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6.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7.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8.xml" ContentType="application/vnd.openxmlformats-officedocument.drawing+xml"/>
  <Override PartName="/xl/comments46.xml" ContentType="application/vnd.openxmlformats-officedocument.spreadsheetml.comments+xml"/>
  <Override PartName="/xl/drawings/drawing9.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drawings/drawing10.xml" ContentType="application/vnd.openxmlformats-officedocument.drawing+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drawings/drawing11.xml" ContentType="application/vnd.openxmlformats-officedocument.drawing+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12.xml" ContentType="application/vnd.openxmlformats-officedocument.drawing+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omments47.xml" ContentType="application/vnd.openxmlformats-officedocument.spreadsheetml.comments+xml"/>
  <Override PartName="/xl/drawings/drawing13.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14.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drawings/drawing15.xml" ContentType="application/vnd.openxmlformats-officedocument.drawing+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Fs\環境創造局\03環境管理課\共通\400_地球温暖化対策\01_温暖化対策計画書制度\03_提出様式（ダウンロード用）\2023（R5）年度\"/>
    </mc:Choice>
  </mc:AlternateContent>
  <workbookProtection workbookAlgorithmName="SHA-512" workbookHashValue="73uNriS6uQW8QsoGi515hxJdn5FDAoFj8MD5Sh9dQbLLj24Iq0P8geG5w5StmS8+Ixx26E4VhbzJv7LY2kCPmg==" workbookSaltValue="p1uC6QovcLZpPaHqwGFewA==" workbookSpinCount="100000" lockStructure="1"/>
  <bookViews>
    <workbookView xWindow="12240" yWindow="855" windowWidth="21990" windowHeight="12105" tabRatio="921"/>
  </bookViews>
  <sheets>
    <sheet name="はじめに" sheetId="51" r:id="rId1"/>
    <sheet name="集計_報告" sheetId="122" state="hidden" r:id="rId2"/>
    <sheet name="集計_報告自主的対策" sheetId="126" state="hidden" r:id="rId3"/>
    <sheet name="集計_報告個別" sheetId="123" state="hidden" r:id="rId4"/>
    <sheet name="集計_計画" sheetId="124" state="hidden" r:id="rId5"/>
    <sheet name="集計_計画個別" sheetId="125" state="hidden" r:id="rId6"/>
    <sheet name="R5年版変更点" sheetId="42" state="hidden" r:id="rId7"/>
    <sheet name="使用量_1,2" sheetId="60" r:id="rId8"/>
    <sheet name="使用量_3" sheetId="63" r:id="rId9"/>
    <sheet name="電力会社" sheetId="62" r:id="rId10"/>
    <sheet name="外部供給" sheetId="61" r:id="rId11"/>
    <sheet name="o1" sheetId="65" state="hidden" r:id="rId12"/>
    <sheet name="o2" sheetId="71" state="hidden" r:id="rId13"/>
    <sheet name="o3" sheetId="72" state="hidden" r:id="rId14"/>
    <sheet name="o4" sheetId="73" state="hidden" r:id="rId15"/>
    <sheet name="o5" sheetId="74" state="hidden" r:id="rId16"/>
    <sheet name="o6" sheetId="75" state="hidden" r:id="rId17"/>
    <sheet name="o7" sheetId="76" state="hidden" r:id="rId18"/>
    <sheet name="o8" sheetId="77" state="hidden" r:id="rId19"/>
    <sheet name="o9" sheetId="78" state="hidden" r:id="rId20"/>
    <sheet name="o10" sheetId="79" state="hidden" r:id="rId21"/>
    <sheet name="o11" sheetId="80" state="hidden" r:id="rId22"/>
    <sheet name="o12" sheetId="81" state="hidden" r:id="rId23"/>
    <sheet name="o13" sheetId="82" state="hidden" r:id="rId24"/>
    <sheet name="o14" sheetId="83" state="hidden" r:id="rId25"/>
    <sheet name="o15" sheetId="84" state="hidden" r:id="rId26"/>
    <sheet name="o16" sheetId="85" state="hidden" r:id="rId27"/>
    <sheet name="o17" sheetId="86" state="hidden" r:id="rId28"/>
    <sheet name="o18" sheetId="87" state="hidden" r:id="rId29"/>
    <sheet name="o19" sheetId="88" state="hidden" r:id="rId30"/>
    <sheet name="o20" sheetId="89" state="hidden" r:id="rId31"/>
    <sheet name="o21" sheetId="90" state="hidden" r:id="rId32"/>
    <sheet name="o22" sheetId="91" state="hidden" r:id="rId33"/>
    <sheet name="o23" sheetId="92" state="hidden" r:id="rId34"/>
    <sheet name="o24" sheetId="97" state="hidden" r:id="rId35"/>
    <sheet name="o25" sheetId="98" state="hidden" r:id="rId36"/>
    <sheet name="o26" sheetId="99" state="hidden" r:id="rId37"/>
    <sheet name="o27" sheetId="100" state="hidden" r:id="rId38"/>
    <sheet name="o28" sheetId="101" state="hidden" r:id="rId39"/>
    <sheet name="o29" sheetId="102" state="hidden" r:id="rId40"/>
    <sheet name="o30" sheetId="103" state="hidden" r:id="rId41"/>
    <sheet name="o31" sheetId="104" state="hidden" r:id="rId42"/>
    <sheet name="o32" sheetId="105" state="hidden" r:id="rId43"/>
    <sheet name="o33" sheetId="106" state="hidden" r:id="rId44"/>
    <sheet name="o34" sheetId="107" state="hidden" r:id="rId45"/>
    <sheet name="o35" sheetId="108" state="hidden" r:id="rId46"/>
    <sheet name="o36" sheetId="109" state="hidden" r:id="rId47"/>
    <sheet name="o37" sheetId="110" state="hidden" r:id="rId48"/>
    <sheet name="o38" sheetId="111" state="hidden" r:id="rId49"/>
    <sheet name="o39" sheetId="113" state="hidden" r:id="rId50"/>
    <sheet name="o40" sheetId="114" state="hidden" r:id="rId51"/>
    <sheet name="o41" sheetId="115" state="hidden" r:id="rId52"/>
    <sheet name="o42" sheetId="116" state="hidden" r:id="rId53"/>
    <sheet name="o43" sheetId="117" state="hidden" r:id="rId54"/>
    <sheet name="昨年度計画書" sheetId="53" state="hidden" r:id="rId55"/>
    <sheet name="昨年度報告書" sheetId="52" state="hidden" r:id="rId56"/>
    <sheet name="参照元個別" sheetId="119" state="hidden" r:id="rId57"/>
    <sheet name="自動車計算" sheetId="64" state="hidden" r:id="rId58"/>
    <sheet name="参照元" sheetId="54" state="hidden" r:id="rId59"/>
    <sheet name="報1" sheetId="32" r:id="rId60"/>
    <sheet name="報2" sheetId="49" r:id="rId61"/>
    <sheet name="報3" sheetId="34" r:id="rId62"/>
    <sheet name="報4" sheetId="50" r:id="rId63"/>
    <sheet name="報5" sheetId="120" r:id="rId64"/>
    <sheet name="報6" sheetId="37" r:id="rId65"/>
    <sheet name="報7" sheetId="93" r:id="rId66"/>
    <sheet name="計1" sheetId="45" r:id="rId67"/>
    <sheet name="計2" sheetId="44" r:id="rId68"/>
    <sheet name="計3" sheetId="46" r:id="rId69"/>
    <sheet name="計4" sheetId="47" r:id="rId70"/>
    <sheet name="計5" sheetId="48" r:id="rId71"/>
    <sheet name="以降入力不要→" sheetId="118" r:id="rId72"/>
    <sheet name="係数" sheetId="59" r:id="rId73"/>
    <sheet name="提" sheetId="121" r:id="rId74"/>
  </sheets>
  <externalReferences>
    <externalReference r:id="rId75"/>
    <externalReference r:id="rId76"/>
    <externalReference r:id="rId77"/>
    <externalReference r:id="rId78"/>
  </externalReferences>
  <definedNames>
    <definedName name="_Fill" hidden="1">[1]昨年!$B$2:$J$2</definedName>
    <definedName name="_xlnm._FilterDatabase" localSheetId="69" hidden="1">計4!$A$6:$L$87</definedName>
    <definedName name="_xlnm._FilterDatabase" localSheetId="70" hidden="1">計5!#REF!</definedName>
    <definedName name="_xlnm._FilterDatabase" localSheetId="54" hidden="1">昨年度計画書!$A$1:$BJ$252</definedName>
    <definedName name="_xlnm._FilterDatabase" localSheetId="55" hidden="1">昨年度報告書!$A$1:$DL$314</definedName>
    <definedName name="_xlnm._FilterDatabase" localSheetId="73" hidden="1">提!#REF!</definedName>
    <definedName name="_xlnm._FilterDatabase" localSheetId="9" hidden="1">電力会社!$I$3:$L$965</definedName>
    <definedName name="AA" localSheetId="66">計1!$T$11:$U$11</definedName>
    <definedName name="AA" localSheetId="2">#REF!</definedName>
    <definedName name="AA" localSheetId="59">報1!$T$11:$U$11</definedName>
    <definedName name="AA">#REF!</definedName>
    <definedName name="BB" localSheetId="66">計1!$T$12:$U$12</definedName>
    <definedName name="BB" localSheetId="2">#REF!</definedName>
    <definedName name="BB" localSheetId="59">報1!$T$12:$U$12</definedName>
    <definedName name="BB">#REF!</definedName>
    <definedName name="CC" localSheetId="66">計1!$T$13</definedName>
    <definedName name="CC" localSheetId="2">#REF!</definedName>
    <definedName name="CC" localSheetId="59">報1!$T$13</definedName>
    <definedName name="CC">#REF!</definedName>
    <definedName name="DD" localSheetId="66">計1!$T$14:$V$14</definedName>
    <definedName name="DD" localSheetId="2">#REF!</definedName>
    <definedName name="DD" localSheetId="59">報1!$T$14:$V$14</definedName>
    <definedName name="DD">#REF!</definedName>
    <definedName name="EE" localSheetId="66">計1!$T$15:$AQ$15</definedName>
    <definedName name="EE" localSheetId="2">#REF!</definedName>
    <definedName name="EE" localSheetId="59">報1!$T$15:$AQ$15</definedName>
    <definedName name="EE">#REF!</definedName>
    <definedName name="FF" localSheetId="66">計1!$T$16:$W$16</definedName>
    <definedName name="FF" localSheetId="2">#REF!</definedName>
    <definedName name="FF" localSheetId="59">報1!$T$16:$W$16</definedName>
    <definedName name="FF">#REF!</definedName>
    <definedName name="GG" localSheetId="66">計1!$T$17:$X$17</definedName>
    <definedName name="GG" localSheetId="2">#REF!</definedName>
    <definedName name="GG" localSheetId="59">報1!$T$17:$X$17</definedName>
    <definedName name="GG">#REF!</definedName>
    <definedName name="haishutukeisuu" localSheetId="56" hidden="1">{"'第２表'!$W$27:$AA$68"}</definedName>
    <definedName name="haishutukeisuu" hidden="1">{"'第２表'!$W$27:$AA$68"}</definedName>
    <definedName name="HH" localSheetId="66">計1!$T$18:$AA$18</definedName>
    <definedName name="HH" localSheetId="2">#REF!</definedName>
    <definedName name="HH" localSheetId="59">報1!$T$18:$AA$18</definedName>
    <definedName name="HH">#REF!</definedName>
    <definedName name="HTML_CodePage" hidden="1">932</definedName>
    <definedName name="HTML_Control" localSheetId="56"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II" localSheetId="66">計1!$T$19:$AE$19</definedName>
    <definedName name="II" localSheetId="2">#REF!</definedName>
    <definedName name="II" localSheetId="59">報1!$T$19:$AE$19</definedName>
    <definedName name="II">#REF!</definedName>
    <definedName name="JJ" localSheetId="66">計1!$T$20:$Y$20</definedName>
    <definedName name="JJ" localSheetId="2">#REF!</definedName>
    <definedName name="JJ" localSheetId="59">報1!$T$20:$Y$20</definedName>
    <definedName name="JJ">#REF!</definedName>
    <definedName name="KK" localSheetId="66">計1!$T$21:$V$21</definedName>
    <definedName name="KK" localSheetId="2">#REF!</definedName>
    <definedName name="KK" localSheetId="59">報1!$T$21:$V$21</definedName>
    <definedName name="KK">#REF!</definedName>
    <definedName name="LL" localSheetId="66">計1!$T$22:$W$22</definedName>
    <definedName name="LL" localSheetId="2">#REF!</definedName>
    <definedName name="LL" localSheetId="59">報1!$T$22:$W$22</definedName>
    <definedName name="LL">#REF!</definedName>
    <definedName name="lpu" localSheetId="56" hidden="1">{"'第２表'!$W$27:$AA$68"}</definedName>
    <definedName name="lpu" hidden="1">{"'第２表'!$W$27:$AA$68"}</definedName>
    <definedName name="MM" localSheetId="66">計1!$T$23:$V$23</definedName>
    <definedName name="MM" localSheetId="2">#REF!</definedName>
    <definedName name="MM" localSheetId="59">報1!$T$23:$V$23</definedName>
    <definedName name="MM">#REF!</definedName>
    <definedName name="NN" localSheetId="66">計1!$T$24:$V$24</definedName>
    <definedName name="NN" localSheetId="2">#REF!</definedName>
    <definedName name="NN" localSheetId="59">報1!$T$24:$V$24</definedName>
    <definedName name="NN">#REF!</definedName>
    <definedName name="OO" localSheetId="66">計1!$T$25:$U$25</definedName>
    <definedName name="OO" localSheetId="2">#REF!</definedName>
    <definedName name="OO" localSheetId="59">報1!$T$25:$U$25</definedName>
    <definedName name="OO">#REF!</definedName>
    <definedName name="PP" localSheetId="66">計1!$T$26:$V$26</definedName>
    <definedName name="PP" localSheetId="2">#REF!</definedName>
    <definedName name="PP" localSheetId="59">報1!$T$26:$V$26</definedName>
    <definedName name="PP">#REF!</definedName>
    <definedName name="pps推移" localSheetId="56" hidden="1">{"'第２表'!$W$27:$AA$68"}</definedName>
    <definedName name="pps推移" hidden="1">{"'第２表'!$W$27:$AA$68"}</definedName>
    <definedName name="_xlnm.Print_Area" localSheetId="66">計1!$A$1:$N$34</definedName>
    <definedName name="_xlnm.Print_Area" localSheetId="67">計2!$A$1:$M$29</definedName>
    <definedName name="_xlnm.Print_Area" localSheetId="68">計3!$A$1:$S$29</definedName>
    <definedName name="_xlnm.Print_Area" localSheetId="69">計4!$A$1:$L$87</definedName>
    <definedName name="_xlnm.Print_Area" localSheetId="70">計5!$A$1:$O$24</definedName>
    <definedName name="_xlnm.Print_Area" localSheetId="73">提!$A$1:$O$19</definedName>
    <definedName name="_xlnm.Print_Area" localSheetId="59">報1!$A$1:$N$35</definedName>
    <definedName name="_xlnm.Print_Area" localSheetId="60">報2!$A$1:$K$37</definedName>
    <definedName name="_xlnm.Print_Area" localSheetId="61">報3!$A$1:$O$24</definedName>
    <definedName name="_xlnm.Print_Area" localSheetId="62">報4!$A$1:$L$87</definedName>
    <definedName name="_xlnm.Print_Area" localSheetId="64">報6!$A$1:$P$19</definedName>
    <definedName name="_xlnm.Print_Area" localSheetId="65">報7!$A$1:$O$22</definedName>
    <definedName name="QQ" localSheetId="66">計1!$T$27:$U$27</definedName>
    <definedName name="QQ" localSheetId="2">#REF!</definedName>
    <definedName name="QQ" localSheetId="59">報1!$T$27:$U$27</definedName>
    <definedName name="QQ">#REF!</definedName>
    <definedName name="RR" localSheetId="66">計1!$T$28:$AB$28</definedName>
    <definedName name="RR" localSheetId="2">#REF!</definedName>
    <definedName name="RR" localSheetId="59">報1!$T$28:$AB$28</definedName>
    <definedName name="RR">#REF!</definedName>
    <definedName name="SS" localSheetId="66">計1!$T$29:$U$29</definedName>
    <definedName name="SS" localSheetId="2">#REF!</definedName>
    <definedName name="SS" localSheetId="59">報1!$T$29:$U$29</definedName>
    <definedName name="SS">#REF!</definedName>
    <definedName name="TT" localSheetId="66">計1!$T$30</definedName>
    <definedName name="TT" localSheetId="2">#REF!</definedName>
    <definedName name="TT" localSheetId="59">報1!$T$30</definedName>
    <definedName name="TT">#REF!</definedName>
    <definedName name="温室効果ガス排出抑制に寄与する機械器具" localSheetId="64">報6!$U$4:$U$16</definedName>
    <definedName name="個別票_2" localSheetId="34">#REF!</definedName>
    <definedName name="個別票_2" localSheetId="35">#REF!</definedName>
    <definedName name="個別票_2" localSheetId="36">#REF!</definedName>
    <definedName name="個別票_2" localSheetId="37">#REF!</definedName>
    <definedName name="個別票_2" localSheetId="38">#REF!</definedName>
    <definedName name="個別票_2" localSheetId="39">#REF!</definedName>
    <definedName name="個別票_2" localSheetId="40">#REF!</definedName>
    <definedName name="個別票_2" localSheetId="41">#REF!</definedName>
    <definedName name="個別票_2" localSheetId="42">#REF!</definedName>
    <definedName name="個別票_2" localSheetId="43">#REF!</definedName>
    <definedName name="個別票_2" localSheetId="44">#REF!</definedName>
    <definedName name="個別票_2" localSheetId="45">#REF!</definedName>
    <definedName name="個別票_2" localSheetId="46">#REF!</definedName>
    <definedName name="個別票_2" localSheetId="47">#REF!</definedName>
    <definedName name="個別票_2" localSheetId="48">#REF!</definedName>
    <definedName name="個別票_2" localSheetId="49">#REF!</definedName>
    <definedName name="個別票_2" localSheetId="50">#REF!</definedName>
    <definedName name="個別票_2" localSheetId="51">#REF!</definedName>
    <definedName name="個別票_2" localSheetId="52">#REF!</definedName>
    <definedName name="個別票_2" localSheetId="53">#REF!</definedName>
    <definedName name="個別票_2" localSheetId="56">#REF!</definedName>
    <definedName name="個別票_2" localSheetId="65">報7!$Q$17</definedName>
    <definedName name="事業者ID下3桁">報1!$O$4</definedName>
    <definedName name="自動転記">報1!$P$4</definedName>
    <definedName name="種別リスト" localSheetId="11">[2]報告【５】自主的対策【入力シート】!$BH$10:$BH$42</definedName>
    <definedName name="種別リスト" localSheetId="20">[2]報告【５】自主的対策【入力シート】!$BH$10:$BH$42</definedName>
    <definedName name="種別リスト" localSheetId="21">[2]報告【５】自主的対策【入力シート】!$BH$10:$BH$42</definedName>
    <definedName name="種別リスト" localSheetId="22">[2]報告【５】自主的対策【入力シート】!$BH$10:$BH$42</definedName>
    <definedName name="種別リスト" localSheetId="23">[2]報告【５】自主的対策【入力シート】!$BH$10:$BH$42</definedName>
    <definedName name="種別リスト" localSheetId="24">[2]報告【５】自主的対策【入力シート】!$BH$10:$BH$42</definedName>
    <definedName name="種別リスト" localSheetId="25">[2]報告【５】自主的対策【入力シート】!$BH$10:$BH$42</definedName>
    <definedName name="種別リスト" localSheetId="26">[2]報告【５】自主的対策【入力シート】!$BH$10:$BH$42</definedName>
    <definedName name="種別リスト" localSheetId="27">[2]報告【５】自主的対策【入力シート】!$BH$10:$BH$42</definedName>
    <definedName name="種別リスト" localSheetId="28">[2]報告【５】自主的対策【入力シート】!$BH$10:$BH$42</definedName>
    <definedName name="種別リスト" localSheetId="29">[2]報告【５】自主的対策【入力シート】!$BH$10:$BH$42</definedName>
    <definedName name="種別リスト" localSheetId="12">[2]報告【５】自主的対策【入力シート】!$BH$10:$BH$42</definedName>
    <definedName name="種別リスト" localSheetId="30">[2]報告【５】自主的対策【入力シート】!$BH$10:$BH$42</definedName>
    <definedName name="種別リスト" localSheetId="31">[2]報告【５】自主的対策【入力シート】!$BH$10:$BH$42</definedName>
    <definedName name="種別リスト" localSheetId="32">[2]報告【５】自主的対策【入力シート】!$BH$10:$BH$42</definedName>
    <definedName name="種別リスト" localSheetId="33">[2]報告【５】自主的対策【入力シート】!$BH$10:$BH$42</definedName>
    <definedName name="種別リスト" localSheetId="34">[2]報告【５】自主的対策【入力シート】!$BH$10:$BH$42</definedName>
    <definedName name="種別リスト" localSheetId="35">[2]報告【５】自主的対策【入力シート】!$BH$10:$BH$42</definedName>
    <definedName name="種別リスト" localSheetId="36">[2]報告【５】自主的対策【入力シート】!$BH$10:$BH$42</definedName>
    <definedName name="種別リスト" localSheetId="37">[2]報告【５】自主的対策【入力シート】!$BH$10:$BH$42</definedName>
    <definedName name="種別リスト" localSheetId="38">[2]報告【５】自主的対策【入力シート】!$BH$10:$BH$42</definedName>
    <definedName name="種別リスト" localSheetId="39">[2]報告【５】自主的対策【入力シート】!$BH$10:$BH$42</definedName>
    <definedName name="種別リスト" localSheetId="13">[2]報告【５】自主的対策【入力シート】!$BH$10:$BH$42</definedName>
    <definedName name="種別リスト" localSheetId="40">[2]報告【５】自主的対策【入力シート】!$BH$10:$BH$42</definedName>
    <definedName name="種別リスト" localSheetId="41">[2]報告【５】自主的対策【入力シート】!$BH$10:$BH$42</definedName>
    <definedName name="種別リスト" localSheetId="42">[2]報告【５】自主的対策【入力シート】!$BH$10:$BH$42</definedName>
    <definedName name="種別リスト" localSheetId="43">[2]報告【５】自主的対策【入力シート】!$BH$10:$BH$42</definedName>
    <definedName name="種別リスト" localSheetId="44">[2]報告【５】自主的対策【入力シート】!$BH$10:$BH$42</definedName>
    <definedName name="種別リスト" localSheetId="45">[2]報告【５】自主的対策【入力シート】!$BH$10:$BH$42</definedName>
    <definedName name="種別リスト" localSheetId="46">[2]報告【５】自主的対策【入力シート】!$BH$10:$BH$42</definedName>
    <definedName name="種別リスト" localSheetId="47">[2]報告【５】自主的対策【入力シート】!$BH$10:$BH$42</definedName>
    <definedName name="種別リスト" localSheetId="48">[2]報告【５】自主的対策【入力シート】!$BH$10:$BH$42</definedName>
    <definedName name="種別リスト" localSheetId="49">[2]報告【５】自主的対策【入力シート】!$BH$10:$BH$42</definedName>
    <definedName name="種別リスト" localSheetId="14">[2]報告【５】自主的対策【入力シート】!$BH$10:$BH$42</definedName>
    <definedName name="種別リスト" localSheetId="50">[2]報告【５】自主的対策【入力シート】!$BH$10:$BH$42</definedName>
    <definedName name="種別リスト" localSheetId="51">[2]報告【５】自主的対策【入力シート】!$BH$10:$BH$42</definedName>
    <definedName name="種別リスト" localSheetId="52">[2]報告【５】自主的対策【入力シート】!$BH$10:$BH$42</definedName>
    <definedName name="種別リスト" localSheetId="53">[2]報告【５】自主的対策【入力シート】!$BH$10:$BH$42</definedName>
    <definedName name="種別リスト" localSheetId="15">[2]報告【５】自主的対策【入力シート】!$BH$10:$BH$42</definedName>
    <definedName name="種別リスト" localSheetId="16">[2]報告【５】自主的対策【入力シート】!$BH$10:$BH$42</definedName>
    <definedName name="種別リスト" localSheetId="17">[2]報告【５】自主的対策【入力シート】!$BH$10:$BH$42</definedName>
    <definedName name="種別リスト" localSheetId="18">[2]報告【５】自主的対策【入力シート】!$BH$10:$BH$42</definedName>
    <definedName name="種別リスト" localSheetId="19">[2]報告【５】自主的対策【入力シート】!$BH$10:$BH$42</definedName>
    <definedName name="種別リスト" localSheetId="73">[3]【９】!$BH$10:$BH$42</definedName>
    <definedName name="種別リスト">報5!$BH$10:$BH$42</definedName>
    <definedName name="重点対策_1号2号" localSheetId="20">#REF!</definedName>
    <definedName name="重点対策_1号2号" localSheetId="21">#REF!</definedName>
    <definedName name="重点対策_1号2号" localSheetId="22">#REF!</definedName>
    <definedName name="重点対策_1号2号" localSheetId="23">#REF!</definedName>
    <definedName name="重点対策_1号2号" localSheetId="24">#REF!</definedName>
    <definedName name="重点対策_1号2号" localSheetId="25">#REF!</definedName>
    <definedName name="重点対策_1号2号" localSheetId="26">#REF!</definedName>
    <definedName name="重点対策_1号2号" localSheetId="27">#REF!</definedName>
    <definedName name="重点対策_1号2号" localSheetId="28">#REF!</definedName>
    <definedName name="重点対策_1号2号" localSheetId="29">#REF!</definedName>
    <definedName name="重点対策_1号2号" localSheetId="12">#REF!</definedName>
    <definedName name="重点対策_1号2号" localSheetId="30">#REF!</definedName>
    <definedName name="重点対策_1号2号" localSheetId="31">#REF!</definedName>
    <definedName name="重点対策_1号2号" localSheetId="32">#REF!</definedName>
    <definedName name="重点対策_1号2号" localSheetId="33">#REF!</definedName>
    <definedName name="重点対策_1号2号" localSheetId="34">#REF!</definedName>
    <definedName name="重点対策_1号2号" localSheetId="35">#REF!</definedName>
    <definedName name="重点対策_1号2号" localSheetId="36">#REF!</definedName>
    <definedName name="重点対策_1号2号" localSheetId="37">#REF!</definedName>
    <definedName name="重点対策_1号2号" localSheetId="38">#REF!</definedName>
    <definedName name="重点対策_1号2号" localSheetId="39">#REF!</definedName>
    <definedName name="重点対策_1号2号" localSheetId="13">#REF!</definedName>
    <definedName name="重点対策_1号2号" localSheetId="40">#REF!</definedName>
    <definedName name="重点対策_1号2号" localSheetId="41">#REF!</definedName>
    <definedName name="重点対策_1号2号" localSheetId="42">#REF!</definedName>
    <definedName name="重点対策_1号2号" localSheetId="43">#REF!</definedName>
    <definedName name="重点対策_1号2号" localSheetId="44">#REF!</definedName>
    <definedName name="重点対策_1号2号" localSheetId="45">#REF!</definedName>
    <definedName name="重点対策_1号2号" localSheetId="46">#REF!</definedName>
    <definedName name="重点対策_1号2号" localSheetId="47">#REF!</definedName>
    <definedName name="重点対策_1号2号" localSheetId="48">#REF!</definedName>
    <definedName name="重点対策_1号2号" localSheetId="49">#REF!</definedName>
    <definedName name="重点対策_1号2号" localSheetId="14">#REF!</definedName>
    <definedName name="重点対策_1号2号" localSheetId="50">#REF!</definedName>
    <definedName name="重点対策_1号2号" localSheetId="51">#REF!</definedName>
    <definedName name="重点対策_1号2号" localSheetId="52">#REF!</definedName>
    <definedName name="重点対策_1号2号" localSheetId="53">#REF!</definedName>
    <definedName name="重点対策_1号2号" localSheetId="15">#REF!</definedName>
    <definedName name="重点対策_1号2号" localSheetId="16">#REF!</definedName>
    <definedName name="重点対策_1号2号" localSheetId="17">#REF!</definedName>
    <definedName name="重点対策_1号2号" localSheetId="18">#REF!</definedName>
    <definedName name="重点対策_1号2号" localSheetId="19">#REF!</definedName>
    <definedName name="重点対策_1号2号" localSheetId="56">#REF!</definedName>
    <definedName name="重点対策_1号2号" localSheetId="2">#REF!</definedName>
    <definedName name="重点対策_1号2号" localSheetId="62">報4!$Q$9:$R$62</definedName>
    <definedName name="重点対策_1号2号">#REF!</definedName>
    <definedName name="重点対策_3号" localSheetId="20">#REF!</definedName>
    <definedName name="重点対策_3号" localSheetId="21">#REF!</definedName>
    <definedName name="重点対策_3号" localSheetId="22">#REF!</definedName>
    <definedName name="重点対策_3号" localSheetId="23">#REF!</definedName>
    <definedName name="重点対策_3号" localSheetId="24">#REF!</definedName>
    <definedName name="重点対策_3号" localSheetId="25">#REF!</definedName>
    <definedName name="重点対策_3号" localSheetId="26">#REF!</definedName>
    <definedName name="重点対策_3号" localSheetId="27">#REF!</definedName>
    <definedName name="重点対策_3号" localSheetId="28">#REF!</definedName>
    <definedName name="重点対策_3号" localSheetId="29">#REF!</definedName>
    <definedName name="重点対策_3号" localSheetId="12">#REF!</definedName>
    <definedName name="重点対策_3号" localSheetId="30">#REF!</definedName>
    <definedName name="重点対策_3号" localSheetId="31">#REF!</definedName>
    <definedName name="重点対策_3号" localSheetId="32">#REF!</definedName>
    <definedName name="重点対策_3号" localSheetId="33">#REF!</definedName>
    <definedName name="重点対策_3号" localSheetId="34">#REF!</definedName>
    <definedName name="重点対策_3号" localSheetId="35">#REF!</definedName>
    <definedName name="重点対策_3号" localSheetId="36">#REF!</definedName>
    <definedName name="重点対策_3号" localSheetId="37">#REF!</definedName>
    <definedName name="重点対策_3号" localSheetId="38">#REF!</definedName>
    <definedName name="重点対策_3号" localSheetId="39">#REF!</definedName>
    <definedName name="重点対策_3号" localSheetId="13">#REF!</definedName>
    <definedName name="重点対策_3号" localSheetId="40">#REF!</definedName>
    <definedName name="重点対策_3号" localSheetId="41">#REF!</definedName>
    <definedName name="重点対策_3号" localSheetId="42">#REF!</definedName>
    <definedName name="重点対策_3号" localSheetId="43">#REF!</definedName>
    <definedName name="重点対策_3号" localSheetId="44">#REF!</definedName>
    <definedName name="重点対策_3号" localSheetId="45">#REF!</definedName>
    <definedName name="重点対策_3号" localSheetId="46">#REF!</definedName>
    <definedName name="重点対策_3号" localSheetId="47">#REF!</definedName>
    <definedName name="重点対策_3号" localSheetId="48">#REF!</definedName>
    <definedName name="重点対策_3号" localSheetId="49">#REF!</definedName>
    <definedName name="重点対策_3号" localSheetId="14">#REF!</definedName>
    <definedName name="重点対策_3号" localSheetId="50">#REF!</definedName>
    <definedName name="重点対策_3号" localSheetId="51">#REF!</definedName>
    <definedName name="重点対策_3号" localSheetId="52">#REF!</definedName>
    <definedName name="重点対策_3号" localSheetId="53">#REF!</definedName>
    <definedName name="重点対策_3号" localSheetId="15">#REF!</definedName>
    <definedName name="重点対策_3号" localSheetId="16">#REF!</definedName>
    <definedName name="重点対策_3号" localSheetId="17">#REF!</definedName>
    <definedName name="重点対策_3号" localSheetId="18">#REF!</definedName>
    <definedName name="重点対策_3号" localSheetId="19">#REF!</definedName>
    <definedName name="重点対策_3号" localSheetId="56">#REF!</definedName>
    <definedName name="重点対策_3号" localSheetId="2">#REF!</definedName>
    <definedName name="重点対策_3号" localSheetId="62">報4!$Q$71:$R$87</definedName>
    <definedName name="重点対策_3号">#REF!</definedName>
    <definedName name="単位01" localSheetId="63">報5!$BK$10:$BL$10</definedName>
    <definedName name="単位02" localSheetId="63">報5!$BK$11:$BL$11</definedName>
    <definedName name="単位03" localSheetId="63">報5!$BK$12:$BL$12</definedName>
    <definedName name="単位04" localSheetId="63">報5!$BK$13:$BL$13</definedName>
    <definedName name="単位05" localSheetId="63">報5!$BK$14:$BL$14</definedName>
    <definedName name="単位06" localSheetId="63">報5!$BK$15:$BL$15</definedName>
    <definedName name="単位07" localSheetId="63">報5!$BK$16:$BL$16</definedName>
    <definedName name="単位08" localSheetId="63">報5!$BK$17:$BL$17</definedName>
    <definedName name="単位09" localSheetId="63">報5!$BK$18:$BL$18</definedName>
    <definedName name="単位10" localSheetId="63">報5!$BK$19:$BL$19</definedName>
    <definedName name="単位11" localSheetId="63">報5!$BK$20:$BL$20</definedName>
    <definedName name="単位12" localSheetId="63">報5!$BK$21:$BL$21</definedName>
    <definedName name="単位13" localSheetId="63">報5!$BK$22:$BL$22</definedName>
    <definedName name="単位14" localSheetId="63">報5!$BK$23:$BL$23</definedName>
    <definedName name="単位15" localSheetId="63">報5!$BK$24:$BL$24</definedName>
    <definedName name="単位16" localSheetId="63">報5!$BK$25:$BL$25</definedName>
    <definedName name="単位17" localSheetId="63">報5!$BK$26:$BL$26</definedName>
    <definedName name="単位18" localSheetId="63">報5!$BK$27:$BL$27</definedName>
    <definedName name="単位19" localSheetId="63">報5!$BK$28:$BL$28</definedName>
    <definedName name="単位20" localSheetId="63">報5!$BK$29:$BL$29</definedName>
    <definedName name="単位21" localSheetId="63">報5!$BK$30:$BL$30</definedName>
    <definedName name="単位22" localSheetId="63">報5!$BK$31:$BL$31</definedName>
    <definedName name="単位23" localSheetId="63">報5!$BK$32:$BL$32</definedName>
    <definedName name="単位24" localSheetId="63">報5!$BK$33:$BL$33</definedName>
    <definedName name="単位25" localSheetId="63">報5!$BK$34:$BL$34</definedName>
    <definedName name="単位26" localSheetId="63">報5!$BK$35:$BL$35</definedName>
    <definedName name="単位27" localSheetId="63">報5!$BK$36:$BL$36</definedName>
    <definedName name="単位28" localSheetId="63">報5!$BK$37:$BL$37</definedName>
    <definedName name="単位29" localSheetId="63">報5!$BK$38:$BL$38</definedName>
    <definedName name="単位30" localSheetId="63">報5!$BK$39:$BL$39</definedName>
    <definedName name="単位31" localSheetId="63">報5!$BK$40:$BL$40</definedName>
    <definedName name="単位32" localSheetId="63">報5!$BK$41:$BL$41</definedName>
    <definedName name="単位33" localSheetId="63">報5!$BK$42:$BL$42</definedName>
    <definedName name="提出前確認日時">報1!$O$1</definedName>
  </definedNames>
  <calcPr calcId="162913"/>
</workbook>
</file>

<file path=xl/calcChain.xml><?xml version="1.0" encoding="utf-8"?>
<calcChain xmlns="http://schemas.openxmlformats.org/spreadsheetml/2006/main">
  <c r="U98" i="63" l="1"/>
  <c r="R7" i="123" l="1"/>
  <c r="B6" i="123"/>
  <c r="D7" i="125" l="1"/>
  <c r="D8" i="125" s="1"/>
  <c r="D9" i="125" s="1"/>
  <c r="D10" i="125" s="1"/>
  <c r="D11" i="125" s="1"/>
  <c r="D12" i="125" s="1"/>
  <c r="D13" i="125" s="1"/>
  <c r="D14" i="125" s="1"/>
  <c r="D15" i="125" s="1"/>
  <c r="D16" i="125" s="1"/>
  <c r="D17" i="125" s="1"/>
  <c r="D18" i="125" s="1"/>
  <c r="D19" i="125" s="1"/>
  <c r="D20" i="125" s="1"/>
  <c r="D21" i="125" s="1"/>
  <c r="D22" i="125" s="1"/>
  <c r="D23" i="125" s="1"/>
  <c r="D24" i="125" s="1"/>
  <c r="D25" i="125" s="1"/>
  <c r="D26" i="125" s="1"/>
  <c r="D27" i="125" s="1"/>
  <c r="D28" i="125" s="1"/>
  <c r="D29" i="125" s="1"/>
  <c r="D30" i="125" s="1"/>
  <c r="D31" i="125" s="1"/>
  <c r="D32" i="125" s="1"/>
  <c r="D33" i="125" s="1"/>
  <c r="D34" i="125" s="1"/>
  <c r="D35" i="125" s="1"/>
  <c r="D36" i="125" s="1"/>
  <c r="D37" i="125" s="1"/>
  <c r="D38" i="125" s="1"/>
  <c r="D39" i="125" s="1"/>
  <c r="D40" i="125" s="1"/>
  <c r="D41" i="125" s="1"/>
  <c r="D42" i="125" s="1"/>
  <c r="D43" i="125" s="1"/>
  <c r="D44" i="125" s="1"/>
  <c r="D45" i="125" s="1"/>
  <c r="G11" i="126"/>
  <c r="HQ5" i="122" l="1"/>
  <c r="HR5" i="122"/>
  <c r="HS5" i="122"/>
  <c r="HT5" i="122"/>
  <c r="HU5" i="122"/>
  <c r="L34" i="126"/>
  <c r="K34" i="126"/>
  <c r="J34" i="126"/>
  <c r="I34" i="126"/>
  <c r="H34" i="126"/>
  <c r="G34" i="126"/>
  <c r="L33" i="126"/>
  <c r="K33" i="126"/>
  <c r="J33" i="126"/>
  <c r="I33" i="126"/>
  <c r="H33" i="126"/>
  <c r="G33" i="126"/>
  <c r="L32" i="126"/>
  <c r="K32" i="126"/>
  <c r="J32" i="126"/>
  <c r="I32" i="126"/>
  <c r="H32" i="126"/>
  <c r="G32" i="126"/>
  <c r="L31" i="126"/>
  <c r="K31" i="126"/>
  <c r="J31" i="126"/>
  <c r="I31" i="126"/>
  <c r="H31" i="126"/>
  <c r="G31" i="126"/>
  <c r="L30" i="126"/>
  <c r="K30" i="126"/>
  <c r="J30" i="126"/>
  <c r="I30" i="126"/>
  <c r="H30" i="126"/>
  <c r="G30" i="126"/>
  <c r="L29" i="126"/>
  <c r="K29" i="126"/>
  <c r="J29" i="126"/>
  <c r="I29" i="126"/>
  <c r="H29" i="126"/>
  <c r="G29" i="126"/>
  <c r="L28" i="126"/>
  <c r="K28" i="126"/>
  <c r="J28" i="126"/>
  <c r="I28" i="126"/>
  <c r="H28" i="126"/>
  <c r="G28" i="126"/>
  <c r="L27" i="126"/>
  <c r="K27" i="126"/>
  <c r="J27" i="126"/>
  <c r="I27" i="126"/>
  <c r="H27" i="126"/>
  <c r="G27" i="126"/>
  <c r="L26" i="126"/>
  <c r="K26" i="126"/>
  <c r="J26" i="126"/>
  <c r="I26" i="126"/>
  <c r="H26" i="126"/>
  <c r="G26" i="126"/>
  <c r="L25" i="126"/>
  <c r="K25" i="126"/>
  <c r="J25" i="126"/>
  <c r="I25" i="126"/>
  <c r="H25" i="126"/>
  <c r="G25" i="126"/>
  <c r="L24" i="126"/>
  <c r="K24" i="126"/>
  <c r="J24" i="126"/>
  <c r="I24" i="126"/>
  <c r="H24" i="126"/>
  <c r="G24" i="126"/>
  <c r="L23" i="126"/>
  <c r="K23" i="126"/>
  <c r="J23" i="126"/>
  <c r="I23" i="126"/>
  <c r="H23" i="126"/>
  <c r="G23" i="126"/>
  <c r="L22" i="126"/>
  <c r="K22" i="126"/>
  <c r="J22" i="126"/>
  <c r="I22" i="126"/>
  <c r="H22" i="126"/>
  <c r="G22" i="126"/>
  <c r="L21" i="126"/>
  <c r="K21" i="126"/>
  <c r="J21" i="126"/>
  <c r="I21" i="126"/>
  <c r="H21" i="126"/>
  <c r="G21" i="126"/>
  <c r="L20" i="126"/>
  <c r="K20" i="126"/>
  <c r="J20" i="126"/>
  <c r="I20" i="126"/>
  <c r="H20" i="126"/>
  <c r="G20" i="126"/>
  <c r="L19" i="126"/>
  <c r="K19" i="126"/>
  <c r="J19" i="126"/>
  <c r="I19" i="126"/>
  <c r="H19" i="126"/>
  <c r="G19" i="126"/>
  <c r="L18" i="126"/>
  <c r="K18" i="126"/>
  <c r="J18" i="126"/>
  <c r="I18" i="126"/>
  <c r="H18" i="126"/>
  <c r="G18" i="126"/>
  <c r="L17" i="126"/>
  <c r="K17" i="126"/>
  <c r="J17" i="126"/>
  <c r="I17" i="126"/>
  <c r="H17" i="126"/>
  <c r="G17" i="126"/>
  <c r="L16" i="126"/>
  <c r="K16" i="126"/>
  <c r="J16" i="126"/>
  <c r="I16" i="126"/>
  <c r="H16" i="126"/>
  <c r="G16" i="126"/>
  <c r="L15" i="126"/>
  <c r="K15" i="126"/>
  <c r="J15" i="126"/>
  <c r="I15" i="126"/>
  <c r="H15" i="126"/>
  <c r="G15" i="126"/>
  <c r="L14" i="126"/>
  <c r="K14" i="126"/>
  <c r="J14" i="126"/>
  <c r="I14" i="126"/>
  <c r="H14" i="126"/>
  <c r="G14" i="126"/>
  <c r="L13" i="126"/>
  <c r="K13" i="126"/>
  <c r="J13" i="126"/>
  <c r="I13" i="126"/>
  <c r="H13" i="126"/>
  <c r="G13" i="126"/>
  <c r="L12" i="126"/>
  <c r="K12" i="126"/>
  <c r="J12" i="126"/>
  <c r="I12" i="126"/>
  <c r="H12" i="126"/>
  <c r="G12" i="126"/>
  <c r="L11" i="126"/>
  <c r="K11" i="126"/>
  <c r="J11" i="126"/>
  <c r="I11" i="126"/>
  <c r="H11" i="126"/>
  <c r="L10" i="126"/>
  <c r="K10" i="126"/>
  <c r="J10" i="126"/>
  <c r="I10" i="126"/>
  <c r="H10" i="126"/>
  <c r="G10" i="126"/>
  <c r="L9" i="126"/>
  <c r="K9" i="126"/>
  <c r="J9" i="126"/>
  <c r="I9" i="126"/>
  <c r="H9" i="126"/>
  <c r="G9" i="126"/>
  <c r="L8" i="126"/>
  <c r="K8" i="126"/>
  <c r="J8" i="126"/>
  <c r="I8" i="126"/>
  <c r="H8" i="126"/>
  <c r="G8" i="126"/>
  <c r="L7" i="126"/>
  <c r="K7" i="126"/>
  <c r="J7" i="126"/>
  <c r="I7" i="126"/>
  <c r="H7" i="126"/>
  <c r="G7" i="126"/>
  <c r="L6" i="126"/>
  <c r="K6" i="126"/>
  <c r="J6" i="126"/>
  <c r="I6" i="126"/>
  <c r="H6" i="126"/>
  <c r="G6" i="126"/>
  <c r="L5" i="126"/>
  <c r="K5" i="126"/>
  <c r="J5" i="126"/>
  <c r="I5" i="126"/>
  <c r="H5" i="126"/>
  <c r="G5" i="126"/>
  <c r="B5" i="126"/>
  <c r="B6" i="126" l="1"/>
  <c r="B7" i="126"/>
  <c r="B9" i="126"/>
  <c r="B12" i="126"/>
  <c r="B14" i="126"/>
  <c r="B16" i="126"/>
  <c r="B18" i="126"/>
  <c r="B20" i="126"/>
  <c r="B22" i="126"/>
  <c r="B24" i="126"/>
  <c r="B26" i="126"/>
  <c r="B28" i="126"/>
  <c r="B30" i="126"/>
  <c r="B32" i="126"/>
  <c r="B34" i="126"/>
  <c r="B8" i="126"/>
  <c r="B10" i="126"/>
  <c r="B11" i="126"/>
  <c r="B13" i="126"/>
  <c r="B15" i="126"/>
  <c r="B17" i="126"/>
  <c r="B19" i="126"/>
  <c r="B21" i="126"/>
  <c r="B23" i="126"/>
  <c r="B25" i="126"/>
  <c r="B27" i="126"/>
  <c r="B29" i="126"/>
  <c r="B31" i="126"/>
  <c r="B33" i="126"/>
  <c r="B2" i="51"/>
  <c r="O1" i="51" l="1"/>
  <c r="Y45" i="125" l="1"/>
  <c r="X45" i="125"/>
  <c r="W45" i="125"/>
  <c r="U45" i="125"/>
  <c r="S45" i="125"/>
  <c r="P45" i="125"/>
  <c r="O45" i="125"/>
  <c r="M45" i="125"/>
  <c r="L45" i="125"/>
  <c r="K45" i="125"/>
  <c r="I45" i="125"/>
  <c r="H45" i="125"/>
  <c r="G45" i="125"/>
  <c r="Y44" i="125"/>
  <c r="X44" i="125"/>
  <c r="W44" i="125"/>
  <c r="U44" i="125"/>
  <c r="S44" i="125"/>
  <c r="P44" i="125"/>
  <c r="M44" i="125"/>
  <c r="L44" i="125"/>
  <c r="K44" i="125"/>
  <c r="I44" i="125"/>
  <c r="H44" i="125"/>
  <c r="G44" i="125"/>
  <c r="Y43" i="125"/>
  <c r="X43" i="125"/>
  <c r="W43" i="125"/>
  <c r="U43" i="125"/>
  <c r="S43" i="125"/>
  <c r="P43" i="125"/>
  <c r="O43" i="125"/>
  <c r="M43" i="125"/>
  <c r="L43" i="125"/>
  <c r="K43" i="125"/>
  <c r="I43" i="125"/>
  <c r="H43" i="125"/>
  <c r="G43" i="125"/>
  <c r="Y42" i="125"/>
  <c r="X42" i="125"/>
  <c r="W42" i="125"/>
  <c r="U42" i="125"/>
  <c r="S42" i="125"/>
  <c r="P42" i="125"/>
  <c r="M42" i="125"/>
  <c r="L42" i="125"/>
  <c r="K42" i="125"/>
  <c r="I42" i="125"/>
  <c r="H42" i="125"/>
  <c r="G42" i="125"/>
  <c r="Y41" i="125"/>
  <c r="X41" i="125"/>
  <c r="W41" i="125"/>
  <c r="U41" i="125"/>
  <c r="S41" i="125"/>
  <c r="P41" i="125"/>
  <c r="O41" i="125"/>
  <c r="M41" i="125"/>
  <c r="L41" i="125"/>
  <c r="K41" i="125"/>
  <c r="I41" i="125"/>
  <c r="H41" i="125"/>
  <c r="G41" i="125"/>
  <c r="Y40" i="125"/>
  <c r="X40" i="125"/>
  <c r="W40" i="125"/>
  <c r="U40" i="125"/>
  <c r="S40" i="125"/>
  <c r="P40" i="125"/>
  <c r="M40" i="125"/>
  <c r="L40" i="125"/>
  <c r="K40" i="125"/>
  <c r="I40" i="125"/>
  <c r="H40" i="125"/>
  <c r="G40" i="125"/>
  <c r="Y39" i="125"/>
  <c r="X39" i="125"/>
  <c r="W39" i="125"/>
  <c r="U39" i="125"/>
  <c r="S39" i="125"/>
  <c r="P39" i="125"/>
  <c r="O39" i="125"/>
  <c r="M39" i="125"/>
  <c r="L39" i="125"/>
  <c r="K39" i="125"/>
  <c r="I39" i="125"/>
  <c r="H39" i="125"/>
  <c r="G39" i="125"/>
  <c r="Y38" i="125"/>
  <c r="X38" i="125"/>
  <c r="W38" i="125"/>
  <c r="U38" i="125"/>
  <c r="S38" i="125"/>
  <c r="P38" i="125"/>
  <c r="M38" i="125"/>
  <c r="L38" i="125"/>
  <c r="K38" i="125"/>
  <c r="I38" i="125"/>
  <c r="H38" i="125"/>
  <c r="Y37" i="125"/>
  <c r="X37" i="125"/>
  <c r="W37" i="125"/>
  <c r="U37" i="125"/>
  <c r="S37" i="125"/>
  <c r="P37" i="125"/>
  <c r="O37" i="125"/>
  <c r="M37" i="125"/>
  <c r="L37" i="125"/>
  <c r="K37" i="125"/>
  <c r="I37" i="125"/>
  <c r="H37" i="125"/>
  <c r="G37" i="125"/>
  <c r="Y36" i="125"/>
  <c r="X36" i="125"/>
  <c r="W36" i="125"/>
  <c r="U36" i="125"/>
  <c r="S36" i="125"/>
  <c r="P36" i="125"/>
  <c r="M36" i="125"/>
  <c r="L36" i="125"/>
  <c r="K36" i="125"/>
  <c r="I36" i="125"/>
  <c r="H36" i="125"/>
  <c r="G36" i="125"/>
  <c r="Y35" i="125"/>
  <c r="X35" i="125"/>
  <c r="W35" i="125"/>
  <c r="U35" i="125"/>
  <c r="S35" i="125"/>
  <c r="P35" i="125"/>
  <c r="O35" i="125"/>
  <c r="M35" i="125"/>
  <c r="L35" i="125"/>
  <c r="K35" i="125"/>
  <c r="I35" i="125"/>
  <c r="H35" i="125"/>
  <c r="G35" i="125"/>
  <c r="Y34" i="125"/>
  <c r="X34" i="125"/>
  <c r="W34" i="125"/>
  <c r="U34" i="125"/>
  <c r="S34" i="125"/>
  <c r="P34" i="125"/>
  <c r="M34" i="125"/>
  <c r="L34" i="125"/>
  <c r="K34" i="125"/>
  <c r="I34" i="125"/>
  <c r="H34" i="125"/>
  <c r="G34" i="125"/>
  <c r="Y33" i="125"/>
  <c r="X33" i="125"/>
  <c r="W33" i="125"/>
  <c r="U33" i="125"/>
  <c r="S33" i="125"/>
  <c r="P33" i="125"/>
  <c r="O33" i="125"/>
  <c r="M33" i="125"/>
  <c r="L33" i="125"/>
  <c r="K33" i="125"/>
  <c r="I33" i="125"/>
  <c r="H33" i="125"/>
  <c r="G33" i="125"/>
  <c r="Y32" i="125"/>
  <c r="X32" i="125"/>
  <c r="W32" i="125"/>
  <c r="U32" i="125"/>
  <c r="S32" i="125"/>
  <c r="P32" i="125"/>
  <c r="M32" i="125"/>
  <c r="L32" i="125"/>
  <c r="K32" i="125"/>
  <c r="I32" i="125"/>
  <c r="H32" i="125"/>
  <c r="G32" i="125"/>
  <c r="Y31" i="125"/>
  <c r="X31" i="125"/>
  <c r="W31" i="125"/>
  <c r="U31" i="125"/>
  <c r="S31" i="125"/>
  <c r="P31" i="125"/>
  <c r="O31" i="125"/>
  <c r="M31" i="125"/>
  <c r="L31" i="125"/>
  <c r="K31" i="125"/>
  <c r="I31" i="125"/>
  <c r="H31" i="125"/>
  <c r="G31" i="125"/>
  <c r="Y30" i="125"/>
  <c r="X30" i="125"/>
  <c r="W30" i="125"/>
  <c r="U30" i="125"/>
  <c r="S30" i="125"/>
  <c r="P30" i="125"/>
  <c r="M30" i="125"/>
  <c r="L30" i="125"/>
  <c r="K30" i="125"/>
  <c r="I30" i="125"/>
  <c r="H30" i="125"/>
  <c r="G30" i="125"/>
  <c r="Y29" i="125"/>
  <c r="X29" i="125"/>
  <c r="W29" i="125"/>
  <c r="U29" i="125"/>
  <c r="S29" i="125"/>
  <c r="P29" i="125"/>
  <c r="O29" i="125"/>
  <c r="M29" i="125"/>
  <c r="L29" i="125"/>
  <c r="K29" i="125"/>
  <c r="I29" i="125"/>
  <c r="H29" i="125"/>
  <c r="G29" i="125"/>
  <c r="Y28" i="125"/>
  <c r="X28" i="125"/>
  <c r="W28" i="125"/>
  <c r="U28" i="125"/>
  <c r="S28" i="125"/>
  <c r="P28" i="125"/>
  <c r="M28" i="125"/>
  <c r="L28" i="125"/>
  <c r="K28" i="125"/>
  <c r="I28" i="125"/>
  <c r="H28" i="125"/>
  <c r="G28" i="125"/>
  <c r="Y27" i="125"/>
  <c r="X27" i="125"/>
  <c r="W27" i="125"/>
  <c r="U27" i="125"/>
  <c r="S27" i="125"/>
  <c r="P27" i="125"/>
  <c r="O27" i="125"/>
  <c r="M27" i="125"/>
  <c r="L27" i="125"/>
  <c r="K27" i="125"/>
  <c r="I27" i="125"/>
  <c r="H27" i="125"/>
  <c r="G27" i="125"/>
  <c r="Y26" i="125"/>
  <c r="X26" i="125"/>
  <c r="W26" i="125"/>
  <c r="U26" i="125"/>
  <c r="S26" i="125"/>
  <c r="P26" i="125"/>
  <c r="M26" i="125"/>
  <c r="L26" i="125"/>
  <c r="K26" i="125"/>
  <c r="I26" i="125"/>
  <c r="H26" i="125"/>
  <c r="G26" i="125"/>
  <c r="Y25" i="125"/>
  <c r="X25" i="125"/>
  <c r="W25" i="125"/>
  <c r="U25" i="125"/>
  <c r="S25" i="125"/>
  <c r="P25" i="125"/>
  <c r="O25" i="125"/>
  <c r="M25" i="125"/>
  <c r="L25" i="125"/>
  <c r="K25" i="125"/>
  <c r="I25" i="125"/>
  <c r="H25" i="125"/>
  <c r="G25" i="125"/>
  <c r="Y24" i="125"/>
  <c r="X24" i="125"/>
  <c r="W24" i="125"/>
  <c r="U24" i="125"/>
  <c r="S24" i="125"/>
  <c r="P24" i="125"/>
  <c r="M24" i="125"/>
  <c r="L24" i="125"/>
  <c r="K24" i="125"/>
  <c r="I24" i="125"/>
  <c r="H24" i="125"/>
  <c r="G24" i="125"/>
  <c r="Y23" i="125"/>
  <c r="X23" i="125"/>
  <c r="W23" i="125"/>
  <c r="U23" i="125"/>
  <c r="S23" i="125"/>
  <c r="P23" i="125"/>
  <c r="O23" i="125"/>
  <c r="M23" i="125"/>
  <c r="L23" i="125"/>
  <c r="K23" i="125"/>
  <c r="I23" i="125"/>
  <c r="H23" i="125"/>
  <c r="G23" i="125"/>
  <c r="Y22" i="125"/>
  <c r="X22" i="125"/>
  <c r="W22" i="125"/>
  <c r="U22" i="125"/>
  <c r="S22" i="125"/>
  <c r="P22" i="125"/>
  <c r="M22" i="125"/>
  <c r="L22" i="125"/>
  <c r="K22" i="125"/>
  <c r="I22" i="125"/>
  <c r="H22" i="125"/>
  <c r="G22" i="125"/>
  <c r="Y21" i="125"/>
  <c r="X21" i="125"/>
  <c r="W21" i="125"/>
  <c r="U21" i="125"/>
  <c r="S21" i="125"/>
  <c r="P21" i="125"/>
  <c r="O21" i="125"/>
  <c r="M21" i="125"/>
  <c r="L21" i="125"/>
  <c r="K21" i="125"/>
  <c r="I21" i="125"/>
  <c r="H21" i="125"/>
  <c r="G21" i="125"/>
  <c r="Y20" i="125"/>
  <c r="X20" i="125"/>
  <c r="W20" i="125"/>
  <c r="U20" i="125"/>
  <c r="S20" i="125"/>
  <c r="P20" i="125"/>
  <c r="M20" i="125"/>
  <c r="L20" i="125"/>
  <c r="K20" i="125"/>
  <c r="I20" i="125"/>
  <c r="H20" i="125"/>
  <c r="G20" i="125"/>
  <c r="Y19" i="125"/>
  <c r="X19" i="125"/>
  <c r="W19" i="125"/>
  <c r="U19" i="125"/>
  <c r="S19" i="125"/>
  <c r="P19" i="125"/>
  <c r="O19" i="125"/>
  <c r="M19" i="125"/>
  <c r="L19" i="125"/>
  <c r="K19" i="125"/>
  <c r="I19" i="125"/>
  <c r="H19" i="125"/>
  <c r="G19" i="125"/>
  <c r="Y18" i="125"/>
  <c r="X18" i="125"/>
  <c r="W18" i="125"/>
  <c r="V18" i="125"/>
  <c r="U18" i="125"/>
  <c r="S18" i="125"/>
  <c r="P18" i="125"/>
  <c r="M18" i="125"/>
  <c r="L18" i="125"/>
  <c r="K18" i="125"/>
  <c r="I18" i="125"/>
  <c r="H18" i="125"/>
  <c r="G18" i="125"/>
  <c r="Y17" i="125"/>
  <c r="X17" i="125"/>
  <c r="W17" i="125"/>
  <c r="U17" i="125"/>
  <c r="S17" i="125"/>
  <c r="P17" i="125"/>
  <c r="O17" i="125"/>
  <c r="M17" i="125"/>
  <c r="L17" i="125"/>
  <c r="K17" i="125"/>
  <c r="I17" i="125"/>
  <c r="H17" i="125"/>
  <c r="G17" i="125"/>
  <c r="Y16" i="125"/>
  <c r="X16" i="125"/>
  <c r="W16" i="125"/>
  <c r="U16" i="125"/>
  <c r="S16" i="125"/>
  <c r="P16" i="125"/>
  <c r="M16" i="125"/>
  <c r="L16" i="125"/>
  <c r="K16" i="125"/>
  <c r="I16" i="125"/>
  <c r="H16" i="125"/>
  <c r="G16" i="125"/>
  <c r="Y15" i="125"/>
  <c r="X15" i="125"/>
  <c r="W15" i="125"/>
  <c r="U15" i="125"/>
  <c r="S15" i="125"/>
  <c r="P15" i="125"/>
  <c r="O15" i="125"/>
  <c r="M15" i="125"/>
  <c r="L15" i="125"/>
  <c r="K15" i="125"/>
  <c r="I15" i="125"/>
  <c r="H15" i="125"/>
  <c r="G15" i="125"/>
  <c r="Y14" i="125"/>
  <c r="X14" i="125"/>
  <c r="W14" i="125"/>
  <c r="U14" i="125"/>
  <c r="S14" i="125"/>
  <c r="P14" i="125"/>
  <c r="M14" i="125"/>
  <c r="L14" i="125"/>
  <c r="K14" i="125"/>
  <c r="I14" i="125"/>
  <c r="H14" i="125"/>
  <c r="G14" i="125"/>
  <c r="Y13" i="125"/>
  <c r="X13" i="125"/>
  <c r="W13" i="125"/>
  <c r="U13" i="125"/>
  <c r="S13" i="125"/>
  <c r="P13" i="125"/>
  <c r="O13" i="125"/>
  <c r="M13" i="125"/>
  <c r="L13" i="125"/>
  <c r="K13" i="125"/>
  <c r="I13" i="125"/>
  <c r="H13" i="125"/>
  <c r="G13" i="125"/>
  <c r="Y12" i="125"/>
  <c r="X12" i="125"/>
  <c r="W12" i="125"/>
  <c r="U12" i="125"/>
  <c r="S12" i="125"/>
  <c r="P12" i="125"/>
  <c r="M12" i="125"/>
  <c r="L12" i="125"/>
  <c r="K12" i="125"/>
  <c r="I12" i="125"/>
  <c r="H12" i="125"/>
  <c r="G12" i="125"/>
  <c r="Y11" i="125"/>
  <c r="X11" i="125"/>
  <c r="W11" i="125"/>
  <c r="U11" i="125"/>
  <c r="S11" i="125"/>
  <c r="P11" i="125"/>
  <c r="O11" i="125"/>
  <c r="M11" i="125"/>
  <c r="L11" i="125"/>
  <c r="K11" i="125"/>
  <c r="I11" i="125"/>
  <c r="H11" i="125"/>
  <c r="G11" i="125"/>
  <c r="Y10" i="125"/>
  <c r="X10" i="125"/>
  <c r="W10" i="125"/>
  <c r="U10" i="125"/>
  <c r="S10" i="125"/>
  <c r="P10" i="125"/>
  <c r="M10" i="125"/>
  <c r="L10" i="125"/>
  <c r="K10" i="125"/>
  <c r="I10" i="125"/>
  <c r="H10" i="125"/>
  <c r="G10" i="125"/>
  <c r="Y9" i="125"/>
  <c r="X9" i="125"/>
  <c r="W9" i="125"/>
  <c r="U9" i="125"/>
  <c r="S9" i="125"/>
  <c r="P9" i="125"/>
  <c r="O9" i="125"/>
  <c r="M9" i="125"/>
  <c r="L9" i="125"/>
  <c r="K9" i="125"/>
  <c r="I9" i="125"/>
  <c r="H9" i="125"/>
  <c r="G9" i="125"/>
  <c r="Y8" i="125"/>
  <c r="X8" i="125"/>
  <c r="W8" i="125"/>
  <c r="U8" i="125"/>
  <c r="S8" i="125"/>
  <c r="P8" i="125"/>
  <c r="M8" i="125"/>
  <c r="L8" i="125"/>
  <c r="K8" i="125"/>
  <c r="I8" i="125"/>
  <c r="H8" i="125"/>
  <c r="G8" i="125"/>
  <c r="Y7" i="125"/>
  <c r="X7" i="125"/>
  <c r="W7" i="125"/>
  <c r="U7" i="125"/>
  <c r="S7" i="125"/>
  <c r="P7" i="125"/>
  <c r="O7" i="125"/>
  <c r="M7" i="125"/>
  <c r="L7" i="125"/>
  <c r="K7" i="125"/>
  <c r="I7" i="125"/>
  <c r="H7" i="125"/>
  <c r="G7" i="125"/>
  <c r="O17" i="48"/>
  <c r="O42" i="48"/>
  <c r="V7" i="125" s="1"/>
  <c r="X6" i="125" l="1"/>
  <c r="Y6" i="125"/>
  <c r="U6" i="125"/>
  <c r="S6" i="125"/>
  <c r="I6" i="125"/>
  <c r="K7" i="119" l="1"/>
  <c r="M6" i="125" l="1"/>
  <c r="L6" i="125"/>
  <c r="K6" i="125"/>
  <c r="G6" i="125"/>
  <c r="EX6" i="124"/>
  <c r="EU6" i="124"/>
  <c r="ER6" i="124"/>
  <c r="EO6" i="124"/>
  <c r="EL6" i="124"/>
  <c r="EI6" i="124"/>
  <c r="EF6" i="124"/>
  <c r="EC6" i="124"/>
  <c r="DZ6" i="124"/>
  <c r="DW6" i="124"/>
  <c r="DT6" i="124"/>
  <c r="DQ6" i="124"/>
  <c r="DN6" i="124"/>
  <c r="DK6" i="124"/>
  <c r="DH6" i="124"/>
  <c r="DE6" i="124"/>
  <c r="DB6" i="124"/>
  <c r="CY6" i="124"/>
  <c r="CT6" i="124"/>
  <c r="CS6" i="124"/>
  <c r="CR6" i="124"/>
  <c r="CQ6" i="124"/>
  <c r="CP6" i="124"/>
  <c r="CO6" i="124"/>
  <c r="CM6" i="124"/>
  <c r="CK6" i="124"/>
  <c r="CJ6" i="124"/>
  <c r="CI6" i="124"/>
  <c r="CH6" i="124"/>
  <c r="CG6" i="124"/>
  <c r="CF6" i="124"/>
  <c r="CD6" i="124"/>
  <c r="CA6" i="124"/>
  <c r="BZ6" i="124"/>
  <c r="BY6" i="124"/>
  <c r="BX6" i="124"/>
  <c r="BW6" i="124"/>
  <c r="BV6" i="124"/>
  <c r="BU6" i="124"/>
  <c r="BT6" i="124"/>
  <c r="BS6" i="124"/>
  <c r="BR6" i="124"/>
  <c r="BQ6" i="124"/>
  <c r="BP6" i="124"/>
  <c r="BO6" i="124"/>
  <c r="BN6" i="124"/>
  <c r="BM6" i="124"/>
  <c r="BL6" i="124"/>
  <c r="BI6" i="124"/>
  <c r="BG6" i="124"/>
  <c r="BE6" i="124"/>
  <c r="M23" i="44"/>
  <c r="BC6" i="124" s="1"/>
  <c r="AX6" i="124"/>
  <c r="AU6" i="124"/>
  <c r="AS6" i="124"/>
  <c r="AQ6" i="124"/>
  <c r="AB6" i="124"/>
  <c r="B6" i="124"/>
  <c r="B5" i="122"/>
  <c r="S45" i="123"/>
  <c r="R45" i="123"/>
  <c r="M45" i="123"/>
  <c r="L45" i="123"/>
  <c r="K45" i="123"/>
  <c r="I45" i="123"/>
  <c r="H45" i="123"/>
  <c r="S44" i="123"/>
  <c r="R44" i="123"/>
  <c r="M44" i="123"/>
  <c r="L44" i="123"/>
  <c r="K44" i="123"/>
  <c r="I44" i="123"/>
  <c r="H44" i="123"/>
  <c r="S43" i="123"/>
  <c r="R43" i="123"/>
  <c r="M43" i="123"/>
  <c r="L43" i="123"/>
  <c r="K43" i="123"/>
  <c r="I43" i="123"/>
  <c r="H43" i="123"/>
  <c r="S42" i="123"/>
  <c r="R42" i="123"/>
  <c r="M42" i="123"/>
  <c r="L42" i="123"/>
  <c r="K42" i="123"/>
  <c r="I42" i="123"/>
  <c r="H42" i="123"/>
  <c r="S41" i="123"/>
  <c r="R41" i="123"/>
  <c r="M41" i="123"/>
  <c r="L41" i="123"/>
  <c r="K41" i="123"/>
  <c r="I41" i="123"/>
  <c r="H41" i="123"/>
  <c r="S40" i="123"/>
  <c r="R40" i="123"/>
  <c r="M40" i="123"/>
  <c r="L40" i="123"/>
  <c r="K40" i="123"/>
  <c r="I40" i="123"/>
  <c r="H40" i="123"/>
  <c r="S39" i="123"/>
  <c r="R39" i="123"/>
  <c r="M39" i="123"/>
  <c r="L39" i="123"/>
  <c r="K39" i="123"/>
  <c r="I39" i="123"/>
  <c r="H39" i="123"/>
  <c r="S38" i="123"/>
  <c r="R38" i="123"/>
  <c r="M38" i="123"/>
  <c r="L38" i="123"/>
  <c r="K38" i="123"/>
  <c r="I38" i="123"/>
  <c r="H38" i="123"/>
  <c r="S37" i="123"/>
  <c r="R37" i="123"/>
  <c r="M37" i="123"/>
  <c r="L37" i="123"/>
  <c r="K37" i="123"/>
  <c r="I37" i="123"/>
  <c r="H37" i="123"/>
  <c r="S36" i="123"/>
  <c r="R36" i="123"/>
  <c r="M36" i="123"/>
  <c r="L36" i="123"/>
  <c r="K36" i="123"/>
  <c r="I36" i="123"/>
  <c r="H36" i="123"/>
  <c r="S35" i="123"/>
  <c r="R35" i="123"/>
  <c r="M35" i="123"/>
  <c r="L35" i="123"/>
  <c r="K35" i="123"/>
  <c r="I35" i="123"/>
  <c r="H35" i="123"/>
  <c r="S34" i="123"/>
  <c r="R34" i="123"/>
  <c r="M34" i="123"/>
  <c r="L34" i="123"/>
  <c r="K34" i="123"/>
  <c r="I34" i="123"/>
  <c r="H34" i="123"/>
  <c r="S33" i="123"/>
  <c r="R33" i="123"/>
  <c r="M33" i="123"/>
  <c r="L33" i="123"/>
  <c r="K33" i="123"/>
  <c r="I33" i="123"/>
  <c r="H33" i="123"/>
  <c r="S32" i="123"/>
  <c r="R32" i="123"/>
  <c r="M32" i="123"/>
  <c r="L32" i="123"/>
  <c r="K32" i="123"/>
  <c r="I32" i="123"/>
  <c r="H32" i="123"/>
  <c r="S31" i="123"/>
  <c r="R31" i="123"/>
  <c r="M31" i="123"/>
  <c r="L31" i="123"/>
  <c r="K31" i="123"/>
  <c r="I31" i="123"/>
  <c r="H31" i="123"/>
  <c r="S30" i="123"/>
  <c r="R30" i="123"/>
  <c r="M30" i="123"/>
  <c r="L30" i="123"/>
  <c r="K30" i="123"/>
  <c r="I30" i="123"/>
  <c r="H30" i="123"/>
  <c r="S29" i="123"/>
  <c r="R29" i="123"/>
  <c r="M29" i="123"/>
  <c r="L29" i="123"/>
  <c r="K29" i="123"/>
  <c r="I29" i="123"/>
  <c r="H29" i="123"/>
  <c r="S28" i="123"/>
  <c r="R28" i="123"/>
  <c r="M28" i="123"/>
  <c r="L28" i="123"/>
  <c r="K28" i="123"/>
  <c r="I28" i="123"/>
  <c r="H28" i="123"/>
  <c r="S27" i="123"/>
  <c r="R27" i="123"/>
  <c r="M27" i="123"/>
  <c r="L27" i="123"/>
  <c r="K27" i="123"/>
  <c r="I27" i="123"/>
  <c r="H27" i="123"/>
  <c r="S26" i="123"/>
  <c r="R26" i="123"/>
  <c r="M26" i="123"/>
  <c r="L26" i="123"/>
  <c r="K26" i="123"/>
  <c r="I26" i="123"/>
  <c r="H26" i="123"/>
  <c r="S25" i="123"/>
  <c r="R25" i="123"/>
  <c r="M25" i="123"/>
  <c r="L25" i="123"/>
  <c r="K25" i="123"/>
  <c r="I25" i="123"/>
  <c r="H25" i="123"/>
  <c r="S24" i="123"/>
  <c r="R24" i="123"/>
  <c r="M24" i="123"/>
  <c r="L24" i="123"/>
  <c r="K24" i="123"/>
  <c r="I24" i="123"/>
  <c r="H24" i="123"/>
  <c r="S23" i="123"/>
  <c r="R23" i="123"/>
  <c r="M23" i="123"/>
  <c r="L23" i="123"/>
  <c r="K23" i="123"/>
  <c r="I23" i="123"/>
  <c r="H23" i="123"/>
  <c r="S22" i="123"/>
  <c r="R22" i="123"/>
  <c r="M22" i="123"/>
  <c r="L22" i="123"/>
  <c r="K22" i="123"/>
  <c r="I22" i="123"/>
  <c r="H22" i="123"/>
  <c r="S21" i="123"/>
  <c r="R21" i="123"/>
  <c r="M21" i="123"/>
  <c r="L21" i="123"/>
  <c r="K21" i="123"/>
  <c r="I21" i="123"/>
  <c r="H21" i="123"/>
  <c r="S20" i="123"/>
  <c r="R20" i="123"/>
  <c r="M20" i="123"/>
  <c r="L20" i="123"/>
  <c r="K20" i="123"/>
  <c r="H18" i="123"/>
  <c r="I20" i="123"/>
  <c r="H20" i="123"/>
  <c r="S19" i="123"/>
  <c r="R19" i="123"/>
  <c r="M19" i="123"/>
  <c r="L19" i="123"/>
  <c r="K19" i="123"/>
  <c r="I19" i="123"/>
  <c r="H19" i="123"/>
  <c r="S18" i="123"/>
  <c r="R18" i="123"/>
  <c r="M18" i="123"/>
  <c r="L18" i="123"/>
  <c r="K18" i="123"/>
  <c r="I18" i="123"/>
  <c r="S17" i="123"/>
  <c r="R17" i="123"/>
  <c r="M17" i="123"/>
  <c r="L17" i="123"/>
  <c r="K17" i="123"/>
  <c r="I17" i="123"/>
  <c r="H17" i="123"/>
  <c r="S16" i="123"/>
  <c r="R16" i="123"/>
  <c r="M16" i="123"/>
  <c r="L16" i="123"/>
  <c r="K16" i="123"/>
  <c r="I16" i="123"/>
  <c r="H16" i="123"/>
  <c r="S15" i="123"/>
  <c r="R15" i="123"/>
  <c r="M15" i="123"/>
  <c r="L15" i="123"/>
  <c r="K15" i="123"/>
  <c r="I15" i="123"/>
  <c r="H15" i="123"/>
  <c r="S14" i="123"/>
  <c r="R14" i="123"/>
  <c r="M14" i="123"/>
  <c r="L14" i="123"/>
  <c r="K14" i="123"/>
  <c r="I14" i="123"/>
  <c r="H14" i="123"/>
  <c r="S13" i="123"/>
  <c r="R13" i="123"/>
  <c r="M13" i="123"/>
  <c r="L13" i="123"/>
  <c r="K13" i="123"/>
  <c r="I13" i="123"/>
  <c r="H13" i="123"/>
  <c r="S12" i="123"/>
  <c r="R12" i="123"/>
  <c r="M12" i="123"/>
  <c r="L12" i="123"/>
  <c r="K12" i="123"/>
  <c r="I12" i="123"/>
  <c r="H12" i="123"/>
  <c r="S11" i="123"/>
  <c r="R11" i="123"/>
  <c r="M11" i="123"/>
  <c r="L11" i="123"/>
  <c r="K11" i="123"/>
  <c r="I11" i="123"/>
  <c r="H11" i="123"/>
  <c r="S10" i="123"/>
  <c r="R10" i="123"/>
  <c r="M10" i="123"/>
  <c r="L10" i="123"/>
  <c r="K10" i="123"/>
  <c r="I10" i="123"/>
  <c r="H10" i="123"/>
  <c r="S9" i="123"/>
  <c r="R9" i="123"/>
  <c r="M9" i="123"/>
  <c r="L9" i="123"/>
  <c r="K9" i="123"/>
  <c r="I9" i="123"/>
  <c r="H9" i="123"/>
  <c r="S8" i="123"/>
  <c r="R8" i="123"/>
  <c r="M8" i="123"/>
  <c r="L8" i="123"/>
  <c r="K8" i="123"/>
  <c r="I8" i="123"/>
  <c r="H8" i="123"/>
  <c r="M7" i="123"/>
  <c r="L7" i="123"/>
  <c r="K7" i="123"/>
  <c r="I7" i="123"/>
  <c r="H7" i="123"/>
  <c r="S7" i="123"/>
  <c r="S6" i="123"/>
  <c r="R6" i="123"/>
  <c r="B8" i="123" l="1"/>
  <c r="B10" i="123"/>
  <c r="B12" i="123"/>
  <c r="B14" i="123"/>
  <c r="B16" i="123"/>
  <c r="B18" i="123"/>
  <c r="B20" i="123"/>
  <c r="B22" i="123"/>
  <c r="B24" i="123"/>
  <c r="B26" i="123"/>
  <c r="B28" i="123"/>
  <c r="B30" i="123"/>
  <c r="B32" i="123"/>
  <c r="B34" i="123"/>
  <c r="B36" i="123"/>
  <c r="B38" i="123"/>
  <c r="B40" i="123"/>
  <c r="B42" i="123"/>
  <c r="B44" i="123"/>
  <c r="B7" i="123"/>
  <c r="B9" i="123"/>
  <c r="B11" i="123"/>
  <c r="B13" i="123"/>
  <c r="B15" i="123"/>
  <c r="B17" i="123"/>
  <c r="B19" i="123"/>
  <c r="B21" i="123"/>
  <c r="B23" i="123"/>
  <c r="B25" i="123"/>
  <c r="B27" i="123"/>
  <c r="B29" i="123"/>
  <c r="B31" i="123"/>
  <c r="B33" i="123"/>
  <c r="B35" i="123"/>
  <c r="B37" i="123"/>
  <c r="B39" i="123"/>
  <c r="B41" i="123"/>
  <c r="B43" i="123"/>
  <c r="B45" i="123"/>
  <c r="M6" i="123"/>
  <c r="L6" i="123"/>
  <c r="K6" i="123"/>
  <c r="I6" i="123"/>
  <c r="H6" i="123"/>
  <c r="IE5" i="122" l="1"/>
  <c r="ID5" i="122"/>
  <c r="IC5" i="122"/>
  <c r="IB5" i="122"/>
  <c r="IA5" i="122"/>
  <c r="HZ5" i="122"/>
  <c r="HY5" i="122"/>
  <c r="HX5" i="122"/>
  <c r="HW5" i="122"/>
  <c r="HV5" i="122"/>
  <c r="HM5" i="122" l="1"/>
  <c r="HJ5" i="122"/>
  <c r="HG5" i="122"/>
  <c r="HD5" i="122"/>
  <c r="HA5" i="122"/>
  <c r="GX5" i="122"/>
  <c r="GU5" i="122"/>
  <c r="GR5" i="122"/>
  <c r="GO5" i="122"/>
  <c r="GL5" i="122"/>
  <c r="GI5" i="122"/>
  <c r="GF5" i="122"/>
  <c r="GC5" i="122"/>
  <c r="FZ5" i="122"/>
  <c r="FW5" i="122"/>
  <c r="FT5" i="122"/>
  <c r="FQ5" i="122"/>
  <c r="FN5" i="122"/>
  <c r="FI5" i="122" l="1"/>
  <c r="FH5" i="122"/>
  <c r="FG5" i="122"/>
  <c r="FF5" i="122"/>
  <c r="FE5" i="122"/>
  <c r="FD5" i="122"/>
  <c r="FC5" i="122"/>
  <c r="FB5" i="122"/>
  <c r="FA5" i="122"/>
  <c r="EX5" i="122"/>
  <c r="EW5" i="122"/>
  <c r="EZ5" i="122"/>
  <c r="EY5" i="122"/>
  <c r="EV5" i="122"/>
  <c r="EU5" i="122"/>
  <c r="ET5" i="122"/>
  <c r="ES5" i="122" l="1"/>
  <c r="ER5" i="122"/>
  <c r="EQ5" i="122"/>
  <c r="EP5" i="122"/>
  <c r="EO5" i="122"/>
  <c r="EN5" i="122"/>
  <c r="EM5" i="122"/>
  <c r="EL5" i="122"/>
  <c r="EK5" i="122"/>
  <c r="EJ5" i="122"/>
  <c r="DK5" i="122"/>
  <c r="EI5" i="122"/>
  <c r="EH5" i="122"/>
  <c r="EG5" i="122"/>
  <c r="EF5" i="122"/>
  <c r="EE5" i="122"/>
  <c r="EC5" i="122"/>
  <c r="EB5" i="122"/>
  <c r="EA5" i="122"/>
  <c r="DZ5" i="122"/>
  <c r="DY5" i="122"/>
  <c r="DX5" i="122"/>
  <c r="DW5" i="122"/>
  <c r="DV5" i="122"/>
  <c r="DU5" i="122"/>
  <c r="DT5" i="122"/>
  <c r="DS5" i="122"/>
  <c r="DR5" i="122"/>
  <c r="DQ5" i="122"/>
  <c r="DP5" i="122"/>
  <c r="DO5" i="122"/>
  <c r="DN5" i="122" l="1"/>
  <c r="DM5" i="122"/>
  <c r="DL5" i="122"/>
  <c r="BY5" i="122"/>
  <c r="B6" i="125" l="1"/>
  <c r="B9" i="125" l="1"/>
  <c r="B13" i="125"/>
  <c r="B17" i="125"/>
  <c r="B21" i="125"/>
  <c r="B25" i="125"/>
  <c r="B29" i="125"/>
  <c r="B33" i="125"/>
  <c r="B37" i="125"/>
  <c r="B41" i="125"/>
  <c r="B45" i="125"/>
  <c r="B11" i="125"/>
  <c r="B23" i="125"/>
  <c r="B35" i="125"/>
  <c r="B43" i="125"/>
  <c r="B12" i="125"/>
  <c r="B20" i="125"/>
  <c r="B28" i="125"/>
  <c r="B36" i="125"/>
  <c r="B44" i="125"/>
  <c r="B10" i="125"/>
  <c r="B14" i="125"/>
  <c r="B18" i="125"/>
  <c r="B22" i="125"/>
  <c r="B26" i="125"/>
  <c r="B30" i="125"/>
  <c r="B34" i="125"/>
  <c r="B38" i="125"/>
  <c r="B42" i="125"/>
  <c r="B15" i="125"/>
  <c r="B19" i="125"/>
  <c r="B27" i="125"/>
  <c r="B31" i="125"/>
  <c r="B39" i="125"/>
  <c r="B8" i="125"/>
  <c r="B16" i="125"/>
  <c r="B24" i="125"/>
  <c r="B32" i="125"/>
  <c r="B40" i="125"/>
  <c r="B7" i="125"/>
  <c r="D7" i="48"/>
  <c r="H6" i="125" s="1"/>
  <c r="G21" i="61" l="1"/>
  <c r="J121" i="60" l="1"/>
  <c r="O5" i="45" l="1"/>
  <c r="S5" i="45"/>
  <c r="H6" i="124" s="1"/>
  <c r="F16" i="54"/>
  <c r="F18" i="54" l="1"/>
  <c r="F19" i="54"/>
  <c r="M49" i="63"/>
  <c r="S19" i="65" l="1"/>
  <c r="V22" i="65"/>
  <c r="O7" i="121" l="1"/>
  <c r="N7" i="121"/>
  <c r="L7" i="121"/>
  <c r="Y1" i="64" l="1"/>
  <c r="T49" i="63" l="1"/>
  <c r="T52" i="63"/>
  <c r="T46" i="63"/>
  <c r="X50" i="63"/>
  <c r="L127" i="60"/>
  <c r="M127" i="60"/>
  <c r="N127" i="60"/>
  <c r="O127" i="60"/>
  <c r="P127" i="60"/>
  <c r="Q127" i="60"/>
  <c r="R127" i="60"/>
  <c r="S127" i="60"/>
  <c r="T127" i="60"/>
  <c r="U127" i="60"/>
  <c r="V127" i="60"/>
  <c r="W127" i="60"/>
  <c r="X127" i="60"/>
  <c r="Y127" i="60"/>
  <c r="Z127" i="60"/>
  <c r="AA127" i="60"/>
  <c r="AB127" i="60"/>
  <c r="AC127" i="60"/>
  <c r="AD127" i="60"/>
  <c r="AE127" i="60"/>
  <c r="AF127" i="60"/>
  <c r="AG127" i="60"/>
  <c r="AH127" i="60"/>
  <c r="AI127" i="60"/>
  <c r="AJ127" i="60"/>
  <c r="AK127" i="60"/>
  <c r="AL127" i="60"/>
  <c r="AM127" i="60"/>
  <c r="AN127" i="60"/>
  <c r="AO127" i="60"/>
  <c r="AP127" i="60"/>
  <c r="AQ127" i="60"/>
  <c r="AR127" i="60"/>
  <c r="AS127" i="60"/>
  <c r="AT127" i="60"/>
  <c r="AU127" i="60"/>
  <c r="AV127" i="60"/>
  <c r="AW127" i="60"/>
  <c r="AX127" i="60"/>
  <c r="AY127" i="60"/>
  <c r="AZ127" i="60"/>
  <c r="BA127" i="60"/>
  <c r="L128" i="60"/>
  <c r="M128" i="60"/>
  <c r="N128" i="60"/>
  <c r="O128" i="60"/>
  <c r="P128" i="60"/>
  <c r="Q128" i="60"/>
  <c r="R128" i="60"/>
  <c r="S128" i="60"/>
  <c r="T128" i="60"/>
  <c r="U128" i="60"/>
  <c r="V128" i="60"/>
  <c r="W128" i="60"/>
  <c r="X128" i="60"/>
  <c r="Y128" i="60"/>
  <c r="Z128" i="60"/>
  <c r="AA128" i="60"/>
  <c r="AB128" i="60"/>
  <c r="AC128" i="60"/>
  <c r="AD128" i="60"/>
  <c r="AE128" i="60"/>
  <c r="AF128" i="60"/>
  <c r="AG128" i="60"/>
  <c r="AH128" i="60"/>
  <c r="AI128" i="60"/>
  <c r="AJ128" i="60"/>
  <c r="AK128" i="60"/>
  <c r="AL128" i="60"/>
  <c r="AM128" i="60"/>
  <c r="AN128" i="60"/>
  <c r="AO128" i="60"/>
  <c r="AP128" i="60"/>
  <c r="AQ128" i="60"/>
  <c r="AR128" i="60"/>
  <c r="AS128" i="60"/>
  <c r="AT128" i="60"/>
  <c r="AU128" i="60"/>
  <c r="AV128" i="60"/>
  <c r="AW128" i="60"/>
  <c r="AX128" i="60"/>
  <c r="AY128" i="60"/>
  <c r="AZ128" i="60"/>
  <c r="BA128" i="60"/>
  <c r="K128" i="60"/>
  <c r="L118" i="60" l="1"/>
  <c r="L123" i="60" s="1"/>
  <c r="L129" i="60" s="1"/>
  <c r="L124" i="60" l="1"/>
  <c r="J115" i="60"/>
  <c r="J116" i="60"/>
  <c r="O992" i="48" l="1"/>
  <c r="V45" i="125" s="1"/>
  <c r="H984" i="48"/>
  <c r="C984" i="48"/>
  <c r="M983" i="48"/>
  <c r="C983" i="48"/>
  <c r="D982" i="48"/>
  <c r="O967" i="48"/>
  <c r="V44" i="125" s="1"/>
  <c r="H959" i="48"/>
  <c r="C959" i="48"/>
  <c r="M958" i="48"/>
  <c r="C958" i="48"/>
  <c r="D957" i="48"/>
  <c r="O942" i="48"/>
  <c r="V43" i="125" s="1"/>
  <c r="H934" i="48"/>
  <c r="C934" i="48"/>
  <c r="M933" i="48"/>
  <c r="C933" i="48"/>
  <c r="D932" i="48"/>
  <c r="O917" i="48"/>
  <c r="V42" i="125" s="1"/>
  <c r="H909" i="48"/>
  <c r="C909" i="48"/>
  <c r="M908" i="48"/>
  <c r="C908" i="48"/>
  <c r="D907" i="48"/>
  <c r="O892" i="48"/>
  <c r="V41" i="125" s="1"/>
  <c r="H884" i="48"/>
  <c r="C884" i="48"/>
  <c r="M883" i="48"/>
  <c r="C883" i="48"/>
  <c r="D882" i="48"/>
  <c r="O867" i="48"/>
  <c r="V40" i="125" s="1"/>
  <c r="H859" i="48"/>
  <c r="C859" i="48"/>
  <c r="M858" i="48"/>
  <c r="C858" i="48"/>
  <c r="D857" i="48"/>
  <c r="O842" i="48"/>
  <c r="V39" i="125" s="1"/>
  <c r="H834" i="48"/>
  <c r="C834" i="48"/>
  <c r="M833" i="48"/>
  <c r="C833" i="48"/>
  <c r="D832" i="48"/>
  <c r="O817" i="48"/>
  <c r="V38" i="125" s="1"/>
  <c r="H809" i="48"/>
  <c r="C809" i="48"/>
  <c r="M808" i="48"/>
  <c r="C808" i="48"/>
  <c r="D807" i="48"/>
  <c r="O792" i="48"/>
  <c r="V37" i="125" s="1"/>
  <c r="H784" i="48"/>
  <c r="C784" i="48"/>
  <c r="M783" i="48"/>
  <c r="C783" i="48"/>
  <c r="D782" i="48"/>
  <c r="O767" i="48"/>
  <c r="V36" i="125" s="1"/>
  <c r="H759" i="48"/>
  <c r="C759" i="48"/>
  <c r="M758" i="48"/>
  <c r="C758" i="48"/>
  <c r="D757" i="48"/>
  <c r="O742" i="48"/>
  <c r="V35" i="125" s="1"/>
  <c r="H734" i="48"/>
  <c r="C734" i="48"/>
  <c r="M733" i="48"/>
  <c r="C733" i="48"/>
  <c r="D732" i="48"/>
  <c r="O717" i="48"/>
  <c r="V34" i="125" s="1"/>
  <c r="H709" i="48"/>
  <c r="C709" i="48"/>
  <c r="M708" i="48"/>
  <c r="C708" i="48"/>
  <c r="D707" i="48"/>
  <c r="O692" i="48"/>
  <c r="V33" i="125" s="1"/>
  <c r="H684" i="48"/>
  <c r="C684" i="48"/>
  <c r="M683" i="48"/>
  <c r="C683" i="48"/>
  <c r="D682" i="48"/>
  <c r="O667" i="48"/>
  <c r="V32" i="125" s="1"/>
  <c r="H659" i="48"/>
  <c r="C659" i="48"/>
  <c r="M658" i="48"/>
  <c r="C658" i="48"/>
  <c r="D657" i="48"/>
  <c r="O642" i="48"/>
  <c r="V31" i="125" s="1"/>
  <c r="H634" i="48"/>
  <c r="C634" i="48"/>
  <c r="M633" i="48"/>
  <c r="C633" i="48"/>
  <c r="D632" i="48"/>
  <c r="O617" i="48"/>
  <c r="V30" i="125" s="1"/>
  <c r="H609" i="48"/>
  <c r="C609" i="48"/>
  <c r="M608" i="48"/>
  <c r="C608" i="48"/>
  <c r="D607" i="48"/>
  <c r="O592" i="48"/>
  <c r="V29" i="125" s="1"/>
  <c r="H584" i="48"/>
  <c r="C584" i="48"/>
  <c r="M583" i="48"/>
  <c r="C583" i="48"/>
  <c r="D582" i="48"/>
  <c r="O567" i="48"/>
  <c r="V28" i="125" s="1"/>
  <c r="H559" i="48"/>
  <c r="C559" i="48"/>
  <c r="M558" i="48"/>
  <c r="C558" i="48"/>
  <c r="D557" i="48"/>
  <c r="O542" i="48"/>
  <c r="V27" i="125" s="1"/>
  <c r="H534" i="48"/>
  <c r="C534" i="48"/>
  <c r="M533" i="48"/>
  <c r="C533" i="48"/>
  <c r="D532" i="48"/>
  <c r="O517" i="48"/>
  <c r="V26" i="125" s="1"/>
  <c r="H509" i="48"/>
  <c r="C509" i="48"/>
  <c r="M508" i="48"/>
  <c r="C508" i="48"/>
  <c r="D507" i="48"/>
  <c r="O492" i="48"/>
  <c r="V25" i="125" s="1"/>
  <c r="H484" i="48"/>
  <c r="C484" i="48"/>
  <c r="M483" i="48"/>
  <c r="C483" i="48"/>
  <c r="D482" i="48"/>
  <c r="O467" i="48"/>
  <c r="V24" i="125" s="1"/>
  <c r="H459" i="48"/>
  <c r="C459" i="48"/>
  <c r="M458" i="48"/>
  <c r="C458" i="48"/>
  <c r="D457" i="48"/>
  <c r="O442" i="48"/>
  <c r="V23" i="125" s="1"/>
  <c r="H434" i="48"/>
  <c r="C434" i="48"/>
  <c r="M433" i="48"/>
  <c r="C433" i="48"/>
  <c r="D432" i="48"/>
  <c r="O417" i="48"/>
  <c r="V22" i="125" s="1"/>
  <c r="H409" i="48"/>
  <c r="C409" i="48"/>
  <c r="M408" i="48"/>
  <c r="C408" i="48"/>
  <c r="D407" i="48"/>
  <c r="O392" i="48"/>
  <c r="V21" i="125" s="1"/>
  <c r="H384" i="48"/>
  <c r="C384" i="48"/>
  <c r="M383" i="48"/>
  <c r="C383" i="48"/>
  <c r="D382" i="48"/>
  <c r="O367" i="48"/>
  <c r="V20" i="125" s="1"/>
  <c r="H359" i="48"/>
  <c r="C359" i="48"/>
  <c r="M358" i="48"/>
  <c r="C358" i="48"/>
  <c r="D357" i="48"/>
  <c r="O342" i="48"/>
  <c r="V19" i="125" s="1"/>
  <c r="H334" i="48"/>
  <c r="C334" i="48"/>
  <c r="M333" i="48"/>
  <c r="C333" i="48"/>
  <c r="D332" i="48"/>
  <c r="O317" i="48" l="1"/>
  <c r="H309" i="48"/>
  <c r="C309" i="48"/>
  <c r="M308" i="48"/>
  <c r="C308" i="48"/>
  <c r="D307" i="48"/>
  <c r="O292" i="48"/>
  <c r="V17" i="125" s="1"/>
  <c r="H284" i="48"/>
  <c r="C284" i="48"/>
  <c r="M283" i="48"/>
  <c r="C283" i="48"/>
  <c r="D282" i="48"/>
  <c r="O267" i="48"/>
  <c r="V16" i="125" s="1"/>
  <c r="H259" i="48"/>
  <c r="C259" i="48"/>
  <c r="M258" i="48"/>
  <c r="C258" i="48"/>
  <c r="D257" i="48"/>
  <c r="O242" i="48" l="1"/>
  <c r="V15" i="125" s="1"/>
  <c r="H234" i="48"/>
  <c r="C234" i="48"/>
  <c r="M233" i="48"/>
  <c r="C233" i="48"/>
  <c r="D232" i="48"/>
  <c r="O217" i="48"/>
  <c r="V14" i="125" s="1"/>
  <c r="H209" i="48"/>
  <c r="C209" i="48"/>
  <c r="M208" i="48"/>
  <c r="C208" i="48"/>
  <c r="D207" i="48"/>
  <c r="O192" i="48"/>
  <c r="V13" i="125" s="1"/>
  <c r="H184" i="48"/>
  <c r="C184" i="48"/>
  <c r="M183" i="48"/>
  <c r="C183" i="48"/>
  <c r="D182" i="48"/>
  <c r="O167" i="48"/>
  <c r="V12" i="125" s="1"/>
  <c r="H159" i="48"/>
  <c r="C159" i="48"/>
  <c r="M158" i="48"/>
  <c r="C158" i="48"/>
  <c r="D157" i="48"/>
  <c r="O142" i="48"/>
  <c r="V11" i="125" s="1"/>
  <c r="H134" i="48"/>
  <c r="C134" i="48"/>
  <c r="M133" i="48"/>
  <c r="C133" i="48"/>
  <c r="D132" i="48"/>
  <c r="O117" i="48"/>
  <c r="V10" i="125" s="1"/>
  <c r="H109" i="48"/>
  <c r="C109" i="48"/>
  <c r="M108" i="48"/>
  <c r="C108" i="48"/>
  <c r="D107" i="48"/>
  <c r="AD99" i="120" l="1"/>
  <c r="AC99" i="120"/>
  <c r="AD98" i="120"/>
  <c r="AC98" i="120"/>
  <c r="AD97" i="120"/>
  <c r="AC97" i="120"/>
  <c r="AD96" i="120"/>
  <c r="AC96" i="120"/>
  <c r="AD95" i="120"/>
  <c r="AC95" i="120"/>
  <c r="AD94" i="120"/>
  <c r="AC94" i="120"/>
  <c r="AD93" i="120"/>
  <c r="AC93" i="120"/>
  <c r="AD92" i="120"/>
  <c r="AC92" i="120"/>
  <c r="AD91" i="120"/>
  <c r="AC91" i="120"/>
  <c r="AD90" i="120"/>
  <c r="AC90" i="120"/>
  <c r="AD89" i="120"/>
  <c r="AC89" i="120"/>
  <c r="AD88" i="120"/>
  <c r="AC88" i="120"/>
  <c r="AD87" i="120"/>
  <c r="AC87" i="120"/>
  <c r="AD86" i="120"/>
  <c r="AC86" i="120"/>
  <c r="AD85" i="120"/>
  <c r="AC85" i="120"/>
  <c r="AD84" i="120"/>
  <c r="AC84" i="120"/>
  <c r="AD83" i="120"/>
  <c r="AC83" i="120"/>
  <c r="AD82" i="120"/>
  <c r="AC82" i="120"/>
  <c r="AD81" i="120"/>
  <c r="AC81" i="120"/>
  <c r="AD80" i="120"/>
  <c r="AC80" i="120"/>
  <c r="AD79" i="120"/>
  <c r="AC79" i="120"/>
  <c r="AD78" i="120"/>
  <c r="AC78" i="120"/>
  <c r="AD77" i="120"/>
  <c r="AC77" i="120"/>
  <c r="AD76" i="120"/>
  <c r="AC76" i="120"/>
  <c r="AD75" i="120"/>
  <c r="AC75" i="120"/>
  <c r="AD74" i="120"/>
  <c r="AC74" i="120"/>
  <c r="AD73" i="120"/>
  <c r="AC73" i="120"/>
  <c r="AD72" i="120"/>
  <c r="AC72" i="120"/>
  <c r="AD71" i="120"/>
  <c r="AC71" i="120"/>
  <c r="AD70" i="120"/>
  <c r="AC70" i="120"/>
  <c r="AD69" i="120"/>
  <c r="AC69" i="120"/>
  <c r="AD68" i="120"/>
  <c r="AC68" i="120"/>
  <c r="AD67" i="120"/>
  <c r="AC67" i="120"/>
  <c r="AD66" i="120"/>
  <c r="AC66" i="120"/>
  <c r="AD65" i="120"/>
  <c r="AC65" i="120"/>
  <c r="AD64" i="120"/>
  <c r="AC64" i="120"/>
  <c r="AD63" i="120"/>
  <c r="AC63" i="120"/>
  <c r="AD62" i="120"/>
  <c r="AC62" i="120"/>
  <c r="AD61" i="120"/>
  <c r="AC61" i="120"/>
  <c r="AD60" i="120"/>
  <c r="AC60" i="120"/>
  <c r="AD59" i="120"/>
  <c r="AC59" i="120"/>
  <c r="AD58" i="120"/>
  <c r="AC58" i="120"/>
  <c r="AD57" i="120"/>
  <c r="AC57" i="120"/>
  <c r="AD56" i="120"/>
  <c r="AC56" i="120"/>
  <c r="AD55" i="120"/>
  <c r="AC55" i="120"/>
  <c r="AD54" i="120"/>
  <c r="AC54" i="120"/>
  <c r="AD53" i="120"/>
  <c r="AC53" i="120"/>
  <c r="AD52" i="120"/>
  <c r="AC52" i="120"/>
  <c r="AD51" i="120"/>
  <c r="AC51" i="120"/>
  <c r="AD50" i="120"/>
  <c r="AC50" i="120"/>
  <c r="AD49" i="120"/>
  <c r="AC49" i="120"/>
  <c r="AD48" i="120"/>
  <c r="AC48" i="120"/>
  <c r="AD47" i="120"/>
  <c r="AC47" i="120"/>
  <c r="AD46" i="120"/>
  <c r="AC46" i="120"/>
  <c r="AD45" i="120"/>
  <c r="AC45" i="120"/>
  <c r="AD44" i="120"/>
  <c r="AC44" i="120"/>
  <c r="AD43" i="120"/>
  <c r="AC43" i="120"/>
  <c r="AD42" i="120"/>
  <c r="AC42" i="120"/>
  <c r="AD41" i="120"/>
  <c r="AC41" i="120"/>
  <c r="AD40" i="120"/>
  <c r="AC40" i="120"/>
  <c r="AD39" i="120"/>
  <c r="AC39" i="120"/>
  <c r="AD38" i="120"/>
  <c r="AC38" i="120"/>
  <c r="AD37" i="120"/>
  <c r="AC37" i="120"/>
  <c r="AD36" i="120"/>
  <c r="AC36" i="120"/>
  <c r="AR35" i="120"/>
  <c r="AD35" i="120"/>
  <c r="AC35" i="120"/>
  <c r="BA34" i="120"/>
  <c r="AR34" i="120"/>
  <c r="AD34" i="120"/>
  <c r="AC34" i="120"/>
  <c r="AR33" i="120"/>
  <c r="AD33" i="120"/>
  <c r="AC33" i="120"/>
  <c r="AR32" i="120"/>
  <c r="AD32" i="120"/>
  <c r="AC32" i="120"/>
  <c r="AR31" i="120"/>
  <c r="AD31" i="120"/>
  <c r="AC31" i="120"/>
  <c r="AR30" i="120"/>
  <c r="AD30" i="120"/>
  <c r="AC30" i="120"/>
  <c r="AR29" i="120"/>
  <c r="AD29" i="120"/>
  <c r="AC29" i="120"/>
  <c r="AR28" i="120"/>
  <c r="AD28" i="120"/>
  <c r="AC28" i="120"/>
  <c r="AR27" i="120"/>
  <c r="AD27" i="120"/>
  <c r="AC27" i="120"/>
  <c r="AR26" i="120"/>
  <c r="AD26" i="120"/>
  <c r="AC26" i="120"/>
  <c r="AR25" i="120"/>
  <c r="AD25" i="120"/>
  <c r="AC25" i="120"/>
  <c r="AR24" i="120"/>
  <c r="AD24" i="120"/>
  <c r="AC24" i="120"/>
  <c r="AR23" i="120"/>
  <c r="AD23" i="120"/>
  <c r="AC23" i="120"/>
  <c r="AR22" i="120"/>
  <c r="AD22" i="120"/>
  <c r="AC22" i="120"/>
  <c r="AR21" i="120"/>
  <c r="AD21" i="120"/>
  <c r="AC21" i="120"/>
  <c r="AR20" i="120"/>
  <c r="AD20" i="120"/>
  <c r="AC20" i="120"/>
  <c r="AR19" i="120"/>
  <c r="AD19" i="120"/>
  <c r="AC19" i="120"/>
  <c r="AR18" i="120"/>
  <c r="AD18" i="120"/>
  <c r="AC18" i="120"/>
  <c r="AR17" i="120"/>
  <c r="AD17" i="120"/>
  <c r="AC17" i="120"/>
  <c r="AR16" i="120"/>
  <c r="AD16" i="120"/>
  <c r="AC16" i="120"/>
  <c r="AR15" i="120"/>
  <c r="AD15" i="120"/>
  <c r="AC15" i="120"/>
  <c r="AR14" i="120"/>
  <c r="AD14" i="120"/>
  <c r="AC14" i="120"/>
  <c r="AR13" i="120"/>
  <c r="AD13" i="120"/>
  <c r="AC13" i="120"/>
  <c r="AR12" i="120"/>
  <c r="AD12" i="120"/>
  <c r="AC12" i="120"/>
  <c r="BE11" i="120"/>
  <c r="BI11" i="120" s="1"/>
  <c r="AR11" i="120"/>
  <c r="AD11" i="120"/>
  <c r="AC11" i="120"/>
  <c r="BJ10" i="120"/>
  <c r="BK10" i="120" s="1"/>
  <c r="BL10" i="120" s="1"/>
  <c r="BG10" i="120"/>
  <c r="BF10" i="120"/>
  <c r="BH10" i="120" s="1"/>
  <c r="AR10" i="120"/>
  <c r="BI10" i="120" s="1"/>
  <c r="AD10" i="120"/>
  <c r="AC10" i="120"/>
  <c r="BJ11" i="120" l="1"/>
  <c r="BK11" i="120" s="1"/>
  <c r="BL11" i="120" s="1"/>
  <c r="BF11" i="120"/>
  <c r="BE12" i="120"/>
  <c r="BG11" i="120"/>
  <c r="L1" i="62"/>
  <c r="Q1" i="61"/>
  <c r="Q1" i="60"/>
  <c r="Z28" i="63" s="1"/>
  <c r="S19" i="71"/>
  <c r="S19" i="72"/>
  <c r="S19" i="73"/>
  <c r="S19" i="74"/>
  <c r="S19" i="75"/>
  <c r="S19" i="76"/>
  <c r="S19" i="77"/>
  <c r="S19" i="78"/>
  <c r="S19" i="79"/>
  <c r="S19" i="80"/>
  <c r="S19" i="81"/>
  <c r="S19" i="82"/>
  <c r="S19" i="83"/>
  <c r="S19" i="84"/>
  <c r="S19" i="85"/>
  <c r="S19" i="86"/>
  <c r="S19" i="87"/>
  <c r="S19" i="88"/>
  <c r="S19" i="89"/>
  <c r="S19" i="90"/>
  <c r="S19" i="91"/>
  <c r="S19" i="92"/>
  <c r="S19" i="97"/>
  <c r="S19" i="98"/>
  <c r="S19" i="99"/>
  <c r="S19" i="100"/>
  <c r="S19" i="101"/>
  <c r="S19" i="102"/>
  <c r="S19" i="103"/>
  <c r="S19" i="104"/>
  <c r="S19" i="105"/>
  <c r="S19" i="106"/>
  <c r="S19" i="107"/>
  <c r="S19" i="108"/>
  <c r="S19" i="109"/>
  <c r="S19" i="110"/>
  <c r="S19" i="111"/>
  <c r="S19" i="113"/>
  <c r="S19" i="114"/>
  <c r="S19" i="115"/>
  <c r="S19" i="116"/>
  <c r="S19" i="117"/>
  <c r="R19" i="71"/>
  <c r="R19" i="72"/>
  <c r="R19" i="73"/>
  <c r="R19" i="74"/>
  <c r="R19" i="75"/>
  <c r="R19" i="76"/>
  <c r="R19" i="77"/>
  <c r="R19" i="78"/>
  <c r="R19" i="79"/>
  <c r="R19" i="80"/>
  <c r="R19" i="81"/>
  <c r="R19" i="82"/>
  <c r="R19" i="83"/>
  <c r="R19" i="84"/>
  <c r="R19" i="85"/>
  <c r="R19" i="86"/>
  <c r="R19" i="87"/>
  <c r="R19" i="88"/>
  <c r="R19" i="89"/>
  <c r="R19" i="90"/>
  <c r="R19" i="91"/>
  <c r="R19" i="92"/>
  <c r="R19" i="97"/>
  <c r="R19" i="98"/>
  <c r="R19" i="99"/>
  <c r="R19" i="100"/>
  <c r="R19" i="101"/>
  <c r="R19" i="102"/>
  <c r="R19" i="103"/>
  <c r="R19" i="104"/>
  <c r="R19" i="105"/>
  <c r="R19" i="106"/>
  <c r="R19" i="107"/>
  <c r="R19" i="108"/>
  <c r="R19" i="109"/>
  <c r="R19" i="110"/>
  <c r="R19" i="111"/>
  <c r="R19" i="113"/>
  <c r="R19" i="114"/>
  <c r="R19" i="115"/>
  <c r="R19" i="116"/>
  <c r="R19" i="117"/>
  <c r="R19" i="65"/>
  <c r="L19" i="64"/>
  <c r="BH11" i="120" l="1"/>
  <c r="BE13" i="120"/>
  <c r="BG12" i="120"/>
  <c r="BF12" i="120"/>
  <c r="BJ12" i="120"/>
  <c r="BK12" i="120" s="1"/>
  <c r="BL12" i="120" s="1"/>
  <c r="BI12" i="120"/>
  <c r="G54" i="59"/>
  <c r="BG13" i="120" l="1"/>
  <c r="BJ13" i="120"/>
  <c r="BK13" i="120" s="1"/>
  <c r="BL13" i="120" s="1"/>
  <c r="BI13" i="120"/>
  <c r="BE14" i="120"/>
  <c r="BF13" i="120"/>
  <c r="BH12" i="120"/>
  <c r="DB10" i="54"/>
  <c r="DB14" i="54" s="1"/>
  <c r="BE15" i="120" l="1"/>
  <c r="BJ14" i="120"/>
  <c r="BK14" i="120" s="1"/>
  <c r="BL14" i="120" s="1"/>
  <c r="BI14" i="120"/>
  <c r="BF14" i="120"/>
  <c r="BG14" i="120"/>
  <c r="BH13" i="120"/>
  <c r="J103" i="63"/>
  <c r="J107" i="63"/>
  <c r="R107" i="63" s="1"/>
  <c r="BH14" i="120" l="1"/>
  <c r="BJ15" i="120"/>
  <c r="BK15" i="120" s="1"/>
  <c r="BL15" i="120" s="1"/>
  <c r="BI15" i="120"/>
  <c r="BE16" i="120"/>
  <c r="BG15" i="120"/>
  <c r="BF15" i="120"/>
  <c r="AA107" i="63"/>
  <c r="BH15" i="120" l="1"/>
  <c r="BJ16" i="120"/>
  <c r="BK16" i="120" s="1"/>
  <c r="BL16" i="120" s="1"/>
  <c r="BG16" i="120"/>
  <c r="BE17" i="120"/>
  <c r="BF16" i="120"/>
  <c r="BI16" i="120"/>
  <c r="A1" i="54"/>
  <c r="B92" i="63" l="1"/>
  <c r="B69" i="63"/>
  <c r="B37" i="63"/>
  <c r="C39" i="63"/>
  <c r="C71" i="63"/>
  <c r="H39" i="63"/>
  <c r="BG17" i="120"/>
  <c r="BE18" i="120"/>
  <c r="BF17" i="120"/>
  <c r="BJ17" i="120"/>
  <c r="BK17" i="120" s="1"/>
  <c r="BL17" i="120" s="1"/>
  <c r="BI17" i="120"/>
  <c r="BH16" i="120"/>
  <c r="V10" i="54"/>
  <c r="U10" i="54"/>
  <c r="U16" i="54"/>
  <c r="V16" i="54"/>
  <c r="BF18" i="120" l="1"/>
  <c r="BJ18" i="120"/>
  <c r="BK18" i="120" s="1"/>
  <c r="BL18" i="120" s="1"/>
  <c r="BE19" i="120"/>
  <c r="BI18" i="120"/>
  <c r="BG18" i="120"/>
  <c r="BH17" i="120"/>
  <c r="V19" i="54"/>
  <c r="U19" i="54"/>
  <c r="V18" i="54"/>
  <c r="U18" i="54"/>
  <c r="BH18" i="120" l="1"/>
  <c r="BJ19" i="120"/>
  <c r="BK19" i="120" s="1"/>
  <c r="BL19" i="120" s="1"/>
  <c r="BI19" i="120"/>
  <c r="BG19" i="120"/>
  <c r="BE20" i="120"/>
  <c r="BF19" i="120"/>
  <c r="O92" i="48"/>
  <c r="V9" i="125" s="1"/>
  <c r="H84" i="48"/>
  <c r="C84" i="48"/>
  <c r="M83" i="48"/>
  <c r="C83" i="48"/>
  <c r="D82" i="48"/>
  <c r="O67" i="48"/>
  <c r="V8" i="125" s="1"/>
  <c r="H59" i="48"/>
  <c r="C59" i="48"/>
  <c r="M58" i="48"/>
  <c r="C58" i="48"/>
  <c r="D57" i="48"/>
  <c r="BH19" i="120" l="1"/>
  <c r="BJ20" i="120"/>
  <c r="BK20" i="120" s="1"/>
  <c r="BL20" i="120" s="1"/>
  <c r="BI20" i="120"/>
  <c r="BG20" i="120"/>
  <c r="BH20" i="120" s="1"/>
  <c r="BE21" i="120"/>
  <c r="BF20" i="120"/>
  <c r="Q26" i="48"/>
  <c r="Q51" i="48" s="1"/>
  <c r="P1" i="48"/>
  <c r="C44" i="119"/>
  <c r="C43" i="119"/>
  <c r="C42" i="119"/>
  <c r="C41" i="119"/>
  <c r="C40" i="119"/>
  <c r="C39" i="119"/>
  <c r="C38" i="119"/>
  <c r="C37" i="119"/>
  <c r="C36" i="119"/>
  <c r="C35" i="119"/>
  <c r="C34" i="119"/>
  <c r="C33" i="119"/>
  <c r="C32" i="119"/>
  <c r="C31" i="119"/>
  <c r="C30" i="119"/>
  <c r="C29" i="119"/>
  <c r="C28" i="119"/>
  <c r="C27" i="119"/>
  <c r="C26" i="119"/>
  <c r="C25" i="119"/>
  <c r="C24" i="119"/>
  <c r="C23" i="119"/>
  <c r="C22" i="119"/>
  <c r="C21" i="119"/>
  <c r="C20" i="119"/>
  <c r="C19" i="119"/>
  <c r="C18" i="119"/>
  <c r="C17" i="119"/>
  <c r="C16" i="119"/>
  <c r="C15" i="119"/>
  <c r="C14" i="119"/>
  <c r="C13" i="119"/>
  <c r="C12" i="119"/>
  <c r="C11" i="119"/>
  <c r="C10" i="119"/>
  <c r="C9" i="119"/>
  <c r="C8" i="119"/>
  <c r="C7" i="119"/>
  <c r="C6" i="119"/>
  <c r="C5" i="119"/>
  <c r="P26" i="48" l="1"/>
  <c r="P51" i="48"/>
  <c r="Q76" i="48"/>
  <c r="BI21" i="120"/>
  <c r="BE22" i="120"/>
  <c r="BG21" i="120"/>
  <c r="BH21" i="120" s="1"/>
  <c r="BF21" i="120"/>
  <c r="BJ21" i="120"/>
  <c r="BK21" i="120" s="1"/>
  <c r="BL21" i="120" s="1"/>
  <c r="G104" i="60"/>
  <c r="F104" i="60"/>
  <c r="G102" i="60"/>
  <c r="F102" i="60"/>
  <c r="G100" i="60"/>
  <c r="F100" i="60"/>
  <c r="G98" i="60"/>
  <c r="F98" i="60"/>
  <c r="G96" i="60"/>
  <c r="F96" i="60"/>
  <c r="G94" i="60"/>
  <c r="F94" i="60"/>
  <c r="G92" i="60"/>
  <c r="F92" i="60"/>
  <c r="G90" i="60"/>
  <c r="F90" i="60"/>
  <c r="G88" i="60"/>
  <c r="F88" i="60"/>
  <c r="G86" i="60"/>
  <c r="F86" i="60"/>
  <c r="G84" i="60"/>
  <c r="F84" i="60"/>
  <c r="G82" i="60"/>
  <c r="F82" i="60"/>
  <c r="G80" i="60"/>
  <c r="F80" i="60"/>
  <c r="G78" i="60"/>
  <c r="F78" i="60"/>
  <c r="G76" i="60"/>
  <c r="F76" i="60"/>
  <c r="G74" i="60"/>
  <c r="G74" i="61" s="1"/>
  <c r="F74" i="60"/>
  <c r="F74" i="61" s="1"/>
  <c r="AA10" i="54"/>
  <c r="D57" i="60"/>
  <c r="D56" i="60"/>
  <c r="R44" i="119"/>
  <c r="R43" i="119"/>
  <c r="R42" i="119"/>
  <c r="R41" i="119"/>
  <c r="R40" i="119"/>
  <c r="R39" i="119"/>
  <c r="R38" i="119"/>
  <c r="R37" i="119"/>
  <c r="R36" i="119"/>
  <c r="R35" i="119"/>
  <c r="R34" i="119"/>
  <c r="R33" i="119"/>
  <c r="R32" i="119"/>
  <c r="R31" i="119"/>
  <c r="R30" i="119"/>
  <c r="R29" i="119"/>
  <c r="R28" i="119"/>
  <c r="R27" i="119"/>
  <c r="R26" i="119"/>
  <c r="R25" i="119"/>
  <c r="R24" i="119"/>
  <c r="R23" i="119"/>
  <c r="R22" i="119"/>
  <c r="R21" i="119"/>
  <c r="R20" i="119"/>
  <c r="R19" i="119"/>
  <c r="R18" i="119"/>
  <c r="R17" i="119"/>
  <c r="R16" i="119"/>
  <c r="R15" i="119"/>
  <c r="R14" i="119"/>
  <c r="R13" i="119"/>
  <c r="R12" i="119"/>
  <c r="R11" i="119"/>
  <c r="R10" i="119"/>
  <c r="R9" i="119"/>
  <c r="R8" i="119"/>
  <c r="R7" i="119"/>
  <c r="R6" i="119"/>
  <c r="R5" i="119"/>
  <c r="K5" i="119"/>
  <c r="K44" i="119"/>
  <c r="K43" i="119"/>
  <c r="K42" i="119"/>
  <c r="K41" i="119"/>
  <c r="K40" i="119"/>
  <c r="K39" i="119"/>
  <c r="K38" i="119"/>
  <c r="K37" i="119"/>
  <c r="K36" i="119"/>
  <c r="K35" i="119"/>
  <c r="K34" i="119"/>
  <c r="K33" i="119"/>
  <c r="K32" i="119"/>
  <c r="K31" i="119"/>
  <c r="K30" i="119"/>
  <c r="K29" i="119"/>
  <c r="K28" i="119"/>
  <c r="K27" i="119"/>
  <c r="K26" i="119"/>
  <c r="K25" i="119"/>
  <c r="K24" i="119"/>
  <c r="K23" i="119"/>
  <c r="K22" i="119"/>
  <c r="K21" i="119"/>
  <c r="K20" i="119"/>
  <c r="K19" i="119"/>
  <c r="K18" i="119"/>
  <c r="K17" i="119"/>
  <c r="K16" i="119"/>
  <c r="K15" i="119"/>
  <c r="K14" i="119"/>
  <c r="K13" i="119"/>
  <c r="K12" i="119"/>
  <c r="K11" i="119"/>
  <c r="K10" i="119"/>
  <c r="K9" i="119"/>
  <c r="K8" i="119"/>
  <c r="K6" i="119"/>
  <c r="AZ10" i="54"/>
  <c r="B1" i="54"/>
  <c r="I35" i="119"/>
  <c r="D756" i="93" s="1"/>
  <c r="G36" i="123" s="1"/>
  <c r="B1" i="119"/>
  <c r="D46" i="119"/>
  <c r="C46" i="119"/>
  <c r="I44" i="119"/>
  <c r="D981" i="93" s="1"/>
  <c r="G45" i="123" s="1"/>
  <c r="I43" i="119"/>
  <c r="D956" i="93" s="1"/>
  <c r="G44" i="123" s="1"/>
  <c r="I42" i="119"/>
  <c r="D931" i="93" s="1"/>
  <c r="G43" i="123" s="1"/>
  <c r="I41" i="119"/>
  <c r="D906" i="93" s="1"/>
  <c r="G42" i="123" s="1"/>
  <c r="I40" i="119"/>
  <c r="D881" i="93" s="1"/>
  <c r="G41" i="123" s="1"/>
  <c r="I39" i="119"/>
  <c r="D856" i="93" s="1"/>
  <c r="G40" i="123" s="1"/>
  <c r="I38" i="119"/>
  <c r="D831" i="93" s="1"/>
  <c r="G39" i="123" s="1"/>
  <c r="I37" i="119"/>
  <c r="D806" i="93" s="1"/>
  <c r="G38" i="123" s="1"/>
  <c r="I36" i="119"/>
  <c r="D781" i="93" s="1"/>
  <c r="G37" i="123" s="1"/>
  <c r="I34" i="119"/>
  <c r="D731" i="93" s="1"/>
  <c r="G35" i="123" s="1"/>
  <c r="I33" i="119"/>
  <c r="D706" i="93" s="1"/>
  <c r="G34" i="123" s="1"/>
  <c r="I32" i="119"/>
  <c r="D681" i="93" s="1"/>
  <c r="I31" i="119"/>
  <c r="D656" i="93" s="1"/>
  <c r="G32" i="123" s="1"/>
  <c r="I30" i="119"/>
  <c r="D631" i="93" s="1"/>
  <c r="G31" i="123" s="1"/>
  <c r="I29" i="119"/>
  <c r="D606" i="93" s="1"/>
  <c r="G30" i="123" s="1"/>
  <c r="I28" i="119"/>
  <c r="D581" i="93" s="1"/>
  <c r="G29" i="123" s="1"/>
  <c r="I27" i="119"/>
  <c r="D556" i="93" s="1"/>
  <c r="G28" i="123" s="1"/>
  <c r="I26" i="119"/>
  <c r="D531" i="93" s="1"/>
  <c r="G27" i="123" s="1"/>
  <c r="I25" i="119"/>
  <c r="D506" i="93" s="1"/>
  <c r="G26" i="123" s="1"/>
  <c r="I24" i="119"/>
  <c r="D481" i="93" s="1"/>
  <c r="G25" i="123" s="1"/>
  <c r="I23" i="119"/>
  <c r="D456" i="93" s="1"/>
  <c r="G24" i="123" s="1"/>
  <c r="I22" i="119"/>
  <c r="D431" i="93" s="1"/>
  <c r="G23" i="123" s="1"/>
  <c r="I21" i="119"/>
  <c r="D406" i="93" s="1"/>
  <c r="G22" i="123" s="1"/>
  <c r="I20" i="119"/>
  <c r="D381" i="93" s="1"/>
  <c r="G21" i="123" s="1"/>
  <c r="I19" i="119"/>
  <c r="D356" i="93" s="1"/>
  <c r="G20" i="123" s="1"/>
  <c r="I18" i="119"/>
  <c r="D331" i="93" s="1"/>
  <c r="G19" i="123" s="1"/>
  <c r="I17" i="119"/>
  <c r="D306" i="93" s="1"/>
  <c r="G18" i="123" s="1"/>
  <c r="I16" i="119"/>
  <c r="D281" i="93" s="1"/>
  <c r="G17" i="123" s="1"/>
  <c r="I15" i="119"/>
  <c r="D256" i="93" s="1"/>
  <c r="G16" i="123" s="1"/>
  <c r="I14" i="119"/>
  <c r="D231" i="93" s="1"/>
  <c r="G15" i="123" s="1"/>
  <c r="I13" i="119"/>
  <c r="D206" i="93" s="1"/>
  <c r="G14" i="123" s="1"/>
  <c r="I12" i="119"/>
  <c r="D181" i="93" s="1"/>
  <c r="G13" i="123" s="1"/>
  <c r="I11" i="119"/>
  <c r="D156" i="93" s="1"/>
  <c r="G12" i="123" s="1"/>
  <c r="I10" i="119"/>
  <c r="D131" i="93" s="1"/>
  <c r="G11" i="123" s="1"/>
  <c r="I9" i="119"/>
  <c r="D106" i="93" s="1"/>
  <c r="G10" i="123" s="1"/>
  <c r="I8" i="119"/>
  <c r="D81" i="93" s="1"/>
  <c r="I7" i="119"/>
  <c r="D56" i="93" s="1"/>
  <c r="I6" i="119"/>
  <c r="D31" i="93" s="1"/>
  <c r="I5" i="119"/>
  <c r="D6" i="93" s="1"/>
  <c r="B6" i="119"/>
  <c r="AA16" i="54"/>
  <c r="J5" i="119" l="1"/>
  <c r="G6" i="123"/>
  <c r="D56" i="48"/>
  <c r="G8" i="123"/>
  <c r="J6" i="119"/>
  <c r="G7" i="123"/>
  <c r="D81" i="48"/>
  <c r="G9" i="123"/>
  <c r="D681" i="48"/>
  <c r="G33" i="123"/>
  <c r="S15" i="119"/>
  <c r="S19" i="119"/>
  <c r="S23" i="119"/>
  <c r="S27" i="119"/>
  <c r="S31" i="119"/>
  <c r="S35" i="119"/>
  <c r="S39" i="119"/>
  <c r="S43" i="119"/>
  <c r="S16" i="119"/>
  <c r="S20" i="119"/>
  <c r="S24" i="119"/>
  <c r="S28" i="119"/>
  <c r="S32" i="119"/>
  <c r="S36" i="119"/>
  <c r="S40" i="119"/>
  <c r="S44" i="119"/>
  <c r="S13" i="119"/>
  <c r="S17" i="119"/>
  <c r="S21" i="119"/>
  <c r="S25" i="119"/>
  <c r="S29" i="119"/>
  <c r="S33" i="119"/>
  <c r="S37" i="119"/>
  <c r="S41" i="119"/>
  <c r="S14" i="119"/>
  <c r="S18" i="119"/>
  <c r="S22" i="119"/>
  <c r="S26" i="119"/>
  <c r="S30" i="119"/>
  <c r="S34" i="119"/>
  <c r="S38" i="119"/>
  <c r="S42" i="119"/>
  <c r="L5" i="119"/>
  <c r="S6" i="119"/>
  <c r="S10" i="119"/>
  <c r="S11" i="119"/>
  <c r="S8" i="119"/>
  <c r="S12" i="119"/>
  <c r="S9" i="119"/>
  <c r="S7" i="119"/>
  <c r="J22" i="119"/>
  <c r="D431" i="48"/>
  <c r="J15" i="119"/>
  <c r="D256" i="48"/>
  <c r="J23" i="119"/>
  <c r="D456" i="48"/>
  <c r="J31" i="119"/>
  <c r="D656" i="48"/>
  <c r="J40" i="119"/>
  <c r="D881" i="48"/>
  <c r="J35" i="119"/>
  <c r="D756" i="48"/>
  <c r="J14" i="119"/>
  <c r="D231" i="48"/>
  <c r="J39" i="119"/>
  <c r="D856" i="48"/>
  <c r="J16" i="119"/>
  <c r="D281" i="48"/>
  <c r="J24" i="119"/>
  <c r="D481" i="48"/>
  <c r="J41" i="119"/>
  <c r="D906" i="48"/>
  <c r="J30" i="119"/>
  <c r="D631" i="48"/>
  <c r="J9" i="119"/>
  <c r="D106" i="48"/>
  <c r="J17" i="119"/>
  <c r="D306" i="48"/>
  <c r="J25" i="119"/>
  <c r="D506" i="48"/>
  <c r="J33" i="119"/>
  <c r="D706" i="48"/>
  <c r="J42" i="119"/>
  <c r="D931" i="48"/>
  <c r="J32" i="119"/>
  <c r="J34" i="119"/>
  <c r="D731" i="48"/>
  <c r="J18" i="119"/>
  <c r="D331" i="48"/>
  <c r="J11" i="119"/>
  <c r="D156" i="48"/>
  <c r="J19" i="119"/>
  <c r="D356" i="48"/>
  <c r="J27" i="119"/>
  <c r="D556" i="48"/>
  <c r="J36" i="119"/>
  <c r="D781" i="48"/>
  <c r="J44" i="119"/>
  <c r="D981" i="48"/>
  <c r="J43" i="119"/>
  <c r="D956" i="48"/>
  <c r="J12" i="119"/>
  <c r="D181" i="48"/>
  <c r="J20" i="119"/>
  <c r="D381" i="48"/>
  <c r="J28" i="119"/>
  <c r="D581" i="48"/>
  <c r="J37" i="119"/>
  <c r="D806" i="48"/>
  <c r="G38" i="125" s="1"/>
  <c r="P76" i="48"/>
  <c r="Q101" i="48"/>
  <c r="J10" i="119"/>
  <c r="D131" i="48"/>
  <c r="J26" i="119"/>
  <c r="D531" i="48"/>
  <c r="J13" i="119"/>
  <c r="D206" i="48"/>
  <c r="J21" i="119"/>
  <c r="D406" i="48"/>
  <c r="J29" i="119"/>
  <c r="D606" i="48"/>
  <c r="J38" i="119"/>
  <c r="D831" i="48"/>
  <c r="BE23" i="120"/>
  <c r="BF22" i="120"/>
  <c r="BJ22" i="120"/>
  <c r="BK22" i="120" s="1"/>
  <c r="BL22" i="120" s="1"/>
  <c r="BI22" i="120"/>
  <c r="BG22" i="120"/>
  <c r="BH22" i="120" s="1"/>
  <c r="J7" i="119"/>
  <c r="J8" i="119"/>
  <c r="AA19" i="54"/>
  <c r="S5" i="119"/>
  <c r="L6" i="119"/>
  <c r="L10" i="119"/>
  <c r="L14" i="119"/>
  <c r="L18" i="119"/>
  <c r="L22" i="119"/>
  <c r="L26" i="119"/>
  <c r="L30" i="119"/>
  <c r="L34" i="119"/>
  <c r="L38" i="119"/>
  <c r="L42" i="119"/>
  <c r="L8" i="119"/>
  <c r="L12" i="119"/>
  <c r="L16" i="119"/>
  <c r="L20" i="119"/>
  <c r="L24" i="119"/>
  <c r="L28" i="119"/>
  <c r="L32" i="119"/>
  <c r="L36" i="119"/>
  <c r="L40" i="119"/>
  <c r="L44" i="119"/>
  <c r="L17" i="119"/>
  <c r="L21" i="119"/>
  <c r="L25" i="119"/>
  <c r="L9" i="119"/>
  <c r="L13" i="119"/>
  <c r="L29" i="119"/>
  <c r="L33" i="119"/>
  <c r="L37" i="119"/>
  <c r="L41" i="119"/>
  <c r="L7" i="119"/>
  <c r="L11" i="119"/>
  <c r="L15" i="119"/>
  <c r="L19" i="119"/>
  <c r="L23" i="119"/>
  <c r="L27" i="119"/>
  <c r="L31" i="119"/>
  <c r="L35" i="119"/>
  <c r="L39" i="119"/>
  <c r="L43" i="119"/>
  <c r="U8" i="119"/>
  <c r="T8" i="119"/>
  <c r="T18" i="119"/>
  <c r="U18" i="119"/>
  <c r="T7" i="119"/>
  <c r="U7" i="119"/>
  <c r="T5" i="119"/>
  <c r="U5" i="119"/>
  <c r="T11" i="119"/>
  <c r="U11" i="119"/>
  <c r="T21" i="119"/>
  <c r="U21" i="119"/>
  <c r="U9" i="119"/>
  <c r="T9" i="119"/>
  <c r="U6" i="119"/>
  <c r="T6" i="119"/>
  <c r="T15" i="119"/>
  <c r="U15" i="119"/>
  <c r="U10" i="119"/>
  <c r="T10" i="119"/>
  <c r="U24" i="119"/>
  <c r="T24" i="119"/>
  <c r="T13" i="119"/>
  <c r="U13" i="119"/>
  <c r="T35" i="119"/>
  <c r="U35" i="119"/>
  <c r="U12" i="119"/>
  <c r="T12" i="119"/>
  <c r="U14" i="119"/>
  <c r="T14" i="119"/>
  <c r="T31" i="119"/>
  <c r="U31" i="119"/>
  <c r="T17" i="119"/>
  <c r="U17" i="119"/>
  <c r="T22" i="119"/>
  <c r="U22" i="119"/>
  <c r="U28" i="119"/>
  <c r="T28" i="119"/>
  <c r="U16" i="119"/>
  <c r="T16" i="119"/>
  <c r="U20" i="119"/>
  <c r="T20" i="119"/>
  <c r="U36" i="119"/>
  <c r="T36" i="119"/>
  <c r="U19" i="119"/>
  <c r="T19" i="119"/>
  <c r="T23" i="119"/>
  <c r="U23" i="119"/>
  <c r="U27" i="119"/>
  <c r="T27" i="119"/>
  <c r="T26" i="119"/>
  <c r="U26" i="119"/>
  <c r="U29" i="119"/>
  <c r="T29" i="119"/>
  <c r="U30" i="119"/>
  <c r="T30" i="119"/>
  <c r="U25" i="119"/>
  <c r="T25" i="119"/>
  <c r="T32" i="119"/>
  <c r="U32" i="119"/>
  <c r="T37" i="119"/>
  <c r="U37" i="119"/>
  <c r="U34" i="119"/>
  <c r="T34" i="119"/>
  <c r="T33" i="119"/>
  <c r="U33" i="119"/>
  <c r="U40" i="119"/>
  <c r="T40" i="119"/>
  <c r="U44" i="119"/>
  <c r="T44" i="119"/>
  <c r="T39" i="119"/>
  <c r="U39" i="119"/>
  <c r="U43" i="119"/>
  <c r="T43" i="119"/>
  <c r="U38" i="119"/>
  <c r="T38" i="119"/>
  <c r="U42" i="119"/>
  <c r="T42" i="119"/>
  <c r="T41" i="119"/>
  <c r="U41" i="119"/>
  <c r="B43" i="119"/>
  <c r="B44" i="119"/>
  <c r="B41" i="119"/>
  <c r="B38" i="119"/>
  <c r="B35" i="119"/>
  <c r="B39" i="119"/>
  <c r="B40" i="119"/>
  <c r="B34" i="119"/>
  <c r="B33" i="119"/>
  <c r="B31" i="119"/>
  <c r="B36" i="119"/>
  <c r="B32" i="119"/>
  <c r="B28" i="119"/>
  <c r="B25" i="119"/>
  <c r="B30" i="119"/>
  <c r="B37" i="119"/>
  <c r="B29" i="119"/>
  <c r="B21" i="119"/>
  <c r="B17" i="119"/>
  <c r="B42" i="119"/>
  <c r="B24" i="119"/>
  <c r="B15" i="119"/>
  <c r="B23" i="119"/>
  <c r="B18" i="119"/>
  <c r="B22" i="119"/>
  <c r="B14" i="119"/>
  <c r="B27" i="119"/>
  <c r="B16" i="119"/>
  <c r="B26" i="119"/>
  <c r="B20" i="119"/>
  <c r="B13" i="119"/>
  <c r="B9" i="119"/>
  <c r="B19" i="119"/>
  <c r="B10" i="119"/>
  <c r="B7" i="119"/>
  <c r="B11" i="119"/>
  <c r="B5" i="119"/>
  <c r="B8" i="119"/>
  <c r="B12" i="119"/>
  <c r="AA18" i="54"/>
  <c r="P101" i="48" l="1"/>
  <c r="Q126" i="48"/>
  <c r="BG23" i="120"/>
  <c r="BH23" i="120" s="1"/>
  <c r="BE24" i="120"/>
  <c r="BJ23" i="120"/>
  <c r="BK23" i="120" s="1"/>
  <c r="BL23" i="120" s="1"/>
  <c r="BI23" i="120"/>
  <c r="BF23" i="120"/>
  <c r="BL26" i="61"/>
  <c r="G88" i="63"/>
  <c r="F88" i="63"/>
  <c r="G86" i="63"/>
  <c r="F86" i="63"/>
  <c r="G84" i="63"/>
  <c r="F84" i="63"/>
  <c r="G82" i="63"/>
  <c r="F82" i="63"/>
  <c r="G80" i="63"/>
  <c r="F80" i="63"/>
  <c r="E101" i="60"/>
  <c r="W30" i="61"/>
  <c r="X30" i="61"/>
  <c r="Y30" i="61"/>
  <c r="Z30" i="61"/>
  <c r="AA30" i="61"/>
  <c r="AB30" i="61"/>
  <c r="AC30" i="61"/>
  <c r="AD30" i="61"/>
  <c r="AE30" i="61"/>
  <c r="AF30" i="61"/>
  <c r="AG30" i="61"/>
  <c r="AH30" i="61"/>
  <c r="AI30" i="61"/>
  <c r="AJ30" i="61"/>
  <c r="AK30" i="61"/>
  <c r="AL30" i="61"/>
  <c r="AM30" i="61"/>
  <c r="AN30" i="61"/>
  <c r="AO30" i="61"/>
  <c r="AP30" i="61"/>
  <c r="AQ30" i="61"/>
  <c r="AR30" i="61"/>
  <c r="AS30" i="61"/>
  <c r="AT30" i="61"/>
  <c r="AU30" i="61"/>
  <c r="AV30" i="61"/>
  <c r="AW30" i="61"/>
  <c r="AX30" i="61"/>
  <c r="AY30" i="61"/>
  <c r="AZ30" i="61"/>
  <c r="BA30" i="61"/>
  <c r="W63" i="61"/>
  <c r="X63" i="61"/>
  <c r="Y63" i="61"/>
  <c r="Z63" i="61"/>
  <c r="AA63" i="61"/>
  <c r="AB63" i="61"/>
  <c r="AC63" i="61"/>
  <c r="AD63" i="61"/>
  <c r="AE63" i="61"/>
  <c r="AF63" i="61"/>
  <c r="AG63" i="61"/>
  <c r="AH63" i="61"/>
  <c r="AI63" i="61"/>
  <c r="AJ63" i="61"/>
  <c r="AK63" i="61"/>
  <c r="AL63" i="61"/>
  <c r="AM63" i="61"/>
  <c r="AN63" i="61"/>
  <c r="AO63" i="61"/>
  <c r="AP63" i="61"/>
  <c r="AQ63" i="61"/>
  <c r="AR63" i="61"/>
  <c r="AS63" i="61"/>
  <c r="AT63" i="61"/>
  <c r="AU63" i="61"/>
  <c r="AV63" i="61"/>
  <c r="AW63" i="61"/>
  <c r="AX63" i="61"/>
  <c r="AY63" i="61"/>
  <c r="AZ63" i="61"/>
  <c r="BA63" i="61"/>
  <c r="W111" i="61"/>
  <c r="X111" i="61"/>
  <c r="Y111" i="61"/>
  <c r="Z111" i="61"/>
  <c r="AA111" i="61"/>
  <c r="AB111" i="61"/>
  <c r="AC111" i="61"/>
  <c r="AD111" i="61"/>
  <c r="AE111" i="61"/>
  <c r="AF111" i="61"/>
  <c r="AG111" i="61"/>
  <c r="AH111" i="61"/>
  <c r="AI111" i="61"/>
  <c r="AJ111" i="61"/>
  <c r="AK111" i="61"/>
  <c r="AL111" i="61"/>
  <c r="AM111" i="61"/>
  <c r="AN111" i="61"/>
  <c r="AO111" i="61"/>
  <c r="AP111" i="61"/>
  <c r="AQ111" i="61"/>
  <c r="AR111" i="61"/>
  <c r="AS111" i="61"/>
  <c r="AT111" i="61"/>
  <c r="AU111" i="61"/>
  <c r="AV111" i="61"/>
  <c r="AW111" i="61"/>
  <c r="AX111" i="61"/>
  <c r="AY111" i="61"/>
  <c r="AZ111" i="61"/>
  <c r="BA111" i="61"/>
  <c r="P126" i="48" l="1"/>
  <c r="Q151" i="48"/>
  <c r="BJ24" i="120"/>
  <c r="BK24" i="120" s="1"/>
  <c r="BL24" i="120" s="1"/>
  <c r="BI24" i="120"/>
  <c r="BG24" i="120"/>
  <c r="BH24" i="120" s="1"/>
  <c r="BE25" i="120"/>
  <c r="BF24" i="120"/>
  <c r="E8" i="60"/>
  <c r="P151" i="48" l="1"/>
  <c r="Q176" i="48"/>
  <c r="BI25" i="120"/>
  <c r="BG25" i="120"/>
  <c r="BH25" i="120" s="1"/>
  <c r="BE26" i="120"/>
  <c r="BF25" i="120"/>
  <c r="BJ25" i="120"/>
  <c r="BK25" i="120" s="1"/>
  <c r="BL25" i="120" s="1"/>
  <c r="BA119" i="60"/>
  <c r="AZ119" i="60"/>
  <c r="AY119" i="60"/>
  <c r="AX119" i="60"/>
  <c r="AW119" i="60"/>
  <c r="AV119" i="60"/>
  <c r="AU119" i="60"/>
  <c r="AT119" i="60"/>
  <c r="AS119" i="60"/>
  <c r="AR119" i="60"/>
  <c r="AQ119" i="60"/>
  <c r="AP119" i="60"/>
  <c r="AO119" i="60"/>
  <c r="AN119" i="60"/>
  <c r="AM119" i="60"/>
  <c r="AL119" i="60"/>
  <c r="AK119" i="60"/>
  <c r="AJ119" i="60"/>
  <c r="AI119" i="60"/>
  <c r="AH119" i="60"/>
  <c r="AG119" i="60"/>
  <c r="AF119" i="60"/>
  <c r="AE119" i="60"/>
  <c r="AD119" i="60"/>
  <c r="AC119" i="60"/>
  <c r="AB119" i="60"/>
  <c r="AA119" i="60"/>
  <c r="Z119" i="60"/>
  <c r="Y119" i="60"/>
  <c r="X119" i="60"/>
  <c r="W119" i="60"/>
  <c r="V119" i="60"/>
  <c r="U119" i="60"/>
  <c r="T119" i="60"/>
  <c r="S119" i="60"/>
  <c r="R119" i="60"/>
  <c r="Q119" i="60"/>
  <c r="M119" i="60"/>
  <c r="BA118" i="60"/>
  <c r="BA123" i="60" s="1"/>
  <c r="BA129" i="60" s="1"/>
  <c r="AZ118" i="60"/>
  <c r="AZ123" i="60" s="1"/>
  <c r="AZ129" i="60" s="1"/>
  <c r="AY118" i="60"/>
  <c r="AY123" i="60" s="1"/>
  <c r="AY129" i="60" s="1"/>
  <c r="AX118" i="60"/>
  <c r="AX123" i="60" s="1"/>
  <c r="AX129" i="60" s="1"/>
  <c r="AW118" i="60"/>
  <c r="AW123" i="60" s="1"/>
  <c r="AW129" i="60" s="1"/>
  <c r="AV118" i="60"/>
  <c r="AV123" i="60" s="1"/>
  <c r="AV129" i="60" s="1"/>
  <c r="AU118" i="60"/>
  <c r="AU123" i="60" s="1"/>
  <c r="AU129" i="60" s="1"/>
  <c r="AT118" i="60"/>
  <c r="AT123" i="60" s="1"/>
  <c r="AT129" i="60" s="1"/>
  <c r="AS118" i="60"/>
  <c r="AS123" i="60" s="1"/>
  <c r="AS129" i="60" s="1"/>
  <c r="AR118" i="60"/>
  <c r="AR123" i="60" s="1"/>
  <c r="AR129" i="60" s="1"/>
  <c r="AQ118" i="60"/>
  <c r="AQ123" i="60" s="1"/>
  <c r="AQ129" i="60" s="1"/>
  <c r="AP118" i="60"/>
  <c r="AP123" i="60" s="1"/>
  <c r="AP129" i="60" s="1"/>
  <c r="AO118" i="60"/>
  <c r="AO123" i="60" s="1"/>
  <c r="AO129" i="60" s="1"/>
  <c r="AN118" i="60"/>
  <c r="AN123" i="60" s="1"/>
  <c r="AN129" i="60" s="1"/>
  <c r="AM118" i="60"/>
  <c r="AM123" i="60" s="1"/>
  <c r="AM129" i="60" s="1"/>
  <c r="AL118" i="60"/>
  <c r="AL123" i="60" s="1"/>
  <c r="AL129" i="60" s="1"/>
  <c r="AK118" i="60"/>
  <c r="AK123" i="60" s="1"/>
  <c r="AK129" i="60" s="1"/>
  <c r="AJ118" i="60"/>
  <c r="AJ123" i="60" s="1"/>
  <c r="AJ129" i="60" s="1"/>
  <c r="AI118" i="60"/>
  <c r="AI123" i="60" s="1"/>
  <c r="AI129" i="60" s="1"/>
  <c r="AH118" i="60"/>
  <c r="AH123" i="60" s="1"/>
  <c r="AH129" i="60" s="1"/>
  <c r="AG118" i="60"/>
  <c r="AG123" i="60" s="1"/>
  <c r="AG129" i="60" s="1"/>
  <c r="AF118" i="60"/>
  <c r="AF123" i="60" s="1"/>
  <c r="AF129" i="60" s="1"/>
  <c r="AE118" i="60"/>
  <c r="AE123" i="60" s="1"/>
  <c r="AE129" i="60" s="1"/>
  <c r="AD118" i="60"/>
  <c r="AD123" i="60" s="1"/>
  <c r="AD129" i="60" s="1"/>
  <c r="AC118" i="60"/>
  <c r="AC123" i="60" s="1"/>
  <c r="AC129" i="60" s="1"/>
  <c r="AB118" i="60"/>
  <c r="AB123" i="60" s="1"/>
  <c r="AB129" i="60" s="1"/>
  <c r="AA118" i="60"/>
  <c r="AA123" i="60" s="1"/>
  <c r="AA129" i="60" s="1"/>
  <c r="Z118" i="60"/>
  <c r="Z123" i="60" s="1"/>
  <c r="Z129" i="60" s="1"/>
  <c r="Y118" i="60"/>
  <c r="Y123" i="60" s="1"/>
  <c r="Y129" i="60" s="1"/>
  <c r="X118" i="60"/>
  <c r="X123" i="60" s="1"/>
  <c r="X129" i="60" s="1"/>
  <c r="W118" i="60"/>
  <c r="W123" i="60" s="1"/>
  <c r="W129" i="60" s="1"/>
  <c r="V118" i="60"/>
  <c r="V123" i="60" s="1"/>
  <c r="V129" i="60" s="1"/>
  <c r="U118" i="60"/>
  <c r="U123" i="60" s="1"/>
  <c r="U129" i="60" s="1"/>
  <c r="T118" i="60"/>
  <c r="T123" i="60" s="1"/>
  <c r="T129" i="60" s="1"/>
  <c r="S118" i="60"/>
  <c r="S123" i="60" s="1"/>
  <c r="S129" i="60" s="1"/>
  <c r="R118" i="60"/>
  <c r="R123" i="60" s="1"/>
  <c r="R129" i="60" s="1"/>
  <c r="Q118" i="60"/>
  <c r="Q123" i="60" s="1"/>
  <c r="Q129" i="60" s="1"/>
  <c r="M118" i="60"/>
  <c r="M123" i="60" s="1"/>
  <c r="M129" i="60" l="1"/>
  <c r="M124" i="60"/>
  <c r="P176" i="48"/>
  <c r="Q201" i="48"/>
  <c r="BG26" i="120"/>
  <c r="BH26" i="120" s="1"/>
  <c r="BE27" i="120"/>
  <c r="BF26" i="120"/>
  <c r="BI26" i="120"/>
  <c r="BJ26" i="120"/>
  <c r="BK26" i="120" s="1"/>
  <c r="BL26" i="120" s="1"/>
  <c r="F35" i="119"/>
  <c r="I765" i="93" s="1"/>
  <c r="F19" i="119"/>
  <c r="I365" i="93" s="1"/>
  <c r="F36" i="119"/>
  <c r="I790" i="93" s="1"/>
  <c r="F21" i="119"/>
  <c r="I415" i="93" s="1"/>
  <c r="F20" i="119"/>
  <c r="I390" i="93" s="1"/>
  <c r="F37" i="119"/>
  <c r="I815" i="93" s="1"/>
  <c r="F30" i="119"/>
  <c r="I640" i="93" s="1"/>
  <c r="F43" i="119"/>
  <c r="I965" i="93" s="1"/>
  <c r="F44" i="119"/>
  <c r="I990" i="93" s="1"/>
  <c r="F22" i="119"/>
  <c r="I440" i="93" s="1"/>
  <c r="F15" i="119"/>
  <c r="I265" i="93" s="1"/>
  <c r="F27" i="119"/>
  <c r="I565" i="93" s="1"/>
  <c r="F28" i="119"/>
  <c r="I590" i="93" s="1"/>
  <c r="F29" i="119"/>
  <c r="I615" i="93" s="1"/>
  <c r="F14" i="119"/>
  <c r="I240" i="93" s="1"/>
  <c r="F38" i="119"/>
  <c r="I840" i="93" s="1"/>
  <c r="F31" i="119"/>
  <c r="I665" i="93" s="1"/>
  <c r="F16" i="119"/>
  <c r="I290" i="93" s="1"/>
  <c r="F40" i="119"/>
  <c r="I890" i="93" s="1"/>
  <c r="F12" i="119"/>
  <c r="I190" i="93" s="1"/>
  <c r="F39" i="119"/>
  <c r="I865" i="93" s="1"/>
  <c r="F24" i="119"/>
  <c r="I490" i="93" s="1"/>
  <c r="F9" i="119"/>
  <c r="I115" i="93" s="1"/>
  <c r="F17" i="119"/>
  <c r="I315" i="93" s="1"/>
  <c r="F25" i="119"/>
  <c r="I515" i="93" s="1"/>
  <c r="F33" i="119"/>
  <c r="I715" i="93" s="1"/>
  <c r="F41" i="119"/>
  <c r="I915" i="93" s="1"/>
  <c r="F11" i="119"/>
  <c r="I165" i="93" s="1"/>
  <c r="F13" i="119"/>
  <c r="I215" i="93" s="1"/>
  <c r="F23" i="119"/>
  <c r="I465" i="93" s="1"/>
  <c r="F8" i="119"/>
  <c r="I90" i="93" s="1"/>
  <c r="F32" i="119"/>
  <c r="I690" i="93" s="1"/>
  <c r="F10" i="119"/>
  <c r="I140" i="93" s="1"/>
  <c r="F18" i="119"/>
  <c r="I340" i="93" s="1"/>
  <c r="F26" i="119"/>
  <c r="I540" i="93" s="1"/>
  <c r="F34" i="119"/>
  <c r="I740" i="93" s="1"/>
  <c r="F42" i="119"/>
  <c r="I940" i="93" s="1"/>
  <c r="I640" i="48" l="1"/>
  <c r="J644" i="48" s="1"/>
  <c r="P31" i="123"/>
  <c r="I465" i="48"/>
  <c r="J469" i="48" s="1"/>
  <c r="P24" i="123"/>
  <c r="I490" i="48"/>
  <c r="J494" i="48" s="1"/>
  <c r="P25" i="123"/>
  <c r="I615" i="48"/>
  <c r="J619" i="48" s="1"/>
  <c r="P30" i="123"/>
  <c r="I815" i="48"/>
  <c r="J819" i="48" s="1"/>
  <c r="P38" i="123"/>
  <c r="I390" i="48"/>
  <c r="J394" i="48" s="1"/>
  <c r="P21" i="123"/>
  <c r="I90" i="48"/>
  <c r="J94" i="48" s="1"/>
  <c r="P9" i="123"/>
  <c r="I940" i="48"/>
  <c r="J944" i="48" s="1"/>
  <c r="P43" i="123"/>
  <c r="I740" i="48"/>
  <c r="J744" i="48" s="1"/>
  <c r="P35" i="123"/>
  <c r="I415" i="48"/>
  <c r="J419" i="48" s="1"/>
  <c r="P22" i="123"/>
  <c r="I590" i="48"/>
  <c r="J594" i="48" s="1"/>
  <c r="P29" i="123"/>
  <c r="I165" i="48"/>
  <c r="J169" i="48" s="1"/>
  <c r="P12" i="123"/>
  <c r="I540" i="48"/>
  <c r="J544" i="48" s="1"/>
  <c r="P27" i="123"/>
  <c r="I915" i="48"/>
  <c r="J919" i="48" s="1"/>
  <c r="P42" i="123"/>
  <c r="I890" i="48"/>
  <c r="J894" i="48" s="1"/>
  <c r="P41" i="123"/>
  <c r="I265" i="48"/>
  <c r="J269" i="48" s="1"/>
  <c r="P16" i="123"/>
  <c r="I790" i="48"/>
  <c r="J794" i="48" s="1"/>
  <c r="P37" i="123"/>
  <c r="I240" i="48"/>
  <c r="J244" i="48" s="1"/>
  <c r="P15" i="123"/>
  <c r="I865" i="48"/>
  <c r="J869" i="48" s="1"/>
  <c r="P40" i="123"/>
  <c r="I565" i="48"/>
  <c r="J569" i="48" s="1"/>
  <c r="P28" i="123"/>
  <c r="I715" i="48"/>
  <c r="J719" i="48" s="1"/>
  <c r="P34" i="123"/>
  <c r="I290" i="48"/>
  <c r="J294" i="48" s="1"/>
  <c r="P17" i="123"/>
  <c r="I440" i="48"/>
  <c r="J444" i="48" s="1"/>
  <c r="P23" i="123"/>
  <c r="I365" i="48"/>
  <c r="J369" i="48" s="1"/>
  <c r="P20" i="123"/>
  <c r="I115" i="48"/>
  <c r="J119" i="48" s="1"/>
  <c r="P10" i="123"/>
  <c r="I215" i="48"/>
  <c r="J219" i="48" s="1"/>
  <c r="P14" i="123"/>
  <c r="I190" i="48"/>
  <c r="J194" i="48" s="1"/>
  <c r="P13" i="123"/>
  <c r="I340" i="48"/>
  <c r="J344" i="48" s="1"/>
  <c r="P19" i="123"/>
  <c r="I140" i="48"/>
  <c r="J144" i="48" s="1"/>
  <c r="P11" i="123"/>
  <c r="I515" i="48"/>
  <c r="J519" i="48" s="1"/>
  <c r="P26" i="123"/>
  <c r="I665" i="48"/>
  <c r="J669" i="48" s="1"/>
  <c r="P32" i="123"/>
  <c r="I990" i="48"/>
  <c r="J994" i="48" s="1"/>
  <c r="P45" i="123"/>
  <c r="I765" i="48"/>
  <c r="J769" i="48" s="1"/>
  <c r="P36" i="123"/>
  <c r="P33" i="123"/>
  <c r="I690" i="48"/>
  <c r="J694" i="48" s="1"/>
  <c r="I315" i="48"/>
  <c r="J319" i="48" s="1"/>
  <c r="P18" i="123"/>
  <c r="I840" i="48"/>
  <c r="J844" i="48" s="1"/>
  <c r="P39" i="123"/>
  <c r="I965" i="48"/>
  <c r="J969" i="48" s="1"/>
  <c r="P44" i="123"/>
  <c r="P201" i="48"/>
  <c r="Q226" i="48"/>
  <c r="BG27" i="120"/>
  <c r="BF27" i="120"/>
  <c r="BJ27" i="120"/>
  <c r="BK27" i="120" s="1"/>
  <c r="BL27" i="120" s="1"/>
  <c r="BI27" i="120"/>
  <c r="BE28" i="120"/>
  <c r="I110" i="117"/>
  <c r="C110" i="117"/>
  <c r="I109" i="117"/>
  <c r="C109" i="117"/>
  <c r="I108" i="117"/>
  <c r="C108" i="117"/>
  <c r="I107" i="117"/>
  <c r="C107" i="117"/>
  <c r="I106" i="117"/>
  <c r="C106" i="117"/>
  <c r="I104" i="117"/>
  <c r="I103" i="117"/>
  <c r="C103" i="117"/>
  <c r="I102" i="117"/>
  <c r="I101" i="117"/>
  <c r="C101" i="117"/>
  <c r="I100" i="117"/>
  <c r="I99" i="117"/>
  <c r="C99" i="117"/>
  <c r="I98" i="117"/>
  <c r="I97" i="117"/>
  <c r="C97" i="117"/>
  <c r="I96" i="117"/>
  <c r="I95" i="117"/>
  <c r="C95" i="117"/>
  <c r="I94" i="117"/>
  <c r="I93" i="117"/>
  <c r="C93" i="117"/>
  <c r="I92" i="117"/>
  <c r="I91" i="117"/>
  <c r="C91" i="117"/>
  <c r="I90" i="117"/>
  <c r="I89" i="117"/>
  <c r="C89" i="117"/>
  <c r="I88" i="117"/>
  <c r="I87" i="117"/>
  <c r="C87" i="117"/>
  <c r="I86" i="117"/>
  <c r="I85" i="117"/>
  <c r="C85" i="117"/>
  <c r="I84" i="117"/>
  <c r="I83" i="117"/>
  <c r="C83" i="117"/>
  <c r="I82" i="117"/>
  <c r="I81" i="117"/>
  <c r="C81" i="117"/>
  <c r="I80" i="117"/>
  <c r="I79" i="117"/>
  <c r="C79" i="117"/>
  <c r="I78" i="117"/>
  <c r="I77" i="117"/>
  <c r="C77" i="117"/>
  <c r="I76" i="117"/>
  <c r="I75" i="117"/>
  <c r="C75" i="117"/>
  <c r="I74" i="117"/>
  <c r="I73" i="117"/>
  <c r="C73" i="117"/>
  <c r="I72" i="117"/>
  <c r="I71" i="117"/>
  <c r="C71" i="117"/>
  <c r="I70" i="117"/>
  <c r="I69" i="117"/>
  <c r="C69" i="117"/>
  <c r="I68" i="117"/>
  <c r="I67" i="117"/>
  <c r="C67" i="117"/>
  <c r="I66" i="117"/>
  <c r="I65" i="117"/>
  <c r="C65" i="117"/>
  <c r="O62" i="117"/>
  <c r="I62" i="117"/>
  <c r="H62" i="117"/>
  <c r="O61" i="117"/>
  <c r="I61" i="117"/>
  <c r="H61" i="117"/>
  <c r="O60" i="117"/>
  <c r="I60" i="117"/>
  <c r="H60" i="117"/>
  <c r="O59" i="117"/>
  <c r="I59" i="117"/>
  <c r="H59" i="117"/>
  <c r="P57" i="117"/>
  <c r="O57" i="117"/>
  <c r="I57" i="117"/>
  <c r="H57" i="117"/>
  <c r="D57" i="117"/>
  <c r="P56" i="117"/>
  <c r="O56" i="117"/>
  <c r="I56" i="117"/>
  <c r="H56" i="117"/>
  <c r="D56" i="117"/>
  <c r="P55" i="117"/>
  <c r="O55" i="117"/>
  <c r="I55" i="117"/>
  <c r="H55" i="117"/>
  <c r="D55" i="117"/>
  <c r="O54" i="117"/>
  <c r="I54" i="117"/>
  <c r="H54" i="117"/>
  <c r="O53" i="117"/>
  <c r="I53" i="117"/>
  <c r="H53" i="117"/>
  <c r="O52" i="117"/>
  <c r="I52" i="117"/>
  <c r="H52" i="117"/>
  <c r="O51" i="117"/>
  <c r="I51" i="117"/>
  <c r="H51" i="117"/>
  <c r="O50" i="117"/>
  <c r="I50" i="117"/>
  <c r="H50" i="117"/>
  <c r="O49" i="117"/>
  <c r="I49" i="117"/>
  <c r="H49" i="117"/>
  <c r="O48" i="117"/>
  <c r="I48" i="117"/>
  <c r="H48" i="117"/>
  <c r="O47" i="117"/>
  <c r="I47" i="117"/>
  <c r="H47" i="117"/>
  <c r="O46" i="117"/>
  <c r="I46" i="117"/>
  <c r="H46" i="117"/>
  <c r="O45" i="117"/>
  <c r="I45" i="117"/>
  <c r="H45" i="117"/>
  <c r="O44" i="117"/>
  <c r="I44" i="117"/>
  <c r="H44" i="117"/>
  <c r="O43" i="117"/>
  <c r="I43" i="117"/>
  <c r="H43" i="117"/>
  <c r="O42" i="117"/>
  <c r="I42" i="117"/>
  <c r="H42" i="117"/>
  <c r="O41" i="117"/>
  <c r="I41" i="117"/>
  <c r="H41" i="117"/>
  <c r="O40" i="117"/>
  <c r="I40" i="117"/>
  <c r="H40" i="117"/>
  <c r="O39" i="117"/>
  <c r="I39" i="117"/>
  <c r="H39" i="117"/>
  <c r="O38" i="117"/>
  <c r="I38" i="117"/>
  <c r="H38" i="117"/>
  <c r="O37" i="117"/>
  <c r="I37" i="117"/>
  <c r="H37" i="117"/>
  <c r="O36" i="117"/>
  <c r="I36" i="117"/>
  <c r="H36" i="117"/>
  <c r="O35" i="117"/>
  <c r="I35" i="117"/>
  <c r="H35" i="117"/>
  <c r="O34" i="117"/>
  <c r="I34" i="117"/>
  <c r="H34" i="117"/>
  <c r="O33" i="117"/>
  <c r="I33" i="117"/>
  <c r="H33" i="117"/>
  <c r="O32" i="117"/>
  <c r="I32" i="117"/>
  <c r="H32" i="117"/>
  <c r="N1" i="117"/>
  <c r="P19" i="117" s="1"/>
  <c r="I110" i="116"/>
  <c r="C110" i="116"/>
  <c r="I109" i="116"/>
  <c r="C109" i="116"/>
  <c r="I108" i="116"/>
  <c r="C108" i="116"/>
  <c r="I107" i="116"/>
  <c r="C107" i="116"/>
  <c r="I106" i="116"/>
  <c r="C106" i="116"/>
  <c r="I104" i="116"/>
  <c r="I103" i="116"/>
  <c r="C103" i="116"/>
  <c r="I102" i="116"/>
  <c r="I101" i="116"/>
  <c r="C101" i="116"/>
  <c r="I100" i="116"/>
  <c r="I99" i="116"/>
  <c r="C99" i="116"/>
  <c r="I98" i="116"/>
  <c r="I97" i="116"/>
  <c r="C97" i="116"/>
  <c r="I96" i="116"/>
  <c r="I95" i="116"/>
  <c r="C95" i="116"/>
  <c r="I94" i="116"/>
  <c r="I93" i="116"/>
  <c r="C93" i="116"/>
  <c r="I92" i="116"/>
  <c r="I91" i="116"/>
  <c r="C91" i="116"/>
  <c r="I90" i="116"/>
  <c r="I89" i="116"/>
  <c r="C89" i="116"/>
  <c r="I88" i="116"/>
  <c r="I87" i="116"/>
  <c r="C87" i="116"/>
  <c r="I86" i="116"/>
  <c r="I85" i="116"/>
  <c r="C85" i="116"/>
  <c r="I84" i="116"/>
  <c r="I83" i="116"/>
  <c r="C83" i="116"/>
  <c r="I82" i="116"/>
  <c r="I81" i="116"/>
  <c r="C81" i="116"/>
  <c r="I80" i="116"/>
  <c r="I79" i="116"/>
  <c r="C79" i="116"/>
  <c r="I78" i="116"/>
  <c r="I77" i="116"/>
  <c r="C77" i="116"/>
  <c r="I76" i="116"/>
  <c r="I75" i="116"/>
  <c r="C75" i="116"/>
  <c r="I74" i="116"/>
  <c r="I73" i="116"/>
  <c r="C73" i="116"/>
  <c r="I72" i="116"/>
  <c r="I71" i="116"/>
  <c r="C71" i="116"/>
  <c r="I70" i="116"/>
  <c r="I69" i="116"/>
  <c r="C69" i="116"/>
  <c r="I68" i="116"/>
  <c r="I67" i="116"/>
  <c r="C67" i="116"/>
  <c r="I66" i="116"/>
  <c r="I65" i="116"/>
  <c r="C65" i="116"/>
  <c r="O62" i="116"/>
  <c r="I62" i="116"/>
  <c r="H62" i="116"/>
  <c r="O61" i="116"/>
  <c r="I61" i="116"/>
  <c r="H61" i="116"/>
  <c r="O60" i="116"/>
  <c r="I60" i="116"/>
  <c r="H60" i="116"/>
  <c r="O59" i="116"/>
  <c r="I59" i="116"/>
  <c r="H59" i="116"/>
  <c r="P57" i="116"/>
  <c r="O57" i="116"/>
  <c r="I57" i="116"/>
  <c r="H57" i="116"/>
  <c r="D57" i="116"/>
  <c r="P56" i="116"/>
  <c r="O56" i="116"/>
  <c r="I56" i="116"/>
  <c r="H56" i="116"/>
  <c r="D56" i="116"/>
  <c r="P55" i="116"/>
  <c r="O55" i="116"/>
  <c r="I55" i="116"/>
  <c r="H55" i="116"/>
  <c r="D55" i="116"/>
  <c r="O54" i="116"/>
  <c r="I54" i="116"/>
  <c r="H54" i="116"/>
  <c r="O53" i="116"/>
  <c r="I53" i="116"/>
  <c r="H53" i="116"/>
  <c r="O52" i="116"/>
  <c r="I52" i="116"/>
  <c r="H52" i="116"/>
  <c r="O51" i="116"/>
  <c r="I51" i="116"/>
  <c r="H51" i="116"/>
  <c r="O50" i="116"/>
  <c r="I50" i="116"/>
  <c r="H50" i="116"/>
  <c r="O49" i="116"/>
  <c r="I49" i="116"/>
  <c r="H49" i="116"/>
  <c r="O48" i="116"/>
  <c r="I48" i="116"/>
  <c r="H48" i="116"/>
  <c r="O47" i="116"/>
  <c r="I47" i="116"/>
  <c r="H47" i="116"/>
  <c r="O46" i="116"/>
  <c r="I46" i="116"/>
  <c r="H46" i="116"/>
  <c r="O45" i="116"/>
  <c r="I45" i="116"/>
  <c r="H45" i="116"/>
  <c r="O44" i="116"/>
  <c r="I44" i="116"/>
  <c r="H44" i="116"/>
  <c r="O43" i="116"/>
  <c r="I43" i="116"/>
  <c r="H43" i="116"/>
  <c r="O42" i="116"/>
  <c r="I42" i="116"/>
  <c r="H42" i="116"/>
  <c r="O41" i="116"/>
  <c r="I41" i="116"/>
  <c r="H41" i="116"/>
  <c r="O40" i="116"/>
  <c r="I40" i="116"/>
  <c r="H40" i="116"/>
  <c r="O39" i="116"/>
  <c r="I39" i="116"/>
  <c r="H39" i="116"/>
  <c r="O38" i="116"/>
  <c r="I38" i="116"/>
  <c r="H38" i="116"/>
  <c r="O37" i="116"/>
  <c r="I37" i="116"/>
  <c r="H37" i="116"/>
  <c r="O36" i="116"/>
  <c r="I36" i="116"/>
  <c r="H36" i="116"/>
  <c r="O35" i="116"/>
  <c r="I35" i="116"/>
  <c r="H35" i="116"/>
  <c r="O34" i="116"/>
  <c r="I34" i="116"/>
  <c r="H34" i="116"/>
  <c r="O33" i="116"/>
  <c r="I33" i="116"/>
  <c r="H33" i="116"/>
  <c r="O32" i="116"/>
  <c r="I32" i="116"/>
  <c r="H32" i="116"/>
  <c r="N1" i="116"/>
  <c r="P19" i="116" s="1"/>
  <c r="I110" i="115"/>
  <c r="C110" i="115"/>
  <c r="I109" i="115"/>
  <c r="C109" i="115"/>
  <c r="I108" i="115"/>
  <c r="C108" i="115"/>
  <c r="I107" i="115"/>
  <c r="C107" i="115"/>
  <c r="I106" i="115"/>
  <c r="C106" i="115"/>
  <c r="I104" i="115"/>
  <c r="I103" i="115"/>
  <c r="C103" i="115"/>
  <c r="I102" i="115"/>
  <c r="I101" i="115"/>
  <c r="C101" i="115"/>
  <c r="I100" i="115"/>
  <c r="I99" i="115"/>
  <c r="C99" i="115"/>
  <c r="I98" i="115"/>
  <c r="I97" i="115"/>
  <c r="C97" i="115"/>
  <c r="I96" i="115"/>
  <c r="I95" i="115"/>
  <c r="C95" i="115"/>
  <c r="I94" i="115"/>
  <c r="I93" i="115"/>
  <c r="C93" i="115"/>
  <c r="I92" i="115"/>
  <c r="I91" i="115"/>
  <c r="C91" i="115"/>
  <c r="I90" i="115"/>
  <c r="I89" i="115"/>
  <c r="C89" i="115"/>
  <c r="I88" i="115"/>
  <c r="I87" i="115"/>
  <c r="C87" i="115"/>
  <c r="I86" i="115"/>
  <c r="I85" i="115"/>
  <c r="C85" i="115"/>
  <c r="I84" i="115"/>
  <c r="I83" i="115"/>
  <c r="C83" i="115"/>
  <c r="I82" i="115"/>
  <c r="I81" i="115"/>
  <c r="C81" i="115"/>
  <c r="I80" i="115"/>
  <c r="I79" i="115"/>
  <c r="C79" i="115"/>
  <c r="I78" i="115"/>
  <c r="I77" i="115"/>
  <c r="C77" i="115"/>
  <c r="I76" i="115"/>
  <c r="I75" i="115"/>
  <c r="C75" i="115"/>
  <c r="I74" i="115"/>
  <c r="I73" i="115"/>
  <c r="C73" i="115"/>
  <c r="I72" i="115"/>
  <c r="I71" i="115"/>
  <c r="C71" i="115"/>
  <c r="I70" i="115"/>
  <c r="I69" i="115"/>
  <c r="C69" i="115"/>
  <c r="I68" i="115"/>
  <c r="I67" i="115"/>
  <c r="C67" i="115"/>
  <c r="I66" i="115"/>
  <c r="I65" i="115"/>
  <c r="C65" i="115"/>
  <c r="O62" i="115"/>
  <c r="I62" i="115"/>
  <c r="H62" i="115"/>
  <c r="O61" i="115"/>
  <c r="I61" i="115"/>
  <c r="H61" i="115"/>
  <c r="O60" i="115"/>
  <c r="I60" i="115"/>
  <c r="H60" i="115"/>
  <c r="O59" i="115"/>
  <c r="I59" i="115"/>
  <c r="H59" i="115"/>
  <c r="P57" i="115"/>
  <c r="O57" i="115"/>
  <c r="I57" i="115"/>
  <c r="H57" i="115"/>
  <c r="D57" i="115"/>
  <c r="P56" i="115"/>
  <c r="O56" i="115"/>
  <c r="I56" i="115"/>
  <c r="H56" i="115"/>
  <c r="D56" i="115"/>
  <c r="P55" i="115"/>
  <c r="O55" i="115"/>
  <c r="I55" i="115"/>
  <c r="H55" i="115"/>
  <c r="D55" i="115"/>
  <c r="O54" i="115"/>
  <c r="I54" i="115"/>
  <c r="H54" i="115"/>
  <c r="O53" i="115"/>
  <c r="I53" i="115"/>
  <c r="H53" i="115"/>
  <c r="O52" i="115"/>
  <c r="I52" i="115"/>
  <c r="H52" i="115"/>
  <c r="O51" i="115"/>
  <c r="I51" i="115"/>
  <c r="H51" i="115"/>
  <c r="O50" i="115"/>
  <c r="I50" i="115"/>
  <c r="H50" i="115"/>
  <c r="O49" i="115"/>
  <c r="I49" i="115"/>
  <c r="H49" i="115"/>
  <c r="O48" i="115"/>
  <c r="I48" i="115"/>
  <c r="H48" i="115"/>
  <c r="O47" i="115"/>
  <c r="I47" i="115"/>
  <c r="H47" i="115"/>
  <c r="O46" i="115"/>
  <c r="I46" i="115"/>
  <c r="H46" i="115"/>
  <c r="O45" i="115"/>
  <c r="I45" i="115"/>
  <c r="H45" i="115"/>
  <c r="O44" i="115"/>
  <c r="I44" i="115"/>
  <c r="H44" i="115"/>
  <c r="O43" i="115"/>
  <c r="I43" i="115"/>
  <c r="H43" i="115"/>
  <c r="O42" i="115"/>
  <c r="I42" i="115"/>
  <c r="H42" i="115"/>
  <c r="O41" i="115"/>
  <c r="I41" i="115"/>
  <c r="H41" i="115"/>
  <c r="O40" i="115"/>
  <c r="I40" i="115"/>
  <c r="H40" i="115"/>
  <c r="O39" i="115"/>
  <c r="I39" i="115"/>
  <c r="H39" i="115"/>
  <c r="O38" i="115"/>
  <c r="I38" i="115"/>
  <c r="H38" i="115"/>
  <c r="O37" i="115"/>
  <c r="I37" i="115"/>
  <c r="H37" i="115"/>
  <c r="O36" i="115"/>
  <c r="I36" i="115"/>
  <c r="H36" i="115"/>
  <c r="O35" i="115"/>
  <c r="I35" i="115"/>
  <c r="H35" i="115"/>
  <c r="O34" i="115"/>
  <c r="I34" i="115"/>
  <c r="H34" i="115"/>
  <c r="O33" i="115"/>
  <c r="I33" i="115"/>
  <c r="H33" i="115"/>
  <c r="O32" i="115"/>
  <c r="I32" i="115"/>
  <c r="H32" i="115"/>
  <c r="N1" i="115"/>
  <c r="P19" i="115" s="1"/>
  <c r="I110" i="114"/>
  <c r="C110" i="114"/>
  <c r="I109" i="114"/>
  <c r="C109" i="114"/>
  <c r="I108" i="114"/>
  <c r="C108" i="114"/>
  <c r="I107" i="114"/>
  <c r="C107" i="114"/>
  <c r="I106" i="114"/>
  <c r="C106" i="114"/>
  <c r="I104" i="114"/>
  <c r="I103" i="114"/>
  <c r="C103" i="114"/>
  <c r="I102" i="114"/>
  <c r="I101" i="114"/>
  <c r="C101" i="114"/>
  <c r="I100" i="114"/>
  <c r="I99" i="114"/>
  <c r="C99" i="114"/>
  <c r="I98" i="114"/>
  <c r="I97" i="114"/>
  <c r="C97" i="114"/>
  <c r="I96" i="114"/>
  <c r="I95" i="114"/>
  <c r="C95" i="114"/>
  <c r="I94" i="114"/>
  <c r="I93" i="114"/>
  <c r="C93" i="114"/>
  <c r="I92" i="114"/>
  <c r="I91" i="114"/>
  <c r="C91" i="114"/>
  <c r="I90" i="114"/>
  <c r="I89" i="114"/>
  <c r="C89" i="114"/>
  <c r="I88" i="114"/>
  <c r="I87" i="114"/>
  <c r="C87" i="114"/>
  <c r="I86" i="114"/>
  <c r="I85" i="114"/>
  <c r="C85" i="114"/>
  <c r="I84" i="114"/>
  <c r="I83" i="114"/>
  <c r="C83" i="114"/>
  <c r="I82" i="114"/>
  <c r="I81" i="114"/>
  <c r="C81" i="114"/>
  <c r="I80" i="114"/>
  <c r="I79" i="114"/>
  <c r="C79" i="114"/>
  <c r="I78" i="114"/>
  <c r="I77" i="114"/>
  <c r="C77" i="114"/>
  <c r="I76" i="114"/>
  <c r="I75" i="114"/>
  <c r="C75" i="114"/>
  <c r="I74" i="114"/>
  <c r="I73" i="114"/>
  <c r="C73" i="114"/>
  <c r="I72" i="114"/>
  <c r="I71" i="114"/>
  <c r="C71" i="114"/>
  <c r="I70" i="114"/>
  <c r="I69" i="114"/>
  <c r="C69" i="114"/>
  <c r="I68" i="114"/>
  <c r="I67" i="114"/>
  <c r="C67" i="114"/>
  <c r="I66" i="114"/>
  <c r="I65" i="114"/>
  <c r="C65" i="114"/>
  <c r="O62" i="114"/>
  <c r="I62" i="114"/>
  <c r="H62" i="114"/>
  <c r="O61" i="114"/>
  <c r="I61" i="114"/>
  <c r="H61" i="114"/>
  <c r="O60" i="114"/>
  <c r="I60" i="114"/>
  <c r="H60" i="114"/>
  <c r="O59" i="114"/>
  <c r="I59" i="114"/>
  <c r="H59" i="114"/>
  <c r="P57" i="114"/>
  <c r="O57" i="114"/>
  <c r="I57" i="114"/>
  <c r="H57" i="114"/>
  <c r="D57" i="114"/>
  <c r="P56" i="114"/>
  <c r="O56" i="114"/>
  <c r="I56" i="114"/>
  <c r="H56" i="114"/>
  <c r="D56" i="114"/>
  <c r="P55" i="114"/>
  <c r="O55" i="114"/>
  <c r="I55" i="114"/>
  <c r="H55" i="114"/>
  <c r="D55" i="114"/>
  <c r="O54" i="114"/>
  <c r="I54" i="114"/>
  <c r="H54" i="114"/>
  <c r="O53" i="114"/>
  <c r="I53" i="114"/>
  <c r="H53" i="114"/>
  <c r="O52" i="114"/>
  <c r="I52" i="114"/>
  <c r="H52" i="114"/>
  <c r="O51" i="114"/>
  <c r="I51" i="114"/>
  <c r="H51" i="114"/>
  <c r="O50" i="114"/>
  <c r="I50" i="114"/>
  <c r="H50" i="114"/>
  <c r="O49" i="114"/>
  <c r="I49" i="114"/>
  <c r="H49" i="114"/>
  <c r="O48" i="114"/>
  <c r="I48" i="114"/>
  <c r="H48" i="114"/>
  <c r="O47" i="114"/>
  <c r="I47" i="114"/>
  <c r="H47" i="114"/>
  <c r="O46" i="114"/>
  <c r="I46" i="114"/>
  <c r="H46" i="114"/>
  <c r="O45" i="114"/>
  <c r="I45" i="114"/>
  <c r="H45" i="114"/>
  <c r="O44" i="114"/>
  <c r="I44" i="114"/>
  <c r="H44" i="114"/>
  <c r="O43" i="114"/>
  <c r="I43" i="114"/>
  <c r="H43" i="114"/>
  <c r="O42" i="114"/>
  <c r="I42" i="114"/>
  <c r="H42" i="114"/>
  <c r="O41" i="114"/>
  <c r="I41" i="114"/>
  <c r="H41" i="114"/>
  <c r="O40" i="114"/>
  <c r="I40" i="114"/>
  <c r="H40" i="114"/>
  <c r="O39" i="114"/>
  <c r="I39" i="114"/>
  <c r="H39" i="114"/>
  <c r="O38" i="114"/>
  <c r="I38" i="114"/>
  <c r="H38" i="114"/>
  <c r="O37" i="114"/>
  <c r="I37" i="114"/>
  <c r="H37" i="114"/>
  <c r="O36" i="114"/>
  <c r="I36" i="114"/>
  <c r="H36" i="114"/>
  <c r="O35" i="114"/>
  <c r="I35" i="114"/>
  <c r="H35" i="114"/>
  <c r="O34" i="114"/>
  <c r="I34" i="114"/>
  <c r="H34" i="114"/>
  <c r="O33" i="114"/>
  <c r="I33" i="114"/>
  <c r="H33" i="114"/>
  <c r="O32" i="114"/>
  <c r="I32" i="114"/>
  <c r="H32" i="114"/>
  <c r="N1" i="114"/>
  <c r="P19" i="114" s="1"/>
  <c r="I110" i="113"/>
  <c r="C110" i="113"/>
  <c r="I109" i="113"/>
  <c r="C109" i="113"/>
  <c r="I108" i="113"/>
  <c r="C108" i="113"/>
  <c r="I107" i="113"/>
  <c r="C107" i="113"/>
  <c r="I106" i="113"/>
  <c r="C106" i="113"/>
  <c r="I104" i="113"/>
  <c r="I103" i="113"/>
  <c r="C103" i="113"/>
  <c r="I102" i="113"/>
  <c r="I101" i="113"/>
  <c r="C101" i="113"/>
  <c r="I100" i="113"/>
  <c r="I99" i="113"/>
  <c r="C99" i="113"/>
  <c r="I98" i="113"/>
  <c r="I97" i="113"/>
  <c r="C97" i="113"/>
  <c r="I96" i="113"/>
  <c r="I95" i="113"/>
  <c r="C95" i="113"/>
  <c r="I94" i="113"/>
  <c r="I93" i="113"/>
  <c r="C93" i="113"/>
  <c r="I92" i="113"/>
  <c r="I91" i="113"/>
  <c r="C91" i="113"/>
  <c r="I90" i="113"/>
  <c r="I89" i="113"/>
  <c r="C89" i="113"/>
  <c r="I88" i="113"/>
  <c r="I87" i="113"/>
  <c r="C87" i="113"/>
  <c r="I86" i="113"/>
  <c r="I85" i="113"/>
  <c r="C85" i="113"/>
  <c r="I84" i="113"/>
  <c r="I83" i="113"/>
  <c r="C83" i="113"/>
  <c r="I82" i="113"/>
  <c r="I81" i="113"/>
  <c r="C81" i="113"/>
  <c r="I80" i="113"/>
  <c r="I79" i="113"/>
  <c r="C79" i="113"/>
  <c r="I78" i="113"/>
  <c r="I77" i="113"/>
  <c r="C77" i="113"/>
  <c r="I76" i="113"/>
  <c r="I75" i="113"/>
  <c r="C75" i="113"/>
  <c r="I74" i="113"/>
  <c r="I73" i="113"/>
  <c r="C73" i="113"/>
  <c r="I72" i="113"/>
  <c r="I71" i="113"/>
  <c r="C71" i="113"/>
  <c r="I70" i="113"/>
  <c r="I69" i="113"/>
  <c r="C69" i="113"/>
  <c r="I68" i="113"/>
  <c r="I67" i="113"/>
  <c r="C67" i="113"/>
  <c r="I66" i="113"/>
  <c r="I65" i="113"/>
  <c r="C65" i="113"/>
  <c r="O62" i="113"/>
  <c r="I62" i="113"/>
  <c r="H62" i="113"/>
  <c r="O61" i="113"/>
  <c r="I61" i="113"/>
  <c r="H61" i="113"/>
  <c r="O60" i="113"/>
  <c r="I60" i="113"/>
  <c r="H60" i="113"/>
  <c r="O59" i="113"/>
  <c r="I59" i="113"/>
  <c r="H59" i="113"/>
  <c r="P57" i="113"/>
  <c r="O57" i="113"/>
  <c r="I57" i="113"/>
  <c r="H57" i="113"/>
  <c r="D57" i="113"/>
  <c r="P56" i="113"/>
  <c r="O56" i="113"/>
  <c r="I56" i="113"/>
  <c r="H56" i="113"/>
  <c r="D56" i="113"/>
  <c r="P55" i="113"/>
  <c r="O55" i="113"/>
  <c r="I55" i="113"/>
  <c r="H55" i="113"/>
  <c r="D55" i="113"/>
  <c r="O54" i="113"/>
  <c r="I54" i="113"/>
  <c r="H54" i="113"/>
  <c r="O53" i="113"/>
  <c r="I53" i="113"/>
  <c r="H53" i="113"/>
  <c r="O52" i="113"/>
  <c r="I52" i="113"/>
  <c r="H52" i="113"/>
  <c r="O51" i="113"/>
  <c r="I51" i="113"/>
  <c r="H51" i="113"/>
  <c r="O50" i="113"/>
  <c r="I50" i="113"/>
  <c r="H50" i="113"/>
  <c r="O49" i="113"/>
  <c r="I49" i="113"/>
  <c r="H49" i="113"/>
  <c r="O48" i="113"/>
  <c r="I48" i="113"/>
  <c r="H48" i="113"/>
  <c r="O47" i="113"/>
  <c r="I47" i="113"/>
  <c r="H47" i="113"/>
  <c r="O46" i="113"/>
  <c r="I46" i="113"/>
  <c r="H46" i="113"/>
  <c r="O45" i="113"/>
  <c r="I45" i="113"/>
  <c r="H45" i="113"/>
  <c r="O44" i="113"/>
  <c r="I44" i="113"/>
  <c r="H44" i="113"/>
  <c r="O43" i="113"/>
  <c r="I43" i="113"/>
  <c r="H43" i="113"/>
  <c r="O42" i="113"/>
  <c r="I42" i="113"/>
  <c r="H42" i="113"/>
  <c r="O41" i="113"/>
  <c r="I41" i="113"/>
  <c r="H41" i="113"/>
  <c r="O40" i="113"/>
  <c r="I40" i="113"/>
  <c r="H40" i="113"/>
  <c r="O39" i="113"/>
  <c r="I39" i="113"/>
  <c r="H39" i="113"/>
  <c r="O38" i="113"/>
  <c r="I38" i="113"/>
  <c r="H38" i="113"/>
  <c r="O37" i="113"/>
  <c r="I37" i="113"/>
  <c r="H37" i="113"/>
  <c r="O36" i="113"/>
  <c r="I36" i="113"/>
  <c r="H36" i="113"/>
  <c r="O35" i="113"/>
  <c r="I35" i="113"/>
  <c r="H35" i="113"/>
  <c r="O34" i="113"/>
  <c r="I34" i="113"/>
  <c r="H34" i="113"/>
  <c r="O33" i="113"/>
  <c r="I33" i="113"/>
  <c r="H33" i="113"/>
  <c r="O32" i="113"/>
  <c r="I32" i="113"/>
  <c r="H32" i="113"/>
  <c r="N1" i="113"/>
  <c r="P19" i="113" s="1"/>
  <c r="I110" i="111"/>
  <c r="C110" i="111"/>
  <c r="I109" i="111"/>
  <c r="C109" i="111"/>
  <c r="I108" i="111"/>
  <c r="C108" i="111"/>
  <c r="I107" i="111"/>
  <c r="C107" i="111"/>
  <c r="I106" i="111"/>
  <c r="C106" i="111"/>
  <c r="I104" i="111"/>
  <c r="I103" i="111"/>
  <c r="C103" i="111"/>
  <c r="I102" i="111"/>
  <c r="I101" i="111"/>
  <c r="C101" i="111"/>
  <c r="I100" i="111"/>
  <c r="I99" i="111"/>
  <c r="C99" i="111"/>
  <c r="I98" i="111"/>
  <c r="I97" i="111"/>
  <c r="C97" i="111"/>
  <c r="I96" i="111"/>
  <c r="I95" i="111"/>
  <c r="C95" i="111"/>
  <c r="I94" i="111"/>
  <c r="I93" i="111"/>
  <c r="C93" i="111"/>
  <c r="I92" i="111"/>
  <c r="I91" i="111"/>
  <c r="C91" i="111"/>
  <c r="I90" i="111"/>
  <c r="I89" i="111"/>
  <c r="C89" i="111"/>
  <c r="I88" i="111"/>
  <c r="I87" i="111"/>
  <c r="C87" i="111"/>
  <c r="I86" i="111"/>
  <c r="I85" i="111"/>
  <c r="C85" i="111"/>
  <c r="I84" i="111"/>
  <c r="I83" i="111"/>
  <c r="C83" i="111"/>
  <c r="I82" i="111"/>
  <c r="I81" i="111"/>
  <c r="C81" i="111"/>
  <c r="I80" i="111"/>
  <c r="I79" i="111"/>
  <c r="C79" i="111"/>
  <c r="I78" i="111"/>
  <c r="I77" i="111"/>
  <c r="C77" i="111"/>
  <c r="I76" i="111"/>
  <c r="I75" i="111"/>
  <c r="C75" i="111"/>
  <c r="I74" i="111"/>
  <c r="I73" i="111"/>
  <c r="C73" i="111"/>
  <c r="I72" i="111"/>
  <c r="I71" i="111"/>
  <c r="C71" i="111"/>
  <c r="I70" i="111"/>
  <c r="I69" i="111"/>
  <c r="C69" i="111"/>
  <c r="I68" i="111"/>
  <c r="I67" i="111"/>
  <c r="C67" i="111"/>
  <c r="I66" i="111"/>
  <c r="I65" i="111"/>
  <c r="C65" i="111"/>
  <c r="O62" i="111"/>
  <c r="I62" i="111"/>
  <c r="H62" i="111"/>
  <c r="O61" i="111"/>
  <c r="I61" i="111"/>
  <c r="H61" i="111"/>
  <c r="O60" i="111"/>
  <c r="I60" i="111"/>
  <c r="H60" i="111"/>
  <c r="O59" i="111"/>
  <c r="I59" i="111"/>
  <c r="H59" i="111"/>
  <c r="P57" i="111"/>
  <c r="O57" i="111"/>
  <c r="I57" i="111"/>
  <c r="H57" i="111"/>
  <c r="D57" i="111"/>
  <c r="P56" i="111"/>
  <c r="O56" i="111"/>
  <c r="I56" i="111"/>
  <c r="H56" i="111"/>
  <c r="D56" i="111"/>
  <c r="P55" i="111"/>
  <c r="O55" i="111"/>
  <c r="I55" i="111"/>
  <c r="H55" i="111"/>
  <c r="D55" i="111"/>
  <c r="O54" i="111"/>
  <c r="I54" i="111"/>
  <c r="H54" i="111"/>
  <c r="O53" i="111"/>
  <c r="I53" i="111"/>
  <c r="H53" i="111"/>
  <c r="O52" i="111"/>
  <c r="I52" i="111"/>
  <c r="H52" i="111"/>
  <c r="O51" i="111"/>
  <c r="I51" i="111"/>
  <c r="H51" i="111"/>
  <c r="O50" i="111"/>
  <c r="I50" i="111"/>
  <c r="H50" i="111"/>
  <c r="O49" i="111"/>
  <c r="I49" i="111"/>
  <c r="H49" i="111"/>
  <c r="O48" i="111"/>
  <c r="I48" i="111"/>
  <c r="H48" i="111"/>
  <c r="O47" i="111"/>
  <c r="I47" i="111"/>
  <c r="H47" i="111"/>
  <c r="O46" i="111"/>
  <c r="I46" i="111"/>
  <c r="H46" i="111"/>
  <c r="O45" i="111"/>
  <c r="I45" i="111"/>
  <c r="H45" i="111"/>
  <c r="O44" i="111"/>
  <c r="I44" i="111"/>
  <c r="H44" i="111"/>
  <c r="O43" i="111"/>
  <c r="I43" i="111"/>
  <c r="H43" i="111"/>
  <c r="O42" i="111"/>
  <c r="I42" i="111"/>
  <c r="H42" i="111"/>
  <c r="O41" i="111"/>
  <c r="I41" i="111"/>
  <c r="H41" i="111"/>
  <c r="O40" i="111"/>
  <c r="I40" i="111"/>
  <c r="H40" i="111"/>
  <c r="O39" i="111"/>
  <c r="I39" i="111"/>
  <c r="H39" i="111"/>
  <c r="O38" i="111"/>
  <c r="I38" i="111"/>
  <c r="H38" i="111"/>
  <c r="O37" i="111"/>
  <c r="I37" i="111"/>
  <c r="H37" i="111"/>
  <c r="O36" i="111"/>
  <c r="I36" i="111"/>
  <c r="H36" i="111"/>
  <c r="O35" i="111"/>
  <c r="I35" i="111"/>
  <c r="H35" i="111"/>
  <c r="O34" i="111"/>
  <c r="I34" i="111"/>
  <c r="H34" i="111"/>
  <c r="O33" i="111"/>
  <c r="I33" i="111"/>
  <c r="H33" i="111"/>
  <c r="O32" i="111"/>
  <c r="I32" i="111"/>
  <c r="H32" i="111"/>
  <c r="N1" i="111"/>
  <c r="P19" i="111" s="1"/>
  <c r="I110" i="110"/>
  <c r="C110" i="110"/>
  <c r="I109" i="110"/>
  <c r="C109" i="110"/>
  <c r="I108" i="110"/>
  <c r="C108" i="110"/>
  <c r="I107" i="110"/>
  <c r="C107" i="110"/>
  <c r="I106" i="110"/>
  <c r="C106" i="110"/>
  <c r="I104" i="110"/>
  <c r="I103" i="110"/>
  <c r="C103" i="110"/>
  <c r="I102" i="110"/>
  <c r="I101" i="110"/>
  <c r="C101" i="110"/>
  <c r="I100" i="110"/>
  <c r="I99" i="110"/>
  <c r="C99" i="110"/>
  <c r="I98" i="110"/>
  <c r="I97" i="110"/>
  <c r="C97" i="110"/>
  <c r="I96" i="110"/>
  <c r="I95" i="110"/>
  <c r="C95" i="110"/>
  <c r="I94" i="110"/>
  <c r="I93" i="110"/>
  <c r="C93" i="110"/>
  <c r="I92" i="110"/>
  <c r="I91" i="110"/>
  <c r="C91" i="110"/>
  <c r="I90" i="110"/>
  <c r="I89" i="110"/>
  <c r="C89" i="110"/>
  <c r="I88" i="110"/>
  <c r="I87" i="110"/>
  <c r="C87" i="110"/>
  <c r="I86" i="110"/>
  <c r="I85" i="110"/>
  <c r="C85" i="110"/>
  <c r="I84" i="110"/>
  <c r="I83" i="110"/>
  <c r="C83" i="110"/>
  <c r="I82" i="110"/>
  <c r="I81" i="110"/>
  <c r="C81" i="110"/>
  <c r="I80" i="110"/>
  <c r="I79" i="110"/>
  <c r="C79" i="110"/>
  <c r="I78" i="110"/>
  <c r="I77" i="110"/>
  <c r="C77" i="110"/>
  <c r="I76" i="110"/>
  <c r="I75" i="110"/>
  <c r="C75" i="110"/>
  <c r="I74" i="110"/>
  <c r="I73" i="110"/>
  <c r="C73" i="110"/>
  <c r="I72" i="110"/>
  <c r="I71" i="110"/>
  <c r="C71" i="110"/>
  <c r="I70" i="110"/>
  <c r="I69" i="110"/>
  <c r="C69" i="110"/>
  <c r="I68" i="110"/>
  <c r="I67" i="110"/>
  <c r="C67" i="110"/>
  <c r="I66" i="110"/>
  <c r="I65" i="110"/>
  <c r="C65" i="110"/>
  <c r="O62" i="110"/>
  <c r="I62" i="110"/>
  <c r="H62" i="110"/>
  <c r="O61" i="110"/>
  <c r="I61" i="110"/>
  <c r="H61" i="110"/>
  <c r="O60" i="110"/>
  <c r="I60" i="110"/>
  <c r="H60" i="110"/>
  <c r="O59" i="110"/>
  <c r="I59" i="110"/>
  <c r="H59" i="110"/>
  <c r="P57" i="110"/>
  <c r="O57" i="110"/>
  <c r="I57" i="110"/>
  <c r="H57" i="110"/>
  <c r="D57" i="110"/>
  <c r="P56" i="110"/>
  <c r="O56" i="110"/>
  <c r="I56" i="110"/>
  <c r="H56" i="110"/>
  <c r="D56" i="110"/>
  <c r="P55" i="110"/>
  <c r="O55" i="110"/>
  <c r="I55" i="110"/>
  <c r="H55" i="110"/>
  <c r="D55" i="110"/>
  <c r="O54" i="110"/>
  <c r="I54" i="110"/>
  <c r="H54" i="110"/>
  <c r="O53" i="110"/>
  <c r="I53" i="110"/>
  <c r="H53" i="110"/>
  <c r="O52" i="110"/>
  <c r="I52" i="110"/>
  <c r="H52" i="110"/>
  <c r="O51" i="110"/>
  <c r="I51" i="110"/>
  <c r="H51" i="110"/>
  <c r="O50" i="110"/>
  <c r="I50" i="110"/>
  <c r="H50" i="110"/>
  <c r="O49" i="110"/>
  <c r="I49" i="110"/>
  <c r="H49" i="110"/>
  <c r="O48" i="110"/>
  <c r="I48" i="110"/>
  <c r="H48" i="110"/>
  <c r="O47" i="110"/>
  <c r="I47" i="110"/>
  <c r="H47" i="110"/>
  <c r="O46" i="110"/>
  <c r="I46" i="110"/>
  <c r="H46" i="110"/>
  <c r="O45" i="110"/>
  <c r="I45" i="110"/>
  <c r="H45" i="110"/>
  <c r="O44" i="110"/>
  <c r="I44" i="110"/>
  <c r="H44" i="110"/>
  <c r="O43" i="110"/>
  <c r="I43" i="110"/>
  <c r="H43" i="110"/>
  <c r="O42" i="110"/>
  <c r="I42" i="110"/>
  <c r="H42" i="110"/>
  <c r="O41" i="110"/>
  <c r="I41" i="110"/>
  <c r="H41" i="110"/>
  <c r="O40" i="110"/>
  <c r="I40" i="110"/>
  <c r="H40" i="110"/>
  <c r="O39" i="110"/>
  <c r="I39" i="110"/>
  <c r="H39" i="110"/>
  <c r="O38" i="110"/>
  <c r="I38" i="110"/>
  <c r="H38" i="110"/>
  <c r="O37" i="110"/>
  <c r="I37" i="110"/>
  <c r="H37" i="110"/>
  <c r="O36" i="110"/>
  <c r="I36" i="110"/>
  <c r="H36" i="110"/>
  <c r="O35" i="110"/>
  <c r="I35" i="110"/>
  <c r="H35" i="110"/>
  <c r="O34" i="110"/>
  <c r="I34" i="110"/>
  <c r="H34" i="110"/>
  <c r="O33" i="110"/>
  <c r="I33" i="110"/>
  <c r="H33" i="110"/>
  <c r="O32" i="110"/>
  <c r="I32" i="110"/>
  <c r="H32" i="110"/>
  <c r="N1" i="110"/>
  <c r="P19" i="110" s="1"/>
  <c r="I110" i="109"/>
  <c r="C110" i="109"/>
  <c r="I109" i="109"/>
  <c r="C109" i="109"/>
  <c r="I108" i="109"/>
  <c r="C108" i="109"/>
  <c r="I107" i="109"/>
  <c r="C107" i="109"/>
  <c r="I106" i="109"/>
  <c r="C106" i="109"/>
  <c r="I104" i="109"/>
  <c r="I103" i="109"/>
  <c r="C103" i="109"/>
  <c r="I102" i="109"/>
  <c r="I101" i="109"/>
  <c r="C101" i="109"/>
  <c r="I100" i="109"/>
  <c r="I99" i="109"/>
  <c r="C99" i="109"/>
  <c r="I98" i="109"/>
  <c r="I97" i="109"/>
  <c r="C97" i="109"/>
  <c r="I96" i="109"/>
  <c r="I95" i="109"/>
  <c r="C95" i="109"/>
  <c r="I94" i="109"/>
  <c r="I93" i="109"/>
  <c r="C93" i="109"/>
  <c r="I92" i="109"/>
  <c r="I91" i="109"/>
  <c r="C91" i="109"/>
  <c r="I90" i="109"/>
  <c r="I89" i="109"/>
  <c r="C89" i="109"/>
  <c r="I88" i="109"/>
  <c r="I87" i="109"/>
  <c r="C87" i="109"/>
  <c r="I86" i="109"/>
  <c r="I85" i="109"/>
  <c r="C85" i="109"/>
  <c r="I84" i="109"/>
  <c r="I83" i="109"/>
  <c r="C83" i="109"/>
  <c r="I82" i="109"/>
  <c r="I81" i="109"/>
  <c r="C81" i="109"/>
  <c r="I80" i="109"/>
  <c r="I79" i="109"/>
  <c r="C79" i="109"/>
  <c r="I78" i="109"/>
  <c r="I77" i="109"/>
  <c r="C77" i="109"/>
  <c r="I76" i="109"/>
  <c r="I75" i="109"/>
  <c r="C75" i="109"/>
  <c r="I74" i="109"/>
  <c r="I73" i="109"/>
  <c r="C73" i="109"/>
  <c r="I72" i="109"/>
  <c r="I71" i="109"/>
  <c r="C71" i="109"/>
  <c r="I70" i="109"/>
  <c r="I69" i="109"/>
  <c r="C69" i="109"/>
  <c r="I68" i="109"/>
  <c r="I67" i="109"/>
  <c r="C67" i="109"/>
  <c r="I66" i="109"/>
  <c r="I65" i="109"/>
  <c r="C65" i="109"/>
  <c r="O62" i="109"/>
  <c r="I62" i="109"/>
  <c r="H62" i="109"/>
  <c r="O61" i="109"/>
  <c r="I61" i="109"/>
  <c r="H61" i="109"/>
  <c r="O60" i="109"/>
  <c r="I60" i="109"/>
  <c r="H60" i="109"/>
  <c r="O59" i="109"/>
  <c r="I59" i="109"/>
  <c r="H59" i="109"/>
  <c r="P57" i="109"/>
  <c r="O57" i="109"/>
  <c r="I57" i="109"/>
  <c r="H57" i="109"/>
  <c r="D57" i="109"/>
  <c r="P56" i="109"/>
  <c r="O56" i="109"/>
  <c r="I56" i="109"/>
  <c r="H56" i="109"/>
  <c r="D56" i="109"/>
  <c r="P55" i="109"/>
  <c r="O55" i="109"/>
  <c r="I55" i="109"/>
  <c r="H55" i="109"/>
  <c r="D55" i="109"/>
  <c r="O54" i="109"/>
  <c r="I54" i="109"/>
  <c r="H54" i="109"/>
  <c r="O53" i="109"/>
  <c r="I53" i="109"/>
  <c r="H53" i="109"/>
  <c r="O52" i="109"/>
  <c r="I52" i="109"/>
  <c r="H52" i="109"/>
  <c r="O51" i="109"/>
  <c r="I51" i="109"/>
  <c r="H51" i="109"/>
  <c r="O50" i="109"/>
  <c r="I50" i="109"/>
  <c r="H50" i="109"/>
  <c r="O49" i="109"/>
  <c r="I49" i="109"/>
  <c r="H49" i="109"/>
  <c r="O48" i="109"/>
  <c r="I48" i="109"/>
  <c r="H48" i="109"/>
  <c r="O47" i="109"/>
  <c r="I47" i="109"/>
  <c r="H47" i="109"/>
  <c r="O46" i="109"/>
  <c r="I46" i="109"/>
  <c r="H46" i="109"/>
  <c r="O45" i="109"/>
  <c r="I45" i="109"/>
  <c r="H45" i="109"/>
  <c r="O44" i="109"/>
  <c r="I44" i="109"/>
  <c r="H44" i="109"/>
  <c r="O43" i="109"/>
  <c r="I43" i="109"/>
  <c r="H43" i="109"/>
  <c r="O42" i="109"/>
  <c r="I42" i="109"/>
  <c r="H42" i="109"/>
  <c r="O41" i="109"/>
  <c r="I41" i="109"/>
  <c r="H41" i="109"/>
  <c r="O40" i="109"/>
  <c r="I40" i="109"/>
  <c r="H40" i="109"/>
  <c r="O39" i="109"/>
  <c r="I39" i="109"/>
  <c r="H39" i="109"/>
  <c r="O38" i="109"/>
  <c r="I38" i="109"/>
  <c r="H38" i="109"/>
  <c r="O37" i="109"/>
  <c r="I37" i="109"/>
  <c r="H37" i="109"/>
  <c r="O36" i="109"/>
  <c r="I36" i="109"/>
  <c r="H36" i="109"/>
  <c r="O35" i="109"/>
  <c r="I35" i="109"/>
  <c r="H35" i="109"/>
  <c r="O34" i="109"/>
  <c r="I34" i="109"/>
  <c r="H34" i="109"/>
  <c r="O33" i="109"/>
  <c r="I33" i="109"/>
  <c r="H33" i="109"/>
  <c r="O32" i="109"/>
  <c r="I32" i="109"/>
  <c r="H32" i="109"/>
  <c r="N1" i="109"/>
  <c r="P19" i="109" s="1"/>
  <c r="I110" i="108"/>
  <c r="C110" i="108"/>
  <c r="I109" i="108"/>
  <c r="C109" i="108"/>
  <c r="I108" i="108"/>
  <c r="C108" i="108"/>
  <c r="I107" i="108"/>
  <c r="C107" i="108"/>
  <c r="I106" i="108"/>
  <c r="C106" i="108"/>
  <c r="I104" i="108"/>
  <c r="I103" i="108"/>
  <c r="C103" i="108"/>
  <c r="I102" i="108"/>
  <c r="I101" i="108"/>
  <c r="C101" i="108"/>
  <c r="I100" i="108"/>
  <c r="I99" i="108"/>
  <c r="C99" i="108"/>
  <c r="I98" i="108"/>
  <c r="I97" i="108"/>
  <c r="C97" i="108"/>
  <c r="I96" i="108"/>
  <c r="I95" i="108"/>
  <c r="C95" i="108"/>
  <c r="I94" i="108"/>
  <c r="I93" i="108"/>
  <c r="C93" i="108"/>
  <c r="I92" i="108"/>
  <c r="I91" i="108"/>
  <c r="C91" i="108"/>
  <c r="I90" i="108"/>
  <c r="I89" i="108"/>
  <c r="C89" i="108"/>
  <c r="I88" i="108"/>
  <c r="I87" i="108"/>
  <c r="C87" i="108"/>
  <c r="I86" i="108"/>
  <c r="I85" i="108"/>
  <c r="C85" i="108"/>
  <c r="I84" i="108"/>
  <c r="I83" i="108"/>
  <c r="C83" i="108"/>
  <c r="I82" i="108"/>
  <c r="I81" i="108"/>
  <c r="C81" i="108"/>
  <c r="I80" i="108"/>
  <c r="I79" i="108"/>
  <c r="C79" i="108"/>
  <c r="I78" i="108"/>
  <c r="I77" i="108"/>
  <c r="C77" i="108"/>
  <c r="I76" i="108"/>
  <c r="I75" i="108"/>
  <c r="C75" i="108"/>
  <c r="I74" i="108"/>
  <c r="I73" i="108"/>
  <c r="C73" i="108"/>
  <c r="I72" i="108"/>
  <c r="I71" i="108"/>
  <c r="C71" i="108"/>
  <c r="I70" i="108"/>
  <c r="I69" i="108"/>
  <c r="C69" i="108"/>
  <c r="I68" i="108"/>
  <c r="I67" i="108"/>
  <c r="C67" i="108"/>
  <c r="I66" i="108"/>
  <c r="I65" i="108"/>
  <c r="C65" i="108"/>
  <c r="O62" i="108"/>
  <c r="I62" i="108"/>
  <c r="H62" i="108"/>
  <c r="O61" i="108"/>
  <c r="I61" i="108"/>
  <c r="H61" i="108"/>
  <c r="O60" i="108"/>
  <c r="I60" i="108"/>
  <c r="H60" i="108"/>
  <c r="O59" i="108"/>
  <c r="I59" i="108"/>
  <c r="H59" i="108"/>
  <c r="P57" i="108"/>
  <c r="O57" i="108"/>
  <c r="I57" i="108"/>
  <c r="H57" i="108"/>
  <c r="D57" i="108"/>
  <c r="P56" i="108"/>
  <c r="O56" i="108"/>
  <c r="I56" i="108"/>
  <c r="H56" i="108"/>
  <c r="D56" i="108"/>
  <c r="P55" i="108"/>
  <c r="O55" i="108"/>
  <c r="I55" i="108"/>
  <c r="H55" i="108"/>
  <c r="D55" i="108"/>
  <c r="O54" i="108"/>
  <c r="I54" i="108"/>
  <c r="H54" i="108"/>
  <c r="O53" i="108"/>
  <c r="I53" i="108"/>
  <c r="H53" i="108"/>
  <c r="O52" i="108"/>
  <c r="I52" i="108"/>
  <c r="H52" i="108"/>
  <c r="O51" i="108"/>
  <c r="I51" i="108"/>
  <c r="H51" i="108"/>
  <c r="O50" i="108"/>
  <c r="I50" i="108"/>
  <c r="H50" i="108"/>
  <c r="O49" i="108"/>
  <c r="I49" i="108"/>
  <c r="H49" i="108"/>
  <c r="O48" i="108"/>
  <c r="I48" i="108"/>
  <c r="H48" i="108"/>
  <c r="O47" i="108"/>
  <c r="I47" i="108"/>
  <c r="H47" i="108"/>
  <c r="O46" i="108"/>
  <c r="I46" i="108"/>
  <c r="H46" i="108"/>
  <c r="O45" i="108"/>
  <c r="I45" i="108"/>
  <c r="H45" i="108"/>
  <c r="O44" i="108"/>
  <c r="I44" i="108"/>
  <c r="H44" i="108"/>
  <c r="O43" i="108"/>
  <c r="I43" i="108"/>
  <c r="H43" i="108"/>
  <c r="O42" i="108"/>
  <c r="I42" i="108"/>
  <c r="H42" i="108"/>
  <c r="O41" i="108"/>
  <c r="I41" i="108"/>
  <c r="H41" i="108"/>
  <c r="O40" i="108"/>
  <c r="I40" i="108"/>
  <c r="H40" i="108"/>
  <c r="O39" i="108"/>
  <c r="I39" i="108"/>
  <c r="H39" i="108"/>
  <c r="O38" i="108"/>
  <c r="I38" i="108"/>
  <c r="H38" i="108"/>
  <c r="O37" i="108"/>
  <c r="I37" i="108"/>
  <c r="H37" i="108"/>
  <c r="O36" i="108"/>
  <c r="I36" i="108"/>
  <c r="H36" i="108"/>
  <c r="O35" i="108"/>
  <c r="I35" i="108"/>
  <c r="H35" i="108"/>
  <c r="O34" i="108"/>
  <c r="I34" i="108"/>
  <c r="H34" i="108"/>
  <c r="O33" i="108"/>
  <c r="I33" i="108"/>
  <c r="H33" i="108"/>
  <c r="O32" i="108"/>
  <c r="I32" i="108"/>
  <c r="H32" i="108"/>
  <c r="N1" i="108"/>
  <c r="P19" i="108" s="1"/>
  <c r="I110" i="107"/>
  <c r="C110" i="107"/>
  <c r="I109" i="107"/>
  <c r="C109" i="107"/>
  <c r="I108" i="107"/>
  <c r="C108" i="107"/>
  <c r="I107" i="107"/>
  <c r="C107" i="107"/>
  <c r="I106" i="107"/>
  <c r="C106" i="107"/>
  <c r="I104" i="107"/>
  <c r="I103" i="107"/>
  <c r="C103" i="107"/>
  <c r="I102" i="107"/>
  <c r="I101" i="107"/>
  <c r="C101" i="107"/>
  <c r="I100" i="107"/>
  <c r="I99" i="107"/>
  <c r="C99" i="107"/>
  <c r="I98" i="107"/>
  <c r="I97" i="107"/>
  <c r="C97" i="107"/>
  <c r="I96" i="107"/>
  <c r="I95" i="107"/>
  <c r="C95" i="107"/>
  <c r="I94" i="107"/>
  <c r="I93" i="107"/>
  <c r="C93" i="107"/>
  <c r="I92" i="107"/>
  <c r="I91" i="107"/>
  <c r="C91" i="107"/>
  <c r="I90" i="107"/>
  <c r="I89" i="107"/>
  <c r="C89" i="107"/>
  <c r="I88" i="107"/>
  <c r="I87" i="107"/>
  <c r="C87" i="107"/>
  <c r="I86" i="107"/>
  <c r="I85" i="107"/>
  <c r="C85" i="107"/>
  <c r="I84" i="107"/>
  <c r="I83" i="107"/>
  <c r="C83" i="107"/>
  <c r="I82" i="107"/>
  <c r="I81" i="107"/>
  <c r="C81" i="107"/>
  <c r="I80" i="107"/>
  <c r="I79" i="107"/>
  <c r="C79" i="107"/>
  <c r="I78" i="107"/>
  <c r="I77" i="107"/>
  <c r="C77" i="107"/>
  <c r="I76" i="107"/>
  <c r="I75" i="107"/>
  <c r="C75" i="107"/>
  <c r="I74" i="107"/>
  <c r="I73" i="107"/>
  <c r="C73" i="107"/>
  <c r="I72" i="107"/>
  <c r="I71" i="107"/>
  <c r="C71" i="107"/>
  <c r="I70" i="107"/>
  <c r="I69" i="107"/>
  <c r="C69" i="107"/>
  <c r="I68" i="107"/>
  <c r="I67" i="107"/>
  <c r="C67" i="107"/>
  <c r="I66" i="107"/>
  <c r="I65" i="107"/>
  <c r="C65" i="107"/>
  <c r="O62" i="107"/>
  <c r="I62" i="107"/>
  <c r="H62" i="107"/>
  <c r="O61" i="107"/>
  <c r="I61" i="107"/>
  <c r="H61" i="107"/>
  <c r="O60" i="107"/>
  <c r="I60" i="107"/>
  <c r="H60" i="107"/>
  <c r="O59" i="107"/>
  <c r="I59" i="107"/>
  <c r="H59" i="107"/>
  <c r="P57" i="107"/>
  <c r="O57" i="107"/>
  <c r="I57" i="107"/>
  <c r="H57" i="107"/>
  <c r="D57" i="107"/>
  <c r="P56" i="107"/>
  <c r="O56" i="107"/>
  <c r="I56" i="107"/>
  <c r="H56" i="107"/>
  <c r="D56" i="107"/>
  <c r="P55" i="107"/>
  <c r="O55" i="107"/>
  <c r="I55" i="107"/>
  <c r="H55" i="107"/>
  <c r="D55" i="107"/>
  <c r="O54" i="107"/>
  <c r="I54" i="107"/>
  <c r="H54" i="107"/>
  <c r="O53" i="107"/>
  <c r="I53" i="107"/>
  <c r="H53" i="107"/>
  <c r="O52" i="107"/>
  <c r="I52" i="107"/>
  <c r="H52" i="107"/>
  <c r="O51" i="107"/>
  <c r="I51" i="107"/>
  <c r="H51" i="107"/>
  <c r="O50" i="107"/>
  <c r="I50" i="107"/>
  <c r="H50" i="107"/>
  <c r="O49" i="107"/>
  <c r="I49" i="107"/>
  <c r="H49" i="107"/>
  <c r="O48" i="107"/>
  <c r="I48" i="107"/>
  <c r="H48" i="107"/>
  <c r="O47" i="107"/>
  <c r="I47" i="107"/>
  <c r="H47" i="107"/>
  <c r="O46" i="107"/>
  <c r="I46" i="107"/>
  <c r="H46" i="107"/>
  <c r="O45" i="107"/>
  <c r="I45" i="107"/>
  <c r="H45" i="107"/>
  <c r="O44" i="107"/>
  <c r="I44" i="107"/>
  <c r="H44" i="107"/>
  <c r="O43" i="107"/>
  <c r="I43" i="107"/>
  <c r="H43" i="107"/>
  <c r="O42" i="107"/>
  <c r="I42" i="107"/>
  <c r="H42" i="107"/>
  <c r="O41" i="107"/>
  <c r="I41" i="107"/>
  <c r="H41" i="107"/>
  <c r="O40" i="107"/>
  <c r="I40" i="107"/>
  <c r="H40" i="107"/>
  <c r="O39" i="107"/>
  <c r="I39" i="107"/>
  <c r="H39" i="107"/>
  <c r="O38" i="107"/>
  <c r="I38" i="107"/>
  <c r="H38" i="107"/>
  <c r="O37" i="107"/>
  <c r="I37" i="107"/>
  <c r="H37" i="107"/>
  <c r="O36" i="107"/>
  <c r="I36" i="107"/>
  <c r="H36" i="107"/>
  <c r="O35" i="107"/>
  <c r="I35" i="107"/>
  <c r="H35" i="107"/>
  <c r="O34" i="107"/>
  <c r="I34" i="107"/>
  <c r="H34" i="107"/>
  <c r="O33" i="107"/>
  <c r="I33" i="107"/>
  <c r="H33" i="107"/>
  <c r="O32" i="107"/>
  <c r="I32" i="107"/>
  <c r="H32" i="107"/>
  <c r="N1" i="107"/>
  <c r="P19" i="107" s="1"/>
  <c r="I110" i="106"/>
  <c r="C110" i="106"/>
  <c r="I109" i="106"/>
  <c r="C109" i="106"/>
  <c r="I108" i="106"/>
  <c r="C108" i="106"/>
  <c r="I107" i="106"/>
  <c r="C107" i="106"/>
  <c r="I106" i="106"/>
  <c r="C106" i="106"/>
  <c r="I104" i="106"/>
  <c r="I103" i="106"/>
  <c r="C103" i="106"/>
  <c r="I102" i="106"/>
  <c r="I101" i="106"/>
  <c r="C101" i="106"/>
  <c r="I100" i="106"/>
  <c r="I99" i="106"/>
  <c r="C99" i="106"/>
  <c r="I98" i="106"/>
  <c r="I97" i="106"/>
  <c r="C97" i="106"/>
  <c r="I96" i="106"/>
  <c r="I95" i="106"/>
  <c r="C95" i="106"/>
  <c r="I94" i="106"/>
  <c r="I93" i="106"/>
  <c r="C93" i="106"/>
  <c r="I92" i="106"/>
  <c r="I91" i="106"/>
  <c r="C91" i="106"/>
  <c r="I90" i="106"/>
  <c r="I89" i="106"/>
  <c r="C89" i="106"/>
  <c r="I88" i="106"/>
  <c r="I87" i="106"/>
  <c r="C87" i="106"/>
  <c r="I86" i="106"/>
  <c r="I85" i="106"/>
  <c r="C85" i="106"/>
  <c r="I84" i="106"/>
  <c r="I83" i="106"/>
  <c r="C83" i="106"/>
  <c r="I82" i="106"/>
  <c r="I81" i="106"/>
  <c r="C81" i="106"/>
  <c r="I80" i="106"/>
  <c r="I79" i="106"/>
  <c r="C79" i="106"/>
  <c r="I78" i="106"/>
  <c r="I77" i="106"/>
  <c r="C77" i="106"/>
  <c r="I76" i="106"/>
  <c r="I75" i="106"/>
  <c r="C75" i="106"/>
  <c r="I74" i="106"/>
  <c r="I73" i="106"/>
  <c r="C73" i="106"/>
  <c r="I72" i="106"/>
  <c r="I71" i="106"/>
  <c r="C71" i="106"/>
  <c r="I70" i="106"/>
  <c r="I69" i="106"/>
  <c r="C69" i="106"/>
  <c r="I68" i="106"/>
  <c r="I67" i="106"/>
  <c r="C67" i="106"/>
  <c r="I66" i="106"/>
  <c r="I65" i="106"/>
  <c r="C65" i="106"/>
  <c r="O62" i="106"/>
  <c r="I62" i="106"/>
  <c r="H62" i="106"/>
  <c r="O61" i="106"/>
  <c r="I61" i="106"/>
  <c r="H61" i="106"/>
  <c r="O60" i="106"/>
  <c r="I60" i="106"/>
  <c r="H60" i="106"/>
  <c r="O59" i="106"/>
  <c r="I59" i="106"/>
  <c r="H59" i="106"/>
  <c r="P57" i="106"/>
  <c r="O57" i="106"/>
  <c r="I57" i="106"/>
  <c r="H57" i="106"/>
  <c r="D57" i="106"/>
  <c r="P56" i="106"/>
  <c r="O56" i="106"/>
  <c r="I56" i="106"/>
  <c r="H56" i="106"/>
  <c r="D56" i="106"/>
  <c r="P55" i="106"/>
  <c r="O55" i="106"/>
  <c r="I55" i="106"/>
  <c r="H55" i="106"/>
  <c r="D55" i="106"/>
  <c r="O54" i="106"/>
  <c r="I54" i="106"/>
  <c r="H54" i="106"/>
  <c r="O53" i="106"/>
  <c r="I53" i="106"/>
  <c r="H53" i="106"/>
  <c r="O52" i="106"/>
  <c r="I52" i="106"/>
  <c r="H52" i="106"/>
  <c r="O51" i="106"/>
  <c r="I51" i="106"/>
  <c r="H51" i="106"/>
  <c r="O50" i="106"/>
  <c r="I50" i="106"/>
  <c r="H50" i="106"/>
  <c r="O49" i="106"/>
  <c r="I49" i="106"/>
  <c r="H49" i="106"/>
  <c r="O48" i="106"/>
  <c r="I48" i="106"/>
  <c r="H48" i="106"/>
  <c r="O47" i="106"/>
  <c r="I47" i="106"/>
  <c r="H47" i="106"/>
  <c r="O46" i="106"/>
  <c r="I46" i="106"/>
  <c r="H46" i="106"/>
  <c r="O45" i="106"/>
  <c r="I45" i="106"/>
  <c r="H45" i="106"/>
  <c r="O44" i="106"/>
  <c r="I44" i="106"/>
  <c r="H44" i="106"/>
  <c r="O43" i="106"/>
  <c r="I43" i="106"/>
  <c r="H43" i="106"/>
  <c r="O42" i="106"/>
  <c r="I42" i="106"/>
  <c r="H42" i="106"/>
  <c r="O41" i="106"/>
  <c r="I41" i="106"/>
  <c r="H41" i="106"/>
  <c r="O40" i="106"/>
  <c r="I40" i="106"/>
  <c r="H40" i="106"/>
  <c r="O39" i="106"/>
  <c r="I39" i="106"/>
  <c r="H39" i="106"/>
  <c r="O38" i="106"/>
  <c r="I38" i="106"/>
  <c r="H38" i="106"/>
  <c r="O37" i="106"/>
  <c r="I37" i="106"/>
  <c r="H37" i="106"/>
  <c r="O36" i="106"/>
  <c r="I36" i="106"/>
  <c r="H36" i="106"/>
  <c r="O35" i="106"/>
  <c r="I35" i="106"/>
  <c r="H35" i="106"/>
  <c r="O34" i="106"/>
  <c r="I34" i="106"/>
  <c r="H34" i="106"/>
  <c r="O33" i="106"/>
  <c r="I33" i="106"/>
  <c r="H33" i="106"/>
  <c r="O32" i="106"/>
  <c r="I32" i="106"/>
  <c r="H32" i="106"/>
  <c r="N1" i="106"/>
  <c r="P19" i="106" s="1"/>
  <c r="I110" i="105"/>
  <c r="C110" i="105"/>
  <c r="I109" i="105"/>
  <c r="C109" i="105"/>
  <c r="I108" i="105"/>
  <c r="C108" i="105"/>
  <c r="I107" i="105"/>
  <c r="C107" i="105"/>
  <c r="I106" i="105"/>
  <c r="C106" i="105"/>
  <c r="I104" i="105"/>
  <c r="I103" i="105"/>
  <c r="C103" i="105"/>
  <c r="I102" i="105"/>
  <c r="I101" i="105"/>
  <c r="C101" i="105"/>
  <c r="I100" i="105"/>
  <c r="I99" i="105"/>
  <c r="C99" i="105"/>
  <c r="I98" i="105"/>
  <c r="I97" i="105"/>
  <c r="C97" i="105"/>
  <c r="I96" i="105"/>
  <c r="I95" i="105"/>
  <c r="C95" i="105"/>
  <c r="I94" i="105"/>
  <c r="I93" i="105"/>
  <c r="C93" i="105"/>
  <c r="I92" i="105"/>
  <c r="I91" i="105"/>
  <c r="C91" i="105"/>
  <c r="I90" i="105"/>
  <c r="I89" i="105"/>
  <c r="C89" i="105"/>
  <c r="I88" i="105"/>
  <c r="I87" i="105"/>
  <c r="C87" i="105"/>
  <c r="I86" i="105"/>
  <c r="I85" i="105"/>
  <c r="C85" i="105"/>
  <c r="I84" i="105"/>
  <c r="I83" i="105"/>
  <c r="C83" i="105"/>
  <c r="I82" i="105"/>
  <c r="I81" i="105"/>
  <c r="C81" i="105"/>
  <c r="I80" i="105"/>
  <c r="I79" i="105"/>
  <c r="C79" i="105"/>
  <c r="I78" i="105"/>
  <c r="I77" i="105"/>
  <c r="C77" i="105"/>
  <c r="I76" i="105"/>
  <c r="I75" i="105"/>
  <c r="C75" i="105"/>
  <c r="I74" i="105"/>
  <c r="I73" i="105"/>
  <c r="C73" i="105"/>
  <c r="I72" i="105"/>
  <c r="I71" i="105"/>
  <c r="C71" i="105"/>
  <c r="I70" i="105"/>
  <c r="I69" i="105"/>
  <c r="C69" i="105"/>
  <c r="I68" i="105"/>
  <c r="I67" i="105"/>
  <c r="C67" i="105"/>
  <c r="I66" i="105"/>
  <c r="I65" i="105"/>
  <c r="C65" i="105"/>
  <c r="O62" i="105"/>
  <c r="I62" i="105"/>
  <c r="H62" i="105"/>
  <c r="O61" i="105"/>
  <c r="I61" i="105"/>
  <c r="H61" i="105"/>
  <c r="O60" i="105"/>
  <c r="I60" i="105"/>
  <c r="H60" i="105"/>
  <c r="O59" i="105"/>
  <c r="I59" i="105"/>
  <c r="H59" i="105"/>
  <c r="P57" i="105"/>
  <c r="O57" i="105"/>
  <c r="I57" i="105"/>
  <c r="H57" i="105"/>
  <c r="D57" i="105"/>
  <c r="P56" i="105"/>
  <c r="O56" i="105"/>
  <c r="I56" i="105"/>
  <c r="H56" i="105"/>
  <c r="D56" i="105"/>
  <c r="P55" i="105"/>
  <c r="O55" i="105"/>
  <c r="I55" i="105"/>
  <c r="H55" i="105"/>
  <c r="D55" i="105"/>
  <c r="O54" i="105"/>
  <c r="I54" i="105"/>
  <c r="H54" i="105"/>
  <c r="O53" i="105"/>
  <c r="I53" i="105"/>
  <c r="H53" i="105"/>
  <c r="O52" i="105"/>
  <c r="I52" i="105"/>
  <c r="H52" i="105"/>
  <c r="O51" i="105"/>
  <c r="I51" i="105"/>
  <c r="H51" i="105"/>
  <c r="O50" i="105"/>
  <c r="I50" i="105"/>
  <c r="H50" i="105"/>
  <c r="O49" i="105"/>
  <c r="I49" i="105"/>
  <c r="H49" i="105"/>
  <c r="O48" i="105"/>
  <c r="I48" i="105"/>
  <c r="H48" i="105"/>
  <c r="O47" i="105"/>
  <c r="I47" i="105"/>
  <c r="H47" i="105"/>
  <c r="O46" i="105"/>
  <c r="I46" i="105"/>
  <c r="H46" i="105"/>
  <c r="O45" i="105"/>
  <c r="I45" i="105"/>
  <c r="H45" i="105"/>
  <c r="O44" i="105"/>
  <c r="I44" i="105"/>
  <c r="H44" i="105"/>
  <c r="O43" i="105"/>
  <c r="I43" i="105"/>
  <c r="H43" i="105"/>
  <c r="O42" i="105"/>
  <c r="I42" i="105"/>
  <c r="H42" i="105"/>
  <c r="O41" i="105"/>
  <c r="I41" i="105"/>
  <c r="H41" i="105"/>
  <c r="O40" i="105"/>
  <c r="I40" i="105"/>
  <c r="H40" i="105"/>
  <c r="O39" i="105"/>
  <c r="I39" i="105"/>
  <c r="H39" i="105"/>
  <c r="O38" i="105"/>
  <c r="I38" i="105"/>
  <c r="H38" i="105"/>
  <c r="O37" i="105"/>
  <c r="I37" i="105"/>
  <c r="H37" i="105"/>
  <c r="O36" i="105"/>
  <c r="I36" i="105"/>
  <c r="H36" i="105"/>
  <c r="O35" i="105"/>
  <c r="I35" i="105"/>
  <c r="H35" i="105"/>
  <c r="O34" i="105"/>
  <c r="I34" i="105"/>
  <c r="H34" i="105"/>
  <c r="O33" i="105"/>
  <c r="I33" i="105"/>
  <c r="H33" i="105"/>
  <c r="O32" i="105"/>
  <c r="I32" i="105"/>
  <c r="H32" i="105"/>
  <c r="N1" i="105"/>
  <c r="P19" i="105" s="1"/>
  <c r="I110" i="104"/>
  <c r="C110" i="104"/>
  <c r="I109" i="104"/>
  <c r="C109" i="104"/>
  <c r="I108" i="104"/>
  <c r="C108" i="104"/>
  <c r="I107" i="104"/>
  <c r="C107" i="104"/>
  <c r="I106" i="104"/>
  <c r="C106" i="104"/>
  <c r="I104" i="104"/>
  <c r="I103" i="104"/>
  <c r="C103" i="104"/>
  <c r="I102" i="104"/>
  <c r="I101" i="104"/>
  <c r="C101" i="104"/>
  <c r="I100" i="104"/>
  <c r="I99" i="104"/>
  <c r="C99" i="104"/>
  <c r="I98" i="104"/>
  <c r="I97" i="104"/>
  <c r="C97" i="104"/>
  <c r="I96" i="104"/>
  <c r="I95" i="104"/>
  <c r="C95" i="104"/>
  <c r="I94" i="104"/>
  <c r="I93" i="104"/>
  <c r="C93" i="104"/>
  <c r="I92" i="104"/>
  <c r="I91" i="104"/>
  <c r="C91" i="104"/>
  <c r="I90" i="104"/>
  <c r="I89" i="104"/>
  <c r="C89" i="104"/>
  <c r="I88" i="104"/>
  <c r="I87" i="104"/>
  <c r="C87" i="104"/>
  <c r="I86" i="104"/>
  <c r="I85" i="104"/>
  <c r="C85" i="104"/>
  <c r="I84" i="104"/>
  <c r="I83" i="104"/>
  <c r="C83" i="104"/>
  <c r="I82" i="104"/>
  <c r="I81" i="104"/>
  <c r="C81" i="104"/>
  <c r="I80" i="104"/>
  <c r="I79" i="104"/>
  <c r="C79" i="104"/>
  <c r="I78" i="104"/>
  <c r="I77" i="104"/>
  <c r="C77" i="104"/>
  <c r="I76" i="104"/>
  <c r="I75" i="104"/>
  <c r="C75" i="104"/>
  <c r="I74" i="104"/>
  <c r="I73" i="104"/>
  <c r="C73" i="104"/>
  <c r="I72" i="104"/>
  <c r="I71" i="104"/>
  <c r="C71" i="104"/>
  <c r="I70" i="104"/>
  <c r="I69" i="104"/>
  <c r="C69" i="104"/>
  <c r="I68" i="104"/>
  <c r="I67" i="104"/>
  <c r="C67" i="104"/>
  <c r="I66" i="104"/>
  <c r="I65" i="104"/>
  <c r="C65" i="104"/>
  <c r="O62" i="104"/>
  <c r="I62" i="104"/>
  <c r="H62" i="104"/>
  <c r="O61" i="104"/>
  <c r="I61" i="104"/>
  <c r="H61" i="104"/>
  <c r="O60" i="104"/>
  <c r="I60" i="104"/>
  <c r="H60" i="104"/>
  <c r="O59" i="104"/>
  <c r="I59" i="104"/>
  <c r="H59" i="104"/>
  <c r="P57" i="104"/>
  <c r="O57" i="104"/>
  <c r="I57" i="104"/>
  <c r="H57" i="104"/>
  <c r="D57" i="104"/>
  <c r="P56" i="104"/>
  <c r="O56" i="104"/>
  <c r="I56" i="104"/>
  <c r="H56" i="104"/>
  <c r="D56" i="104"/>
  <c r="P55" i="104"/>
  <c r="O55" i="104"/>
  <c r="I55" i="104"/>
  <c r="H55" i="104"/>
  <c r="D55" i="104"/>
  <c r="O54" i="104"/>
  <c r="I54" i="104"/>
  <c r="H54" i="104"/>
  <c r="O53" i="104"/>
  <c r="I53" i="104"/>
  <c r="H53" i="104"/>
  <c r="O52" i="104"/>
  <c r="I52" i="104"/>
  <c r="H52" i="104"/>
  <c r="O51" i="104"/>
  <c r="I51" i="104"/>
  <c r="H51" i="104"/>
  <c r="O50" i="104"/>
  <c r="I50" i="104"/>
  <c r="H50" i="104"/>
  <c r="O49" i="104"/>
  <c r="I49" i="104"/>
  <c r="H49" i="104"/>
  <c r="O48" i="104"/>
  <c r="I48" i="104"/>
  <c r="H48" i="104"/>
  <c r="O47" i="104"/>
  <c r="I47" i="104"/>
  <c r="H47" i="104"/>
  <c r="O46" i="104"/>
  <c r="I46" i="104"/>
  <c r="H46" i="104"/>
  <c r="O45" i="104"/>
  <c r="I45" i="104"/>
  <c r="H45" i="104"/>
  <c r="O44" i="104"/>
  <c r="I44" i="104"/>
  <c r="H44" i="104"/>
  <c r="O43" i="104"/>
  <c r="I43" i="104"/>
  <c r="H43" i="104"/>
  <c r="O42" i="104"/>
  <c r="I42" i="104"/>
  <c r="H42" i="104"/>
  <c r="O41" i="104"/>
  <c r="I41" i="104"/>
  <c r="H41" i="104"/>
  <c r="O40" i="104"/>
  <c r="I40" i="104"/>
  <c r="H40" i="104"/>
  <c r="O39" i="104"/>
  <c r="I39" i="104"/>
  <c r="H39" i="104"/>
  <c r="O38" i="104"/>
  <c r="I38" i="104"/>
  <c r="H38" i="104"/>
  <c r="O37" i="104"/>
  <c r="I37" i="104"/>
  <c r="H37" i="104"/>
  <c r="O36" i="104"/>
  <c r="I36" i="104"/>
  <c r="H36" i="104"/>
  <c r="O35" i="104"/>
  <c r="I35" i="104"/>
  <c r="H35" i="104"/>
  <c r="O34" i="104"/>
  <c r="I34" i="104"/>
  <c r="H34" i="104"/>
  <c r="O33" i="104"/>
  <c r="I33" i="104"/>
  <c r="H33" i="104"/>
  <c r="O32" i="104"/>
  <c r="I32" i="104"/>
  <c r="H32" i="104"/>
  <c r="N1" i="104"/>
  <c r="P19" i="104" s="1"/>
  <c r="I110" i="103"/>
  <c r="C110" i="103"/>
  <c r="I109" i="103"/>
  <c r="C109" i="103"/>
  <c r="I108" i="103"/>
  <c r="C108" i="103"/>
  <c r="I107" i="103"/>
  <c r="C107" i="103"/>
  <c r="I106" i="103"/>
  <c r="C106" i="103"/>
  <c r="I104" i="103"/>
  <c r="I103" i="103"/>
  <c r="C103" i="103"/>
  <c r="I102" i="103"/>
  <c r="I101" i="103"/>
  <c r="C101" i="103"/>
  <c r="I100" i="103"/>
  <c r="I99" i="103"/>
  <c r="C99" i="103"/>
  <c r="I98" i="103"/>
  <c r="I97" i="103"/>
  <c r="C97" i="103"/>
  <c r="I96" i="103"/>
  <c r="I95" i="103"/>
  <c r="C95" i="103"/>
  <c r="I94" i="103"/>
  <c r="I93" i="103"/>
  <c r="C93" i="103"/>
  <c r="I92" i="103"/>
  <c r="I91" i="103"/>
  <c r="C91" i="103"/>
  <c r="I90" i="103"/>
  <c r="I89" i="103"/>
  <c r="C89" i="103"/>
  <c r="I88" i="103"/>
  <c r="I87" i="103"/>
  <c r="C87" i="103"/>
  <c r="I86" i="103"/>
  <c r="I85" i="103"/>
  <c r="C85" i="103"/>
  <c r="I84" i="103"/>
  <c r="I83" i="103"/>
  <c r="C83" i="103"/>
  <c r="I82" i="103"/>
  <c r="I81" i="103"/>
  <c r="C81" i="103"/>
  <c r="I80" i="103"/>
  <c r="I79" i="103"/>
  <c r="C79" i="103"/>
  <c r="I78" i="103"/>
  <c r="I77" i="103"/>
  <c r="C77" i="103"/>
  <c r="I76" i="103"/>
  <c r="I75" i="103"/>
  <c r="C75" i="103"/>
  <c r="I74" i="103"/>
  <c r="I73" i="103"/>
  <c r="C73" i="103"/>
  <c r="I72" i="103"/>
  <c r="I71" i="103"/>
  <c r="C71" i="103"/>
  <c r="I70" i="103"/>
  <c r="I69" i="103"/>
  <c r="C69" i="103"/>
  <c r="I68" i="103"/>
  <c r="I67" i="103"/>
  <c r="C67" i="103"/>
  <c r="I66" i="103"/>
  <c r="I65" i="103"/>
  <c r="C65" i="103"/>
  <c r="O62" i="103"/>
  <c r="I62" i="103"/>
  <c r="H62" i="103"/>
  <c r="O61" i="103"/>
  <c r="I61" i="103"/>
  <c r="H61" i="103"/>
  <c r="O60" i="103"/>
  <c r="I60" i="103"/>
  <c r="H60" i="103"/>
  <c r="O59" i="103"/>
  <c r="I59" i="103"/>
  <c r="H59" i="103"/>
  <c r="P57" i="103"/>
  <c r="O57" i="103"/>
  <c r="I57" i="103"/>
  <c r="H57" i="103"/>
  <c r="D57" i="103"/>
  <c r="P56" i="103"/>
  <c r="O56" i="103"/>
  <c r="I56" i="103"/>
  <c r="H56" i="103"/>
  <c r="D56" i="103"/>
  <c r="P55" i="103"/>
  <c r="O55" i="103"/>
  <c r="I55" i="103"/>
  <c r="H55" i="103"/>
  <c r="D55" i="103"/>
  <c r="O54" i="103"/>
  <c r="I54" i="103"/>
  <c r="H54" i="103"/>
  <c r="O53" i="103"/>
  <c r="I53" i="103"/>
  <c r="H53" i="103"/>
  <c r="O52" i="103"/>
  <c r="I52" i="103"/>
  <c r="H52" i="103"/>
  <c r="O51" i="103"/>
  <c r="I51" i="103"/>
  <c r="H51" i="103"/>
  <c r="O50" i="103"/>
  <c r="I50" i="103"/>
  <c r="H50" i="103"/>
  <c r="O49" i="103"/>
  <c r="I49" i="103"/>
  <c r="H49" i="103"/>
  <c r="O48" i="103"/>
  <c r="I48" i="103"/>
  <c r="H48" i="103"/>
  <c r="O47" i="103"/>
  <c r="I47" i="103"/>
  <c r="H47" i="103"/>
  <c r="O46" i="103"/>
  <c r="I46" i="103"/>
  <c r="H46" i="103"/>
  <c r="O45" i="103"/>
  <c r="I45" i="103"/>
  <c r="H45" i="103"/>
  <c r="O44" i="103"/>
  <c r="I44" i="103"/>
  <c r="H44" i="103"/>
  <c r="O43" i="103"/>
  <c r="I43" i="103"/>
  <c r="H43" i="103"/>
  <c r="O42" i="103"/>
  <c r="I42" i="103"/>
  <c r="H42" i="103"/>
  <c r="O41" i="103"/>
  <c r="I41" i="103"/>
  <c r="H41" i="103"/>
  <c r="O40" i="103"/>
  <c r="I40" i="103"/>
  <c r="H40" i="103"/>
  <c r="O39" i="103"/>
  <c r="I39" i="103"/>
  <c r="H39" i="103"/>
  <c r="O38" i="103"/>
  <c r="I38" i="103"/>
  <c r="H38" i="103"/>
  <c r="O37" i="103"/>
  <c r="I37" i="103"/>
  <c r="H37" i="103"/>
  <c r="O36" i="103"/>
  <c r="I36" i="103"/>
  <c r="H36" i="103"/>
  <c r="O35" i="103"/>
  <c r="I35" i="103"/>
  <c r="H35" i="103"/>
  <c r="O34" i="103"/>
  <c r="I34" i="103"/>
  <c r="H34" i="103"/>
  <c r="O33" i="103"/>
  <c r="I33" i="103"/>
  <c r="H33" i="103"/>
  <c r="O32" i="103"/>
  <c r="I32" i="103"/>
  <c r="H32" i="103"/>
  <c r="N1" i="103"/>
  <c r="P19" i="103" s="1"/>
  <c r="I110" i="102"/>
  <c r="C110" i="102"/>
  <c r="I109" i="102"/>
  <c r="C109" i="102"/>
  <c r="I108" i="102"/>
  <c r="C108" i="102"/>
  <c r="I107" i="102"/>
  <c r="C107" i="102"/>
  <c r="I106" i="102"/>
  <c r="C106" i="102"/>
  <c r="I104" i="102"/>
  <c r="I103" i="102"/>
  <c r="C103" i="102"/>
  <c r="I102" i="102"/>
  <c r="I101" i="102"/>
  <c r="C101" i="102"/>
  <c r="I100" i="102"/>
  <c r="I99" i="102"/>
  <c r="C99" i="102"/>
  <c r="I98" i="102"/>
  <c r="I97" i="102"/>
  <c r="C97" i="102"/>
  <c r="I96" i="102"/>
  <c r="I95" i="102"/>
  <c r="C95" i="102"/>
  <c r="I94" i="102"/>
  <c r="I93" i="102"/>
  <c r="C93" i="102"/>
  <c r="I92" i="102"/>
  <c r="I91" i="102"/>
  <c r="C91" i="102"/>
  <c r="I90" i="102"/>
  <c r="I89" i="102"/>
  <c r="C89" i="102"/>
  <c r="I88" i="102"/>
  <c r="I87" i="102"/>
  <c r="C87" i="102"/>
  <c r="I86" i="102"/>
  <c r="I85" i="102"/>
  <c r="C85" i="102"/>
  <c r="I84" i="102"/>
  <c r="I83" i="102"/>
  <c r="C83" i="102"/>
  <c r="I82" i="102"/>
  <c r="I81" i="102"/>
  <c r="C81" i="102"/>
  <c r="I80" i="102"/>
  <c r="I79" i="102"/>
  <c r="C79" i="102"/>
  <c r="I78" i="102"/>
  <c r="I77" i="102"/>
  <c r="C77" i="102"/>
  <c r="I76" i="102"/>
  <c r="I75" i="102"/>
  <c r="C75" i="102"/>
  <c r="I74" i="102"/>
  <c r="I73" i="102"/>
  <c r="C73" i="102"/>
  <c r="I72" i="102"/>
  <c r="I71" i="102"/>
  <c r="C71" i="102"/>
  <c r="I70" i="102"/>
  <c r="I69" i="102"/>
  <c r="C69" i="102"/>
  <c r="I68" i="102"/>
  <c r="I67" i="102"/>
  <c r="C67" i="102"/>
  <c r="I66" i="102"/>
  <c r="I65" i="102"/>
  <c r="C65" i="102"/>
  <c r="O62" i="102"/>
  <c r="I62" i="102"/>
  <c r="H62" i="102"/>
  <c r="O61" i="102"/>
  <c r="I61" i="102"/>
  <c r="H61" i="102"/>
  <c r="O60" i="102"/>
  <c r="I60" i="102"/>
  <c r="H60" i="102"/>
  <c r="O59" i="102"/>
  <c r="I59" i="102"/>
  <c r="H59" i="102"/>
  <c r="P57" i="102"/>
  <c r="O57" i="102"/>
  <c r="I57" i="102"/>
  <c r="H57" i="102"/>
  <c r="D57" i="102"/>
  <c r="P56" i="102"/>
  <c r="O56" i="102"/>
  <c r="I56" i="102"/>
  <c r="H56" i="102"/>
  <c r="D56" i="102"/>
  <c r="P55" i="102"/>
  <c r="O55" i="102"/>
  <c r="I55" i="102"/>
  <c r="H55" i="102"/>
  <c r="D55" i="102"/>
  <c r="O54" i="102"/>
  <c r="I54" i="102"/>
  <c r="H54" i="102"/>
  <c r="O53" i="102"/>
  <c r="I53" i="102"/>
  <c r="H53" i="102"/>
  <c r="O52" i="102"/>
  <c r="I52" i="102"/>
  <c r="H52" i="102"/>
  <c r="O51" i="102"/>
  <c r="I51" i="102"/>
  <c r="H51" i="102"/>
  <c r="O50" i="102"/>
  <c r="I50" i="102"/>
  <c r="H50" i="102"/>
  <c r="O49" i="102"/>
  <c r="I49" i="102"/>
  <c r="H49" i="102"/>
  <c r="O48" i="102"/>
  <c r="I48" i="102"/>
  <c r="H48" i="102"/>
  <c r="O47" i="102"/>
  <c r="I47" i="102"/>
  <c r="H47" i="102"/>
  <c r="O46" i="102"/>
  <c r="I46" i="102"/>
  <c r="H46" i="102"/>
  <c r="O45" i="102"/>
  <c r="I45" i="102"/>
  <c r="H45" i="102"/>
  <c r="O44" i="102"/>
  <c r="I44" i="102"/>
  <c r="H44" i="102"/>
  <c r="O43" i="102"/>
  <c r="I43" i="102"/>
  <c r="H43" i="102"/>
  <c r="O42" i="102"/>
  <c r="I42" i="102"/>
  <c r="H42" i="102"/>
  <c r="O41" i="102"/>
  <c r="I41" i="102"/>
  <c r="H41" i="102"/>
  <c r="O40" i="102"/>
  <c r="I40" i="102"/>
  <c r="H40" i="102"/>
  <c r="O39" i="102"/>
  <c r="I39" i="102"/>
  <c r="H39" i="102"/>
  <c r="O38" i="102"/>
  <c r="I38" i="102"/>
  <c r="H38" i="102"/>
  <c r="O37" i="102"/>
  <c r="I37" i="102"/>
  <c r="H37" i="102"/>
  <c r="O36" i="102"/>
  <c r="I36" i="102"/>
  <c r="H36" i="102"/>
  <c r="O35" i="102"/>
  <c r="I35" i="102"/>
  <c r="H35" i="102"/>
  <c r="O34" i="102"/>
  <c r="I34" i="102"/>
  <c r="H34" i="102"/>
  <c r="O33" i="102"/>
  <c r="I33" i="102"/>
  <c r="H33" i="102"/>
  <c r="O32" i="102"/>
  <c r="I32" i="102"/>
  <c r="H32" i="102"/>
  <c r="N1" i="102"/>
  <c r="P19" i="102" s="1"/>
  <c r="I110" i="101"/>
  <c r="C110" i="101"/>
  <c r="I109" i="101"/>
  <c r="C109" i="101"/>
  <c r="I108" i="101"/>
  <c r="C108" i="101"/>
  <c r="I107" i="101"/>
  <c r="C107" i="101"/>
  <c r="I106" i="101"/>
  <c r="C106" i="101"/>
  <c r="I104" i="101"/>
  <c r="I103" i="101"/>
  <c r="C103" i="101"/>
  <c r="I102" i="101"/>
  <c r="I101" i="101"/>
  <c r="C101" i="101"/>
  <c r="I100" i="101"/>
  <c r="I99" i="101"/>
  <c r="C99" i="101"/>
  <c r="I98" i="101"/>
  <c r="I97" i="101"/>
  <c r="C97" i="101"/>
  <c r="I96" i="101"/>
  <c r="I95" i="101"/>
  <c r="C95" i="101"/>
  <c r="I94" i="101"/>
  <c r="I93" i="101"/>
  <c r="C93" i="101"/>
  <c r="I92" i="101"/>
  <c r="I91" i="101"/>
  <c r="C91" i="101"/>
  <c r="I90" i="101"/>
  <c r="I89" i="101"/>
  <c r="C89" i="101"/>
  <c r="I88" i="101"/>
  <c r="I87" i="101"/>
  <c r="C87" i="101"/>
  <c r="I86" i="101"/>
  <c r="I85" i="101"/>
  <c r="C85" i="101"/>
  <c r="I84" i="101"/>
  <c r="I83" i="101"/>
  <c r="C83" i="101"/>
  <c r="I82" i="101"/>
  <c r="I81" i="101"/>
  <c r="C81" i="101"/>
  <c r="I80" i="101"/>
  <c r="I79" i="101"/>
  <c r="C79" i="101"/>
  <c r="I78" i="101"/>
  <c r="I77" i="101"/>
  <c r="C77" i="101"/>
  <c r="I76" i="101"/>
  <c r="I75" i="101"/>
  <c r="C75" i="101"/>
  <c r="I74" i="101"/>
  <c r="I73" i="101"/>
  <c r="C73" i="101"/>
  <c r="I72" i="101"/>
  <c r="I71" i="101"/>
  <c r="C71" i="101"/>
  <c r="I70" i="101"/>
  <c r="I69" i="101"/>
  <c r="C69" i="101"/>
  <c r="I68" i="101"/>
  <c r="I67" i="101"/>
  <c r="C67" i="101"/>
  <c r="I66" i="101"/>
  <c r="I65" i="101"/>
  <c r="C65" i="101"/>
  <c r="O62" i="101"/>
  <c r="I62" i="101"/>
  <c r="H62" i="101"/>
  <c r="O61" i="101"/>
  <c r="I61" i="101"/>
  <c r="H61" i="101"/>
  <c r="O60" i="101"/>
  <c r="I60" i="101"/>
  <c r="H60" i="101"/>
  <c r="O59" i="101"/>
  <c r="I59" i="101"/>
  <c r="H59" i="101"/>
  <c r="P57" i="101"/>
  <c r="O57" i="101"/>
  <c r="I57" i="101"/>
  <c r="H57" i="101"/>
  <c r="D57" i="101"/>
  <c r="P56" i="101"/>
  <c r="O56" i="101"/>
  <c r="I56" i="101"/>
  <c r="H56" i="101"/>
  <c r="D56" i="101"/>
  <c r="P55" i="101"/>
  <c r="O55" i="101"/>
  <c r="I55" i="101"/>
  <c r="H55" i="101"/>
  <c r="D55" i="101"/>
  <c r="O54" i="101"/>
  <c r="I54" i="101"/>
  <c r="H54" i="101"/>
  <c r="O53" i="101"/>
  <c r="I53" i="101"/>
  <c r="H53" i="101"/>
  <c r="O52" i="101"/>
  <c r="I52" i="101"/>
  <c r="H52" i="101"/>
  <c r="O51" i="101"/>
  <c r="I51" i="101"/>
  <c r="H51" i="101"/>
  <c r="O50" i="101"/>
  <c r="I50" i="101"/>
  <c r="H50" i="101"/>
  <c r="O49" i="101"/>
  <c r="I49" i="101"/>
  <c r="H49" i="101"/>
  <c r="O48" i="101"/>
  <c r="I48" i="101"/>
  <c r="H48" i="101"/>
  <c r="O47" i="101"/>
  <c r="I47" i="101"/>
  <c r="H47" i="101"/>
  <c r="O46" i="101"/>
  <c r="I46" i="101"/>
  <c r="H46" i="101"/>
  <c r="O45" i="101"/>
  <c r="I45" i="101"/>
  <c r="H45" i="101"/>
  <c r="O44" i="101"/>
  <c r="I44" i="101"/>
  <c r="H44" i="101"/>
  <c r="O43" i="101"/>
  <c r="I43" i="101"/>
  <c r="H43" i="101"/>
  <c r="O42" i="101"/>
  <c r="I42" i="101"/>
  <c r="H42" i="101"/>
  <c r="O41" i="101"/>
  <c r="I41" i="101"/>
  <c r="H41" i="101"/>
  <c r="O40" i="101"/>
  <c r="I40" i="101"/>
  <c r="H40" i="101"/>
  <c r="O39" i="101"/>
  <c r="I39" i="101"/>
  <c r="H39" i="101"/>
  <c r="O38" i="101"/>
  <c r="I38" i="101"/>
  <c r="H38" i="101"/>
  <c r="O37" i="101"/>
  <c r="I37" i="101"/>
  <c r="H37" i="101"/>
  <c r="O36" i="101"/>
  <c r="I36" i="101"/>
  <c r="H36" i="101"/>
  <c r="O35" i="101"/>
  <c r="I35" i="101"/>
  <c r="H35" i="101"/>
  <c r="O34" i="101"/>
  <c r="I34" i="101"/>
  <c r="H34" i="101"/>
  <c r="O33" i="101"/>
  <c r="I33" i="101"/>
  <c r="H33" i="101"/>
  <c r="O32" i="101"/>
  <c r="I32" i="101"/>
  <c r="H32" i="101"/>
  <c r="N1" i="101"/>
  <c r="P19" i="101" s="1"/>
  <c r="I110" i="100"/>
  <c r="C110" i="100"/>
  <c r="I109" i="100"/>
  <c r="C109" i="100"/>
  <c r="I108" i="100"/>
  <c r="C108" i="100"/>
  <c r="I107" i="100"/>
  <c r="C107" i="100"/>
  <c r="I106" i="100"/>
  <c r="C106" i="100"/>
  <c r="I104" i="100"/>
  <c r="I103" i="100"/>
  <c r="C103" i="100"/>
  <c r="I102" i="100"/>
  <c r="I101" i="100"/>
  <c r="C101" i="100"/>
  <c r="I100" i="100"/>
  <c r="I99" i="100"/>
  <c r="C99" i="100"/>
  <c r="I98" i="100"/>
  <c r="I97" i="100"/>
  <c r="C97" i="100"/>
  <c r="I96" i="100"/>
  <c r="I95" i="100"/>
  <c r="C95" i="100"/>
  <c r="I94" i="100"/>
  <c r="I93" i="100"/>
  <c r="C93" i="100"/>
  <c r="I92" i="100"/>
  <c r="I91" i="100"/>
  <c r="C91" i="100"/>
  <c r="I90" i="100"/>
  <c r="I89" i="100"/>
  <c r="C89" i="100"/>
  <c r="I88" i="100"/>
  <c r="I87" i="100"/>
  <c r="C87" i="100"/>
  <c r="I86" i="100"/>
  <c r="I85" i="100"/>
  <c r="C85" i="100"/>
  <c r="I84" i="100"/>
  <c r="I83" i="100"/>
  <c r="C83" i="100"/>
  <c r="I82" i="100"/>
  <c r="I81" i="100"/>
  <c r="C81" i="100"/>
  <c r="I80" i="100"/>
  <c r="I79" i="100"/>
  <c r="C79" i="100"/>
  <c r="I78" i="100"/>
  <c r="I77" i="100"/>
  <c r="C77" i="100"/>
  <c r="I76" i="100"/>
  <c r="I75" i="100"/>
  <c r="C75" i="100"/>
  <c r="I74" i="100"/>
  <c r="I73" i="100"/>
  <c r="C73" i="100"/>
  <c r="I72" i="100"/>
  <c r="I71" i="100"/>
  <c r="C71" i="100"/>
  <c r="I70" i="100"/>
  <c r="I69" i="100"/>
  <c r="C69" i="100"/>
  <c r="I68" i="100"/>
  <c r="I67" i="100"/>
  <c r="C67" i="100"/>
  <c r="I66" i="100"/>
  <c r="I65" i="100"/>
  <c r="C65" i="100"/>
  <c r="O62" i="100"/>
  <c r="I62" i="100"/>
  <c r="H62" i="100"/>
  <c r="O61" i="100"/>
  <c r="I61" i="100"/>
  <c r="H61" i="100"/>
  <c r="O60" i="100"/>
  <c r="I60" i="100"/>
  <c r="H60" i="100"/>
  <c r="O59" i="100"/>
  <c r="I59" i="100"/>
  <c r="H59" i="100"/>
  <c r="P57" i="100"/>
  <c r="O57" i="100"/>
  <c r="I57" i="100"/>
  <c r="H57" i="100"/>
  <c r="D57" i="100"/>
  <c r="P56" i="100"/>
  <c r="O56" i="100"/>
  <c r="I56" i="100"/>
  <c r="H56" i="100"/>
  <c r="D56" i="100"/>
  <c r="P55" i="100"/>
  <c r="O55" i="100"/>
  <c r="I55" i="100"/>
  <c r="H55" i="100"/>
  <c r="D55" i="100"/>
  <c r="O54" i="100"/>
  <c r="I54" i="100"/>
  <c r="H54" i="100"/>
  <c r="O53" i="100"/>
  <c r="I53" i="100"/>
  <c r="H53" i="100"/>
  <c r="O52" i="100"/>
  <c r="I52" i="100"/>
  <c r="H52" i="100"/>
  <c r="O51" i="100"/>
  <c r="I51" i="100"/>
  <c r="H51" i="100"/>
  <c r="O50" i="100"/>
  <c r="I50" i="100"/>
  <c r="H50" i="100"/>
  <c r="O49" i="100"/>
  <c r="I49" i="100"/>
  <c r="H49" i="100"/>
  <c r="O48" i="100"/>
  <c r="I48" i="100"/>
  <c r="H48" i="100"/>
  <c r="O47" i="100"/>
  <c r="I47" i="100"/>
  <c r="H47" i="100"/>
  <c r="O46" i="100"/>
  <c r="I46" i="100"/>
  <c r="H46" i="100"/>
  <c r="O45" i="100"/>
  <c r="I45" i="100"/>
  <c r="H45" i="100"/>
  <c r="O44" i="100"/>
  <c r="I44" i="100"/>
  <c r="H44" i="100"/>
  <c r="O43" i="100"/>
  <c r="I43" i="100"/>
  <c r="H43" i="100"/>
  <c r="O42" i="100"/>
  <c r="I42" i="100"/>
  <c r="H42" i="100"/>
  <c r="O41" i="100"/>
  <c r="I41" i="100"/>
  <c r="H41" i="100"/>
  <c r="O40" i="100"/>
  <c r="I40" i="100"/>
  <c r="H40" i="100"/>
  <c r="O39" i="100"/>
  <c r="I39" i="100"/>
  <c r="H39" i="100"/>
  <c r="O38" i="100"/>
  <c r="I38" i="100"/>
  <c r="H38" i="100"/>
  <c r="O37" i="100"/>
  <c r="I37" i="100"/>
  <c r="H37" i="100"/>
  <c r="O36" i="100"/>
  <c r="I36" i="100"/>
  <c r="H36" i="100"/>
  <c r="O35" i="100"/>
  <c r="I35" i="100"/>
  <c r="H35" i="100"/>
  <c r="O34" i="100"/>
  <c r="I34" i="100"/>
  <c r="H34" i="100"/>
  <c r="O33" i="100"/>
  <c r="I33" i="100"/>
  <c r="H33" i="100"/>
  <c r="O32" i="100"/>
  <c r="I32" i="100"/>
  <c r="H32" i="100"/>
  <c r="N1" i="100"/>
  <c r="P19" i="100" s="1"/>
  <c r="I110" i="99"/>
  <c r="C110" i="99"/>
  <c r="I109" i="99"/>
  <c r="C109" i="99"/>
  <c r="I108" i="99"/>
  <c r="C108" i="99"/>
  <c r="I107" i="99"/>
  <c r="C107" i="99"/>
  <c r="I106" i="99"/>
  <c r="C106" i="99"/>
  <c r="I104" i="99"/>
  <c r="I103" i="99"/>
  <c r="C103" i="99"/>
  <c r="I102" i="99"/>
  <c r="I101" i="99"/>
  <c r="C101" i="99"/>
  <c r="I100" i="99"/>
  <c r="I99" i="99"/>
  <c r="C99" i="99"/>
  <c r="I98" i="99"/>
  <c r="I97" i="99"/>
  <c r="C97" i="99"/>
  <c r="I96" i="99"/>
  <c r="I95" i="99"/>
  <c r="C95" i="99"/>
  <c r="I94" i="99"/>
  <c r="I93" i="99"/>
  <c r="C93" i="99"/>
  <c r="I92" i="99"/>
  <c r="I91" i="99"/>
  <c r="C91" i="99"/>
  <c r="I90" i="99"/>
  <c r="I89" i="99"/>
  <c r="C89" i="99"/>
  <c r="I88" i="99"/>
  <c r="I87" i="99"/>
  <c r="C87" i="99"/>
  <c r="I86" i="99"/>
  <c r="I85" i="99"/>
  <c r="C85" i="99"/>
  <c r="I84" i="99"/>
  <c r="I83" i="99"/>
  <c r="C83" i="99"/>
  <c r="I82" i="99"/>
  <c r="I81" i="99"/>
  <c r="C81" i="99"/>
  <c r="I80" i="99"/>
  <c r="I79" i="99"/>
  <c r="C79" i="99"/>
  <c r="I78" i="99"/>
  <c r="I77" i="99"/>
  <c r="C77" i="99"/>
  <c r="I76" i="99"/>
  <c r="I75" i="99"/>
  <c r="C75" i="99"/>
  <c r="I74" i="99"/>
  <c r="I73" i="99"/>
  <c r="C73" i="99"/>
  <c r="I72" i="99"/>
  <c r="I71" i="99"/>
  <c r="C71" i="99"/>
  <c r="I70" i="99"/>
  <c r="I69" i="99"/>
  <c r="C69" i="99"/>
  <c r="I68" i="99"/>
  <c r="I67" i="99"/>
  <c r="C67" i="99"/>
  <c r="I66" i="99"/>
  <c r="I65" i="99"/>
  <c r="C65" i="99"/>
  <c r="O62" i="99"/>
  <c r="I62" i="99"/>
  <c r="H62" i="99"/>
  <c r="O61" i="99"/>
  <c r="I61" i="99"/>
  <c r="H61" i="99"/>
  <c r="O60" i="99"/>
  <c r="I60" i="99"/>
  <c r="H60" i="99"/>
  <c r="O59" i="99"/>
  <c r="I59" i="99"/>
  <c r="H59" i="99"/>
  <c r="P57" i="99"/>
  <c r="O57" i="99"/>
  <c r="I57" i="99"/>
  <c r="H57" i="99"/>
  <c r="D57" i="99"/>
  <c r="P56" i="99"/>
  <c r="O56" i="99"/>
  <c r="I56" i="99"/>
  <c r="H56" i="99"/>
  <c r="D56" i="99"/>
  <c r="P55" i="99"/>
  <c r="O55" i="99"/>
  <c r="I55" i="99"/>
  <c r="H55" i="99"/>
  <c r="D55" i="99"/>
  <c r="O54" i="99"/>
  <c r="I54" i="99"/>
  <c r="H54" i="99"/>
  <c r="O53" i="99"/>
  <c r="I53" i="99"/>
  <c r="H53" i="99"/>
  <c r="O52" i="99"/>
  <c r="I52" i="99"/>
  <c r="H52" i="99"/>
  <c r="O51" i="99"/>
  <c r="I51" i="99"/>
  <c r="H51" i="99"/>
  <c r="O50" i="99"/>
  <c r="I50" i="99"/>
  <c r="H50" i="99"/>
  <c r="O49" i="99"/>
  <c r="I49" i="99"/>
  <c r="H49" i="99"/>
  <c r="O48" i="99"/>
  <c r="I48" i="99"/>
  <c r="H48" i="99"/>
  <c r="O47" i="99"/>
  <c r="I47" i="99"/>
  <c r="H47" i="99"/>
  <c r="O46" i="99"/>
  <c r="I46" i="99"/>
  <c r="H46" i="99"/>
  <c r="O45" i="99"/>
  <c r="I45" i="99"/>
  <c r="H45" i="99"/>
  <c r="O44" i="99"/>
  <c r="I44" i="99"/>
  <c r="H44" i="99"/>
  <c r="O43" i="99"/>
  <c r="I43" i="99"/>
  <c r="H43" i="99"/>
  <c r="O42" i="99"/>
  <c r="I42" i="99"/>
  <c r="H42" i="99"/>
  <c r="O41" i="99"/>
  <c r="I41" i="99"/>
  <c r="H41" i="99"/>
  <c r="O40" i="99"/>
  <c r="I40" i="99"/>
  <c r="H40" i="99"/>
  <c r="O39" i="99"/>
  <c r="I39" i="99"/>
  <c r="H39" i="99"/>
  <c r="O38" i="99"/>
  <c r="I38" i="99"/>
  <c r="H38" i="99"/>
  <c r="O37" i="99"/>
  <c r="I37" i="99"/>
  <c r="H37" i="99"/>
  <c r="O36" i="99"/>
  <c r="I36" i="99"/>
  <c r="H36" i="99"/>
  <c r="O35" i="99"/>
  <c r="I35" i="99"/>
  <c r="H35" i="99"/>
  <c r="O34" i="99"/>
  <c r="I34" i="99"/>
  <c r="H34" i="99"/>
  <c r="O33" i="99"/>
  <c r="I33" i="99"/>
  <c r="H33" i="99"/>
  <c r="O32" i="99"/>
  <c r="I32" i="99"/>
  <c r="H32" i="99"/>
  <c r="N1" i="99"/>
  <c r="P19" i="99" s="1"/>
  <c r="I110" i="98"/>
  <c r="C110" i="98"/>
  <c r="I109" i="98"/>
  <c r="C109" i="98"/>
  <c r="I108" i="98"/>
  <c r="C108" i="98"/>
  <c r="I107" i="98"/>
  <c r="C107" i="98"/>
  <c r="I106" i="98"/>
  <c r="C106" i="98"/>
  <c r="I104" i="98"/>
  <c r="I103" i="98"/>
  <c r="C103" i="98"/>
  <c r="I102" i="98"/>
  <c r="I101" i="98"/>
  <c r="C101" i="98"/>
  <c r="I100" i="98"/>
  <c r="I99" i="98"/>
  <c r="C99" i="98"/>
  <c r="I98" i="98"/>
  <c r="I97" i="98"/>
  <c r="C97" i="98"/>
  <c r="I96" i="98"/>
  <c r="I95" i="98"/>
  <c r="C95" i="98"/>
  <c r="I94" i="98"/>
  <c r="I93" i="98"/>
  <c r="C93" i="98"/>
  <c r="I92" i="98"/>
  <c r="I91" i="98"/>
  <c r="C91" i="98"/>
  <c r="I90" i="98"/>
  <c r="I89" i="98"/>
  <c r="C89" i="98"/>
  <c r="I88" i="98"/>
  <c r="I87" i="98"/>
  <c r="C87" i="98"/>
  <c r="I86" i="98"/>
  <c r="I85" i="98"/>
  <c r="C85" i="98"/>
  <c r="I84" i="98"/>
  <c r="I83" i="98"/>
  <c r="C83" i="98"/>
  <c r="I82" i="98"/>
  <c r="I81" i="98"/>
  <c r="C81" i="98"/>
  <c r="I80" i="98"/>
  <c r="I79" i="98"/>
  <c r="C79" i="98"/>
  <c r="I78" i="98"/>
  <c r="I77" i="98"/>
  <c r="C77" i="98"/>
  <c r="I76" i="98"/>
  <c r="I75" i="98"/>
  <c r="C75" i="98"/>
  <c r="I74" i="98"/>
  <c r="I73" i="98"/>
  <c r="C73" i="98"/>
  <c r="I72" i="98"/>
  <c r="I71" i="98"/>
  <c r="C71" i="98"/>
  <c r="I70" i="98"/>
  <c r="I69" i="98"/>
  <c r="C69" i="98"/>
  <c r="I68" i="98"/>
  <c r="I67" i="98"/>
  <c r="C67" i="98"/>
  <c r="I66" i="98"/>
  <c r="I65" i="98"/>
  <c r="C65" i="98"/>
  <c r="O62" i="98"/>
  <c r="I62" i="98"/>
  <c r="H62" i="98"/>
  <c r="O61" i="98"/>
  <c r="I61" i="98"/>
  <c r="H61" i="98"/>
  <c r="O60" i="98"/>
  <c r="I60" i="98"/>
  <c r="H60" i="98"/>
  <c r="O59" i="98"/>
  <c r="I59" i="98"/>
  <c r="H59" i="98"/>
  <c r="P57" i="98"/>
  <c r="O57" i="98"/>
  <c r="I57" i="98"/>
  <c r="H57" i="98"/>
  <c r="D57" i="98"/>
  <c r="P56" i="98"/>
  <c r="O56" i="98"/>
  <c r="I56" i="98"/>
  <c r="H56" i="98"/>
  <c r="D56" i="98"/>
  <c r="P55" i="98"/>
  <c r="O55" i="98"/>
  <c r="I55" i="98"/>
  <c r="H55" i="98"/>
  <c r="D55" i="98"/>
  <c r="O54" i="98"/>
  <c r="I54" i="98"/>
  <c r="H54" i="98"/>
  <c r="O53" i="98"/>
  <c r="I53" i="98"/>
  <c r="H53" i="98"/>
  <c r="O52" i="98"/>
  <c r="I52" i="98"/>
  <c r="H52" i="98"/>
  <c r="O51" i="98"/>
  <c r="I51" i="98"/>
  <c r="H51" i="98"/>
  <c r="O50" i="98"/>
  <c r="I50" i="98"/>
  <c r="H50" i="98"/>
  <c r="O49" i="98"/>
  <c r="I49" i="98"/>
  <c r="H49" i="98"/>
  <c r="O48" i="98"/>
  <c r="I48" i="98"/>
  <c r="H48" i="98"/>
  <c r="O47" i="98"/>
  <c r="I47" i="98"/>
  <c r="H47" i="98"/>
  <c r="O46" i="98"/>
  <c r="I46" i="98"/>
  <c r="H46" i="98"/>
  <c r="O45" i="98"/>
  <c r="I45" i="98"/>
  <c r="H45" i="98"/>
  <c r="O44" i="98"/>
  <c r="I44" i="98"/>
  <c r="H44" i="98"/>
  <c r="O43" i="98"/>
  <c r="I43" i="98"/>
  <c r="H43" i="98"/>
  <c r="O42" i="98"/>
  <c r="I42" i="98"/>
  <c r="H42" i="98"/>
  <c r="O41" i="98"/>
  <c r="I41" i="98"/>
  <c r="H41" i="98"/>
  <c r="O40" i="98"/>
  <c r="I40" i="98"/>
  <c r="H40" i="98"/>
  <c r="O39" i="98"/>
  <c r="I39" i="98"/>
  <c r="H39" i="98"/>
  <c r="O38" i="98"/>
  <c r="I38" i="98"/>
  <c r="H38" i="98"/>
  <c r="O37" i="98"/>
  <c r="I37" i="98"/>
  <c r="H37" i="98"/>
  <c r="O36" i="98"/>
  <c r="I36" i="98"/>
  <c r="H36" i="98"/>
  <c r="O35" i="98"/>
  <c r="I35" i="98"/>
  <c r="H35" i="98"/>
  <c r="O34" i="98"/>
  <c r="I34" i="98"/>
  <c r="H34" i="98"/>
  <c r="O33" i="98"/>
  <c r="I33" i="98"/>
  <c r="H33" i="98"/>
  <c r="O32" i="98"/>
  <c r="I32" i="98"/>
  <c r="H32" i="98"/>
  <c r="N1" i="98"/>
  <c r="P19" i="98" s="1"/>
  <c r="I110" i="97"/>
  <c r="C110" i="97"/>
  <c r="I109" i="97"/>
  <c r="C109" i="97"/>
  <c r="I108" i="97"/>
  <c r="C108" i="97"/>
  <c r="I107" i="97"/>
  <c r="C107" i="97"/>
  <c r="I106" i="97"/>
  <c r="C106" i="97"/>
  <c r="I104" i="97"/>
  <c r="I103" i="97"/>
  <c r="C103" i="97"/>
  <c r="I102" i="97"/>
  <c r="I101" i="97"/>
  <c r="C101" i="97"/>
  <c r="I100" i="97"/>
  <c r="I99" i="97"/>
  <c r="C99" i="97"/>
  <c r="I98" i="97"/>
  <c r="I97" i="97"/>
  <c r="C97" i="97"/>
  <c r="I96" i="97"/>
  <c r="I95" i="97"/>
  <c r="C95" i="97"/>
  <c r="I94" i="97"/>
  <c r="I93" i="97"/>
  <c r="C93" i="97"/>
  <c r="I92" i="97"/>
  <c r="I91" i="97"/>
  <c r="C91" i="97"/>
  <c r="I90" i="97"/>
  <c r="I89" i="97"/>
  <c r="C89" i="97"/>
  <c r="I88" i="97"/>
  <c r="I87" i="97"/>
  <c r="C87" i="97"/>
  <c r="I86" i="97"/>
  <c r="I85" i="97"/>
  <c r="C85" i="97"/>
  <c r="I84" i="97"/>
  <c r="I83" i="97"/>
  <c r="C83" i="97"/>
  <c r="I82" i="97"/>
  <c r="I81" i="97"/>
  <c r="C81" i="97"/>
  <c r="I80" i="97"/>
  <c r="I79" i="97"/>
  <c r="C79" i="97"/>
  <c r="I78" i="97"/>
  <c r="I77" i="97"/>
  <c r="C77" i="97"/>
  <c r="I76" i="97"/>
  <c r="I75" i="97"/>
  <c r="C75" i="97"/>
  <c r="I74" i="97"/>
  <c r="I73" i="97"/>
  <c r="C73" i="97"/>
  <c r="I72" i="97"/>
  <c r="I71" i="97"/>
  <c r="C71" i="97"/>
  <c r="I70" i="97"/>
  <c r="I69" i="97"/>
  <c r="C69" i="97"/>
  <c r="I68" i="97"/>
  <c r="I67" i="97"/>
  <c r="C67" i="97"/>
  <c r="I66" i="97"/>
  <c r="I65" i="97"/>
  <c r="C65" i="97"/>
  <c r="O62" i="97"/>
  <c r="I62" i="97"/>
  <c r="H62" i="97"/>
  <c r="O61" i="97"/>
  <c r="I61" i="97"/>
  <c r="H61" i="97"/>
  <c r="O60" i="97"/>
  <c r="I60" i="97"/>
  <c r="H60" i="97"/>
  <c r="O59" i="97"/>
  <c r="I59" i="97"/>
  <c r="H59" i="97"/>
  <c r="P57" i="97"/>
  <c r="O57" i="97"/>
  <c r="I57" i="97"/>
  <c r="H57" i="97"/>
  <c r="D57" i="97"/>
  <c r="P56" i="97"/>
  <c r="O56" i="97"/>
  <c r="I56" i="97"/>
  <c r="H56" i="97"/>
  <c r="D56" i="97"/>
  <c r="P55" i="97"/>
  <c r="O55" i="97"/>
  <c r="I55" i="97"/>
  <c r="H55" i="97"/>
  <c r="D55" i="97"/>
  <c r="O54" i="97"/>
  <c r="I54" i="97"/>
  <c r="H54" i="97"/>
  <c r="O53" i="97"/>
  <c r="I53" i="97"/>
  <c r="H53" i="97"/>
  <c r="O52" i="97"/>
  <c r="I52" i="97"/>
  <c r="H52" i="97"/>
  <c r="O51" i="97"/>
  <c r="I51" i="97"/>
  <c r="H51" i="97"/>
  <c r="O50" i="97"/>
  <c r="I50" i="97"/>
  <c r="H50" i="97"/>
  <c r="O49" i="97"/>
  <c r="I49" i="97"/>
  <c r="H49" i="97"/>
  <c r="O48" i="97"/>
  <c r="I48" i="97"/>
  <c r="H48" i="97"/>
  <c r="O47" i="97"/>
  <c r="I47" i="97"/>
  <c r="H47" i="97"/>
  <c r="O46" i="97"/>
  <c r="I46" i="97"/>
  <c r="H46" i="97"/>
  <c r="O45" i="97"/>
  <c r="I45" i="97"/>
  <c r="H45" i="97"/>
  <c r="O44" i="97"/>
  <c r="I44" i="97"/>
  <c r="H44" i="97"/>
  <c r="O43" i="97"/>
  <c r="I43" i="97"/>
  <c r="H43" i="97"/>
  <c r="O42" i="97"/>
  <c r="I42" i="97"/>
  <c r="H42" i="97"/>
  <c r="O41" i="97"/>
  <c r="I41" i="97"/>
  <c r="H41" i="97"/>
  <c r="O40" i="97"/>
  <c r="I40" i="97"/>
  <c r="H40" i="97"/>
  <c r="O39" i="97"/>
  <c r="I39" i="97"/>
  <c r="H39" i="97"/>
  <c r="O38" i="97"/>
  <c r="I38" i="97"/>
  <c r="H38" i="97"/>
  <c r="O37" i="97"/>
  <c r="I37" i="97"/>
  <c r="H37" i="97"/>
  <c r="O36" i="97"/>
  <c r="I36" i="97"/>
  <c r="H36" i="97"/>
  <c r="O35" i="97"/>
  <c r="I35" i="97"/>
  <c r="H35" i="97"/>
  <c r="O34" i="97"/>
  <c r="I34" i="97"/>
  <c r="H34" i="97"/>
  <c r="O33" i="97"/>
  <c r="I33" i="97"/>
  <c r="H33" i="97"/>
  <c r="O32" i="97"/>
  <c r="I32" i="97"/>
  <c r="H32" i="97"/>
  <c r="N1" i="97"/>
  <c r="P19" i="97" s="1"/>
  <c r="AU111" i="60"/>
  <c r="AT111" i="60"/>
  <c r="AS111" i="60"/>
  <c r="AU63" i="60"/>
  <c r="AT63" i="60"/>
  <c r="AS63" i="60"/>
  <c r="AF111" i="60"/>
  <c r="AE111" i="60"/>
  <c r="AD111" i="60"/>
  <c r="AC111" i="60"/>
  <c r="AB111" i="60"/>
  <c r="AA111" i="60"/>
  <c r="Z111" i="60"/>
  <c r="AF63" i="60"/>
  <c r="AE63" i="60"/>
  <c r="AD63" i="60"/>
  <c r="AC63" i="60"/>
  <c r="AB63" i="60"/>
  <c r="AA63" i="60"/>
  <c r="Z63" i="60"/>
  <c r="AM111" i="60"/>
  <c r="AL111" i="60"/>
  <c r="AK111" i="60"/>
  <c r="AJ111" i="60"/>
  <c r="AI111" i="60"/>
  <c r="AH111" i="60"/>
  <c r="AG111" i="60"/>
  <c r="Y111" i="60"/>
  <c r="X111" i="60"/>
  <c r="W111" i="60"/>
  <c r="AM63" i="60"/>
  <c r="AL63" i="60"/>
  <c r="AK63" i="60"/>
  <c r="AJ63" i="60"/>
  <c r="AI63" i="60"/>
  <c r="AH63" i="60"/>
  <c r="AG63" i="60"/>
  <c r="Y63" i="60"/>
  <c r="X63" i="60"/>
  <c r="W63" i="60"/>
  <c r="G109" i="115"/>
  <c r="G109" i="110"/>
  <c r="G71" i="97"/>
  <c r="G109" i="107"/>
  <c r="K77" i="116"/>
  <c r="G75" i="102"/>
  <c r="K49" i="109"/>
  <c r="K66" i="105"/>
  <c r="K70" i="113"/>
  <c r="K101" i="117"/>
  <c r="K82" i="104"/>
  <c r="P226" i="48" l="1"/>
  <c r="Q251" i="48"/>
  <c r="BJ28" i="120"/>
  <c r="BK28" i="120" s="1"/>
  <c r="BL28" i="120" s="1"/>
  <c r="BI28" i="120"/>
  <c r="BG28" i="120"/>
  <c r="BF28" i="120"/>
  <c r="BE29" i="120"/>
  <c r="BH27" i="120"/>
  <c r="J109" i="115"/>
  <c r="N109" i="115" s="1"/>
  <c r="J109" i="110"/>
  <c r="N109" i="110" s="1"/>
  <c r="M49" i="109"/>
  <c r="J109" i="107"/>
  <c r="N109" i="107" s="1"/>
  <c r="J75" i="102"/>
  <c r="N75" i="102" s="1"/>
  <c r="J71" i="97"/>
  <c r="N71" i="97" s="1"/>
  <c r="K106" i="117"/>
  <c r="G103" i="113"/>
  <c r="K86" i="113"/>
  <c r="P251" i="48" l="1"/>
  <c r="Q276" i="48"/>
  <c r="J103" i="113"/>
  <c r="N103" i="113" s="1"/>
  <c r="BH28" i="120"/>
  <c r="BJ29" i="120"/>
  <c r="BK29" i="120" s="1"/>
  <c r="BL29" i="120" s="1"/>
  <c r="BI29" i="120"/>
  <c r="BE30" i="120"/>
  <c r="BF29" i="120"/>
  <c r="BG29" i="120"/>
  <c r="D32" i="48"/>
  <c r="P276" i="48" l="1"/>
  <c r="Q301" i="48"/>
  <c r="BH29" i="120"/>
  <c r="BJ30" i="120"/>
  <c r="BK30" i="120" s="1"/>
  <c r="BL30" i="120" s="1"/>
  <c r="BI30" i="120"/>
  <c r="BE31" i="120"/>
  <c r="BG30" i="120"/>
  <c r="BF30" i="120"/>
  <c r="C8" i="48"/>
  <c r="M33" i="48"/>
  <c r="BH30" i="120" l="1"/>
  <c r="P301" i="48"/>
  <c r="Q326" i="48"/>
  <c r="BG31" i="120"/>
  <c r="BE32" i="120"/>
  <c r="BF31" i="120"/>
  <c r="BJ31" i="120"/>
  <c r="BK31" i="120" s="1"/>
  <c r="BL31" i="120" s="1"/>
  <c r="BI31" i="120"/>
  <c r="C33" i="48"/>
  <c r="D6" i="48"/>
  <c r="H34" i="48"/>
  <c r="M8" i="48"/>
  <c r="C34" i="48"/>
  <c r="H9" i="48"/>
  <c r="C9" i="48"/>
  <c r="P326" i="48" l="1"/>
  <c r="Q351" i="48"/>
  <c r="BE33" i="120"/>
  <c r="BF32" i="120"/>
  <c r="BJ32" i="120"/>
  <c r="BK32" i="120" s="1"/>
  <c r="BL32" i="120" s="1"/>
  <c r="BI32" i="120"/>
  <c r="BG32" i="120"/>
  <c r="BH31" i="120"/>
  <c r="D31" i="48"/>
  <c r="BH32" i="120" l="1"/>
  <c r="P351" i="48"/>
  <c r="Q376" i="48"/>
  <c r="BJ33" i="120"/>
  <c r="BK33" i="120" s="1"/>
  <c r="BL33" i="120" s="1"/>
  <c r="BE34" i="120"/>
  <c r="BI33" i="120"/>
  <c r="BF33" i="120"/>
  <c r="BG33" i="120"/>
  <c r="Q26" i="93"/>
  <c r="P1" i="93"/>
  <c r="BH33" i="120" l="1"/>
  <c r="P376" i="48"/>
  <c r="Q401" i="48"/>
  <c r="BI34" i="120"/>
  <c r="BG34" i="120"/>
  <c r="BE35" i="120"/>
  <c r="BF34" i="120"/>
  <c r="BJ34" i="120"/>
  <c r="BK34" i="120" s="1"/>
  <c r="BL34" i="120" s="1"/>
  <c r="P26" i="93"/>
  <c r="Q51" i="93"/>
  <c r="N38" i="119"/>
  <c r="M38" i="119"/>
  <c r="N37" i="119"/>
  <c r="M37" i="119"/>
  <c r="N36" i="119"/>
  <c r="M36" i="119"/>
  <c r="AZ111" i="60"/>
  <c r="AY111" i="60"/>
  <c r="AX111" i="60"/>
  <c r="AW111" i="60"/>
  <c r="AV111" i="60"/>
  <c r="AR111" i="60"/>
  <c r="AQ111" i="60"/>
  <c r="AP111" i="60"/>
  <c r="AO111" i="60"/>
  <c r="AN111" i="60"/>
  <c r="V111" i="60"/>
  <c r="AZ63" i="60"/>
  <c r="AY63" i="60"/>
  <c r="AX63" i="60"/>
  <c r="AW63" i="60"/>
  <c r="AV63" i="60"/>
  <c r="AR63" i="60"/>
  <c r="AQ63" i="60"/>
  <c r="AP63" i="60"/>
  <c r="AO63" i="60"/>
  <c r="AN63" i="60"/>
  <c r="V63" i="60"/>
  <c r="J110" i="60"/>
  <c r="J109" i="60"/>
  <c r="J108" i="60"/>
  <c r="J107" i="60"/>
  <c r="J106"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J74" i="60"/>
  <c r="J73" i="60"/>
  <c r="J72" i="60"/>
  <c r="J71" i="60"/>
  <c r="J70" i="60"/>
  <c r="J69" i="60"/>
  <c r="J68" i="60"/>
  <c r="J67" i="60"/>
  <c r="J66" i="60"/>
  <c r="J65" i="60"/>
  <c r="J62" i="60"/>
  <c r="J61" i="60"/>
  <c r="J60" i="60"/>
  <c r="J59"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I110" i="92"/>
  <c r="C110" i="92"/>
  <c r="I109" i="92"/>
  <c r="C109" i="92"/>
  <c r="I108" i="92"/>
  <c r="C108" i="92"/>
  <c r="I107" i="92"/>
  <c r="C107" i="92"/>
  <c r="I106" i="92"/>
  <c r="C106" i="92"/>
  <c r="I104" i="92"/>
  <c r="I103" i="92"/>
  <c r="C103" i="92"/>
  <c r="I102" i="92"/>
  <c r="I101" i="92"/>
  <c r="C101" i="92"/>
  <c r="I100" i="92"/>
  <c r="I99" i="92"/>
  <c r="C99" i="92"/>
  <c r="I98" i="92"/>
  <c r="I97" i="92"/>
  <c r="C97" i="92"/>
  <c r="I96" i="92"/>
  <c r="I95" i="92"/>
  <c r="C95" i="92"/>
  <c r="I94" i="92"/>
  <c r="I93" i="92"/>
  <c r="C93" i="92"/>
  <c r="I92" i="92"/>
  <c r="I91" i="92"/>
  <c r="C91" i="92"/>
  <c r="I90" i="92"/>
  <c r="I89" i="92"/>
  <c r="C89" i="92"/>
  <c r="I88" i="92"/>
  <c r="I87" i="92"/>
  <c r="C87" i="92"/>
  <c r="I86" i="92"/>
  <c r="I85" i="92"/>
  <c r="C85" i="92"/>
  <c r="I84" i="92"/>
  <c r="I83" i="92"/>
  <c r="C83" i="92"/>
  <c r="I82" i="92"/>
  <c r="I81" i="92"/>
  <c r="C81" i="92"/>
  <c r="I80" i="92"/>
  <c r="I79" i="92"/>
  <c r="C79" i="92"/>
  <c r="I78" i="92"/>
  <c r="I77" i="92"/>
  <c r="C77" i="92"/>
  <c r="I76" i="92"/>
  <c r="I75" i="92"/>
  <c r="C75" i="92"/>
  <c r="I74" i="92"/>
  <c r="I73" i="92"/>
  <c r="C73" i="92"/>
  <c r="I72" i="92"/>
  <c r="I71" i="92"/>
  <c r="C71" i="92"/>
  <c r="I70" i="92"/>
  <c r="I69" i="92"/>
  <c r="C69" i="92"/>
  <c r="I68" i="92"/>
  <c r="I67" i="92"/>
  <c r="C67" i="92"/>
  <c r="I66" i="92"/>
  <c r="I65" i="92"/>
  <c r="C65" i="92"/>
  <c r="O62" i="92"/>
  <c r="I62" i="92"/>
  <c r="H62" i="92"/>
  <c r="O61" i="92"/>
  <c r="I61" i="92"/>
  <c r="H61" i="92"/>
  <c r="O60" i="92"/>
  <c r="I60" i="92"/>
  <c r="H60" i="92"/>
  <c r="O59" i="92"/>
  <c r="I59" i="92"/>
  <c r="H59" i="92"/>
  <c r="P57" i="92"/>
  <c r="O57" i="92"/>
  <c r="I57" i="92"/>
  <c r="H57" i="92"/>
  <c r="D57" i="92"/>
  <c r="P56" i="92"/>
  <c r="O56" i="92"/>
  <c r="I56" i="92"/>
  <c r="H56" i="92"/>
  <c r="D56" i="92"/>
  <c r="P55" i="92"/>
  <c r="O55" i="92"/>
  <c r="I55" i="92"/>
  <c r="H55" i="92"/>
  <c r="D55" i="92"/>
  <c r="O54" i="92"/>
  <c r="I54" i="92"/>
  <c r="H54" i="92"/>
  <c r="O53" i="92"/>
  <c r="I53" i="92"/>
  <c r="H53" i="92"/>
  <c r="O52" i="92"/>
  <c r="I52" i="92"/>
  <c r="H52" i="92"/>
  <c r="O51" i="92"/>
  <c r="I51" i="92"/>
  <c r="H51" i="92"/>
  <c r="O50" i="92"/>
  <c r="I50" i="92"/>
  <c r="H50" i="92"/>
  <c r="O49" i="92"/>
  <c r="I49" i="92"/>
  <c r="H49" i="92"/>
  <c r="O48" i="92"/>
  <c r="I48" i="92"/>
  <c r="H48" i="92"/>
  <c r="O47" i="92"/>
  <c r="I47" i="92"/>
  <c r="H47" i="92"/>
  <c r="O46" i="92"/>
  <c r="I46" i="92"/>
  <c r="H46" i="92"/>
  <c r="O45" i="92"/>
  <c r="I45" i="92"/>
  <c r="H45" i="92"/>
  <c r="O44" i="92"/>
  <c r="I44" i="92"/>
  <c r="H44" i="92"/>
  <c r="O43" i="92"/>
  <c r="I43" i="92"/>
  <c r="H43" i="92"/>
  <c r="O42" i="92"/>
  <c r="I42" i="92"/>
  <c r="H42" i="92"/>
  <c r="O41" i="92"/>
  <c r="I41" i="92"/>
  <c r="H41" i="92"/>
  <c r="O40" i="92"/>
  <c r="I40" i="92"/>
  <c r="H40" i="92"/>
  <c r="O39" i="92"/>
  <c r="I39" i="92"/>
  <c r="H39" i="92"/>
  <c r="O38" i="92"/>
  <c r="I38" i="92"/>
  <c r="H38" i="92"/>
  <c r="O37" i="92"/>
  <c r="I37" i="92"/>
  <c r="H37" i="92"/>
  <c r="O36" i="92"/>
  <c r="I36" i="92"/>
  <c r="H36" i="92"/>
  <c r="O35" i="92"/>
  <c r="I35" i="92"/>
  <c r="H35" i="92"/>
  <c r="O34" i="92"/>
  <c r="I34" i="92"/>
  <c r="H34" i="92"/>
  <c r="O33" i="92"/>
  <c r="I33" i="92"/>
  <c r="H33" i="92"/>
  <c r="O32" i="92"/>
  <c r="I32" i="92"/>
  <c r="H32" i="92"/>
  <c r="N1" i="92"/>
  <c r="P19" i="92" s="1"/>
  <c r="I110" i="91"/>
  <c r="C110" i="91"/>
  <c r="I109" i="91"/>
  <c r="C109" i="91"/>
  <c r="I108" i="91"/>
  <c r="C108" i="91"/>
  <c r="I107" i="91"/>
  <c r="C107" i="91"/>
  <c r="I106" i="91"/>
  <c r="C106" i="91"/>
  <c r="I104" i="91"/>
  <c r="I103" i="91"/>
  <c r="C103" i="91"/>
  <c r="I102" i="91"/>
  <c r="I101" i="91"/>
  <c r="C101" i="91"/>
  <c r="I100" i="91"/>
  <c r="I99" i="91"/>
  <c r="C99" i="91"/>
  <c r="I98" i="91"/>
  <c r="I97" i="91"/>
  <c r="C97" i="91"/>
  <c r="I96" i="91"/>
  <c r="I95" i="91"/>
  <c r="C95" i="91"/>
  <c r="I94" i="91"/>
  <c r="I93" i="91"/>
  <c r="C93" i="91"/>
  <c r="I92" i="91"/>
  <c r="I91" i="91"/>
  <c r="C91" i="91"/>
  <c r="I90" i="91"/>
  <c r="I89" i="91"/>
  <c r="C89" i="91"/>
  <c r="I88" i="91"/>
  <c r="I87" i="91"/>
  <c r="C87" i="91"/>
  <c r="I86" i="91"/>
  <c r="I85" i="91"/>
  <c r="C85" i="91"/>
  <c r="I84" i="91"/>
  <c r="I83" i="91"/>
  <c r="C83" i="91"/>
  <c r="I82" i="91"/>
  <c r="I81" i="91"/>
  <c r="C81" i="91"/>
  <c r="I80" i="91"/>
  <c r="I79" i="91"/>
  <c r="C79" i="91"/>
  <c r="I78" i="91"/>
  <c r="I77" i="91"/>
  <c r="C77" i="91"/>
  <c r="I76" i="91"/>
  <c r="I75" i="91"/>
  <c r="C75" i="91"/>
  <c r="I74" i="91"/>
  <c r="I73" i="91"/>
  <c r="C73" i="91"/>
  <c r="I72" i="91"/>
  <c r="I71" i="91"/>
  <c r="C71" i="91"/>
  <c r="I70" i="91"/>
  <c r="I69" i="91"/>
  <c r="C69" i="91"/>
  <c r="I68" i="91"/>
  <c r="I67" i="91"/>
  <c r="C67" i="91"/>
  <c r="I66" i="91"/>
  <c r="I65" i="91"/>
  <c r="C65" i="91"/>
  <c r="O62" i="91"/>
  <c r="I62" i="91"/>
  <c r="H62" i="91"/>
  <c r="O61" i="91"/>
  <c r="I61" i="91"/>
  <c r="H61" i="91"/>
  <c r="O60" i="91"/>
  <c r="I60" i="91"/>
  <c r="H60" i="91"/>
  <c r="O59" i="91"/>
  <c r="I59" i="91"/>
  <c r="H59" i="91"/>
  <c r="P57" i="91"/>
  <c r="O57" i="91"/>
  <c r="I57" i="91"/>
  <c r="H57" i="91"/>
  <c r="D57" i="91"/>
  <c r="P56" i="91"/>
  <c r="O56" i="91"/>
  <c r="I56" i="91"/>
  <c r="H56" i="91"/>
  <c r="D56" i="91"/>
  <c r="P55" i="91"/>
  <c r="O55" i="91"/>
  <c r="I55" i="91"/>
  <c r="H55" i="91"/>
  <c r="D55" i="91"/>
  <c r="O54" i="91"/>
  <c r="I54" i="91"/>
  <c r="H54" i="91"/>
  <c r="O53" i="91"/>
  <c r="I53" i="91"/>
  <c r="H53" i="91"/>
  <c r="O52" i="91"/>
  <c r="I52" i="91"/>
  <c r="H52" i="91"/>
  <c r="O51" i="91"/>
  <c r="I51" i="91"/>
  <c r="H51" i="91"/>
  <c r="O50" i="91"/>
  <c r="I50" i="91"/>
  <c r="H50" i="91"/>
  <c r="O49" i="91"/>
  <c r="I49" i="91"/>
  <c r="H49" i="91"/>
  <c r="O48" i="91"/>
  <c r="I48" i="91"/>
  <c r="H48" i="91"/>
  <c r="O47" i="91"/>
  <c r="I47" i="91"/>
  <c r="H47" i="91"/>
  <c r="O46" i="91"/>
  <c r="I46" i="91"/>
  <c r="H46" i="91"/>
  <c r="O45" i="91"/>
  <c r="I45" i="91"/>
  <c r="H45" i="91"/>
  <c r="O44" i="91"/>
  <c r="I44" i="91"/>
  <c r="H44" i="91"/>
  <c r="O43" i="91"/>
  <c r="I43" i="91"/>
  <c r="H43" i="91"/>
  <c r="O42" i="91"/>
  <c r="I42" i="91"/>
  <c r="H42" i="91"/>
  <c r="O41" i="91"/>
  <c r="I41" i="91"/>
  <c r="H41" i="91"/>
  <c r="O40" i="91"/>
  <c r="I40" i="91"/>
  <c r="H40" i="91"/>
  <c r="O39" i="91"/>
  <c r="I39" i="91"/>
  <c r="H39" i="91"/>
  <c r="O38" i="91"/>
  <c r="I38" i="91"/>
  <c r="H38" i="91"/>
  <c r="O37" i="91"/>
  <c r="I37" i="91"/>
  <c r="H37" i="91"/>
  <c r="O36" i="91"/>
  <c r="I36" i="91"/>
  <c r="H36" i="91"/>
  <c r="O35" i="91"/>
  <c r="I35" i="91"/>
  <c r="H35" i="91"/>
  <c r="O34" i="91"/>
  <c r="I34" i="91"/>
  <c r="H34" i="91"/>
  <c r="O33" i="91"/>
  <c r="I33" i="91"/>
  <c r="H33" i="91"/>
  <c r="O32" i="91"/>
  <c r="I32" i="91"/>
  <c r="H32" i="91"/>
  <c r="N1" i="91"/>
  <c r="P19" i="91" s="1"/>
  <c r="I110" i="90"/>
  <c r="C110" i="90"/>
  <c r="I109" i="90"/>
  <c r="C109" i="90"/>
  <c r="I108" i="90"/>
  <c r="C108" i="90"/>
  <c r="I107" i="90"/>
  <c r="C107" i="90"/>
  <c r="I106" i="90"/>
  <c r="C106" i="90"/>
  <c r="I104" i="90"/>
  <c r="I103" i="90"/>
  <c r="C103" i="90"/>
  <c r="I102" i="90"/>
  <c r="I101" i="90"/>
  <c r="C101" i="90"/>
  <c r="I100" i="90"/>
  <c r="I99" i="90"/>
  <c r="C99" i="90"/>
  <c r="I98" i="90"/>
  <c r="I97" i="90"/>
  <c r="C97" i="90"/>
  <c r="I96" i="90"/>
  <c r="I95" i="90"/>
  <c r="C95" i="90"/>
  <c r="I94" i="90"/>
  <c r="I93" i="90"/>
  <c r="C93" i="90"/>
  <c r="I92" i="90"/>
  <c r="I91" i="90"/>
  <c r="C91" i="90"/>
  <c r="I90" i="90"/>
  <c r="I89" i="90"/>
  <c r="C89" i="90"/>
  <c r="I88" i="90"/>
  <c r="I87" i="90"/>
  <c r="C87" i="90"/>
  <c r="I86" i="90"/>
  <c r="I85" i="90"/>
  <c r="C85" i="90"/>
  <c r="I84" i="90"/>
  <c r="I83" i="90"/>
  <c r="C83" i="90"/>
  <c r="I82" i="90"/>
  <c r="I81" i="90"/>
  <c r="C81" i="90"/>
  <c r="I80" i="90"/>
  <c r="I79" i="90"/>
  <c r="C79" i="90"/>
  <c r="I78" i="90"/>
  <c r="I77" i="90"/>
  <c r="C77" i="90"/>
  <c r="I76" i="90"/>
  <c r="I75" i="90"/>
  <c r="C75" i="90"/>
  <c r="I74" i="90"/>
  <c r="I73" i="90"/>
  <c r="C73" i="90"/>
  <c r="I72" i="90"/>
  <c r="I71" i="90"/>
  <c r="C71" i="90"/>
  <c r="I70" i="90"/>
  <c r="I69" i="90"/>
  <c r="C69" i="90"/>
  <c r="I68" i="90"/>
  <c r="I67" i="90"/>
  <c r="C67" i="90"/>
  <c r="I66" i="90"/>
  <c r="I65" i="90"/>
  <c r="C65" i="90"/>
  <c r="O62" i="90"/>
  <c r="I62" i="90"/>
  <c r="H62" i="90"/>
  <c r="O61" i="90"/>
  <c r="I61" i="90"/>
  <c r="H61" i="90"/>
  <c r="O60" i="90"/>
  <c r="I60" i="90"/>
  <c r="H60" i="90"/>
  <c r="O59" i="90"/>
  <c r="I59" i="90"/>
  <c r="H59" i="90"/>
  <c r="P57" i="90"/>
  <c r="O57" i="90"/>
  <c r="I57" i="90"/>
  <c r="H57" i="90"/>
  <c r="D57" i="90"/>
  <c r="P56" i="90"/>
  <c r="O56" i="90"/>
  <c r="I56" i="90"/>
  <c r="H56" i="90"/>
  <c r="D56" i="90"/>
  <c r="P55" i="90"/>
  <c r="O55" i="90"/>
  <c r="I55" i="90"/>
  <c r="H55" i="90"/>
  <c r="D55" i="90"/>
  <c r="O54" i="90"/>
  <c r="I54" i="90"/>
  <c r="H54" i="90"/>
  <c r="O53" i="90"/>
  <c r="I53" i="90"/>
  <c r="H53" i="90"/>
  <c r="O52" i="90"/>
  <c r="I52" i="90"/>
  <c r="H52" i="90"/>
  <c r="O51" i="90"/>
  <c r="I51" i="90"/>
  <c r="H51" i="90"/>
  <c r="O50" i="90"/>
  <c r="I50" i="90"/>
  <c r="H50" i="90"/>
  <c r="O49" i="90"/>
  <c r="I49" i="90"/>
  <c r="H49" i="90"/>
  <c r="O48" i="90"/>
  <c r="I48" i="90"/>
  <c r="H48" i="90"/>
  <c r="O47" i="90"/>
  <c r="I47" i="90"/>
  <c r="H47" i="90"/>
  <c r="O46" i="90"/>
  <c r="I46" i="90"/>
  <c r="H46" i="90"/>
  <c r="O45" i="90"/>
  <c r="I45" i="90"/>
  <c r="H45" i="90"/>
  <c r="O44" i="90"/>
  <c r="I44" i="90"/>
  <c r="H44" i="90"/>
  <c r="O43" i="90"/>
  <c r="I43" i="90"/>
  <c r="H43" i="90"/>
  <c r="O42" i="90"/>
  <c r="I42" i="90"/>
  <c r="H42" i="90"/>
  <c r="O41" i="90"/>
  <c r="I41" i="90"/>
  <c r="H41" i="90"/>
  <c r="O40" i="90"/>
  <c r="I40" i="90"/>
  <c r="H40" i="90"/>
  <c r="O39" i="90"/>
  <c r="I39" i="90"/>
  <c r="H39" i="90"/>
  <c r="O38" i="90"/>
  <c r="I38" i="90"/>
  <c r="H38" i="90"/>
  <c r="O37" i="90"/>
  <c r="I37" i="90"/>
  <c r="H37" i="90"/>
  <c r="O36" i="90"/>
  <c r="I36" i="90"/>
  <c r="H36" i="90"/>
  <c r="O35" i="90"/>
  <c r="I35" i="90"/>
  <c r="H35" i="90"/>
  <c r="O34" i="90"/>
  <c r="I34" i="90"/>
  <c r="H34" i="90"/>
  <c r="O33" i="90"/>
  <c r="I33" i="90"/>
  <c r="H33" i="90"/>
  <c r="O32" i="90"/>
  <c r="I32" i="90"/>
  <c r="H32" i="90"/>
  <c r="N1" i="90"/>
  <c r="P19" i="90" s="1"/>
  <c r="I110" i="89"/>
  <c r="C110" i="89"/>
  <c r="I109" i="89"/>
  <c r="C109" i="89"/>
  <c r="I108" i="89"/>
  <c r="C108" i="89"/>
  <c r="I107" i="89"/>
  <c r="C107" i="89"/>
  <c r="I106" i="89"/>
  <c r="C106" i="89"/>
  <c r="I104" i="89"/>
  <c r="I103" i="89"/>
  <c r="C103" i="89"/>
  <c r="I102" i="89"/>
  <c r="I101" i="89"/>
  <c r="C101" i="89"/>
  <c r="I100" i="89"/>
  <c r="I99" i="89"/>
  <c r="C99" i="89"/>
  <c r="I98" i="89"/>
  <c r="I97" i="89"/>
  <c r="C97" i="89"/>
  <c r="I96" i="89"/>
  <c r="I95" i="89"/>
  <c r="C95" i="89"/>
  <c r="I94" i="89"/>
  <c r="I93" i="89"/>
  <c r="C93" i="89"/>
  <c r="I92" i="89"/>
  <c r="I91" i="89"/>
  <c r="C91" i="89"/>
  <c r="I90" i="89"/>
  <c r="I89" i="89"/>
  <c r="C89" i="89"/>
  <c r="I88" i="89"/>
  <c r="I87" i="89"/>
  <c r="C87" i="89"/>
  <c r="I86" i="89"/>
  <c r="I85" i="89"/>
  <c r="C85" i="89"/>
  <c r="I84" i="89"/>
  <c r="I83" i="89"/>
  <c r="C83" i="89"/>
  <c r="I82" i="89"/>
  <c r="I81" i="89"/>
  <c r="C81" i="89"/>
  <c r="I80" i="89"/>
  <c r="I79" i="89"/>
  <c r="C79" i="89"/>
  <c r="I78" i="89"/>
  <c r="I77" i="89"/>
  <c r="C77" i="89"/>
  <c r="I76" i="89"/>
  <c r="I75" i="89"/>
  <c r="C75" i="89"/>
  <c r="I74" i="89"/>
  <c r="I73" i="89"/>
  <c r="C73" i="89"/>
  <c r="I72" i="89"/>
  <c r="I71" i="89"/>
  <c r="C71" i="89"/>
  <c r="I70" i="89"/>
  <c r="I69" i="89"/>
  <c r="C69" i="89"/>
  <c r="I68" i="89"/>
  <c r="I67" i="89"/>
  <c r="C67" i="89"/>
  <c r="I66" i="89"/>
  <c r="I65" i="89"/>
  <c r="C65" i="89"/>
  <c r="O62" i="89"/>
  <c r="I62" i="89"/>
  <c r="H62" i="89"/>
  <c r="O61" i="89"/>
  <c r="I61" i="89"/>
  <c r="H61" i="89"/>
  <c r="O60" i="89"/>
  <c r="I60" i="89"/>
  <c r="H60" i="89"/>
  <c r="O59" i="89"/>
  <c r="I59" i="89"/>
  <c r="H59" i="89"/>
  <c r="P57" i="89"/>
  <c r="O57" i="89"/>
  <c r="I57" i="89"/>
  <c r="H57" i="89"/>
  <c r="D57" i="89"/>
  <c r="P56" i="89"/>
  <c r="O56" i="89"/>
  <c r="I56" i="89"/>
  <c r="H56" i="89"/>
  <c r="D56" i="89"/>
  <c r="P55" i="89"/>
  <c r="O55" i="89"/>
  <c r="I55" i="89"/>
  <c r="H55" i="89"/>
  <c r="D55" i="89"/>
  <c r="O54" i="89"/>
  <c r="I54" i="89"/>
  <c r="H54" i="89"/>
  <c r="O53" i="89"/>
  <c r="I53" i="89"/>
  <c r="H53" i="89"/>
  <c r="O52" i="89"/>
  <c r="I52" i="89"/>
  <c r="H52" i="89"/>
  <c r="O51" i="89"/>
  <c r="I51" i="89"/>
  <c r="H51" i="89"/>
  <c r="O50" i="89"/>
  <c r="I50" i="89"/>
  <c r="H50" i="89"/>
  <c r="O49" i="89"/>
  <c r="I49" i="89"/>
  <c r="H49" i="89"/>
  <c r="O48" i="89"/>
  <c r="I48" i="89"/>
  <c r="H48" i="89"/>
  <c r="O47" i="89"/>
  <c r="I47" i="89"/>
  <c r="H47" i="89"/>
  <c r="O46" i="89"/>
  <c r="I46" i="89"/>
  <c r="H46" i="89"/>
  <c r="O45" i="89"/>
  <c r="I45" i="89"/>
  <c r="H45" i="89"/>
  <c r="O44" i="89"/>
  <c r="I44" i="89"/>
  <c r="H44" i="89"/>
  <c r="O43" i="89"/>
  <c r="I43" i="89"/>
  <c r="H43" i="89"/>
  <c r="O42" i="89"/>
  <c r="I42" i="89"/>
  <c r="H42" i="89"/>
  <c r="O41" i="89"/>
  <c r="I41" i="89"/>
  <c r="H41" i="89"/>
  <c r="O40" i="89"/>
  <c r="I40" i="89"/>
  <c r="H40" i="89"/>
  <c r="O39" i="89"/>
  <c r="I39" i="89"/>
  <c r="H39" i="89"/>
  <c r="O38" i="89"/>
  <c r="I38" i="89"/>
  <c r="H38" i="89"/>
  <c r="O37" i="89"/>
  <c r="I37" i="89"/>
  <c r="H37" i="89"/>
  <c r="O36" i="89"/>
  <c r="I36" i="89"/>
  <c r="H36" i="89"/>
  <c r="O35" i="89"/>
  <c r="I35" i="89"/>
  <c r="H35" i="89"/>
  <c r="O34" i="89"/>
  <c r="I34" i="89"/>
  <c r="H34" i="89"/>
  <c r="O33" i="89"/>
  <c r="I33" i="89"/>
  <c r="H33" i="89"/>
  <c r="O32" i="89"/>
  <c r="I32" i="89"/>
  <c r="H32" i="89"/>
  <c r="N1" i="89"/>
  <c r="P19" i="89" s="1"/>
  <c r="I110" i="88"/>
  <c r="C110" i="88"/>
  <c r="I109" i="88"/>
  <c r="C109" i="88"/>
  <c r="I108" i="88"/>
  <c r="C108" i="88"/>
  <c r="I107" i="88"/>
  <c r="C107" i="88"/>
  <c r="I106" i="88"/>
  <c r="C106" i="88"/>
  <c r="I104" i="88"/>
  <c r="I103" i="88"/>
  <c r="C103" i="88"/>
  <c r="I102" i="88"/>
  <c r="I101" i="88"/>
  <c r="C101" i="88"/>
  <c r="I100" i="88"/>
  <c r="I99" i="88"/>
  <c r="C99" i="88"/>
  <c r="I98" i="88"/>
  <c r="I97" i="88"/>
  <c r="C97" i="88"/>
  <c r="I96" i="88"/>
  <c r="I95" i="88"/>
  <c r="C95" i="88"/>
  <c r="I94" i="88"/>
  <c r="I93" i="88"/>
  <c r="C93" i="88"/>
  <c r="I92" i="88"/>
  <c r="I91" i="88"/>
  <c r="C91" i="88"/>
  <c r="I90" i="88"/>
  <c r="I89" i="88"/>
  <c r="C89" i="88"/>
  <c r="I88" i="88"/>
  <c r="I87" i="88"/>
  <c r="C87" i="88"/>
  <c r="I86" i="88"/>
  <c r="I85" i="88"/>
  <c r="C85" i="88"/>
  <c r="I84" i="88"/>
  <c r="I83" i="88"/>
  <c r="C83" i="88"/>
  <c r="I82" i="88"/>
  <c r="I81" i="88"/>
  <c r="C81" i="88"/>
  <c r="I80" i="88"/>
  <c r="I79" i="88"/>
  <c r="C79" i="88"/>
  <c r="I78" i="88"/>
  <c r="I77" i="88"/>
  <c r="C77" i="88"/>
  <c r="I76" i="88"/>
  <c r="I75" i="88"/>
  <c r="C75" i="88"/>
  <c r="I74" i="88"/>
  <c r="I73" i="88"/>
  <c r="C73" i="88"/>
  <c r="I72" i="88"/>
  <c r="I71" i="88"/>
  <c r="C71" i="88"/>
  <c r="I70" i="88"/>
  <c r="I69" i="88"/>
  <c r="C69" i="88"/>
  <c r="I68" i="88"/>
  <c r="I67" i="88"/>
  <c r="C67" i="88"/>
  <c r="I66" i="88"/>
  <c r="I65" i="88"/>
  <c r="C65" i="88"/>
  <c r="O62" i="88"/>
  <c r="I62" i="88"/>
  <c r="H62" i="88"/>
  <c r="O61" i="88"/>
  <c r="I61" i="88"/>
  <c r="H61" i="88"/>
  <c r="O60" i="88"/>
  <c r="I60" i="88"/>
  <c r="H60" i="88"/>
  <c r="O59" i="88"/>
  <c r="I59" i="88"/>
  <c r="H59" i="88"/>
  <c r="P57" i="88"/>
  <c r="O57" i="88"/>
  <c r="I57" i="88"/>
  <c r="H57" i="88"/>
  <c r="D57" i="88"/>
  <c r="P56" i="88"/>
  <c r="O56" i="88"/>
  <c r="I56" i="88"/>
  <c r="H56" i="88"/>
  <c r="D56" i="88"/>
  <c r="P55" i="88"/>
  <c r="O55" i="88"/>
  <c r="I55" i="88"/>
  <c r="H55" i="88"/>
  <c r="D55" i="88"/>
  <c r="O54" i="88"/>
  <c r="I54" i="88"/>
  <c r="H54" i="88"/>
  <c r="O53" i="88"/>
  <c r="I53" i="88"/>
  <c r="H53" i="88"/>
  <c r="O52" i="88"/>
  <c r="I52" i="88"/>
  <c r="H52" i="88"/>
  <c r="O51" i="88"/>
  <c r="I51" i="88"/>
  <c r="H51" i="88"/>
  <c r="O50" i="88"/>
  <c r="I50" i="88"/>
  <c r="H50" i="88"/>
  <c r="O49" i="88"/>
  <c r="I49" i="88"/>
  <c r="H49" i="88"/>
  <c r="O48" i="88"/>
  <c r="I48" i="88"/>
  <c r="H48" i="88"/>
  <c r="O47" i="88"/>
  <c r="I47" i="88"/>
  <c r="H47" i="88"/>
  <c r="O46" i="88"/>
  <c r="I46" i="88"/>
  <c r="H46" i="88"/>
  <c r="O45" i="88"/>
  <c r="I45" i="88"/>
  <c r="H45" i="88"/>
  <c r="O44" i="88"/>
  <c r="I44" i="88"/>
  <c r="H44" i="88"/>
  <c r="O43" i="88"/>
  <c r="I43" i="88"/>
  <c r="H43" i="88"/>
  <c r="O42" i="88"/>
  <c r="I42" i="88"/>
  <c r="H42" i="88"/>
  <c r="O41" i="88"/>
  <c r="I41" i="88"/>
  <c r="H41" i="88"/>
  <c r="O40" i="88"/>
  <c r="I40" i="88"/>
  <c r="H40" i="88"/>
  <c r="O39" i="88"/>
  <c r="I39" i="88"/>
  <c r="H39" i="88"/>
  <c r="O38" i="88"/>
  <c r="I38" i="88"/>
  <c r="H38" i="88"/>
  <c r="O37" i="88"/>
  <c r="I37" i="88"/>
  <c r="H37" i="88"/>
  <c r="O36" i="88"/>
  <c r="I36" i="88"/>
  <c r="H36" i="88"/>
  <c r="O35" i="88"/>
  <c r="I35" i="88"/>
  <c r="H35" i="88"/>
  <c r="O34" i="88"/>
  <c r="I34" i="88"/>
  <c r="H34" i="88"/>
  <c r="O33" i="88"/>
  <c r="I33" i="88"/>
  <c r="H33" i="88"/>
  <c r="O32" i="88"/>
  <c r="I32" i="88"/>
  <c r="H32" i="88"/>
  <c r="N1" i="88"/>
  <c r="P19" i="88" s="1"/>
  <c r="I110" i="87"/>
  <c r="C110" i="87"/>
  <c r="I109" i="87"/>
  <c r="C109" i="87"/>
  <c r="I108" i="87"/>
  <c r="C108" i="87"/>
  <c r="I107" i="87"/>
  <c r="C107" i="87"/>
  <c r="I106" i="87"/>
  <c r="C106" i="87"/>
  <c r="I104" i="87"/>
  <c r="I103" i="87"/>
  <c r="C103" i="87"/>
  <c r="I102" i="87"/>
  <c r="I101" i="87"/>
  <c r="C101" i="87"/>
  <c r="I100" i="87"/>
  <c r="I99" i="87"/>
  <c r="C99" i="87"/>
  <c r="I98" i="87"/>
  <c r="I97" i="87"/>
  <c r="C97" i="87"/>
  <c r="I96" i="87"/>
  <c r="I95" i="87"/>
  <c r="C95" i="87"/>
  <c r="I94" i="87"/>
  <c r="I93" i="87"/>
  <c r="C93" i="87"/>
  <c r="I92" i="87"/>
  <c r="I91" i="87"/>
  <c r="C91" i="87"/>
  <c r="I90" i="87"/>
  <c r="I89" i="87"/>
  <c r="C89" i="87"/>
  <c r="I88" i="87"/>
  <c r="I87" i="87"/>
  <c r="C87" i="87"/>
  <c r="I86" i="87"/>
  <c r="I85" i="87"/>
  <c r="C85" i="87"/>
  <c r="I84" i="87"/>
  <c r="I83" i="87"/>
  <c r="C83" i="87"/>
  <c r="I82" i="87"/>
  <c r="I81" i="87"/>
  <c r="C81" i="87"/>
  <c r="I80" i="87"/>
  <c r="I79" i="87"/>
  <c r="C79" i="87"/>
  <c r="I78" i="87"/>
  <c r="I77" i="87"/>
  <c r="C77" i="87"/>
  <c r="I76" i="87"/>
  <c r="I75" i="87"/>
  <c r="C75" i="87"/>
  <c r="I74" i="87"/>
  <c r="I73" i="87"/>
  <c r="C73" i="87"/>
  <c r="I72" i="87"/>
  <c r="I71" i="87"/>
  <c r="C71" i="87"/>
  <c r="I70" i="87"/>
  <c r="I69" i="87"/>
  <c r="C69" i="87"/>
  <c r="I68" i="87"/>
  <c r="I67" i="87"/>
  <c r="C67" i="87"/>
  <c r="I66" i="87"/>
  <c r="I65" i="87"/>
  <c r="C65" i="87"/>
  <c r="O62" i="87"/>
  <c r="I62" i="87"/>
  <c r="H62" i="87"/>
  <c r="O61" i="87"/>
  <c r="I61" i="87"/>
  <c r="H61" i="87"/>
  <c r="O60" i="87"/>
  <c r="I60" i="87"/>
  <c r="H60" i="87"/>
  <c r="O59" i="87"/>
  <c r="I59" i="87"/>
  <c r="H59" i="87"/>
  <c r="P57" i="87"/>
  <c r="O57" i="87"/>
  <c r="I57" i="87"/>
  <c r="H57" i="87"/>
  <c r="D57" i="87"/>
  <c r="P56" i="87"/>
  <c r="O56" i="87"/>
  <c r="I56" i="87"/>
  <c r="H56" i="87"/>
  <c r="D56" i="87"/>
  <c r="P55" i="87"/>
  <c r="O55" i="87"/>
  <c r="I55" i="87"/>
  <c r="H55" i="87"/>
  <c r="D55" i="87"/>
  <c r="O54" i="87"/>
  <c r="I54" i="87"/>
  <c r="H54" i="87"/>
  <c r="O53" i="87"/>
  <c r="I53" i="87"/>
  <c r="H53" i="87"/>
  <c r="O52" i="87"/>
  <c r="I52" i="87"/>
  <c r="H52" i="87"/>
  <c r="O51" i="87"/>
  <c r="I51" i="87"/>
  <c r="H51" i="87"/>
  <c r="O50" i="87"/>
  <c r="I50" i="87"/>
  <c r="H50" i="87"/>
  <c r="O49" i="87"/>
  <c r="I49" i="87"/>
  <c r="H49" i="87"/>
  <c r="O48" i="87"/>
  <c r="I48" i="87"/>
  <c r="H48" i="87"/>
  <c r="O47" i="87"/>
  <c r="I47" i="87"/>
  <c r="H47" i="87"/>
  <c r="O46" i="87"/>
  <c r="I46" i="87"/>
  <c r="H46" i="87"/>
  <c r="O45" i="87"/>
  <c r="I45" i="87"/>
  <c r="H45" i="87"/>
  <c r="O44" i="87"/>
  <c r="I44" i="87"/>
  <c r="H44" i="87"/>
  <c r="O43" i="87"/>
  <c r="I43" i="87"/>
  <c r="H43" i="87"/>
  <c r="O42" i="87"/>
  <c r="I42" i="87"/>
  <c r="H42" i="87"/>
  <c r="O41" i="87"/>
  <c r="I41" i="87"/>
  <c r="H41" i="87"/>
  <c r="O40" i="87"/>
  <c r="I40" i="87"/>
  <c r="H40" i="87"/>
  <c r="O39" i="87"/>
  <c r="I39" i="87"/>
  <c r="H39" i="87"/>
  <c r="O38" i="87"/>
  <c r="I38" i="87"/>
  <c r="H38" i="87"/>
  <c r="O37" i="87"/>
  <c r="I37" i="87"/>
  <c r="H37" i="87"/>
  <c r="O36" i="87"/>
  <c r="I36" i="87"/>
  <c r="H36" i="87"/>
  <c r="O35" i="87"/>
  <c r="I35" i="87"/>
  <c r="H35" i="87"/>
  <c r="O34" i="87"/>
  <c r="I34" i="87"/>
  <c r="H34" i="87"/>
  <c r="O33" i="87"/>
  <c r="I33" i="87"/>
  <c r="H33" i="87"/>
  <c r="O32" i="87"/>
  <c r="I32" i="87"/>
  <c r="H32" i="87"/>
  <c r="N1" i="87"/>
  <c r="P19" i="87" s="1"/>
  <c r="I110" i="86"/>
  <c r="C110" i="86"/>
  <c r="I109" i="86"/>
  <c r="C109" i="86"/>
  <c r="I108" i="86"/>
  <c r="C108" i="86"/>
  <c r="I107" i="86"/>
  <c r="C107" i="86"/>
  <c r="I106" i="86"/>
  <c r="C106" i="86"/>
  <c r="I104" i="86"/>
  <c r="I103" i="86"/>
  <c r="C103" i="86"/>
  <c r="I102" i="86"/>
  <c r="I101" i="86"/>
  <c r="C101" i="86"/>
  <c r="I100" i="86"/>
  <c r="I99" i="86"/>
  <c r="C99" i="86"/>
  <c r="I98" i="86"/>
  <c r="I97" i="86"/>
  <c r="C97" i="86"/>
  <c r="I96" i="86"/>
  <c r="I95" i="86"/>
  <c r="C95" i="86"/>
  <c r="I94" i="86"/>
  <c r="I93" i="86"/>
  <c r="C93" i="86"/>
  <c r="I92" i="86"/>
  <c r="I91" i="86"/>
  <c r="C91" i="86"/>
  <c r="I90" i="86"/>
  <c r="I89" i="86"/>
  <c r="C89" i="86"/>
  <c r="I88" i="86"/>
  <c r="I87" i="86"/>
  <c r="C87" i="86"/>
  <c r="I86" i="86"/>
  <c r="I85" i="86"/>
  <c r="C85" i="86"/>
  <c r="I84" i="86"/>
  <c r="I83" i="86"/>
  <c r="C83" i="86"/>
  <c r="I82" i="86"/>
  <c r="I81" i="86"/>
  <c r="C81" i="86"/>
  <c r="I80" i="86"/>
  <c r="I79" i="86"/>
  <c r="C79" i="86"/>
  <c r="I78" i="86"/>
  <c r="I77" i="86"/>
  <c r="C77" i="86"/>
  <c r="I76" i="86"/>
  <c r="I75" i="86"/>
  <c r="C75" i="86"/>
  <c r="I74" i="86"/>
  <c r="I73" i="86"/>
  <c r="C73" i="86"/>
  <c r="I72" i="86"/>
  <c r="I71" i="86"/>
  <c r="C71" i="86"/>
  <c r="I70" i="86"/>
  <c r="I69" i="86"/>
  <c r="C69" i="86"/>
  <c r="I68" i="86"/>
  <c r="I67" i="86"/>
  <c r="C67" i="86"/>
  <c r="I66" i="86"/>
  <c r="I65" i="86"/>
  <c r="C65" i="86"/>
  <c r="O62" i="86"/>
  <c r="I62" i="86"/>
  <c r="H62" i="86"/>
  <c r="O61" i="86"/>
  <c r="I61" i="86"/>
  <c r="H61" i="86"/>
  <c r="O60" i="86"/>
  <c r="I60" i="86"/>
  <c r="H60" i="86"/>
  <c r="O59" i="86"/>
  <c r="I59" i="86"/>
  <c r="H59" i="86"/>
  <c r="P57" i="86"/>
  <c r="O57" i="86"/>
  <c r="I57" i="86"/>
  <c r="H57" i="86"/>
  <c r="D57" i="86"/>
  <c r="P56" i="86"/>
  <c r="O56" i="86"/>
  <c r="I56" i="86"/>
  <c r="H56" i="86"/>
  <c r="D56" i="86"/>
  <c r="P55" i="86"/>
  <c r="O55" i="86"/>
  <c r="I55" i="86"/>
  <c r="H55" i="86"/>
  <c r="D55" i="86"/>
  <c r="O54" i="86"/>
  <c r="I54" i="86"/>
  <c r="H54" i="86"/>
  <c r="O53" i="86"/>
  <c r="I53" i="86"/>
  <c r="H53" i="86"/>
  <c r="O52" i="86"/>
  <c r="I52" i="86"/>
  <c r="H52" i="86"/>
  <c r="O51" i="86"/>
  <c r="I51" i="86"/>
  <c r="H51" i="86"/>
  <c r="O50" i="86"/>
  <c r="I50" i="86"/>
  <c r="H50" i="86"/>
  <c r="O49" i="86"/>
  <c r="I49" i="86"/>
  <c r="H49" i="86"/>
  <c r="O48" i="86"/>
  <c r="I48" i="86"/>
  <c r="H48" i="86"/>
  <c r="O47" i="86"/>
  <c r="I47" i="86"/>
  <c r="H47" i="86"/>
  <c r="O46" i="86"/>
  <c r="I46" i="86"/>
  <c r="H46" i="86"/>
  <c r="O45" i="86"/>
  <c r="I45" i="86"/>
  <c r="H45" i="86"/>
  <c r="O44" i="86"/>
  <c r="I44" i="86"/>
  <c r="H44" i="86"/>
  <c r="O43" i="86"/>
  <c r="I43" i="86"/>
  <c r="H43" i="86"/>
  <c r="O42" i="86"/>
  <c r="I42" i="86"/>
  <c r="H42" i="86"/>
  <c r="O41" i="86"/>
  <c r="I41" i="86"/>
  <c r="H41" i="86"/>
  <c r="O40" i="86"/>
  <c r="I40" i="86"/>
  <c r="H40" i="86"/>
  <c r="O39" i="86"/>
  <c r="I39" i="86"/>
  <c r="H39" i="86"/>
  <c r="O38" i="86"/>
  <c r="I38" i="86"/>
  <c r="H38" i="86"/>
  <c r="O37" i="86"/>
  <c r="I37" i="86"/>
  <c r="H37" i="86"/>
  <c r="O36" i="86"/>
  <c r="I36" i="86"/>
  <c r="H36" i="86"/>
  <c r="O35" i="86"/>
  <c r="I35" i="86"/>
  <c r="H35" i="86"/>
  <c r="O34" i="86"/>
  <c r="I34" i="86"/>
  <c r="H34" i="86"/>
  <c r="O33" i="86"/>
  <c r="I33" i="86"/>
  <c r="H33" i="86"/>
  <c r="O32" i="86"/>
  <c r="I32" i="86"/>
  <c r="H32" i="86"/>
  <c r="N1" i="86"/>
  <c r="P19" i="86" s="1"/>
  <c r="I110" i="85"/>
  <c r="C110" i="85"/>
  <c r="I109" i="85"/>
  <c r="C109" i="85"/>
  <c r="I108" i="85"/>
  <c r="C108" i="85"/>
  <c r="I107" i="85"/>
  <c r="C107" i="85"/>
  <c r="I106" i="85"/>
  <c r="C106" i="85"/>
  <c r="I104" i="85"/>
  <c r="I103" i="85"/>
  <c r="C103" i="85"/>
  <c r="I102" i="85"/>
  <c r="I101" i="85"/>
  <c r="C101" i="85"/>
  <c r="I100" i="85"/>
  <c r="I99" i="85"/>
  <c r="C99" i="85"/>
  <c r="I98" i="85"/>
  <c r="I97" i="85"/>
  <c r="C97" i="85"/>
  <c r="I96" i="85"/>
  <c r="I95" i="85"/>
  <c r="C95" i="85"/>
  <c r="I94" i="85"/>
  <c r="I93" i="85"/>
  <c r="C93" i="85"/>
  <c r="I92" i="85"/>
  <c r="I91" i="85"/>
  <c r="C91" i="85"/>
  <c r="I90" i="85"/>
  <c r="I89" i="85"/>
  <c r="C89" i="85"/>
  <c r="I88" i="85"/>
  <c r="I87" i="85"/>
  <c r="C87" i="85"/>
  <c r="I86" i="85"/>
  <c r="I85" i="85"/>
  <c r="C85" i="85"/>
  <c r="I84" i="85"/>
  <c r="I83" i="85"/>
  <c r="C83" i="85"/>
  <c r="I82" i="85"/>
  <c r="I81" i="85"/>
  <c r="C81" i="85"/>
  <c r="I80" i="85"/>
  <c r="I79" i="85"/>
  <c r="C79" i="85"/>
  <c r="I78" i="85"/>
  <c r="I77" i="85"/>
  <c r="C77" i="85"/>
  <c r="I76" i="85"/>
  <c r="I75" i="85"/>
  <c r="C75" i="85"/>
  <c r="I74" i="85"/>
  <c r="I73" i="85"/>
  <c r="C73" i="85"/>
  <c r="I72" i="85"/>
  <c r="I71" i="85"/>
  <c r="C71" i="85"/>
  <c r="I70" i="85"/>
  <c r="I69" i="85"/>
  <c r="C69" i="85"/>
  <c r="I68" i="85"/>
  <c r="I67" i="85"/>
  <c r="C67" i="85"/>
  <c r="I66" i="85"/>
  <c r="I65" i="85"/>
  <c r="C65" i="85"/>
  <c r="O62" i="85"/>
  <c r="I62" i="85"/>
  <c r="H62" i="85"/>
  <c r="O61" i="85"/>
  <c r="I61" i="85"/>
  <c r="H61" i="85"/>
  <c r="O60" i="85"/>
  <c r="I60" i="85"/>
  <c r="H60" i="85"/>
  <c r="O59" i="85"/>
  <c r="I59" i="85"/>
  <c r="H59" i="85"/>
  <c r="P57" i="85"/>
  <c r="O57" i="85"/>
  <c r="I57" i="85"/>
  <c r="H57" i="85"/>
  <c r="D57" i="85"/>
  <c r="P56" i="85"/>
  <c r="O56" i="85"/>
  <c r="I56" i="85"/>
  <c r="H56" i="85"/>
  <c r="D56" i="85"/>
  <c r="P55" i="85"/>
  <c r="O55" i="85"/>
  <c r="I55" i="85"/>
  <c r="H55" i="85"/>
  <c r="D55" i="85"/>
  <c r="O54" i="85"/>
  <c r="I54" i="85"/>
  <c r="H54" i="85"/>
  <c r="O53" i="85"/>
  <c r="I53" i="85"/>
  <c r="H53" i="85"/>
  <c r="O52" i="85"/>
  <c r="I52" i="85"/>
  <c r="H52" i="85"/>
  <c r="O51" i="85"/>
  <c r="I51" i="85"/>
  <c r="H51" i="85"/>
  <c r="O50" i="85"/>
  <c r="I50" i="85"/>
  <c r="H50" i="85"/>
  <c r="O49" i="85"/>
  <c r="I49" i="85"/>
  <c r="H49" i="85"/>
  <c r="O48" i="85"/>
  <c r="I48" i="85"/>
  <c r="H48" i="85"/>
  <c r="O47" i="85"/>
  <c r="I47" i="85"/>
  <c r="H47" i="85"/>
  <c r="O46" i="85"/>
  <c r="I46" i="85"/>
  <c r="H46" i="85"/>
  <c r="O45" i="85"/>
  <c r="I45" i="85"/>
  <c r="H45" i="85"/>
  <c r="O44" i="85"/>
  <c r="I44" i="85"/>
  <c r="H44" i="85"/>
  <c r="O43" i="85"/>
  <c r="I43" i="85"/>
  <c r="H43" i="85"/>
  <c r="O42" i="85"/>
  <c r="I42" i="85"/>
  <c r="H42" i="85"/>
  <c r="O41" i="85"/>
  <c r="I41" i="85"/>
  <c r="H41" i="85"/>
  <c r="O40" i="85"/>
  <c r="I40" i="85"/>
  <c r="H40" i="85"/>
  <c r="O39" i="85"/>
  <c r="I39" i="85"/>
  <c r="H39" i="85"/>
  <c r="O38" i="85"/>
  <c r="I38" i="85"/>
  <c r="H38" i="85"/>
  <c r="O37" i="85"/>
  <c r="I37" i="85"/>
  <c r="H37" i="85"/>
  <c r="O36" i="85"/>
  <c r="I36" i="85"/>
  <c r="H36" i="85"/>
  <c r="O35" i="85"/>
  <c r="I35" i="85"/>
  <c r="H35" i="85"/>
  <c r="O34" i="85"/>
  <c r="I34" i="85"/>
  <c r="H34" i="85"/>
  <c r="O33" i="85"/>
  <c r="I33" i="85"/>
  <c r="H33" i="85"/>
  <c r="O32" i="85"/>
  <c r="I32" i="85"/>
  <c r="H32" i="85"/>
  <c r="N1" i="85"/>
  <c r="P19" i="85" s="1"/>
  <c r="I110" i="84"/>
  <c r="C110" i="84"/>
  <c r="I109" i="84"/>
  <c r="C109" i="84"/>
  <c r="I108" i="84"/>
  <c r="C108" i="84"/>
  <c r="I107" i="84"/>
  <c r="C107" i="84"/>
  <c r="I106" i="84"/>
  <c r="C106" i="84"/>
  <c r="I104" i="84"/>
  <c r="I103" i="84"/>
  <c r="C103" i="84"/>
  <c r="I102" i="84"/>
  <c r="I101" i="84"/>
  <c r="C101" i="84"/>
  <c r="I100" i="84"/>
  <c r="I99" i="84"/>
  <c r="C99" i="84"/>
  <c r="I98" i="84"/>
  <c r="I97" i="84"/>
  <c r="C97" i="84"/>
  <c r="I96" i="84"/>
  <c r="I95" i="84"/>
  <c r="C95" i="84"/>
  <c r="I94" i="84"/>
  <c r="I93" i="84"/>
  <c r="C93" i="84"/>
  <c r="I92" i="84"/>
  <c r="I91" i="84"/>
  <c r="C91" i="84"/>
  <c r="I90" i="84"/>
  <c r="I89" i="84"/>
  <c r="C89" i="84"/>
  <c r="I88" i="84"/>
  <c r="I87" i="84"/>
  <c r="C87" i="84"/>
  <c r="I86" i="84"/>
  <c r="I85" i="84"/>
  <c r="C85" i="84"/>
  <c r="I84" i="84"/>
  <c r="I83" i="84"/>
  <c r="C83" i="84"/>
  <c r="I82" i="84"/>
  <c r="I81" i="84"/>
  <c r="C81" i="84"/>
  <c r="I80" i="84"/>
  <c r="I79" i="84"/>
  <c r="C79" i="84"/>
  <c r="I78" i="84"/>
  <c r="I77" i="84"/>
  <c r="C77" i="84"/>
  <c r="I76" i="84"/>
  <c r="I75" i="84"/>
  <c r="C75" i="84"/>
  <c r="I74" i="84"/>
  <c r="I73" i="84"/>
  <c r="C73" i="84"/>
  <c r="I72" i="84"/>
  <c r="I71" i="84"/>
  <c r="C71" i="84"/>
  <c r="I70" i="84"/>
  <c r="I69" i="84"/>
  <c r="C69" i="84"/>
  <c r="I68" i="84"/>
  <c r="I67" i="84"/>
  <c r="C67" i="84"/>
  <c r="I66" i="84"/>
  <c r="I65" i="84"/>
  <c r="C65" i="84"/>
  <c r="O62" i="84"/>
  <c r="I62" i="84"/>
  <c r="H62" i="84"/>
  <c r="O61" i="84"/>
  <c r="I61" i="84"/>
  <c r="H61" i="84"/>
  <c r="O60" i="84"/>
  <c r="I60" i="84"/>
  <c r="H60" i="84"/>
  <c r="O59" i="84"/>
  <c r="I59" i="84"/>
  <c r="H59" i="84"/>
  <c r="P57" i="84"/>
  <c r="O57" i="84"/>
  <c r="I57" i="84"/>
  <c r="H57" i="84"/>
  <c r="D57" i="84"/>
  <c r="P56" i="84"/>
  <c r="O56" i="84"/>
  <c r="I56" i="84"/>
  <c r="H56" i="84"/>
  <c r="D56" i="84"/>
  <c r="P55" i="84"/>
  <c r="O55" i="84"/>
  <c r="I55" i="84"/>
  <c r="H55" i="84"/>
  <c r="D55" i="84"/>
  <c r="O54" i="84"/>
  <c r="I54" i="84"/>
  <c r="H54" i="84"/>
  <c r="O53" i="84"/>
  <c r="I53" i="84"/>
  <c r="H53" i="84"/>
  <c r="O52" i="84"/>
  <c r="I52" i="84"/>
  <c r="H52" i="84"/>
  <c r="O51" i="84"/>
  <c r="I51" i="84"/>
  <c r="H51" i="84"/>
  <c r="O50" i="84"/>
  <c r="I50" i="84"/>
  <c r="H50" i="84"/>
  <c r="O49" i="84"/>
  <c r="I49" i="84"/>
  <c r="H49" i="84"/>
  <c r="O48" i="84"/>
  <c r="I48" i="84"/>
  <c r="H48" i="84"/>
  <c r="O47" i="84"/>
  <c r="I47" i="84"/>
  <c r="H47" i="84"/>
  <c r="O46" i="84"/>
  <c r="I46" i="84"/>
  <c r="H46" i="84"/>
  <c r="O45" i="84"/>
  <c r="I45" i="84"/>
  <c r="H45" i="84"/>
  <c r="O44" i="84"/>
  <c r="I44" i="84"/>
  <c r="H44" i="84"/>
  <c r="O43" i="84"/>
  <c r="I43" i="84"/>
  <c r="H43" i="84"/>
  <c r="O42" i="84"/>
  <c r="I42" i="84"/>
  <c r="H42" i="84"/>
  <c r="O41" i="84"/>
  <c r="I41" i="84"/>
  <c r="H41" i="84"/>
  <c r="O40" i="84"/>
  <c r="I40" i="84"/>
  <c r="H40" i="84"/>
  <c r="O39" i="84"/>
  <c r="I39" i="84"/>
  <c r="H39" i="84"/>
  <c r="O38" i="84"/>
  <c r="I38" i="84"/>
  <c r="H38" i="84"/>
  <c r="O37" i="84"/>
  <c r="I37" i="84"/>
  <c r="H37" i="84"/>
  <c r="O36" i="84"/>
  <c r="I36" i="84"/>
  <c r="H36" i="84"/>
  <c r="O35" i="84"/>
  <c r="I35" i="84"/>
  <c r="H35" i="84"/>
  <c r="O34" i="84"/>
  <c r="I34" i="84"/>
  <c r="H34" i="84"/>
  <c r="O33" i="84"/>
  <c r="I33" i="84"/>
  <c r="H33" i="84"/>
  <c r="O32" i="84"/>
  <c r="I32" i="84"/>
  <c r="H32" i="84"/>
  <c r="N1" i="84"/>
  <c r="P19" i="84" s="1"/>
  <c r="I110" i="83"/>
  <c r="C110" i="83"/>
  <c r="I109" i="83"/>
  <c r="C109" i="83"/>
  <c r="I108" i="83"/>
  <c r="C108" i="83"/>
  <c r="I107" i="83"/>
  <c r="C107" i="83"/>
  <c r="I106" i="83"/>
  <c r="C106" i="83"/>
  <c r="I104" i="83"/>
  <c r="I103" i="83"/>
  <c r="C103" i="83"/>
  <c r="I102" i="83"/>
  <c r="I101" i="83"/>
  <c r="C101" i="83"/>
  <c r="I100" i="83"/>
  <c r="I99" i="83"/>
  <c r="C99" i="83"/>
  <c r="I98" i="83"/>
  <c r="I97" i="83"/>
  <c r="C97" i="83"/>
  <c r="I96" i="83"/>
  <c r="I95" i="83"/>
  <c r="C95" i="83"/>
  <c r="I94" i="83"/>
  <c r="I93" i="83"/>
  <c r="C93" i="83"/>
  <c r="I92" i="83"/>
  <c r="I91" i="83"/>
  <c r="C91" i="83"/>
  <c r="I90" i="83"/>
  <c r="I89" i="83"/>
  <c r="C89" i="83"/>
  <c r="I88" i="83"/>
  <c r="I87" i="83"/>
  <c r="C87" i="83"/>
  <c r="I86" i="83"/>
  <c r="I85" i="83"/>
  <c r="C85" i="83"/>
  <c r="I84" i="83"/>
  <c r="I83" i="83"/>
  <c r="C83" i="83"/>
  <c r="I82" i="83"/>
  <c r="I81" i="83"/>
  <c r="C81" i="83"/>
  <c r="I80" i="83"/>
  <c r="I79" i="83"/>
  <c r="C79" i="83"/>
  <c r="I78" i="83"/>
  <c r="I77" i="83"/>
  <c r="C77" i="83"/>
  <c r="I76" i="83"/>
  <c r="I75" i="83"/>
  <c r="C75" i="83"/>
  <c r="I74" i="83"/>
  <c r="I73" i="83"/>
  <c r="C73" i="83"/>
  <c r="I72" i="83"/>
  <c r="I71" i="83"/>
  <c r="C71" i="83"/>
  <c r="I70" i="83"/>
  <c r="I69" i="83"/>
  <c r="C69" i="83"/>
  <c r="I68" i="83"/>
  <c r="I67" i="83"/>
  <c r="C67" i="83"/>
  <c r="I66" i="83"/>
  <c r="I65" i="83"/>
  <c r="C65" i="83"/>
  <c r="O62" i="83"/>
  <c r="I62" i="83"/>
  <c r="H62" i="83"/>
  <c r="O61" i="83"/>
  <c r="I61" i="83"/>
  <c r="H61" i="83"/>
  <c r="O60" i="83"/>
  <c r="I60" i="83"/>
  <c r="H60" i="83"/>
  <c r="O59" i="83"/>
  <c r="I59" i="83"/>
  <c r="H59" i="83"/>
  <c r="P57" i="83"/>
  <c r="O57" i="83"/>
  <c r="I57" i="83"/>
  <c r="H57" i="83"/>
  <c r="D57" i="83"/>
  <c r="P56" i="83"/>
  <c r="O56" i="83"/>
  <c r="I56" i="83"/>
  <c r="H56" i="83"/>
  <c r="D56" i="83"/>
  <c r="P55" i="83"/>
  <c r="O55" i="83"/>
  <c r="I55" i="83"/>
  <c r="H55" i="83"/>
  <c r="D55" i="83"/>
  <c r="O54" i="83"/>
  <c r="I54" i="83"/>
  <c r="H54" i="83"/>
  <c r="O53" i="83"/>
  <c r="I53" i="83"/>
  <c r="H53" i="83"/>
  <c r="O52" i="83"/>
  <c r="I52" i="83"/>
  <c r="H52" i="83"/>
  <c r="O51" i="83"/>
  <c r="I51" i="83"/>
  <c r="H51" i="83"/>
  <c r="O50" i="83"/>
  <c r="I50" i="83"/>
  <c r="H50" i="83"/>
  <c r="O49" i="83"/>
  <c r="I49" i="83"/>
  <c r="H49" i="83"/>
  <c r="O48" i="83"/>
  <c r="I48" i="83"/>
  <c r="H48" i="83"/>
  <c r="O47" i="83"/>
  <c r="I47" i="83"/>
  <c r="H47" i="83"/>
  <c r="O46" i="83"/>
  <c r="I46" i="83"/>
  <c r="H46" i="83"/>
  <c r="O45" i="83"/>
  <c r="I45" i="83"/>
  <c r="H45" i="83"/>
  <c r="O44" i="83"/>
  <c r="I44" i="83"/>
  <c r="H44" i="83"/>
  <c r="O43" i="83"/>
  <c r="I43" i="83"/>
  <c r="H43" i="83"/>
  <c r="O42" i="83"/>
  <c r="I42" i="83"/>
  <c r="H42" i="83"/>
  <c r="O41" i="83"/>
  <c r="I41" i="83"/>
  <c r="H41" i="83"/>
  <c r="O40" i="83"/>
  <c r="I40" i="83"/>
  <c r="H40" i="83"/>
  <c r="O39" i="83"/>
  <c r="I39" i="83"/>
  <c r="H39" i="83"/>
  <c r="O38" i="83"/>
  <c r="I38" i="83"/>
  <c r="H38" i="83"/>
  <c r="O37" i="83"/>
  <c r="I37" i="83"/>
  <c r="H37" i="83"/>
  <c r="O36" i="83"/>
  <c r="I36" i="83"/>
  <c r="H36" i="83"/>
  <c r="O35" i="83"/>
  <c r="I35" i="83"/>
  <c r="H35" i="83"/>
  <c r="O34" i="83"/>
  <c r="I34" i="83"/>
  <c r="H34" i="83"/>
  <c r="O33" i="83"/>
  <c r="I33" i="83"/>
  <c r="H33" i="83"/>
  <c r="O32" i="83"/>
  <c r="I32" i="83"/>
  <c r="H32" i="83"/>
  <c r="N1" i="83"/>
  <c r="P19" i="83" s="1"/>
  <c r="I110" i="82"/>
  <c r="C110" i="82"/>
  <c r="I109" i="82"/>
  <c r="C109" i="82"/>
  <c r="I108" i="82"/>
  <c r="C108" i="82"/>
  <c r="I107" i="82"/>
  <c r="C107" i="82"/>
  <c r="I106" i="82"/>
  <c r="C106" i="82"/>
  <c r="I104" i="82"/>
  <c r="I103" i="82"/>
  <c r="C103" i="82"/>
  <c r="I102" i="82"/>
  <c r="I101" i="82"/>
  <c r="C101" i="82"/>
  <c r="I100" i="82"/>
  <c r="I99" i="82"/>
  <c r="C99" i="82"/>
  <c r="I98" i="82"/>
  <c r="I97" i="82"/>
  <c r="C97" i="82"/>
  <c r="I96" i="82"/>
  <c r="I95" i="82"/>
  <c r="C95" i="82"/>
  <c r="I94" i="82"/>
  <c r="I93" i="82"/>
  <c r="C93" i="82"/>
  <c r="I92" i="82"/>
  <c r="I91" i="82"/>
  <c r="C91" i="82"/>
  <c r="I90" i="82"/>
  <c r="I89" i="82"/>
  <c r="C89" i="82"/>
  <c r="I88" i="82"/>
  <c r="I87" i="82"/>
  <c r="C87" i="82"/>
  <c r="I86" i="82"/>
  <c r="I85" i="82"/>
  <c r="C85" i="82"/>
  <c r="I84" i="82"/>
  <c r="I83" i="82"/>
  <c r="C83" i="82"/>
  <c r="I82" i="82"/>
  <c r="I81" i="82"/>
  <c r="C81" i="82"/>
  <c r="I80" i="82"/>
  <c r="I79" i="82"/>
  <c r="C79" i="82"/>
  <c r="I78" i="82"/>
  <c r="I77" i="82"/>
  <c r="C77" i="82"/>
  <c r="I76" i="82"/>
  <c r="I75" i="82"/>
  <c r="C75" i="82"/>
  <c r="I74" i="82"/>
  <c r="I73" i="82"/>
  <c r="C73" i="82"/>
  <c r="I72" i="82"/>
  <c r="I71" i="82"/>
  <c r="C71" i="82"/>
  <c r="I70" i="82"/>
  <c r="I69" i="82"/>
  <c r="C69" i="82"/>
  <c r="I68" i="82"/>
  <c r="I67" i="82"/>
  <c r="C67" i="82"/>
  <c r="I66" i="82"/>
  <c r="I65" i="82"/>
  <c r="C65" i="82"/>
  <c r="O62" i="82"/>
  <c r="I62" i="82"/>
  <c r="H62" i="82"/>
  <c r="O61" i="82"/>
  <c r="I61" i="82"/>
  <c r="H61" i="82"/>
  <c r="O60" i="82"/>
  <c r="I60" i="82"/>
  <c r="H60" i="82"/>
  <c r="O59" i="82"/>
  <c r="I59" i="82"/>
  <c r="H59" i="82"/>
  <c r="P57" i="82"/>
  <c r="O57" i="82"/>
  <c r="I57" i="82"/>
  <c r="H57" i="82"/>
  <c r="D57" i="82"/>
  <c r="P56" i="82"/>
  <c r="O56" i="82"/>
  <c r="I56" i="82"/>
  <c r="H56" i="82"/>
  <c r="D56" i="82"/>
  <c r="P55" i="82"/>
  <c r="O55" i="82"/>
  <c r="I55" i="82"/>
  <c r="H55" i="82"/>
  <c r="D55" i="82"/>
  <c r="O54" i="82"/>
  <c r="I54" i="82"/>
  <c r="H54" i="82"/>
  <c r="O53" i="82"/>
  <c r="I53" i="82"/>
  <c r="H53" i="82"/>
  <c r="O52" i="82"/>
  <c r="I52" i="82"/>
  <c r="H52" i="82"/>
  <c r="O51" i="82"/>
  <c r="I51" i="82"/>
  <c r="H51" i="82"/>
  <c r="O50" i="82"/>
  <c r="I50" i="82"/>
  <c r="H50" i="82"/>
  <c r="O49" i="82"/>
  <c r="I49" i="82"/>
  <c r="H49" i="82"/>
  <c r="O48" i="82"/>
  <c r="I48" i="82"/>
  <c r="H48" i="82"/>
  <c r="O47" i="82"/>
  <c r="I47" i="82"/>
  <c r="H47" i="82"/>
  <c r="O46" i="82"/>
  <c r="I46" i="82"/>
  <c r="H46" i="82"/>
  <c r="O45" i="82"/>
  <c r="I45" i="82"/>
  <c r="H45" i="82"/>
  <c r="O44" i="82"/>
  <c r="I44" i="82"/>
  <c r="H44" i="82"/>
  <c r="O43" i="82"/>
  <c r="I43" i="82"/>
  <c r="H43" i="82"/>
  <c r="O42" i="82"/>
  <c r="I42" i="82"/>
  <c r="H42" i="82"/>
  <c r="O41" i="82"/>
  <c r="I41" i="82"/>
  <c r="H41" i="82"/>
  <c r="O40" i="82"/>
  <c r="I40" i="82"/>
  <c r="H40" i="82"/>
  <c r="O39" i="82"/>
  <c r="I39" i="82"/>
  <c r="H39" i="82"/>
  <c r="O38" i="82"/>
  <c r="I38" i="82"/>
  <c r="H38" i="82"/>
  <c r="O37" i="82"/>
  <c r="I37" i="82"/>
  <c r="H37" i="82"/>
  <c r="O36" i="82"/>
  <c r="I36" i="82"/>
  <c r="H36" i="82"/>
  <c r="O35" i="82"/>
  <c r="I35" i="82"/>
  <c r="H35" i="82"/>
  <c r="O34" i="82"/>
  <c r="I34" i="82"/>
  <c r="H34" i="82"/>
  <c r="O33" i="82"/>
  <c r="I33" i="82"/>
  <c r="H33" i="82"/>
  <c r="O32" i="82"/>
  <c r="I32" i="82"/>
  <c r="H32" i="82"/>
  <c r="N1" i="82"/>
  <c r="P19" i="82" s="1"/>
  <c r="BA111" i="60"/>
  <c r="BA63" i="60"/>
  <c r="C65" i="61"/>
  <c r="P401" i="48" l="1"/>
  <c r="Q426" i="48"/>
  <c r="BG35" i="120"/>
  <c r="BF35" i="120"/>
  <c r="BE36" i="120"/>
  <c r="BI35" i="120"/>
  <c r="BJ35" i="120"/>
  <c r="BK35" i="120" s="1"/>
  <c r="BL35" i="120" s="1"/>
  <c r="BH34" i="120"/>
  <c r="P51" i="93"/>
  <c r="Q76" i="93"/>
  <c r="I110" i="81"/>
  <c r="C110" i="81"/>
  <c r="I109" i="81"/>
  <c r="C109" i="81"/>
  <c r="I108" i="81"/>
  <c r="C108" i="81"/>
  <c r="I107" i="81"/>
  <c r="C107" i="81"/>
  <c r="I106" i="81"/>
  <c r="C106" i="81"/>
  <c r="I104" i="81"/>
  <c r="I103" i="81"/>
  <c r="C103" i="81"/>
  <c r="I102" i="81"/>
  <c r="I101" i="81"/>
  <c r="C101" i="81"/>
  <c r="I100" i="81"/>
  <c r="I99" i="81"/>
  <c r="C99" i="81"/>
  <c r="I98" i="81"/>
  <c r="I97" i="81"/>
  <c r="C97" i="81"/>
  <c r="I96" i="81"/>
  <c r="I95" i="81"/>
  <c r="C95" i="81"/>
  <c r="I94" i="81"/>
  <c r="I93" i="81"/>
  <c r="C93" i="81"/>
  <c r="I92" i="81"/>
  <c r="I91" i="81"/>
  <c r="C91" i="81"/>
  <c r="I90" i="81"/>
  <c r="I89" i="81"/>
  <c r="C89" i="81"/>
  <c r="I88" i="81"/>
  <c r="I87" i="81"/>
  <c r="C87" i="81"/>
  <c r="I86" i="81"/>
  <c r="I85" i="81"/>
  <c r="C85" i="81"/>
  <c r="I84" i="81"/>
  <c r="I83" i="81"/>
  <c r="C83" i="81"/>
  <c r="I82" i="81"/>
  <c r="I81" i="81"/>
  <c r="C81" i="81"/>
  <c r="I80" i="81"/>
  <c r="I79" i="81"/>
  <c r="C79" i="81"/>
  <c r="I78" i="81"/>
  <c r="I77" i="81"/>
  <c r="C77" i="81"/>
  <c r="I76" i="81"/>
  <c r="I75" i="81"/>
  <c r="C75" i="81"/>
  <c r="I74" i="81"/>
  <c r="I73" i="81"/>
  <c r="C73" i="81"/>
  <c r="I72" i="81"/>
  <c r="I71" i="81"/>
  <c r="C71" i="81"/>
  <c r="I70" i="81"/>
  <c r="I69" i="81"/>
  <c r="C69" i="81"/>
  <c r="I68" i="81"/>
  <c r="I67" i="81"/>
  <c r="C67" i="81"/>
  <c r="I66" i="81"/>
  <c r="I65" i="81"/>
  <c r="C65" i="81"/>
  <c r="O62" i="81"/>
  <c r="I62" i="81"/>
  <c r="H62" i="81"/>
  <c r="O61" i="81"/>
  <c r="I61" i="81"/>
  <c r="H61" i="81"/>
  <c r="O60" i="81"/>
  <c r="I60" i="81"/>
  <c r="H60" i="81"/>
  <c r="O59" i="81"/>
  <c r="I59" i="81"/>
  <c r="H59" i="81"/>
  <c r="P57" i="81"/>
  <c r="O57" i="81"/>
  <c r="I57" i="81"/>
  <c r="H57" i="81"/>
  <c r="D57" i="81"/>
  <c r="P56" i="81"/>
  <c r="O56" i="81"/>
  <c r="I56" i="81"/>
  <c r="H56" i="81"/>
  <c r="D56" i="81"/>
  <c r="P55" i="81"/>
  <c r="O55" i="81"/>
  <c r="I55" i="81"/>
  <c r="H55" i="81"/>
  <c r="D55" i="81"/>
  <c r="O54" i="81"/>
  <c r="I54" i="81"/>
  <c r="H54" i="81"/>
  <c r="O53" i="81"/>
  <c r="I53" i="81"/>
  <c r="H53" i="81"/>
  <c r="O52" i="81"/>
  <c r="I52" i="81"/>
  <c r="H52" i="81"/>
  <c r="O51" i="81"/>
  <c r="I51" i="81"/>
  <c r="H51" i="81"/>
  <c r="O50" i="81"/>
  <c r="I50" i="81"/>
  <c r="H50" i="81"/>
  <c r="O49" i="81"/>
  <c r="I49" i="81"/>
  <c r="H49" i="81"/>
  <c r="O48" i="81"/>
  <c r="I48" i="81"/>
  <c r="H48" i="81"/>
  <c r="O47" i="81"/>
  <c r="I47" i="81"/>
  <c r="H47" i="81"/>
  <c r="O46" i="81"/>
  <c r="I46" i="81"/>
  <c r="H46" i="81"/>
  <c r="O45" i="81"/>
  <c r="I45" i="81"/>
  <c r="H45" i="81"/>
  <c r="O44" i="81"/>
  <c r="I44" i="81"/>
  <c r="H44" i="81"/>
  <c r="O43" i="81"/>
  <c r="I43" i="81"/>
  <c r="H43" i="81"/>
  <c r="O42" i="81"/>
  <c r="I42" i="81"/>
  <c r="H42" i="81"/>
  <c r="O41" i="81"/>
  <c r="I41" i="81"/>
  <c r="H41" i="81"/>
  <c r="O40" i="81"/>
  <c r="I40" i="81"/>
  <c r="H40" i="81"/>
  <c r="O39" i="81"/>
  <c r="I39" i="81"/>
  <c r="H39" i="81"/>
  <c r="O38" i="81"/>
  <c r="I38" i="81"/>
  <c r="H38" i="81"/>
  <c r="O37" i="81"/>
  <c r="I37" i="81"/>
  <c r="H37" i="81"/>
  <c r="O36" i="81"/>
  <c r="I36" i="81"/>
  <c r="H36" i="81"/>
  <c r="O35" i="81"/>
  <c r="I35" i="81"/>
  <c r="H35" i="81"/>
  <c r="O34" i="81"/>
  <c r="I34" i="81"/>
  <c r="H34" i="81"/>
  <c r="O33" i="81"/>
  <c r="I33" i="81"/>
  <c r="H33" i="81"/>
  <c r="O32" i="81"/>
  <c r="I32" i="81"/>
  <c r="H32" i="81"/>
  <c r="N1" i="81"/>
  <c r="P19" i="81" s="1"/>
  <c r="I110" i="80"/>
  <c r="C110" i="80"/>
  <c r="I109" i="80"/>
  <c r="C109" i="80"/>
  <c r="I108" i="80"/>
  <c r="C108" i="80"/>
  <c r="I107" i="80"/>
  <c r="C107" i="80"/>
  <c r="I106" i="80"/>
  <c r="C106" i="80"/>
  <c r="I104" i="80"/>
  <c r="I103" i="80"/>
  <c r="C103" i="80"/>
  <c r="I102" i="80"/>
  <c r="I101" i="80"/>
  <c r="C101" i="80"/>
  <c r="I100" i="80"/>
  <c r="I99" i="80"/>
  <c r="C99" i="80"/>
  <c r="I98" i="80"/>
  <c r="I97" i="80"/>
  <c r="C97" i="80"/>
  <c r="I96" i="80"/>
  <c r="I95" i="80"/>
  <c r="C95" i="80"/>
  <c r="I94" i="80"/>
  <c r="I93" i="80"/>
  <c r="C93" i="80"/>
  <c r="I92" i="80"/>
  <c r="I91" i="80"/>
  <c r="C91" i="80"/>
  <c r="I90" i="80"/>
  <c r="I89" i="80"/>
  <c r="C89" i="80"/>
  <c r="I88" i="80"/>
  <c r="I87" i="80"/>
  <c r="C87" i="80"/>
  <c r="I86" i="80"/>
  <c r="I85" i="80"/>
  <c r="C85" i="80"/>
  <c r="I84" i="80"/>
  <c r="I83" i="80"/>
  <c r="C83" i="80"/>
  <c r="I82" i="80"/>
  <c r="I81" i="80"/>
  <c r="C81" i="80"/>
  <c r="I80" i="80"/>
  <c r="I79" i="80"/>
  <c r="C79" i="80"/>
  <c r="I78" i="80"/>
  <c r="I77" i="80"/>
  <c r="C77" i="80"/>
  <c r="I76" i="80"/>
  <c r="I75" i="80"/>
  <c r="C75" i="80"/>
  <c r="I74" i="80"/>
  <c r="I73" i="80"/>
  <c r="C73" i="80"/>
  <c r="I72" i="80"/>
  <c r="I71" i="80"/>
  <c r="C71" i="80"/>
  <c r="I70" i="80"/>
  <c r="I69" i="80"/>
  <c r="C69" i="80"/>
  <c r="I68" i="80"/>
  <c r="I67" i="80"/>
  <c r="C67" i="80"/>
  <c r="I66" i="80"/>
  <c r="I65" i="80"/>
  <c r="C65" i="80"/>
  <c r="O62" i="80"/>
  <c r="I62" i="80"/>
  <c r="H62" i="80"/>
  <c r="O61" i="80"/>
  <c r="I61" i="80"/>
  <c r="H61" i="80"/>
  <c r="O60" i="80"/>
  <c r="I60" i="80"/>
  <c r="H60" i="80"/>
  <c r="O59" i="80"/>
  <c r="I59" i="80"/>
  <c r="H59" i="80"/>
  <c r="P57" i="80"/>
  <c r="O57" i="80"/>
  <c r="I57" i="80"/>
  <c r="H57" i="80"/>
  <c r="D57" i="80"/>
  <c r="P56" i="80"/>
  <c r="O56" i="80"/>
  <c r="I56" i="80"/>
  <c r="H56" i="80"/>
  <c r="D56" i="80"/>
  <c r="P55" i="80"/>
  <c r="O55" i="80"/>
  <c r="I55" i="80"/>
  <c r="H55" i="80"/>
  <c r="D55" i="80"/>
  <c r="O54" i="80"/>
  <c r="I54" i="80"/>
  <c r="H54" i="80"/>
  <c r="O53" i="80"/>
  <c r="I53" i="80"/>
  <c r="H53" i="80"/>
  <c r="O52" i="80"/>
  <c r="I52" i="80"/>
  <c r="H52" i="80"/>
  <c r="O51" i="80"/>
  <c r="I51" i="80"/>
  <c r="H51" i="80"/>
  <c r="O50" i="80"/>
  <c r="I50" i="80"/>
  <c r="H50" i="80"/>
  <c r="O49" i="80"/>
  <c r="I49" i="80"/>
  <c r="H49" i="80"/>
  <c r="O48" i="80"/>
  <c r="I48" i="80"/>
  <c r="H48" i="80"/>
  <c r="O47" i="80"/>
  <c r="I47" i="80"/>
  <c r="H47" i="80"/>
  <c r="O46" i="80"/>
  <c r="I46" i="80"/>
  <c r="H46" i="80"/>
  <c r="O45" i="80"/>
  <c r="I45" i="80"/>
  <c r="H45" i="80"/>
  <c r="O44" i="80"/>
  <c r="I44" i="80"/>
  <c r="H44" i="80"/>
  <c r="O43" i="80"/>
  <c r="I43" i="80"/>
  <c r="H43" i="80"/>
  <c r="O42" i="80"/>
  <c r="I42" i="80"/>
  <c r="H42" i="80"/>
  <c r="O41" i="80"/>
  <c r="I41" i="80"/>
  <c r="H41" i="80"/>
  <c r="O40" i="80"/>
  <c r="I40" i="80"/>
  <c r="H40" i="80"/>
  <c r="O39" i="80"/>
  <c r="I39" i="80"/>
  <c r="H39" i="80"/>
  <c r="O38" i="80"/>
  <c r="I38" i="80"/>
  <c r="H38" i="80"/>
  <c r="O37" i="80"/>
  <c r="I37" i="80"/>
  <c r="H37" i="80"/>
  <c r="O36" i="80"/>
  <c r="I36" i="80"/>
  <c r="H36" i="80"/>
  <c r="O35" i="80"/>
  <c r="I35" i="80"/>
  <c r="H35" i="80"/>
  <c r="O34" i="80"/>
  <c r="I34" i="80"/>
  <c r="H34" i="80"/>
  <c r="O33" i="80"/>
  <c r="I33" i="80"/>
  <c r="H33" i="80"/>
  <c r="O32" i="80"/>
  <c r="I32" i="80"/>
  <c r="H32" i="80"/>
  <c r="N1" i="80"/>
  <c r="P19" i="80" s="1"/>
  <c r="I110" i="79"/>
  <c r="C110" i="79"/>
  <c r="I109" i="79"/>
  <c r="C109" i="79"/>
  <c r="I108" i="79"/>
  <c r="C108" i="79"/>
  <c r="I107" i="79"/>
  <c r="C107" i="79"/>
  <c r="I106" i="79"/>
  <c r="C106" i="79"/>
  <c r="I104" i="79"/>
  <c r="I103" i="79"/>
  <c r="C103" i="79"/>
  <c r="I102" i="79"/>
  <c r="I101" i="79"/>
  <c r="C101" i="79"/>
  <c r="I100" i="79"/>
  <c r="I99" i="79"/>
  <c r="C99" i="79"/>
  <c r="I98" i="79"/>
  <c r="I97" i="79"/>
  <c r="C97" i="79"/>
  <c r="I96" i="79"/>
  <c r="I95" i="79"/>
  <c r="C95" i="79"/>
  <c r="I94" i="79"/>
  <c r="I93" i="79"/>
  <c r="C93" i="79"/>
  <c r="I92" i="79"/>
  <c r="I91" i="79"/>
  <c r="C91" i="79"/>
  <c r="I90" i="79"/>
  <c r="I89" i="79"/>
  <c r="C89" i="79"/>
  <c r="I88" i="79"/>
  <c r="I87" i="79"/>
  <c r="C87" i="79"/>
  <c r="I86" i="79"/>
  <c r="I85" i="79"/>
  <c r="C85" i="79"/>
  <c r="I84" i="79"/>
  <c r="I83" i="79"/>
  <c r="C83" i="79"/>
  <c r="I82" i="79"/>
  <c r="I81" i="79"/>
  <c r="C81" i="79"/>
  <c r="I80" i="79"/>
  <c r="I79" i="79"/>
  <c r="C79" i="79"/>
  <c r="I78" i="79"/>
  <c r="I77" i="79"/>
  <c r="C77" i="79"/>
  <c r="I76" i="79"/>
  <c r="I75" i="79"/>
  <c r="C75" i="79"/>
  <c r="I74" i="79"/>
  <c r="I73" i="79"/>
  <c r="C73" i="79"/>
  <c r="I72" i="79"/>
  <c r="I71" i="79"/>
  <c r="C71" i="79"/>
  <c r="I70" i="79"/>
  <c r="I69" i="79"/>
  <c r="C69" i="79"/>
  <c r="I68" i="79"/>
  <c r="I67" i="79"/>
  <c r="C67" i="79"/>
  <c r="I66" i="79"/>
  <c r="I65" i="79"/>
  <c r="C65" i="79"/>
  <c r="O62" i="79"/>
  <c r="I62" i="79"/>
  <c r="H62" i="79"/>
  <c r="O61" i="79"/>
  <c r="I61" i="79"/>
  <c r="H61" i="79"/>
  <c r="O60" i="79"/>
  <c r="I60" i="79"/>
  <c r="H60" i="79"/>
  <c r="O59" i="79"/>
  <c r="I59" i="79"/>
  <c r="H59" i="79"/>
  <c r="P57" i="79"/>
  <c r="O57" i="79"/>
  <c r="I57" i="79"/>
  <c r="H57" i="79"/>
  <c r="D57" i="79"/>
  <c r="P56" i="79"/>
  <c r="O56" i="79"/>
  <c r="I56" i="79"/>
  <c r="H56" i="79"/>
  <c r="D56" i="79"/>
  <c r="P55" i="79"/>
  <c r="O55" i="79"/>
  <c r="I55" i="79"/>
  <c r="H55" i="79"/>
  <c r="D55" i="79"/>
  <c r="O54" i="79"/>
  <c r="I54" i="79"/>
  <c r="H54" i="79"/>
  <c r="O53" i="79"/>
  <c r="I53" i="79"/>
  <c r="H53" i="79"/>
  <c r="O52" i="79"/>
  <c r="I52" i="79"/>
  <c r="H52" i="79"/>
  <c r="O51" i="79"/>
  <c r="I51" i="79"/>
  <c r="H51" i="79"/>
  <c r="O50" i="79"/>
  <c r="I50" i="79"/>
  <c r="H50" i="79"/>
  <c r="O49" i="79"/>
  <c r="I49" i="79"/>
  <c r="H49" i="79"/>
  <c r="O48" i="79"/>
  <c r="I48" i="79"/>
  <c r="H48" i="79"/>
  <c r="O47" i="79"/>
  <c r="I47" i="79"/>
  <c r="H47" i="79"/>
  <c r="O46" i="79"/>
  <c r="I46" i="79"/>
  <c r="H46" i="79"/>
  <c r="O45" i="79"/>
  <c r="I45" i="79"/>
  <c r="H45" i="79"/>
  <c r="O44" i="79"/>
  <c r="I44" i="79"/>
  <c r="H44" i="79"/>
  <c r="O43" i="79"/>
  <c r="I43" i="79"/>
  <c r="H43" i="79"/>
  <c r="O42" i="79"/>
  <c r="I42" i="79"/>
  <c r="H42" i="79"/>
  <c r="O41" i="79"/>
  <c r="I41" i="79"/>
  <c r="H41" i="79"/>
  <c r="O40" i="79"/>
  <c r="I40" i="79"/>
  <c r="H40" i="79"/>
  <c r="O39" i="79"/>
  <c r="I39" i="79"/>
  <c r="H39" i="79"/>
  <c r="O38" i="79"/>
  <c r="I38" i="79"/>
  <c r="H38" i="79"/>
  <c r="O37" i="79"/>
  <c r="I37" i="79"/>
  <c r="H37" i="79"/>
  <c r="O36" i="79"/>
  <c r="I36" i="79"/>
  <c r="H36" i="79"/>
  <c r="O35" i="79"/>
  <c r="I35" i="79"/>
  <c r="H35" i="79"/>
  <c r="O34" i="79"/>
  <c r="I34" i="79"/>
  <c r="H34" i="79"/>
  <c r="O33" i="79"/>
  <c r="I33" i="79"/>
  <c r="H33" i="79"/>
  <c r="O32" i="79"/>
  <c r="I32" i="79"/>
  <c r="H32" i="79"/>
  <c r="N1" i="79"/>
  <c r="P19" i="79" s="1"/>
  <c r="I110" i="78"/>
  <c r="C110" i="78"/>
  <c r="I109" i="78"/>
  <c r="C109" i="78"/>
  <c r="I108" i="78"/>
  <c r="C108" i="78"/>
  <c r="I107" i="78"/>
  <c r="C107" i="78"/>
  <c r="I106" i="78"/>
  <c r="C106" i="78"/>
  <c r="I104" i="78"/>
  <c r="I103" i="78"/>
  <c r="C103" i="78"/>
  <c r="I102" i="78"/>
  <c r="I101" i="78"/>
  <c r="C101" i="78"/>
  <c r="I100" i="78"/>
  <c r="I99" i="78"/>
  <c r="C99" i="78"/>
  <c r="I98" i="78"/>
  <c r="I97" i="78"/>
  <c r="C97" i="78"/>
  <c r="I96" i="78"/>
  <c r="I95" i="78"/>
  <c r="C95" i="78"/>
  <c r="I94" i="78"/>
  <c r="I93" i="78"/>
  <c r="C93" i="78"/>
  <c r="I92" i="78"/>
  <c r="I91" i="78"/>
  <c r="C91" i="78"/>
  <c r="I90" i="78"/>
  <c r="I89" i="78"/>
  <c r="C89" i="78"/>
  <c r="I88" i="78"/>
  <c r="I87" i="78"/>
  <c r="C87" i="78"/>
  <c r="I86" i="78"/>
  <c r="I85" i="78"/>
  <c r="C85" i="78"/>
  <c r="I84" i="78"/>
  <c r="I83" i="78"/>
  <c r="C83" i="78"/>
  <c r="I82" i="78"/>
  <c r="I81" i="78"/>
  <c r="C81" i="78"/>
  <c r="I80" i="78"/>
  <c r="I79" i="78"/>
  <c r="C79" i="78"/>
  <c r="I78" i="78"/>
  <c r="I77" i="78"/>
  <c r="C77" i="78"/>
  <c r="I76" i="78"/>
  <c r="I75" i="78"/>
  <c r="C75" i="78"/>
  <c r="I74" i="78"/>
  <c r="I73" i="78"/>
  <c r="C73" i="78"/>
  <c r="I72" i="78"/>
  <c r="I71" i="78"/>
  <c r="C71" i="78"/>
  <c r="I70" i="78"/>
  <c r="I69" i="78"/>
  <c r="C69" i="78"/>
  <c r="I68" i="78"/>
  <c r="I67" i="78"/>
  <c r="C67" i="78"/>
  <c r="I66" i="78"/>
  <c r="I65" i="78"/>
  <c r="C65" i="78"/>
  <c r="O62" i="78"/>
  <c r="I62" i="78"/>
  <c r="H62" i="78"/>
  <c r="O61" i="78"/>
  <c r="I61" i="78"/>
  <c r="H61" i="78"/>
  <c r="O60" i="78"/>
  <c r="I60" i="78"/>
  <c r="H60" i="78"/>
  <c r="O59" i="78"/>
  <c r="I59" i="78"/>
  <c r="H59" i="78"/>
  <c r="P57" i="78"/>
  <c r="O57" i="78"/>
  <c r="I57" i="78"/>
  <c r="H57" i="78"/>
  <c r="D57" i="78"/>
  <c r="P56" i="78"/>
  <c r="O56" i="78"/>
  <c r="I56" i="78"/>
  <c r="H56" i="78"/>
  <c r="D56" i="78"/>
  <c r="P55" i="78"/>
  <c r="O55" i="78"/>
  <c r="I55" i="78"/>
  <c r="H55" i="78"/>
  <c r="D55" i="78"/>
  <c r="O54" i="78"/>
  <c r="I54" i="78"/>
  <c r="H54" i="78"/>
  <c r="O53" i="78"/>
  <c r="I53" i="78"/>
  <c r="H53" i="78"/>
  <c r="O52" i="78"/>
  <c r="I52" i="78"/>
  <c r="H52" i="78"/>
  <c r="O51" i="78"/>
  <c r="I51" i="78"/>
  <c r="H51" i="78"/>
  <c r="O50" i="78"/>
  <c r="I50" i="78"/>
  <c r="H50" i="78"/>
  <c r="O49" i="78"/>
  <c r="I49" i="78"/>
  <c r="H49" i="78"/>
  <c r="O48" i="78"/>
  <c r="I48" i="78"/>
  <c r="H48" i="78"/>
  <c r="O47" i="78"/>
  <c r="I47" i="78"/>
  <c r="H47" i="78"/>
  <c r="O46" i="78"/>
  <c r="I46" i="78"/>
  <c r="H46" i="78"/>
  <c r="O45" i="78"/>
  <c r="I45" i="78"/>
  <c r="H45" i="78"/>
  <c r="O44" i="78"/>
  <c r="I44" i="78"/>
  <c r="H44" i="78"/>
  <c r="O43" i="78"/>
  <c r="I43" i="78"/>
  <c r="H43" i="78"/>
  <c r="O42" i="78"/>
  <c r="I42" i="78"/>
  <c r="H42" i="78"/>
  <c r="O41" i="78"/>
  <c r="I41" i="78"/>
  <c r="H41" i="78"/>
  <c r="O40" i="78"/>
  <c r="I40" i="78"/>
  <c r="H40" i="78"/>
  <c r="O39" i="78"/>
  <c r="I39" i="78"/>
  <c r="H39" i="78"/>
  <c r="O38" i="78"/>
  <c r="I38" i="78"/>
  <c r="H38" i="78"/>
  <c r="O37" i="78"/>
  <c r="I37" i="78"/>
  <c r="H37" i="78"/>
  <c r="O36" i="78"/>
  <c r="I36" i="78"/>
  <c r="H36" i="78"/>
  <c r="O35" i="78"/>
  <c r="I35" i="78"/>
  <c r="H35" i="78"/>
  <c r="O34" i="78"/>
  <c r="I34" i="78"/>
  <c r="H34" i="78"/>
  <c r="O33" i="78"/>
  <c r="I33" i="78"/>
  <c r="H33" i="78"/>
  <c r="O32" i="78"/>
  <c r="I32" i="78"/>
  <c r="H32" i="78"/>
  <c r="N1" i="78"/>
  <c r="P19" i="78" s="1"/>
  <c r="I110" i="77"/>
  <c r="C110" i="77"/>
  <c r="I109" i="77"/>
  <c r="C109" i="77"/>
  <c r="I108" i="77"/>
  <c r="C108" i="77"/>
  <c r="I107" i="77"/>
  <c r="C107" i="77"/>
  <c r="I106" i="77"/>
  <c r="C106" i="77"/>
  <c r="I104" i="77"/>
  <c r="I103" i="77"/>
  <c r="C103" i="77"/>
  <c r="I102" i="77"/>
  <c r="I101" i="77"/>
  <c r="C101" i="77"/>
  <c r="I100" i="77"/>
  <c r="I99" i="77"/>
  <c r="C99" i="77"/>
  <c r="I98" i="77"/>
  <c r="I97" i="77"/>
  <c r="C97" i="77"/>
  <c r="I96" i="77"/>
  <c r="I95" i="77"/>
  <c r="C95" i="77"/>
  <c r="I94" i="77"/>
  <c r="I93" i="77"/>
  <c r="C93" i="77"/>
  <c r="I92" i="77"/>
  <c r="I91" i="77"/>
  <c r="C91" i="77"/>
  <c r="I90" i="77"/>
  <c r="I89" i="77"/>
  <c r="C89" i="77"/>
  <c r="I88" i="77"/>
  <c r="I87" i="77"/>
  <c r="C87" i="77"/>
  <c r="I86" i="77"/>
  <c r="I85" i="77"/>
  <c r="C85" i="77"/>
  <c r="I84" i="77"/>
  <c r="I83" i="77"/>
  <c r="C83" i="77"/>
  <c r="I82" i="77"/>
  <c r="I81" i="77"/>
  <c r="C81" i="77"/>
  <c r="I80" i="77"/>
  <c r="I79" i="77"/>
  <c r="C79" i="77"/>
  <c r="I78" i="77"/>
  <c r="I77" i="77"/>
  <c r="C77" i="77"/>
  <c r="I76" i="77"/>
  <c r="I75" i="77"/>
  <c r="C75" i="77"/>
  <c r="I74" i="77"/>
  <c r="I73" i="77"/>
  <c r="C73" i="77"/>
  <c r="I72" i="77"/>
  <c r="I71" i="77"/>
  <c r="C71" i="77"/>
  <c r="I70" i="77"/>
  <c r="I69" i="77"/>
  <c r="C69" i="77"/>
  <c r="I68" i="77"/>
  <c r="I67" i="77"/>
  <c r="C67" i="77"/>
  <c r="I66" i="77"/>
  <c r="I65" i="77"/>
  <c r="C65" i="77"/>
  <c r="O62" i="77"/>
  <c r="I62" i="77"/>
  <c r="H62" i="77"/>
  <c r="O61" i="77"/>
  <c r="I61" i="77"/>
  <c r="H61" i="77"/>
  <c r="O60" i="77"/>
  <c r="I60" i="77"/>
  <c r="H60" i="77"/>
  <c r="O59" i="77"/>
  <c r="I59" i="77"/>
  <c r="H59" i="77"/>
  <c r="P57" i="77"/>
  <c r="O57" i="77"/>
  <c r="I57" i="77"/>
  <c r="H57" i="77"/>
  <c r="D57" i="77"/>
  <c r="P56" i="77"/>
  <c r="O56" i="77"/>
  <c r="I56" i="77"/>
  <c r="H56" i="77"/>
  <c r="D56" i="77"/>
  <c r="P55" i="77"/>
  <c r="O55" i="77"/>
  <c r="I55" i="77"/>
  <c r="H55" i="77"/>
  <c r="D55" i="77"/>
  <c r="O54" i="77"/>
  <c r="I54" i="77"/>
  <c r="H54" i="77"/>
  <c r="O53" i="77"/>
  <c r="I53" i="77"/>
  <c r="H53" i="77"/>
  <c r="O52" i="77"/>
  <c r="I52" i="77"/>
  <c r="H52" i="77"/>
  <c r="O51" i="77"/>
  <c r="I51" i="77"/>
  <c r="H51" i="77"/>
  <c r="O50" i="77"/>
  <c r="I50" i="77"/>
  <c r="H50" i="77"/>
  <c r="O49" i="77"/>
  <c r="I49" i="77"/>
  <c r="H49" i="77"/>
  <c r="O48" i="77"/>
  <c r="I48" i="77"/>
  <c r="H48" i="77"/>
  <c r="O47" i="77"/>
  <c r="I47" i="77"/>
  <c r="H47" i="77"/>
  <c r="O46" i="77"/>
  <c r="I46" i="77"/>
  <c r="H46" i="77"/>
  <c r="O45" i="77"/>
  <c r="I45" i="77"/>
  <c r="H45" i="77"/>
  <c r="O44" i="77"/>
  <c r="I44" i="77"/>
  <c r="H44" i="77"/>
  <c r="O43" i="77"/>
  <c r="I43" i="77"/>
  <c r="H43" i="77"/>
  <c r="O42" i="77"/>
  <c r="I42" i="77"/>
  <c r="H42" i="77"/>
  <c r="O41" i="77"/>
  <c r="I41" i="77"/>
  <c r="H41" i="77"/>
  <c r="O40" i="77"/>
  <c r="I40" i="77"/>
  <c r="H40" i="77"/>
  <c r="O39" i="77"/>
  <c r="I39" i="77"/>
  <c r="H39" i="77"/>
  <c r="O38" i="77"/>
  <c r="I38" i="77"/>
  <c r="H38" i="77"/>
  <c r="O37" i="77"/>
  <c r="I37" i="77"/>
  <c r="H37" i="77"/>
  <c r="O36" i="77"/>
  <c r="I36" i="77"/>
  <c r="H36" i="77"/>
  <c r="O35" i="77"/>
  <c r="I35" i="77"/>
  <c r="H35" i="77"/>
  <c r="O34" i="77"/>
  <c r="I34" i="77"/>
  <c r="H34" i="77"/>
  <c r="O33" i="77"/>
  <c r="I33" i="77"/>
  <c r="H33" i="77"/>
  <c r="O32" i="77"/>
  <c r="I32" i="77"/>
  <c r="H32" i="77"/>
  <c r="N1" i="77"/>
  <c r="P19" i="77" s="1"/>
  <c r="I110" i="76"/>
  <c r="C110" i="76"/>
  <c r="I109" i="76"/>
  <c r="C109" i="76"/>
  <c r="I108" i="76"/>
  <c r="C108" i="76"/>
  <c r="I107" i="76"/>
  <c r="C107" i="76"/>
  <c r="I106" i="76"/>
  <c r="C106" i="76"/>
  <c r="I104" i="76"/>
  <c r="I103" i="76"/>
  <c r="C103" i="76"/>
  <c r="I102" i="76"/>
  <c r="I101" i="76"/>
  <c r="C101" i="76"/>
  <c r="I100" i="76"/>
  <c r="I99" i="76"/>
  <c r="C99" i="76"/>
  <c r="I98" i="76"/>
  <c r="I97" i="76"/>
  <c r="C97" i="76"/>
  <c r="I96" i="76"/>
  <c r="I95" i="76"/>
  <c r="C95" i="76"/>
  <c r="I94" i="76"/>
  <c r="I93" i="76"/>
  <c r="C93" i="76"/>
  <c r="I92" i="76"/>
  <c r="I91" i="76"/>
  <c r="C91" i="76"/>
  <c r="I90" i="76"/>
  <c r="I89" i="76"/>
  <c r="C89" i="76"/>
  <c r="I88" i="76"/>
  <c r="I87" i="76"/>
  <c r="C87" i="76"/>
  <c r="I86" i="76"/>
  <c r="I85" i="76"/>
  <c r="C85" i="76"/>
  <c r="I84" i="76"/>
  <c r="I83" i="76"/>
  <c r="C83" i="76"/>
  <c r="I82" i="76"/>
  <c r="I81" i="76"/>
  <c r="C81" i="76"/>
  <c r="I80" i="76"/>
  <c r="I79" i="76"/>
  <c r="C79" i="76"/>
  <c r="I78" i="76"/>
  <c r="I77" i="76"/>
  <c r="C77" i="76"/>
  <c r="I76" i="76"/>
  <c r="I75" i="76"/>
  <c r="C75" i="76"/>
  <c r="I74" i="76"/>
  <c r="I73" i="76"/>
  <c r="C73" i="76"/>
  <c r="I72" i="76"/>
  <c r="I71" i="76"/>
  <c r="C71" i="76"/>
  <c r="I70" i="76"/>
  <c r="I69" i="76"/>
  <c r="C69" i="76"/>
  <c r="I68" i="76"/>
  <c r="I67" i="76"/>
  <c r="C67" i="76"/>
  <c r="I66" i="76"/>
  <c r="I65" i="76"/>
  <c r="C65" i="76"/>
  <c r="O62" i="76"/>
  <c r="I62" i="76"/>
  <c r="H62" i="76"/>
  <c r="O61" i="76"/>
  <c r="I61" i="76"/>
  <c r="H61" i="76"/>
  <c r="O60" i="76"/>
  <c r="I60" i="76"/>
  <c r="H60" i="76"/>
  <c r="O59" i="76"/>
  <c r="I59" i="76"/>
  <c r="H59" i="76"/>
  <c r="P57" i="76"/>
  <c r="O57" i="76"/>
  <c r="I57" i="76"/>
  <c r="H57" i="76"/>
  <c r="D57" i="76"/>
  <c r="P56" i="76"/>
  <c r="O56" i="76"/>
  <c r="I56" i="76"/>
  <c r="H56" i="76"/>
  <c r="D56" i="76"/>
  <c r="P55" i="76"/>
  <c r="O55" i="76"/>
  <c r="I55" i="76"/>
  <c r="H55" i="76"/>
  <c r="D55" i="76"/>
  <c r="O54" i="76"/>
  <c r="I54" i="76"/>
  <c r="H54" i="76"/>
  <c r="O53" i="76"/>
  <c r="I53" i="76"/>
  <c r="H53" i="76"/>
  <c r="O52" i="76"/>
  <c r="I52" i="76"/>
  <c r="H52" i="76"/>
  <c r="O51" i="76"/>
  <c r="I51" i="76"/>
  <c r="H51" i="76"/>
  <c r="O50" i="76"/>
  <c r="I50" i="76"/>
  <c r="H50" i="76"/>
  <c r="O49" i="76"/>
  <c r="I49" i="76"/>
  <c r="H49" i="76"/>
  <c r="O48" i="76"/>
  <c r="I48" i="76"/>
  <c r="H48" i="76"/>
  <c r="O47" i="76"/>
  <c r="I47" i="76"/>
  <c r="H47" i="76"/>
  <c r="O46" i="76"/>
  <c r="I46" i="76"/>
  <c r="H46" i="76"/>
  <c r="O45" i="76"/>
  <c r="I45" i="76"/>
  <c r="H45" i="76"/>
  <c r="O44" i="76"/>
  <c r="I44" i="76"/>
  <c r="H44" i="76"/>
  <c r="O43" i="76"/>
  <c r="I43" i="76"/>
  <c r="H43" i="76"/>
  <c r="O42" i="76"/>
  <c r="I42" i="76"/>
  <c r="H42" i="76"/>
  <c r="O41" i="76"/>
  <c r="I41" i="76"/>
  <c r="H41" i="76"/>
  <c r="O40" i="76"/>
  <c r="I40" i="76"/>
  <c r="H40" i="76"/>
  <c r="O39" i="76"/>
  <c r="I39" i="76"/>
  <c r="H39" i="76"/>
  <c r="O38" i="76"/>
  <c r="I38" i="76"/>
  <c r="H38" i="76"/>
  <c r="O37" i="76"/>
  <c r="I37" i="76"/>
  <c r="H37" i="76"/>
  <c r="O36" i="76"/>
  <c r="I36" i="76"/>
  <c r="H36" i="76"/>
  <c r="O35" i="76"/>
  <c r="I35" i="76"/>
  <c r="H35" i="76"/>
  <c r="O34" i="76"/>
  <c r="I34" i="76"/>
  <c r="H34" i="76"/>
  <c r="O33" i="76"/>
  <c r="I33" i="76"/>
  <c r="H33" i="76"/>
  <c r="O32" i="76"/>
  <c r="I32" i="76"/>
  <c r="H32" i="76"/>
  <c r="N1" i="76"/>
  <c r="P19" i="76" s="1"/>
  <c r="I110" i="75"/>
  <c r="C110" i="75"/>
  <c r="I109" i="75"/>
  <c r="C109" i="75"/>
  <c r="I108" i="75"/>
  <c r="C108" i="75"/>
  <c r="I107" i="75"/>
  <c r="C107" i="75"/>
  <c r="I106" i="75"/>
  <c r="C106" i="75"/>
  <c r="I104" i="75"/>
  <c r="I103" i="75"/>
  <c r="C103" i="75"/>
  <c r="I102" i="75"/>
  <c r="I101" i="75"/>
  <c r="C101" i="75"/>
  <c r="I100" i="75"/>
  <c r="I99" i="75"/>
  <c r="C99" i="75"/>
  <c r="I98" i="75"/>
  <c r="I97" i="75"/>
  <c r="C97" i="75"/>
  <c r="I96" i="75"/>
  <c r="I95" i="75"/>
  <c r="C95" i="75"/>
  <c r="I94" i="75"/>
  <c r="I93" i="75"/>
  <c r="C93" i="75"/>
  <c r="I92" i="75"/>
  <c r="I91" i="75"/>
  <c r="C91" i="75"/>
  <c r="I90" i="75"/>
  <c r="I89" i="75"/>
  <c r="C89" i="75"/>
  <c r="I88" i="75"/>
  <c r="I87" i="75"/>
  <c r="C87" i="75"/>
  <c r="I86" i="75"/>
  <c r="I85" i="75"/>
  <c r="C85" i="75"/>
  <c r="I84" i="75"/>
  <c r="I83" i="75"/>
  <c r="C83" i="75"/>
  <c r="I82" i="75"/>
  <c r="I81" i="75"/>
  <c r="C81" i="75"/>
  <c r="I80" i="75"/>
  <c r="I79" i="75"/>
  <c r="C79" i="75"/>
  <c r="I78" i="75"/>
  <c r="I77" i="75"/>
  <c r="C77" i="75"/>
  <c r="I76" i="75"/>
  <c r="I75" i="75"/>
  <c r="C75" i="75"/>
  <c r="I74" i="75"/>
  <c r="I73" i="75"/>
  <c r="C73" i="75"/>
  <c r="I72" i="75"/>
  <c r="I71" i="75"/>
  <c r="C71" i="75"/>
  <c r="I70" i="75"/>
  <c r="I69" i="75"/>
  <c r="C69" i="75"/>
  <c r="I68" i="75"/>
  <c r="I67" i="75"/>
  <c r="C67" i="75"/>
  <c r="I66" i="75"/>
  <c r="I65" i="75"/>
  <c r="C65" i="75"/>
  <c r="O62" i="75"/>
  <c r="I62" i="75"/>
  <c r="H62" i="75"/>
  <c r="O61" i="75"/>
  <c r="I61" i="75"/>
  <c r="H61" i="75"/>
  <c r="O60" i="75"/>
  <c r="I60" i="75"/>
  <c r="H60" i="75"/>
  <c r="O59" i="75"/>
  <c r="I59" i="75"/>
  <c r="H59" i="75"/>
  <c r="P57" i="75"/>
  <c r="O57" i="75"/>
  <c r="I57" i="75"/>
  <c r="H57" i="75"/>
  <c r="D57" i="75"/>
  <c r="P56" i="75"/>
  <c r="O56" i="75"/>
  <c r="I56" i="75"/>
  <c r="H56" i="75"/>
  <c r="D56" i="75"/>
  <c r="P55" i="75"/>
  <c r="O55" i="75"/>
  <c r="I55" i="75"/>
  <c r="H55" i="75"/>
  <c r="D55" i="75"/>
  <c r="O54" i="75"/>
  <c r="I54" i="75"/>
  <c r="H54" i="75"/>
  <c r="O53" i="75"/>
  <c r="I53" i="75"/>
  <c r="H53" i="75"/>
  <c r="O52" i="75"/>
  <c r="I52" i="75"/>
  <c r="H52" i="75"/>
  <c r="O51" i="75"/>
  <c r="I51" i="75"/>
  <c r="H51" i="75"/>
  <c r="O50" i="75"/>
  <c r="I50" i="75"/>
  <c r="H50" i="75"/>
  <c r="O49" i="75"/>
  <c r="I49" i="75"/>
  <c r="H49" i="75"/>
  <c r="O48" i="75"/>
  <c r="I48" i="75"/>
  <c r="H48" i="75"/>
  <c r="O47" i="75"/>
  <c r="I47" i="75"/>
  <c r="H47" i="75"/>
  <c r="O46" i="75"/>
  <c r="I46" i="75"/>
  <c r="H46" i="75"/>
  <c r="O45" i="75"/>
  <c r="I45" i="75"/>
  <c r="H45" i="75"/>
  <c r="O44" i="75"/>
  <c r="I44" i="75"/>
  <c r="H44" i="75"/>
  <c r="O43" i="75"/>
  <c r="I43" i="75"/>
  <c r="H43" i="75"/>
  <c r="O42" i="75"/>
  <c r="I42" i="75"/>
  <c r="H42" i="75"/>
  <c r="O41" i="75"/>
  <c r="I41" i="75"/>
  <c r="H41" i="75"/>
  <c r="O40" i="75"/>
  <c r="I40" i="75"/>
  <c r="H40" i="75"/>
  <c r="O39" i="75"/>
  <c r="I39" i="75"/>
  <c r="H39" i="75"/>
  <c r="O38" i="75"/>
  <c r="I38" i="75"/>
  <c r="H38" i="75"/>
  <c r="O37" i="75"/>
  <c r="I37" i="75"/>
  <c r="H37" i="75"/>
  <c r="O36" i="75"/>
  <c r="I36" i="75"/>
  <c r="H36" i="75"/>
  <c r="O35" i="75"/>
  <c r="I35" i="75"/>
  <c r="H35" i="75"/>
  <c r="O34" i="75"/>
  <c r="I34" i="75"/>
  <c r="H34" i="75"/>
  <c r="O33" i="75"/>
  <c r="I33" i="75"/>
  <c r="H33" i="75"/>
  <c r="O32" i="75"/>
  <c r="I32" i="75"/>
  <c r="H32" i="75"/>
  <c r="N1" i="75"/>
  <c r="P19" i="75" s="1"/>
  <c r="I110" i="74"/>
  <c r="C110" i="74"/>
  <c r="I109" i="74"/>
  <c r="C109" i="74"/>
  <c r="I108" i="74"/>
  <c r="C108" i="74"/>
  <c r="I107" i="74"/>
  <c r="C107" i="74"/>
  <c r="I106" i="74"/>
  <c r="C106" i="74"/>
  <c r="I104" i="74"/>
  <c r="I103" i="74"/>
  <c r="C103" i="74"/>
  <c r="I102" i="74"/>
  <c r="I101" i="74"/>
  <c r="C101" i="74"/>
  <c r="I100" i="74"/>
  <c r="I99" i="74"/>
  <c r="C99" i="74"/>
  <c r="I98" i="74"/>
  <c r="I97" i="74"/>
  <c r="C97" i="74"/>
  <c r="I96" i="74"/>
  <c r="I95" i="74"/>
  <c r="C95" i="74"/>
  <c r="I94" i="74"/>
  <c r="I93" i="74"/>
  <c r="C93" i="74"/>
  <c r="I92" i="74"/>
  <c r="I91" i="74"/>
  <c r="C91" i="74"/>
  <c r="I90" i="74"/>
  <c r="I89" i="74"/>
  <c r="C89" i="74"/>
  <c r="I88" i="74"/>
  <c r="I87" i="74"/>
  <c r="C87" i="74"/>
  <c r="I86" i="74"/>
  <c r="I85" i="74"/>
  <c r="C85" i="74"/>
  <c r="I84" i="74"/>
  <c r="I83" i="74"/>
  <c r="C83" i="74"/>
  <c r="I82" i="74"/>
  <c r="I81" i="74"/>
  <c r="C81" i="74"/>
  <c r="I80" i="74"/>
  <c r="I79" i="74"/>
  <c r="C79" i="74"/>
  <c r="I78" i="74"/>
  <c r="I77" i="74"/>
  <c r="C77" i="74"/>
  <c r="I76" i="74"/>
  <c r="I75" i="74"/>
  <c r="C75" i="74"/>
  <c r="I74" i="74"/>
  <c r="I73" i="74"/>
  <c r="C73" i="74"/>
  <c r="I72" i="74"/>
  <c r="I71" i="74"/>
  <c r="C71" i="74"/>
  <c r="I70" i="74"/>
  <c r="I69" i="74"/>
  <c r="C69" i="74"/>
  <c r="I68" i="74"/>
  <c r="I67" i="74"/>
  <c r="C67" i="74"/>
  <c r="I66" i="74"/>
  <c r="I65" i="74"/>
  <c r="C65" i="74"/>
  <c r="O62" i="74"/>
  <c r="I62" i="74"/>
  <c r="H62" i="74"/>
  <c r="O61" i="74"/>
  <c r="I61" i="74"/>
  <c r="H61" i="74"/>
  <c r="O60" i="74"/>
  <c r="I60" i="74"/>
  <c r="H60" i="74"/>
  <c r="O59" i="74"/>
  <c r="I59" i="74"/>
  <c r="H59" i="74"/>
  <c r="P57" i="74"/>
  <c r="O57" i="74"/>
  <c r="I57" i="74"/>
  <c r="H57" i="74"/>
  <c r="D57" i="74"/>
  <c r="P56" i="74"/>
  <c r="O56" i="74"/>
  <c r="I56" i="74"/>
  <c r="H56" i="74"/>
  <c r="D56" i="74"/>
  <c r="P55" i="74"/>
  <c r="O55" i="74"/>
  <c r="I55" i="74"/>
  <c r="H55" i="74"/>
  <c r="D55" i="74"/>
  <c r="O54" i="74"/>
  <c r="I54" i="74"/>
  <c r="H54" i="74"/>
  <c r="O53" i="74"/>
  <c r="I53" i="74"/>
  <c r="H53" i="74"/>
  <c r="O52" i="74"/>
  <c r="I52" i="74"/>
  <c r="H52" i="74"/>
  <c r="O51" i="74"/>
  <c r="I51" i="74"/>
  <c r="H51" i="74"/>
  <c r="O50" i="74"/>
  <c r="I50" i="74"/>
  <c r="H50" i="74"/>
  <c r="O49" i="74"/>
  <c r="I49" i="74"/>
  <c r="H49" i="74"/>
  <c r="O48" i="74"/>
  <c r="I48" i="74"/>
  <c r="H48" i="74"/>
  <c r="O47" i="74"/>
  <c r="I47" i="74"/>
  <c r="H47" i="74"/>
  <c r="O46" i="74"/>
  <c r="I46" i="74"/>
  <c r="H46" i="74"/>
  <c r="O45" i="74"/>
  <c r="I45" i="74"/>
  <c r="H45" i="74"/>
  <c r="O44" i="74"/>
  <c r="I44" i="74"/>
  <c r="H44" i="74"/>
  <c r="O43" i="74"/>
  <c r="I43" i="74"/>
  <c r="H43" i="74"/>
  <c r="O42" i="74"/>
  <c r="I42" i="74"/>
  <c r="H42" i="74"/>
  <c r="O41" i="74"/>
  <c r="I41" i="74"/>
  <c r="H41" i="74"/>
  <c r="O40" i="74"/>
  <c r="I40" i="74"/>
  <c r="H40" i="74"/>
  <c r="O39" i="74"/>
  <c r="I39" i="74"/>
  <c r="H39" i="74"/>
  <c r="O38" i="74"/>
  <c r="I38" i="74"/>
  <c r="H38" i="74"/>
  <c r="O37" i="74"/>
  <c r="I37" i="74"/>
  <c r="H37" i="74"/>
  <c r="O36" i="74"/>
  <c r="I36" i="74"/>
  <c r="H36" i="74"/>
  <c r="O35" i="74"/>
  <c r="I35" i="74"/>
  <c r="H35" i="74"/>
  <c r="O34" i="74"/>
  <c r="I34" i="74"/>
  <c r="H34" i="74"/>
  <c r="O33" i="74"/>
  <c r="I33" i="74"/>
  <c r="H33" i="74"/>
  <c r="O32" i="74"/>
  <c r="I32" i="74"/>
  <c r="H32" i="74"/>
  <c r="N1" i="74"/>
  <c r="P19" i="74" s="1"/>
  <c r="I110" i="73"/>
  <c r="C110" i="73"/>
  <c r="I109" i="73"/>
  <c r="C109" i="73"/>
  <c r="I108" i="73"/>
  <c r="C108" i="73"/>
  <c r="I107" i="73"/>
  <c r="C107" i="73"/>
  <c r="I106" i="73"/>
  <c r="C106" i="73"/>
  <c r="I104" i="73"/>
  <c r="I103" i="73"/>
  <c r="C103" i="73"/>
  <c r="I102" i="73"/>
  <c r="I101" i="73"/>
  <c r="C101" i="73"/>
  <c r="I100" i="73"/>
  <c r="I99" i="73"/>
  <c r="C99" i="73"/>
  <c r="I98" i="73"/>
  <c r="I97" i="73"/>
  <c r="C97" i="73"/>
  <c r="I96" i="73"/>
  <c r="I95" i="73"/>
  <c r="C95" i="73"/>
  <c r="I94" i="73"/>
  <c r="I93" i="73"/>
  <c r="C93" i="73"/>
  <c r="I92" i="73"/>
  <c r="I91" i="73"/>
  <c r="C91" i="73"/>
  <c r="I90" i="73"/>
  <c r="I89" i="73"/>
  <c r="C89" i="73"/>
  <c r="I88" i="73"/>
  <c r="I87" i="73"/>
  <c r="C87" i="73"/>
  <c r="I86" i="73"/>
  <c r="I85" i="73"/>
  <c r="C85" i="73"/>
  <c r="I84" i="73"/>
  <c r="I83" i="73"/>
  <c r="C83" i="73"/>
  <c r="I82" i="73"/>
  <c r="I81" i="73"/>
  <c r="C81" i="73"/>
  <c r="I80" i="73"/>
  <c r="I79" i="73"/>
  <c r="C79" i="73"/>
  <c r="I78" i="73"/>
  <c r="I77" i="73"/>
  <c r="C77" i="73"/>
  <c r="I76" i="73"/>
  <c r="I75" i="73"/>
  <c r="C75" i="73"/>
  <c r="I74" i="73"/>
  <c r="I73" i="73"/>
  <c r="C73" i="73"/>
  <c r="I72" i="73"/>
  <c r="I71" i="73"/>
  <c r="C71" i="73"/>
  <c r="I70" i="73"/>
  <c r="I69" i="73"/>
  <c r="C69" i="73"/>
  <c r="I68" i="73"/>
  <c r="I67" i="73"/>
  <c r="C67" i="73"/>
  <c r="I66" i="73"/>
  <c r="I65" i="73"/>
  <c r="C65" i="73"/>
  <c r="O62" i="73"/>
  <c r="I62" i="73"/>
  <c r="H62" i="73"/>
  <c r="O61" i="73"/>
  <c r="I61" i="73"/>
  <c r="H61" i="73"/>
  <c r="O60" i="73"/>
  <c r="I60" i="73"/>
  <c r="H60" i="73"/>
  <c r="O59" i="73"/>
  <c r="I59" i="73"/>
  <c r="H59" i="73"/>
  <c r="P57" i="73"/>
  <c r="O57" i="73"/>
  <c r="I57" i="73"/>
  <c r="H57" i="73"/>
  <c r="D57" i="73"/>
  <c r="P56" i="73"/>
  <c r="O56" i="73"/>
  <c r="I56" i="73"/>
  <c r="H56" i="73"/>
  <c r="D56" i="73"/>
  <c r="P55" i="73"/>
  <c r="O55" i="73"/>
  <c r="I55" i="73"/>
  <c r="H55" i="73"/>
  <c r="D55" i="73"/>
  <c r="O54" i="73"/>
  <c r="I54" i="73"/>
  <c r="H54" i="73"/>
  <c r="O53" i="73"/>
  <c r="I53" i="73"/>
  <c r="H53" i="73"/>
  <c r="O52" i="73"/>
  <c r="I52" i="73"/>
  <c r="H52" i="73"/>
  <c r="O51" i="73"/>
  <c r="I51" i="73"/>
  <c r="H51" i="73"/>
  <c r="O50" i="73"/>
  <c r="I50" i="73"/>
  <c r="H50" i="73"/>
  <c r="O49" i="73"/>
  <c r="I49" i="73"/>
  <c r="H49" i="73"/>
  <c r="O48" i="73"/>
  <c r="I48" i="73"/>
  <c r="H48" i="73"/>
  <c r="O47" i="73"/>
  <c r="I47" i="73"/>
  <c r="H47" i="73"/>
  <c r="O46" i="73"/>
  <c r="I46" i="73"/>
  <c r="H46" i="73"/>
  <c r="O45" i="73"/>
  <c r="I45" i="73"/>
  <c r="H45" i="73"/>
  <c r="O44" i="73"/>
  <c r="I44" i="73"/>
  <c r="H44" i="73"/>
  <c r="O43" i="73"/>
  <c r="I43" i="73"/>
  <c r="H43" i="73"/>
  <c r="O42" i="73"/>
  <c r="I42" i="73"/>
  <c r="H42" i="73"/>
  <c r="O41" i="73"/>
  <c r="I41" i="73"/>
  <c r="H41" i="73"/>
  <c r="O40" i="73"/>
  <c r="I40" i="73"/>
  <c r="H40" i="73"/>
  <c r="O39" i="73"/>
  <c r="I39" i="73"/>
  <c r="H39" i="73"/>
  <c r="O38" i="73"/>
  <c r="I38" i="73"/>
  <c r="H38" i="73"/>
  <c r="O37" i="73"/>
  <c r="I37" i="73"/>
  <c r="H37" i="73"/>
  <c r="O36" i="73"/>
  <c r="I36" i="73"/>
  <c r="H36" i="73"/>
  <c r="O35" i="73"/>
  <c r="I35" i="73"/>
  <c r="H35" i="73"/>
  <c r="O34" i="73"/>
  <c r="I34" i="73"/>
  <c r="H34" i="73"/>
  <c r="O33" i="73"/>
  <c r="I33" i="73"/>
  <c r="H33" i="73"/>
  <c r="O32" i="73"/>
  <c r="I32" i="73"/>
  <c r="H32" i="73"/>
  <c r="N1" i="73"/>
  <c r="P19" i="73" s="1"/>
  <c r="I110" i="72"/>
  <c r="C110" i="72"/>
  <c r="I109" i="72"/>
  <c r="C109" i="72"/>
  <c r="I108" i="72"/>
  <c r="C108" i="72"/>
  <c r="I107" i="72"/>
  <c r="C107" i="72"/>
  <c r="I106" i="72"/>
  <c r="C106" i="72"/>
  <c r="I104" i="72"/>
  <c r="I103" i="72"/>
  <c r="C103" i="72"/>
  <c r="I102" i="72"/>
  <c r="I101" i="72"/>
  <c r="C101" i="72"/>
  <c r="I100" i="72"/>
  <c r="I99" i="72"/>
  <c r="C99" i="72"/>
  <c r="I98" i="72"/>
  <c r="I97" i="72"/>
  <c r="C97" i="72"/>
  <c r="I96" i="72"/>
  <c r="I95" i="72"/>
  <c r="C95" i="72"/>
  <c r="I94" i="72"/>
  <c r="I93" i="72"/>
  <c r="C93" i="72"/>
  <c r="I92" i="72"/>
  <c r="I91" i="72"/>
  <c r="C91" i="72"/>
  <c r="I90" i="72"/>
  <c r="I89" i="72"/>
  <c r="C89" i="72"/>
  <c r="I88" i="72"/>
  <c r="I87" i="72"/>
  <c r="C87" i="72"/>
  <c r="I86" i="72"/>
  <c r="I85" i="72"/>
  <c r="C85" i="72"/>
  <c r="I84" i="72"/>
  <c r="I83" i="72"/>
  <c r="C83" i="72"/>
  <c r="I82" i="72"/>
  <c r="I81" i="72"/>
  <c r="C81" i="72"/>
  <c r="I80" i="72"/>
  <c r="I79" i="72"/>
  <c r="C79" i="72"/>
  <c r="I78" i="72"/>
  <c r="I77" i="72"/>
  <c r="C77" i="72"/>
  <c r="I76" i="72"/>
  <c r="I75" i="72"/>
  <c r="C75" i="72"/>
  <c r="I74" i="72"/>
  <c r="I73" i="72"/>
  <c r="C73" i="72"/>
  <c r="I72" i="72"/>
  <c r="I71" i="72"/>
  <c r="C71" i="72"/>
  <c r="I70" i="72"/>
  <c r="I69" i="72"/>
  <c r="C69" i="72"/>
  <c r="I68" i="72"/>
  <c r="I67" i="72"/>
  <c r="C67" i="72"/>
  <c r="I66" i="72"/>
  <c r="I65" i="72"/>
  <c r="C65" i="72"/>
  <c r="O62" i="72"/>
  <c r="I62" i="72"/>
  <c r="H62" i="72"/>
  <c r="O61" i="72"/>
  <c r="I61" i="72"/>
  <c r="H61" i="72"/>
  <c r="O60" i="72"/>
  <c r="I60" i="72"/>
  <c r="H60" i="72"/>
  <c r="O59" i="72"/>
  <c r="I59" i="72"/>
  <c r="H59" i="72"/>
  <c r="P57" i="72"/>
  <c r="O57" i="72"/>
  <c r="I57" i="72"/>
  <c r="H57" i="72"/>
  <c r="D57" i="72"/>
  <c r="P56" i="72"/>
  <c r="O56" i="72"/>
  <c r="I56" i="72"/>
  <c r="H56" i="72"/>
  <c r="D56" i="72"/>
  <c r="P55" i="72"/>
  <c r="O55" i="72"/>
  <c r="I55" i="72"/>
  <c r="H55" i="72"/>
  <c r="D55" i="72"/>
  <c r="O54" i="72"/>
  <c r="I54" i="72"/>
  <c r="H54" i="72"/>
  <c r="O53" i="72"/>
  <c r="I53" i="72"/>
  <c r="H53" i="72"/>
  <c r="O52" i="72"/>
  <c r="I52" i="72"/>
  <c r="H52" i="72"/>
  <c r="O51" i="72"/>
  <c r="I51" i="72"/>
  <c r="H51" i="72"/>
  <c r="O50" i="72"/>
  <c r="I50" i="72"/>
  <c r="H50" i="72"/>
  <c r="O49" i="72"/>
  <c r="I49" i="72"/>
  <c r="H49" i="72"/>
  <c r="O48" i="72"/>
  <c r="I48" i="72"/>
  <c r="H48" i="72"/>
  <c r="O47" i="72"/>
  <c r="I47" i="72"/>
  <c r="H47" i="72"/>
  <c r="O46" i="72"/>
  <c r="I46" i="72"/>
  <c r="H46" i="72"/>
  <c r="O45" i="72"/>
  <c r="I45" i="72"/>
  <c r="H45" i="72"/>
  <c r="O44" i="72"/>
  <c r="I44" i="72"/>
  <c r="H44" i="72"/>
  <c r="O43" i="72"/>
  <c r="I43" i="72"/>
  <c r="H43" i="72"/>
  <c r="O42" i="72"/>
  <c r="I42" i="72"/>
  <c r="H42" i="72"/>
  <c r="O41" i="72"/>
  <c r="I41" i="72"/>
  <c r="H41" i="72"/>
  <c r="O40" i="72"/>
  <c r="I40" i="72"/>
  <c r="H40" i="72"/>
  <c r="O39" i="72"/>
  <c r="I39" i="72"/>
  <c r="H39" i="72"/>
  <c r="O38" i="72"/>
  <c r="I38" i="72"/>
  <c r="H38" i="72"/>
  <c r="O37" i="72"/>
  <c r="I37" i="72"/>
  <c r="H37" i="72"/>
  <c r="O36" i="72"/>
  <c r="I36" i="72"/>
  <c r="H36" i="72"/>
  <c r="O35" i="72"/>
  <c r="I35" i="72"/>
  <c r="H35" i="72"/>
  <c r="O34" i="72"/>
  <c r="I34" i="72"/>
  <c r="H34" i="72"/>
  <c r="O33" i="72"/>
  <c r="I33" i="72"/>
  <c r="H33" i="72"/>
  <c r="O32" i="72"/>
  <c r="I32" i="72"/>
  <c r="H32" i="72"/>
  <c r="N1" i="72"/>
  <c r="P19" i="72" s="1"/>
  <c r="I110" i="71"/>
  <c r="C110" i="71"/>
  <c r="I109" i="71"/>
  <c r="C109" i="71"/>
  <c r="I108" i="71"/>
  <c r="C108" i="71"/>
  <c r="I107" i="71"/>
  <c r="C107" i="71"/>
  <c r="I106" i="71"/>
  <c r="C106" i="71"/>
  <c r="I104" i="71"/>
  <c r="I103" i="71"/>
  <c r="C103" i="71"/>
  <c r="I102" i="71"/>
  <c r="I101" i="71"/>
  <c r="C101" i="71"/>
  <c r="I100" i="71"/>
  <c r="I99" i="71"/>
  <c r="C99" i="71"/>
  <c r="I98" i="71"/>
  <c r="I97" i="71"/>
  <c r="C97" i="71"/>
  <c r="I96" i="71"/>
  <c r="I95" i="71"/>
  <c r="C95" i="71"/>
  <c r="I94" i="71"/>
  <c r="I93" i="71"/>
  <c r="C93" i="71"/>
  <c r="I92" i="71"/>
  <c r="I91" i="71"/>
  <c r="C91" i="71"/>
  <c r="I90" i="71"/>
  <c r="I89" i="71"/>
  <c r="C89" i="71"/>
  <c r="I88" i="71"/>
  <c r="I87" i="71"/>
  <c r="C87" i="71"/>
  <c r="I86" i="71"/>
  <c r="I85" i="71"/>
  <c r="C85" i="71"/>
  <c r="I84" i="71"/>
  <c r="I83" i="71"/>
  <c r="C83" i="71"/>
  <c r="I82" i="71"/>
  <c r="I81" i="71"/>
  <c r="C81" i="71"/>
  <c r="I80" i="71"/>
  <c r="I79" i="71"/>
  <c r="C79" i="71"/>
  <c r="I78" i="71"/>
  <c r="I77" i="71"/>
  <c r="C77" i="71"/>
  <c r="I76" i="71"/>
  <c r="I75" i="71"/>
  <c r="C75" i="71"/>
  <c r="I74" i="71"/>
  <c r="I73" i="71"/>
  <c r="C73" i="71"/>
  <c r="I72" i="71"/>
  <c r="I71" i="71"/>
  <c r="C71" i="71"/>
  <c r="I70" i="71"/>
  <c r="I69" i="71"/>
  <c r="C69" i="71"/>
  <c r="I68" i="71"/>
  <c r="I67" i="71"/>
  <c r="C67" i="71"/>
  <c r="I66" i="71"/>
  <c r="I65" i="71"/>
  <c r="C65" i="71"/>
  <c r="O62" i="71"/>
  <c r="I62" i="71"/>
  <c r="H62" i="71"/>
  <c r="O61" i="71"/>
  <c r="I61" i="71"/>
  <c r="H61" i="71"/>
  <c r="O60" i="71"/>
  <c r="I60" i="71"/>
  <c r="H60" i="71"/>
  <c r="O59" i="71"/>
  <c r="I59" i="71"/>
  <c r="H59" i="71"/>
  <c r="P57" i="71"/>
  <c r="O57" i="71"/>
  <c r="I57" i="71"/>
  <c r="H57" i="71"/>
  <c r="D57" i="71"/>
  <c r="P56" i="71"/>
  <c r="O56" i="71"/>
  <c r="I56" i="71"/>
  <c r="H56" i="71"/>
  <c r="D56" i="71"/>
  <c r="P55" i="71"/>
  <c r="O55" i="71"/>
  <c r="I55" i="71"/>
  <c r="H55" i="71"/>
  <c r="D55" i="71"/>
  <c r="O54" i="71"/>
  <c r="I54" i="71"/>
  <c r="H54" i="71"/>
  <c r="O53" i="71"/>
  <c r="I53" i="71"/>
  <c r="H53" i="71"/>
  <c r="O52" i="71"/>
  <c r="I52" i="71"/>
  <c r="H52" i="71"/>
  <c r="O51" i="71"/>
  <c r="I51" i="71"/>
  <c r="H51" i="71"/>
  <c r="O50" i="71"/>
  <c r="I50" i="71"/>
  <c r="H50" i="71"/>
  <c r="O49" i="71"/>
  <c r="I49" i="71"/>
  <c r="H49" i="71"/>
  <c r="O48" i="71"/>
  <c r="I48" i="71"/>
  <c r="H48" i="71"/>
  <c r="O47" i="71"/>
  <c r="I47" i="71"/>
  <c r="H47" i="71"/>
  <c r="O46" i="71"/>
  <c r="I46" i="71"/>
  <c r="H46" i="71"/>
  <c r="O45" i="71"/>
  <c r="I45" i="71"/>
  <c r="H45" i="71"/>
  <c r="O44" i="71"/>
  <c r="I44" i="71"/>
  <c r="H44" i="71"/>
  <c r="O43" i="71"/>
  <c r="I43" i="71"/>
  <c r="H43" i="71"/>
  <c r="O42" i="71"/>
  <c r="I42" i="71"/>
  <c r="H42" i="71"/>
  <c r="O41" i="71"/>
  <c r="I41" i="71"/>
  <c r="H41" i="71"/>
  <c r="O40" i="71"/>
  <c r="I40" i="71"/>
  <c r="H40" i="71"/>
  <c r="O39" i="71"/>
  <c r="I39" i="71"/>
  <c r="H39" i="71"/>
  <c r="O38" i="71"/>
  <c r="I38" i="71"/>
  <c r="H38" i="71"/>
  <c r="O37" i="71"/>
  <c r="I37" i="71"/>
  <c r="H37" i="71"/>
  <c r="O36" i="71"/>
  <c r="I36" i="71"/>
  <c r="H36" i="71"/>
  <c r="O35" i="71"/>
  <c r="I35" i="71"/>
  <c r="H35" i="71"/>
  <c r="O34" i="71"/>
  <c r="I34" i="71"/>
  <c r="H34" i="71"/>
  <c r="O33" i="71"/>
  <c r="I33" i="71"/>
  <c r="H33" i="71"/>
  <c r="O32" i="71"/>
  <c r="I32" i="71"/>
  <c r="H32" i="71"/>
  <c r="N1" i="71"/>
  <c r="P19" i="71" s="1"/>
  <c r="C103" i="65"/>
  <c r="C101" i="65"/>
  <c r="C99" i="65"/>
  <c r="C97" i="65"/>
  <c r="C95" i="65"/>
  <c r="C93" i="65"/>
  <c r="C91" i="65"/>
  <c r="C89" i="65"/>
  <c r="C87" i="65"/>
  <c r="C85" i="65"/>
  <c r="C83" i="65"/>
  <c r="C81" i="65"/>
  <c r="C79" i="65"/>
  <c r="C77" i="65"/>
  <c r="C75" i="65"/>
  <c r="C73" i="65"/>
  <c r="C71" i="65"/>
  <c r="C69" i="65"/>
  <c r="C67" i="65"/>
  <c r="C65" i="65"/>
  <c r="H62" i="65"/>
  <c r="H61" i="65"/>
  <c r="H60" i="65"/>
  <c r="H59" i="65"/>
  <c r="H57" i="65"/>
  <c r="H56" i="65"/>
  <c r="H55" i="65"/>
  <c r="H54" i="65"/>
  <c r="H53" i="65"/>
  <c r="H52" i="65"/>
  <c r="H51" i="65"/>
  <c r="H50" i="65"/>
  <c r="H49" i="65"/>
  <c r="H48" i="65"/>
  <c r="H47" i="65"/>
  <c r="H46" i="65"/>
  <c r="H45" i="65"/>
  <c r="H44" i="65"/>
  <c r="H43" i="65"/>
  <c r="H42" i="65"/>
  <c r="H41" i="65"/>
  <c r="H40" i="65"/>
  <c r="H39" i="65"/>
  <c r="H38" i="65"/>
  <c r="H37" i="65"/>
  <c r="H36" i="65"/>
  <c r="H35" i="65"/>
  <c r="H34" i="65"/>
  <c r="H33" i="65"/>
  <c r="H32" i="65"/>
  <c r="O62" i="65"/>
  <c r="O61" i="65"/>
  <c r="O60" i="65"/>
  <c r="O59" i="65"/>
  <c r="P57" i="65"/>
  <c r="O57" i="65"/>
  <c r="P56" i="65"/>
  <c r="O56" i="65"/>
  <c r="P55" i="65"/>
  <c r="O55" i="65"/>
  <c r="O54" i="65"/>
  <c r="O53" i="65"/>
  <c r="O52" i="65"/>
  <c r="O51" i="65"/>
  <c r="O50" i="65"/>
  <c r="O49" i="65"/>
  <c r="O48" i="65"/>
  <c r="O47" i="65"/>
  <c r="O46" i="65"/>
  <c r="O45" i="65"/>
  <c r="O44" i="65"/>
  <c r="O43" i="65"/>
  <c r="O42" i="65"/>
  <c r="O41" i="65"/>
  <c r="O40" i="65"/>
  <c r="O39" i="65"/>
  <c r="O38" i="65"/>
  <c r="O37" i="65"/>
  <c r="O36" i="65"/>
  <c r="O35" i="65"/>
  <c r="O34" i="65"/>
  <c r="O33" i="65"/>
  <c r="O32" i="65"/>
  <c r="I110" i="65"/>
  <c r="I109" i="65"/>
  <c r="I108" i="65"/>
  <c r="I107" i="65"/>
  <c r="I106" i="65"/>
  <c r="I104" i="65"/>
  <c r="I103" i="65"/>
  <c r="I102" i="65"/>
  <c r="I101" i="65"/>
  <c r="I100" i="65"/>
  <c r="I99" i="65"/>
  <c r="I98" i="65"/>
  <c r="I97" i="65"/>
  <c r="I96" i="65"/>
  <c r="I95" i="65"/>
  <c r="I94" i="65"/>
  <c r="I93" i="65"/>
  <c r="I92" i="65"/>
  <c r="I91" i="65"/>
  <c r="I90" i="65"/>
  <c r="I89" i="65"/>
  <c r="I88" i="65"/>
  <c r="I87" i="65"/>
  <c r="I86" i="65"/>
  <c r="I85" i="65"/>
  <c r="I84" i="65"/>
  <c r="I83" i="65"/>
  <c r="I82" i="65"/>
  <c r="I81" i="65"/>
  <c r="I80" i="65"/>
  <c r="I79" i="65"/>
  <c r="I78" i="65"/>
  <c r="I77" i="65"/>
  <c r="I76" i="65"/>
  <c r="I75" i="65"/>
  <c r="I74" i="65"/>
  <c r="I73" i="65"/>
  <c r="I72" i="65"/>
  <c r="I71" i="65"/>
  <c r="I70" i="65"/>
  <c r="I69" i="65"/>
  <c r="I68" i="65"/>
  <c r="I67" i="65"/>
  <c r="I66" i="65"/>
  <c r="I65" i="65"/>
  <c r="I62" i="65"/>
  <c r="I61" i="65"/>
  <c r="I60" i="65"/>
  <c r="I59" i="65"/>
  <c r="C110" i="65"/>
  <c r="C109" i="65"/>
  <c r="C108" i="65"/>
  <c r="C107" i="65"/>
  <c r="C106" i="65"/>
  <c r="D57" i="65"/>
  <c r="D56" i="65"/>
  <c r="D55" i="65"/>
  <c r="I57" i="65"/>
  <c r="I56" i="65"/>
  <c r="I55" i="65"/>
  <c r="I54" i="65"/>
  <c r="I53" i="65"/>
  <c r="I52" i="65"/>
  <c r="I51" i="65"/>
  <c r="I50" i="65"/>
  <c r="I49" i="65"/>
  <c r="I48" i="65"/>
  <c r="I47" i="65"/>
  <c r="I46" i="65"/>
  <c r="I45" i="65"/>
  <c r="I44" i="65"/>
  <c r="I43" i="65"/>
  <c r="I42" i="65"/>
  <c r="I41" i="65"/>
  <c r="I40" i="65"/>
  <c r="I39" i="65"/>
  <c r="I38" i="65"/>
  <c r="I37" i="65"/>
  <c r="I36" i="65"/>
  <c r="I35" i="65"/>
  <c r="I34" i="65"/>
  <c r="I33" i="65"/>
  <c r="I32" i="65"/>
  <c r="N1" i="65"/>
  <c r="P19" i="65" s="1"/>
  <c r="P426" i="48" l="1"/>
  <c r="Q451" i="48"/>
  <c r="BE37" i="120"/>
  <c r="BG36" i="120"/>
  <c r="BF36" i="120"/>
  <c r="BI36" i="120"/>
  <c r="BJ36" i="120"/>
  <c r="BK36" i="120" s="1"/>
  <c r="BL36" i="120" s="1"/>
  <c r="BH35" i="120"/>
  <c r="U53" i="65"/>
  <c r="P76" i="93"/>
  <c r="Q101" i="93"/>
  <c r="DA7" i="54"/>
  <c r="CZ7" i="54"/>
  <c r="CY7" i="54"/>
  <c r="CX7" i="54"/>
  <c r="CW7" i="54"/>
  <c r="DA4" i="54"/>
  <c r="CZ4" i="54"/>
  <c r="CY4" i="54"/>
  <c r="CX4" i="54"/>
  <c r="CW4" i="54"/>
  <c r="CM10" i="54"/>
  <c r="CL10" i="54"/>
  <c r="CK10" i="54"/>
  <c r="CJ10" i="54"/>
  <c r="CI10" i="54"/>
  <c r="BD4" i="54"/>
  <c r="BC4" i="54"/>
  <c r="BB4" i="54"/>
  <c r="BA4" i="54"/>
  <c r="AZ4" i="54"/>
  <c r="BD7" i="54"/>
  <c r="BC7" i="54"/>
  <c r="BB7" i="54"/>
  <c r="BA7" i="54"/>
  <c r="AZ7" i="54"/>
  <c r="AY10" i="54"/>
  <c r="AX10" i="54"/>
  <c r="AW10" i="54"/>
  <c r="AV10" i="54"/>
  <c r="AU10" i="54"/>
  <c r="AT10" i="54"/>
  <c r="AS10" i="54"/>
  <c r="AR10" i="54"/>
  <c r="AQ10" i="54"/>
  <c r="AP10" i="54"/>
  <c r="AO10" i="54"/>
  <c r="AN10" i="54"/>
  <c r="AM10" i="54"/>
  <c r="B2" i="54"/>
  <c r="F17" i="54" s="1"/>
  <c r="B24" i="54"/>
  <c r="U17" i="54" l="1"/>
  <c r="Q476" i="48"/>
  <c r="P451" i="48"/>
  <c r="CV7" i="54"/>
  <c r="AX7" i="54"/>
  <c r="AW7" i="54" s="1"/>
  <c r="AH7" i="54"/>
  <c r="X7" i="54"/>
  <c r="U7" i="54" s="1"/>
  <c r="N7" i="54"/>
  <c r="F7" i="54"/>
  <c r="EA4" i="54"/>
  <c r="CN4" i="54"/>
  <c r="BV4" i="54"/>
  <c r="AM4" i="54"/>
  <c r="AE4" i="54"/>
  <c r="P4" i="54"/>
  <c r="H4" i="54"/>
  <c r="CT7" i="54"/>
  <c r="AO7" i="54"/>
  <c r="AG7" i="54"/>
  <c r="W7" i="54"/>
  <c r="M7" i="54"/>
  <c r="E7" i="54"/>
  <c r="DY4" i="54"/>
  <c r="CM4" i="54"/>
  <c r="BT4" i="54"/>
  <c r="AL4" i="54"/>
  <c r="AD4" i="54"/>
  <c r="O4" i="54"/>
  <c r="G4" i="54"/>
  <c r="Y7" i="54"/>
  <c r="V7" i="54" s="1"/>
  <c r="CT4" i="54"/>
  <c r="Q4" i="54"/>
  <c r="AV7" i="54"/>
  <c r="AN7" i="54"/>
  <c r="AF7" i="54"/>
  <c r="T7" i="54"/>
  <c r="L7" i="54"/>
  <c r="D7" i="54"/>
  <c r="DS4" i="54"/>
  <c r="CI4" i="54"/>
  <c r="BN4" i="54"/>
  <c r="AK4" i="54"/>
  <c r="AC4" i="54"/>
  <c r="N4" i="54"/>
  <c r="F4" i="54"/>
  <c r="CN7" i="54"/>
  <c r="AU7" i="54"/>
  <c r="AM7" i="54"/>
  <c r="AE7" i="54"/>
  <c r="S7" i="54"/>
  <c r="K7" i="54"/>
  <c r="C7" i="54"/>
  <c r="DQ4" i="54"/>
  <c r="CG4" i="54"/>
  <c r="BL4" i="54"/>
  <c r="AJ4" i="54"/>
  <c r="AB4" i="54"/>
  <c r="M4" i="54"/>
  <c r="E4" i="54"/>
  <c r="R7" i="54"/>
  <c r="B7" i="54"/>
  <c r="CF4" i="54"/>
  <c r="BF4" i="54"/>
  <c r="AI4" i="54"/>
  <c r="L4" i="54"/>
  <c r="D4" i="54"/>
  <c r="CI7" i="54"/>
  <c r="AS7" i="54"/>
  <c r="AK7" i="54"/>
  <c r="AB7" i="54"/>
  <c r="Q7" i="54"/>
  <c r="I7" i="54"/>
  <c r="ED4" i="54"/>
  <c r="CE4" i="54"/>
  <c r="AH4" i="54"/>
  <c r="K4" i="54"/>
  <c r="CH7" i="54"/>
  <c r="AJ7" i="54"/>
  <c r="P7" i="54"/>
  <c r="EC4" i="54"/>
  <c r="CD4" i="54"/>
  <c r="AG4" i="54"/>
  <c r="J4" i="54"/>
  <c r="B4" i="54"/>
  <c r="AY7" i="54"/>
  <c r="O7" i="54"/>
  <c r="EB4" i="54"/>
  <c r="CB4" i="54"/>
  <c r="AF4" i="54"/>
  <c r="CM7" i="54"/>
  <c r="AT7" i="54"/>
  <c r="AL7" i="54"/>
  <c r="AC7" i="54"/>
  <c r="J7" i="54"/>
  <c r="DK4" i="54"/>
  <c r="T4" i="54"/>
  <c r="DI4" i="54"/>
  <c r="S4" i="54"/>
  <c r="C4" i="54"/>
  <c r="AR7" i="54"/>
  <c r="Z7" i="54"/>
  <c r="AA7" i="54" s="1"/>
  <c r="H7" i="54"/>
  <c r="DC4" i="54"/>
  <c r="AR4" i="54"/>
  <c r="R4" i="54"/>
  <c r="AQ7" i="54"/>
  <c r="AP7" i="54" s="1"/>
  <c r="AI7" i="54"/>
  <c r="G7" i="54"/>
  <c r="AQ4" i="54"/>
  <c r="I4" i="54"/>
  <c r="AX4" i="54"/>
  <c r="BH36" i="120"/>
  <c r="BF37" i="120"/>
  <c r="BE38" i="120"/>
  <c r="BJ37" i="120"/>
  <c r="BK37" i="120" s="1"/>
  <c r="BL37" i="120" s="1"/>
  <c r="BI37" i="120"/>
  <c r="BG37" i="120"/>
  <c r="BH37" i="120" s="1"/>
  <c r="V17" i="54"/>
  <c r="P101" i="93"/>
  <c r="Q126" i="93"/>
  <c r="I17" i="54"/>
  <c r="AA17" i="54"/>
  <c r="AL17" i="54"/>
  <c r="AI17" i="54"/>
  <c r="AJ17" i="54"/>
  <c r="AH17" i="54"/>
  <c r="AF17" i="54"/>
  <c r="AC17" i="54"/>
  <c r="AD17" i="54"/>
  <c r="AB17" i="54"/>
  <c r="X17" i="54"/>
  <c r="Y17" i="54"/>
  <c r="Z17" i="54"/>
  <c r="W17" i="54"/>
  <c r="DS17" i="54"/>
  <c r="DT17" i="54"/>
  <c r="DU17" i="54"/>
  <c r="DV17" i="54"/>
  <c r="DW17" i="54"/>
  <c r="DR17" i="54"/>
  <c r="J17" i="54"/>
  <c r="K17" i="54"/>
  <c r="N17" i="54"/>
  <c r="O17" i="54"/>
  <c r="L17" i="54"/>
  <c r="P17" i="54"/>
  <c r="M17" i="54"/>
  <c r="E87" i="63"/>
  <c r="E85" i="63"/>
  <c r="E83" i="63"/>
  <c r="E81" i="63"/>
  <c r="E79" i="63"/>
  <c r="G96" i="61"/>
  <c r="F96" i="61"/>
  <c r="G94" i="61"/>
  <c r="F94" i="61"/>
  <c r="G92" i="61"/>
  <c r="F92" i="61"/>
  <c r="G90" i="61"/>
  <c r="F90" i="61"/>
  <c r="G88" i="61"/>
  <c r="F88" i="61"/>
  <c r="G86" i="61"/>
  <c r="F86" i="61"/>
  <c r="G84" i="61"/>
  <c r="F84" i="61"/>
  <c r="G82" i="61"/>
  <c r="F82" i="61"/>
  <c r="G80" i="61"/>
  <c r="F80" i="61"/>
  <c r="G78" i="61"/>
  <c r="F78" i="61"/>
  <c r="G76" i="61"/>
  <c r="F76" i="61"/>
  <c r="G72" i="60"/>
  <c r="G72" i="61" s="1"/>
  <c r="F72" i="60"/>
  <c r="F72" i="61" s="1"/>
  <c r="G70" i="60"/>
  <c r="G70" i="61" s="1"/>
  <c r="F70" i="60"/>
  <c r="F70" i="61" s="1"/>
  <c r="G68" i="60"/>
  <c r="G68" i="61" s="1"/>
  <c r="F68" i="60"/>
  <c r="F68" i="61" s="1"/>
  <c r="G66" i="60"/>
  <c r="G66" i="61" s="1"/>
  <c r="F66" i="60"/>
  <c r="F66" i="61" s="1"/>
  <c r="ED10" i="54"/>
  <c r="EC10" i="54"/>
  <c r="EB10" i="54"/>
  <c r="EA10" i="54"/>
  <c r="CV10" i="54"/>
  <c r="CU10" i="54"/>
  <c r="CT10" i="54"/>
  <c r="CS10" i="54"/>
  <c r="CR10" i="54"/>
  <c r="CQ10" i="54"/>
  <c r="CP10" i="54"/>
  <c r="CO10" i="54"/>
  <c r="CN10" i="54"/>
  <c r="CH10" i="54"/>
  <c r="CG10" i="54"/>
  <c r="CF10" i="54"/>
  <c r="CE10" i="54"/>
  <c r="CD10" i="54"/>
  <c r="Z4" i="54" l="1"/>
  <c r="CU4" i="54"/>
  <c r="AY4" i="54"/>
  <c r="AY14" i="54" s="1"/>
  <c r="J9" i="49" s="1"/>
  <c r="AW5" i="122" s="1"/>
  <c r="P476" i="48"/>
  <c r="Q501" i="48"/>
  <c r="CM14" i="54"/>
  <c r="DV4" i="54"/>
  <c r="DM4" i="54"/>
  <c r="DO4" i="54"/>
  <c r="DX4" i="54"/>
  <c r="DJ4" i="54"/>
  <c r="CP4" i="54"/>
  <c r="DW4" i="54"/>
  <c r="DR4" i="54"/>
  <c r="DU4" i="54"/>
  <c r="DZ4" i="54"/>
  <c r="DG4" i="54"/>
  <c r="DE4" i="54"/>
  <c r="CO4" i="54"/>
  <c r="CK4" i="54"/>
  <c r="DD4" i="54"/>
  <c r="CQ4" i="54"/>
  <c r="CJ4" i="54"/>
  <c r="CS4" i="54"/>
  <c r="DL4" i="54"/>
  <c r="DF4" i="54"/>
  <c r="DP4" i="54"/>
  <c r="CR4" i="54"/>
  <c r="DH4" i="54"/>
  <c r="CL4" i="54"/>
  <c r="DT4" i="54"/>
  <c r="DN4" i="54"/>
  <c r="CU7" i="54"/>
  <c r="CP7" i="54"/>
  <c r="CK7" i="54"/>
  <c r="CL7" i="54"/>
  <c r="CR7" i="54"/>
  <c r="CS7" i="54"/>
  <c r="CO7" i="54"/>
  <c r="CQ7" i="54"/>
  <c r="CJ7" i="54"/>
  <c r="AO4" i="54"/>
  <c r="AO14" i="54" s="1"/>
  <c r="BH4" i="54"/>
  <c r="AN4" i="54"/>
  <c r="AN14" i="54" s="1"/>
  <c r="E6" i="49" s="1"/>
  <c r="AL5" i="122" s="1"/>
  <c r="BX4" i="54"/>
  <c r="AW4" i="54"/>
  <c r="AW14" i="54" s="1"/>
  <c r="AA4" i="54"/>
  <c r="AA14" i="54" s="1"/>
  <c r="D43" i="63" s="1"/>
  <c r="BP4" i="54"/>
  <c r="AV4" i="54"/>
  <c r="AV14" i="54" s="1"/>
  <c r="BK4" i="54"/>
  <c r="Y4" i="54"/>
  <c r="V4" i="54" s="1"/>
  <c r="BJ4" i="54"/>
  <c r="X4" i="54"/>
  <c r="U4" i="54" s="1"/>
  <c r="U14" i="54" s="1"/>
  <c r="AT4" i="54"/>
  <c r="AT14" i="54" s="1"/>
  <c r="AU4" i="54"/>
  <c r="AU14" i="54" s="1"/>
  <c r="E9" i="49" s="1"/>
  <c r="AS5" i="122" s="1"/>
  <c r="BS4" i="54"/>
  <c r="AP4" i="54"/>
  <c r="AP14" i="54" s="1"/>
  <c r="BM4" i="54"/>
  <c r="AS4" i="54"/>
  <c r="AS14" i="54" s="1"/>
  <c r="BR4" i="54"/>
  <c r="BI4" i="54"/>
  <c r="CA4" i="54"/>
  <c r="BU4" i="54"/>
  <c r="BG4" i="54"/>
  <c r="BQ4" i="54"/>
  <c r="CC4" i="54"/>
  <c r="BO4" i="54"/>
  <c r="BZ4" i="54"/>
  <c r="W4" i="54"/>
  <c r="BY4" i="54"/>
  <c r="BW4" i="54"/>
  <c r="BF38" i="120"/>
  <c r="BE39" i="120"/>
  <c r="BJ38" i="120"/>
  <c r="BK38" i="120" s="1"/>
  <c r="BL38" i="120" s="1"/>
  <c r="BI38" i="120"/>
  <c r="BG38" i="120"/>
  <c r="BH38" i="120" s="1"/>
  <c r="P126" i="93"/>
  <c r="Q151" i="93"/>
  <c r="CI14" i="54"/>
  <c r="AX14" i="54"/>
  <c r="AR14" i="54"/>
  <c r="AQ14" i="54"/>
  <c r="H117" i="60" s="1"/>
  <c r="AM14" i="54"/>
  <c r="R41" i="64"/>
  <c r="U43" i="64" s="1"/>
  <c r="T39" i="64" s="1"/>
  <c r="O41" i="64"/>
  <c r="M30" i="64"/>
  <c r="M29" i="64"/>
  <c r="J29" i="64"/>
  <c r="H29" i="64"/>
  <c r="F29" i="64"/>
  <c r="C29" i="64"/>
  <c r="M28" i="64"/>
  <c r="M27" i="64"/>
  <c r="J27" i="64"/>
  <c r="H27" i="64"/>
  <c r="F27" i="64"/>
  <c r="C27" i="64"/>
  <c r="M26" i="64"/>
  <c r="M25" i="64"/>
  <c r="J25" i="64"/>
  <c r="H25" i="64"/>
  <c r="F25" i="64"/>
  <c r="C25" i="64"/>
  <c r="M24" i="64"/>
  <c r="M23" i="64"/>
  <c r="J23" i="64"/>
  <c r="H23" i="64"/>
  <c r="F23" i="64"/>
  <c r="C23" i="64"/>
  <c r="M22" i="64"/>
  <c r="M21" i="64"/>
  <c r="J21" i="64"/>
  <c r="H21" i="64"/>
  <c r="F21" i="64"/>
  <c r="C21" i="64"/>
  <c r="J20" i="64"/>
  <c r="H20" i="64"/>
  <c r="J19" i="64"/>
  <c r="H19" i="64"/>
  <c r="L18" i="64"/>
  <c r="V18" i="64" s="1"/>
  <c r="X18" i="64" s="1"/>
  <c r="J18" i="64"/>
  <c r="H18" i="64"/>
  <c r="L17" i="64"/>
  <c r="V17" i="64" s="1"/>
  <c r="X17" i="64" s="1"/>
  <c r="J17" i="64"/>
  <c r="H17" i="64"/>
  <c r="L16" i="64"/>
  <c r="V16" i="64" s="1"/>
  <c r="X16" i="64" s="1"/>
  <c r="J16" i="64"/>
  <c r="H16" i="64"/>
  <c r="R8" i="64"/>
  <c r="O8" i="64"/>
  <c r="K8" i="64"/>
  <c r="H8" i="64"/>
  <c r="G39" i="64"/>
  <c r="G4" i="64"/>
  <c r="H18" i="60" l="1"/>
  <c r="G18" i="61" s="1"/>
  <c r="J117" i="60"/>
  <c r="BD10" i="54" s="1"/>
  <c r="BD14" i="54" s="1"/>
  <c r="M13" i="44" s="1"/>
  <c r="AO6" i="124" s="1"/>
  <c r="K6" i="49"/>
  <c r="AO5" i="122" s="1"/>
  <c r="P501" i="48"/>
  <c r="Q526" i="48"/>
  <c r="V14" i="54"/>
  <c r="H19" i="60" s="1"/>
  <c r="G19" i="61" s="1"/>
  <c r="BF39" i="120"/>
  <c r="BJ39" i="120"/>
  <c r="BK39" i="120" s="1"/>
  <c r="BL39" i="120" s="1"/>
  <c r="BI39" i="120"/>
  <c r="BE40" i="120"/>
  <c r="BG39" i="120"/>
  <c r="BH39" i="120" s="1"/>
  <c r="M103" i="63"/>
  <c r="B121" i="60"/>
  <c r="O18" i="64"/>
  <c r="O19" i="64"/>
  <c r="V8" i="64"/>
  <c r="O27" i="64"/>
  <c r="O17" i="64"/>
  <c r="P151" i="93"/>
  <c r="Q176" i="93"/>
  <c r="M43" i="63"/>
  <c r="T43" i="63" s="1"/>
  <c r="H31" i="64"/>
  <c r="O29" i="64"/>
  <c r="O21" i="64"/>
  <c r="O23" i="64"/>
  <c r="Q30" i="64"/>
  <c r="S30" i="64"/>
  <c r="S26" i="64"/>
  <c r="Q26" i="64"/>
  <c r="S24" i="64"/>
  <c r="Q24" i="64"/>
  <c r="O25" i="64"/>
  <c r="Q28" i="64"/>
  <c r="S28" i="64"/>
  <c r="S22" i="64"/>
  <c r="Q22" i="64"/>
  <c r="CK14" i="54"/>
  <c r="CL14" i="54"/>
  <c r="CJ14" i="54"/>
  <c r="O16" i="64"/>
  <c r="V19" i="64"/>
  <c r="X19" i="64" s="1"/>
  <c r="J31" i="64"/>
  <c r="B41" i="64" s="1"/>
  <c r="H32" i="64"/>
  <c r="U15" i="54" l="1"/>
  <c r="L19" i="60"/>
  <c r="K115" i="60"/>
  <c r="AA15" i="54"/>
  <c r="N115" i="60"/>
  <c r="O117" i="60"/>
  <c r="G6" i="119" s="1"/>
  <c r="AL115" i="60"/>
  <c r="P117" i="60"/>
  <c r="G7" i="119" s="1"/>
  <c r="N117" i="60"/>
  <c r="G5" i="119" s="1"/>
  <c r="AE117" i="60"/>
  <c r="G22" i="119" s="1"/>
  <c r="AM117" i="60"/>
  <c r="G30" i="119" s="1"/>
  <c r="AU117" i="60"/>
  <c r="G38" i="119" s="1"/>
  <c r="Q117" i="60"/>
  <c r="G8" i="119" s="1"/>
  <c r="Y117" i="60"/>
  <c r="G16" i="119" s="1"/>
  <c r="X115" i="60"/>
  <c r="AF115" i="60"/>
  <c r="AN115" i="60"/>
  <c r="AV115" i="60"/>
  <c r="AF117" i="60"/>
  <c r="G23" i="119" s="1"/>
  <c r="AN117" i="60"/>
  <c r="G31" i="119" s="1"/>
  <c r="AV117" i="60"/>
  <c r="G39" i="119" s="1"/>
  <c r="P115" i="60"/>
  <c r="Y115" i="60"/>
  <c r="AG115" i="60"/>
  <c r="AO115" i="60"/>
  <c r="AW115" i="60"/>
  <c r="AS117" i="60"/>
  <c r="G36" i="119" s="1"/>
  <c r="W117" i="60"/>
  <c r="G14" i="119" s="1"/>
  <c r="N240" i="93" s="1"/>
  <c r="AT115" i="60"/>
  <c r="AL117" i="60"/>
  <c r="G29" i="119" s="1"/>
  <c r="AM115" i="60"/>
  <c r="R117" i="60"/>
  <c r="G9" i="119" s="1"/>
  <c r="O115" i="60"/>
  <c r="W115" i="60"/>
  <c r="AG117" i="60"/>
  <c r="G24" i="119" s="1"/>
  <c r="AO117" i="60"/>
  <c r="G32" i="119" s="1"/>
  <c r="N690" i="93" s="1"/>
  <c r="AW117" i="60"/>
  <c r="G40" i="119" s="1"/>
  <c r="S117" i="60"/>
  <c r="G10" i="119" s="1"/>
  <c r="Q115" i="60"/>
  <c r="Z115" i="60"/>
  <c r="AH115" i="60"/>
  <c r="AP115" i="60"/>
  <c r="AX115" i="60"/>
  <c r="Z117" i="60"/>
  <c r="G17" i="119" s="1"/>
  <c r="N315" i="93" s="1"/>
  <c r="AH117" i="60"/>
  <c r="G25" i="119" s="1"/>
  <c r="AP117" i="60"/>
  <c r="G33" i="119" s="1"/>
  <c r="AX117" i="60"/>
  <c r="G41" i="119" s="1"/>
  <c r="T117" i="60"/>
  <c r="G11" i="119" s="1"/>
  <c r="R115" i="60"/>
  <c r="AA115" i="60"/>
  <c r="AI115" i="60"/>
  <c r="AQ115" i="60"/>
  <c r="AY115" i="60"/>
  <c r="AK117" i="60"/>
  <c r="G28" i="119" s="1"/>
  <c r="AD115" i="60"/>
  <c r="AD117" i="60"/>
  <c r="G21" i="119" s="1"/>
  <c r="X117" i="60"/>
  <c r="G15" i="119" s="1"/>
  <c r="AU115" i="60"/>
  <c r="AA117" i="60"/>
  <c r="G18" i="119" s="1"/>
  <c r="AI117" i="60"/>
  <c r="G26" i="119" s="1"/>
  <c r="AQ117" i="60"/>
  <c r="G34" i="119" s="1"/>
  <c r="AY117" i="60"/>
  <c r="G42" i="119" s="1"/>
  <c r="U117" i="60"/>
  <c r="G12" i="119" s="1"/>
  <c r="T115" i="60"/>
  <c r="AB115" i="60"/>
  <c r="AJ115" i="60"/>
  <c r="AR115" i="60"/>
  <c r="AZ115" i="60"/>
  <c r="AB117" i="60"/>
  <c r="G19" i="119" s="1"/>
  <c r="AJ117" i="60"/>
  <c r="G27" i="119" s="1"/>
  <c r="AR117" i="60"/>
  <c r="G35" i="119" s="1"/>
  <c r="AZ117" i="60"/>
  <c r="G43" i="119" s="1"/>
  <c r="V117" i="60"/>
  <c r="G13" i="119" s="1"/>
  <c r="U115" i="60"/>
  <c r="AC115" i="60"/>
  <c r="AK115" i="60"/>
  <c r="AS115" i="60"/>
  <c r="BA115" i="60"/>
  <c r="AC117" i="60"/>
  <c r="G20" i="119" s="1"/>
  <c r="BA117" i="60"/>
  <c r="G44" i="119" s="1"/>
  <c r="V115" i="60"/>
  <c r="S115" i="60"/>
  <c r="AT117" i="60"/>
  <c r="G37" i="119" s="1"/>
  <c r="AE115" i="60"/>
  <c r="K117" i="60"/>
  <c r="V15" i="54"/>
  <c r="P526" i="48"/>
  <c r="Q551" i="48"/>
  <c r="BE41" i="120"/>
  <c r="BJ40" i="120"/>
  <c r="BK40" i="120" s="1"/>
  <c r="BI40" i="120"/>
  <c r="BG40" i="120"/>
  <c r="BH40" i="120" s="1"/>
  <c r="P176" i="93"/>
  <c r="Q201" i="93"/>
  <c r="Q27" i="64"/>
  <c r="V27" i="64" s="1"/>
  <c r="V28" i="64"/>
  <c r="Q23" i="64"/>
  <c r="V23" i="64" s="1"/>
  <c r="V24" i="64"/>
  <c r="S23" i="64"/>
  <c r="X23" i="64" s="1"/>
  <c r="X24" i="64"/>
  <c r="Q25" i="64"/>
  <c r="V25" i="64" s="1"/>
  <c r="V26" i="64"/>
  <c r="S25" i="64"/>
  <c r="X25" i="64" s="1"/>
  <c r="X26" i="64"/>
  <c r="S29" i="64"/>
  <c r="X29" i="64" s="1"/>
  <c r="X30" i="64"/>
  <c r="S27" i="64"/>
  <c r="X27" i="64" s="1"/>
  <c r="X28" i="64"/>
  <c r="Q29" i="64"/>
  <c r="V29" i="64" s="1"/>
  <c r="V30" i="64"/>
  <c r="V22" i="64"/>
  <c r="Q21" i="64"/>
  <c r="V21" i="64" s="1"/>
  <c r="X22" i="64"/>
  <c r="S21" i="64"/>
  <c r="X21" i="64" s="1"/>
  <c r="Q18" i="123" l="1"/>
  <c r="O315" i="48"/>
  <c r="Q18" i="125" s="1"/>
  <c r="Q33" i="123"/>
  <c r="O690" i="48"/>
  <c r="Q33" i="125" s="1"/>
  <c r="Q15" i="123"/>
  <c r="O240" i="48"/>
  <c r="Q15" i="125" s="1"/>
  <c r="X43" i="63"/>
  <c r="Z10" i="54" s="1"/>
  <c r="N890" i="93"/>
  <c r="N265" i="93"/>
  <c r="N415" i="93"/>
  <c r="N765" i="93"/>
  <c r="N140" i="93"/>
  <c r="N65" i="93"/>
  <c r="N215" i="93"/>
  <c r="N565" i="93"/>
  <c r="N915" i="93"/>
  <c r="N490" i="93"/>
  <c r="N840" i="93"/>
  <c r="N365" i="93"/>
  <c r="N290" i="93"/>
  <c r="N990" i="93"/>
  <c r="N590" i="93"/>
  <c r="N390" i="93"/>
  <c r="N965" i="93"/>
  <c r="N715" i="93"/>
  <c r="N640" i="93"/>
  <c r="N165" i="93"/>
  <c r="N515" i="93"/>
  <c r="N90" i="93"/>
  <c r="N940" i="93"/>
  <c r="N865" i="93"/>
  <c r="N40" i="93"/>
  <c r="N740" i="93"/>
  <c r="N115" i="93"/>
  <c r="N665" i="93"/>
  <c r="N815" i="93"/>
  <c r="N440" i="93"/>
  <c r="N540" i="93"/>
  <c r="N790" i="93"/>
  <c r="N465" i="93"/>
  <c r="N615" i="93"/>
  <c r="N340" i="93"/>
  <c r="N190" i="93"/>
  <c r="P551" i="48"/>
  <c r="Q576" i="48"/>
  <c r="BG41" i="120"/>
  <c r="BH41" i="120" s="1"/>
  <c r="BE42" i="120"/>
  <c r="BJ41" i="120"/>
  <c r="BK41" i="120" s="1"/>
  <c r="BI41" i="120"/>
  <c r="P201" i="93"/>
  <c r="Q226" i="93"/>
  <c r="V31" i="64"/>
  <c r="X31" i="64"/>
  <c r="O265" i="48" l="1"/>
  <c r="Q16" i="125" s="1"/>
  <c r="Q16" i="123"/>
  <c r="O465" i="48"/>
  <c r="Q24" i="125" s="1"/>
  <c r="Q24" i="123"/>
  <c r="O40" i="48"/>
  <c r="Q7" i="125" s="1"/>
  <c r="Q7" i="123"/>
  <c r="O965" i="48"/>
  <c r="Q44" i="125" s="1"/>
  <c r="Q44" i="123"/>
  <c r="O915" i="48"/>
  <c r="Q42" i="125" s="1"/>
  <c r="Q42" i="123"/>
  <c r="O890" i="48"/>
  <c r="Q41" i="125" s="1"/>
  <c r="Q41" i="123"/>
  <c r="O715" i="48"/>
  <c r="Q34" i="125" s="1"/>
  <c r="Q34" i="123"/>
  <c r="O790" i="48"/>
  <c r="Q37" i="125" s="1"/>
  <c r="Q37" i="123"/>
  <c r="O865" i="48"/>
  <c r="Q40" i="125" s="1"/>
  <c r="Q40" i="123"/>
  <c r="O390" i="48"/>
  <c r="Q21" i="125" s="1"/>
  <c r="Q21" i="123"/>
  <c r="O565" i="48"/>
  <c r="Q28" i="125" s="1"/>
  <c r="Q28" i="123"/>
  <c r="O540" i="48"/>
  <c r="Q27" i="125" s="1"/>
  <c r="Q27" i="123"/>
  <c r="O940" i="48"/>
  <c r="Q43" i="125" s="1"/>
  <c r="Q43" i="123"/>
  <c r="O590" i="48"/>
  <c r="Q29" i="125" s="1"/>
  <c r="Q29" i="123"/>
  <c r="O215" i="48"/>
  <c r="Q14" i="125" s="1"/>
  <c r="Q14" i="123"/>
  <c r="O615" i="48"/>
  <c r="Q30" i="125" s="1"/>
  <c r="Q30" i="123"/>
  <c r="O490" i="48"/>
  <c r="Q25" i="125" s="1"/>
  <c r="Q25" i="123"/>
  <c r="O440" i="48"/>
  <c r="Q23" i="125" s="1"/>
  <c r="Q23" i="123"/>
  <c r="O90" i="48"/>
  <c r="Q9" i="125" s="1"/>
  <c r="Q9" i="123"/>
  <c r="O990" i="48"/>
  <c r="Q45" i="125" s="1"/>
  <c r="Q45" i="123"/>
  <c r="O65" i="48"/>
  <c r="Q8" i="125" s="1"/>
  <c r="Q8" i="123"/>
  <c r="O815" i="48"/>
  <c r="Q38" i="125" s="1"/>
  <c r="Q38" i="123"/>
  <c r="O515" i="48"/>
  <c r="Q26" i="125" s="1"/>
  <c r="Q26" i="123"/>
  <c r="O290" i="48"/>
  <c r="Q17" i="125" s="1"/>
  <c r="Q17" i="123"/>
  <c r="O140" i="48"/>
  <c r="Q11" i="125" s="1"/>
  <c r="Q11" i="123"/>
  <c r="O740" i="48"/>
  <c r="Q35" i="125" s="1"/>
  <c r="Q35" i="123"/>
  <c r="O190" i="48"/>
  <c r="Q13" i="125" s="1"/>
  <c r="Q13" i="123"/>
  <c r="O665" i="48"/>
  <c r="Q32" i="125" s="1"/>
  <c r="Q32" i="123"/>
  <c r="O165" i="48"/>
  <c r="Q12" i="125" s="1"/>
  <c r="Q12" i="123"/>
  <c r="O365" i="48"/>
  <c r="Q20" i="125" s="1"/>
  <c r="Q20" i="123"/>
  <c r="O765" i="48"/>
  <c r="Q36" i="125" s="1"/>
  <c r="Q36" i="123"/>
  <c r="O340" i="48"/>
  <c r="Q19" i="125" s="1"/>
  <c r="Q19" i="123"/>
  <c r="O115" i="48"/>
  <c r="Q10" i="125" s="1"/>
  <c r="Q10" i="123"/>
  <c r="O640" i="48"/>
  <c r="Q31" i="125" s="1"/>
  <c r="Q31" i="123"/>
  <c r="O840" i="48"/>
  <c r="Q39" i="125" s="1"/>
  <c r="Q39" i="123"/>
  <c r="O415" i="48"/>
  <c r="Q22" i="125" s="1"/>
  <c r="Q22" i="123"/>
  <c r="V32" i="64"/>
  <c r="T41" i="64"/>
  <c r="G41" i="64"/>
  <c r="F98" i="63"/>
  <c r="X32" i="64"/>
  <c r="W41" i="64"/>
  <c r="J98" i="63"/>
  <c r="J41" i="64"/>
  <c r="P576" i="48"/>
  <c r="Q601" i="48"/>
  <c r="BI42" i="120"/>
  <c r="BG42" i="120"/>
  <c r="BH42" i="120" s="1"/>
  <c r="BJ42" i="120"/>
  <c r="BK42" i="120" s="1"/>
  <c r="J111" i="63"/>
  <c r="J110" i="63"/>
  <c r="J114" i="63"/>
  <c r="J109" i="63"/>
  <c r="J108" i="63"/>
  <c r="J106" i="63"/>
  <c r="J113" i="63"/>
  <c r="J112" i="63"/>
  <c r="J105" i="63"/>
  <c r="P226" i="93"/>
  <c r="Q251" i="93"/>
  <c r="N32" i="119"/>
  <c r="M32" i="119"/>
  <c r="N34" i="119"/>
  <c r="M34" i="119"/>
  <c r="N31" i="119"/>
  <c r="M31" i="119"/>
  <c r="N30" i="119"/>
  <c r="M30" i="119"/>
  <c r="M29" i="119"/>
  <c r="N29" i="119"/>
  <c r="N43" i="119"/>
  <c r="M43" i="119"/>
  <c r="N44" i="119"/>
  <c r="M44" i="119"/>
  <c r="N33" i="119"/>
  <c r="M33" i="119"/>
  <c r="N25" i="119"/>
  <c r="M25" i="119"/>
  <c r="N41" i="119"/>
  <c r="M41" i="119"/>
  <c r="N39" i="119"/>
  <c r="M39" i="119"/>
  <c r="M26" i="119"/>
  <c r="N26" i="119"/>
  <c r="N28" i="119"/>
  <c r="M28" i="119"/>
  <c r="M35" i="119"/>
  <c r="N35" i="119"/>
  <c r="N42" i="119"/>
  <c r="M42" i="119"/>
  <c r="N27" i="119"/>
  <c r="M27" i="119"/>
  <c r="M40" i="119"/>
  <c r="N40" i="119"/>
  <c r="AE10" i="120" l="1"/>
  <c r="AF10" i="120"/>
  <c r="P601" i="48"/>
  <c r="Q626" i="48"/>
  <c r="AF90" i="120"/>
  <c r="W90" i="120" s="1"/>
  <c r="AF21" i="120"/>
  <c r="W21" i="120" s="1"/>
  <c r="AE93" i="120"/>
  <c r="R93" i="120" s="1"/>
  <c r="AF84" i="120"/>
  <c r="W84" i="120" s="1"/>
  <c r="AE94" i="120"/>
  <c r="AE81" i="120"/>
  <c r="R81" i="120" s="1"/>
  <c r="AF55" i="120"/>
  <c r="W55" i="120" s="1"/>
  <c r="AE92" i="120"/>
  <c r="R92" i="120" s="1"/>
  <c r="AE19" i="120"/>
  <c r="AE27" i="120"/>
  <c r="R27" i="120" s="1"/>
  <c r="AE86" i="120"/>
  <c r="R86" i="120" s="1"/>
  <c r="AF11" i="120"/>
  <c r="W11" i="120" s="1"/>
  <c r="AF47" i="120"/>
  <c r="W47" i="120" s="1"/>
  <c r="AF34" i="120"/>
  <c r="W34" i="120" s="1"/>
  <c r="AF60" i="120"/>
  <c r="W60" i="120" s="1"/>
  <c r="AE61" i="120"/>
  <c r="AE36" i="120"/>
  <c r="R36" i="120" s="1"/>
  <c r="AF86" i="120"/>
  <c r="W86" i="120" s="1"/>
  <c r="AE52" i="120"/>
  <c r="AE97" i="120"/>
  <c r="AE41" i="120"/>
  <c r="R41" i="120" s="1"/>
  <c r="AF25" i="120"/>
  <c r="W25" i="120" s="1"/>
  <c r="AE75" i="120"/>
  <c r="R75" i="120" s="1"/>
  <c r="AF93" i="120"/>
  <c r="W93" i="120" s="1"/>
  <c r="AF26" i="120"/>
  <c r="W26" i="120" s="1"/>
  <c r="AE95" i="120"/>
  <c r="R95" i="120" s="1"/>
  <c r="AE11" i="120"/>
  <c r="R11" i="120" s="1"/>
  <c r="AE45" i="120"/>
  <c r="R45" i="120" s="1"/>
  <c r="AF51" i="120"/>
  <c r="W51" i="120" s="1"/>
  <c r="AF75" i="120"/>
  <c r="W75" i="120" s="1"/>
  <c r="AF89" i="120"/>
  <c r="W89" i="120" s="1"/>
  <c r="AF79" i="120"/>
  <c r="W79" i="120" s="1"/>
  <c r="AF95" i="120"/>
  <c r="W95" i="120" s="1"/>
  <c r="AF44" i="120"/>
  <c r="W44" i="120" s="1"/>
  <c r="AF49" i="120"/>
  <c r="W49" i="120" s="1"/>
  <c r="AE77" i="120"/>
  <c r="R77" i="120" s="1"/>
  <c r="AF46" i="120"/>
  <c r="W46" i="120" s="1"/>
  <c r="AE20" i="120"/>
  <c r="R20" i="120" s="1"/>
  <c r="AE96" i="120"/>
  <c r="R96" i="120" s="1"/>
  <c r="AE82" i="120"/>
  <c r="AF81" i="120"/>
  <c r="W81" i="120" s="1"/>
  <c r="AE68" i="120"/>
  <c r="R68" i="120" s="1"/>
  <c r="AE71" i="120"/>
  <c r="R71" i="120" s="1"/>
  <c r="AE83" i="120"/>
  <c r="R83" i="120" s="1"/>
  <c r="AF53" i="120"/>
  <c r="W53" i="120" s="1"/>
  <c r="AE55" i="120"/>
  <c r="AE42" i="120"/>
  <c r="R42" i="120" s="1"/>
  <c r="AE69" i="120"/>
  <c r="R69" i="120" s="1"/>
  <c r="AE59" i="120"/>
  <c r="R59" i="120" s="1"/>
  <c r="AF80" i="120"/>
  <c r="W80" i="120" s="1"/>
  <c r="AE67" i="120"/>
  <c r="AF41" i="120"/>
  <c r="W41" i="120" s="1"/>
  <c r="AE73" i="120"/>
  <c r="AE56" i="120"/>
  <c r="R56" i="120" s="1"/>
  <c r="AE63" i="120"/>
  <c r="R63" i="120" s="1"/>
  <c r="AE76" i="120"/>
  <c r="AE79" i="120"/>
  <c r="AE40" i="120"/>
  <c r="AF64" i="120"/>
  <c r="W64" i="120" s="1"/>
  <c r="AE48" i="120"/>
  <c r="R48" i="120" s="1"/>
  <c r="AF73" i="120"/>
  <c r="W73" i="120" s="1"/>
  <c r="AF68" i="120"/>
  <c r="W68" i="120" s="1"/>
  <c r="AE46" i="120"/>
  <c r="AE51" i="120"/>
  <c r="R51" i="120" s="1"/>
  <c r="AE26" i="120"/>
  <c r="R26" i="120" s="1"/>
  <c r="AF17" i="120"/>
  <c r="W17" i="120" s="1"/>
  <c r="AE44" i="120"/>
  <c r="R44" i="120" s="1"/>
  <c r="AE85" i="120"/>
  <c r="AE21" i="120"/>
  <c r="R21" i="120" s="1"/>
  <c r="AF76" i="120"/>
  <c r="W76" i="120" s="1"/>
  <c r="AF32" i="120"/>
  <c r="W32" i="120" s="1"/>
  <c r="AF42" i="120"/>
  <c r="W42" i="120" s="1"/>
  <c r="AF85" i="120"/>
  <c r="W85" i="120" s="1"/>
  <c r="AF87" i="120"/>
  <c r="W87" i="120" s="1"/>
  <c r="AF45" i="120"/>
  <c r="W45" i="120" s="1"/>
  <c r="AE15" i="120"/>
  <c r="R15" i="120" s="1"/>
  <c r="AE57" i="120"/>
  <c r="R57" i="120" s="1"/>
  <c r="AF33" i="120"/>
  <c r="W33" i="120" s="1"/>
  <c r="AF12" i="120"/>
  <c r="W12" i="120" s="1"/>
  <c r="AE31" i="120"/>
  <c r="AE60" i="120"/>
  <c r="R60" i="120" s="1"/>
  <c r="AF54" i="120"/>
  <c r="W54" i="120" s="1"/>
  <c r="AE34" i="120"/>
  <c r="AE78" i="120"/>
  <c r="R78" i="120" s="1"/>
  <c r="AF22" i="120"/>
  <c r="W22" i="120" s="1"/>
  <c r="AE32" i="120"/>
  <c r="R32" i="120" s="1"/>
  <c r="AE30" i="120"/>
  <c r="R30" i="120" s="1"/>
  <c r="AF83" i="120"/>
  <c r="W83" i="120" s="1"/>
  <c r="AE39" i="120"/>
  <c r="R39" i="120" s="1"/>
  <c r="AE89" i="120"/>
  <c r="R89" i="120" s="1"/>
  <c r="AE58" i="120"/>
  <c r="AF27" i="120"/>
  <c r="W27" i="120" s="1"/>
  <c r="AE16" i="120"/>
  <c r="AF67" i="120"/>
  <c r="W67" i="120" s="1"/>
  <c r="AF23" i="120"/>
  <c r="W23" i="120" s="1"/>
  <c r="AF65" i="120"/>
  <c r="W65" i="120" s="1"/>
  <c r="AE99" i="120"/>
  <c r="R99" i="120" s="1"/>
  <c r="AF82" i="120"/>
  <c r="W82" i="120" s="1"/>
  <c r="AF63" i="120"/>
  <c r="W63" i="120" s="1"/>
  <c r="AE33" i="120"/>
  <c r="R33" i="120" s="1"/>
  <c r="AF92" i="120"/>
  <c r="W92" i="120" s="1"/>
  <c r="AE65" i="120"/>
  <c r="R65" i="120" s="1"/>
  <c r="AF36" i="120"/>
  <c r="W36" i="120" s="1"/>
  <c r="AF50" i="120"/>
  <c r="W50" i="120" s="1"/>
  <c r="AE53" i="120"/>
  <c r="R53" i="120" s="1"/>
  <c r="AF99" i="120"/>
  <c r="W99" i="120" s="1"/>
  <c r="AF91" i="120"/>
  <c r="W91" i="120" s="1"/>
  <c r="AE87" i="120"/>
  <c r="R87" i="120" s="1"/>
  <c r="AE91" i="120"/>
  <c r="AF13" i="120"/>
  <c r="W13" i="120" s="1"/>
  <c r="AF38" i="120"/>
  <c r="W38" i="120" s="1"/>
  <c r="AF37" i="120"/>
  <c r="W37" i="120" s="1"/>
  <c r="AE37" i="120"/>
  <c r="AF98" i="120"/>
  <c r="W98" i="120" s="1"/>
  <c r="AE43" i="120"/>
  <c r="AF61" i="120"/>
  <c r="W61" i="120" s="1"/>
  <c r="AE29" i="120"/>
  <c r="R29" i="120" s="1"/>
  <c r="AF43" i="120"/>
  <c r="W43" i="120" s="1"/>
  <c r="AF39" i="120"/>
  <c r="W39" i="120" s="1"/>
  <c r="AF30" i="120"/>
  <c r="W30" i="120" s="1"/>
  <c r="AE14" i="120"/>
  <c r="R14" i="120" s="1"/>
  <c r="AE49" i="120"/>
  <c r="AE25" i="120"/>
  <c r="AF48" i="120"/>
  <c r="W48" i="120" s="1"/>
  <c r="AE90" i="120"/>
  <c r="R90" i="120" s="1"/>
  <c r="AE80" i="120"/>
  <c r="R80" i="120" s="1"/>
  <c r="AE18" i="120"/>
  <c r="R18" i="120" s="1"/>
  <c r="AF14" i="120"/>
  <c r="W14" i="120" s="1"/>
  <c r="AE98" i="120"/>
  <c r="R98" i="120" s="1"/>
  <c r="AF52" i="120"/>
  <c r="W52" i="120" s="1"/>
  <c r="AE50" i="120"/>
  <c r="R50" i="120" s="1"/>
  <c r="AF28" i="120"/>
  <c r="W28" i="120" s="1"/>
  <c r="AE38" i="120"/>
  <c r="R38" i="120" s="1"/>
  <c r="AE66" i="120"/>
  <c r="R66" i="120" s="1"/>
  <c r="AE23" i="120"/>
  <c r="R23" i="120" s="1"/>
  <c r="AE88" i="120"/>
  <c r="AF56" i="120"/>
  <c r="W56" i="120" s="1"/>
  <c r="AE62" i="120"/>
  <c r="R62" i="120" s="1"/>
  <c r="AF31" i="120"/>
  <c r="W31" i="120" s="1"/>
  <c r="AE35" i="120"/>
  <c r="R35" i="120" s="1"/>
  <c r="AE17" i="120"/>
  <c r="R17" i="120" s="1"/>
  <c r="AF19" i="120"/>
  <c r="W19" i="120" s="1"/>
  <c r="AE84" i="120"/>
  <c r="R84" i="120" s="1"/>
  <c r="AF97" i="120"/>
  <c r="W97" i="120" s="1"/>
  <c r="AF20" i="120"/>
  <c r="W20" i="120" s="1"/>
  <c r="AF57" i="120"/>
  <c r="W57" i="120" s="1"/>
  <c r="AE28" i="120"/>
  <c r="AF69" i="120"/>
  <c r="W69" i="120" s="1"/>
  <c r="AF96" i="120"/>
  <c r="W96" i="120" s="1"/>
  <c r="AF35" i="120"/>
  <c r="W35" i="120" s="1"/>
  <c r="AF15" i="120"/>
  <c r="W15" i="120" s="1"/>
  <c r="AF40" i="120"/>
  <c r="W40" i="120" s="1"/>
  <c r="AE74" i="120"/>
  <c r="R74" i="120" s="1"/>
  <c r="AF62" i="120"/>
  <c r="W62" i="120" s="1"/>
  <c r="AE54" i="120"/>
  <c r="R54" i="120" s="1"/>
  <c r="AF70" i="120"/>
  <c r="W70" i="120" s="1"/>
  <c r="AF24" i="120"/>
  <c r="W24" i="120" s="1"/>
  <c r="AE12" i="120"/>
  <c r="R12" i="120" s="1"/>
  <c r="AE22" i="120"/>
  <c r="AF16" i="120"/>
  <c r="W16" i="120" s="1"/>
  <c r="AF29" i="120"/>
  <c r="W29" i="120" s="1"/>
  <c r="AF72" i="120"/>
  <c r="W72" i="120" s="1"/>
  <c r="AE24" i="120"/>
  <c r="R24" i="120" s="1"/>
  <c r="AE47" i="120"/>
  <c r="R47" i="120" s="1"/>
  <c r="AF18" i="120"/>
  <c r="W18" i="120" s="1"/>
  <c r="AF77" i="120"/>
  <c r="W77" i="120" s="1"/>
  <c r="AE70" i="120"/>
  <c r="AE64" i="120"/>
  <c r="AE13" i="120"/>
  <c r="AF94" i="120"/>
  <c r="W94" i="120" s="1"/>
  <c r="AF66" i="120"/>
  <c r="W66" i="120" s="1"/>
  <c r="AF74" i="120"/>
  <c r="W74" i="120" s="1"/>
  <c r="AF59" i="120"/>
  <c r="W59" i="120" s="1"/>
  <c r="AF78" i="120"/>
  <c r="W78" i="120" s="1"/>
  <c r="AE72" i="120"/>
  <c r="R72" i="120" s="1"/>
  <c r="AF88" i="120"/>
  <c r="W88" i="120" s="1"/>
  <c r="AF71" i="120"/>
  <c r="W71" i="120" s="1"/>
  <c r="AF58" i="120"/>
  <c r="W58" i="120" s="1"/>
  <c r="R113" i="63"/>
  <c r="AA113" i="63"/>
  <c r="R112" i="63"/>
  <c r="AA112" i="63"/>
  <c r="R109" i="63"/>
  <c r="AA109" i="63"/>
  <c r="R114" i="63"/>
  <c r="AA114" i="63"/>
  <c r="R105" i="63"/>
  <c r="AA105" i="63"/>
  <c r="R110" i="63"/>
  <c r="AA110" i="63"/>
  <c r="R111" i="63"/>
  <c r="AA111" i="63"/>
  <c r="R108" i="63"/>
  <c r="AA108" i="63"/>
  <c r="R106" i="63"/>
  <c r="AA106" i="63"/>
  <c r="P251" i="93"/>
  <c r="Q276" i="93"/>
  <c r="V30" i="61"/>
  <c r="U30" i="61"/>
  <c r="T30" i="61"/>
  <c r="S30" i="61"/>
  <c r="R30" i="61"/>
  <c r="Q30" i="61"/>
  <c r="P30" i="61"/>
  <c r="O30" i="61"/>
  <c r="N30" i="61"/>
  <c r="I57" i="61"/>
  <c r="D57" i="61"/>
  <c r="I56" i="61"/>
  <c r="D56" i="61"/>
  <c r="I55" i="61"/>
  <c r="D55" i="61"/>
  <c r="G54" i="61"/>
  <c r="I57" i="60"/>
  <c r="I56" i="60"/>
  <c r="I55" i="60"/>
  <c r="D55" i="60"/>
  <c r="P626" i="48" l="1"/>
  <c r="Q651" i="48"/>
  <c r="W10" i="120"/>
  <c r="AH10" i="120"/>
  <c r="AG10" i="120"/>
  <c r="R10" i="120" s="1"/>
  <c r="X10" i="120"/>
  <c r="X46" i="120"/>
  <c r="R46" i="120"/>
  <c r="R91" i="120"/>
  <c r="X91" i="120"/>
  <c r="K91" i="120" s="1"/>
  <c r="X16" i="120"/>
  <c r="R16" i="120"/>
  <c r="X73" i="120"/>
  <c r="K73" i="120" s="1"/>
  <c r="R73" i="120"/>
  <c r="X94" i="120"/>
  <c r="R94" i="120"/>
  <c r="X85" i="120"/>
  <c r="K85" i="120" s="1"/>
  <c r="R85" i="120"/>
  <c r="X97" i="120"/>
  <c r="R97" i="120"/>
  <c r="R70" i="120"/>
  <c r="X70" i="120"/>
  <c r="K70" i="120" s="1"/>
  <c r="X28" i="120"/>
  <c r="R28" i="120"/>
  <c r="X25" i="120"/>
  <c r="K25" i="120" s="1"/>
  <c r="R25" i="120"/>
  <c r="R43" i="120"/>
  <c r="X43" i="120"/>
  <c r="K43" i="120" s="1"/>
  <c r="R58" i="120"/>
  <c r="X58" i="120"/>
  <c r="K58" i="120" s="1"/>
  <c r="X34" i="120"/>
  <c r="R34" i="120"/>
  <c r="X67" i="120"/>
  <c r="K67" i="120" s="1"/>
  <c r="R67" i="120"/>
  <c r="X52" i="120"/>
  <c r="R52" i="120"/>
  <c r="X37" i="120"/>
  <c r="K37" i="120" s="1"/>
  <c r="R37" i="120"/>
  <c r="R79" i="120"/>
  <c r="X79" i="120"/>
  <c r="K79" i="120" s="1"/>
  <c r="R19" i="120"/>
  <c r="X19" i="120"/>
  <c r="K19" i="120" s="1"/>
  <c r="R49" i="120"/>
  <c r="X49" i="120"/>
  <c r="K49" i="120" s="1"/>
  <c r="X40" i="120"/>
  <c r="K40" i="120" s="1"/>
  <c r="R40" i="120"/>
  <c r="X13" i="120"/>
  <c r="R13" i="120"/>
  <c r="X64" i="120"/>
  <c r="K64" i="120" s="1"/>
  <c r="R64" i="120"/>
  <c r="X88" i="120"/>
  <c r="R88" i="120"/>
  <c r="R31" i="120"/>
  <c r="X31" i="120"/>
  <c r="R76" i="120"/>
  <c r="X76" i="120"/>
  <c r="K76" i="120" s="1"/>
  <c r="R82" i="120"/>
  <c r="X82" i="120"/>
  <c r="K82" i="120" s="1"/>
  <c r="X61" i="120"/>
  <c r="R61" i="120"/>
  <c r="R22" i="120"/>
  <c r="X22" i="120"/>
  <c r="K22" i="120" s="1"/>
  <c r="R55" i="120"/>
  <c r="X55" i="120"/>
  <c r="K55" i="120" s="1"/>
  <c r="AH88" i="120"/>
  <c r="AG64" i="120"/>
  <c r="AH16" i="120"/>
  <c r="AH40" i="120"/>
  <c r="AH97" i="120"/>
  <c r="K88" i="120"/>
  <c r="AG88" i="120"/>
  <c r="AH14" i="120"/>
  <c r="AH30" i="120"/>
  <c r="AH37" i="120"/>
  <c r="AH50" i="120"/>
  <c r="AH65" i="120"/>
  <c r="AH83" i="120"/>
  <c r="K31" i="120"/>
  <c r="AG31" i="120"/>
  <c r="AH42" i="120"/>
  <c r="AG51" i="120"/>
  <c r="AG76" i="120"/>
  <c r="AG69" i="120"/>
  <c r="AG82" i="120"/>
  <c r="AH79" i="120"/>
  <c r="AH93" i="120"/>
  <c r="AG61" i="120"/>
  <c r="K61" i="120"/>
  <c r="AG92" i="120"/>
  <c r="AG72" i="120"/>
  <c r="AG70" i="120"/>
  <c r="AG22" i="120"/>
  <c r="AH15" i="120"/>
  <c r="AG84" i="120"/>
  <c r="AG23" i="120"/>
  <c r="AG18" i="120"/>
  <c r="AH39" i="120"/>
  <c r="AH38" i="120"/>
  <c r="AH36" i="120"/>
  <c r="AH23" i="120"/>
  <c r="AG30" i="120"/>
  <c r="AH12" i="120"/>
  <c r="AH32" i="120"/>
  <c r="K46" i="120"/>
  <c r="AG46" i="120"/>
  <c r="AG63" i="120"/>
  <c r="AG42" i="120"/>
  <c r="AG96" i="120"/>
  <c r="AH89" i="120"/>
  <c r="AG75" i="120"/>
  <c r="AH60" i="120"/>
  <c r="AH55" i="120"/>
  <c r="AH78" i="120"/>
  <c r="AH77" i="120"/>
  <c r="AG12" i="120"/>
  <c r="AH35" i="120"/>
  <c r="AH19" i="120"/>
  <c r="AG66" i="120"/>
  <c r="AG80" i="120"/>
  <c r="AH43" i="120"/>
  <c r="AH13" i="120"/>
  <c r="AG65" i="120"/>
  <c r="AH67" i="120"/>
  <c r="AG32" i="120"/>
  <c r="AH33" i="120"/>
  <c r="AH76" i="120"/>
  <c r="AH68" i="120"/>
  <c r="AG56" i="120"/>
  <c r="AG55" i="120"/>
  <c r="AG20" i="120"/>
  <c r="AH75" i="120"/>
  <c r="AH25" i="120"/>
  <c r="AH34" i="120"/>
  <c r="AG81" i="120"/>
  <c r="AH59" i="120"/>
  <c r="AH18" i="120"/>
  <c r="AH24" i="120"/>
  <c r="AH96" i="120"/>
  <c r="AG17" i="120"/>
  <c r="AG38" i="120"/>
  <c r="AG90" i="120"/>
  <c r="AG29" i="120"/>
  <c r="AG91" i="120"/>
  <c r="AH92" i="120"/>
  <c r="K16" i="120"/>
  <c r="AG16" i="120"/>
  <c r="AH22" i="120"/>
  <c r="AG57" i="120"/>
  <c r="AG21" i="120"/>
  <c r="AH73" i="120"/>
  <c r="AG73" i="120"/>
  <c r="AH53" i="120"/>
  <c r="AH46" i="120"/>
  <c r="AH51" i="120"/>
  <c r="AG41" i="120"/>
  <c r="AH47" i="120"/>
  <c r="K94" i="120"/>
  <c r="AG94" i="120"/>
  <c r="AH74" i="120"/>
  <c r="AG47" i="120"/>
  <c r="AH70" i="120"/>
  <c r="AH69" i="120"/>
  <c r="AG35" i="120"/>
  <c r="AH28" i="120"/>
  <c r="AH48" i="120"/>
  <c r="AH61" i="120"/>
  <c r="AG87" i="120"/>
  <c r="AG33" i="120"/>
  <c r="AH27" i="120"/>
  <c r="AG78" i="120"/>
  <c r="AG15" i="120"/>
  <c r="AG85" i="120"/>
  <c r="AG48" i="120"/>
  <c r="AH41" i="120"/>
  <c r="AG83" i="120"/>
  <c r="AG77" i="120"/>
  <c r="AG45" i="120"/>
  <c r="AG97" i="120"/>
  <c r="K97" i="120"/>
  <c r="AH11" i="120"/>
  <c r="AH84" i="120"/>
  <c r="AH66" i="120"/>
  <c r="AG24" i="120"/>
  <c r="AG54" i="120"/>
  <c r="AG28" i="120"/>
  <c r="K28" i="120"/>
  <c r="AH31" i="120"/>
  <c r="AG50" i="120"/>
  <c r="AG25" i="120"/>
  <c r="AG43" i="120"/>
  <c r="AH91" i="120"/>
  <c r="AH63" i="120"/>
  <c r="AG58" i="120"/>
  <c r="AG34" i="120"/>
  <c r="K34" i="120"/>
  <c r="AH45" i="120"/>
  <c r="AG44" i="120"/>
  <c r="AH64" i="120"/>
  <c r="AG67" i="120"/>
  <c r="AG71" i="120"/>
  <c r="AH49" i="120"/>
  <c r="AG11" i="120"/>
  <c r="K52" i="120"/>
  <c r="AG52" i="120"/>
  <c r="AG86" i="120"/>
  <c r="AG93" i="120"/>
  <c r="AH58" i="120"/>
  <c r="AH94" i="120"/>
  <c r="AH72" i="120"/>
  <c r="AH62" i="120"/>
  <c r="AH57" i="120"/>
  <c r="AG62" i="120"/>
  <c r="AH52" i="120"/>
  <c r="AG49" i="120"/>
  <c r="AH98" i="120"/>
  <c r="AH99" i="120"/>
  <c r="AH82" i="120"/>
  <c r="AG89" i="120"/>
  <c r="AH54" i="120"/>
  <c r="AH87" i="120"/>
  <c r="AH17" i="120"/>
  <c r="AG40" i="120"/>
  <c r="AH80" i="120"/>
  <c r="AG68" i="120"/>
  <c r="AH44" i="120"/>
  <c r="AG95" i="120"/>
  <c r="AH86" i="120"/>
  <c r="AG27" i="120"/>
  <c r="AH21" i="120"/>
  <c r="AH71" i="120"/>
  <c r="K13" i="120"/>
  <c r="AG13" i="120"/>
  <c r="AH29" i="120"/>
  <c r="AG74" i="120"/>
  <c r="AH20" i="120"/>
  <c r="AH56" i="120"/>
  <c r="AG98" i="120"/>
  <c r="AG14" i="120"/>
  <c r="AG37" i="120"/>
  <c r="AG53" i="120"/>
  <c r="AG99" i="120"/>
  <c r="AG39" i="120"/>
  <c r="AG60" i="120"/>
  <c r="AH85" i="120"/>
  <c r="AG26" i="120"/>
  <c r="AG79" i="120"/>
  <c r="AG59" i="120"/>
  <c r="AH81" i="120"/>
  <c r="AH95" i="120"/>
  <c r="AH26" i="120"/>
  <c r="AG36" i="120"/>
  <c r="AG19" i="120"/>
  <c r="AH90" i="120"/>
  <c r="D116" i="63"/>
  <c r="P108" i="63"/>
  <c r="P105" i="63"/>
  <c r="P111" i="63"/>
  <c r="P107" i="63"/>
  <c r="P106" i="63"/>
  <c r="P112" i="63"/>
  <c r="P114" i="63"/>
  <c r="P109" i="63"/>
  <c r="P113" i="63"/>
  <c r="P110" i="63"/>
  <c r="P276" i="93"/>
  <c r="Q301" i="93"/>
  <c r="N14" i="119"/>
  <c r="M14" i="119"/>
  <c r="M13" i="119"/>
  <c r="N13" i="119"/>
  <c r="M6" i="119"/>
  <c r="N6" i="119"/>
  <c r="N12" i="119"/>
  <c r="M12" i="119"/>
  <c r="N20" i="119"/>
  <c r="M20" i="119"/>
  <c r="M8" i="119"/>
  <c r="N8" i="119"/>
  <c r="N18" i="119"/>
  <c r="M18" i="119"/>
  <c r="M19" i="119"/>
  <c r="N19" i="119"/>
  <c r="N7" i="119"/>
  <c r="M7" i="119"/>
  <c r="N9" i="119"/>
  <c r="M9" i="119"/>
  <c r="N16" i="119"/>
  <c r="M16" i="119"/>
  <c r="M11" i="119"/>
  <c r="N11" i="119"/>
  <c r="N15" i="119"/>
  <c r="M15" i="119"/>
  <c r="N17" i="119"/>
  <c r="M17" i="119"/>
  <c r="N10" i="119"/>
  <c r="M10" i="119"/>
  <c r="N22" i="119"/>
  <c r="M22" i="119"/>
  <c r="M23" i="119"/>
  <c r="N23" i="119"/>
  <c r="N21" i="119"/>
  <c r="M21" i="119"/>
  <c r="M24" i="119"/>
  <c r="N24" i="119"/>
  <c r="T10" i="54"/>
  <c r="T14" i="54" s="1"/>
  <c r="S10" i="54"/>
  <c r="S14" i="54" s="1"/>
  <c r="R10" i="54"/>
  <c r="R14" i="54" s="1"/>
  <c r="Q10" i="54"/>
  <c r="Q14" i="54" s="1"/>
  <c r="AL10" i="54"/>
  <c r="AL14" i="54" s="1"/>
  <c r="AK10" i="54"/>
  <c r="AK14" i="54" s="1"/>
  <c r="AJ10" i="54"/>
  <c r="AJ14" i="54" s="1"/>
  <c r="AI10" i="54"/>
  <c r="AI14" i="54" s="1"/>
  <c r="AH10" i="54"/>
  <c r="AH14" i="54" s="1"/>
  <c r="AG10" i="54"/>
  <c r="AG14" i="54" s="1"/>
  <c r="AF10" i="54"/>
  <c r="AF14" i="54" s="1"/>
  <c r="AE10" i="54"/>
  <c r="AD10" i="54"/>
  <c r="AC10" i="54"/>
  <c r="AB10" i="54"/>
  <c r="AB14" i="54" s="1"/>
  <c r="AC14" i="54" s="1"/>
  <c r="O89" i="63"/>
  <c r="M99" i="63" s="1"/>
  <c r="M89" i="63"/>
  <c r="M98" i="63" s="1"/>
  <c r="K89" i="63"/>
  <c r="I89" i="63"/>
  <c r="W87" i="63"/>
  <c r="W85" i="63"/>
  <c r="W83" i="63"/>
  <c r="W81" i="63"/>
  <c r="W79" i="63"/>
  <c r="W77" i="63"/>
  <c r="W76" i="63"/>
  <c r="W75" i="63"/>
  <c r="W74" i="63"/>
  <c r="T66" i="63"/>
  <c r="X64" i="63"/>
  <c r="K90" i="63" s="1"/>
  <c r="M63" i="63"/>
  <c r="T63" i="63" s="1"/>
  <c r="T60" i="63"/>
  <c r="M57" i="63"/>
  <c r="R9" i="64"/>
  <c r="R10" i="64" s="1"/>
  <c r="I90" i="63"/>
  <c r="K9" i="64"/>
  <c r="K10" i="64" s="1"/>
  <c r="P651" i="48" l="1"/>
  <c r="Q676" i="48"/>
  <c r="K10" i="120"/>
  <c r="T112" i="63"/>
  <c r="Y112" i="63"/>
  <c r="AC112" i="63" s="1"/>
  <c r="T107" i="63"/>
  <c r="Y107" i="63"/>
  <c r="AC107" i="63" s="1"/>
  <c r="T106" i="63"/>
  <c r="Y106" i="63"/>
  <c r="AC106" i="63" s="1"/>
  <c r="T111" i="63"/>
  <c r="Y111" i="63"/>
  <c r="AC111" i="63" s="1"/>
  <c r="T110" i="63"/>
  <c r="Y110" i="63"/>
  <c r="AC110" i="63" s="1"/>
  <c r="T105" i="63"/>
  <c r="Y105" i="63"/>
  <c r="AC105" i="63" s="1"/>
  <c r="T113" i="63"/>
  <c r="Y113" i="63"/>
  <c r="AC113" i="63" s="1"/>
  <c r="T108" i="63"/>
  <c r="Y108" i="63"/>
  <c r="AC108" i="63" s="1"/>
  <c r="T109" i="63"/>
  <c r="Y109" i="63"/>
  <c r="AC109" i="63" s="1"/>
  <c r="T114" i="63"/>
  <c r="Y114" i="63"/>
  <c r="AC114" i="63" s="1"/>
  <c r="O9" i="64"/>
  <c r="O10" i="64" s="1"/>
  <c r="P301" i="93"/>
  <c r="Q326" i="93"/>
  <c r="N5" i="119"/>
  <c r="M5" i="119"/>
  <c r="X57" i="63"/>
  <c r="H9" i="64"/>
  <c r="T57" i="63"/>
  <c r="H8" i="120" l="1"/>
  <c r="HO5" i="122" s="1"/>
  <c r="Q701" i="48"/>
  <c r="P676" i="48"/>
  <c r="Q351" i="93"/>
  <c r="P326" i="93"/>
  <c r="V9" i="64"/>
  <c r="V10" i="64" s="1"/>
  <c r="H10" i="64"/>
  <c r="P10" i="54"/>
  <c r="P14" i="54" s="1"/>
  <c r="F18" i="32" s="1"/>
  <c r="F18" i="45" s="1"/>
  <c r="O10" i="54"/>
  <c r="O14" i="54" s="1"/>
  <c r="F17" i="32" s="1"/>
  <c r="F17" i="45" s="1"/>
  <c r="N10" i="54"/>
  <c r="N14" i="54" s="1"/>
  <c r="M10" i="54"/>
  <c r="M14" i="54" s="1"/>
  <c r="L10" i="54"/>
  <c r="L14" i="54" s="1"/>
  <c r="K10" i="54"/>
  <c r="K14" i="54" s="1"/>
  <c r="J10" i="54"/>
  <c r="J14" i="54" s="1"/>
  <c r="I10" i="54"/>
  <c r="I14" i="54" s="1"/>
  <c r="H10" i="54"/>
  <c r="G10" i="54"/>
  <c r="F10" i="54"/>
  <c r="E10" i="54"/>
  <c r="E14" i="54" s="1"/>
  <c r="D10" i="54"/>
  <c r="D14" i="54" s="1"/>
  <c r="B36" i="51" s="1"/>
  <c r="C10" i="54"/>
  <c r="B10" i="54"/>
  <c r="Y10" i="54"/>
  <c r="X10" i="54"/>
  <c r="CV4" i="54"/>
  <c r="CH4" i="54"/>
  <c r="CG7" i="54"/>
  <c r="CF7" i="54"/>
  <c r="CE7" i="54"/>
  <c r="CD7" i="54"/>
  <c r="CC7" i="54"/>
  <c r="CB7" i="54"/>
  <c r="CA7" i="54"/>
  <c r="BZ7" i="54"/>
  <c r="BY7" i="54"/>
  <c r="BX7" i="54"/>
  <c r="BW7" i="54"/>
  <c r="BV7" i="54"/>
  <c r="BU7" i="54"/>
  <c r="BT7" i="54"/>
  <c r="BS7" i="54"/>
  <c r="BR7" i="54"/>
  <c r="BQ7" i="54"/>
  <c r="BP7" i="54"/>
  <c r="BO7" i="54"/>
  <c r="BN7" i="54"/>
  <c r="BM7" i="54"/>
  <c r="BL7" i="54"/>
  <c r="BK7" i="54"/>
  <c r="BJ7" i="54"/>
  <c r="BI7" i="54"/>
  <c r="BH7" i="54"/>
  <c r="BG7" i="54"/>
  <c r="BF7" i="54"/>
  <c r="L28" i="32"/>
  <c r="C110" i="59"/>
  <c r="C109" i="59"/>
  <c r="C108" i="59"/>
  <c r="C107" i="59"/>
  <c r="C106" i="59"/>
  <c r="G110" i="61"/>
  <c r="F110" i="61"/>
  <c r="G109" i="61"/>
  <c r="F109" i="61"/>
  <c r="G108" i="61"/>
  <c r="F108" i="61"/>
  <c r="G107" i="61"/>
  <c r="F107" i="61"/>
  <c r="G106" i="61"/>
  <c r="F106" i="61"/>
  <c r="C110" i="61"/>
  <c r="C109" i="61"/>
  <c r="C108" i="61"/>
  <c r="C107" i="61"/>
  <c r="C106" i="61"/>
  <c r="C103" i="61"/>
  <c r="C101" i="61"/>
  <c r="C99" i="61"/>
  <c r="C97" i="61"/>
  <c r="C95" i="61"/>
  <c r="C93" i="61"/>
  <c r="C91" i="61"/>
  <c r="C89" i="61"/>
  <c r="C87" i="61"/>
  <c r="C85" i="61"/>
  <c r="C83" i="61"/>
  <c r="C81" i="61"/>
  <c r="C79" i="61"/>
  <c r="C77" i="61"/>
  <c r="C75" i="61"/>
  <c r="C73" i="61"/>
  <c r="C71" i="61"/>
  <c r="C69" i="61"/>
  <c r="C67" i="61"/>
  <c r="I110" i="61"/>
  <c r="I109" i="61"/>
  <c r="I108" i="61"/>
  <c r="I107" i="61"/>
  <c r="I106" i="61"/>
  <c r="I104" i="61"/>
  <c r="I103" i="61"/>
  <c r="I102" i="61"/>
  <c r="I101" i="61"/>
  <c r="I100" i="61"/>
  <c r="I99" i="61"/>
  <c r="I98" i="61"/>
  <c r="I97" i="61"/>
  <c r="I96" i="61"/>
  <c r="I95" i="61"/>
  <c r="I94" i="61"/>
  <c r="I93" i="61"/>
  <c r="I92" i="61"/>
  <c r="I91" i="61"/>
  <c r="I90" i="61"/>
  <c r="I89" i="61"/>
  <c r="I88" i="61"/>
  <c r="I87" i="61"/>
  <c r="I86" i="61"/>
  <c r="I85" i="61"/>
  <c r="I84" i="61"/>
  <c r="I83" i="61"/>
  <c r="I82" i="61"/>
  <c r="I81" i="61"/>
  <c r="I80" i="61"/>
  <c r="I79" i="61"/>
  <c r="I78" i="61"/>
  <c r="I77" i="61"/>
  <c r="I76" i="61"/>
  <c r="I75" i="61"/>
  <c r="I74" i="61"/>
  <c r="I73" i="61"/>
  <c r="I72" i="61"/>
  <c r="I71" i="61"/>
  <c r="I70" i="61"/>
  <c r="I69" i="61"/>
  <c r="I68" i="61"/>
  <c r="I67" i="61"/>
  <c r="I66" i="61"/>
  <c r="I65" i="61"/>
  <c r="I62" i="61"/>
  <c r="I61" i="61"/>
  <c r="I60" i="61"/>
  <c r="I59" i="61"/>
  <c r="I54" i="61"/>
  <c r="I53" i="61"/>
  <c r="I52" i="61"/>
  <c r="I51" i="61"/>
  <c r="I50" i="61"/>
  <c r="I49" i="61"/>
  <c r="I48" i="61"/>
  <c r="I47" i="61"/>
  <c r="I46" i="61"/>
  <c r="I45" i="61"/>
  <c r="I44" i="61"/>
  <c r="I43" i="61"/>
  <c r="I42" i="61"/>
  <c r="I41" i="61"/>
  <c r="I40" i="61"/>
  <c r="I39" i="61"/>
  <c r="I38" i="61"/>
  <c r="I37" i="61"/>
  <c r="I36" i="61"/>
  <c r="I35" i="61"/>
  <c r="I34" i="61"/>
  <c r="I33" i="61"/>
  <c r="I32" i="61"/>
  <c r="U63" i="60"/>
  <c r="T63" i="60"/>
  <c r="S63" i="60"/>
  <c r="R63" i="60"/>
  <c r="Q63" i="60"/>
  <c r="P63" i="60"/>
  <c r="O63" i="60"/>
  <c r="N63" i="60"/>
  <c r="M63" i="60"/>
  <c r="L63" i="60"/>
  <c r="K63" i="60"/>
  <c r="I110" i="60"/>
  <c r="I109" i="60"/>
  <c r="I108" i="60"/>
  <c r="I107" i="60"/>
  <c r="I106"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2" i="60"/>
  <c r="I61" i="60"/>
  <c r="I60" i="60"/>
  <c r="I59" i="60"/>
  <c r="I54" i="60"/>
  <c r="I53" i="60"/>
  <c r="I52" i="60"/>
  <c r="I51" i="60"/>
  <c r="I50" i="60"/>
  <c r="I49" i="60"/>
  <c r="I48" i="60"/>
  <c r="I47" i="60"/>
  <c r="I46" i="60"/>
  <c r="I45" i="60"/>
  <c r="I44" i="60"/>
  <c r="I43" i="60"/>
  <c r="I42" i="60"/>
  <c r="I41" i="60"/>
  <c r="I40" i="60"/>
  <c r="I39" i="60"/>
  <c r="I38" i="60"/>
  <c r="I37" i="60"/>
  <c r="I36" i="60"/>
  <c r="I35" i="60"/>
  <c r="I34" i="60"/>
  <c r="I33" i="60"/>
  <c r="I32" i="60"/>
  <c r="K110" i="59"/>
  <c r="J110" i="59"/>
  <c r="K109" i="59"/>
  <c r="J109" i="59"/>
  <c r="K108" i="59"/>
  <c r="J108" i="59"/>
  <c r="K107" i="59"/>
  <c r="J107" i="59"/>
  <c r="K106" i="59"/>
  <c r="J106" i="59"/>
  <c r="C103" i="59"/>
  <c r="C101" i="59"/>
  <c r="C99" i="59"/>
  <c r="C97" i="59"/>
  <c r="C95" i="59"/>
  <c r="C93" i="59"/>
  <c r="C91" i="59"/>
  <c r="C89" i="59"/>
  <c r="C87" i="59"/>
  <c r="C85" i="59"/>
  <c r="C83" i="59"/>
  <c r="C81" i="59"/>
  <c r="C79" i="59"/>
  <c r="C77" i="59"/>
  <c r="C75" i="59"/>
  <c r="C73" i="59"/>
  <c r="C71" i="59"/>
  <c r="C69" i="59"/>
  <c r="C67" i="59"/>
  <c r="C65" i="59"/>
  <c r="E103" i="60"/>
  <c r="E99" i="60"/>
  <c r="E97" i="60"/>
  <c r="E95" i="60"/>
  <c r="E93" i="60"/>
  <c r="E91" i="60"/>
  <c r="E89" i="60"/>
  <c r="E87" i="60"/>
  <c r="E85" i="60"/>
  <c r="E83" i="60"/>
  <c r="E81" i="60"/>
  <c r="E79" i="60"/>
  <c r="E77" i="60"/>
  <c r="E75" i="60"/>
  <c r="E73" i="60"/>
  <c r="E71" i="60"/>
  <c r="E69" i="60"/>
  <c r="E67" i="60"/>
  <c r="E65" i="60"/>
  <c r="O5" i="122" l="1"/>
  <c r="A991" i="93"/>
  <c r="N45" i="123" s="1"/>
  <c r="A791" i="93"/>
  <c r="N37" i="123" s="1"/>
  <c r="A591" i="93"/>
  <c r="N29" i="123" s="1"/>
  <c r="A391" i="93"/>
  <c r="N21" i="123" s="1"/>
  <c r="A191" i="93"/>
  <c r="N13" i="123" s="1"/>
  <c r="A966" i="93"/>
  <c r="N44" i="123" s="1"/>
  <c r="A766" i="93"/>
  <c r="N36" i="123" s="1"/>
  <c r="A566" i="93"/>
  <c r="N28" i="123" s="1"/>
  <c r="A366" i="93"/>
  <c r="N20" i="123" s="1"/>
  <c r="A166" i="93"/>
  <c r="N12" i="123" s="1"/>
  <c r="A616" i="93"/>
  <c r="N30" i="123" s="1"/>
  <c r="A71" i="93"/>
  <c r="A941" i="93"/>
  <c r="N43" i="123" s="1"/>
  <c r="A741" i="93"/>
  <c r="N35" i="123" s="1"/>
  <c r="A541" i="93"/>
  <c r="N27" i="123" s="1"/>
  <c r="A341" i="93"/>
  <c r="N19" i="123" s="1"/>
  <c r="A141" i="93"/>
  <c r="N11" i="123" s="1"/>
  <c r="A816" i="93"/>
  <c r="N38" i="123" s="1"/>
  <c r="A916" i="93"/>
  <c r="N42" i="123" s="1"/>
  <c r="A716" i="93"/>
  <c r="N34" i="123" s="1"/>
  <c r="A516" i="93"/>
  <c r="N26" i="123" s="1"/>
  <c r="A316" i="93"/>
  <c r="N18" i="123" s="1"/>
  <c r="A116" i="93"/>
  <c r="N10" i="123" s="1"/>
  <c r="A891" i="93"/>
  <c r="N41" i="123" s="1"/>
  <c r="A691" i="93"/>
  <c r="N33" i="123" s="1"/>
  <c r="A491" i="93"/>
  <c r="N25" i="123" s="1"/>
  <c r="A291" i="93"/>
  <c r="N17" i="123" s="1"/>
  <c r="A66" i="93"/>
  <c r="N8" i="123" s="1"/>
  <c r="A841" i="93"/>
  <c r="N39" i="123" s="1"/>
  <c r="A641" i="93"/>
  <c r="N31" i="123" s="1"/>
  <c r="A441" i="93"/>
  <c r="N23" i="123" s="1"/>
  <c r="A41" i="93"/>
  <c r="N7" i="123" s="1"/>
  <c r="A216" i="93"/>
  <c r="N14" i="123" s="1"/>
  <c r="A866" i="93"/>
  <c r="N40" i="123" s="1"/>
  <c r="A666" i="93"/>
  <c r="N32" i="123" s="1"/>
  <c r="A466" i="93"/>
  <c r="N24" i="123" s="1"/>
  <c r="A266" i="93"/>
  <c r="N16" i="123" s="1"/>
  <c r="A91" i="93"/>
  <c r="N9" i="123" s="1"/>
  <c r="A241" i="93"/>
  <c r="N15" i="123" s="1"/>
  <c r="A416" i="93"/>
  <c r="N22" i="123" s="1"/>
  <c r="AB5" i="122"/>
  <c r="P6" i="124"/>
  <c r="P5" i="122"/>
  <c r="B35" i="51"/>
  <c r="Q726" i="48"/>
  <c r="P701" i="48"/>
  <c r="A596" i="93"/>
  <c r="A496" i="93"/>
  <c r="A396" i="93"/>
  <c r="A221" i="93"/>
  <c r="A121" i="93"/>
  <c r="A796" i="93"/>
  <c r="A271" i="93"/>
  <c r="A771" i="93"/>
  <c r="A746" i="93"/>
  <c r="A921" i="93"/>
  <c r="A821" i="93"/>
  <c r="A721" i="93"/>
  <c r="A296" i="93"/>
  <c r="A896" i="93"/>
  <c r="A696" i="93"/>
  <c r="A646" i="93"/>
  <c r="A346" i="93"/>
  <c r="A871" i="93"/>
  <c r="A521" i="93"/>
  <c r="A321" i="93"/>
  <c r="A946" i="93"/>
  <c r="A671" i="93"/>
  <c r="A571" i="93"/>
  <c r="A471" i="93"/>
  <c r="A371" i="93"/>
  <c r="A196" i="93"/>
  <c r="A96" i="93"/>
  <c r="A996" i="93"/>
  <c r="A546" i="93"/>
  <c r="A446" i="93"/>
  <c r="A171" i="93"/>
  <c r="A971" i="93"/>
  <c r="A246" i="93"/>
  <c r="A621" i="93"/>
  <c r="A421" i="93"/>
  <c r="A146" i="93"/>
  <c r="A846" i="93"/>
  <c r="Q376" i="93"/>
  <c r="P351" i="93"/>
  <c r="D65" i="109"/>
  <c r="D65" i="117"/>
  <c r="D65" i="115"/>
  <c r="D65" i="108"/>
  <c r="D65" i="114"/>
  <c r="D65" i="113"/>
  <c r="D65" i="110"/>
  <c r="D65" i="105"/>
  <c r="D65" i="106"/>
  <c r="D65" i="102"/>
  <c r="D65" i="99"/>
  <c r="D65" i="116"/>
  <c r="D65" i="111"/>
  <c r="D65" i="101"/>
  <c r="D65" i="97"/>
  <c r="D65" i="103"/>
  <c r="D65" i="100"/>
  <c r="D65" i="98"/>
  <c r="D65" i="104"/>
  <c r="D65" i="107"/>
  <c r="D81" i="103"/>
  <c r="D81" i="117"/>
  <c r="D81" i="111"/>
  <c r="D81" i="108"/>
  <c r="D81" i="107"/>
  <c r="D81" i="106"/>
  <c r="D81" i="100"/>
  <c r="D81" i="102"/>
  <c r="D81" i="101"/>
  <c r="D81" i="99"/>
  <c r="D81" i="116"/>
  <c r="D81" i="115"/>
  <c r="D81" i="104"/>
  <c r="D81" i="114"/>
  <c r="D81" i="113"/>
  <c r="D81" i="110"/>
  <c r="D81" i="98"/>
  <c r="D81" i="97"/>
  <c r="D81" i="109"/>
  <c r="D81" i="105"/>
  <c r="D97" i="117"/>
  <c r="D97" i="110"/>
  <c r="D97" i="99"/>
  <c r="D97" i="116"/>
  <c r="D97" i="115"/>
  <c r="D97" i="108"/>
  <c r="D97" i="102"/>
  <c r="D97" i="97"/>
  <c r="D97" i="104"/>
  <c r="D97" i="101"/>
  <c r="D97" i="114"/>
  <c r="D97" i="113"/>
  <c r="D97" i="111"/>
  <c r="D97" i="109"/>
  <c r="D97" i="107"/>
  <c r="D97" i="105"/>
  <c r="D97" i="103"/>
  <c r="D97" i="100"/>
  <c r="D97" i="106"/>
  <c r="D97" i="98"/>
  <c r="D67" i="116"/>
  <c r="D67" i="111"/>
  <c r="D67" i="101"/>
  <c r="D67" i="97"/>
  <c r="D67" i="103"/>
  <c r="D67" i="107"/>
  <c r="D67" i="104"/>
  <c r="D67" i="98"/>
  <c r="D67" i="100"/>
  <c r="D67" i="109"/>
  <c r="D67" i="117"/>
  <c r="D67" i="115"/>
  <c r="D67" i="108"/>
  <c r="D67" i="106"/>
  <c r="D67" i="102"/>
  <c r="D67" i="99"/>
  <c r="D67" i="114"/>
  <c r="D67" i="113"/>
  <c r="D67" i="105"/>
  <c r="D67" i="110"/>
  <c r="D83" i="116"/>
  <c r="D83" i="115"/>
  <c r="D83" i="104"/>
  <c r="D83" i="105"/>
  <c r="D83" i="109"/>
  <c r="D83" i="98"/>
  <c r="D83" i="114"/>
  <c r="D83" i="113"/>
  <c r="D83" i="110"/>
  <c r="D83" i="97"/>
  <c r="D83" i="103"/>
  <c r="D83" i="117"/>
  <c r="D83" i="111"/>
  <c r="D83" i="108"/>
  <c r="D83" i="107"/>
  <c r="D83" i="101"/>
  <c r="D83" i="99"/>
  <c r="D83" i="106"/>
  <c r="D83" i="100"/>
  <c r="D83" i="102"/>
  <c r="D99" i="114"/>
  <c r="D99" i="113"/>
  <c r="D99" i="111"/>
  <c r="D99" i="109"/>
  <c r="D99" i="106"/>
  <c r="D99" i="105"/>
  <c r="D99" i="100"/>
  <c r="D99" i="98"/>
  <c r="D99" i="110"/>
  <c r="D99" i="103"/>
  <c r="D99" i="117"/>
  <c r="D99" i="115"/>
  <c r="D99" i="102"/>
  <c r="D99" i="99"/>
  <c r="D99" i="116"/>
  <c r="D99" i="108"/>
  <c r="D99" i="97"/>
  <c r="D99" i="107"/>
  <c r="D99" i="101"/>
  <c r="D99" i="104"/>
  <c r="D85" i="107"/>
  <c r="D85" i="103"/>
  <c r="D85" i="102"/>
  <c r="D85" i="117"/>
  <c r="D85" i="111"/>
  <c r="D85" i="108"/>
  <c r="D85" i="100"/>
  <c r="D85" i="106"/>
  <c r="D85" i="116"/>
  <c r="D85" i="105"/>
  <c r="D85" i="101"/>
  <c r="D85" i="115"/>
  <c r="D85" i="104"/>
  <c r="D85" i="109"/>
  <c r="D85" i="98"/>
  <c r="D85" i="114"/>
  <c r="D85" i="99"/>
  <c r="D85" i="97"/>
  <c r="D85" i="110"/>
  <c r="D85" i="113"/>
  <c r="D101" i="117"/>
  <c r="D101" i="99"/>
  <c r="D101" i="116"/>
  <c r="D101" i="108"/>
  <c r="D101" i="114"/>
  <c r="D101" i="107"/>
  <c r="D101" i="104"/>
  <c r="D101" i="113"/>
  <c r="D101" i="111"/>
  <c r="D101" i="109"/>
  <c r="D101" i="101"/>
  <c r="D101" i="105"/>
  <c r="D101" i="110"/>
  <c r="D101" i="98"/>
  <c r="D101" i="102"/>
  <c r="D101" i="97"/>
  <c r="D101" i="115"/>
  <c r="D101" i="100"/>
  <c r="D101" i="103"/>
  <c r="D101" i="106"/>
  <c r="D87" i="115"/>
  <c r="D87" i="104"/>
  <c r="D87" i="98"/>
  <c r="D87" i="110"/>
  <c r="D87" i="109"/>
  <c r="D87" i="99"/>
  <c r="D87" i="113"/>
  <c r="D87" i="114"/>
  <c r="D87" i="102"/>
  <c r="D87" i="97"/>
  <c r="D87" i="107"/>
  <c r="D87" i="103"/>
  <c r="D87" i="100"/>
  <c r="D87" i="117"/>
  <c r="D87" i="111"/>
  <c r="D87" i="108"/>
  <c r="D87" i="116"/>
  <c r="D87" i="105"/>
  <c r="D87" i="101"/>
  <c r="D87" i="106"/>
  <c r="D103" i="110"/>
  <c r="D103" i="105"/>
  <c r="D103" i="98"/>
  <c r="D103" i="115"/>
  <c r="D103" i="100"/>
  <c r="D103" i="106"/>
  <c r="D103" i="103"/>
  <c r="D103" i="102"/>
  <c r="D103" i="97"/>
  <c r="D103" i="99"/>
  <c r="D103" i="117"/>
  <c r="D103" i="114"/>
  <c r="D103" i="116"/>
  <c r="D103" i="108"/>
  <c r="D103" i="113"/>
  <c r="D103" i="111"/>
  <c r="D103" i="109"/>
  <c r="D103" i="101"/>
  <c r="D103" i="107"/>
  <c r="D103" i="104"/>
  <c r="D69" i="109"/>
  <c r="D69" i="117"/>
  <c r="D69" i="115"/>
  <c r="D69" i="108"/>
  <c r="D69" i="114"/>
  <c r="D69" i="113"/>
  <c r="D69" i="110"/>
  <c r="D69" i="105"/>
  <c r="D69" i="106"/>
  <c r="D69" i="102"/>
  <c r="D69" i="99"/>
  <c r="D69" i="116"/>
  <c r="D69" i="111"/>
  <c r="D69" i="101"/>
  <c r="D69" i="97"/>
  <c r="D69" i="103"/>
  <c r="D69" i="100"/>
  <c r="D69" i="107"/>
  <c r="D69" i="98"/>
  <c r="D69" i="104"/>
  <c r="D73" i="115"/>
  <c r="D73" i="105"/>
  <c r="D73" i="99"/>
  <c r="D73" i="117"/>
  <c r="D73" i="114"/>
  <c r="D73" i="113"/>
  <c r="D73" i="108"/>
  <c r="D73" i="102"/>
  <c r="D73" i="110"/>
  <c r="D73" i="111"/>
  <c r="D73" i="106"/>
  <c r="D73" i="97"/>
  <c r="D73" i="116"/>
  <c r="D73" i="101"/>
  <c r="D73" i="107"/>
  <c r="D73" i="103"/>
  <c r="D73" i="98"/>
  <c r="D73" i="109"/>
  <c r="D73" i="100"/>
  <c r="D73" i="104"/>
  <c r="D89" i="107"/>
  <c r="D89" i="100"/>
  <c r="D89" i="117"/>
  <c r="D89" i="108"/>
  <c r="D89" i="105"/>
  <c r="D89" i="106"/>
  <c r="D89" i="116"/>
  <c r="D89" i="101"/>
  <c r="D89" i="98"/>
  <c r="D89" i="115"/>
  <c r="D89" i="110"/>
  <c r="D89" i="109"/>
  <c r="D89" i="104"/>
  <c r="D89" i="114"/>
  <c r="D89" i="99"/>
  <c r="D89" i="111"/>
  <c r="D89" i="103"/>
  <c r="D89" i="113"/>
  <c r="D89" i="97"/>
  <c r="D89" i="102"/>
  <c r="D75" i="116"/>
  <c r="D75" i="107"/>
  <c r="D75" i="101"/>
  <c r="D75" i="100"/>
  <c r="D75" i="103"/>
  <c r="D75" i="104"/>
  <c r="D75" i="115"/>
  <c r="D75" i="109"/>
  <c r="D75" i="99"/>
  <c r="D75" i="105"/>
  <c r="D75" i="102"/>
  <c r="D75" i="117"/>
  <c r="D75" i="114"/>
  <c r="D75" i="113"/>
  <c r="D75" i="110"/>
  <c r="D75" i="108"/>
  <c r="D75" i="97"/>
  <c r="D75" i="111"/>
  <c r="D75" i="106"/>
  <c r="D75" i="98"/>
  <c r="D91" i="115"/>
  <c r="D91" i="110"/>
  <c r="D91" i="109"/>
  <c r="D91" i="104"/>
  <c r="D91" i="97"/>
  <c r="D91" i="102"/>
  <c r="D91" i="114"/>
  <c r="D91" i="113"/>
  <c r="D91" i="111"/>
  <c r="D91" i="107"/>
  <c r="D91" i="103"/>
  <c r="D91" i="100"/>
  <c r="D91" i="117"/>
  <c r="D91" i="108"/>
  <c r="D91" i="105"/>
  <c r="D91" i="98"/>
  <c r="D91" i="116"/>
  <c r="D91" i="101"/>
  <c r="D91" i="99"/>
  <c r="D91" i="106"/>
  <c r="D71" i="116"/>
  <c r="D71" i="111"/>
  <c r="D71" i="101"/>
  <c r="D71" i="97"/>
  <c r="D71" i="103"/>
  <c r="D71" i="107"/>
  <c r="D71" i="104"/>
  <c r="D71" i="98"/>
  <c r="D71" i="100"/>
  <c r="D71" i="109"/>
  <c r="D71" i="117"/>
  <c r="D71" i="115"/>
  <c r="D71" i="108"/>
  <c r="D71" i="106"/>
  <c r="D71" i="102"/>
  <c r="D71" i="99"/>
  <c r="D71" i="110"/>
  <c r="D71" i="114"/>
  <c r="D71" i="113"/>
  <c r="D71" i="105"/>
  <c r="D77" i="114"/>
  <c r="D77" i="110"/>
  <c r="D77" i="97"/>
  <c r="D77" i="117"/>
  <c r="D77" i="108"/>
  <c r="D77" i="107"/>
  <c r="D77" i="106"/>
  <c r="D77" i="98"/>
  <c r="D77" i="111"/>
  <c r="D77" i="103"/>
  <c r="D77" i="101"/>
  <c r="D77" i="116"/>
  <c r="D77" i="100"/>
  <c r="D77" i="104"/>
  <c r="D77" i="102"/>
  <c r="D77" i="113"/>
  <c r="D77" i="109"/>
  <c r="D77" i="105"/>
  <c r="D77" i="99"/>
  <c r="D77" i="115"/>
  <c r="D93" i="117"/>
  <c r="D93" i="106"/>
  <c r="D93" i="105"/>
  <c r="D93" i="98"/>
  <c r="D93" i="108"/>
  <c r="D93" i="116"/>
  <c r="D93" i="115"/>
  <c r="D93" i="110"/>
  <c r="D93" i="104"/>
  <c r="D93" i="102"/>
  <c r="D93" i="101"/>
  <c r="D93" i="99"/>
  <c r="D93" i="97"/>
  <c r="D93" i="109"/>
  <c r="D93" i="113"/>
  <c r="D93" i="107"/>
  <c r="D93" i="103"/>
  <c r="D93" i="100"/>
  <c r="D93" i="114"/>
  <c r="D93" i="111"/>
  <c r="D79" i="116"/>
  <c r="D79" i="102"/>
  <c r="D79" i="115"/>
  <c r="D79" i="104"/>
  <c r="D79" i="99"/>
  <c r="D79" i="105"/>
  <c r="D79" i="113"/>
  <c r="D79" i="109"/>
  <c r="D79" i="114"/>
  <c r="D79" i="110"/>
  <c r="D79" i="98"/>
  <c r="D79" i="97"/>
  <c r="D79" i="117"/>
  <c r="D79" i="108"/>
  <c r="D79" i="111"/>
  <c r="D79" i="103"/>
  <c r="D79" i="101"/>
  <c r="D79" i="100"/>
  <c r="D79" i="106"/>
  <c r="D79" i="107"/>
  <c r="D95" i="109"/>
  <c r="D95" i="113"/>
  <c r="D95" i="107"/>
  <c r="D95" i="114"/>
  <c r="D95" i="111"/>
  <c r="D95" i="98"/>
  <c r="D95" i="105"/>
  <c r="D95" i="103"/>
  <c r="D95" i="100"/>
  <c r="D95" i="117"/>
  <c r="D95" i="106"/>
  <c r="D95" i="116"/>
  <c r="D95" i="115"/>
  <c r="D95" i="110"/>
  <c r="D95" i="108"/>
  <c r="D95" i="99"/>
  <c r="D95" i="97"/>
  <c r="D95" i="104"/>
  <c r="D95" i="101"/>
  <c r="D95" i="102"/>
  <c r="P109" i="116"/>
  <c r="P109" i="113"/>
  <c r="P109" i="117"/>
  <c r="P109" i="114"/>
  <c r="P109" i="115"/>
  <c r="P109" i="109"/>
  <c r="P109" i="110"/>
  <c r="P109" i="107"/>
  <c r="P109" i="111"/>
  <c r="P109" i="108"/>
  <c r="P109" i="105"/>
  <c r="P109" i="103"/>
  <c r="P109" i="102"/>
  <c r="P109" i="106"/>
  <c r="P109" i="104"/>
  <c r="P109" i="100"/>
  <c r="P109" i="98"/>
  <c r="P109" i="101"/>
  <c r="P109" i="99"/>
  <c r="P109" i="97"/>
  <c r="O110" i="117"/>
  <c r="O110" i="114"/>
  <c r="O110" i="111"/>
  <c r="O110" i="115"/>
  <c r="O110" i="110"/>
  <c r="O110" i="107"/>
  <c r="O110" i="108"/>
  <c r="O110" i="113"/>
  <c r="O110" i="109"/>
  <c r="O110" i="116"/>
  <c r="O110" i="106"/>
  <c r="O110" i="104"/>
  <c r="O110" i="100"/>
  <c r="O110" i="103"/>
  <c r="O110" i="105"/>
  <c r="O110" i="101"/>
  <c r="O110" i="99"/>
  <c r="O110" i="102"/>
  <c r="O110" i="98"/>
  <c r="O110" i="97"/>
  <c r="P106" i="117"/>
  <c r="P106" i="114"/>
  <c r="P106" i="115"/>
  <c r="P106" i="116"/>
  <c r="P106" i="113"/>
  <c r="P106" i="108"/>
  <c r="P106" i="111"/>
  <c r="P106" i="106"/>
  <c r="P106" i="109"/>
  <c r="P106" i="110"/>
  <c r="P106" i="107"/>
  <c r="P106" i="104"/>
  <c r="P106" i="105"/>
  <c r="P106" i="103"/>
  <c r="P106" i="102"/>
  <c r="P106" i="101"/>
  <c r="P106" i="99"/>
  <c r="P106" i="97"/>
  <c r="P106" i="100"/>
  <c r="P106" i="98"/>
  <c r="P110" i="117"/>
  <c r="P110" i="114"/>
  <c r="P110" i="115"/>
  <c r="P110" i="116"/>
  <c r="P110" i="113"/>
  <c r="P110" i="108"/>
  <c r="P110" i="106"/>
  <c r="P110" i="111"/>
  <c r="P110" i="109"/>
  <c r="P110" i="110"/>
  <c r="P110" i="107"/>
  <c r="P110" i="104"/>
  <c r="P110" i="105"/>
  <c r="P110" i="103"/>
  <c r="P110" i="102"/>
  <c r="P110" i="101"/>
  <c r="P110" i="99"/>
  <c r="P110" i="97"/>
  <c r="P110" i="100"/>
  <c r="P110" i="98"/>
  <c r="O109" i="115"/>
  <c r="O109" i="116"/>
  <c r="O109" i="113"/>
  <c r="O109" i="117"/>
  <c r="O109" i="114"/>
  <c r="O109" i="111"/>
  <c r="O109" i="109"/>
  <c r="O109" i="110"/>
  <c r="O109" i="108"/>
  <c r="O109" i="105"/>
  <c r="O109" i="103"/>
  <c r="O109" i="102"/>
  <c r="O109" i="106"/>
  <c r="O109" i="107"/>
  <c r="O109" i="101"/>
  <c r="O109" i="99"/>
  <c r="O109" i="104"/>
  <c r="O109" i="100"/>
  <c r="O109" i="98"/>
  <c r="O109" i="97"/>
  <c r="O106" i="117"/>
  <c r="O106" i="114"/>
  <c r="O106" i="111"/>
  <c r="O106" i="115"/>
  <c r="O106" i="110"/>
  <c r="O106" i="116"/>
  <c r="O106" i="108"/>
  <c r="O106" i="113"/>
  <c r="O106" i="109"/>
  <c r="O106" i="104"/>
  <c r="O106" i="106"/>
  <c r="O106" i="100"/>
  <c r="O106" i="102"/>
  <c r="O106" i="107"/>
  <c r="O106" i="103"/>
  <c r="O106" i="101"/>
  <c r="O106" i="99"/>
  <c r="O106" i="105"/>
  <c r="O106" i="97"/>
  <c r="O106" i="98"/>
  <c r="O107" i="115"/>
  <c r="O107" i="116"/>
  <c r="O107" i="113"/>
  <c r="O107" i="117"/>
  <c r="O107" i="114"/>
  <c r="O107" i="109"/>
  <c r="O107" i="110"/>
  <c r="O107" i="108"/>
  <c r="O107" i="111"/>
  <c r="O107" i="105"/>
  <c r="O107" i="103"/>
  <c r="O107" i="102"/>
  <c r="O107" i="107"/>
  <c r="O107" i="106"/>
  <c r="O107" i="101"/>
  <c r="O107" i="99"/>
  <c r="O107" i="104"/>
  <c r="O107" i="100"/>
  <c r="O107" i="98"/>
  <c r="O107" i="97"/>
  <c r="P107" i="116"/>
  <c r="P107" i="113"/>
  <c r="P107" i="117"/>
  <c r="P107" i="114"/>
  <c r="P107" i="115"/>
  <c r="P107" i="109"/>
  <c r="P107" i="110"/>
  <c r="P107" i="107"/>
  <c r="P107" i="105"/>
  <c r="P107" i="103"/>
  <c r="P107" i="102"/>
  <c r="P107" i="106"/>
  <c r="P107" i="111"/>
  <c r="P107" i="104"/>
  <c r="P107" i="100"/>
  <c r="P107" i="98"/>
  <c r="P107" i="108"/>
  <c r="P107" i="101"/>
  <c r="P107" i="99"/>
  <c r="P107" i="97"/>
  <c r="P108" i="117"/>
  <c r="P108" i="114"/>
  <c r="P108" i="115"/>
  <c r="P108" i="116"/>
  <c r="P108" i="113"/>
  <c r="P108" i="108"/>
  <c r="P108" i="111"/>
  <c r="P108" i="106"/>
  <c r="P108" i="109"/>
  <c r="P108" i="110"/>
  <c r="P108" i="107"/>
  <c r="P108" i="104"/>
  <c r="P108" i="105"/>
  <c r="P108" i="103"/>
  <c r="P108" i="102"/>
  <c r="P108" i="101"/>
  <c r="P108" i="99"/>
  <c r="P108" i="97"/>
  <c r="P108" i="100"/>
  <c r="P108" i="98"/>
  <c r="O108" i="117"/>
  <c r="O108" i="114"/>
  <c r="O108" i="111"/>
  <c r="O108" i="115"/>
  <c r="O108" i="113"/>
  <c r="O108" i="110"/>
  <c r="O108" i="108"/>
  <c r="O108" i="116"/>
  <c r="O108" i="109"/>
  <c r="O108" i="107"/>
  <c r="O108" i="104"/>
  <c r="O108" i="106"/>
  <c r="O108" i="105"/>
  <c r="O108" i="100"/>
  <c r="O108" i="102"/>
  <c r="O108" i="101"/>
  <c r="O108" i="99"/>
  <c r="O108" i="103"/>
  <c r="O108" i="98"/>
  <c r="O108" i="97"/>
  <c r="A46" i="93"/>
  <c r="A21" i="93"/>
  <c r="A16" i="93"/>
  <c r="N6" i="123" s="1"/>
  <c r="AD15" i="54"/>
  <c r="D79" i="91"/>
  <c r="D79" i="92"/>
  <c r="D79" i="90"/>
  <c r="D79" i="85"/>
  <c r="D79" i="89"/>
  <c r="D79" i="88"/>
  <c r="D79" i="82"/>
  <c r="D79" i="84"/>
  <c r="D79" i="87"/>
  <c r="D79" i="83"/>
  <c r="D79" i="86"/>
  <c r="D65" i="92"/>
  <c r="D65" i="90"/>
  <c r="D65" i="89"/>
  <c r="D65" i="91"/>
  <c r="D65" i="88"/>
  <c r="D65" i="86"/>
  <c r="D65" i="84"/>
  <c r="D65" i="82"/>
  <c r="D65" i="87"/>
  <c r="D65" i="85"/>
  <c r="D65" i="83"/>
  <c r="D81" i="92"/>
  <c r="D81" i="90"/>
  <c r="D81" i="89"/>
  <c r="D81" i="91"/>
  <c r="D81" i="88"/>
  <c r="D81" i="86"/>
  <c r="D81" i="83"/>
  <c r="D81" i="84"/>
  <c r="D81" i="85"/>
  <c r="D81" i="87"/>
  <c r="D81" i="82"/>
  <c r="D67" i="92"/>
  <c r="D67" i="90"/>
  <c r="D67" i="89"/>
  <c r="D67" i="91"/>
  <c r="D67" i="88"/>
  <c r="D67" i="86"/>
  <c r="D67" i="85"/>
  <c r="D67" i="84"/>
  <c r="D67" i="82"/>
  <c r="D67" i="83"/>
  <c r="D67" i="87"/>
  <c r="D83" i="92"/>
  <c r="D83" i="90"/>
  <c r="D83" i="89"/>
  <c r="D83" i="91"/>
  <c r="D83" i="87"/>
  <c r="D83" i="86"/>
  <c r="D83" i="88"/>
  <c r="D83" i="85"/>
  <c r="D83" i="83"/>
  <c r="D83" i="84"/>
  <c r="D83" i="82"/>
  <c r="D99" i="91"/>
  <c r="D99" i="92"/>
  <c r="D99" i="90"/>
  <c r="D99" i="85"/>
  <c r="D99" i="89"/>
  <c r="D99" i="87"/>
  <c r="D99" i="86"/>
  <c r="D99" i="88"/>
  <c r="D99" i="83"/>
  <c r="D99" i="84"/>
  <c r="D99" i="82"/>
  <c r="P106" i="91"/>
  <c r="P106" i="89"/>
  <c r="P106" i="92"/>
  <c r="P106" i="88"/>
  <c r="P106" i="90"/>
  <c r="P106" i="87"/>
  <c r="P106" i="85"/>
  <c r="P106" i="86"/>
  <c r="P106" i="83"/>
  <c r="P106" i="84"/>
  <c r="P106" i="82"/>
  <c r="P110" i="91"/>
  <c r="P110" i="89"/>
  <c r="P110" i="92"/>
  <c r="P110" i="88"/>
  <c r="P110" i="90"/>
  <c r="P110" i="87"/>
  <c r="P110" i="85"/>
  <c r="P110" i="83"/>
  <c r="P110" i="86"/>
  <c r="P110" i="84"/>
  <c r="P110" i="82"/>
  <c r="D101" i="92"/>
  <c r="D101" i="90"/>
  <c r="D101" i="89"/>
  <c r="D101" i="86"/>
  <c r="D101" i="84"/>
  <c r="D101" i="91"/>
  <c r="D101" i="88"/>
  <c r="D101" i="87"/>
  <c r="D101" i="85"/>
  <c r="D101" i="82"/>
  <c r="D101" i="83"/>
  <c r="O107" i="92"/>
  <c r="O107" i="90"/>
  <c r="O107" i="91"/>
  <c r="O107" i="88"/>
  <c r="O107" i="89"/>
  <c r="O107" i="87"/>
  <c r="O107" i="85"/>
  <c r="O107" i="84"/>
  <c r="O107" i="82"/>
  <c r="O107" i="86"/>
  <c r="O107" i="83"/>
  <c r="D85" i="92"/>
  <c r="D85" i="90"/>
  <c r="D85" i="89"/>
  <c r="D85" i="91"/>
  <c r="D85" i="86"/>
  <c r="D85" i="84"/>
  <c r="D85" i="88"/>
  <c r="D85" i="87"/>
  <c r="D85" i="82"/>
  <c r="D85" i="83"/>
  <c r="D85" i="85"/>
  <c r="D103" i="92"/>
  <c r="D103" i="90"/>
  <c r="D103" i="91"/>
  <c r="D103" i="89"/>
  <c r="D103" i="88"/>
  <c r="D103" i="86"/>
  <c r="D103" i="84"/>
  <c r="D103" i="87"/>
  <c r="D103" i="85"/>
  <c r="D103" i="82"/>
  <c r="D103" i="83"/>
  <c r="D75" i="89"/>
  <c r="D75" i="91"/>
  <c r="D75" i="90"/>
  <c r="D75" i="92"/>
  <c r="D75" i="86"/>
  <c r="D75" i="87"/>
  <c r="D75" i="88"/>
  <c r="D75" i="84"/>
  <c r="D75" i="85"/>
  <c r="D75" i="83"/>
  <c r="D75" i="82"/>
  <c r="D69" i="92"/>
  <c r="D69" i="90"/>
  <c r="D69" i="89"/>
  <c r="D69" i="91"/>
  <c r="D69" i="88"/>
  <c r="D69" i="86"/>
  <c r="D69" i="87"/>
  <c r="D69" i="84"/>
  <c r="D69" i="82"/>
  <c r="D69" i="85"/>
  <c r="D69" i="83"/>
  <c r="D71" i="92"/>
  <c r="D71" i="90"/>
  <c r="D71" i="89"/>
  <c r="D71" i="91"/>
  <c r="D71" i="86"/>
  <c r="D71" i="88"/>
  <c r="D71" i="84"/>
  <c r="D71" i="82"/>
  <c r="D71" i="87"/>
  <c r="D71" i="83"/>
  <c r="D71" i="85"/>
  <c r="D87" i="92"/>
  <c r="D87" i="91"/>
  <c r="D87" i="89"/>
  <c r="D87" i="90"/>
  <c r="D87" i="88"/>
  <c r="D87" i="86"/>
  <c r="D87" i="85"/>
  <c r="D87" i="84"/>
  <c r="D87" i="83"/>
  <c r="D87" i="82"/>
  <c r="D87" i="87"/>
  <c r="P107" i="92"/>
  <c r="P107" i="88"/>
  <c r="P107" i="90"/>
  <c r="P107" i="91"/>
  <c r="P107" i="89"/>
  <c r="P107" i="86"/>
  <c r="P107" i="84"/>
  <c r="P107" i="87"/>
  <c r="P107" i="85"/>
  <c r="P107" i="82"/>
  <c r="P107" i="83"/>
  <c r="D73" i="91"/>
  <c r="D73" i="89"/>
  <c r="D73" i="90"/>
  <c r="D73" i="86"/>
  <c r="D73" i="92"/>
  <c r="D73" i="88"/>
  <c r="D73" i="85"/>
  <c r="D73" i="84"/>
  <c r="D73" i="82"/>
  <c r="D73" i="83"/>
  <c r="D73" i="87"/>
  <c r="D89" i="91"/>
  <c r="D89" i="90"/>
  <c r="D89" i="86"/>
  <c r="D89" i="85"/>
  <c r="D89" i="84"/>
  <c r="D89" i="89"/>
  <c r="D89" i="88"/>
  <c r="D89" i="92"/>
  <c r="D89" i="87"/>
  <c r="D89" i="83"/>
  <c r="D89" i="82"/>
  <c r="O108" i="91"/>
  <c r="O108" i="89"/>
  <c r="O108" i="92"/>
  <c r="O108" i="88"/>
  <c r="O108" i="90"/>
  <c r="O108" i="86"/>
  <c r="O108" i="83"/>
  <c r="O108" i="87"/>
  <c r="O108" i="85"/>
  <c r="O108" i="84"/>
  <c r="O108" i="82"/>
  <c r="D91" i="91"/>
  <c r="D91" i="89"/>
  <c r="D91" i="90"/>
  <c r="D91" i="92"/>
  <c r="D91" i="86"/>
  <c r="D91" i="84"/>
  <c r="D91" i="87"/>
  <c r="D91" i="88"/>
  <c r="D91" i="82"/>
  <c r="D91" i="83"/>
  <c r="D91" i="85"/>
  <c r="P108" i="91"/>
  <c r="P108" i="89"/>
  <c r="P108" i="92"/>
  <c r="P108" i="88"/>
  <c r="P108" i="90"/>
  <c r="P108" i="87"/>
  <c r="P108" i="85"/>
  <c r="P108" i="86"/>
  <c r="P108" i="83"/>
  <c r="P108" i="84"/>
  <c r="P108" i="82"/>
  <c r="D93" i="91"/>
  <c r="D93" i="89"/>
  <c r="D93" i="92"/>
  <c r="D93" i="90"/>
  <c r="D93" i="85"/>
  <c r="D93" i="88"/>
  <c r="D93" i="87"/>
  <c r="D93" i="84"/>
  <c r="D93" i="83"/>
  <c r="D93" i="86"/>
  <c r="D93" i="82"/>
  <c r="O109" i="92"/>
  <c r="O109" i="90"/>
  <c r="O109" i="91"/>
  <c r="O109" i="88"/>
  <c r="O109" i="89"/>
  <c r="O109" i="87"/>
  <c r="O109" i="85"/>
  <c r="O109" i="84"/>
  <c r="O109" i="82"/>
  <c r="O109" i="86"/>
  <c r="O109" i="83"/>
  <c r="D95" i="89"/>
  <c r="D95" i="92"/>
  <c r="D95" i="90"/>
  <c r="D95" i="91"/>
  <c r="D95" i="88"/>
  <c r="D95" i="85"/>
  <c r="D95" i="84"/>
  <c r="D95" i="83"/>
  <c r="D95" i="87"/>
  <c r="D95" i="82"/>
  <c r="D95" i="86"/>
  <c r="P109" i="92"/>
  <c r="P109" i="88"/>
  <c r="P109" i="90"/>
  <c r="P109" i="91"/>
  <c r="P109" i="89"/>
  <c r="P109" i="86"/>
  <c r="P109" i="84"/>
  <c r="P109" i="87"/>
  <c r="P109" i="85"/>
  <c r="P109" i="82"/>
  <c r="P109" i="83"/>
  <c r="D77" i="92"/>
  <c r="D77" i="91"/>
  <c r="D77" i="90"/>
  <c r="D77" i="85"/>
  <c r="D77" i="89"/>
  <c r="D77" i="88"/>
  <c r="D77" i="87"/>
  <c r="D77" i="86"/>
  <c r="D77" i="84"/>
  <c r="D77" i="83"/>
  <c r="D77" i="82"/>
  <c r="D97" i="89"/>
  <c r="D97" i="92"/>
  <c r="D97" i="91"/>
  <c r="D97" i="90"/>
  <c r="D97" i="85"/>
  <c r="D97" i="88"/>
  <c r="D97" i="86"/>
  <c r="D97" i="83"/>
  <c r="D97" i="84"/>
  <c r="D97" i="82"/>
  <c r="D97" i="87"/>
  <c r="O106" i="91"/>
  <c r="O106" i="89"/>
  <c r="O106" i="92"/>
  <c r="O106" i="88"/>
  <c r="O106" i="90"/>
  <c r="O106" i="86"/>
  <c r="O106" i="83"/>
  <c r="O106" i="87"/>
  <c r="O106" i="85"/>
  <c r="O106" i="84"/>
  <c r="O106" i="82"/>
  <c r="O110" i="91"/>
  <c r="O110" i="89"/>
  <c r="O110" i="92"/>
  <c r="O110" i="88"/>
  <c r="O110" i="90"/>
  <c r="O110" i="86"/>
  <c r="O110" i="83"/>
  <c r="O110" i="87"/>
  <c r="O110" i="85"/>
  <c r="O110" i="84"/>
  <c r="O110" i="82"/>
  <c r="D77" i="79"/>
  <c r="D77" i="81"/>
  <c r="D77" i="80"/>
  <c r="D77" i="78"/>
  <c r="D77" i="77"/>
  <c r="D77" i="76"/>
  <c r="D77" i="75"/>
  <c r="D77" i="74"/>
  <c r="D95" i="79"/>
  <c r="D95" i="78"/>
  <c r="D95" i="80"/>
  <c r="D95" i="81"/>
  <c r="D95" i="74"/>
  <c r="D95" i="77"/>
  <c r="D95" i="76"/>
  <c r="D95" i="75"/>
  <c r="P109" i="80"/>
  <c r="P109" i="78"/>
  <c r="P109" i="81"/>
  <c r="P109" i="79"/>
  <c r="P109" i="77"/>
  <c r="P109" i="76"/>
  <c r="P109" i="74"/>
  <c r="P109" i="75"/>
  <c r="E65" i="59"/>
  <c r="D65" i="80"/>
  <c r="D65" i="78"/>
  <c r="D65" i="81"/>
  <c r="D65" i="77"/>
  <c r="D65" i="74"/>
  <c r="D65" i="79"/>
  <c r="D65" i="71"/>
  <c r="D65" i="65"/>
  <c r="D65" i="72"/>
  <c r="D65" i="73"/>
  <c r="D65" i="75"/>
  <c r="D65" i="76"/>
  <c r="D81" i="78"/>
  <c r="D81" i="81"/>
  <c r="D81" i="77"/>
  <c r="D81" i="79"/>
  <c r="D81" i="76"/>
  <c r="D81" i="80"/>
  <c r="D81" i="75"/>
  <c r="D81" i="74"/>
  <c r="D97" i="81"/>
  <c r="D97" i="80"/>
  <c r="D97" i="79"/>
  <c r="D97" i="77"/>
  <c r="D97" i="76"/>
  <c r="D97" i="78"/>
  <c r="D97" i="75"/>
  <c r="D97" i="74"/>
  <c r="O106" i="81"/>
  <c r="O106" i="79"/>
  <c r="O106" i="80"/>
  <c r="O106" i="78"/>
  <c r="O106" i="76"/>
  <c r="O106" i="75"/>
  <c r="O106" i="74"/>
  <c r="O106" i="77"/>
  <c r="O110" i="81"/>
  <c r="O110" i="79"/>
  <c r="O110" i="80"/>
  <c r="O110" i="78"/>
  <c r="O110" i="76"/>
  <c r="O110" i="75"/>
  <c r="O110" i="77"/>
  <c r="O110" i="74"/>
  <c r="E73" i="59"/>
  <c r="D73" i="80"/>
  <c r="D73" i="81"/>
  <c r="D73" i="79"/>
  <c r="D73" i="77"/>
  <c r="D73" i="75"/>
  <c r="D73" i="76"/>
  <c r="D73" i="78"/>
  <c r="D73" i="65"/>
  <c r="D73" i="72"/>
  <c r="D73" i="71"/>
  <c r="D73" i="74"/>
  <c r="D73" i="73"/>
  <c r="D99" i="81"/>
  <c r="D99" i="80"/>
  <c r="D99" i="79"/>
  <c r="D99" i="77"/>
  <c r="D99" i="78"/>
  <c r="D99" i="76"/>
  <c r="D99" i="75"/>
  <c r="D99" i="74"/>
  <c r="P106" i="81"/>
  <c r="P106" i="79"/>
  <c r="P106" i="77"/>
  <c r="P106" i="78"/>
  <c r="P106" i="76"/>
  <c r="P106" i="80"/>
  <c r="P106" i="74"/>
  <c r="P106" i="75"/>
  <c r="P110" i="81"/>
  <c r="P110" i="79"/>
  <c r="P110" i="77"/>
  <c r="P110" i="80"/>
  <c r="P110" i="76"/>
  <c r="P110" i="78"/>
  <c r="P110" i="74"/>
  <c r="P110" i="75"/>
  <c r="E67" i="59"/>
  <c r="D67" i="80"/>
  <c r="D67" i="78"/>
  <c r="D67" i="81"/>
  <c r="D67" i="77"/>
  <c r="D67" i="79"/>
  <c r="D67" i="74"/>
  <c r="D67" i="71"/>
  <c r="D67" i="76"/>
  <c r="D67" i="73"/>
  <c r="D67" i="75"/>
  <c r="D67" i="65"/>
  <c r="D67" i="72"/>
  <c r="D101" i="80"/>
  <c r="D101" i="78"/>
  <c r="D101" i="81"/>
  <c r="D101" i="77"/>
  <c r="D101" i="79"/>
  <c r="D101" i="75"/>
  <c r="D101" i="76"/>
  <c r="D101" i="74"/>
  <c r="D83" i="78"/>
  <c r="D83" i="77"/>
  <c r="D83" i="81"/>
  <c r="D83" i="80"/>
  <c r="D83" i="79"/>
  <c r="D83" i="76"/>
  <c r="D83" i="75"/>
  <c r="D83" i="74"/>
  <c r="E69" i="59"/>
  <c r="D69" i="80"/>
  <c r="D69" i="78"/>
  <c r="D69" i="81"/>
  <c r="D69" i="77"/>
  <c r="D69" i="76"/>
  <c r="D69" i="74"/>
  <c r="D69" i="79"/>
  <c r="D69" i="75"/>
  <c r="D69" i="71"/>
  <c r="D69" i="65"/>
  <c r="D69" i="73"/>
  <c r="D69" i="72"/>
  <c r="D85" i="81"/>
  <c r="D85" i="77"/>
  <c r="D85" i="80"/>
  <c r="D85" i="78"/>
  <c r="D85" i="79"/>
  <c r="D85" i="76"/>
  <c r="D85" i="75"/>
  <c r="D85" i="74"/>
  <c r="O107" i="80"/>
  <c r="O107" i="78"/>
  <c r="O107" i="81"/>
  <c r="O107" i="77"/>
  <c r="O107" i="74"/>
  <c r="O107" i="79"/>
  <c r="O107" i="75"/>
  <c r="O107" i="76"/>
  <c r="E71" i="59"/>
  <c r="D71" i="80"/>
  <c r="D71" i="78"/>
  <c r="D71" i="81"/>
  <c r="D71" i="77"/>
  <c r="D71" i="79"/>
  <c r="D71" i="76"/>
  <c r="D71" i="74"/>
  <c r="D71" i="71"/>
  <c r="D71" i="65"/>
  <c r="D71" i="75"/>
  <c r="D71" i="73"/>
  <c r="D71" i="72"/>
  <c r="D87" i="81"/>
  <c r="D87" i="77"/>
  <c r="D87" i="80"/>
  <c r="D87" i="78"/>
  <c r="D87" i="76"/>
  <c r="D87" i="74"/>
  <c r="D87" i="79"/>
  <c r="D87" i="75"/>
  <c r="D103" i="80"/>
  <c r="D103" i="78"/>
  <c r="D103" i="81"/>
  <c r="D103" i="79"/>
  <c r="D103" i="76"/>
  <c r="D103" i="74"/>
  <c r="D103" i="77"/>
  <c r="D103" i="75"/>
  <c r="P107" i="80"/>
  <c r="P107" i="78"/>
  <c r="P107" i="81"/>
  <c r="P107" i="76"/>
  <c r="P107" i="79"/>
  <c r="P107" i="75"/>
  <c r="P107" i="77"/>
  <c r="P107" i="74"/>
  <c r="D89" i="79"/>
  <c r="D89" i="80"/>
  <c r="D89" i="78"/>
  <c r="D89" i="75"/>
  <c r="D89" i="77"/>
  <c r="D89" i="76"/>
  <c r="D89" i="81"/>
  <c r="D89" i="74"/>
  <c r="O108" i="81"/>
  <c r="O108" i="79"/>
  <c r="O108" i="80"/>
  <c r="O108" i="78"/>
  <c r="O108" i="76"/>
  <c r="O108" i="75"/>
  <c r="O108" i="77"/>
  <c r="O108" i="74"/>
  <c r="D91" i="80"/>
  <c r="D91" i="79"/>
  <c r="D91" i="78"/>
  <c r="D91" i="81"/>
  <c r="D91" i="75"/>
  <c r="D91" i="76"/>
  <c r="D91" i="77"/>
  <c r="D91" i="74"/>
  <c r="P108" i="81"/>
  <c r="P108" i="79"/>
  <c r="P108" i="77"/>
  <c r="P108" i="80"/>
  <c r="P108" i="78"/>
  <c r="P108" i="76"/>
  <c r="P108" i="74"/>
  <c r="P108" i="75"/>
  <c r="D93" i="79"/>
  <c r="D93" i="78"/>
  <c r="D93" i="81"/>
  <c r="D93" i="80"/>
  <c r="D93" i="77"/>
  <c r="D93" i="74"/>
  <c r="D93" i="76"/>
  <c r="D93" i="75"/>
  <c r="O109" i="80"/>
  <c r="O109" i="78"/>
  <c r="O109" i="81"/>
  <c r="O109" i="77"/>
  <c r="O109" i="74"/>
  <c r="O109" i="76"/>
  <c r="O109" i="75"/>
  <c r="O109" i="79"/>
  <c r="D75" i="81"/>
  <c r="D75" i="79"/>
  <c r="D75" i="80"/>
  <c r="D75" i="75"/>
  <c r="D75" i="76"/>
  <c r="D75" i="74"/>
  <c r="D75" i="78"/>
  <c r="D75" i="77"/>
  <c r="D79" i="79"/>
  <c r="D79" i="81"/>
  <c r="D79" i="80"/>
  <c r="D79" i="74"/>
  <c r="D79" i="77"/>
  <c r="D79" i="78"/>
  <c r="D79" i="76"/>
  <c r="D79" i="75"/>
  <c r="E99" i="59"/>
  <c r="D99" i="71"/>
  <c r="D99" i="65"/>
  <c r="D99" i="73"/>
  <c r="D99" i="72"/>
  <c r="P106" i="73"/>
  <c r="P106" i="71"/>
  <c r="P106" i="65"/>
  <c r="P106" i="72"/>
  <c r="P110" i="73"/>
  <c r="P110" i="71"/>
  <c r="P110" i="65"/>
  <c r="P110" i="72"/>
  <c r="E85" i="59"/>
  <c r="D85" i="71"/>
  <c r="D85" i="72"/>
  <c r="D85" i="73"/>
  <c r="D85" i="65"/>
  <c r="E101" i="59"/>
  <c r="D101" i="72"/>
  <c r="D101" i="73"/>
  <c r="D101" i="71"/>
  <c r="D101" i="65"/>
  <c r="O107" i="65"/>
  <c r="O107" i="72"/>
  <c r="O107" i="73"/>
  <c r="O107" i="71"/>
  <c r="E87" i="59"/>
  <c r="D87" i="73"/>
  <c r="D87" i="72"/>
  <c r="D87" i="65"/>
  <c r="D87" i="71"/>
  <c r="E103" i="59"/>
  <c r="D103" i="72"/>
  <c r="D103" i="65"/>
  <c r="D103" i="73"/>
  <c r="D103" i="71"/>
  <c r="P107" i="65"/>
  <c r="P107" i="72"/>
  <c r="P107" i="73"/>
  <c r="P107" i="71"/>
  <c r="E89" i="59"/>
  <c r="D89" i="65"/>
  <c r="D89" i="72"/>
  <c r="D89" i="73"/>
  <c r="D89" i="71"/>
  <c r="O108" i="73"/>
  <c r="O108" i="71"/>
  <c r="O108" i="65"/>
  <c r="O108" i="72"/>
  <c r="E75" i="59"/>
  <c r="D75" i="65"/>
  <c r="D75" i="71"/>
  <c r="D75" i="73"/>
  <c r="D75" i="72"/>
  <c r="E91" i="59"/>
  <c r="D91" i="65"/>
  <c r="D91" i="73"/>
  <c r="D91" i="71"/>
  <c r="D91" i="72"/>
  <c r="P108" i="73"/>
  <c r="P108" i="71"/>
  <c r="P108" i="72"/>
  <c r="P108" i="65"/>
  <c r="E77" i="59"/>
  <c r="D77" i="71"/>
  <c r="D77" i="73"/>
  <c r="D77" i="72"/>
  <c r="D77" i="65"/>
  <c r="E93" i="59"/>
  <c r="D93" i="73"/>
  <c r="D93" i="71"/>
  <c r="D93" i="72"/>
  <c r="D93" i="65"/>
  <c r="O109" i="72"/>
  <c r="O109" i="73"/>
  <c r="O109" i="65"/>
  <c r="O109" i="71"/>
  <c r="E83" i="59"/>
  <c r="D83" i="71"/>
  <c r="D83" i="65"/>
  <c r="D83" i="72"/>
  <c r="D83" i="73"/>
  <c r="E79" i="59"/>
  <c r="D79" i="73"/>
  <c r="D79" i="71"/>
  <c r="D79" i="65"/>
  <c r="D79" i="72"/>
  <c r="E95" i="59"/>
  <c r="D95" i="71"/>
  <c r="D95" i="65"/>
  <c r="D95" i="72"/>
  <c r="D95" i="73"/>
  <c r="P109" i="72"/>
  <c r="P109" i="65"/>
  <c r="P109" i="73"/>
  <c r="P109" i="71"/>
  <c r="E81" i="59"/>
  <c r="D81" i="73"/>
  <c r="D81" i="71"/>
  <c r="D81" i="65"/>
  <c r="D81" i="72"/>
  <c r="E97" i="59"/>
  <c r="D97" i="71"/>
  <c r="D97" i="65"/>
  <c r="D97" i="72"/>
  <c r="D97" i="73"/>
  <c r="O106" i="73"/>
  <c r="O106" i="71"/>
  <c r="O106" i="65"/>
  <c r="O106" i="72"/>
  <c r="O110" i="73"/>
  <c r="O110" i="71"/>
  <c r="O110" i="65"/>
  <c r="O110" i="72"/>
  <c r="E81" i="61"/>
  <c r="E93" i="61"/>
  <c r="E97" i="61"/>
  <c r="E77" i="61"/>
  <c r="E89" i="61"/>
  <c r="E75" i="61"/>
  <c r="E101" i="61"/>
  <c r="E65" i="61"/>
  <c r="E67" i="61"/>
  <c r="E85" i="61"/>
  <c r="E69" i="61"/>
  <c r="E71" i="61"/>
  <c r="E79" i="61"/>
  <c r="E83" i="61"/>
  <c r="E87" i="61"/>
  <c r="E91" i="61"/>
  <c r="E95" i="61"/>
  <c r="E99" i="61"/>
  <c r="E103" i="61"/>
  <c r="E73" i="61"/>
  <c r="O110" i="59"/>
  <c r="N110" i="59"/>
  <c r="M110" i="59"/>
  <c r="O109" i="59"/>
  <c r="N109" i="59"/>
  <c r="M109" i="59"/>
  <c r="O108" i="59"/>
  <c r="N108" i="59"/>
  <c r="M108" i="59"/>
  <c r="O107" i="59"/>
  <c r="N107" i="59"/>
  <c r="M107" i="59"/>
  <c r="K104" i="59"/>
  <c r="J104" i="59"/>
  <c r="K102" i="59"/>
  <c r="J102" i="59"/>
  <c r="K100" i="59"/>
  <c r="J100" i="59"/>
  <c r="K98" i="59"/>
  <c r="J98" i="59"/>
  <c r="K96" i="59"/>
  <c r="J96" i="59"/>
  <c r="K94" i="59"/>
  <c r="J94" i="59"/>
  <c r="K92" i="59"/>
  <c r="J92" i="59"/>
  <c r="K90" i="59"/>
  <c r="J90" i="59"/>
  <c r="K88" i="59"/>
  <c r="J88" i="59"/>
  <c r="K86" i="59"/>
  <c r="J86" i="59"/>
  <c r="K84" i="59"/>
  <c r="J84" i="59"/>
  <c r="K82" i="59"/>
  <c r="J82" i="59"/>
  <c r="K80" i="59"/>
  <c r="J80" i="59"/>
  <c r="K78" i="59"/>
  <c r="J78" i="59"/>
  <c r="K76" i="59"/>
  <c r="J76" i="59"/>
  <c r="K74" i="59"/>
  <c r="J74" i="59"/>
  <c r="K72" i="59"/>
  <c r="J72" i="59"/>
  <c r="K70" i="59"/>
  <c r="J70" i="59"/>
  <c r="K68" i="59"/>
  <c r="J68" i="59"/>
  <c r="K66" i="59"/>
  <c r="J66" i="59"/>
  <c r="R32" i="45" l="1"/>
  <c r="O6" i="124"/>
  <c r="P726" i="48"/>
  <c r="Q751" i="48"/>
  <c r="Q401" i="93"/>
  <c r="P376" i="93"/>
  <c r="R95" i="102"/>
  <c r="S95" i="102"/>
  <c r="R96" i="102"/>
  <c r="S96" i="102"/>
  <c r="R95" i="116"/>
  <c r="S96" i="116"/>
  <c r="R96" i="116"/>
  <c r="S95" i="116"/>
  <c r="R95" i="114"/>
  <c r="S95" i="114"/>
  <c r="S96" i="114"/>
  <c r="R96" i="114"/>
  <c r="S80" i="103"/>
  <c r="R80" i="103"/>
  <c r="S79" i="103"/>
  <c r="R79" i="103"/>
  <c r="R80" i="109"/>
  <c r="S80" i="109"/>
  <c r="S79" i="109"/>
  <c r="R79" i="109"/>
  <c r="S94" i="111"/>
  <c r="S93" i="111"/>
  <c r="R94" i="111"/>
  <c r="R93" i="111"/>
  <c r="R93" i="99"/>
  <c r="S93" i="99"/>
  <c r="S94" i="99"/>
  <c r="R94" i="99"/>
  <c r="R93" i="98"/>
  <c r="S94" i="98"/>
  <c r="S93" i="98"/>
  <c r="R94" i="98"/>
  <c r="S78" i="113"/>
  <c r="S77" i="113"/>
  <c r="R78" i="113"/>
  <c r="R77" i="113"/>
  <c r="R77" i="98"/>
  <c r="S77" i="98"/>
  <c r="S78" i="98"/>
  <c r="R78" i="98"/>
  <c r="R71" i="105"/>
  <c r="S72" i="105"/>
  <c r="S71" i="105"/>
  <c r="R72" i="105"/>
  <c r="R71" i="115"/>
  <c r="S71" i="115"/>
  <c r="R72" i="115"/>
  <c r="S72" i="115"/>
  <c r="S72" i="97"/>
  <c r="S71" i="97"/>
  <c r="R72" i="97"/>
  <c r="R71" i="97"/>
  <c r="R91" i="98"/>
  <c r="S92" i="98"/>
  <c r="R92" i="98"/>
  <c r="S91" i="98"/>
  <c r="R91" i="113"/>
  <c r="S92" i="113"/>
  <c r="R92" i="113"/>
  <c r="S91" i="113"/>
  <c r="R75" i="98"/>
  <c r="S76" i="98"/>
  <c r="R76" i="98"/>
  <c r="S75" i="98"/>
  <c r="S75" i="117"/>
  <c r="R75" i="117"/>
  <c r="S76" i="117"/>
  <c r="R76" i="117"/>
  <c r="S76" i="100"/>
  <c r="S75" i="100"/>
  <c r="R76" i="100"/>
  <c r="R75" i="100"/>
  <c r="S90" i="111"/>
  <c r="S89" i="111"/>
  <c r="R90" i="111"/>
  <c r="R89" i="111"/>
  <c r="S90" i="101"/>
  <c r="S89" i="101"/>
  <c r="R90" i="101"/>
  <c r="R89" i="101"/>
  <c r="S74" i="104"/>
  <c r="R73" i="104"/>
  <c r="S73" i="104"/>
  <c r="R74" i="104"/>
  <c r="R73" i="97"/>
  <c r="S73" i="97"/>
  <c r="S74" i="97"/>
  <c r="R74" i="97"/>
  <c r="S74" i="117"/>
  <c r="R73" i="117"/>
  <c r="S73" i="117"/>
  <c r="R74" i="117"/>
  <c r="S104" i="104"/>
  <c r="R104" i="104"/>
  <c r="S103" i="104"/>
  <c r="R103" i="104"/>
  <c r="R103" i="114"/>
  <c r="S104" i="114"/>
  <c r="S103" i="114"/>
  <c r="R104" i="114"/>
  <c r="R103" i="115"/>
  <c r="S103" i="115"/>
  <c r="R104" i="115"/>
  <c r="S104" i="115"/>
  <c r="R87" i="108"/>
  <c r="S88" i="108"/>
  <c r="R88" i="108"/>
  <c r="S87" i="108"/>
  <c r="R87" i="114"/>
  <c r="S87" i="114"/>
  <c r="S88" i="114"/>
  <c r="R88" i="114"/>
  <c r="R102" i="106"/>
  <c r="S102" i="106"/>
  <c r="R101" i="106"/>
  <c r="S101" i="106"/>
  <c r="R102" i="105"/>
  <c r="S102" i="105"/>
  <c r="S101" i="105"/>
  <c r="R101" i="105"/>
  <c r="S102" i="108"/>
  <c r="S101" i="108"/>
  <c r="R101" i="108"/>
  <c r="R102" i="108"/>
  <c r="S86" i="114"/>
  <c r="R85" i="114"/>
  <c r="S85" i="114"/>
  <c r="R86" i="114"/>
  <c r="R86" i="106"/>
  <c r="S86" i="106"/>
  <c r="R85" i="106"/>
  <c r="S85" i="106"/>
  <c r="S84" i="101"/>
  <c r="R84" i="101"/>
  <c r="S83" i="101"/>
  <c r="R83" i="101"/>
  <c r="R83" i="113"/>
  <c r="S84" i="113"/>
  <c r="S83" i="113"/>
  <c r="R84" i="113"/>
  <c r="R81" i="105"/>
  <c r="S81" i="105"/>
  <c r="S82" i="105"/>
  <c r="R82" i="105"/>
  <c r="S82" i="115"/>
  <c r="R82" i="115"/>
  <c r="R81" i="115"/>
  <c r="S81" i="115"/>
  <c r="S82" i="108"/>
  <c r="S81" i="108"/>
  <c r="R82" i="108"/>
  <c r="R81" i="108"/>
  <c r="R95" i="101"/>
  <c r="S95" i="101"/>
  <c r="S96" i="101"/>
  <c r="R96" i="101"/>
  <c r="S96" i="106"/>
  <c r="S95" i="106"/>
  <c r="R95" i="106"/>
  <c r="R96" i="106"/>
  <c r="S96" i="107"/>
  <c r="S95" i="107"/>
  <c r="R96" i="107"/>
  <c r="R95" i="107"/>
  <c r="R79" i="111"/>
  <c r="S80" i="111"/>
  <c r="S79" i="111"/>
  <c r="R80" i="111"/>
  <c r="R79" i="113"/>
  <c r="S79" i="113"/>
  <c r="S80" i="113"/>
  <c r="R80" i="113"/>
  <c r="S94" i="114"/>
  <c r="S93" i="114"/>
  <c r="R94" i="114"/>
  <c r="R93" i="114"/>
  <c r="S94" i="101"/>
  <c r="S93" i="101"/>
  <c r="R94" i="101"/>
  <c r="R93" i="101"/>
  <c r="R93" i="105"/>
  <c r="S93" i="105"/>
  <c r="S94" i="105"/>
  <c r="R94" i="105"/>
  <c r="R78" i="102"/>
  <c r="S78" i="102"/>
  <c r="R77" i="102"/>
  <c r="S77" i="102"/>
  <c r="R78" i="106"/>
  <c r="S78" i="106"/>
  <c r="R77" i="106"/>
  <c r="S77" i="106"/>
  <c r="R71" i="113"/>
  <c r="S71" i="113"/>
  <c r="S72" i="113"/>
  <c r="R72" i="113"/>
  <c r="R71" i="117"/>
  <c r="S72" i="117"/>
  <c r="R72" i="117"/>
  <c r="S71" i="117"/>
  <c r="R71" i="101"/>
  <c r="S71" i="101"/>
  <c r="S72" i="101"/>
  <c r="R72" i="101"/>
  <c r="R91" i="105"/>
  <c r="S92" i="105"/>
  <c r="R92" i="105"/>
  <c r="S91" i="105"/>
  <c r="R91" i="114"/>
  <c r="S91" i="114"/>
  <c r="S92" i="114"/>
  <c r="R92" i="114"/>
  <c r="R75" i="106"/>
  <c r="S76" i="106"/>
  <c r="S75" i="106"/>
  <c r="R76" i="106"/>
  <c r="R75" i="102"/>
  <c r="R76" i="102"/>
  <c r="S75" i="102"/>
  <c r="S76" i="102"/>
  <c r="R75" i="101"/>
  <c r="S75" i="101"/>
  <c r="S76" i="101"/>
  <c r="R76" i="101"/>
  <c r="R89" i="99"/>
  <c r="S90" i="99"/>
  <c r="S89" i="99"/>
  <c r="R90" i="99"/>
  <c r="S90" i="116"/>
  <c r="R90" i="116"/>
  <c r="R89" i="116"/>
  <c r="S89" i="116"/>
  <c r="R73" i="100"/>
  <c r="S74" i="100"/>
  <c r="S73" i="100"/>
  <c r="R74" i="100"/>
  <c r="R74" i="106"/>
  <c r="S74" i="106"/>
  <c r="R73" i="106"/>
  <c r="S73" i="106"/>
  <c r="R73" i="99"/>
  <c r="S73" i="99"/>
  <c r="R74" i="99"/>
  <c r="S74" i="99"/>
  <c r="S104" i="107"/>
  <c r="S103" i="107"/>
  <c r="R104" i="107"/>
  <c r="R103" i="107"/>
  <c r="R103" i="117"/>
  <c r="S104" i="117"/>
  <c r="S103" i="117"/>
  <c r="R104" i="117"/>
  <c r="R103" i="98"/>
  <c r="S103" i="98"/>
  <c r="R104" i="98"/>
  <c r="S104" i="98"/>
  <c r="R87" i="111"/>
  <c r="S88" i="111"/>
  <c r="S87" i="111"/>
  <c r="R88" i="111"/>
  <c r="R88" i="113"/>
  <c r="R87" i="113"/>
  <c r="S87" i="113"/>
  <c r="S88" i="113"/>
  <c r="S102" i="103"/>
  <c r="S101" i="103"/>
  <c r="R101" i="103"/>
  <c r="R102" i="103"/>
  <c r="S102" i="101"/>
  <c r="S101" i="101"/>
  <c r="R101" i="101"/>
  <c r="R102" i="101"/>
  <c r="S102" i="116"/>
  <c r="S101" i="116"/>
  <c r="R101" i="116"/>
  <c r="R102" i="116"/>
  <c r="R85" i="98"/>
  <c r="S86" i="98"/>
  <c r="S85" i="98"/>
  <c r="R86" i="98"/>
  <c r="R85" i="100"/>
  <c r="S85" i="100"/>
  <c r="R86" i="100"/>
  <c r="S86" i="100"/>
  <c r="S84" i="107"/>
  <c r="S83" i="107"/>
  <c r="R84" i="107"/>
  <c r="R83" i="107"/>
  <c r="R83" i="114"/>
  <c r="R84" i="114"/>
  <c r="S83" i="114"/>
  <c r="S84" i="114"/>
  <c r="S82" i="109"/>
  <c r="S81" i="109"/>
  <c r="R82" i="109"/>
  <c r="R81" i="109"/>
  <c r="S82" i="116"/>
  <c r="R81" i="116"/>
  <c r="S81" i="116"/>
  <c r="R82" i="116"/>
  <c r="S82" i="111"/>
  <c r="R81" i="111"/>
  <c r="S81" i="111"/>
  <c r="R82" i="111"/>
  <c r="S96" i="104"/>
  <c r="S95" i="104"/>
  <c r="R96" i="104"/>
  <c r="R95" i="104"/>
  <c r="S96" i="117"/>
  <c r="R96" i="117"/>
  <c r="S95" i="117"/>
  <c r="R95" i="117"/>
  <c r="R95" i="113"/>
  <c r="S95" i="113"/>
  <c r="S96" i="113"/>
  <c r="R96" i="113"/>
  <c r="R79" i="108"/>
  <c r="S80" i="108"/>
  <c r="R80" i="108"/>
  <c r="S79" i="108"/>
  <c r="R79" i="105"/>
  <c r="S80" i="105"/>
  <c r="S79" i="105"/>
  <c r="R80" i="105"/>
  <c r="R93" i="100"/>
  <c r="S93" i="100"/>
  <c r="R94" i="100"/>
  <c r="S94" i="100"/>
  <c r="R94" i="102"/>
  <c r="S94" i="102"/>
  <c r="R93" i="102"/>
  <c r="S93" i="102"/>
  <c r="S94" i="106"/>
  <c r="R94" i="106"/>
  <c r="R93" i="106"/>
  <c r="S93" i="106"/>
  <c r="S78" i="104"/>
  <c r="R77" i="104"/>
  <c r="S77" i="104"/>
  <c r="R78" i="104"/>
  <c r="R78" i="107"/>
  <c r="R77" i="107"/>
  <c r="S77" i="107"/>
  <c r="S78" i="107"/>
  <c r="R71" i="114"/>
  <c r="S72" i="114"/>
  <c r="R72" i="114"/>
  <c r="S71" i="114"/>
  <c r="S72" i="109"/>
  <c r="S71" i="109"/>
  <c r="R72" i="109"/>
  <c r="R71" i="109"/>
  <c r="R71" i="111"/>
  <c r="S72" i="111"/>
  <c r="R72" i="111"/>
  <c r="S71" i="111"/>
  <c r="R92" i="108"/>
  <c r="S91" i="108"/>
  <c r="R91" i="108"/>
  <c r="S92" i="108"/>
  <c r="S92" i="102"/>
  <c r="R92" i="102"/>
  <c r="R91" i="102"/>
  <c r="S91" i="102"/>
  <c r="R75" i="111"/>
  <c r="R76" i="111"/>
  <c r="S76" i="111"/>
  <c r="S75" i="111"/>
  <c r="R75" i="105"/>
  <c r="S76" i="105"/>
  <c r="S75" i="105"/>
  <c r="R76" i="105"/>
  <c r="S76" i="107"/>
  <c r="R76" i="107"/>
  <c r="S75" i="107"/>
  <c r="R75" i="107"/>
  <c r="S90" i="114"/>
  <c r="R89" i="114"/>
  <c r="S89" i="114"/>
  <c r="R90" i="114"/>
  <c r="R90" i="106"/>
  <c r="S90" i="106"/>
  <c r="R89" i="106"/>
  <c r="S89" i="106"/>
  <c r="S74" i="109"/>
  <c r="R73" i="109"/>
  <c r="S73" i="109"/>
  <c r="R74" i="109"/>
  <c r="S74" i="111"/>
  <c r="R73" i="111"/>
  <c r="S73" i="111"/>
  <c r="R74" i="111"/>
  <c r="R73" i="105"/>
  <c r="S73" i="105"/>
  <c r="S74" i="105"/>
  <c r="R74" i="105"/>
  <c r="R103" i="101"/>
  <c r="S103" i="101"/>
  <c r="R104" i="101"/>
  <c r="S104" i="101"/>
  <c r="R103" i="99"/>
  <c r="S104" i="99"/>
  <c r="R104" i="99"/>
  <c r="S103" i="99"/>
  <c r="R103" i="105"/>
  <c r="S103" i="105"/>
  <c r="R104" i="105"/>
  <c r="S104" i="105"/>
  <c r="R87" i="117"/>
  <c r="S88" i="117"/>
  <c r="R88" i="117"/>
  <c r="S87" i="117"/>
  <c r="S88" i="99"/>
  <c r="S87" i="99"/>
  <c r="R88" i="99"/>
  <c r="R87" i="99"/>
  <c r="R101" i="100"/>
  <c r="S102" i="100"/>
  <c r="S101" i="100"/>
  <c r="R102" i="100"/>
  <c r="S102" i="109"/>
  <c r="S101" i="109"/>
  <c r="R101" i="109"/>
  <c r="R102" i="109"/>
  <c r="R102" i="99"/>
  <c r="S102" i="99"/>
  <c r="R101" i="99"/>
  <c r="S101" i="99"/>
  <c r="S86" i="109"/>
  <c r="R85" i="109"/>
  <c r="S85" i="109"/>
  <c r="R86" i="109"/>
  <c r="S86" i="108"/>
  <c r="R85" i="108"/>
  <c r="S85" i="108"/>
  <c r="R86" i="108"/>
  <c r="S83" i="108"/>
  <c r="R83" i="108"/>
  <c r="S84" i="108"/>
  <c r="R84" i="108"/>
  <c r="R83" i="98"/>
  <c r="S83" i="98"/>
  <c r="R84" i="98"/>
  <c r="S84" i="98"/>
  <c r="R81" i="97"/>
  <c r="R82" i="97"/>
  <c r="S82" i="97"/>
  <c r="S81" i="97"/>
  <c r="R81" i="99"/>
  <c r="S81" i="99"/>
  <c r="R82" i="99"/>
  <c r="S82" i="99"/>
  <c r="S82" i="117"/>
  <c r="R81" i="117"/>
  <c r="S81" i="117"/>
  <c r="R82" i="117"/>
  <c r="S96" i="97"/>
  <c r="S95" i="97"/>
  <c r="R96" i="97"/>
  <c r="R95" i="97"/>
  <c r="S96" i="100"/>
  <c r="S95" i="100"/>
  <c r="R96" i="100"/>
  <c r="R95" i="100"/>
  <c r="S96" i="109"/>
  <c r="R95" i="109"/>
  <c r="R96" i="109"/>
  <c r="S95" i="109"/>
  <c r="R79" i="117"/>
  <c r="S80" i="117"/>
  <c r="R80" i="117"/>
  <c r="S79" i="117"/>
  <c r="S80" i="99"/>
  <c r="R79" i="99"/>
  <c r="S79" i="99"/>
  <c r="R80" i="99"/>
  <c r="S94" i="103"/>
  <c r="S93" i="103"/>
  <c r="R94" i="103"/>
  <c r="R93" i="103"/>
  <c r="S94" i="104"/>
  <c r="S93" i="104"/>
  <c r="R94" i="104"/>
  <c r="R93" i="104"/>
  <c r="S94" i="117"/>
  <c r="S93" i="117"/>
  <c r="R94" i="117"/>
  <c r="R93" i="117"/>
  <c r="R77" i="100"/>
  <c r="S77" i="100"/>
  <c r="R78" i="100"/>
  <c r="S78" i="100"/>
  <c r="S78" i="108"/>
  <c r="R78" i="108"/>
  <c r="R77" i="108"/>
  <c r="S77" i="108"/>
  <c r="R71" i="110"/>
  <c r="S71" i="110"/>
  <c r="S72" i="110"/>
  <c r="R72" i="110"/>
  <c r="S72" i="100"/>
  <c r="S71" i="100"/>
  <c r="R72" i="100"/>
  <c r="R71" i="100"/>
  <c r="R71" i="116"/>
  <c r="S71" i="116"/>
  <c r="S72" i="116"/>
  <c r="R72" i="116"/>
  <c r="R91" i="117"/>
  <c r="S92" i="117"/>
  <c r="R92" i="117"/>
  <c r="S91" i="117"/>
  <c r="S92" i="97"/>
  <c r="S91" i="97"/>
  <c r="R92" i="97"/>
  <c r="R91" i="97"/>
  <c r="S76" i="97"/>
  <c r="S75" i="97"/>
  <c r="R76" i="97"/>
  <c r="R75" i="97"/>
  <c r="S76" i="99"/>
  <c r="R75" i="99"/>
  <c r="R76" i="99"/>
  <c r="S75" i="99"/>
  <c r="S76" i="116"/>
  <c r="R76" i="116"/>
  <c r="R75" i="116"/>
  <c r="S75" i="116"/>
  <c r="S90" i="104"/>
  <c r="S89" i="104"/>
  <c r="R90" i="104"/>
  <c r="R89" i="104"/>
  <c r="R90" i="105"/>
  <c r="R89" i="105"/>
  <c r="S89" i="105"/>
  <c r="S90" i="105"/>
  <c r="R73" i="98"/>
  <c r="S74" i="98"/>
  <c r="S73" i="98"/>
  <c r="R74" i="98"/>
  <c r="S74" i="110"/>
  <c r="S73" i="110"/>
  <c r="R73" i="110"/>
  <c r="R74" i="110"/>
  <c r="S74" i="115"/>
  <c r="S73" i="115"/>
  <c r="R73" i="115"/>
  <c r="R74" i="115"/>
  <c r="S104" i="109"/>
  <c r="S103" i="109"/>
  <c r="R103" i="109"/>
  <c r="R104" i="109"/>
  <c r="R104" i="97"/>
  <c r="S104" i="97"/>
  <c r="S103" i="97"/>
  <c r="R103" i="97"/>
  <c r="R103" i="110"/>
  <c r="S103" i="110"/>
  <c r="S104" i="110"/>
  <c r="R104" i="110"/>
  <c r="S88" i="100"/>
  <c r="R88" i="100"/>
  <c r="S87" i="100"/>
  <c r="R87" i="100"/>
  <c r="S88" i="109"/>
  <c r="S87" i="109"/>
  <c r="R87" i="109"/>
  <c r="R88" i="109"/>
  <c r="S102" i="115"/>
  <c r="S101" i="115"/>
  <c r="R102" i="115"/>
  <c r="R101" i="115"/>
  <c r="S102" i="111"/>
  <c r="S101" i="111"/>
  <c r="R101" i="111"/>
  <c r="R102" i="111"/>
  <c r="S102" i="117"/>
  <c r="R101" i="117"/>
  <c r="R102" i="117"/>
  <c r="S101" i="117"/>
  <c r="S86" i="104"/>
  <c r="R86" i="104"/>
  <c r="R85" i="104"/>
  <c r="S85" i="104"/>
  <c r="S86" i="111"/>
  <c r="R85" i="111"/>
  <c r="S85" i="111"/>
  <c r="R86" i="111"/>
  <c r="R83" i="111"/>
  <c r="S84" i="111"/>
  <c r="S83" i="111"/>
  <c r="R84" i="111"/>
  <c r="S84" i="109"/>
  <c r="S83" i="109"/>
  <c r="R84" i="109"/>
  <c r="R83" i="109"/>
  <c r="R82" i="98"/>
  <c r="R81" i="98"/>
  <c r="S81" i="98"/>
  <c r="S82" i="98"/>
  <c r="S82" i="101"/>
  <c r="R81" i="101"/>
  <c r="S81" i="101"/>
  <c r="R82" i="101"/>
  <c r="S82" i="103"/>
  <c r="R81" i="103"/>
  <c r="S81" i="103"/>
  <c r="R82" i="103"/>
  <c r="R95" i="99"/>
  <c r="R96" i="99"/>
  <c r="S96" i="99"/>
  <c r="S95" i="99"/>
  <c r="R96" i="103"/>
  <c r="S95" i="103"/>
  <c r="S96" i="103"/>
  <c r="R95" i="103"/>
  <c r="S80" i="107"/>
  <c r="R80" i="107"/>
  <c r="R79" i="107"/>
  <c r="S79" i="107"/>
  <c r="S80" i="97"/>
  <c r="S79" i="97"/>
  <c r="R80" i="97"/>
  <c r="R79" i="97"/>
  <c r="S80" i="104"/>
  <c r="S79" i="104"/>
  <c r="R80" i="104"/>
  <c r="R79" i="104"/>
  <c r="R94" i="107"/>
  <c r="R93" i="107"/>
  <c r="S93" i="107"/>
  <c r="S94" i="107"/>
  <c r="S94" i="110"/>
  <c r="S93" i="110"/>
  <c r="R94" i="110"/>
  <c r="R93" i="110"/>
  <c r="S78" i="115"/>
  <c r="S77" i="115"/>
  <c r="R78" i="115"/>
  <c r="R77" i="115"/>
  <c r="S78" i="116"/>
  <c r="R77" i="116"/>
  <c r="S77" i="116"/>
  <c r="R78" i="116"/>
  <c r="S78" i="117"/>
  <c r="R77" i="117"/>
  <c r="S77" i="117"/>
  <c r="R78" i="117"/>
  <c r="S72" i="99"/>
  <c r="R72" i="99"/>
  <c r="S71" i="99"/>
  <c r="R71" i="99"/>
  <c r="R71" i="98"/>
  <c r="S71" i="98"/>
  <c r="S72" i="98"/>
  <c r="R72" i="98"/>
  <c r="R92" i="106"/>
  <c r="S91" i="106"/>
  <c r="S92" i="106"/>
  <c r="R91" i="106"/>
  <c r="S92" i="100"/>
  <c r="S91" i="100"/>
  <c r="R92" i="100"/>
  <c r="R91" i="100"/>
  <c r="S92" i="104"/>
  <c r="S91" i="104"/>
  <c r="R92" i="104"/>
  <c r="R91" i="104"/>
  <c r="R75" i="108"/>
  <c r="S76" i="108"/>
  <c r="R76" i="108"/>
  <c r="S75" i="108"/>
  <c r="R76" i="109"/>
  <c r="R75" i="109"/>
  <c r="S76" i="109"/>
  <c r="S75" i="109"/>
  <c r="R90" i="102"/>
  <c r="S90" i="102"/>
  <c r="R89" i="102"/>
  <c r="S89" i="102"/>
  <c r="S90" i="109"/>
  <c r="R89" i="109"/>
  <c r="S89" i="109"/>
  <c r="R90" i="109"/>
  <c r="S90" i="108"/>
  <c r="R89" i="108"/>
  <c r="S89" i="108"/>
  <c r="R90" i="108"/>
  <c r="S74" i="103"/>
  <c r="R74" i="103"/>
  <c r="R73" i="103"/>
  <c r="S73" i="103"/>
  <c r="R74" i="102"/>
  <c r="S74" i="102"/>
  <c r="R73" i="102"/>
  <c r="S73" i="102"/>
  <c r="S104" i="111"/>
  <c r="R104" i="111"/>
  <c r="R103" i="111"/>
  <c r="S103" i="111"/>
  <c r="R103" i="102"/>
  <c r="S103" i="102"/>
  <c r="S104" i="102"/>
  <c r="R104" i="102"/>
  <c r="S88" i="106"/>
  <c r="S87" i="106"/>
  <c r="R88" i="106"/>
  <c r="R87" i="106"/>
  <c r="R87" i="103"/>
  <c r="R88" i="103"/>
  <c r="S88" i="103"/>
  <c r="S87" i="103"/>
  <c r="R87" i="110"/>
  <c r="S87" i="110"/>
  <c r="R88" i="110"/>
  <c r="S88" i="110"/>
  <c r="S102" i="97"/>
  <c r="R102" i="97"/>
  <c r="R101" i="97"/>
  <c r="S101" i="97"/>
  <c r="S102" i="113"/>
  <c r="S101" i="113"/>
  <c r="R101" i="113"/>
  <c r="R102" i="113"/>
  <c r="S86" i="113"/>
  <c r="R85" i="113"/>
  <c r="S85" i="113"/>
  <c r="R86" i="113"/>
  <c r="S86" i="115"/>
  <c r="R86" i="115"/>
  <c r="R85" i="115"/>
  <c r="S85" i="115"/>
  <c r="S86" i="117"/>
  <c r="R86" i="117"/>
  <c r="R85" i="117"/>
  <c r="S85" i="117"/>
  <c r="S84" i="102"/>
  <c r="R84" i="102"/>
  <c r="S83" i="102"/>
  <c r="R83" i="102"/>
  <c r="S84" i="117"/>
  <c r="R84" i="117"/>
  <c r="S83" i="117"/>
  <c r="R83" i="117"/>
  <c r="R83" i="105"/>
  <c r="S84" i="105"/>
  <c r="S83" i="105"/>
  <c r="R84" i="105"/>
  <c r="S82" i="110"/>
  <c r="R82" i="110"/>
  <c r="S81" i="110"/>
  <c r="R81" i="110"/>
  <c r="R82" i="102"/>
  <c r="S82" i="102"/>
  <c r="R81" i="102"/>
  <c r="S81" i="102"/>
  <c r="R95" i="108"/>
  <c r="S96" i="108"/>
  <c r="R96" i="108"/>
  <c r="S95" i="108"/>
  <c r="R95" i="105"/>
  <c r="R96" i="105"/>
  <c r="S96" i="105"/>
  <c r="S95" i="105"/>
  <c r="S80" i="106"/>
  <c r="R79" i="106"/>
  <c r="S79" i="106"/>
  <c r="R80" i="106"/>
  <c r="R80" i="98"/>
  <c r="R79" i="98"/>
  <c r="S79" i="98"/>
  <c r="S80" i="98"/>
  <c r="R80" i="115"/>
  <c r="S79" i="115"/>
  <c r="S80" i="115"/>
  <c r="R79" i="115"/>
  <c r="S94" i="113"/>
  <c r="S93" i="113"/>
  <c r="R94" i="113"/>
  <c r="R93" i="113"/>
  <c r="S94" i="115"/>
  <c r="R94" i="115"/>
  <c r="S93" i="115"/>
  <c r="R93" i="115"/>
  <c r="R77" i="99"/>
  <c r="S78" i="99"/>
  <c r="S77" i="99"/>
  <c r="R78" i="99"/>
  <c r="S78" i="101"/>
  <c r="R77" i="101"/>
  <c r="S77" i="101"/>
  <c r="R78" i="101"/>
  <c r="R77" i="97"/>
  <c r="S77" i="97"/>
  <c r="R78" i="97"/>
  <c r="S78" i="97"/>
  <c r="R72" i="102"/>
  <c r="S71" i="102"/>
  <c r="R71" i="102"/>
  <c r="S72" i="102"/>
  <c r="S72" i="104"/>
  <c r="S71" i="104"/>
  <c r="R72" i="104"/>
  <c r="R71" i="104"/>
  <c r="S92" i="99"/>
  <c r="R91" i="99"/>
  <c r="S91" i="99"/>
  <c r="R92" i="99"/>
  <c r="R91" i="103"/>
  <c r="S91" i="103"/>
  <c r="R92" i="103"/>
  <c r="S92" i="103"/>
  <c r="S91" i="109"/>
  <c r="R92" i="109"/>
  <c r="R91" i="109"/>
  <c r="S92" i="109"/>
  <c r="R75" i="110"/>
  <c r="S76" i="110"/>
  <c r="R76" i="110"/>
  <c r="S75" i="110"/>
  <c r="R75" i="115"/>
  <c r="S76" i="115"/>
  <c r="R76" i="115"/>
  <c r="S75" i="115"/>
  <c r="R89" i="97"/>
  <c r="R90" i="97"/>
  <c r="S89" i="97"/>
  <c r="S90" i="97"/>
  <c r="S90" i="110"/>
  <c r="R90" i="110"/>
  <c r="R89" i="110"/>
  <c r="S89" i="110"/>
  <c r="S90" i="117"/>
  <c r="S89" i="117"/>
  <c r="R90" i="117"/>
  <c r="R89" i="117"/>
  <c r="R74" i="107"/>
  <c r="S74" i="107"/>
  <c r="R73" i="107"/>
  <c r="S73" i="107"/>
  <c r="S74" i="108"/>
  <c r="R73" i="108"/>
  <c r="S73" i="108"/>
  <c r="R74" i="108"/>
  <c r="R103" i="113"/>
  <c r="S103" i="113"/>
  <c r="S104" i="113"/>
  <c r="R104" i="113"/>
  <c r="S103" i="103"/>
  <c r="R104" i="103"/>
  <c r="S104" i="103"/>
  <c r="R103" i="103"/>
  <c r="R87" i="101"/>
  <c r="S87" i="101"/>
  <c r="R88" i="101"/>
  <c r="S88" i="101"/>
  <c r="S88" i="107"/>
  <c r="R88" i="107"/>
  <c r="R87" i="107"/>
  <c r="S87" i="107"/>
  <c r="R87" i="98"/>
  <c r="S87" i="98"/>
  <c r="S88" i="98"/>
  <c r="R88" i="98"/>
  <c r="R102" i="102"/>
  <c r="S102" i="102"/>
  <c r="R101" i="102"/>
  <c r="S101" i="102"/>
  <c r="S102" i="104"/>
  <c r="R101" i="104"/>
  <c r="R102" i="104"/>
  <c r="S101" i="104"/>
  <c r="S86" i="110"/>
  <c r="S85" i="110"/>
  <c r="R85" i="110"/>
  <c r="R86" i="110"/>
  <c r="S86" i="101"/>
  <c r="R85" i="101"/>
  <c r="S85" i="101"/>
  <c r="R86" i="101"/>
  <c r="R86" i="102"/>
  <c r="S86" i="102"/>
  <c r="R85" i="102"/>
  <c r="S85" i="102"/>
  <c r="S84" i="100"/>
  <c r="S83" i="100"/>
  <c r="R84" i="100"/>
  <c r="R83" i="100"/>
  <c r="S84" i="103"/>
  <c r="R84" i="103"/>
  <c r="R83" i="103"/>
  <c r="S83" i="103"/>
  <c r="S84" i="104"/>
  <c r="S83" i="104"/>
  <c r="R84" i="104"/>
  <c r="R83" i="104"/>
  <c r="S82" i="113"/>
  <c r="R81" i="113"/>
  <c r="S81" i="113"/>
  <c r="R82" i="113"/>
  <c r="R81" i="100"/>
  <c r="R82" i="100"/>
  <c r="S81" i="100"/>
  <c r="S82" i="100"/>
  <c r="R96" i="110"/>
  <c r="R95" i="110"/>
  <c r="S95" i="110"/>
  <c r="S96" i="110"/>
  <c r="S96" i="98"/>
  <c r="R96" i="98"/>
  <c r="R95" i="98"/>
  <c r="S95" i="98"/>
  <c r="S80" i="100"/>
  <c r="S79" i="100"/>
  <c r="R80" i="100"/>
  <c r="R79" i="100"/>
  <c r="R79" i="110"/>
  <c r="S79" i="110"/>
  <c r="R80" i="110"/>
  <c r="S80" i="110"/>
  <c r="R80" i="102"/>
  <c r="S79" i="102"/>
  <c r="R79" i="102"/>
  <c r="S80" i="102"/>
  <c r="S94" i="109"/>
  <c r="R94" i="109"/>
  <c r="R93" i="109"/>
  <c r="S93" i="109"/>
  <c r="S94" i="116"/>
  <c r="S93" i="116"/>
  <c r="R94" i="116"/>
  <c r="R93" i="116"/>
  <c r="R77" i="105"/>
  <c r="S77" i="105"/>
  <c r="S78" i="105"/>
  <c r="R78" i="105"/>
  <c r="S78" i="103"/>
  <c r="R77" i="103"/>
  <c r="S77" i="103"/>
  <c r="R78" i="103"/>
  <c r="S78" i="110"/>
  <c r="S77" i="110"/>
  <c r="R77" i="110"/>
  <c r="R78" i="110"/>
  <c r="S72" i="106"/>
  <c r="R72" i="106"/>
  <c r="S71" i="106"/>
  <c r="R71" i="106"/>
  <c r="S72" i="107"/>
  <c r="S71" i="107"/>
  <c r="R72" i="107"/>
  <c r="R71" i="107"/>
  <c r="R91" i="101"/>
  <c r="S91" i="101"/>
  <c r="R92" i="101"/>
  <c r="S92" i="101"/>
  <c r="S92" i="107"/>
  <c r="S91" i="107"/>
  <c r="R92" i="107"/>
  <c r="R91" i="107"/>
  <c r="R91" i="110"/>
  <c r="S92" i="110"/>
  <c r="S91" i="110"/>
  <c r="R92" i="110"/>
  <c r="R75" i="113"/>
  <c r="S76" i="113"/>
  <c r="S75" i="113"/>
  <c r="R76" i="113"/>
  <c r="S76" i="104"/>
  <c r="S75" i="104"/>
  <c r="R76" i="104"/>
  <c r="R75" i="104"/>
  <c r="S90" i="113"/>
  <c r="R89" i="113"/>
  <c r="S89" i="113"/>
  <c r="R90" i="113"/>
  <c r="S90" i="115"/>
  <c r="R90" i="115"/>
  <c r="R89" i="115"/>
  <c r="S89" i="115"/>
  <c r="R89" i="100"/>
  <c r="R90" i="100"/>
  <c r="S90" i="100"/>
  <c r="S89" i="100"/>
  <c r="S74" i="101"/>
  <c r="R73" i="101"/>
  <c r="S73" i="101"/>
  <c r="R74" i="101"/>
  <c r="S74" i="113"/>
  <c r="R73" i="113"/>
  <c r="S73" i="113"/>
  <c r="R74" i="113"/>
  <c r="R103" i="108"/>
  <c r="S103" i="108"/>
  <c r="S104" i="108"/>
  <c r="R104" i="108"/>
  <c r="R103" i="106"/>
  <c r="R104" i="106"/>
  <c r="S103" i="106"/>
  <c r="S104" i="106"/>
  <c r="R87" i="105"/>
  <c r="S88" i="105"/>
  <c r="S87" i="105"/>
  <c r="R88" i="105"/>
  <c r="S88" i="97"/>
  <c r="S87" i="97"/>
  <c r="R88" i="97"/>
  <c r="R87" i="97"/>
  <c r="S88" i="104"/>
  <c r="R88" i="104"/>
  <c r="S87" i="104"/>
  <c r="R87" i="104"/>
  <c r="R101" i="98"/>
  <c r="S102" i="98"/>
  <c r="R102" i="98"/>
  <c r="S101" i="98"/>
  <c r="R102" i="107"/>
  <c r="S102" i="107"/>
  <c r="R101" i="107"/>
  <c r="S101" i="107"/>
  <c r="S85" i="97"/>
  <c r="R85" i="97"/>
  <c r="R86" i="97"/>
  <c r="S86" i="97"/>
  <c r="R85" i="105"/>
  <c r="R86" i="105"/>
  <c r="S85" i="105"/>
  <c r="S86" i="105"/>
  <c r="S86" i="103"/>
  <c r="R85" i="103"/>
  <c r="S85" i="103"/>
  <c r="R86" i="103"/>
  <c r="S84" i="106"/>
  <c r="R84" i="106"/>
  <c r="R83" i="106"/>
  <c r="S83" i="106"/>
  <c r="S84" i="97"/>
  <c r="S83" i="97"/>
  <c r="R84" i="97"/>
  <c r="R83" i="97"/>
  <c r="R83" i="115"/>
  <c r="R84" i="115"/>
  <c r="S84" i="115"/>
  <c r="S83" i="115"/>
  <c r="S82" i="114"/>
  <c r="R81" i="114"/>
  <c r="S81" i="114"/>
  <c r="R82" i="114"/>
  <c r="R82" i="106"/>
  <c r="S82" i="106"/>
  <c r="R81" i="106"/>
  <c r="S81" i="106"/>
  <c r="R95" i="115"/>
  <c r="S95" i="115"/>
  <c r="S96" i="115"/>
  <c r="R96" i="115"/>
  <c r="R95" i="111"/>
  <c r="S95" i="111"/>
  <c r="S96" i="111"/>
  <c r="R96" i="111"/>
  <c r="S80" i="101"/>
  <c r="R80" i="101"/>
  <c r="S79" i="101"/>
  <c r="R79" i="101"/>
  <c r="R79" i="114"/>
  <c r="S80" i="114"/>
  <c r="R80" i="114"/>
  <c r="S79" i="114"/>
  <c r="R80" i="116"/>
  <c r="R79" i="116"/>
  <c r="S79" i="116"/>
  <c r="S80" i="116"/>
  <c r="S93" i="97"/>
  <c r="R94" i="97"/>
  <c r="R93" i="97"/>
  <c r="S94" i="97"/>
  <c r="S94" i="108"/>
  <c r="R94" i="108"/>
  <c r="R93" i="108"/>
  <c r="S93" i="108"/>
  <c r="S78" i="109"/>
  <c r="R78" i="109"/>
  <c r="R77" i="109"/>
  <c r="S77" i="109"/>
  <c r="S78" i="111"/>
  <c r="R77" i="111"/>
  <c r="S77" i="111"/>
  <c r="R78" i="111"/>
  <c r="S78" i="114"/>
  <c r="S77" i="114"/>
  <c r="R78" i="114"/>
  <c r="R77" i="114"/>
  <c r="R71" i="108"/>
  <c r="S72" i="108"/>
  <c r="R72" i="108"/>
  <c r="S71" i="108"/>
  <c r="S72" i="103"/>
  <c r="R72" i="103"/>
  <c r="S71" i="103"/>
  <c r="R71" i="103"/>
  <c r="R91" i="116"/>
  <c r="S92" i="116"/>
  <c r="R92" i="116"/>
  <c r="S91" i="116"/>
  <c r="S92" i="111"/>
  <c r="R91" i="111"/>
  <c r="S91" i="111"/>
  <c r="R92" i="111"/>
  <c r="R91" i="115"/>
  <c r="S92" i="115"/>
  <c r="S91" i="115"/>
  <c r="R92" i="115"/>
  <c r="R75" i="114"/>
  <c r="S75" i="114"/>
  <c r="R76" i="114"/>
  <c r="S76" i="114"/>
  <c r="S76" i="103"/>
  <c r="R75" i="103"/>
  <c r="S75" i="103"/>
  <c r="R76" i="103"/>
  <c r="S90" i="103"/>
  <c r="R90" i="103"/>
  <c r="R89" i="103"/>
  <c r="S89" i="103"/>
  <c r="R89" i="98"/>
  <c r="S89" i="98"/>
  <c r="S90" i="98"/>
  <c r="R90" i="98"/>
  <c r="R90" i="107"/>
  <c r="S90" i="107"/>
  <c r="R89" i="107"/>
  <c r="S89" i="107"/>
  <c r="S74" i="116"/>
  <c r="R74" i="116"/>
  <c r="R73" i="116"/>
  <c r="S73" i="116"/>
  <c r="S74" i="114"/>
  <c r="R73" i="114"/>
  <c r="S73" i="114"/>
  <c r="R74" i="114"/>
  <c r="S104" i="116"/>
  <c r="R103" i="116"/>
  <c r="S103" i="116"/>
  <c r="R104" i="116"/>
  <c r="S104" i="100"/>
  <c r="S103" i="100"/>
  <c r="R104" i="100"/>
  <c r="R103" i="100"/>
  <c r="R87" i="116"/>
  <c r="S88" i="116"/>
  <c r="R88" i="116"/>
  <c r="S87" i="116"/>
  <c r="R87" i="102"/>
  <c r="S87" i="102"/>
  <c r="R88" i="102"/>
  <c r="S88" i="102"/>
  <c r="R87" i="115"/>
  <c r="R88" i="115"/>
  <c r="S88" i="115"/>
  <c r="S87" i="115"/>
  <c r="R102" i="110"/>
  <c r="R101" i="110"/>
  <c r="S102" i="110"/>
  <c r="S101" i="110"/>
  <c r="S102" i="114"/>
  <c r="S101" i="114"/>
  <c r="R101" i="114"/>
  <c r="R102" i="114"/>
  <c r="R85" i="99"/>
  <c r="S86" i="99"/>
  <c r="S85" i="99"/>
  <c r="R86" i="99"/>
  <c r="S86" i="116"/>
  <c r="R85" i="116"/>
  <c r="S85" i="116"/>
  <c r="R86" i="116"/>
  <c r="S86" i="107"/>
  <c r="R85" i="107"/>
  <c r="S85" i="107"/>
  <c r="R86" i="107"/>
  <c r="S84" i="99"/>
  <c r="R84" i="99"/>
  <c r="S83" i="99"/>
  <c r="R83" i="99"/>
  <c r="R83" i="110"/>
  <c r="S84" i="110"/>
  <c r="R84" i="110"/>
  <c r="S83" i="110"/>
  <c r="R83" i="116"/>
  <c r="S84" i="116"/>
  <c r="R84" i="116"/>
  <c r="S83" i="116"/>
  <c r="S82" i="104"/>
  <c r="R81" i="104"/>
  <c r="S81" i="104"/>
  <c r="R82" i="104"/>
  <c r="R82" i="107"/>
  <c r="S82" i="107"/>
  <c r="R81" i="107"/>
  <c r="S81" i="107"/>
  <c r="O68" i="117"/>
  <c r="O68" i="114"/>
  <c r="O68" i="115"/>
  <c r="O68" i="113"/>
  <c r="O68" i="111"/>
  <c r="O68" i="108"/>
  <c r="O68" i="109"/>
  <c r="O68" i="110"/>
  <c r="O68" i="106"/>
  <c r="O68" i="104"/>
  <c r="O68" i="103"/>
  <c r="O68" i="116"/>
  <c r="O68" i="105"/>
  <c r="O68" i="107"/>
  <c r="O68" i="102"/>
  <c r="O68" i="101"/>
  <c r="O68" i="99"/>
  <c r="O68" i="100"/>
  <c r="O68" i="98"/>
  <c r="O68" i="97"/>
  <c r="O76" i="117"/>
  <c r="O76" i="113"/>
  <c r="O76" i="114"/>
  <c r="O76" i="116"/>
  <c r="O76" i="115"/>
  <c r="O76" i="109"/>
  <c r="O76" i="110"/>
  <c r="O76" i="108"/>
  <c r="O76" i="107"/>
  <c r="O76" i="102"/>
  <c r="O76" i="106"/>
  <c r="O76" i="103"/>
  <c r="O76" i="111"/>
  <c r="O76" i="105"/>
  <c r="O76" i="104"/>
  <c r="O76" i="101"/>
  <c r="O76" i="100"/>
  <c r="O76" i="99"/>
  <c r="O76" i="98"/>
  <c r="O76" i="97"/>
  <c r="O84" i="115"/>
  <c r="O84" i="113"/>
  <c r="O84" i="116"/>
  <c r="O84" i="117"/>
  <c r="O84" i="111"/>
  <c r="O84" i="108"/>
  <c r="O84" i="109"/>
  <c r="O84" i="114"/>
  <c r="O84" i="110"/>
  <c r="O84" i="106"/>
  <c r="O84" i="102"/>
  <c r="O84" i="105"/>
  <c r="O84" i="104"/>
  <c r="O84" i="103"/>
  <c r="O84" i="101"/>
  <c r="O84" i="99"/>
  <c r="O84" i="98"/>
  <c r="O84" i="100"/>
  <c r="O84" i="107"/>
  <c r="O84" i="97"/>
  <c r="O92" i="114"/>
  <c r="O92" i="115"/>
  <c r="O92" i="116"/>
  <c r="O92" i="117"/>
  <c r="O92" i="113"/>
  <c r="O92" i="109"/>
  <c r="O92" i="111"/>
  <c r="O92" i="110"/>
  <c r="O92" i="108"/>
  <c r="O92" i="102"/>
  <c r="O92" i="103"/>
  <c r="O92" i="106"/>
  <c r="O92" i="105"/>
  <c r="O92" i="104"/>
  <c r="O92" i="107"/>
  <c r="O92" i="101"/>
  <c r="O92" i="99"/>
  <c r="O92" i="100"/>
  <c r="O92" i="98"/>
  <c r="O92" i="97"/>
  <c r="O100" i="116"/>
  <c r="R100" i="116" s="1"/>
  <c r="O100" i="114"/>
  <c r="R100" i="114" s="1"/>
  <c r="O100" i="117"/>
  <c r="R100" i="117" s="1"/>
  <c r="O100" i="115"/>
  <c r="R100" i="115" s="1"/>
  <c r="O100" i="113"/>
  <c r="R100" i="113" s="1"/>
  <c r="O100" i="110"/>
  <c r="R100" i="110" s="1"/>
  <c r="O100" i="109"/>
  <c r="R100" i="109" s="1"/>
  <c r="O100" i="111"/>
  <c r="R100" i="111" s="1"/>
  <c r="O100" i="102"/>
  <c r="R100" i="102" s="1"/>
  <c r="O100" i="105"/>
  <c r="R100" i="105" s="1"/>
  <c r="O100" i="104"/>
  <c r="R100" i="104" s="1"/>
  <c r="O100" i="106"/>
  <c r="R100" i="106" s="1"/>
  <c r="O100" i="103"/>
  <c r="R100" i="103" s="1"/>
  <c r="O100" i="101"/>
  <c r="R100" i="101" s="1"/>
  <c r="O100" i="99"/>
  <c r="R100" i="99" s="1"/>
  <c r="O100" i="108"/>
  <c r="R100" i="108" s="1"/>
  <c r="O100" i="100"/>
  <c r="R100" i="100" s="1"/>
  <c r="O100" i="98"/>
  <c r="R100" i="98" s="1"/>
  <c r="O100" i="107"/>
  <c r="R100" i="107" s="1"/>
  <c r="O100" i="97"/>
  <c r="R100" i="97" s="1"/>
  <c r="P68" i="115"/>
  <c r="P68" i="116"/>
  <c r="P68" i="117"/>
  <c r="P68" i="114"/>
  <c r="P68" i="111"/>
  <c r="P68" i="108"/>
  <c r="P68" i="109"/>
  <c r="P68" i="113"/>
  <c r="P68" i="107"/>
  <c r="P68" i="110"/>
  <c r="P68" i="105"/>
  <c r="P68" i="106"/>
  <c r="P68" i="104"/>
  <c r="P68" i="103"/>
  <c r="P68" i="102"/>
  <c r="P68" i="101"/>
  <c r="P68" i="99"/>
  <c r="P68" i="98"/>
  <c r="P68" i="97"/>
  <c r="P68" i="100"/>
  <c r="P76" i="113"/>
  <c r="P76" i="114"/>
  <c r="P76" i="116"/>
  <c r="P76" i="115"/>
  <c r="P76" i="117"/>
  <c r="P76" i="110"/>
  <c r="P76" i="108"/>
  <c r="P76" i="107"/>
  <c r="P76" i="111"/>
  <c r="P76" i="109"/>
  <c r="P76" i="106"/>
  <c r="P76" i="103"/>
  <c r="P76" i="105"/>
  <c r="P76" i="104"/>
  <c r="P76" i="102"/>
  <c r="P76" i="99"/>
  <c r="P76" i="101"/>
  <c r="P76" i="100"/>
  <c r="P76" i="98"/>
  <c r="P76" i="97"/>
  <c r="P84" i="115"/>
  <c r="P84" i="113"/>
  <c r="P84" i="116"/>
  <c r="P84" i="114"/>
  <c r="P84" i="109"/>
  <c r="P84" i="107"/>
  <c r="P84" i="106"/>
  <c r="P84" i="111"/>
  <c r="P84" i="108"/>
  <c r="P84" i="110"/>
  <c r="P84" i="105"/>
  <c r="P84" i="104"/>
  <c r="P84" i="117"/>
  <c r="P84" i="103"/>
  <c r="P84" i="102"/>
  <c r="P84" i="99"/>
  <c r="P84" i="98"/>
  <c r="P84" i="100"/>
  <c r="P84" i="101"/>
  <c r="P84" i="97"/>
  <c r="P92" i="115"/>
  <c r="P92" i="116"/>
  <c r="P92" i="117"/>
  <c r="P92" i="114"/>
  <c r="P92" i="111"/>
  <c r="P92" i="113"/>
  <c r="P92" i="110"/>
  <c r="P92" i="107"/>
  <c r="P92" i="109"/>
  <c r="P92" i="108"/>
  <c r="P92" i="103"/>
  <c r="P92" i="106"/>
  <c r="P92" i="105"/>
  <c r="P92" i="104"/>
  <c r="P92" i="102"/>
  <c r="P92" i="99"/>
  <c r="P92" i="100"/>
  <c r="P92" i="101"/>
  <c r="P92" i="98"/>
  <c r="P92" i="97"/>
  <c r="P100" i="116"/>
  <c r="S100" i="116" s="1"/>
  <c r="P100" i="114"/>
  <c r="S100" i="114" s="1"/>
  <c r="P100" i="111"/>
  <c r="S100" i="111" s="1"/>
  <c r="P100" i="117"/>
  <c r="S100" i="117" s="1"/>
  <c r="P100" i="110"/>
  <c r="S100" i="110" s="1"/>
  <c r="P100" i="109"/>
  <c r="S100" i="109" s="1"/>
  <c r="P100" i="115"/>
  <c r="S100" i="115" s="1"/>
  <c r="P100" i="113"/>
  <c r="S100" i="113" s="1"/>
  <c r="P100" i="108"/>
  <c r="S100" i="108" s="1"/>
  <c r="P100" i="107"/>
  <c r="S100" i="107" s="1"/>
  <c r="P100" i="105"/>
  <c r="S100" i="105" s="1"/>
  <c r="P100" i="104"/>
  <c r="S100" i="104" s="1"/>
  <c r="P100" i="106"/>
  <c r="S100" i="106" s="1"/>
  <c r="P100" i="103"/>
  <c r="S100" i="103" s="1"/>
  <c r="P100" i="102"/>
  <c r="S100" i="102" s="1"/>
  <c r="P100" i="99"/>
  <c r="S100" i="99" s="1"/>
  <c r="P100" i="100"/>
  <c r="S100" i="100" s="1"/>
  <c r="P100" i="98"/>
  <c r="S100" i="98" s="1"/>
  <c r="P100" i="101"/>
  <c r="S100" i="101" s="1"/>
  <c r="P100" i="97"/>
  <c r="S100" i="97" s="1"/>
  <c r="O70" i="117"/>
  <c r="O70" i="114"/>
  <c r="O70" i="115"/>
  <c r="O70" i="113"/>
  <c r="O70" i="116"/>
  <c r="O70" i="111"/>
  <c r="O70" i="108"/>
  <c r="O70" i="109"/>
  <c r="O70" i="110"/>
  <c r="O70" i="107"/>
  <c r="O70" i="106"/>
  <c r="O70" i="104"/>
  <c r="O70" i="103"/>
  <c r="O70" i="105"/>
  <c r="O70" i="101"/>
  <c r="O70" i="99"/>
  <c r="O70" i="102"/>
  <c r="O70" i="100"/>
  <c r="O70" i="98"/>
  <c r="O70" i="97"/>
  <c r="O78" i="117"/>
  <c r="O78" i="115"/>
  <c r="O78" i="114"/>
  <c r="O78" i="116"/>
  <c r="O78" i="113"/>
  <c r="O78" i="108"/>
  <c r="O78" i="107"/>
  <c r="O78" i="111"/>
  <c r="O78" i="109"/>
  <c r="O78" i="105"/>
  <c r="O78" i="103"/>
  <c r="O78" i="106"/>
  <c r="O78" i="104"/>
  <c r="O78" i="110"/>
  <c r="O78" i="101"/>
  <c r="O78" i="99"/>
  <c r="O78" i="100"/>
  <c r="O78" i="102"/>
  <c r="O78" i="98"/>
  <c r="O78" i="97"/>
  <c r="O86" i="115"/>
  <c r="O86" i="113"/>
  <c r="O86" i="116"/>
  <c r="O86" i="114"/>
  <c r="O86" i="117"/>
  <c r="O86" i="108"/>
  <c r="O86" i="109"/>
  <c r="O86" i="107"/>
  <c r="O86" i="110"/>
  <c r="O86" i="111"/>
  <c r="O86" i="104"/>
  <c r="O86" i="106"/>
  <c r="O86" i="103"/>
  <c r="O86" i="101"/>
  <c r="O86" i="99"/>
  <c r="O86" i="105"/>
  <c r="O86" i="98"/>
  <c r="O86" i="102"/>
  <c r="O86" i="100"/>
  <c r="O86" i="97"/>
  <c r="O94" i="116"/>
  <c r="O94" i="113"/>
  <c r="O94" i="117"/>
  <c r="O94" i="111"/>
  <c r="O94" i="110"/>
  <c r="O94" i="115"/>
  <c r="O94" i="107"/>
  <c r="O94" i="109"/>
  <c r="O94" i="108"/>
  <c r="O94" i="114"/>
  <c r="O94" i="105"/>
  <c r="O94" i="106"/>
  <c r="O94" i="103"/>
  <c r="O94" i="104"/>
  <c r="O94" i="101"/>
  <c r="O94" i="99"/>
  <c r="O94" i="100"/>
  <c r="O94" i="102"/>
  <c r="O94" i="97"/>
  <c r="O94" i="98"/>
  <c r="O102" i="114"/>
  <c r="O102" i="116"/>
  <c r="O102" i="115"/>
  <c r="O102" i="117"/>
  <c r="O102" i="113"/>
  <c r="O102" i="110"/>
  <c r="O102" i="109"/>
  <c r="O102" i="111"/>
  <c r="O102" i="107"/>
  <c r="O102" i="104"/>
  <c r="O102" i="108"/>
  <c r="O102" i="103"/>
  <c r="O102" i="106"/>
  <c r="O102" i="101"/>
  <c r="O102" i="100"/>
  <c r="O102" i="99"/>
  <c r="O102" i="98"/>
  <c r="O102" i="102"/>
  <c r="O102" i="105"/>
  <c r="O102" i="97"/>
  <c r="P70" i="115"/>
  <c r="P70" i="116"/>
  <c r="P70" i="117"/>
  <c r="P70" i="114"/>
  <c r="P70" i="111"/>
  <c r="P70" i="108"/>
  <c r="P70" i="109"/>
  <c r="P70" i="107"/>
  <c r="P70" i="113"/>
  <c r="P70" i="110"/>
  <c r="P70" i="105"/>
  <c r="P70" i="106"/>
  <c r="P70" i="104"/>
  <c r="P70" i="103"/>
  <c r="P70" i="101"/>
  <c r="P70" i="99"/>
  <c r="P70" i="102"/>
  <c r="P70" i="98"/>
  <c r="P70" i="97"/>
  <c r="P70" i="100"/>
  <c r="P78" i="115"/>
  <c r="P78" i="114"/>
  <c r="P78" i="116"/>
  <c r="P78" i="117"/>
  <c r="P78" i="113"/>
  <c r="P78" i="108"/>
  <c r="P78" i="111"/>
  <c r="P78" i="110"/>
  <c r="P78" i="105"/>
  <c r="P78" i="103"/>
  <c r="P78" i="106"/>
  <c r="P78" i="104"/>
  <c r="P78" i="109"/>
  <c r="P78" i="107"/>
  <c r="P78" i="99"/>
  <c r="P78" i="98"/>
  <c r="P78" i="102"/>
  <c r="P78" i="101"/>
  <c r="P78" i="100"/>
  <c r="P78" i="97"/>
  <c r="P86" i="113"/>
  <c r="P86" i="116"/>
  <c r="P86" i="114"/>
  <c r="P86" i="111"/>
  <c r="P86" i="115"/>
  <c r="P86" i="117"/>
  <c r="P86" i="109"/>
  <c r="P86" i="107"/>
  <c r="P86" i="110"/>
  <c r="P86" i="106"/>
  <c r="P86" i="108"/>
  <c r="P86" i="103"/>
  <c r="P86" i="105"/>
  <c r="P86" i="104"/>
  <c r="P86" i="102"/>
  <c r="P86" i="100"/>
  <c r="P86" i="101"/>
  <c r="P86" i="99"/>
  <c r="P86" i="97"/>
  <c r="P86" i="98"/>
  <c r="P94" i="116"/>
  <c r="P94" i="113"/>
  <c r="P94" i="117"/>
  <c r="P94" i="115"/>
  <c r="P94" i="114"/>
  <c r="P94" i="110"/>
  <c r="P94" i="111"/>
  <c r="P94" i="107"/>
  <c r="P94" i="105"/>
  <c r="P94" i="106"/>
  <c r="P94" i="103"/>
  <c r="P94" i="109"/>
  <c r="P94" i="104"/>
  <c r="P94" i="108"/>
  <c r="P94" i="100"/>
  <c r="P94" i="98"/>
  <c r="P94" i="102"/>
  <c r="P94" i="101"/>
  <c r="P94" i="99"/>
  <c r="P94" i="97"/>
  <c r="P102" i="116"/>
  <c r="P102" i="115"/>
  <c r="P102" i="117"/>
  <c r="P102" i="114"/>
  <c r="P102" i="109"/>
  <c r="P102" i="108"/>
  <c r="P102" i="110"/>
  <c r="P102" i="107"/>
  <c r="P102" i="113"/>
  <c r="P102" i="103"/>
  <c r="P102" i="106"/>
  <c r="P102" i="111"/>
  <c r="P102" i="105"/>
  <c r="P102" i="104"/>
  <c r="P102" i="99"/>
  <c r="P102" i="102"/>
  <c r="P102" i="97"/>
  <c r="P102" i="101"/>
  <c r="P102" i="100"/>
  <c r="P102" i="98"/>
  <c r="O72" i="117"/>
  <c r="O72" i="115"/>
  <c r="O72" i="116"/>
  <c r="O72" i="114"/>
  <c r="O72" i="113"/>
  <c r="O72" i="111"/>
  <c r="O72" i="108"/>
  <c r="O72" i="109"/>
  <c r="O72" i="107"/>
  <c r="O72" i="105"/>
  <c r="O72" i="104"/>
  <c r="O72" i="101"/>
  <c r="O72" i="106"/>
  <c r="O72" i="102"/>
  <c r="O72" i="103"/>
  <c r="O72" i="98"/>
  <c r="O72" i="110"/>
  <c r="O72" i="100"/>
  <c r="O72" i="97"/>
  <c r="O72" i="99"/>
  <c r="O80" i="115"/>
  <c r="O80" i="114"/>
  <c r="O80" i="116"/>
  <c r="O80" i="117"/>
  <c r="O80" i="108"/>
  <c r="O80" i="113"/>
  <c r="O80" i="111"/>
  <c r="O80" i="110"/>
  <c r="O80" i="103"/>
  <c r="O80" i="106"/>
  <c r="O80" i="104"/>
  <c r="O80" i="109"/>
  <c r="O80" i="105"/>
  <c r="O80" i="101"/>
  <c r="O80" i="107"/>
  <c r="O80" i="98"/>
  <c r="O80" i="100"/>
  <c r="O80" i="102"/>
  <c r="O80" i="99"/>
  <c r="O80" i="97"/>
  <c r="O88" i="113"/>
  <c r="O88" i="114"/>
  <c r="O88" i="116"/>
  <c r="O88" i="111"/>
  <c r="O88" i="107"/>
  <c r="O88" i="110"/>
  <c r="O88" i="109"/>
  <c r="O88" i="106"/>
  <c r="O88" i="117"/>
  <c r="O88" i="115"/>
  <c r="O88" i="108"/>
  <c r="O88" i="105"/>
  <c r="O88" i="103"/>
  <c r="O88" i="104"/>
  <c r="O88" i="101"/>
  <c r="O88" i="100"/>
  <c r="O88" i="102"/>
  <c r="O88" i="99"/>
  <c r="O88" i="98"/>
  <c r="O88" i="97"/>
  <c r="O96" i="116"/>
  <c r="O96" i="113"/>
  <c r="O96" i="115"/>
  <c r="O96" i="117"/>
  <c r="O96" i="114"/>
  <c r="O96" i="111"/>
  <c r="O96" i="110"/>
  <c r="O96" i="107"/>
  <c r="O96" i="108"/>
  <c r="O96" i="106"/>
  <c r="O96" i="104"/>
  <c r="O96" i="103"/>
  <c r="O96" i="105"/>
  <c r="O96" i="101"/>
  <c r="O96" i="109"/>
  <c r="O96" i="98"/>
  <c r="O96" i="97"/>
  <c r="O96" i="102"/>
  <c r="O96" i="100"/>
  <c r="O96" i="99"/>
  <c r="O104" i="116"/>
  <c r="O104" i="115"/>
  <c r="O104" i="117"/>
  <c r="O104" i="114"/>
  <c r="O104" i="113"/>
  <c r="O104" i="111"/>
  <c r="O104" i="109"/>
  <c r="O104" i="108"/>
  <c r="O104" i="107"/>
  <c r="O104" i="110"/>
  <c r="O104" i="106"/>
  <c r="O104" i="103"/>
  <c r="O104" i="105"/>
  <c r="O104" i="104"/>
  <c r="O104" i="101"/>
  <c r="O104" i="99"/>
  <c r="O104" i="102"/>
  <c r="O104" i="100"/>
  <c r="O104" i="98"/>
  <c r="O104" i="97"/>
  <c r="P72" i="115"/>
  <c r="P72" i="113"/>
  <c r="P72" i="116"/>
  <c r="P72" i="117"/>
  <c r="P72" i="111"/>
  <c r="P72" i="108"/>
  <c r="P72" i="109"/>
  <c r="P72" i="114"/>
  <c r="P72" i="110"/>
  <c r="P72" i="107"/>
  <c r="P72" i="105"/>
  <c r="P72" i="102"/>
  <c r="P72" i="106"/>
  <c r="P72" i="103"/>
  <c r="P72" i="101"/>
  <c r="P72" i="104"/>
  <c r="P72" i="100"/>
  <c r="P72" i="99"/>
  <c r="P72" i="97"/>
  <c r="P72" i="98"/>
  <c r="P80" i="114"/>
  <c r="P80" i="116"/>
  <c r="P80" i="113"/>
  <c r="P80" i="115"/>
  <c r="P80" i="117"/>
  <c r="P80" i="111"/>
  <c r="P80" i="110"/>
  <c r="P80" i="109"/>
  <c r="P80" i="108"/>
  <c r="P80" i="106"/>
  <c r="P80" i="104"/>
  <c r="P80" i="102"/>
  <c r="P80" i="107"/>
  <c r="P80" i="103"/>
  <c r="P80" i="105"/>
  <c r="P80" i="98"/>
  <c r="P80" i="100"/>
  <c r="P80" i="99"/>
  <c r="P80" i="101"/>
  <c r="P80" i="97"/>
  <c r="P88" i="114"/>
  <c r="P88" i="116"/>
  <c r="P88" i="117"/>
  <c r="P88" i="115"/>
  <c r="P88" i="113"/>
  <c r="P88" i="110"/>
  <c r="P88" i="109"/>
  <c r="P88" i="111"/>
  <c r="P88" i="106"/>
  <c r="P88" i="105"/>
  <c r="P88" i="103"/>
  <c r="P88" i="107"/>
  <c r="P88" i="102"/>
  <c r="P88" i="108"/>
  <c r="P88" i="100"/>
  <c r="P88" i="104"/>
  <c r="P88" i="101"/>
  <c r="P88" i="99"/>
  <c r="P88" i="98"/>
  <c r="P88" i="97"/>
  <c r="P96" i="116"/>
  <c r="P96" i="113"/>
  <c r="P96" i="115"/>
  <c r="P96" i="117"/>
  <c r="P96" i="114"/>
  <c r="P96" i="107"/>
  <c r="P96" i="106"/>
  <c r="P96" i="109"/>
  <c r="P96" i="108"/>
  <c r="P96" i="111"/>
  <c r="P96" i="110"/>
  <c r="P96" i="104"/>
  <c r="P96" i="103"/>
  <c r="P96" i="102"/>
  <c r="P96" i="98"/>
  <c r="P96" i="99"/>
  <c r="P96" i="105"/>
  <c r="P96" i="100"/>
  <c r="P96" i="101"/>
  <c r="P96" i="97"/>
  <c r="P104" i="116"/>
  <c r="P104" i="115"/>
  <c r="P104" i="113"/>
  <c r="P104" i="117"/>
  <c r="P104" i="109"/>
  <c r="P104" i="114"/>
  <c r="P104" i="110"/>
  <c r="P104" i="111"/>
  <c r="P104" i="107"/>
  <c r="P104" i="106"/>
  <c r="P104" i="103"/>
  <c r="P104" i="108"/>
  <c r="P104" i="105"/>
  <c r="P104" i="102"/>
  <c r="P104" i="100"/>
  <c r="P104" i="104"/>
  <c r="P104" i="101"/>
  <c r="P104" i="99"/>
  <c r="P104" i="98"/>
  <c r="P104" i="97"/>
  <c r="O66" i="117"/>
  <c r="O66" i="114"/>
  <c r="O66" i="115"/>
  <c r="O66" i="113"/>
  <c r="O66" i="111"/>
  <c r="O66" i="108"/>
  <c r="O66" i="116"/>
  <c r="O66" i="109"/>
  <c r="O66" i="110"/>
  <c r="O66" i="106"/>
  <c r="O66" i="104"/>
  <c r="O66" i="103"/>
  <c r="O66" i="107"/>
  <c r="O66" i="105"/>
  <c r="O66" i="102"/>
  <c r="O66" i="101"/>
  <c r="O66" i="99"/>
  <c r="O66" i="100"/>
  <c r="O66" i="98"/>
  <c r="O66" i="97"/>
  <c r="O74" i="117"/>
  <c r="O74" i="113"/>
  <c r="O74" i="116"/>
  <c r="O74" i="114"/>
  <c r="O74" i="115"/>
  <c r="O74" i="109"/>
  <c r="O74" i="108"/>
  <c r="O74" i="110"/>
  <c r="O74" i="111"/>
  <c r="O74" i="105"/>
  <c r="O74" i="107"/>
  <c r="O74" i="106"/>
  <c r="O74" i="103"/>
  <c r="O74" i="101"/>
  <c r="O74" i="100"/>
  <c r="O74" i="98"/>
  <c r="O74" i="104"/>
  <c r="O74" i="102"/>
  <c r="O74" i="99"/>
  <c r="O74" i="97"/>
  <c r="O82" i="116"/>
  <c r="O82" i="115"/>
  <c r="O82" i="117"/>
  <c r="O82" i="114"/>
  <c r="O82" i="108"/>
  <c r="O82" i="111"/>
  <c r="O82" i="110"/>
  <c r="O82" i="113"/>
  <c r="O82" i="109"/>
  <c r="O82" i="106"/>
  <c r="O82" i="104"/>
  <c r="O82" i="105"/>
  <c r="O82" i="107"/>
  <c r="O82" i="103"/>
  <c r="O82" i="101"/>
  <c r="O82" i="100"/>
  <c r="O82" i="99"/>
  <c r="O82" i="102"/>
  <c r="O82" i="98"/>
  <c r="O82" i="97"/>
  <c r="O90" i="114"/>
  <c r="O90" i="115"/>
  <c r="O90" i="111"/>
  <c r="O90" i="116"/>
  <c r="O90" i="109"/>
  <c r="O90" i="106"/>
  <c r="O90" i="117"/>
  <c r="O90" i="110"/>
  <c r="O90" i="108"/>
  <c r="O90" i="105"/>
  <c r="O90" i="102"/>
  <c r="O90" i="103"/>
  <c r="O90" i="113"/>
  <c r="O90" i="101"/>
  <c r="O90" i="107"/>
  <c r="O90" i="98"/>
  <c r="O90" i="104"/>
  <c r="O90" i="100"/>
  <c r="O90" i="99"/>
  <c r="O90" i="97"/>
  <c r="O98" i="113"/>
  <c r="R98" i="113" s="1"/>
  <c r="O98" i="115"/>
  <c r="R98" i="115" s="1"/>
  <c r="O98" i="116"/>
  <c r="R98" i="116" s="1"/>
  <c r="O98" i="114"/>
  <c r="R98" i="114" s="1"/>
  <c r="O98" i="117"/>
  <c r="R98" i="117" s="1"/>
  <c r="O98" i="111"/>
  <c r="R98" i="111" s="1"/>
  <c r="O98" i="107"/>
  <c r="R98" i="107" s="1"/>
  <c r="O98" i="110"/>
  <c r="R98" i="110" s="1"/>
  <c r="O98" i="109"/>
  <c r="R98" i="109" s="1"/>
  <c r="O98" i="106"/>
  <c r="R98" i="106" s="1"/>
  <c r="O98" i="104"/>
  <c r="R98" i="104" s="1"/>
  <c r="O98" i="102"/>
  <c r="R98" i="102" s="1"/>
  <c r="O98" i="108"/>
  <c r="R98" i="108" s="1"/>
  <c r="O98" i="103"/>
  <c r="R98" i="103" s="1"/>
  <c r="O98" i="105"/>
  <c r="R98" i="105" s="1"/>
  <c r="O98" i="101"/>
  <c r="R98" i="101" s="1"/>
  <c r="O98" i="99"/>
  <c r="R98" i="99" s="1"/>
  <c r="O98" i="100"/>
  <c r="R98" i="100" s="1"/>
  <c r="O98" i="98"/>
  <c r="R98" i="98" s="1"/>
  <c r="O98" i="97"/>
  <c r="R98" i="97" s="1"/>
  <c r="P66" i="115"/>
  <c r="P66" i="116"/>
  <c r="P66" i="117"/>
  <c r="P66" i="114"/>
  <c r="P66" i="113"/>
  <c r="P66" i="111"/>
  <c r="P66" i="108"/>
  <c r="P66" i="109"/>
  <c r="P66" i="107"/>
  <c r="P66" i="105"/>
  <c r="P66" i="110"/>
  <c r="P66" i="106"/>
  <c r="P66" i="104"/>
  <c r="P66" i="103"/>
  <c r="P66" i="101"/>
  <c r="P66" i="99"/>
  <c r="P66" i="98"/>
  <c r="P66" i="102"/>
  <c r="P66" i="100"/>
  <c r="P66" i="97"/>
  <c r="P74" i="113"/>
  <c r="P74" i="116"/>
  <c r="P74" i="114"/>
  <c r="P74" i="117"/>
  <c r="P74" i="109"/>
  <c r="P74" i="108"/>
  <c r="P74" i="110"/>
  <c r="P74" i="107"/>
  <c r="P74" i="115"/>
  <c r="P74" i="102"/>
  <c r="P74" i="111"/>
  <c r="P74" i="106"/>
  <c r="P74" i="103"/>
  <c r="P74" i="104"/>
  <c r="P74" i="105"/>
  <c r="P74" i="101"/>
  <c r="P74" i="100"/>
  <c r="P74" i="98"/>
  <c r="P74" i="99"/>
  <c r="P74" i="97"/>
  <c r="P82" i="113"/>
  <c r="P82" i="116"/>
  <c r="P82" i="115"/>
  <c r="P82" i="111"/>
  <c r="P82" i="110"/>
  <c r="P82" i="117"/>
  <c r="P82" i="114"/>
  <c r="P82" i="107"/>
  <c r="P82" i="108"/>
  <c r="P82" i="109"/>
  <c r="P82" i="104"/>
  <c r="P82" i="102"/>
  <c r="P82" i="105"/>
  <c r="P82" i="106"/>
  <c r="P82" i="100"/>
  <c r="P82" i="103"/>
  <c r="P82" i="98"/>
  <c r="P82" i="101"/>
  <c r="P82" i="99"/>
  <c r="P82" i="97"/>
  <c r="P90" i="114"/>
  <c r="P90" i="115"/>
  <c r="P90" i="116"/>
  <c r="P90" i="117"/>
  <c r="P90" i="113"/>
  <c r="P90" i="111"/>
  <c r="P90" i="109"/>
  <c r="P90" i="107"/>
  <c r="P90" i="102"/>
  <c r="P90" i="103"/>
  <c r="P90" i="106"/>
  <c r="P90" i="104"/>
  <c r="P90" i="110"/>
  <c r="P90" i="108"/>
  <c r="P90" i="105"/>
  <c r="P90" i="98"/>
  <c r="P90" i="99"/>
  <c r="P90" i="100"/>
  <c r="P90" i="101"/>
  <c r="P90" i="97"/>
  <c r="P98" i="115"/>
  <c r="S98" i="115" s="1"/>
  <c r="P98" i="116"/>
  <c r="S98" i="116" s="1"/>
  <c r="P98" i="114"/>
  <c r="S98" i="114" s="1"/>
  <c r="P98" i="117"/>
  <c r="S98" i="117" s="1"/>
  <c r="P98" i="113"/>
  <c r="S98" i="113" s="1"/>
  <c r="P98" i="107"/>
  <c r="S98" i="107" s="1"/>
  <c r="P98" i="106"/>
  <c r="S98" i="106" s="1"/>
  <c r="P98" i="110"/>
  <c r="S98" i="110" s="1"/>
  <c r="P98" i="109"/>
  <c r="S98" i="109" s="1"/>
  <c r="P98" i="108"/>
  <c r="S98" i="108" s="1"/>
  <c r="P98" i="111"/>
  <c r="S98" i="111" s="1"/>
  <c r="P98" i="104"/>
  <c r="S98" i="104" s="1"/>
  <c r="P98" i="102"/>
  <c r="S98" i="102" s="1"/>
  <c r="P98" i="103"/>
  <c r="S98" i="103" s="1"/>
  <c r="P98" i="105"/>
  <c r="S98" i="105" s="1"/>
  <c r="P98" i="99"/>
  <c r="S98" i="99" s="1"/>
  <c r="P98" i="100"/>
  <c r="S98" i="100" s="1"/>
  <c r="P98" i="98"/>
  <c r="S98" i="98" s="1"/>
  <c r="P98" i="101"/>
  <c r="S98" i="101" s="1"/>
  <c r="P98" i="97"/>
  <c r="S98" i="97" s="1"/>
  <c r="P78" i="88"/>
  <c r="P78" i="89"/>
  <c r="P78" i="91"/>
  <c r="P78" i="90"/>
  <c r="P78" i="86"/>
  <c r="P78" i="84"/>
  <c r="P78" i="92"/>
  <c r="P78" i="87"/>
  <c r="P78" i="85"/>
  <c r="P78" i="83"/>
  <c r="P78" i="82"/>
  <c r="O72" i="92"/>
  <c r="O72" i="90"/>
  <c r="O72" i="91"/>
  <c r="O72" i="89"/>
  <c r="O72" i="87"/>
  <c r="O72" i="85"/>
  <c r="O72" i="86"/>
  <c r="O72" i="83"/>
  <c r="O72" i="88"/>
  <c r="O72" i="84"/>
  <c r="O72" i="82"/>
  <c r="O80" i="89"/>
  <c r="O80" i="91"/>
  <c r="O80" i="90"/>
  <c r="O80" i="87"/>
  <c r="O80" i="86"/>
  <c r="O80" i="84"/>
  <c r="O80" i="85"/>
  <c r="O80" i="92"/>
  <c r="O80" i="88"/>
  <c r="O80" i="82"/>
  <c r="O80" i="83"/>
  <c r="O88" i="92"/>
  <c r="O88" i="91"/>
  <c r="O88" i="89"/>
  <c r="O88" i="90"/>
  <c r="O88" i="87"/>
  <c r="O88" i="86"/>
  <c r="O88" i="85"/>
  <c r="O88" i="88"/>
  <c r="O88" i="84"/>
  <c r="O88" i="83"/>
  <c r="O88" i="82"/>
  <c r="O96" i="91"/>
  <c r="O96" i="89"/>
  <c r="O96" i="90"/>
  <c r="O96" i="87"/>
  <c r="O96" i="86"/>
  <c r="O96" i="84"/>
  <c r="O96" i="92"/>
  <c r="O96" i="88"/>
  <c r="O96" i="85"/>
  <c r="O96" i="83"/>
  <c r="O96" i="82"/>
  <c r="O104" i="92"/>
  <c r="O104" i="90"/>
  <c r="O104" i="91"/>
  <c r="O104" i="85"/>
  <c r="O104" i="87"/>
  <c r="O104" i="86"/>
  <c r="O104" i="88"/>
  <c r="O104" i="89"/>
  <c r="O104" i="83"/>
  <c r="O104" i="84"/>
  <c r="O104" i="82"/>
  <c r="S78" i="83"/>
  <c r="R77" i="83"/>
  <c r="S77" i="83"/>
  <c r="R78" i="83"/>
  <c r="S78" i="91"/>
  <c r="S77" i="91"/>
  <c r="R78" i="91"/>
  <c r="R77" i="91"/>
  <c r="S96" i="83"/>
  <c r="R96" i="83"/>
  <c r="S95" i="83"/>
  <c r="R95" i="83"/>
  <c r="S94" i="88"/>
  <c r="R93" i="88"/>
  <c r="S93" i="88"/>
  <c r="R94" i="88"/>
  <c r="S92" i="92"/>
  <c r="S91" i="92"/>
  <c r="R92" i="92"/>
  <c r="R91" i="92"/>
  <c r="S90" i="83"/>
  <c r="R90" i="83"/>
  <c r="R89" i="83"/>
  <c r="S89" i="83"/>
  <c r="S90" i="90"/>
  <c r="S89" i="90"/>
  <c r="R90" i="90"/>
  <c r="R89" i="90"/>
  <c r="S74" i="92"/>
  <c r="R73" i="92"/>
  <c r="S73" i="92"/>
  <c r="R74" i="92"/>
  <c r="R87" i="87"/>
  <c r="S87" i="87"/>
  <c r="S88" i="87"/>
  <c r="R88" i="87"/>
  <c r="S88" i="89"/>
  <c r="R88" i="89"/>
  <c r="S87" i="89"/>
  <c r="R87" i="89"/>
  <c r="S72" i="88"/>
  <c r="R72" i="88"/>
  <c r="S71" i="88"/>
  <c r="R71" i="88"/>
  <c r="S76" i="92"/>
  <c r="S75" i="92"/>
  <c r="R76" i="92"/>
  <c r="R75" i="92"/>
  <c r="S104" i="84"/>
  <c r="R104" i="84"/>
  <c r="S103" i="84"/>
  <c r="R103" i="84"/>
  <c r="S86" i="83"/>
  <c r="R85" i="83"/>
  <c r="S85" i="83"/>
  <c r="R86" i="83"/>
  <c r="S86" i="90"/>
  <c r="S85" i="90"/>
  <c r="R86" i="90"/>
  <c r="R85" i="90"/>
  <c r="S102" i="87"/>
  <c r="R101" i="87"/>
  <c r="S101" i="87"/>
  <c r="R102" i="87"/>
  <c r="R83" i="91"/>
  <c r="S83" i="91"/>
  <c r="S84" i="91"/>
  <c r="R84" i="91"/>
  <c r="R82" i="87"/>
  <c r="S82" i="87"/>
  <c r="R81" i="87"/>
  <c r="S81" i="87"/>
  <c r="S82" i="90"/>
  <c r="R82" i="90"/>
  <c r="R81" i="90"/>
  <c r="S81" i="90"/>
  <c r="S80" i="84"/>
  <c r="S79" i="84"/>
  <c r="R80" i="84"/>
  <c r="R79" i="84"/>
  <c r="P72" i="88"/>
  <c r="P72" i="92"/>
  <c r="P72" i="90"/>
  <c r="P72" i="89"/>
  <c r="P72" i="91"/>
  <c r="P72" i="87"/>
  <c r="P72" i="82"/>
  <c r="P72" i="86"/>
  <c r="P72" i="85"/>
  <c r="P72" i="84"/>
  <c r="P72" i="83"/>
  <c r="P88" i="88"/>
  <c r="P88" i="92"/>
  <c r="P88" i="91"/>
  <c r="P88" i="89"/>
  <c r="P88" i="90"/>
  <c r="P88" i="87"/>
  <c r="P88" i="85"/>
  <c r="P88" i="86"/>
  <c r="P88" i="84"/>
  <c r="P88" i="82"/>
  <c r="P88" i="83"/>
  <c r="P96" i="88"/>
  <c r="P96" i="89"/>
  <c r="P96" i="92"/>
  <c r="P96" i="91"/>
  <c r="P96" i="90"/>
  <c r="P96" i="85"/>
  <c r="P96" i="87"/>
  <c r="P96" i="86"/>
  <c r="P96" i="83"/>
  <c r="P96" i="84"/>
  <c r="P96" i="82"/>
  <c r="P104" i="88"/>
  <c r="P104" i="92"/>
  <c r="P104" i="90"/>
  <c r="P104" i="87"/>
  <c r="P104" i="85"/>
  <c r="P104" i="84"/>
  <c r="P104" i="91"/>
  <c r="P104" i="82"/>
  <c r="P104" i="86"/>
  <c r="P104" i="89"/>
  <c r="P104" i="83"/>
  <c r="R77" i="84"/>
  <c r="R78" i="84"/>
  <c r="S78" i="84"/>
  <c r="S77" i="84"/>
  <c r="S78" i="92"/>
  <c r="R77" i="92"/>
  <c r="S77" i="92"/>
  <c r="R78" i="92"/>
  <c r="S96" i="84"/>
  <c r="S95" i="84"/>
  <c r="R96" i="84"/>
  <c r="R95" i="84"/>
  <c r="R94" i="85"/>
  <c r="S94" i="85"/>
  <c r="R93" i="85"/>
  <c r="S93" i="85"/>
  <c r="S92" i="85"/>
  <c r="R92" i="85"/>
  <c r="S91" i="85"/>
  <c r="R91" i="85"/>
  <c r="S92" i="90"/>
  <c r="S91" i="90"/>
  <c r="R92" i="90"/>
  <c r="R91" i="90"/>
  <c r="R90" i="87"/>
  <c r="S90" i="87"/>
  <c r="R89" i="87"/>
  <c r="S89" i="87"/>
  <c r="S90" i="91"/>
  <c r="S89" i="91"/>
  <c r="R90" i="91"/>
  <c r="R89" i="91"/>
  <c r="S74" i="86"/>
  <c r="R73" i="86"/>
  <c r="S73" i="86"/>
  <c r="R74" i="86"/>
  <c r="S88" i="82"/>
  <c r="S87" i="82"/>
  <c r="R88" i="82"/>
  <c r="R87" i="82"/>
  <c r="R87" i="91"/>
  <c r="R88" i="91"/>
  <c r="S87" i="91"/>
  <c r="S88" i="91"/>
  <c r="S72" i="86"/>
  <c r="R72" i="86"/>
  <c r="S71" i="86"/>
  <c r="R71" i="86"/>
  <c r="S76" i="82"/>
  <c r="S75" i="82"/>
  <c r="R76" i="82"/>
  <c r="R75" i="82"/>
  <c r="S76" i="90"/>
  <c r="S75" i="90"/>
  <c r="R76" i="90"/>
  <c r="R75" i="90"/>
  <c r="S104" i="86"/>
  <c r="R104" i="86"/>
  <c r="S103" i="86"/>
  <c r="R103" i="86"/>
  <c r="R85" i="82"/>
  <c r="S86" i="82"/>
  <c r="R86" i="82"/>
  <c r="S85" i="82"/>
  <c r="S86" i="92"/>
  <c r="S85" i="92"/>
  <c r="R86" i="92"/>
  <c r="R85" i="92"/>
  <c r="S102" i="88"/>
  <c r="S101" i="88"/>
  <c r="R101" i="88"/>
  <c r="R102" i="88"/>
  <c r="S84" i="82"/>
  <c r="R84" i="82"/>
  <c r="S83" i="82"/>
  <c r="R83" i="82"/>
  <c r="S84" i="89"/>
  <c r="R84" i="89"/>
  <c r="S83" i="89"/>
  <c r="R83" i="89"/>
  <c r="R82" i="85"/>
  <c r="S82" i="85"/>
  <c r="R81" i="85"/>
  <c r="S81" i="85"/>
  <c r="S82" i="92"/>
  <c r="R81" i="92"/>
  <c r="S81" i="92"/>
  <c r="R82" i="92"/>
  <c r="S80" i="82"/>
  <c r="R80" i="82"/>
  <c r="S79" i="82"/>
  <c r="R79" i="82"/>
  <c r="O68" i="91"/>
  <c r="O68" i="92"/>
  <c r="O68" i="90"/>
  <c r="O68" i="87"/>
  <c r="O68" i="85"/>
  <c r="O68" i="89"/>
  <c r="O68" i="88"/>
  <c r="O68" i="86"/>
  <c r="O68" i="83"/>
  <c r="O68" i="84"/>
  <c r="O68" i="82"/>
  <c r="P80" i="88"/>
  <c r="P80" i="91"/>
  <c r="P80" i="92"/>
  <c r="P80" i="85"/>
  <c r="P80" i="90"/>
  <c r="P80" i="87"/>
  <c r="P80" i="86"/>
  <c r="P80" i="82"/>
  <c r="P80" i="89"/>
  <c r="P80" i="83"/>
  <c r="P80" i="84"/>
  <c r="O66" i="91"/>
  <c r="O66" i="92"/>
  <c r="O66" i="90"/>
  <c r="O66" i="87"/>
  <c r="O66" i="85"/>
  <c r="O66" i="88"/>
  <c r="O66" i="86"/>
  <c r="O66" i="89"/>
  <c r="O66" i="83"/>
  <c r="O66" i="84"/>
  <c r="O66" i="82"/>
  <c r="O74" i="92"/>
  <c r="O74" i="90"/>
  <c r="O74" i="91"/>
  <c r="O74" i="89"/>
  <c r="O74" i="88"/>
  <c r="O74" i="82"/>
  <c r="O74" i="84"/>
  <c r="O74" i="87"/>
  <c r="O74" i="86"/>
  <c r="O74" i="85"/>
  <c r="O74" i="83"/>
  <c r="O82" i="91"/>
  <c r="O82" i="92"/>
  <c r="O82" i="89"/>
  <c r="O82" i="85"/>
  <c r="O82" i="90"/>
  <c r="O82" i="88"/>
  <c r="O82" i="86"/>
  <c r="O82" i="82"/>
  <c r="O82" i="87"/>
  <c r="O82" i="83"/>
  <c r="O82" i="84"/>
  <c r="O90" i="92"/>
  <c r="O90" i="89"/>
  <c r="O90" i="90"/>
  <c r="O90" i="91"/>
  <c r="O90" i="88"/>
  <c r="O90" i="85"/>
  <c r="O90" i="84"/>
  <c r="O90" i="86"/>
  <c r="O90" i="87"/>
  <c r="O90" i="82"/>
  <c r="O90" i="83"/>
  <c r="O98" i="89"/>
  <c r="O98" i="92"/>
  <c r="O98" i="91"/>
  <c r="O98" i="85"/>
  <c r="O98" i="90"/>
  <c r="O98" i="88"/>
  <c r="R98" i="88" s="1"/>
  <c r="O98" i="86"/>
  <c r="R98" i="86" s="1"/>
  <c r="O98" i="83"/>
  <c r="O98" i="87"/>
  <c r="O98" i="82"/>
  <c r="O98" i="84"/>
  <c r="R98" i="85"/>
  <c r="S78" i="86"/>
  <c r="R77" i="86"/>
  <c r="S77" i="86"/>
  <c r="R78" i="86"/>
  <c r="S96" i="85"/>
  <c r="S95" i="85"/>
  <c r="R96" i="85"/>
  <c r="R95" i="85"/>
  <c r="S94" i="90"/>
  <c r="R93" i="90"/>
  <c r="S93" i="90"/>
  <c r="R94" i="90"/>
  <c r="S92" i="83"/>
  <c r="S91" i="83"/>
  <c r="R92" i="83"/>
  <c r="R91" i="83"/>
  <c r="S92" i="89"/>
  <c r="S91" i="89"/>
  <c r="R92" i="89"/>
  <c r="R91" i="89"/>
  <c r="S90" i="92"/>
  <c r="S89" i="92"/>
  <c r="R90" i="92"/>
  <c r="R89" i="92"/>
  <c r="R74" i="87"/>
  <c r="S74" i="87"/>
  <c r="R73" i="87"/>
  <c r="S73" i="87"/>
  <c r="S74" i="90"/>
  <c r="R73" i="90"/>
  <c r="S73" i="90"/>
  <c r="R74" i="90"/>
  <c r="S88" i="83"/>
  <c r="S87" i="83"/>
  <c r="R88" i="83"/>
  <c r="R87" i="83"/>
  <c r="S88" i="92"/>
  <c r="R88" i="92"/>
  <c r="S87" i="92"/>
  <c r="R87" i="92"/>
  <c r="R71" i="91"/>
  <c r="S71" i="91"/>
  <c r="S72" i="91"/>
  <c r="R72" i="91"/>
  <c r="S76" i="83"/>
  <c r="S75" i="83"/>
  <c r="R76" i="83"/>
  <c r="R75" i="83"/>
  <c r="R75" i="91"/>
  <c r="S75" i="91"/>
  <c r="R76" i="91"/>
  <c r="S76" i="91"/>
  <c r="S104" i="88"/>
  <c r="S103" i="88"/>
  <c r="R104" i="88"/>
  <c r="R103" i="88"/>
  <c r="R86" i="87"/>
  <c r="S86" i="87"/>
  <c r="R85" i="87"/>
  <c r="S85" i="87"/>
  <c r="S102" i="91"/>
  <c r="S101" i="91"/>
  <c r="R101" i="91"/>
  <c r="R102" i="91"/>
  <c r="S84" i="84"/>
  <c r="S83" i="84"/>
  <c r="R84" i="84"/>
  <c r="R83" i="84"/>
  <c r="S84" i="90"/>
  <c r="R84" i="90"/>
  <c r="S83" i="90"/>
  <c r="R83" i="90"/>
  <c r="R81" i="84"/>
  <c r="S81" i="84"/>
  <c r="R82" i="84"/>
  <c r="S82" i="84"/>
  <c r="S80" i="88"/>
  <c r="R79" i="88"/>
  <c r="R80" i="88"/>
  <c r="S79" i="88"/>
  <c r="P74" i="92"/>
  <c r="P74" i="88"/>
  <c r="P74" i="90"/>
  <c r="P74" i="91"/>
  <c r="P74" i="89"/>
  <c r="P74" i="86"/>
  <c r="P74" i="87"/>
  <c r="P74" i="82"/>
  <c r="P74" i="84"/>
  <c r="P74" i="85"/>
  <c r="P74" i="83"/>
  <c r="P82" i="91"/>
  <c r="P82" i="88"/>
  <c r="P82" i="92"/>
  <c r="P82" i="90"/>
  <c r="P82" i="89"/>
  <c r="P82" i="85"/>
  <c r="P82" i="87"/>
  <c r="P82" i="83"/>
  <c r="P82" i="86"/>
  <c r="P82" i="84"/>
  <c r="P82" i="82"/>
  <c r="P90" i="92"/>
  <c r="P90" i="89"/>
  <c r="P90" i="88"/>
  <c r="P90" i="90"/>
  <c r="P90" i="91"/>
  <c r="P90" i="86"/>
  <c r="P90" i="85"/>
  <c r="P90" i="84"/>
  <c r="P90" i="87"/>
  <c r="P90" i="82"/>
  <c r="P90" i="83"/>
  <c r="P98" i="88"/>
  <c r="S98" i="88" s="1"/>
  <c r="P98" i="89"/>
  <c r="P98" i="92"/>
  <c r="P98" i="91"/>
  <c r="P98" i="90"/>
  <c r="P98" i="85"/>
  <c r="S98" i="85" s="1"/>
  <c r="P98" i="87"/>
  <c r="P98" i="83"/>
  <c r="P98" i="82"/>
  <c r="P98" i="84"/>
  <c r="P98" i="86"/>
  <c r="S98" i="86" s="1"/>
  <c r="S98" i="90"/>
  <c r="R98" i="90"/>
  <c r="R78" i="87"/>
  <c r="S78" i="87"/>
  <c r="R77" i="87"/>
  <c r="S77" i="87"/>
  <c r="S96" i="88"/>
  <c r="R95" i="88"/>
  <c r="R96" i="88"/>
  <c r="S95" i="88"/>
  <c r="R93" i="82"/>
  <c r="S93" i="82"/>
  <c r="S94" i="82"/>
  <c r="R94" i="82"/>
  <c r="S94" i="92"/>
  <c r="S93" i="92"/>
  <c r="R94" i="92"/>
  <c r="R93" i="92"/>
  <c r="S92" i="82"/>
  <c r="R92" i="82"/>
  <c r="S91" i="82"/>
  <c r="R91" i="82"/>
  <c r="R91" i="91"/>
  <c r="S92" i="91"/>
  <c r="R92" i="91"/>
  <c r="S91" i="91"/>
  <c r="S90" i="88"/>
  <c r="R89" i="88"/>
  <c r="S89" i="88"/>
  <c r="R90" i="88"/>
  <c r="S74" i="83"/>
  <c r="R74" i="83"/>
  <c r="R73" i="83"/>
  <c r="S73" i="83"/>
  <c r="R74" i="89"/>
  <c r="S74" i="89"/>
  <c r="R73" i="89"/>
  <c r="S73" i="89"/>
  <c r="S88" i="84"/>
  <c r="R88" i="84"/>
  <c r="S87" i="84"/>
  <c r="R87" i="84"/>
  <c r="S72" i="85"/>
  <c r="S71" i="85"/>
  <c r="R72" i="85"/>
  <c r="R71" i="85"/>
  <c r="S72" i="89"/>
  <c r="S71" i="89"/>
  <c r="R72" i="89"/>
  <c r="R71" i="89"/>
  <c r="S76" i="85"/>
  <c r="S75" i="85"/>
  <c r="R76" i="85"/>
  <c r="R75" i="85"/>
  <c r="S76" i="89"/>
  <c r="R76" i="89"/>
  <c r="S75" i="89"/>
  <c r="R75" i="89"/>
  <c r="S104" i="89"/>
  <c r="S103" i="89"/>
  <c r="R104" i="89"/>
  <c r="R103" i="89"/>
  <c r="S86" i="88"/>
  <c r="S85" i="88"/>
  <c r="R86" i="88"/>
  <c r="R85" i="88"/>
  <c r="R101" i="84"/>
  <c r="S101" i="84"/>
  <c r="R102" i="84"/>
  <c r="S102" i="84"/>
  <c r="S84" i="83"/>
  <c r="R84" i="83"/>
  <c r="S83" i="83"/>
  <c r="R83" i="83"/>
  <c r="S84" i="92"/>
  <c r="R84" i="92"/>
  <c r="S83" i="92"/>
  <c r="R83" i="92"/>
  <c r="S82" i="83"/>
  <c r="R81" i="83"/>
  <c r="S81" i="83"/>
  <c r="R82" i="83"/>
  <c r="S80" i="89"/>
  <c r="S79" i="89"/>
  <c r="R80" i="89"/>
  <c r="R79" i="89"/>
  <c r="O76" i="92"/>
  <c r="O76" i="91"/>
  <c r="O76" i="90"/>
  <c r="O76" i="89"/>
  <c r="O76" i="88"/>
  <c r="O76" i="86"/>
  <c r="O76" i="84"/>
  <c r="O76" i="87"/>
  <c r="O76" i="85"/>
  <c r="O76" i="83"/>
  <c r="O76" i="82"/>
  <c r="O84" i="92"/>
  <c r="O84" i="90"/>
  <c r="O84" i="89"/>
  <c r="O84" i="91"/>
  <c r="O84" i="88"/>
  <c r="O84" i="87"/>
  <c r="O84" i="85"/>
  <c r="O84" i="83"/>
  <c r="O84" i="82"/>
  <c r="O84" i="84"/>
  <c r="O84" i="86"/>
  <c r="O92" i="92"/>
  <c r="O92" i="90"/>
  <c r="O92" i="91"/>
  <c r="O92" i="88"/>
  <c r="O92" i="85"/>
  <c r="O92" i="89"/>
  <c r="O92" i="86"/>
  <c r="O92" i="84"/>
  <c r="O92" i="87"/>
  <c r="O92" i="82"/>
  <c r="O92" i="83"/>
  <c r="O100" i="89"/>
  <c r="O100" i="91"/>
  <c r="R100" i="91" s="1"/>
  <c r="O100" i="92"/>
  <c r="O100" i="90"/>
  <c r="R100" i="90" s="1"/>
  <c r="O100" i="88"/>
  <c r="R100" i="88" s="1"/>
  <c r="O100" i="87"/>
  <c r="R100" i="87" s="1"/>
  <c r="O100" i="82"/>
  <c r="O100" i="83"/>
  <c r="R100" i="83" s="1"/>
  <c r="O100" i="86"/>
  <c r="R100" i="86" s="1"/>
  <c r="O100" i="85"/>
  <c r="O100" i="84"/>
  <c r="R98" i="87"/>
  <c r="S98" i="87"/>
  <c r="S98" i="91"/>
  <c r="R98" i="91"/>
  <c r="S78" i="88"/>
  <c r="R77" i="88"/>
  <c r="R78" i="88"/>
  <c r="S77" i="88"/>
  <c r="R95" i="91"/>
  <c r="S95" i="91"/>
  <c r="S96" i="91"/>
  <c r="R96" i="91"/>
  <c r="S94" i="86"/>
  <c r="S93" i="86"/>
  <c r="R94" i="86"/>
  <c r="R93" i="86"/>
  <c r="R94" i="89"/>
  <c r="S94" i="89"/>
  <c r="R93" i="89"/>
  <c r="S93" i="89"/>
  <c r="S92" i="88"/>
  <c r="R91" i="88"/>
  <c r="S91" i="88"/>
  <c r="R92" i="88"/>
  <c r="R90" i="89"/>
  <c r="S90" i="89"/>
  <c r="R89" i="89"/>
  <c r="S89" i="89"/>
  <c r="R73" i="82"/>
  <c r="R74" i="82"/>
  <c r="S73" i="82"/>
  <c r="S74" i="82"/>
  <c r="R73" i="91"/>
  <c r="S74" i="91"/>
  <c r="R74" i="91"/>
  <c r="S73" i="91"/>
  <c r="S88" i="85"/>
  <c r="R88" i="85"/>
  <c r="S87" i="85"/>
  <c r="R87" i="85"/>
  <c r="S72" i="83"/>
  <c r="S71" i="83"/>
  <c r="R72" i="83"/>
  <c r="R71" i="83"/>
  <c r="S72" i="90"/>
  <c r="R72" i="90"/>
  <c r="S71" i="90"/>
  <c r="R71" i="90"/>
  <c r="S76" i="84"/>
  <c r="R76" i="84"/>
  <c r="S75" i="84"/>
  <c r="R75" i="84"/>
  <c r="S104" i="83"/>
  <c r="S103" i="83"/>
  <c r="R104" i="83"/>
  <c r="R103" i="83"/>
  <c r="R103" i="91"/>
  <c r="S103" i="91"/>
  <c r="S104" i="91"/>
  <c r="R104" i="91"/>
  <c r="S86" i="84"/>
  <c r="S85" i="84"/>
  <c r="R86" i="84"/>
  <c r="R85" i="84"/>
  <c r="S102" i="86"/>
  <c r="R101" i="86"/>
  <c r="R102" i="86"/>
  <c r="S101" i="86"/>
  <c r="R100" i="89"/>
  <c r="S84" i="85"/>
  <c r="S83" i="85"/>
  <c r="R84" i="85"/>
  <c r="R83" i="85"/>
  <c r="S82" i="86"/>
  <c r="R81" i="86"/>
  <c r="S81" i="86"/>
  <c r="R82" i="86"/>
  <c r="S80" i="85"/>
  <c r="R80" i="85"/>
  <c r="S79" i="85"/>
  <c r="R79" i="85"/>
  <c r="P76" i="91"/>
  <c r="P76" i="90"/>
  <c r="P76" i="88"/>
  <c r="P76" i="89"/>
  <c r="P76" i="92"/>
  <c r="P76" i="86"/>
  <c r="P76" i="85"/>
  <c r="P76" i="84"/>
  <c r="P76" i="83"/>
  <c r="P76" i="82"/>
  <c r="P76" i="87"/>
  <c r="P84" i="88"/>
  <c r="P84" i="92"/>
  <c r="P84" i="90"/>
  <c r="P84" i="89"/>
  <c r="P84" i="91"/>
  <c r="P84" i="86"/>
  <c r="P84" i="85"/>
  <c r="P84" i="83"/>
  <c r="P84" i="87"/>
  <c r="P84" i="82"/>
  <c r="P84" i="84"/>
  <c r="P92" i="90"/>
  <c r="P92" i="88"/>
  <c r="P92" i="91"/>
  <c r="P92" i="92"/>
  <c r="P92" i="85"/>
  <c r="P92" i="89"/>
  <c r="P92" i="86"/>
  <c r="P92" i="87"/>
  <c r="P92" i="84"/>
  <c r="P92" i="82"/>
  <c r="P92" i="83"/>
  <c r="P100" i="89"/>
  <c r="S100" i="89" s="1"/>
  <c r="P100" i="88"/>
  <c r="S100" i="88" s="1"/>
  <c r="P100" i="91"/>
  <c r="S100" i="91" s="1"/>
  <c r="P100" i="92"/>
  <c r="P100" i="90"/>
  <c r="P100" i="85"/>
  <c r="P100" i="86"/>
  <c r="S100" i="86" s="1"/>
  <c r="P100" i="82"/>
  <c r="P100" i="83"/>
  <c r="S100" i="83" s="1"/>
  <c r="P100" i="87"/>
  <c r="S100" i="87" s="1"/>
  <c r="P100" i="84"/>
  <c r="S98" i="82"/>
  <c r="R98" i="82"/>
  <c r="S98" i="92"/>
  <c r="R98" i="92"/>
  <c r="R78" i="89"/>
  <c r="S78" i="89"/>
  <c r="R77" i="89"/>
  <c r="S77" i="89"/>
  <c r="S96" i="86"/>
  <c r="S95" i="86"/>
  <c r="R96" i="86"/>
  <c r="R95" i="86"/>
  <c r="S96" i="90"/>
  <c r="S95" i="90"/>
  <c r="R96" i="90"/>
  <c r="R95" i="90"/>
  <c r="S94" i="83"/>
  <c r="S93" i="83"/>
  <c r="R94" i="83"/>
  <c r="R93" i="83"/>
  <c r="S94" i="91"/>
  <c r="R94" i="91"/>
  <c r="S93" i="91"/>
  <c r="R93" i="91"/>
  <c r="R91" i="87"/>
  <c r="S92" i="87"/>
  <c r="R92" i="87"/>
  <c r="S91" i="87"/>
  <c r="S90" i="84"/>
  <c r="S89" i="84"/>
  <c r="R90" i="84"/>
  <c r="R89" i="84"/>
  <c r="R73" i="84"/>
  <c r="S74" i="84"/>
  <c r="S73" i="84"/>
  <c r="R74" i="84"/>
  <c r="S88" i="86"/>
  <c r="R88" i="86"/>
  <c r="S87" i="86"/>
  <c r="R87" i="86"/>
  <c r="R71" i="87"/>
  <c r="S71" i="87"/>
  <c r="S72" i="87"/>
  <c r="R72" i="87"/>
  <c r="S72" i="92"/>
  <c r="R72" i="92"/>
  <c r="S71" i="92"/>
  <c r="R71" i="92"/>
  <c r="S76" i="88"/>
  <c r="S75" i="88"/>
  <c r="R75" i="88"/>
  <c r="R76" i="88"/>
  <c r="S104" i="82"/>
  <c r="R104" i="82"/>
  <c r="S103" i="82"/>
  <c r="R103" i="82"/>
  <c r="S104" i="90"/>
  <c r="R104" i="90"/>
  <c r="S103" i="90"/>
  <c r="R103" i="90"/>
  <c r="S86" i="86"/>
  <c r="R86" i="86"/>
  <c r="R85" i="86"/>
  <c r="S85" i="86"/>
  <c r="S102" i="83"/>
  <c r="S101" i="83"/>
  <c r="R101" i="83"/>
  <c r="R102" i="83"/>
  <c r="S102" i="89"/>
  <c r="R101" i="89"/>
  <c r="S101" i="89"/>
  <c r="R102" i="89"/>
  <c r="S100" i="85"/>
  <c r="R100" i="85"/>
  <c r="S84" i="88"/>
  <c r="S83" i="88"/>
  <c r="R84" i="88"/>
  <c r="R83" i="88"/>
  <c r="S82" i="88"/>
  <c r="S81" i="88"/>
  <c r="R82" i="88"/>
  <c r="R81" i="88"/>
  <c r="S80" i="86"/>
  <c r="S79" i="86"/>
  <c r="R80" i="86"/>
  <c r="R79" i="86"/>
  <c r="S80" i="90"/>
  <c r="S79" i="90"/>
  <c r="R80" i="90"/>
  <c r="R79" i="90"/>
  <c r="O78" i="90"/>
  <c r="O78" i="89"/>
  <c r="O78" i="92"/>
  <c r="O78" i="91"/>
  <c r="O78" i="86"/>
  <c r="O78" i="87"/>
  <c r="O78" i="88"/>
  <c r="O78" i="85"/>
  <c r="O78" i="84"/>
  <c r="O78" i="83"/>
  <c r="O78" i="82"/>
  <c r="O86" i="92"/>
  <c r="O86" i="91"/>
  <c r="O86" i="90"/>
  <c r="O86" i="89"/>
  <c r="O86" i="87"/>
  <c r="O86" i="88"/>
  <c r="O86" i="86"/>
  <c r="O86" i="83"/>
  <c r="O86" i="82"/>
  <c r="O86" i="85"/>
  <c r="O86" i="84"/>
  <c r="O94" i="90"/>
  <c r="O94" i="91"/>
  <c r="O94" i="92"/>
  <c r="O94" i="85"/>
  <c r="O94" i="86"/>
  <c r="O94" i="87"/>
  <c r="O94" i="88"/>
  <c r="O94" i="89"/>
  <c r="O94" i="82"/>
  <c r="O94" i="84"/>
  <c r="O94" i="83"/>
  <c r="O102" i="91"/>
  <c r="O102" i="89"/>
  <c r="O102" i="92"/>
  <c r="O102" i="90"/>
  <c r="O102" i="87"/>
  <c r="O102" i="85"/>
  <c r="O102" i="88"/>
  <c r="O102" i="86"/>
  <c r="O102" i="84"/>
  <c r="O102" i="83"/>
  <c r="O102" i="82"/>
  <c r="S98" i="84"/>
  <c r="R98" i="84"/>
  <c r="R98" i="89"/>
  <c r="S98" i="89"/>
  <c r="R78" i="85"/>
  <c r="S78" i="85"/>
  <c r="R77" i="85"/>
  <c r="S77" i="85"/>
  <c r="S96" i="82"/>
  <c r="S95" i="82"/>
  <c r="R96" i="82"/>
  <c r="R95" i="82"/>
  <c r="S96" i="92"/>
  <c r="S95" i="92"/>
  <c r="R96" i="92"/>
  <c r="R95" i="92"/>
  <c r="R93" i="84"/>
  <c r="R94" i="84"/>
  <c r="S94" i="84"/>
  <c r="S93" i="84"/>
  <c r="S92" i="84"/>
  <c r="R92" i="84"/>
  <c r="S91" i="84"/>
  <c r="R91" i="84"/>
  <c r="R90" i="85"/>
  <c r="S90" i="85"/>
  <c r="R89" i="85"/>
  <c r="S89" i="85"/>
  <c r="R74" i="85"/>
  <c r="S74" i="85"/>
  <c r="R73" i="85"/>
  <c r="S73" i="85"/>
  <c r="S88" i="88"/>
  <c r="S87" i="88"/>
  <c r="R88" i="88"/>
  <c r="R87" i="88"/>
  <c r="S72" i="82"/>
  <c r="R72" i="82"/>
  <c r="S71" i="82"/>
  <c r="R71" i="82"/>
  <c r="R75" i="87"/>
  <c r="S76" i="87"/>
  <c r="R76" i="87"/>
  <c r="S75" i="87"/>
  <c r="S104" i="85"/>
  <c r="S103" i="85"/>
  <c r="R104" i="85"/>
  <c r="R103" i="85"/>
  <c r="S104" i="92"/>
  <c r="R104" i="92"/>
  <c r="S103" i="92"/>
  <c r="R103" i="92"/>
  <c r="S86" i="91"/>
  <c r="R86" i="91"/>
  <c r="S85" i="91"/>
  <c r="R85" i="91"/>
  <c r="R101" i="82"/>
  <c r="S101" i="82"/>
  <c r="S102" i="82"/>
  <c r="R102" i="82"/>
  <c r="S102" i="90"/>
  <c r="S101" i="90"/>
  <c r="R101" i="90"/>
  <c r="R102" i="90"/>
  <c r="S100" i="82"/>
  <c r="R100" i="82"/>
  <c r="S100" i="90"/>
  <c r="S84" i="86"/>
  <c r="S83" i="86"/>
  <c r="R84" i="86"/>
  <c r="R83" i="86"/>
  <c r="S82" i="91"/>
  <c r="S81" i="91"/>
  <c r="R82" i="91"/>
  <c r="R81" i="91"/>
  <c r="S80" i="83"/>
  <c r="R80" i="83"/>
  <c r="S79" i="83"/>
  <c r="R79" i="83"/>
  <c r="S80" i="92"/>
  <c r="S79" i="92"/>
  <c r="R80" i="92"/>
  <c r="R79" i="92"/>
  <c r="P66" i="92"/>
  <c r="P66" i="90"/>
  <c r="P66" i="91"/>
  <c r="P66" i="87"/>
  <c r="P66" i="85"/>
  <c r="P66" i="88"/>
  <c r="P66" i="86"/>
  <c r="P66" i="89"/>
  <c r="P66" i="83"/>
  <c r="P66" i="84"/>
  <c r="P66" i="82"/>
  <c r="P68" i="92"/>
  <c r="P68" i="90"/>
  <c r="P68" i="91"/>
  <c r="P68" i="87"/>
  <c r="P68" i="85"/>
  <c r="P68" i="89"/>
  <c r="P68" i="88"/>
  <c r="P68" i="86"/>
  <c r="P68" i="83"/>
  <c r="P68" i="84"/>
  <c r="P68" i="82"/>
  <c r="O70" i="91"/>
  <c r="O70" i="92"/>
  <c r="O70" i="90"/>
  <c r="O70" i="87"/>
  <c r="O70" i="85"/>
  <c r="O70" i="89"/>
  <c r="O70" i="88"/>
  <c r="O70" i="86"/>
  <c r="O70" i="83"/>
  <c r="O70" i="84"/>
  <c r="O70" i="82"/>
  <c r="P70" i="88"/>
  <c r="P70" i="92"/>
  <c r="P70" i="90"/>
  <c r="P70" i="91"/>
  <c r="P70" i="87"/>
  <c r="P70" i="85"/>
  <c r="P70" i="89"/>
  <c r="P70" i="86"/>
  <c r="P70" i="83"/>
  <c r="P70" i="84"/>
  <c r="P70" i="82"/>
  <c r="P86" i="88"/>
  <c r="P86" i="92"/>
  <c r="P86" i="91"/>
  <c r="P86" i="90"/>
  <c r="P86" i="89"/>
  <c r="P86" i="87"/>
  <c r="P86" i="86"/>
  <c r="P86" i="85"/>
  <c r="P86" i="83"/>
  <c r="P86" i="82"/>
  <c r="P86" i="84"/>
  <c r="P94" i="88"/>
  <c r="P94" i="91"/>
  <c r="P94" i="89"/>
  <c r="P94" i="90"/>
  <c r="P94" i="86"/>
  <c r="P94" i="84"/>
  <c r="P94" i="92"/>
  <c r="P94" i="87"/>
  <c r="P94" i="82"/>
  <c r="P94" i="83"/>
  <c r="P94" i="85"/>
  <c r="P102" i="88"/>
  <c r="P102" i="92"/>
  <c r="P102" i="90"/>
  <c r="P102" i="91"/>
  <c r="P102" i="87"/>
  <c r="P102" i="85"/>
  <c r="P102" i="89"/>
  <c r="P102" i="86"/>
  <c r="P102" i="83"/>
  <c r="P102" i="82"/>
  <c r="P102" i="84"/>
  <c r="S98" i="83"/>
  <c r="R98" i="83"/>
  <c r="R77" i="82"/>
  <c r="S78" i="82"/>
  <c r="R78" i="82"/>
  <c r="S77" i="82"/>
  <c r="S78" i="90"/>
  <c r="R77" i="90"/>
  <c r="S77" i="90"/>
  <c r="R78" i="90"/>
  <c r="R95" i="87"/>
  <c r="S95" i="87"/>
  <c r="S96" i="87"/>
  <c r="R96" i="87"/>
  <c r="S96" i="89"/>
  <c r="R96" i="89"/>
  <c r="S95" i="89"/>
  <c r="R95" i="89"/>
  <c r="R94" i="87"/>
  <c r="S94" i="87"/>
  <c r="R93" i="87"/>
  <c r="S93" i="87"/>
  <c r="S92" i="86"/>
  <c r="R92" i="86"/>
  <c r="S91" i="86"/>
  <c r="R91" i="86"/>
  <c r="R89" i="82"/>
  <c r="S89" i="82"/>
  <c r="S90" i="82"/>
  <c r="R90" i="82"/>
  <c r="S90" i="86"/>
  <c r="S89" i="86"/>
  <c r="R90" i="86"/>
  <c r="R89" i="86"/>
  <c r="S74" i="88"/>
  <c r="R73" i="88"/>
  <c r="S73" i="88"/>
  <c r="R74" i="88"/>
  <c r="S88" i="90"/>
  <c r="R88" i="90"/>
  <c r="S87" i="90"/>
  <c r="R87" i="90"/>
  <c r="S72" i="84"/>
  <c r="R72" i="84"/>
  <c r="S71" i="84"/>
  <c r="R71" i="84"/>
  <c r="S76" i="86"/>
  <c r="R76" i="86"/>
  <c r="S75" i="86"/>
  <c r="R75" i="86"/>
  <c r="R103" i="87"/>
  <c r="R104" i="87"/>
  <c r="S103" i="87"/>
  <c r="S104" i="87"/>
  <c r="R86" i="85"/>
  <c r="S86" i="85"/>
  <c r="R85" i="85"/>
  <c r="S85" i="85"/>
  <c r="R86" i="89"/>
  <c r="S86" i="89"/>
  <c r="R85" i="89"/>
  <c r="S85" i="89"/>
  <c r="R102" i="85"/>
  <c r="S102" i="85"/>
  <c r="R101" i="85"/>
  <c r="S101" i="85"/>
  <c r="S102" i="92"/>
  <c r="S101" i="92"/>
  <c r="R101" i="92"/>
  <c r="R102" i="92"/>
  <c r="S100" i="84"/>
  <c r="R100" i="84"/>
  <c r="S100" i="92"/>
  <c r="R100" i="92"/>
  <c r="R83" i="87"/>
  <c r="S84" i="87"/>
  <c r="R84" i="87"/>
  <c r="S83" i="87"/>
  <c r="R81" i="82"/>
  <c r="S81" i="82"/>
  <c r="S82" i="82"/>
  <c r="R82" i="82"/>
  <c r="R82" i="89"/>
  <c r="S82" i="89"/>
  <c r="R81" i="89"/>
  <c r="S81" i="89"/>
  <c r="R79" i="87"/>
  <c r="S79" i="87"/>
  <c r="S80" i="87"/>
  <c r="R80" i="87"/>
  <c r="R79" i="91"/>
  <c r="S80" i="91"/>
  <c r="R80" i="91"/>
  <c r="S79" i="91"/>
  <c r="O66" i="81"/>
  <c r="O66" i="79"/>
  <c r="O66" i="77"/>
  <c r="O66" i="80"/>
  <c r="O66" i="78"/>
  <c r="O66" i="76"/>
  <c r="O66" i="75"/>
  <c r="O66" i="73"/>
  <c r="O66" i="65"/>
  <c r="O66" i="74"/>
  <c r="O66" i="71"/>
  <c r="O66" i="72"/>
  <c r="O76" i="80"/>
  <c r="O76" i="78"/>
  <c r="O76" i="81"/>
  <c r="O76" i="76"/>
  <c r="O76" i="79"/>
  <c r="O76" i="74"/>
  <c r="O76" i="75"/>
  <c r="O76" i="77"/>
  <c r="P76" i="80"/>
  <c r="P76" i="78"/>
  <c r="P76" i="81"/>
  <c r="P76" i="79"/>
  <c r="P76" i="77"/>
  <c r="P76" i="76"/>
  <c r="P76" i="74"/>
  <c r="P76" i="75"/>
  <c r="P92" i="77"/>
  <c r="P92" i="79"/>
  <c r="P92" i="80"/>
  <c r="P92" i="81"/>
  <c r="P92" i="78"/>
  <c r="P92" i="76"/>
  <c r="P92" i="74"/>
  <c r="P92" i="75"/>
  <c r="J69" i="59"/>
  <c r="O70" i="81"/>
  <c r="O70" i="79"/>
  <c r="O70" i="77"/>
  <c r="O70" i="80"/>
  <c r="O70" i="76"/>
  <c r="O70" i="78"/>
  <c r="O70" i="65"/>
  <c r="O70" i="73"/>
  <c r="O70" i="75"/>
  <c r="O70" i="71"/>
  <c r="O70" i="72"/>
  <c r="O70" i="74"/>
  <c r="O78" i="81"/>
  <c r="O78" i="80"/>
  <c r="O78" i="79"/>
  <c r="O78" i="78"/>
  <c r="O78" i="77"/>
  <c r="O78" i="76"/>
  <c r="O78" i="75"/>
  <c r="O78" i="74"/>
  <c r="O86" i="80"/>
  <c r="O86" i="79"/>
  <c r="O86" i="78"/>
  <c r="O86" i="81"/>
  <c r="O86" i="76"/>
  <c r="O86" i="77"/>
  <c r="O86" i="75"/>
  <c r="O86" i="74"/>
  <c r="O94" i="77"/>
  <c r="O94" i="79"/>
  <c r="O94" i="78"/>
  <c r="O94" i="80"/>
  <c r="O94" i="81"/>
  <c r="O94" i="76"/>
  <c r="O94" i="75"/>
  <c r="O94" i="74"/>
  <c r="O102" i="81"/>
  <c r="O102" i="79"/>
  <c r="O102" i="80"/>
  <c r="O102" i="78"/>
  <c r="O102" i="77"/>
  <c r="O102" i="76"/>
  <c r="O102" i="75"/>
  <c r="O102" i="74"/>
  <c r="S80" i="76"/>
  <c r="S79" i="76"/>
  <c r="R80" i="76"/>
  <c r="R79" i="76"/>
  <c r="R75" i="78"/>
  <c r="S75" i="78"/>
  <c r="S76" i="78"/>
  <c r="R76" i="78"/>
  <c r="S94" i="76"/>
  <c r="R93" i="76"/>
  <c r="R94" i="76"/>
  <c r="S93" i="76"/>
  <c r="R91" i="77"/>
  <c r="S91" i="77"/>
  <c r="R92" i="77"/>
  <c r="S92" i="77"/>
  <c r="S90" i="81"/>
  <c r="R89" i="81"/>
  <c r="S89" i="81"/>
  <c r="R90" i="81"/>
  <c r="S104" i="77"/>
  <c r="R103" i="77"/>
  <c r="S103" i="77"/>
  <c r="R104" i="77"/>
  <c r="S88" i="79"/>
  <c r="S87" i="79"/>
  <c r="R88" i="79"/>
  <c r="R87" i="79"/>
  <c r="S72" i="73"/>
  <c r="R72" i="73"/>
  <c r="S71" i="73"/>
  <c r="R71" i="73"/>
  <c r="R71" i="81"/>
  <c r="S71" i="81"/>
  <c r="S72" i="81"/>
  <c r="R72" i="81"/>
  <c r="S86" i="78"/>
  <c r="R86" i="78"/>
  <c r="R85" i="78"/>
  <c r="S85" i="78"/>
  <c r="R83" i="78"/>
  <c r="S84" i="78"/>
  <c r="R84" i="78"/>
  <c r="S83" i="78"/>
  <c r="R102" i="80"/>
  <c r="S102" i="80"/>
  <c r="R101" i="80"/>
  <c r="S101" i="80"/>
  <c r="S74" i="71"/>
  <c r="R74" i="71"/>
  <c r="S73" i="71"/>
  <c r="R73" i="71"/>
  <c r="S74" i="81"/>
  <c r="R73" i="81"/>
  <c r="S73" i="81"/>
  <c r="R74" i="81"/>
  <c r="R81" i="77"/>
  <c r="R82" i="77"/>
  <c r="S81" i="77"/>
  <c r="S82" i="77"/>
  <c r="S96" i="75"/>
  <c r="R96" i="75"/>
  <c r="S95" i="75"/>
  <c r="R95" i="75"/>
  <c r="R77" i="74"/>
  <c r="S78" i="74"/>
  <c r="R78" i="74"/>
  <c r="S77" i="74"/>
  <c r="P86" i="78"/>
  <c r="P86" i="81"/>
  <c r="P86" i="77"/>
  <c r="P86" i="80"/>
  <c r="P86" i="79"/>
  <c r="P86" i="76"/>
  <c r="P86" i="75"/>
  <c r="P86" i="74"/>
  <c r="P94" i="77"/>
  <c r="P94" i="79"/>
  <c r="P94" i="78"/>
  <c r="P94" i="81"/>
  <c r="P94" i="80"/>
  <c r="P94" i="75"/>
  <c r="P94" i="74"/>
  <c r="P94" i="76"/>
  <c r="P102" i="80"/>
  <c r="P102" i="81"/>
  <c r="P102" i="79"/>
  <c r="P102" i="77"/>
  <c r="P102" i="78"/>
  <c r="P102" i="75"/>
  <c r="P102" i="74"/>
  <c r="P102" i="76"/>
  <c r="R79" i="78"/>
  <c r="S79" i="78"/>
  <c r="S80" i="78"/>
  <c r="R80" i="78"/>
  <c r="R75" i="74"/>
  <c r="S76" i="74"/>
  <c r="R76" i="74"/>
  <c r="S75" i="74"/>
  <c r="R93" i="74"/>
  <c r="S94" i="74"/>
  <c r="R94" i="74"/>
  <c r="S93" i="74"/>
  <c r="S92" i="76"/>
  <c r="S91" i="76"/>
  <c r="R92" i="76"/>
  <c r="R91" i="76"/>
  <c r="S90" i="76"/>
  <c r="S89" i="76"/>
  <c r="R90" i="76"/>
  <c r="R89" i="76"/>
  <c r="R103" i="74"/>
  <c r="R104" i="74"/>
  <c r="S103" i="74"/>
  <c r="S104" i="74"/>
  <c r="R87" i="74"/>
  <c r="R88" i="74"/>
  <c r="S87" i="74"/>
  <c r="S88" i="74"/>
  <c r="S72" i="75"/>
  <c r="S71" i="75"/>
  <c r="R72" i="75"/>
  <c r="R71" i="75"/>
  <c r="R71" i="78"/>
  <c r="S72" i="78"/>
  <c r="R72" i="78"/>
  <c r="S71" i="78"/>
  <c r="R86" i="80"/>
  <c r="S86" i="80"/>
  <c r="R85" i="80"/>
  <c r="S85" i="80"/>
  <c r="R83" i="74"/>
  <c r="S83" i="74"/>
  <c r="S84" i="74"/>
  <c r="R84" i="74"/>
  <c r="R101" i="74"/>
  <c r="S101" i="74"/>
  <c r="S102" i="74"/>
  <c r="R102" i="74"/>
  <c r="S74" i="72"/>
  <c r="R73" i="72"/>
  <c r="S73" i="72"/>
  <c r="R74" i="72"/>
  <c r="R74" i="80"/>
  <c r="S74" i="80"/>
  <c r="R73" i="80"/>
  <c r="S73" i="80"/>
  <c r="S82" i="81"/>
  <c r="S81" i="81"/>
  <c r="R82" i="81"/>
  <c r="R81" i="81"/>
  <c r="S96" i="76"/>
  <c r="S95" i="76"/>
  <c r="R96" i="76"/>
  <c r="R95" i="76"/>
  <c r="S78" i="75"/>
  <c r="S77" i="75"/>
  <c r="R78" i="75"/>
  <c r="R77" i="75"/>
  <c r="P78" i="81"/>
  <c r="P78" i="80"/>
  <c r="P78" i="79"/>
  <c r="P78" i="78"/>
  <c r="P78" i="77"/>
  <c r="P78" i="75"/>
  <c r="P78" i="74"/>
  <c r="P78" i="76"/>
  <c r="O80" i="81"/>
  <c r="O80" i="80"/>
  <c r="O80" i="79"/>
  <c r="O80" i="78"/>
  <c r="O80" i="77"/>
  <c r="O80" i="75"/>
  <c r="O80" i="76"/>
  <c r="O80" i="74"/>
  <c r="O96" i="77"/>
  <c r="O96" i="79"/>
  <c r="O96" i="78"/>
  <c r="O96" i="81"/>
  <c r="O96" i="80"/>
  <c r="O96" i="75"/>
  <c r="O96" i="76"/>
  <c r="O96" i="74"/>
  <c r="O104" i="80"/>
  <c r="O104" i="81"/>
  <c r="O104" i="79"/>
  <c r="O104" i="78"/>
  <c r="O104" i="75"/>
  <c r="O104" i="76"/>
  <c r="O104" i="77"/>
  <c r="O104" i="74"/>
  <c r="R79" i="77"/>
  <c r="S80" i="77"/>
  <c r="R80" i="77"/>
  <c r="S79" i="77"/>
  <c r="S76" i="76"/>
  <c r="S75" i="76"/>
  <c r="R76" i="76"/>
  <c r="R75" i="76"/>
  <c r="R93" i="77"/>
  <c r="S94" i="77"/>
  <c r="R94" i="77"/>
  <c r="S93" i="77"/>
  <c r="S92" i="75"/>
  <c r="R92" i="75"/>
  <c r="S91" i="75"/>
  <c r="R91" i="75"/>
  <c r="S90" i="77"/>
  <c r="R90" i="77"/>
  <c r="S89" i="77"/>
  <c r="R89" i="77"/>
  <c r="S104" i="76"/>
  <c r="R104" i="76"/>
  <c r="S103" i="76"/>
  <c r="R103" i="76"/>
  <c r="S88" i="76"/>
  <c r="R88" i="76"/>
  <c r="S87" i="76"/>
  <c r="R87" i="76"/>
  <c r="R71" i="65"/>
  <c r="S71" i="65"/>
  <c r="S72" i="65"/>
  <c r="R72" i="65"/>
  <c r="S72" i="80"/>
  <c r="R72" i="80"/>
  <c r="S71" i="80"/>
  <c r="R71" i="80"/>
  <c r="R85" i="77"/>
  <c r="R86" i="77"/>
  <c r="S85" i="77"/>
  <c r="S86" i="77"/>
  <c r="S84" i="75"/>
  <c r="S83" i="75"/>
  <c r="R84" i="75"/>
  <c r="R83" i="75"/>
  <c r="S102" i="76"/>
  <c r="S101" i="76"/>
  <c r="R101" i="76"/>
  <c r="R102" i="76"/>
  <c r="S74" i="65"/>
  <c r="S73" i="65"/>
  <c r="R74" i="65"/>
  <c r="R73" i="65"/>
  <c r="S82" i="78"/>
  <c r="R81" i="78"/>
  <c r="S81" i="78"/>
  <c r="R82" i="78"/>
  <c r="R95" i="77"/>
  <c r="S95" i="77"/>
  <c r="R96" i="77"/>
  <c r="S96" i="77"/>
  <c r="S78" i="76"/>
  <c r="R77" i="76"/>
  <c r="S77" i="76"/>
  <c r="R78" i="76"/>
  <c r="K69" i="59"/>
  <c r="P70" i="80"/>
  <c r="P70" i="81"/>
  <c r="P70" i="79"/>
  <c r="P70" i="76"/>
  <c r="P70" i="78"/>
  <c r="P70" i="75"/>
  <c r="P70" i="73"/>
  <c r="P70" i="77"/>
  <c r="P70" i="71"/>
  <c r="P70" i="74"/>
  <c r="P70" i="72"/>
  <c r="P70" i="65"/>
  <c r="J71" i="59"/>
  <c r="O72" i="80"/>
  <c r="O72" i="81"/>
  <c r="O72" i="79"/>
  <c r="O72" i="76"/>
  <c r="O72" i="77"/>
  <c r="O72" i="75"/>
  <c r="O72" i="78"/>
  <c r="O72" i="73"/>
  <c r="O72" i="72"/>
  <c r="O72" i="71"/>
  <c r="O72" i="65"/>
  <c r="O72" i="74"/>
  <c r="O88" i="78"/>
  <c r="O88" i="81"/>
  <c r="O88" i="77"/>
  <c r="O88" i="80"/>
  <c r="O88" i="79"/>
  <c r="O88" i="76"/>
  <c r="O88" i="75"/>
  <c r="O88" i="74"/>
  <c r="K71" i="59"/>
  <c r="P72" i="80"/>
  <c r="P72" i="78"/>
  <c r="P72" i="77"/>
  <c r="P72" i="81"/>
  <c r="P72" i="73"/>
  <c r="P72" i="72"/>
  <c r="P72" i="79"/>
  <c r="P72" i="76"/>
  <c r="P72" i="71"/>
  <c r="P72" i="65"/>
  <c r="P72" i="75"/>
  <c r="P72" i="74"/>
  <c r="P80" i="81"/>
  <c r="P80" i="80"/>
  <c r="P80" i="79"/>
  <c r="P80" i="78"/>
  <c r="P80" i="76"/>
  <c r="P80" i="75"/>
  <c r="P80" i="74"/>
  <c r="P80" i="77"/>
  <c r="P88" i="81"/>
  <c r="P88" i="77"/>
  <c r="P88" i="80"/>
  <c r="P88" i="78"/>
  <c r="P88" i="79"/>
  <c r="P88" i="76"/>
  <c r="P88" i="75"/>
  <c r="P88" i="74"/>
  <c r="P96" i="79"/>
  <c r="P96" i="78"/>
  <c r="P96" i="81"/>
  <c r="P96" i="80"/>
  <c r="P96" i="77"/>
  <c r="P96" i="76"/>
  <c r="P96" i="75"/>
  <c r="P96" i="74"/>
  <c r="P104" i="80"/>
  <c r="P104" i="78"/>
  <c r="P104" i="77"/>
  <c r="P104" i="81"/>
  <c r="P104" i="75"/>
  <c r="P104" i="76"/>
  <c r="P104" i="74"/>
  <c r="P104" i="79"/>
  <c r="R79" i="74"/>
  <c r="S79" i="74"/>
  <c r="R80" i="74"/>
  <c r="S80" i="74"/>
  <c r="S76" i="75"/>
  <c r="R76" i="75"/>
  <c r="S75" i="75"/>
  <c r="R75" i="75"/>
  <c r="R94" i="80"/>
  <c r="S94" i="80"/>
  <c r="R93" i="80"/>
  <c r="S93" i="80"/>
  <c r="R91" i="81"/>
  <c r="S91" i="81"/>
  <c r="S92" i="81"/>
  <c r="R92" i="81"/>
  <c r="S90" i="75"/>
  <c r="S89" i="75"/>
  <c r="R90" i="75"/>
  <c r="R89" i="75"/>
  <c r="S104" i="79"/>
  <c r="S103" i="79"/>
  <c r="R104" i="79"/>
  <c r="R103" i="79"/>
  <c r="R87" i="78"/>
  <c r="S87" i="78"/>
  <c r="R88" i="78"/>
  <c r="S88" i="78"/>
  <c r="R71" i="71"/>
  <c r="R72" i="71"/>
  <c r="S71" i="71"/>
  <c r="S72" i="71"/>
  <c r="S86" i="81"/>
  <c r="R85" i="81"/>
  <c r="S85" i="81"/>
  <c r="R86" i="81"/>
  <c r="S84" i="76"/>
  <c r="R84" i="76"/>
  <c r="S83" i="76"/>
  <c r="R83" i="76"/>
  <c r="S102" i="75"/>
  <c r="S101" i="75"/>
  <c r="R101" i="75"/>
  <c r="R102" i="75"/>
  <c r="S74" i="78"/>
  <c r="R73" i="78"/>
  <c r="S73" i="78"/>
  <c r="R74" i="78"/>
  <c r="R81" i="74"/>
  <c r="S82" i="74"/>
  <c r="S81" i="74"/>
  <c r="R82" i="74"/>
  <c r="R95" i="74"/>
  <c r="S95" i="74"/>
  <c r="R96" i="74"/>
  <c r="S96" i="74"/>
  <c r="S78" i="77"/>
  <c r="R78" i="77"/>
  <c r="S77" i="77"/>
  <c r="R77" i="77"/>
  <c r="J73" i="59"/>
  <c r="O74" i="80"/>
  <c r="O74" i="78"/>
  <c r="O74" i="81"/>
  <c r="O74" i="79"/>
  <c r="O74" i="72"/>
  <c r="O74" i="73"/>
  <c r="O74" i="77"/>
  <c r="O74" i="71"/>
  <c r="O74" i="74"/>
  <c r="O74" i="76"/>
  <c r="O74" i="75"/>
  <c r="O74" i="65"/>
  <c r="O82" i="80"/>
  <c r="O82" i="79"/>
  <c r="O82" i="81"/>
  <c r="O82" i="77"/>
  <c r="O82" i="74"/>
  <c r="O82" i="78"/>
  <c r="O82" i="76"/>
  <c r="O82" i="75"/>
  <c r="O90" i="81"/>
  <c r="O90" i="77"/>
  <c r="O90" i="80"/>
  <c r="O90" i="78"/>
  <c r="O90" i="79"/>
  <c r="O90" i="74"/>
  <c r="O90" i="76"/>
  <c r="O90" i="75"/>
  <c r="O98" i="78"/>
  <c r="O98" i="79"/>
  <c r="R98" i="79" s="1"/>
  <c r="O98" i="81"/>
  <c r="R98" i="81" s="1"/>
  <c r="O98" i="80"/>
  <c r="R98" i="80" s="1"/>
  <c r="O98" i="75"/>
  <c r="O98" i="77"/>
  <c r="O98" i="74"/>
  <c r="R98" i="74" s="1"/>
  <c r="O98" i="76"/>
  <c r="S80" i="80"/>
  <c r="R80" i="80"/>
  <c r="R79" i="80"/>
  <c r="S79" i="80"/>
  <c r="S76" i="80"/>
  <c r="R75" i="80"/>
  <c r="S75" i="80"/>
  <c r="R76" i="80"/>
  <c r="S94" i="81"/>
  <c r="R94" i="81"/>
  <c r="R93" i="81"/>
  <c r="S93" i="81"/>
  <c r="R91" i="78"/>
  <c r="S92" i="78"/>
  <c r="R92" i="78"/>
  <c r="S91" i="78"/>
  <c r="S90" i="78"/>
  <c r="S89" i="78"/>
  <c r="R90" i="78"/>
  <c r="R89" i="78"/>
  <c r="R103" i="81"/>
  <c r="S103" i="81"/>
  <c r="S104" i="81"/>
  <c r="R104" i="81"/>
  <c r="S88" i="80"/>
  <c r="S87" i="80"/>
  <c r="R88" i="80"/>
  <c r="R87" i="80"/>
  <c r="R71" i="74"/>
  <c r="R72" i="74"/>
  <c r="S71" i="74"/>
  <c r="S72" i="74"/>
  <c r="R85" i="74"/>
  <c r="S85" i="74"/>
  <c r="S86" i="74"/>
  <c r="R86" i="74"/>
  <c r="S84" i="79"/>
  <c r="S83" i="79"/>
  <c r="R84" i="79"/>
  <c r="R83" i="79"/>
  <c r="S102" i="79"/>
  <c r="S101" i="79"/>
  <c r="R102" i="79"/>
  <c r="R101" i="79"/>
  <c r="S74" i="76"/>
  <c r="R73" i="76"/>
  <c r="S73" i="76"/>
  <c r="R74" i="76"/>
  <c r="R98" i="75"/>
  <c r="S82" i="75"/>
  <c r="R81" i="75"/>
  <c r="R82" i="75"/>
  <c r="S81" i="75"/>
  <c r="R95" i="81"/>
  <c r="S96" i="81"/>
  <c r="R96" i="81"/>
  <c r="S95" i="81"/>
  <c r="S78" i="78"/>
  <c r="R77" i="78"/>
  <c r="S77" i="78"/>
  <c r="R78" i="78"/>
  <c r="P82" i="80"/>
  <c r="P82" i="79"/>
  <c r="P82" i="78"/>
  <c r="P82" i="77"/>
  <c r="P82" i="76"/>
  <c r="P82" i="75"/>
  <c r="P82" i="81"/>
  <c r="P82" i="74"/>
  <c r="P90" i="81"/>
  <c r="P90" i="77"/>
  <c r="P90" i="76"/>
  <c r="P90" i="80"/>
  <c r="P90" i="79"/>
  <c r="P90" i="78"/>
  <c r="P90" i="74"/>
  <c r="P90" i="75"/>
  <c r="P98" i="79"/>
  <c r="S98" i="79" s="1"/>
  <c r="P98" i="81"/>
  <c r="S98" i="81" s="1"/>
  <c r="P98" i="80"/>
  <c r="S98" i="80" s="1"/>
  <c r="P98" i="77"/>
  <c r="P98" i="74"/>
  <c r="S98" i="74" s="1"/>
  <c r="P98" i="76"/>
  <c r="P98" i="78"/>
  <c r="P98" i="75"/>
  <c r="S98" i="75" s="1"/>
  <c r="R79" i="81"/>
  <c r="S79" i="81"/>
  <c r="R80" i="81"/>
  <c r="S80" i="81"/>
  <c r="S76" i="79"/>
  <c r="R76" i="79"/>
  <c r="S75" i="79"/>
  <c r="R75" i="79"/>
  <c r="S94" i="78"/>
  <c r="S93" i="78"/>
  <c r="R94" i="78"/>
  <c r="R93" i="78"/>
  <c r="S92" i="79"/>
  <c r="R92" i="79"/>
  <c r="S91" i="79"/>
  <c r="R91" i="79"/>
  <c r="R90" i="80"/>
  <c r="S90" i="80"/>
  <c r="R89" i="80"/>
  <c r="S89" i="80"/>
  <c r="R103" i="78"/>
  <c r="S104" i="78"/>
  <c r="R104" i="78"/>
  <c r="S103" i="78"/>
  <c r="R87" i="77"/>
  <c r="S88" i="77"/>
  <c r="R88" i="77"/>
  <c r="S87" i="77"/>
  <c r="S72" i="76"/>
  <c r="R72" i="76"/>
  <c r="S71" i="76"/>
  <c r="R71" i="76"/>
  <c r="S86" i="75"/>
  <c r="R85" i="75"/>
  <c r="S85" i="75"/>
  <c r="R86" i="75"/>
  <c r="S83" i="80"/>
  <c r="S84" i="80"/>
  <c r="R83" i="80"/>
  <c r="R84" i="80"/>
  <c r="R101" i="77"/>
  <c r="S102" i="77"/>
  <c r="R102" i="77"/>
  <c r="S101" i="77"/>
  <c r="S74" i="75"/>
  <c r="R73" i="75"/>
  <c r="R74" i="75"/>
  <c r="S73" i="75"/>
  <c r="S98" i="78"/>
  <c r="R98" i="78"/>
  <c r="R82" i="80"/>
  <c r="S82" i="80"/>
  <c r="R81" i="80"/>
  <c r="S81" i="80"/>
  <c r="R95" i="80"/>
  <c r="S96" i="80"/>
  <c r="S95" i="80"/>
  <c r="R96" i="80"/>
  <c r="R78" i="80"/>
  <c r="S78" i="80"/>
  <c r="R77" i="80"/>
  <c r="S77" i="80"/>
  <c r="K73" i="59"/>
  <c r="P74" i="80"/>
  <c r="P74" i="78"/>
  <c r="P74" i="81"/>
  <c r="P74" i="76"/>
  <c r="P74" i="77"/>
  <c r="P74" i="79"/>
  <c r="P74" i="71"/>
  <c r="P74" i="73"/>
  <c r="P74" i="74"/>
  <c r="P74" i="72"/>
  <c r="P74" i="75"/>
  <c r="P74" i="65"/>
  <c r="O68" i="81"/>
  <c r="O68" i="79"/>
  <c r="O68" i="77"/>
  <c r="O68" i="80"/>
  <c r="O68" i="76"/>
  <c r="O68" i="78"/>
  <c r="O68" i="73"/>
  <c r="O68" i="75"/>
  <c r="O68" i="74"/>
  <c r="O68" i="72"/>
  <c r="O68" i="65"/>
  <c r="O68" i="71"/>
  <c r="O92" i="81"/>
  <c r="O92" i="77"/>
  <c r="O92" i="76"/>
  <c r="O92" i="80"/>
  <c r="O92" i="79"/>
  <c r="O92" i="74"/>
  <c r="O92" i="75"/>
  <c r="O92" i="78"/>
  <c r="O100" i="79"/>
  <c r="R100" i="79" s="1"/>
  <c r="O100" i="81"/>
  <c r="R100" i="81" s="1"/>
  <c r="O100" i="80"/>
  <c r="R100" i="80" s="1"/>
  <c r="O100" i="74"/>
  <c r="O100" i="78"/>
  <c r="R100" i="78" s="1"/>
  <c r="O100" i="75"/>
  <c r="R100" i="75" s="1"/>
  <c r="O100" i="77"/>
  <c r="R100" i="77" s="1"/>
  <c r="O100" i="76"/>
  <c r="R100" i="76" s="1"/>
  <c r="S80" i="79"/>
  <c r="R80" i="79"/>
  <c r="S79" i="79"/>
  <c r="R79" i="79"/>
  <c r="R75" i="81"/>
  <c r="S76" i="81"/>
  <c r="R76" i="81"/>
  <c r="S75" i="81"/>
  <c r="S94" i="79"/>
  <c r="S93" i="79"/>
  <c r="R94" i="79"/>
  <c r="R93" i="79"/>
  <c r="R91" i="80"/>
  <c r="S91" i="80"/>
  <c r="R92" i="80"/>
  <c r="S92" i="80"/>
  <c r="S90" i="79"/>
  <c r="R90" i="79"/>
  <c r="R89" i="79"/>
  <c r="S89" i="79"/>
  <c r="S104" i="80"/>
  <c r="S103" i="80"/>
  <c r="R104" i="80"/>
  <c r="R103" i="80"/>
  <c r="R87" i="81"/>
  <c r="S88" i="81"/>
  <c r="R88" i="81"/>
  <c r="S87" i="81"/>
  <c r="S72" i="79"/>
  <c r="S71" i="79"/>
  <c r="R72" i="79"/>
  <c r="R71" i="79"/>
  <c r="S86" i="76"/>
  <c r="S85" i="76"/>
  <c r="R85" i="76"/>
  <c r="R86" i="76"/>
  <c r="R83" i="81"/>
  <c r="S83" i="81"/>
  <c r="S84" i="81"/>
  <c r="R84" i="81"/>
  <c r="S102" i="81"/>
  <c r="S101" i="81"/>
  <c r="R101" i="81"/>
  <c r="R102" i="81"/>
  <c r="R100" i="74"/>
  <c r="R73" i="73"/>
  <c r="S74" i="73"/>
  <c r="S73" i="73"/>
  <c r="R74" i="73"/>
  <c r="S74" i="77"/>
  <c r="R74" i="77"/>
  <c r="R73" i="77"/>
  <c r="S73" i="77"/>
  <c r="S98" i="76"/>
  <c r="R98" i="76"/>
  <c r="S82" i="76"/>
  <c r="R82" i="76"/>
  <c r="S81" i="76"/>
  <c r="R81" i="76"/>
  <c r="R95" i="78"/>
  <c r="R96" i="78"/>
  <c r="S95" i="78"/>
  <c r="S96" i="78"/>
  <c r="S78" i="81"/>
  <c r="R78" i="81"/>
  <c r="S77" i="81"/>
  <c r="R77" i="81"/>
  <c r="P66" i="80"/>
  <c r="P66" i="81"/>
  <c r="P66" i="79"/>
  <c r="P66" i="78"/>
  <c r="P66" i="76"/>
  <c r="P66" i="77"/>
  <c r="P66" i="75"/>
  <c r="P66" i="74"/>
  <c r="P66" i="71"/>
  <c r="P66" i="72"/>
  <c r="P66" i="73"/>
  <c r="P66" i="65"/>
  <c r="O84" i="80"/>
  <c r="O84" i="79"/>
  <c r="O84" i="78"/>
  <c r="O84" i="74"/>
  <c r="O84" i="81"/>
  <c r="O84" i="75"/>
  <c r="O84" i="77"/>
  <c r="O84" i="76"/>
  <c r="P68" i="80"/>
  <c r="P68" i="81"/>
  <c r="P68" i="79"/>
  <c r="P68" i="76"/>
  <c r="P68" i="77"/>
  <c r="P68" i="75"/>
  <c r="P68" i="78"/>
  <c r="P68" i="73"/>
  <c r="P68" i="74"/>
  <c r="P68" i="71"/>
  <c r="P68" i="72"/>
  <c r="P68" i="65"/>
  <c r="P84" i="79"/>
  <c r="P84" i="78"/>
  <c r="P84" i="81"/>
  <c r="P84" i="80"/>
  <c r="P84" i="77"/>
  <c r="P84" i="76"/>
  <c r="P84" i="75"/>
  <c r="P84" i="74"/>
  <c r="P100" i="79"/>
  <c r="S100" i="79" s="1"/>
  <c r="P100" i="81"/>
  <c r="S100" i="81" s="1"/>
  <c r="P100" i="80"/>
  <c r="S100" i="80" s="1"/>
  <c r="P100" i="78"/>
  <c r="S100" i="78" s="1"/>
  <c r="P100" i="74"/>
  <c r="S100" i="74" s="1"/>
  <c r="P100" i="75"/>
  <c r="P100" i="77"/>
  <c r="S100" i="77" s="1"/>
  <c r="P100" i="76"/>
  <c r="S100" i="76" s="1"/>
  <c r="S80" i="75"/>
  <c r="R80" i="75"/>
  <c r="S79" i="75"/>
  <c r="R79" i="75"/>
  <c r="R75" i="77"/>
  <c r="S76" i="77"/>
  <c r="R76" i="77"/>
  <c r="S75" i="77"/>
  <c r="S94" i="75"/>
  <c r="S93" i="75"/>
  <c r="R94" i="75"/>
  <c r="R93" i="75"/>
  <c r="R91" i="74"/>
  <c r="S92" i="74"/>
  <c r="R92" i="74"/>
  <c r="S91" i="74"/>
  <c r="R89" i="74"/>
  <c r="S90" i="74"/>
  <c r="R90" i="74"/>
  <c r="S89" i="74"/>
  <c r="S104" i="75"/>
  <c r="R104" i="75"/>
  <c r="S103" i="75"/>
  <c r="R103" i="75"/>
  <c r="S88" i="75"/>
  <c r="S87" i="75"/>
  <c r="R88" i="75"/>
  <c r="R87" i="75"/>
  <c r="S72" i="72"/>
  <c r="R72" i="72"/>
  <c r="S71" i="72"/>
  <c r="R71" i="72"/>
  <c r="R71" i="77"/>
  <c r="S72" i="77"/>
  <c r="R72" i="77"/>
  <c r="S71" i="77"/>
  <c r="S86" i="79"/>
  <c r="R85" i="79"/>
  <c r="S85" i="79"/>
  <c r="R86" i="79"/>
  <c r="R83" i="77"/>
  <c r="S84" i="77"/>
  <c r="R84" i="77"/>
  <c r="S83" i="77"/>
  <c r="S102" i="78"/>
  <c r="R101" i="78"/>
  <c r="R102" i="78"/>
  <c r="S101" i="78"/>
  <c r="S100" i="75"/>
  <c r="R73" i="74"/>
  <c r="S74" i="74"/>
  <c r="R74" i="74"/>
  <c r="S73" i="74"/>
  <c r="S74" i="79"/>
  <c r="R74" i="79"/>
  <c r="S73" i="79"/>
  <c r="R73" i="79"/>
  <c r="S98" i="77"/>
  <c r="R98" i="77"/>
  <c r="S82" i="79"/>
  <c r="R81" i="79"/>
  <c r="S81" i="79"/>
  <c r="R82" i="79"/>
  <c r="S96" i="79"/>
  <c r="R96" i="79"/>
  <c r="S95" i="79"/>
  <c r="R95" i="79"/>
  <c r="S78" i="79"/>
  <c r="R77" i="79"/>
  <c r="S77" i="79"/>
  <c r="R78" i="79"/>
  <c r="K75" i="59"/>
  <c r="P76" i="73"/>
  <c r="P76" i="72"/>
  <c r="P76" i="65"/>
  <c r="P76" i="71"/>
  <c r="K83" i="59"/>
  <c r="P84" i="71"/>
  <c r="P84" i="65"/>
  <c r="P84" i="72"/>
  <c r="P84" i="73"/>
  <c r="K91" i="59"/>
  <c r="P92" i="72"/>
  <c r="P92" i="65"/>
  <c r="P92" i="73"/>
  <c r="P92" i="71"/>
  <c r="K99" i="59"/>
  <c r="P100" i="71"/>
  <c r="P100" i="73"/>
  <c r="S100" i="73" s="1"/>
  <c r="P100" i="65"/>
  <c r="P100" i="72"/>
  <c r="S80" i="72"/>
  <c r="S79" i="72"/>
  <c r="R80" i="72"/>
  <c r="R79" i="72"/>
  <c r="R83" i="71"/>
  <c r="S84" i="71"/>
  <c r="R84" i="71"/>
  <c r="S83" i="71"/>
  <c r="S94" i="71"/>
  <c r="S93" i="71"/>
  <c r="R94" i="71"/>
  <c r="R93" i="71"/>
  <c r="R87" i="71"/>
  <c r="S88" i="71"/>
  <c r="R88" i="71"/>
  <c r="S87" i="71"/>
  <c r="S86" i="72"/>
  <c r="S85" i="72"/>
  <c r="R86" i="72"/>
  <c r="R85" i="72"/>
  <c r="J85" i="59"/>
  <c r="O86" i="65"/>
  <c r="O86" i="71"/>
  <c r="O86" i="72"/>
  <c r="O86" i="73"/>
  <c r="J93" i="59"/>
  <c r="O94" i="72"/>
  <c r="O94" i="65"/>
  <c r="O94" i="73"/>
  <c r="O94" i="71"/>
  <c r="J101" i="59"/>
  <c r="O102" i="73"/>
  <c r="O102" i="71"/>
  <c r="O102" i="65"/>
  <c r="O102" i="72"/>
  <c r="S80" i="65"/>
  <c r="R80" i="65"/>
  <c r="S79" i="65"/>
  <c r="R79" i="65"/>
  <c r="R93" i="73"/>
  <c r="S94" i="73"/>
  <c r="R94" i="73"/>
  <c r="S93" i="73"/>
  <c r="S76" i="72"/>
  <c r="S75" i="72"/>
  <c r="R76" i="72"/>
  <c r="R75" i="72"/>
  <c r="S88" i="65"/>
  <c r="R88" i="65"/>
  <c r="S87" i="65"/>
  <c r="R87" i="65"/>
  <c r="S102" i="65"/>
  <c r="R102" i="65"/>
  <c r="R101" i="65"/>
  <c r="S101" i="65"/>
  <c r="S86" i="71"/>
  <c r="R86" i="71"/>
  <c r="S85" i="71"/>
  <c r="R85" i="71"/>
  <c r="K77" i="59"/>
  <c r="P78" i="65"/>
  <c r="P78" i="71"/>
  <c r="P78" i="72"/>
  <c r="P78" i="73"/>
  <c r="K85" i="59"/>
  <c r="P86" i="65"/>
  <c r="P86" i="71"/>
  <c r="P86" i="72"/>
  <c r="P86" i="73"/>
  <c r="K93" i="59"/>
  <c r="P94" i="65"/>
  <c r="P94" i="73"/>
  <c r="P94" i="71"/>
  <c r="P94" i="72"/>
  <c r="K101" i="59"/>
  <c r="P102" i="73"/>
  <c r="P102" i="71"/>
  <c r="P102" i="65"/>
  <c r="P102" i="72"/>
  <c r="S82" i="72"/>
  <c r="R82" i="72"/>
  <c r="R81" i="72"/>
  <c r="S81" i="72"/>
  <c r="R79" i="71"/>
  <c r="S79" i="71"/>
  <c r="S80" i="71"/>
  <c r="R80" i="71"/>
  <c r="S76" i="73"/>
  <c r="S75" i="73"/>
  <c r="R76" i="73"/>
  <c r="R75" i="73"/>
  <c r="S90" i="71"/>
  <c r="S89" i="71"/>
  <c r="R90" i="71"/>
  <c r="R89" i="71"/>
  <c r="S88" i="72"/>
  <c r="R88" i="72"/>
  <c r="S87" i="72"/>
  <c r="R87" i="72"/>
  <c r="S102" i="71"/>
  <c r="S101" i="71"/>
  <c r="R102" i="71"/>
  <c r="R101" i="71"/>
  <c r="J87" i="59"/>
  <c r="O88" i="71"/>
  <c r="O88" i="73"/>
  <c r="O88" i="72"/>
  <c r="O88" i="65"/>
  <c r="J95" i="59"/>
  <c r="O96" i="73"/>
  <c r="O96" i="71"/>
  <c r="O96" i="65"/>
  <c r="O96" i="72"/>
  <c r="J103" i="59"/>
  <c r="O104" i="72"/>
  <c r="O104" i="73"/>
  <c r="O104" i="65"/>
  <c r="O104" i="71"/>
  <c r="S82" i="65"/>
  <c r="R82" i="65"/>
  <c r="R81" i="65"/>
  <c r="S81" i="65"/>
  <c r="S96" i="73"/>
  <c r="S95" i="73"/>
  <c r="R96" i="73"/>
  <c r="R95" i="73"/>
  <c r="S80" i="73"/>
  <c r="R80" i="73"/>
  <c r="S79" i="73"/>
  <c r="R79" i="73"/>
  <c r="S78" i="65"/>
  <c r="R78" i="65"/>
  <c r="R77" i="65"/>
  <c r="S77" i="65"/>
  <c r="R75" i="71"/>
  <c r="S76" i="71"/>
  <c r="R76" i="71"/>
  <c r="S75" i="71"/>
  <c r="R89" i="73"/>
  <c r="S89" i="73"/>
  <c r="S90" i="73"/>
  <c r="R90" i="73"/>
  <c r="R103" i="71"/>
  <c r="S104" i="71"/>
  <c r="R104" i="71"/>
  <c r="S103" i="71"/>
  <c r="S88" i="73"/>
  <c r="R88" i="73"/>
  <c r="S87" i="73"/>
  <c r="R87" i="73"/>
  <c r="R101" i="73"/>
  <c r="S101" i="73"/>
  <c r="S102" i="73"/>
  <c r="R102" i="73"/>
  <c r="S100" i="72"/>
  <c r="K79" i="59"/>
  <c r="P80" i="73"/>
  <c r="P80" i="71"/>
  <c r="P80" i="65"/>
  <c r="P80" i="72"/>
  <c r="K87" i="59"/>
  <c r="P88" i="71"/>
  <c r="P88" i="73"/>
  <c r="P88" i="72"/>
  <c r="P88" i="65"/>
  <c r="K95" i="59"/>
  <c r="P96" i="65"/>
  <c r="P96" i="71"/>
  <c r="P96" i="73"/>
  <c r="P96" i="72"/>
  <c r="K103" i="59"/>
  <c r="P104" i="72"/>
  <c r="P104" i="65"/>
  <c r="P104" i="73"/>
  <c r="P104" i="71"/>
  <c r="S82" i="71"/>
  <c r="R82" i="71"/>
  <c r="S81" i="71"/>
  <c r="R81" i="71"/>
  <c r="S96" i="72"/>
  <c r="S95" i="72"/>
  <c r="R96" i="72"/>
  <c r="R95" i="72"/>
  <c r="S78" i="72"/>
  <c r="R77" i="72"/>
  <c r="S77" i="72"/>
  <c r="R78" i="72"/>
  <c r="S92" i="72"/>
  <c r="S91" i="72"/>
  <c r="R92" i="72"/>
  <c r="R91" i="72"/>
  <c r="S76" i="65"/>
  <c r="R76" i="65"/>
  <c r="S75" i="65"/>
  <c r="R75" i="65"/>
  <c r="S90" i="72"/>
  <c r="S89" i="72"/>
  <c r="R90" i="72"/>
  <c r="R89" i="72"/>
  <c r="S104" i="73"/>
  <c r="S103" i="73"/>
  <c r="R104" i="73"/>
  <c r="R103" i="73"/>
  <c r="S102" i="72"/>
  <c r="S101" i="72"/>
  <c r="R101" i="72"/>
  <c r="R102" i="72"/>
  <c r="J77" i="59"/>
  <c r="O78" i="72"/>
  <c r="O78" i="65"/>
  <c r="O78" i="73"/>
  <c r="O78" i="71"/>
  <c r="J81" i="59"/>
  <c r="O82" i="65"/>
  <c r="O82" i="73"/>
  <c r="O82" i="71"/>
  <c r="O82" i="72"/>
  <c r="J89" i="59"/>
  <c r="O90" i="73"/>
  <c r="O90" i="71"/>
  <c r="O90" i="65"/>
  <c r="O90" i="72"/>
  <c r="J97" i="59"/>
  <c r="O98" i="65"/>
  <c r="O98" i="73"/>
  <c r="O98" i="71"/>
  <c r="R98" i="71" s="1"/>
  <c r="O98" i="72"/>
  <c r="R98" i="73"/>
  <c r="R81" i="73"/>
  <c r="R82" i="73"/>
  <c r="S81" i="73"/>
  <c r="S82" i="73"/>
  <c r="R95" i="65"/>
  <c r="S95" i="65"/>
  <c r="R96" i="65"/>
  <c r="S96" i="65"/>
  <c r="S84" i="73"/>
  <c r="S83" i="73"/>
  <c r="R84" i="73"/>
  <c r="R83" i="73"/>
  <c r="R77" i="73"/>
  <c r="S77" i="73"/>
  <c r="S78" i="73"/>
  <c r="R78" i="73"/>
  <c r="R91" i="71"/>
  <c r="S91" i="71"/>
  <c r="R92" i="71"/>
  <c r="S92" i="71"/>
  <c r="S90" i="65"/>
  <c r="R90" i="65"/>
  <c r="R89" i="65"/>
  <c r="S89" i="65"/>
  <c r="S104" i="65"/>
  <c r="R104" i="65"/>
  <c r="S103" i="65"/>
  <c r="R103" i="65"/>
  <c r="S100" i="65"/>
  <c r="J79" i="59"/>
  <c r="O80" i="73"/>
  <c r="O80" i="71"/>
  <c r="O80" i="65"/>
  <c r="O80" i="72"/>
  <c r="K81" i="59"/>
  <c r="P82" i="65"/>
  <c r="P82" i="73"/>
  <c r="P82" i="71"/>
  <c r="P82" i="72"/>
  <c r="K89" i="59"/>
  <c r="P90" i="65"/>
  <c r="P90" i="72"/>
  <c r="P90" i="73"/>
  <c r="P90" i="71"/>
  <c r="K97" i="59"/>
  <c r="P98" i="65"/>
  <c r="P98" i="71"/>
  <c r="S98" i="71" s="1"/>
  <c r="P98" i="73"/>
  <c r="S98" i="73" s="1"/>
  <c r="P98" i="72"/>
  <c r="S98" i="72"/>
  <c r="R98" i="72"/>
  <c r="S96" i="71"/>
  <c r="R96" i="71"/>
  <c r="S95" i="71"/>
  <c r="R95" i="71"/>
  <c r="S84" i="72"/>
  <c r="R84" i="72"/>
  <c r="S83" i="72"/>
  <c r="R83" i="72"/>
  <c r="S94" i="65"/>
  <c r="R94" i="65"/>
  <c r="R93" i="65"/>
  <c r="S93" i="65"/>
  <c r="S78" i="71"/>
  <c r="S77" i="71"/>
  <c r="R78" i="71"/>
  <c r="R77" i="71"/>
  <c r="S92" i="73"/>
  <c r="R92" i="73"/>
  <c r="S91" i="73"/>
  <c r="R91" i="73"/>
  <c r="S104" i="72"/>
  <c r="R104" i="72"/>
  <c r="S103" i="72"/>
  <c r="R103" i="72"/>
  <c r="S86" i="65"/>
  <c r="R86" i="65"/>
  <c r="R85" i="65"/>
  <c r="S85" i="65"/>
  <c r="S100" i="71"/>
  <c r="J75" i="59"/>
  <c r="O76" i="72"/>
  <c r="O76" i="73"/>
  <c r="O76" i="65"/>
  <c r="O76" i="71"/>
  <c r="J83" i="59"/>
  <c r="O84" i="71"/>
  <c r="O84" i="72"/>
  <c r="O84" i="65"/>
  <c r="O84" i="73"/>
  <c r="J91" i="59"/>
  <c r="O92" i="72"/>
  <c r="O92" i="73"/>
  <c r="O92" i="65"/>
  <c r="O92" i="71"/>
  <c r="J99" i="59"/>
  <c r="O100" i="71"/>
  <c r="R100" i="71" s="1"/>
  <c r="O100" i="73"/>
  <c r="R100" i="73" s="1"/>
  <c r="O100" i="72"/>
  <c r="R100" i="72" s="1"/>
  <c r="O100" i="65"/>
  <c r="R100" i="65" s="1"/>
  <c r="S98" i="65"/>
  <c r="R98" i="65"/>
  <c r="S84" i="65"/>
  <c r="R84" i="65"/>
  <c r="S83" i="65"/>
  <c r="R83" i="65"/>
  <c r="S94" i="72"/>
  <c r="R93" i="72"/>
  <c r="S93" i="72"/>
  <c r="R94" i="72"/>
  <c r="S92" i="65"/>
  <c r="R92" i="65"/>
  <c r="S91" i="65"/>
  <c r="R91" i="65"/>
  <c r="R85" i="73"/>
  <c r="S86" i="73"/>
  <c r="R86" i="73"/>
  <c r="S85" i="73"/>
  <c r="G795" i="62"/>
  <c r="G794" i="62"/>
  <c r="G793" i="62"/>
  <c r="G792" i="62"/>
  <c r="G791" i="62"/>
  <c r="G790" i="62"/>
  <c r="G789" i="62"/>
  <c r="G788" i="62"/>
  <c r="G787" i="62"/>
  <c r="G786" i="62"/>
  <c r="G785" i="62"/>
  <c r="G784" i="62"/>
  <c r="G783" i="62"/>
  <c r="G782" i="62"/>
  <c r="G781" i="62"/>
  <c r="G780" i="62"/>
  <c r="G779" i="62"/>
  <c r="G778" i="62"/>
  <c r="G777" i="62"/>
  <c r="G776" i="62"/>
  <c r="G775" i="62"/>
  <c r="G774" i="62"/>
  <c r="G773" i="62"/>
  <c r="G772" i="62"/>
  <c r="G771" i="62"/>
  <c r="G770" i="62"/>
  <c r="G768" i="62"/>
  <c r="G769" i="62" s="1"/>
  <c r="G767" i="62"/>
  <c r="G766" i="62"/>
  <c r="G765" i="62"/>
  <c r="G764" i="62"/>
  <c r="G763" i="62"/>
  <c r="G758" i="62"/>
  <c r="G759" i="62" s="1"/>
  <c r="G760" i="62" s="1"/>
  <c r="G761" i="62" s="1"/>
  <c r="G762" i="62" s="1"/>
  <c r="G757" i="62"/>
  <c r="G756" i="62"/>
  <c r="G755" i="62"/>
  <c r="G753" i="62"/>
  <c r="G754" i="62" s="1"/>
  <c r="G752" i="62"/>
  <c r="G751" i="62"/>
  <c r="G750" i="62"/>
  <c r="G749" i="62"/>
  <c r="G748" i="62"/>
  <c r="G747" i="62"/>
  <c r="G746" i="62"/>
  <c r="G742" i="62"/>
  <c r="G743" i="62" s="1"/>
  <c r="G744" i="62" s="1"/>
  <c r="G745" i="62" s="1"/>
  <c r="G741" i="62"/>
  <c r="G740" i="62"/>
  <c r="G739" i="62"/>
  <c r="G738" i="62"/>
  <c r="G737" i="62"/>
  <c r="G736" i="62"/>
  <c r="G735" i="62"/>
  <c r="G733" i="62"/>
  <c r="G734" i="62" s="1"/>
  <c r="G732" i="62"/>
  <c r="G729" i="62"/>
  <c r="G730" i="62" s="1"/>
  <c r="G731" i="62" s="1"/>
  <c r="G728" i="62"/>
  <c r="G727" i="62"/>
  <c r="G726" i="62"/>
  <c r="G725" i="62"/>
  <c r="G724" i="62"/>
  <c r="G723" i="62"/>
  <c r="G722" i="62"/>
  <c r="G721" i="62"/>
  <c r="G720" i="62"/>
  <c r="G719" i="62"/>
  <c r="G716" i="62"/>
  <c r="G717" i="62" s="1"/>
  <c r="G718" i="62" s="1"/>
  <c r="G715" i="62"/>
  <c r="G714" i="62"/>
  <c r="G713" i="62"/>
  <c r="G712" i="62"/>
  <c r="G711" i="62"/>
  <c r="G710" i="62"/>
  <c r="G709" i="62"/>
  <c r="G707" i="62"/>
  <c r="G708" i="62" s="1"/>
  <c r="G706" i="62"/>
  <c r="G705" i="62"/>
  <c r="G704" i="62"/>
  <c r="G703" i="62"/>
  <c r="G702" i="62"/>
  <c r="G701" i="62"/>
  <c r="G700" i="62"/>
  <c r="G699" i="62"/>
  <c r="G697" i="62"/>
  <c r="G698" i="62" s="1"/>
  <c r="G696" i="62"/>
  <c r="G695" i="62"/>
  <c r="G693" i="62"/>
  <c r="G694" i="62" s="1"/>
  <c r="G692" i="62"/>
  <c r="G691" i="62"/>
  <c r="G690" i="62"/>
  <c r="G689" i="62"/>
  <c r="G688" i="62"/>
  <c r="G687" i="62"/>
  <c r="G686" i="62"/>
  <c r="G685" i="62"/>
  <c r="G684" i="62"/>
  <c r="G683" i="62"/>
  <c r="G682" i="62"/>
  <c r="G681" i="62"/>
  <c r="G680" i="62"/>
  <c r="G679" i="62"/>
  <c r="G678" i="62"/>
  <c r="G677" i="62"/>
  <c r="G676" i="62"/>
  <c r="G675" i="62"/>
  <c r="G674" i="62"/>
  <c r="G673" i="62"/>
  <c r="G671" i="62"/>
  <c r="G672" i="62" s="1"/>
  <c r="G670" i="62"/>
  <c r="G669" i="62"/>
  <c r="G668" i="62"/>
  <c r="G666" i="62"/>
  <c r="G667" i="62" s="1"/>
  <c r="G665" i="62"/>
  <c r="G664" i="62"/>
  <c r="G663" i="62"/>
  <c r="G662" i="62"/>
  <c r="G661" i="62"/>
  <c r="G660" i="62"/>
  <c r="G659" i="62"/>
  <c r="G658" i="62"/>
  <c r="G657" i="62"/>
  <c r="G656" i="62"/>
  <c r="G655" i="62"/>
  <c r="G654" i="62"/>
  <c r="G653" i="62"/>
  <c r="G652" i="62"/>
  <c r="G651" i="62"/>
  <c r="G650" i="62"/>
  <c r="G648" i="62"/>
  <c r="G649" i="62" s="1"/>
  <c r="G647" i="62"/>
  <c r="G646" i="62"/>
  <c r="G645" i="62"/>
  <c r="G644" i="62"/>
  <c r="G643" i="62"/>
  <c r="G642" i="62"/>
  <c r="G641" i="62"/>
  <c r="G640" i="62"/>
  <c r="G639" i="62"/>
  <c r="G638" i="62"/>
  <c r="G637" i="62"/>
  <c r="G636" i="62"/>
  <c r="G635" i="62"/>
  <c r="G634" i="62"/>
  <c r="G631" i="62"/>
  <c r="G632" i="62" s="1"/>
  <c r="G633" i="62" s="1"/>
  <c r="G630" i="62"/>
  <c r="G629" i="62"/>
  <c r="G626" i="62"/>
  <c r="G627" i="62" s="1"/>
  <c r="G628" i="62" s="1"/>
  <c r="G625" i="62"/>
  <c r="G623" i="62"/>
  <c r="G624" i="62" s="1"/>
  <c r="G622" i="62"/>
  <c r="G621" i="62"/>
  <c r="G620" i="62"/>
  <c r="G618" i="62"/>
  <c r="G619" i="62" s="1"/>
  <c r="G617" i="62"/>
  <c r="G616" i="62"/>
  <c r="G614" i="62"/>
  <c r="G615" i="62" s="1"/>
  <c r="G613" i="62"/>
  <c r="G612" i="62"/>
  <c r="G611" i="62"/>
  <c r="G610" i="62"/>
  <c r="G609" i="62"/>
  <c r="G608" i="62"/>
  <c r="G607" i="62"/>
  <c r="G605" i="62"/>
  <c r="G606" i="62" s="1"/>
  <c r="G604" i="62"/>
  <c r="G603" i="62"/>
  <c r="G602" i="62"/>
  <c r="G601" i="62"/>
  <c r="G600" i="62"/>
  <c r="G599" i="62"/>
  <c r="G598" i="62"/>
  <c r="G597" i="62"/>
  <c r="G596" i="62"/>
  <c r="G595" i="62"/>
  <c r="G594" i="62"/>
  <c r="G592" i="62"/>
  <c r="G593" i="62" s="1"/>
  <c r="G591" i="62"/>
  <c r="G590" i="62"/>
  <c r="G589" i="62"/>
  <c r="G588" i="62"/>
  <c r="G587" i="62"/>
  <c r="G586" i="62"/>
  <c r="G585" i="62"/>
  <c r="G584" i="62"/>
  <c r="G583" i="62"/>
  <c r="G582" i="62"/>
  <c r="G581" i="62"/>
  <c r="G580" i="62"/>
  <c r="G579" i="62"/>
  <c r="G578" i="62"/>
  <c r="G577" i="62"/>
  <c r="G576" i="62"/>
  <c r="G574" i="62"/>
  <c r="G575" i="62" s="1"/>
  <c r="G573" i="62"/>
  <c r="G572" i="62"/>
  <c r="G571" i="62"/>
  <c r="G570" i="62"/>
  <c r="G569" i="62"/>
  <c r="G568" i="62"/>
  <c r="G566" i="62"/>
  <c r="G567" i="62" s="1"/>
  <c r="G565" i="62"/>
  <c r="G564" i="62"/>
  <c r="G563" i="62"/>
  <c r="G562" i="62"/>
  <c r="G561" i="62"/>
  <c r="G560" i="62"/>
  <c r="G559" i="62"/>
  <c r="G558" i="62"/>
  <c r="G557" i="62"/>
  <c r="G556" i="62"/>
  <c r="G555" i="62"/>
  <c r="G554" i="62"/>
  <c r="G553" i="62"/>
  <c r="G552" i="62"/>
  <c r="G551" i="62"/>
  <c r="G550" i="62"/>
  <c r="G549" i="62"/>
  <c r="G548" i="62"/>
  <c r="G547" i="62"/>
  <c r="G546" i="62"/>
  <c r="G545" i="62"/>
  <c r="G544" i="62"/>
  <c r="G543" i="62"/>
  <c r="G542" i="62"/>
  <c r="G541" i="62"/>
  <c r="G540" i="62"/>
  <c r="G539" i="62"/>
  <c r="G538" i="62"/>
  <c r="G537" i="62"/>
  <c r="G536" i="62"/>
  <c r="G535" i="62"/>
  <c r="G533" i="62"/>
  <c r="G534" i="62" s="1"/>
  <c r="G532" i="62"/>
  <c r="G531" i="62"/>
  <c r="G530" i="62"/>
  <c r="G529" i="62"/>
  <c r="G528" i="62"/>
  <c r="G527" i="62"/>
  <c r="G526" i="62"/>
  <c r="G525" i="62"/>
  <c r="G524" i="62"/>
  <c r="G523" i="62"/>
  <c r="G522" i="62"/>
  <c r="G521" i="62"/>
  <c r="G520" i="62"/>
  <c r="G519" i="62"/>
  <c r="G518" i="62"/>
  <c r="G517" i="62"/>
  <c r="G516" i="62"/>
  <c r="G515" i="62"/>
  <c r="G514" i="62"/>
  <c r="G513" i="62"/>
  <c r="G512" i="62"/>
  <c r="G511" i="62"/>
  <c r="G510" i="62"/>
  <c r="G508" i="62"/>
  <c r="G509" i="62" s="1"/>
  <c r="G507" i="62"/>
  <c r="G506" i="62"/>
  <c r="G505" i="62"/>
  <c r="G504" i="62"/>
  <c r="G502" i="62"/>
  <c r="G503" i="62" s="1"/>
  <c r="G501" i="62"/>
  <c r="G500" i="62"/>
  <c r="G499" i="62"/>
  <c r="G498" i="62"/>
  <c r="G497" i="62"/>
  <c r="G490" i="62"/>
  <c r="G491" i="62" s="1"/>
  <c r="G492" i="62" s="1"/>
  <c r="G493" i="62" s="1"/>
  <c r="G494" i="62" s="1"/>
  <c r="G495" i="62" s="1"/>
  <c r="G496" i="62" s="1"/>
  <c r="G489" i="62"/>
  <c r="G488" i="62"/>
  <c r="G487" i="62"/>
  <c r="G486" i="62"/>
  <c r="G485" i="62"/>
  <c r="G483" i="62"/>
  <c r="G484" i="62" s="1"/>
  <c r="G482" i="62"/>
  <c r="G481" i="62"/>
  <c r="G480" i="62"/>
  <c r="G479" i="62"/>
  <c r="G478" i="62"/>
  <c r="G477" i="62"/>
  <c r="G476" i="62"/>
  <c r="G475" i="62"/>
  <c r="G473" i="62"/>
  <c r="G474" i="62" s="1"/>
  <c r="G472" i="62"/>
  <c r="G471" i="62"/>
  <c r="G470" i="62"/>
  <c r="G469" i="62"/>
  <c r="G468" i="62"/>
  <c r="G467" i="62"/>
  <c r="G466" i="62"/>
  <c r="G465" i="62"/>
  <c r="G464" i="62"/>
  <c r="G463" i="62"/>
  <c r="G462" i="62"/>
  <c r="G461" i="62"/>
  <c r="G460" i="62"/>
  <c r="G459" i="62"/>
  <c r="G458" i="62"/>
  <c r="G457" i="62"/>
  <c r="G455" i="62"/>
  <c r="G456" i="62" s="1"/>
  <c r="G453" i="62"/>
  <c r="G454" i="62" s="1"/>
  <c r="G452" i="62"/>
  <c r="G451" i="62"/>
  <c r="G450" i="62"/>
  <c r="G449" i="62"/>
  <c r="G448" i="62"/>
  <c r="G447" i="62"/>
  <c r="G446" i="62"/>
  <c r="G445" i="62"/>
  <c r="G444" i="62"/>
  <c r="G443" i="62"/>
  <c r="G442" i="62"/>
  <c r="G441" i="62"/>
  <c r="G439" i="62"/>
  <c r="G440" i="62" s="1"/>
  <c r="G438" i="62"/>
  <c r="G437" i="62"/>
  <c r="G436" i="62"/>
  <c r="G434" i="62"/>
  <c r="G435" i="62" s="1"/>
  <c r="G433" i="62"/>
  <c r="G432" i="62"/>
  <c r="G431" i="62"/>
  <c r="G430" i="62"/>
  <c r="G429" i="62"/>
  <c r="G428" i="62"/>
  <c r="G427" i="62"/>
  <c r="G426" i="62"/>
  <c r="G425" i="62"/>
  <c r="G424" i="62"/>
  <c r="G423" i="62"/>
  <c r="G422" i="62"/>
  <c r="G421" i="62"/>
  <c r="G420" i="62"/>
  <c r="G419" i="62"/>
  <c r="G418" i="62"/>
  <c r="G417" i="62"/>
  <c r="G416" i="62"/>
  <c r="G415" i="62"/>
  <c r="G414" i="62"/>
  <c r="G412" i="62"/>
  <c r="G413" i="62" s="1"/>
  <c r="G409" i="62"/>
  <c r="G410" i="62" s="1"/>
  <c r="G411" i="62" s="1"/>
  <c r="G406" i="62"/>
  <c r="G407" i="62" s="1"/>
  <c r="G408" i="62" s="1"/>
  <c r="G402" i="62"/>
  <c r="G403" i="62" s="1"/>
  <c r="G404" i="62" s="1"/>
  <c r="G405" i="62" s="1"/>
  <c r="G399" i="62"/>
  <c r="G400" i="62" s="1"/>
  <c r="G401" i="62" s="1"/>
  <c r="G397" i="62"/>
  <c r="G398" i="62" s="1"/>
  <c r="G390" i="62"/>
  <c r="G391" i="62" s="1"/>
  <c r="G392" i="62" s="1"/>
  <c r="G393" i="62" s="1"/>
  <c r="G394" i="62" s="1"/>
  <c r="G395" i="62" s="1"/>
  <c r="G396" i="62" s="1"/>
  <c r="G387" i="62"/>
  <c r="G388" i="62" s="1"/>
  <c r="G389" i="62" s="1"/>
  <c r="G385" i="62"/>
  <c r="G386" i="62" s="1"/>
  <c r="G384" i="62"/>
  <c r="G383" i="62"/>
  <c r="G382" i="62"/>
  <c r="G381" i="62"/>
  <c r="G380" i="62"/>
  <c r="G379" i="62"/>
  <c r="G378" i="62"/>
  <c r="G377" i="62"/>
  <c r="G376" i="62"/>
  <c r="G375" i="62"/>
  <c r="G374" i="62"/>
  <c r="G373" i="62"/>
  <c r="G372" i="62"/>
  <c r="G371" i="62"/>
  <c r="G370" i="62"/>
  <c r="G369" i="62"/>
  <c r="G367" i="62"/>
  <c r="G368" i="62" s="1"/>
  <c r="G366" i="62"/>
  <c r="G365" i="62"/>
  <c r="G364" i="62"/>
  <c r="G363" i="62"/>
  <c r="G362" i="62"/>
  <c r="G361" i="62"/>
  <c r="G360" i="62"/>
  <c r="G359" i="62"/>
  <c r="G357" i="62"/>
  <c r="G358" i="62" s="1"/>
  <c r="G356" i="62"/>
  <c r="G351" i="62"/>
  <c r="G352" i="62" s="1"/>
  <c r="G353" i="62" s="1"/>
  <c r="G354" i="62" s="1"/>
  <c r="G355" i="62" s="1"/>
  <c r="G350" i="62"/>
  <c r="G349" i="62"/>
  <c r="G346" i="62"/>
  <c r="G347" i="62" s="1"/>
  <c r="G348" i="62" s="1"/>
  <c r="G345" i="62"/>
  <c r="G344" i="62"/>
  <c r="G342" i="62"/>
  <c r="G343" i="62" s="1"/>
  <c r="G341" i="62"/>
  <c r="G340" i="62"/>
  <c r="G339" i="62"/>
  <c r="G338" i="62"/>
  <c r="G337" i="62"/>
  <c r="G336" i="62"/>
  <c r="G335" i="62"/>
  <c r="G334" i="62"/>
  <c r="G333" i="62"/>
  <c r="G332" i="62"/>
  <c r="G331" i="62"/>
  <c r="G329" i="62"/>
  <c r="G330" i="62" s="1"/>
  <c r="G328" i="62"/>
  <c r="G327" i="62"/>
  <c r="G326" i="62"/>
  <c r="G325" i="62"/>
  <c r="G323" i="62"/>
  <c r="G324" i="62" s="1"/>
  <c r="G322" i="62"/>
  <c r="G321" i="62"/>
  <c r="G319" i="62"/>
  <c r="G320" i="62" s="1"/>
  <c r="G318" i="62"/>
  <c r="G317" i="62"/>
  <c r="G316" i="62"/>
  <c r="G315" i="62"/>
  <c r="G314" i="62"/>
  <c r="G311" i="62"/>
  <c r="G312" i="62" s="1"/>
  <c r="G313" i="62" s="1"/>
  <c r="G309" i="62"/>
  <c r="G310" i="62" s="1"/>
  <c r="G305" i="62"/>
  <c r="G306" i="62" s="1"/>
  <c r="G307" i="62" s="1"/>
  <c r="G308" i="62" s="1"/>
  <c r="G304" i="62"/>
  <c r="G302" i="62"/>
  <c r="G303" i="62" s="1"/>
  <c r="G301" i="62"/>
  <c r="G299" i="62"/>
  <c r="G300" i="62" s="1"/>
  <c r="G298" i="62"/>
  <c r="G295" i="62"/>
  <c r="G296" i="62" s="1"/>
  <c r="G297" i="62" s="1"/>
  <c r="G294" i="62"/>
  <c r="G292" i="62"/>
  <c r="G293" i="62" s="1"/>
  <c r="G291" i="62"/>
  <c r="G290" i="62"/>
  <c r="G289" i="62"/>
  <c r="G288" i="62"/>
  <c r="G279" i="62"/>
  <c r="G280" i="62" s="1"/>
  <c r="G281" i="62" s="1"/>
  <c r="G282" i="62" s="1"/>
  <c r="G283" i="62" s="1"/>
  <c r="G284" i="62" s="1"/>
  <c r="G285" i="62" s="1"/>
  <c r="G286" i="62" s="1"/>
  <c r="G287" i="62" s="1"/>
  <c r="G277" i="62"/>
  <c r="G278" i="62" s="1"/>
  <c r="G276" i="62"/>
  <c r="G275" i="62"/>
  <c r="G274" i="62"/>
  <c r="G273" i="62"/>
  <c r="G272" i="62"/>
  <c r="G271" i="62"/>
  <c r="G270" i="62"/>
  <c r="G269" i="62"/>
  <c r="G268" i="62"/>
  <c r="G267" i="62"/>
  <c r="G266" i="62"/>
  <c r="G264" i="62"/>
  <c r="G265" i="62" s="1"/>
  <c r="G263" i="62"/>
  <c r="G262" i="62"/>
  <c r="G253" i="62"/>
  <c r="G254" i="62" s="1"/>
  <c r="G255" i="62" s="1"/>
  <c r="G256" i="62" s="1"/>
  <c r="G257" i="62" s="1"/>
  <c r="G258" i="62" s="1"/>
  <c r="G259" i="62" s="1"/>
  <c r="G260" i="62" s="1"/>
  <c r="G261" i="62" s="1"/>
  <c r="G252" i="62"/>
  <c r="G250" i="62"/>
  <c r="G251" i="62" s="1"/>
  <c r="G248" i="62"/>
  <c r="G249" i="62" s="1"/>
  <c r="G247" i="62"/>
  <c r="G246" i="62"/>
  <c r="G244" i="62"/>
  <c r="G245" i="62" s="1"/>
  <c r="G243" i="62"/>
  <c r="G241" i="62"/>
  <c r="G242" i="62" s="1"/>
  <c r="G239" i="62"/>
  <c r="G240" i="62" s="1"/>
  <c r="G238" i="62"/>
  <c r="G234" i="62"/>
  <c r="G235" i="62" s="1"/>
  <c r="G236" i="62" s="1"/>
  <c r="G237" i="62" s="1"/>
  <c r="G232" i="62"/>
  <c r="G233" i="62" s="1"/>
  <c r="G231" i="62"/>
  <c r="G229" i="62"/>
  <c r="G230" i="62" s="1"/>
  <c r="G227" i="62"/>
  <c r="G228" i="62" s="1"/>
  <c r="G223" i="62"/>
  <c r="G224" i="62" s="1"/>
  <c r="G225" i="62" s="1"/>
  <c r="G226" i="62" s="1"/>
  <c r="G222" i="62"/>
  <c r="G216" i="62"/>
  <c r="G217" i="62" s="1"/>
  <c r="G218" i="62" s="1"/>
  <c r="G219" i="62" s="1"/>
  <c r="G220" i="62" s="1"/>
  <c r="G221" i="62" s="1"/>
  <c r="G215" i="62"/>
  <c r="G213" i="62"/>
  <c r="G214" i="62" s="1"/>
  <c r="G211" i="62"/>
  <c r="G212" i="62" s="1"/>
  <c r="G210" i="62"/>
  <c r="G209" i="62"/>
  <c r="G208" i="62"/>
  <c r="G200" i="62"/>
  <c r="G201" i="62" s="1"/>
  <c r="G202" i="62" s="1"/>
  <c r="G203" i="62" s="1"/>
  <c r="G204" i="62" s="1"/>
  <c r="G205" i="62" s="1"/>
  <c r="G206" i="62" s="1"/>
  <c r="G207" i="62" s="1"/>
  <c r="G199" i="62"/>
  <c r="G198" i="62"/>
  <c r="G197" i="62"/>
  <c r="G196" i="62"/>
  <c r="G195" i="62"/>
  <c r="G194" i="62"/>
  <c r="G193" i="62"/>
  <c r="G192" i="62"/>
  <c r="G191" i="62"/>
  <c r="G190" i="62"/>
  <c r="G189" i="62"/>
  <c r="G188" i="62"/>
  <c r="G186" i="62"/>
  <c r="G187" i="62" s="1"/>
  <c r="G184" i="62"/>
  <c r="G185" i="62" s="1"/>
  <c r="G183" i="62"/>
  <c r="G180" i="62"/>
  <c r="G181" i="62" s="1"/>
  <c r="G182" i="62" s="1"/>
  <c r="G176" i="62"/>
  <c r="G177" i="62" s="1"/>
  <c r="G178" i="62" s="1"/>
  <c r="G179" i="62" s="1"/>
  <c r="G170" i="62"/>
  <c r="G171" i="62" s="1"/>
  <c r="G172" i="62" s="1"/>
  <c r="G173" i="62" s="1"/>
  <c r="G174" i="62" s="1"/>
  <c r="G175" i="62" s="1"/>
  <c r="G167" i="62"/>
  <c r="G168" i="62" s="1"/>
  <c r="G169" i="62" s="1"/>
  <c r="G166" i="62"/>
  <c r="G165" i="62"/>
  <c r="G163" i="62"/>
  <c r="G164" i="62" s="1"/>
  <c r="G160" i="62"/>
  <c r="G161" i="62" s="1"/>
  <c r="G162" i="62" s="1"/>
  <c r="G159" i="62"/>
  <c r="G158" i="62"/>
  <c r="G157" i="62"/>
  <c r="G154" i="62"/>
  <c r="G155" i="62" s="1"/>
  <c r="G156" i="62" s="1"/>
  <c r="G153" i="62"/>
  <c r="G152" i="62"/>
  <c r="G151" i="62"/>
  <c r="G148" i="62"/>
  <c r="G149" i="62" s="1"/>
  <c r="G150" i="62" s="1"/>
  <c r="G146" i="62"/>
  <c r="G147" i="62" s="1"/>
  <c r="G144" i="62"/>
  <c r="G145" i="62" s="1"/>
  <c r="G142" i="62"/>
  <c r="G143" i="62" s="1"/>
  <c r="G141" i="62"/>
  <c r="G138" i="62"/>
  <c r="G139" i="62" s="1"/>
  <c r="G140" i="62" s="1"/>
  <c r="G137" i="62"/>
  <c r="G135" i="62"/>
  <c r="G136" i="62" s="1"/>
  <c r="G132" i="62"/>
  <c r="G133" i="62" s="1"/>
  <c r="G134" i="62" s="1"/>
  <c r="G131" i="62"/>
  <c r="G125" i="62"/>
  <c r="G126" i="62" s="1"/>
  <c r="G127" i="62" s="1"/>
  <c r="G128" i="62" s="1"/>
  <c r="G129" i="62" s="1"/>
  <c r="G130" i="62" s="1"/>
  <c r="G123" i="62"/>
  <c r="G124" i="62" s="1"/>
  <c r="G121" i="62"/>
  <c r="G122" i="62" s="1"/>
  <c r="G120" i="62"/>
  <c r="G119" i="62"/>
  <c r="G118" i="62"/>
  <c r="G115" i="62"/>
  <c r="G116" i="62" s="1"/>
  <c r="G117" i="62" s="1"/>
  <c r="G114" i="62"/>
  <c r="G107" i="62"/>
  <c r="G108" i="62" s="1"/>
  <c r="G109" i="62" s="1"/>
  <c r="G110" i="62" s="1"/>
  <c r="G111" i="62" s="1"/>
  <c r="G112" i="62" s="1"/>
  <c r="G113" i="62" s="1"/>
  <c r="G104" i="62"/>
  <c r="G105" i="62" s="1"/>
  <c r="G106" i="62" s="1"/>
  <c r="G103" i="62"/>
  <c r="G100" i="62"/>
  <c r="G101" i="62" s="1"/>
  <c r="G102" i="62" s="1"/>
  <c r="G97" i="62"/>
  <c r="G98" i="62" s="1"/>
  <c r="G99" i="62" s="1"/>
  <c r="G95" i="62"/>
  <c r="G96" i="62" s="1"/>
  <c r="G93" i="62"/>
  <c r="G94" i="62" s="1"/>
  <c r="G91" i="62"/>
  <c r="G92" i="62" s="1"/>
  <c r="G89" i="62"/>
  <c r="G90" i="62" s="1"/>
  <c r="G88" i="62"/>
  <c r="G87" i="62"/>
  <c r="G85" i="62"/>
  <c r="G86" i="62" s="1"/>
  <c r="G84" i="62"/>
  <c r="G82" i="62"/>
  <c r="G83" i="62" s="1"/>
  <c r="G81" i="62"/>
  <c r="G80" i="62"/>
  <c r="G79" i="62"/>
  <c r="G75" i="62"/>
  <c r="G76" i="62" s="1"/>
  <c r="G77" i="62" s="1"/>
  <c r="G78" i="62" s="1"/>
  <c r="G72" i="62"/>
  <c r="G73" i="62" s="1"/>
  <c r="G74" i="62" s="1"/>
  <c r="G71" i="62"/>
  <c r="G58" i="62"/>
  <c r="G59" i="62" s="1"/>
  <c r="G60" i="62" s="1"/>
  <c r="G61" i="62" s="1"/>
  <c r="G62" i="62" s="1"/>
  <c r="G63" i="62" s="1"/>
  <c r="G64" i="62" s="1"/>
  <c r="G65" i="62" s="1"/>
  <c r="G66" i="62" s="1"/>
  <c r="G67" i="62" s="1"/>
  <c r="G68" i="62" s="1"/>
  <c r="G69" i="62" s="1"/>
  <c r="G70" i="62" s="1"/>
  <c r="G55" i="62"/>
  <c r="G56" i="62" s="1"/>
  <c r="G57" i="62" s="1"/>
  <c r="G53" i="62"/>
  <c r="G54" i="62" s="1"/>
  <c r="G48" i="62"/>
  <c r="G49" i="62" s="1"/>
  <c r="G50" i="62" s="1"/>
  <c r="G51" i="62" s="1"/>
  <c r="G52" i="62" s="1"/>
  <c r="G47" i="62"/>
  <c r="G46" i="62"/>
  <c r="G45" i="62"/>
  <c r="G44" i="62"/>
  <c r="G36" i="62"/>
  <c r="G37" i="62" s="1"/>
  <c r="G38" i="62" s="1"/>
  <c r="G39" i="62" s="1"/>
  <c r="G40" i="62" s="1"/>
  <c r="G41" i="62" s="1"/>
  <c r="G42" i="62" s="1"/>
  <c r="G43" i="62" s="1"/>
  <c r="G34" i="62"/>
  <c r="G35" i="62" s="1"/>
  <c r="G32" i="62"/>
  <c r="G33" i="62" s="1"/>
  <c r="G31" i="62"/>
  <c r="G28" i="62"/>
  <c r="G29" i="62" s="1"/>
  <c r="G30" i="62" s="1"/>
  <c r="G27" i="62"/>
  <c r="G19" i="62"/>
  <c r="G20" i="62" s="1"/>
  <c r="G21" i="62" s="1"/>
  <c r="G22" i="62" s="1"/>
  <c r="G23" i="62" s="1"/>
  <c r="G24" i="62" s="1"/>
  <c r="G25" i="62" s="1"/>
  <c r="G26" i="62" s="1"/>
  <c r="G18" i="62"/>
  <c r="G17" i="62"/>
  <c r="G14" i="62"/>
  <c r="G15" i="62" s="1"/>
  <c r="G16" i="62" s="1"/>
  <c r="G12" i="62"/>
  <c r="G13" i="62" s="1"/>
  <c r="G11" i="62"/>
  <c r="G10" i="62"/>
  <c r="G6" i="62"/>
  <c r="G7" i="62" s="1"/>
  <c r="G8" i="62" s="1"/>
  <c r="G9" i="62" s="1"/>
  <c r="P751" i="48" l="1"/>
  <c r="Q776" i="48"/>
  <c r="Q426" i="93"/>
  <c r="P401" i="93"/>
  <c r="O75" i="116"/>
  <c r="O75" i="114"/>
  <c r="O75" i="115"/>
  <c r="O75" i="117"/>
  <c r="O75" i="113"/>
  <c r="O75" i="111"/>
  <c r="O75" i="110"/>
  <c r="O75" i="108"/>
  <c r="O75" i="103"/>
  <c r="O75" i="105"/>
  <c r="O75" i="104"/>
  <c r="O75" i="109"/>
  <c r="O75" i="107"/>
  <c r="O75" i="106"/>
  <c r="O75" i="102"/>
  <c r="O75" i="101"/>
  <c r="O75" i="100"/>
  <c r="O75" i="98"/>
  <c r="O75" i="99"/>
  <c r="O75" i="97"/>
  <c r="O79" i="116"/>
  <c r="O79" i="113"/>
  <c r="O79" i="117"/>
  <c r="O79" i="115"/>
  <c r="O79" i="114"/>
  <c r="O79" i="110"/>
  <c r="O79" i="109"/>
  <c r="O79" i="107"/>
  <c r="O79" i="111"/>
  <c r="O79" i="102"/>
  <c r="O79" i="105"/>
  <c r="O79" i="106"/>
  <c r="O79" i="103"/>
  <c r="O79" i="104"/>
  <c r="O79" i="101"/>
  <c r="O79" i="108"/>
  <c r="O79" i="99"/>
  <c r="O79" i="98"/>
  <c r="O79" i="100"/>
  <c r="O79" i="97"/>
  <c r="O77" i="116"/>
  <c r="O77" i="113"/>
  <c r="O77" i="117"/>
  <c r="O77" i="114"/>
  <c r="O77" i="110"/>
  <c r="O77" i="109"/>
  <c r="O77" i="106"/>
  <c r="O77" i="111"/>
  <c r="O77" i="115"/>
  <c r="O77" i="102"/>
  <c r="O77" i="108"/>
  <c r="O77" i="103"/>
  <c r="O77" i="104"/>
  <c r="O77" i="107"/>
  <c r="O77" i="105"/>
  <c r="O77" i="98"/>
  <c r="O77" i="100"/>
  <c r="O77" i="101"/>
  <c r="O77" i="99"/>
  <c r="O77" i="97"/>
  <c r="P79" i="113"/>
  <c r="P79" i="117"/>
  <c r="P79" i="115"/>
  <c r="P79" i="114"/>
  <c r="P79" i="116"/>
  <c r="P79" i="109"/>
  <c r="P79" i="107"/>
  <c r="P79" i="108"/>
  <c r="P79" i="110"/>
  <c r="P79" i="105"/>
  <c r="P79" i="111"/>
  <c r="P79" i="106"/>
  <c r="P79" i="103"/>
  <c r="P79" i="102"/>
  <c r="P79" i="101"/>
  <c r="P79" i="99"/>
  <c r="P79" i="100"/>
  <c r="P79" i="104"/>
  <c r="P79" i="97"/>
  <c r="P79" i="98"/>
  <c r="O101" i="117"/>
  <c r="O101" i="115"/>
  <c r="O101" i="113"/>
  <c r="O101" i="114"/>
  <c r="O101" i="116"/>
  <c r="O101" i="111"/>
  <c r="O101" i="108"/>
  <c r="O101" i="107"/>
  <c r="O101" i="110"/>
  <c r="O101" i="106"/>
  <c r="O101" i="109"/>
  <c r="O101" i="102"/>
  <c r="O101" i="105"/>
  <c r="O101" i="104"/>
  <c r="O101" i="103"/>
  <c r="O101" i="101"/>
  <c r="O101" i="100"/>
  <c r="O101" i="99"/>
  <c r="O101" i="98"/>
  <c r="O101" i="97"/>
  <c r="P73" i="117"/>
  <c r="P73" i="115"/>
  <c r="P73" i="116"/>
  <c r="P73" i="114"/>
  <c r="P73" i="111"/>
  <c r="P73" i="109"/>
  <c r="P73" i="108"/>
  <c r="P73" i="113"/>
  <c r="P73" i="104"/>
  <c r="P73" i="110"/>
  <c r="P73" i="105"/>
  <c r="P73" i="107"/>
  <c r="P73" i="106"/>
  <c r="P73" i="103"/>
  <c r="P73" i="99"/>
  <c r="P73" i="101"/>
  <c r="P73" i="100"/>
  <c r="P73" i="98"/>
  <c r="P73" i="102"/>
  <c r="P73" i="97"/>
  <c r="O73" i="116"/>
  <c r="O73" i="114"/>
  <c r="O73" i="117"/>
  <c r="O73" i="115"/>
  <c r="O73" i="113"/>
  <c r="O73" i="111"/>
  <c r="O73" i="110"/>
  <c r="O73" i="109"/>
  <c r="O73" i="106"/>
  <c r="O73" i="103"/>
  <c r="O73" i="104"/>
  <c r="O73" i="105"/>
  <c r="O73" i="108"/>
  <c r="O73" i="107"/>
  <c r="O73" i="102"/>
  <c r="O73" i="99"/>
  <c r="O73" i="101"/>
  <c r="O73" i="100"/>
  <c r="O73" i="98"/>
  <c r="O73" i="97"/>
  <c r="O99" i="117"/>
  <c r="R99" i="117" s="1"/>
  <c r="O99" i="115"/>
  <c r="R99" i="115" s="1"/>
  <c r="O99" i="113"/>
  <c r="R99" i="113" s="1"/>
  <c r="O99" i="116"/>
  <c r="R99" i="116" s="1"/>
  <c r="O99" i="109"/>
  <c r="R99" i="109" s="1"/>
  <c r="O99" i="108"/>
  <c r="R99" i="108" s="1"/>
  <c r="O99" i="111"/>
  <c r="R99" i="111" s="1"/>
  <c r="O99" i="114"/>
  <c r="R99" i="114" s="1"/>
  <c r="O99" i="110"/>
  <c r="R99" i="110" s="1"/>
  <c r="O99" i="107"/>
  <c r="R99" i="107" s="1"/>
  <c r="O99" i="106"/>
  <c r="R99" i="106" s="1"/>
  <c r="O99" i="105"/>
  <c r="R99" i="105" s="1"/>
  <c r="O99" i="104"/>
  <c r="R99" i="104" s="1"/>
  <c r="O99" i="103"/>
  <c r="R99" i="103" s="1"/>
  <c r="O99" i="101"/>
  <c r="R99" i="101" s="1"/>
  <c r="O99" i="102"/>
  <c r="R99" i="102" s="1"/>
  <c r="O99" i="100"/>
  <c r="R99" i="100" s="1"/>
  <c r="O99" i="99"/>
  <c r="R99" i="99" s="1"/>
  <c r="O99" i="98"/>
  <c r="R99" i="98" s="1"/>
  <c r="O99" i="97"/>
  <c r="R99" i="97" s="1"/>
  <c r="P97" i="113"/>
  <c r="S97" i="113" s="1"/>
  <c r="P97" i="116"/>
  <c r="S97" i="116" s="1"/>
  <c r="P97" i="115"/>
  <c r="S97" i="115" s="1"/>
  <c r="P97" i="114"/>
  <c r="S97" i="114" s="1"/>
  <c r="P97" i="117"/>
  <c r="S97" i="117" s="1"/>
  <c r="P97" i="110"/>
  <c r="S97" i="110" s="1"/>
  <c r="P97" i="108"/>
  <c r="S97" i="108" s="1"/>
  <c r="P97" i="111"/>
  <c r="S97" i="111" s="1"/>
  <c r="P97" i="109"/>
  <c r="S97" i="109" s="1"/>
  <c r="P97" i="106"/>
  <c r="S97" i="106" s="1"/>
  <c r="P97" i="104"/>
  <c r="S97" i="104" s="1"/>
  <c r="P97" i="103"/>
  <c r="S97" i="103" s="1"/>
  <c r="P97" i="105"/>
  <c r="S97" i="105" s="1"/>
  <c r="P97" i="100"/>
  <c r="S97" i="100" s="1"/>
  <c r="P97" i="102"/>
  <c r="S97" i="102" s="1"/>
  <c r="P97" i="101"/>
  <c r="S97" i="101" s="1"/>
  <c r="P97" i="98"/>
  <c r="S97" i="98" s="1"/>
  <c r="P97" i="107"/>
  <c r="S97" i="107" s="1"/>
  <c r="P97" i="99"/>
  <c r="S97" i="99" s="1"/>
  <c r="P97" i="97"/>
  <c r="S97" i="97" s="1"/>
  <c r="O97" i="117"/>
  <c r="R97" i="117" s="1"/>
  <c r="O97" i="113"/>
  <c r="R97" i="113" s="1"/>
  <c r="O97" i="116"/>
  <c r="R97" i="116" s="1"/>
  <c r="O97" i="115"/>
  <c r="R97" i="115" s="1"/>
  <c r="O97" i="109"/>
  <c r="R97" i="109" s="1"/>
  <c r="O97" i="110"/>
  <c r="R97" i="110" s="1"/>
  <c r="O97" i="108"/>
  <c r="R97" i="108" s="1"/>
  <c r="O97" i="111"/>
  <c r="R97" i="111" s="1"/>
  <c r="O97" i="114"/>
  <c r="R97" i="114" s="1"/>
  <c r="O97" i="107"/>
  <c r="R97" i="107" s="1"/>
  <c r="O97" i="105"/>
  <c r="R97" i="105" s="1"/>
  <c r="O97" i="106"/>
  <c r="R97" i="106" s="1"/>
  <c r="O97" i="104"/>
  <c r="R97" i="104" s="1"/>
  <c r="O97" i="99"/>
  <c r="R97" i="99" s="1"/>
  <c r="O97" i="100"/>
  <c r="R97" i="100" s="1"/>
  <c r="O97" i="102"/>
  <c r="R97" i="102" s="1"/>
  <c r="O97" i="101"/>
  <c r="R97" i="101" s="1"/>
  <c r="O97" i="98"/>
  <c r="R97" i="98" s="1"/>
  <c r="O97" i="103"/>
  <c r="R97" i="103" s="1"/>
  <c r="O97" i="97"/>
  <c r="R97" i="97" s="1"/>
  <c r="P103" i="114"/>
  <c r="P103" i="116"/>
  <c r="P103" i="115"/>
  <c r="P103" i="117"/>
  <c r="P103" i="113"/>
  <c r="P103" i="108"/>
  <c r="P103" i="110"/>
  <c r="P103" i="111"/>
  <c r="P103" i="106"/>
  <c r="P103" i="109"/>
  <c r="P103" i="104"/>
  <c r="P103" i="107"/>
  <c r="P103" i="103"/>
  <c r="P103" i="105"/>
  <c r="P103" i="102"/>
  <c r="P103" i="100"/>
  <c r="P103" i="98"/>
  <c r="P103" i="101"/>
  <c r="P103" i="99"/>
  <c r="P103" i="97"/>
  <c r="P93" i="114"/>
  <c r="P93" i="115"/>
  <c r="P93" i="116"/>
  <c r="P93" i="113"/>
  <c r="P93" i="117"/>
  <c r="P93" i="109"/>
  <c r="P93" i="108"/>
  <c r="P93" i="111"/>
  <c r="P93" i="110"/>
  <c r="P93" i="107"/>
  <c r="P93" i="102"/>
  <c r="P93" i="106"/>
  <c r="P93" i="105"/>
  <c r="P93" i="103"/>
  <c r="P93" i="101"/>
  <c r="P93" i="99"/>
  <c r="P93" i="100"/>
  <c r="P93" i="104"/>
  <c r="P93" i="98"/>
  <c r="P93" i="97"/>
  <c r="P83" i="117"/>
  <c r="P83" i="114"/>
  <c r="P83" i="116"/>
  <c r="P83" i="113"/>
  <c r="P83" i="110"/>
  <c r="P83" i="108"/>
  <c r="P83" i="111"/>
  <c r="P83" i="115"/>
  <c r="P83" i="109"/>
  <c r="P83" i="107"/>
  <c r="P83" i="103"/>
  <c r="P83" i="106"/>
  <c r="P83" i="102"/>
  <c r="P83" i="105"/>
  <c r="P83" i="104"/>
  <c r="P83" i="100"/>
  <c r="P83" i="101"/>
  <c r="P83" i="99"/>
  <c r="P83" i="98"/>
  <c r="P83" i="97"/>
  <c r="O95" i="117"/>
  <c r="O95" i="115"/>
  <c r="O95" i="114"/>
  <c r="O95" i="111"/>
  <c r="O95" i="109"/>
  <c r="O95" i="108"/>
  <c r="O95" i="110"/>
  <c r="O95" i="113"/>
  <c r="O95" i="107"/>
  <c r="O95" i="102"/>
  <c r="O95" i="105"/>
  <c r="O95" i="104"/>
  <c r="O95" i="99"/>
  <c r="O95" i="103"/>
  <c r="O95" i="101"/>
  <c r="O95" i="100"/>
  <c r="O95" i="116"/>
  <c r="O95" i="106"/>
  <c r="O95" i="98"/>
  <c r="O95" i="97"/>
  <c r="O85" i="117"/>
  <c r="O85" i="115"/>
  <c r="O85" i="116"/>
  <c r="O85" i="114"/>
  <c r="O85" i="110"/>
  <c r="O85" i="113"/>
  <c r="O85" i="111"/>
  <c r="O85" i="108"/>
  <c r="O85" i="109"/>
  <c r="O85" i="102"/>
  <c r="O85" i="107"/>
  <c r="O85" i="105"/>
  <c r="O85" i="104"/>
  <c r="O85" i="106"/>
  <c r="O85" i="103"/>
  <c r="O85" i="100"/>
  <c r="O85" i="101"/>
  <c r="O85" i="99"/>
  <c r="O85" i="98"/>
  <c r="O85" i="97"/>
  <c r="P71" i="116"/>
  <c r="P71" i="117"/>
  <c r="P71" i="114"/>
  <c r="P71" i="115"/>
  <c r="P71" i="113"/>
  <c r="P71" i="110"/>
  <c r="P71" i="111"/>
  <c r="P71" i="109"/>
  <c r="P71" i="108"/>
  <c r="P71" i="106"/>
  <c r="P71" i="104"/>
  <c r="P71" i="103"/>
  <c r="P71" i="107"/>
  <c r="P71" i="102"/>
  <c r="P71" i="100"/>
  <c r="P71" i="105"/>
  <c r="P71" i="98"/>
  <c r="P71" i="101"/>
  <c r="P71" i="99"/>
  <c r="P71" i="97"/>
  <c r="O69" i="113"/>
  <c r="O69" i="116"/>
  <c r="O69" i="117"/>
  <c r="O69" i="114"/>
  <c r="O69" i="107"/>
  <c r="O69" i="110"/>
  <c r="O69" i="115"/>
  <c r="O69" i="111"/>
  <c r="O69" i="108"/>
  <c r="O69" i="102"/>
  <c r="O69" i="109"/>
  <c r="O69" i="106"/>
  <c r="O69" i="104"/>
  <c r="O69" i="103"/>
  <c r="O69" i="105"/>
  <c r="O69" i="100"/>
  <c r="O69" i="98"/>
  <c r="O69" i="101"/>
  <c r="O69" i="99"/>
  <c r="O69" i="97"/>
  <c r="O83" i="116"/>
  <c r="O83" i="117"/>
  <c r="O83" i="114"/>
  <c r="O83" i="115"/>
  <c r="O83" i="113"/>
  <c r="O83" i="109"/>
  <c r="O83" i="110"/>
  <c r="O83" i="108"/>
  <c r="O83" i="111"/>
  <c r="O83" i="107"/>
  <c r="O83" i="103"/>
  <c r="O83" i="106"/>
  <c r="O83" i="105"/>
  <c r="O83" i="104"/>
  <c r="O83" i="102"/>
  <c r="O83" i="100"/>
  <c r="O83" i="101"/>
  <c r="O83" i="99"/>
  <c r="O83" i="97"/>
  <c r="O83" i="98"/>
  <c r="P81" i="115"/>
  <c r="P81" i="117"/>
  <c r="P81" i="114"/>
  <c r="P81" i="116"/>
  <c r="P81" i="108"/>
  <c r="P81" i="111"/>
  <c r="P81" i="110"/>
  <c r="P81" i="109"/>
  <c r="P81" i="113"/>
  <c r="P81" i="107"/>
  <c r="P81" i="103"/>
  <c r="P81" i="106"/>
  <c r="P81" i="104"/>
  <c r="P81" i="105"/>
  <c r="P81" i="102"/>
  <c r="P81" i="99"/>
  <c r="P81" i="101"/>
  <c r="P81" i="98"/>
  <c r="P81" i="100"/>
  <c r="P81" i="97"/>
  <c r="O81" i="116"/>
  <c r="O81" i="115"/>
  <c r="O81" i="117"/>
  <c r="O81" i="114"/>
  <c r="O81" i="113"/>
  <c r="O81" i="109"/>
  <c r="O81" i="107"/>
  <c r="O81" i="108"/>
  <c r="O81" i="111"/>
  <c r="O81" i="110"/>
  <c r="O81" i="105"/>
  <c r="O81" i="103"/>
  <c r="O81" i="106"/>
  <c r="O81" i="104"/>
  <c r="O81" i="102"/>
  <c r="O81" i="99"/>
  <c r="O81" i="101"/>
  <c r="O81" i="98"/>
  <c r="O81" i="100"/>
  <c r="O81" i="97"/>
  <c r="P87" i="117"/>
  <c r="P87" i="115"/>
  <c r="P87" i="113"/>
  <c r="P87" i="111"/>
  <c r="P87" i="108"/>
  <c r="P87" i="116"/>
  <c r="P87" i="110"/>
  <c r="P87" i="109"/>
  <c r="P87" i="106"/>
  <c r="P87" i="114"/>
  <c r="P87" i="104"/>
  <c r="P87" i="107"/>
  <c r="P87" i="102"/>
  <c r="P87" i="99"/>
  <c r="P87" i="98"/>
  <c r="P87" i="101"/>
  <c r="P87" i="100"/>
  <c r="P87" i="105"/>
  <c r="P87" i="103"/>
  <c r="P87" i="97"/>
  <c r="P77" i="113"/>
  <c r="P77" i="117"/>
  <c r="P77" i="114"/>
  <c r="P77" i="115"/>
  <c r="P77" i="116"/>
  <c r="P77" i="110"/>
  <c r="P77" i="109"/>
  <c r="P77" i="108"/>
  <c r="P77" i="107"/>
  <c r="P77" i="102"/>
  <c r="P77" i="111"/>
  <c r="P77" i="103"/>
  <c r="P77" i="106"/>
  <c r="P77" i="105"/>
  <c r="P77" i="100"/>
  <c r="P77" i="101"/>
  <c r="P77" i="104"/>
  <c r="P77" i="99"/>
  <c r="P77" i="98"/>
  <c r="P77" i="97"/>
  <c r="P101" i="114"/>
  <c r="P101" i="116"/>
  <c r="P101" i="117"/>
  <c r="P101" i="115"/>
  <c r="P101" i="113"/>
  <c r="P101" i="108"/>
  <c r="P101" i="111"/>
  <c r="P101" i="107"/>
  <c r="P101" i="110"/>
  <c r="P101" i="109"/>
  <c r="P101" i="102"/>
  <c r="P101" i="105"/>
  <c r="P101" i="104"/>
  <c r="P101" i="103"/>
  <c r="P101" i="106"/>
  <c r="P101" i="101"/>
  <c r="P101" i="100"/>
  <c r="P101" i="99"/>
  <c r="P101" i="98"/>
  <c r="P101" i="97"/>
  <c r="P91" i="117"/>
  <c r="P91" i="113"/>
  <c r="P91" i="114"/>
  <c r="P91" i="115"/>
  <c r="P91" i="111"/>
  <c r="P91" i="110"/>
  <c r="P91" i="116"/>
  <c r="P91" i="108"/>
  <c r="P91" i="107"/>
  <c r="P91" i="109"/>
  <c r="P91" i="105"/>
  <c r="P91" i="104"/>
  <c r="P91" i="102"/>
  <c r="P91" i="103"/>
  <c r="P91" i="106"/>
  <c r="P91" i="101"/>
  <c r="P91" i="98"/>
  <c r="P91" i="100"/>
  <c r="P91" i="99"/>
  <c r="P91" i="97"/>
  <c r="P69" i="116"/>
  <c r="P69" i="117"/>
  <c r="P69" i="114"/>
  <c r="P69" i="115"/>
  <c r="P69" i="113"/>
  <c r="P69" i="110"/>
  <c r="P69" i="111"/>
  <c r="P69" i="109"/>
  <c r="P69" i="107"/>
  <c r="P69" i="106"/>
  <c r="P69" i="104"/>
  <c r="P69" i="103"/>
  <c r="P69" i="108"/>
  <c r="P69" i="102"/>
  <c r="P69" i="100"/>
  <c r="P69" i="98"/>
  <c r="P69" i="101"/>
  <c r="P69" i="99"/>
  <c r="P69" i="105"/>
  <c r="P69" i="97"/>
  <c r="O103" i="117"/>
  <c r="O103" i="113"/>
  <c r="O103" i="114"/>
  <c r="O103" i="116"/>
  <c r="O103" i="111"/>
  <c r="O103" i="108"/>
  <c r="O103" i="107"/>
  <c r="O103" i="115"/>
  <c r="O103" i="110"/>
  <c r="O103" i="105"/>
  <c r="O103" i="102"/>
  <c r="O103" i="104"/>
  <c r="O103" i="109"/>
  <c r="O103" i="106"/>
  <c r="O103" i="103"/>
  <c r="O103" i="100"/>
  <c r="O103" i="98"/>
  <c r="O103" i="101"/>
  <c r="O103" i="99"/>
  <c r="O103" i="97"/>
  <c r="O93" i="117"/>
  <c r="O93" i="114"/>
  <c r="O93" i="115"/>
  <c r="O93" i="111"/>
  <c r="O93" i="109"/>
  <c r="O93" i="108"/>
  <c r="O93" i="116"/>
  <c r="O93" i="113"/>
  <c r="O93" i="102"/>
  <c r="O93" i="107"/>
  <c r="O93" i="110"/>
  <c r="O93" i="104"/>
  <c r="O93" i="98"/>
  <c r="O93" i="106"/>
  <c r="O93" i="101"/>
  <c r="O93" i="105"/>
  <c r="O93" i="99"/>
  <c r="O93" i="100"/>
  <c r="O93" i="103"/>
  <c r="O93" i="97"/>
  <c r="O91" i="117"/>
  <c r="O91" i="113"/>
  <c r="O91" i="114"/>
  <c r="O91" i="115"/>
  <c r="O91" i="116"/>
  <c r="O91" i="110"/>
  <c r="O91" i="108"/>
  <c r="O91" i="107"/>
  <c r="O91" i="111"/>
  <c r="O91" i="109"/>
  <c r="O91" i="106"/>
  <c r="O91" i="105"/>
  <c r="O91" i="104"/>
  <c r="O91" i="100"/>
  <c r="O91" i="101"/>
  <c r="O91" i="103"/>
  <c r="O91" i="98"/>
  <c r="O91" i="99"/>
  <c r="O91" i="102"/>
  <c r="O91" i="97"/>
  <c r="P89" i="117"/>
  <c r="P89" i="113"/>
  <c r="P89" i="114"/>
  <c r="P89" i="111"/>
  <c r="P89" i="115"/>
  <c r="P89" i="108"/>
  <c r="P89" i="110"/>
  <c r="P89" i="107"/>
  <c r="P89" i="109"/>
  <c r="P89" i="106"/>
  <c r="P89" i="104"/>
  <c r="P89" i="105"/>
  <c r="P89" i="116"/>
  <c r="P89" i="103"/>
  <c r="P89" i="99"/>
  <c r="P89" i="101"/>
  <c r="P89" i="100"/>
  <c r="P89" i="102"/>
  <c r="P89" i="98"/>
  <c r="P89" i="97"/>
  <c r="O89" i="117"/>
  <c r="O89" i="113"/>
  <c r="O89" i="114"/>
  <c r="O89" i="116"/>
  <c r="O89" i="115"/>
  <c r="O89" i="111"/>
  <c r="O89" i="108"/>
  <c r="O89" i="110"/>
  <c r="O89" i="107"/>
  <c r="O89" i="109"/>
  <c r="O89" i="104"/>
  <c r="O89" i="105"/>
  <c r="O89" i="103"/>
  <c r="O89" i="99"/>
  <c r="O89" i="101"/>
  <c r="O89" i="100"/>
  <c r="O89" i="106"/>
  <c r="O89" i="102"/>
  <c r="O89" i="98"/>
  <c r="O89" i="97"/>
  <c r="P95" i="114"/>
  <c r="P95" i="116"/>
  <c r="P95" i="113"/>
  <c r="P95" i="117"/>
  <c r="P95" i="115"/>
  <c r="P95" i="109"/>
  <c r="P95" i="108"/>
  <c r="P95" i="111"/>
  <c r="P95" i="110"/>
  <c r="P95" i="105"/>
  <c r="P95" i="107"/>
  <c r="P95" i="106"/>
  <c r="P95" i="103"/>
  <c r="P95" i="102"/>
  <c r="P95" i="99"/>
  <c r="P95" i="104"/>
  <c r="P95" i="101"/>
  <c r="P95" i="100"/>
  <c r="P95" i="97"/>
  <c r="P95" i="98"/>
  <c r="P85" i="117"/>
  <c r="P85" i="115"/>
  <c r="P85" i="113"/>
  <c r="P85" i="116"/>
  <c r="P85" i="111"/>
  <c r="P85" i="108"/>
  <c r="P85" i="114"/>
  <c r="P85" i="109"/>
  <c r="P85" i="107"/>
  <c r="P85" i="110"/>
  <c r="P85" i="102"/>
  <c r="P85" i="105"/>
  <c r="P85" i="104"/>
  <c r="P85" i="106"/>
  <c r="P85" i="101"/>
  <c r="P85" i="99"/>
  <c r="P85" i="103"/>
  <c r="P85" i="98"/>
  <c r="P85" i="100"/>
  <c r="P85" i="97"/>
  <c r="P75" i="115"/>
  <c r="P75" i="117"/>
  <c r="P75" i="116"/>
  <c r="P75" i="114"/>
  <c r="P75" i="113"/>
  <c r="P75" i="111"/>
  <c r="P75" i="109"/>
  <c r="P75" i="108"/>
  <c r="P75" i="110"/>
  <c r="P75" i="107"/>
  <c r="P75" i="105"/>
  <c r="P75" i="104"/>
  <c r="P75" i="102"/>
  <c r="P75" i="103"/>
  <c r="P75" i="101"/>
  <c r="P75" i="100"/>
  <c r="P75" i="98"/>
  <c r="P75" i="106"/>
  <c r="P75" i="99"/>
  <c r="P75" i="97"/>
  <c r="O87" i="117"/>
  <c r="O87" i="115"/>
  <c r="O87" i="116"/>
  <c r="O87" i="114"/>
  <c r="O87" i="111"/>
  <c r="O87" i="108"/>
  <c r="O87" i="113"/>
  <c r="O87" i="107"/>
  <c r="O87" i="102"/>
  <c r="O87" i="109"/>
  <c r="O87" i="104"/>
  <c r="O87" i="106"/>
  <c r="O87" i="105"/>
  <c r="O87" i="103"/>
  <c r="O87" i="110"/>
  <c r="O87" i="99"/>
  <c r="O87" i="98"/>
  <c r="O87" i="101"/>
  <c r="O87" i="100"/>
  <c r="O87" i="97"/>
  <c r="P99" i="115"/>
  <c r="S99" i="115" s="1"/>
  <c r="P99" i="113"/>
  <c r="S99" i="113" s="1"/>
  <c r="P99" i="116"/>
  <c r="S99" i="116" s="1"/>
  <c r="P99" i="114"/>
  <c r="S99" i="114" s="1"/>
  <c r="P99" i="117"/>
  <c r="S99" i="117" s="1"/>
  <c r="P99" i="108"/>
  <c r="S99" i="108" s="1"/>
  <c r="P99" i="111"/>
  <c r="S99" i="111" s="1"/>
  <c r="P99" i="107"/>
  <c r="S99" i="107" s="1"/>
  <c r="P99" i="106"/>
  <c r="S99" i="106" s="1"/>
  <c r="P99" i="109"/>
  <c r="S99" i="109" s="1"/>
  <c r="P99" i="102"/>
  <c r="S99" i="102" s="1"/>
  <c r="P99" i="105"/>
  <c r="S99" i="105" s="1"/>
  <c r="P99" i="104"/>
  <c r="S99" i="104" s="1"/>
  <c r="P99" i="110"/>
  <c r="S99" i="110" s="1"/>
  <c r="P99" i="103"/>
  <c r="S99" i="103" s="1"/>
  <c r="P99" i="101"/>
  <c r="S99" i="101" s="1"/>
  <c r="P99" i="99"/>
  <c r="S99" i="99" s="1"/>
  <c r="P99" i="100"/>
  <c r="S99" i="100" s="1"/>
  <c r="P99" i="98"/>
  <c r="S99" i="98" s="1"/>
  <c r="P99" i="97"/>
  <c r="S99" i="97" s="1"/>
  <c r="O71" i="113"/>
  <c r="O71" i="116"/>
  <c r="O71" i="117"/>
  <c r="O71" i="114"/>
  <c r="O71" i="107"/>
  <c r="O71" i="110"/>
  <c r="O71" i="111"/>
  <c r="O71" i="108"/>
  <c r="O71" i="115"/>
  <c r="O71" i="102"/>
  <c r="O71" i="106"/>
  <c r="O71" i="104"/>
  <c r="O71" i="103"/>
  <c r="O71" i="105"/>
  <c r="O71" i="109"/>
  <c r="O71" i="100"/>
  <c r="O71" i="98"/>
  <c r="O71" i="101"/>
  <c r="O71" i="99"/>
  <c r="O71" i="97"/>
  <c r="O83" i="92"/>
  <c r="O83" i="90"/>
  <c r="O83" i="89"/>
  <c r="O83" i="91"/>
  <c r="O83" i="88"/>
  <c r="O83" i="87"/>
  <c r="O83" i="86"/>
  <c r="O83" i="84"/>
  <c r="O83" i="82"/>
  <c r="O83" i="85"/>
  <c r="O83" i="83"/>
  <c r="P101" i="89"/>
  <c r="P101" i="91"/>
  <c r="P101" i="92"/>
  <c r="P101" i="90"/>
  <c r="P101" i="87"/>
  <c r="P101" i="85"/>
  <c r="P101" i="88"/>
  <c r="P101" i="86"/>
  <c r="P101" i="84"/>
  <c r="P101" i="82"/>
  <c r="P101" i="83"/>
  <c r="P91" i="91"/>
  <c r="P91" i="89"/>
  <c r="P91" i="92"/>
  <c r="P91" i="90"/>
  <c r="P91" i="88"/>
  <c r="P91" i="85"/>
  <c r="P91" i="86"/>
  <c r="P91" i="87"/>
  <c r="P91" i="83"/>
  <c r="P91" i="84"/>
  <c r="P91" i="82"/>
  <c r="O103" i="91"/>
  <c r="O103" i="89"/>
  <c r="O103" i="88"/>
  <c r="O103" i="90"/>
  <c r="O103" i="86"/>
  <c r="O103" i="84"/>
  <c r="O103" i="85"/>
  <c r="O103" i="87"/>
  <c r="O103" i="92"/>
  <c r="O103" i="82"/>
  <c r="O103" i="83"/>
  <c r="O93" i="89"/>
  <c r="O93" i="92"/>
  <c r="O93" i="90"/>
  <c r="O93" i="88"/>
  <c r="O93" i="91"/>
  <c r="O93" i="86"/>
  <c r="O93" i="87"/>
  <c r="O93" i="85"/>
  <c r="O93" i="83"/>
  <c r="O93" i="82"/>
  <c r="O93" i="84"/>
  <c r="O73" i="91"/>
  <c r="O73" i="89"/>
  <c r="O73" i="92"/>
  <c r="O73" i="90"/>
  <c r="O73" i="87"/>
  <c r="O73" i="88"/>
  <c r="O73" i="85"/>
  <c r="O73" i="86"/>
  <c r="O73" i="83"/>
  <c r="O73" i="84"/>
  <c r="O73" i="82"/>
  <c r="P89" i="91"/>
  <c r="P89" i="92"/>
  <c r="P89" i="89"/>
  <c r="P89" i="90"/>
  <c r="P89" i="87"/>
  <c r="P89" i="88"/>
  <c r="P89" i="86"/>
  <c r="P89" i="85"/>
  <c r="P89" i="83"/>
  <c r="P89" i="82"/>
  <c r="P89" i="84"/>
  <c r="O89" i="91"/>
  <c r="O89" i="92"/>
  <c r="O89" i="89"/>
  <c r="O89" i="88"/>
  <c r="O89" i="90"/>
  <c r="O89" i="87"/>
  <c r="O89" i="83"/>
  <c r="O89" i="82"/>
  <c r="O89" i="85"/>
  <c r="O89" i="86"/>
  <c r="O89" i="84"/>
  <c r="P95" i="92"/>
  <c r="P95" i="90"/>
  <c r="P95" i="91"/>
  <c r="P95" i="85"/>
  <c r="P95" i="89"/>
  <c r="P95" i="88"/>
  <c r="P95" i="82"/>
  <c r="P95" i="87"/>
  <c r="P95" i="86"/>
  <c r="P95" i="84"/>
  <c r="P95" i="83"/>
  <c r="P85" i="92"/>
  <c r="P85" i="91"/>
  <c r="P85" i="89"/>
  <c r="P85" i="85"/>
  <c r="P85" i="87"/>
  <c r="P85" i="90"/>
  <c r="P85" i="88"/>
  <c r="P85" i="86"/>
  <c r="P85" i="84"/>
  <c r="P85" i="83"/>
  <c r="P85" i="82"/>
  <c r="P75" i="92"/>
  <c r="P75" i="91"/>
  <c r="P75" i="90"/>
  <c r="P75" i="89"/>
  <c r="P75" i="85"/>
  <c r="P75" i="88"/>
  <c r="P75" i="86"/>
  <c r="P75" i="87"/>
  <c r="P75" i="83"/>
  <c r="P75" i="82"/>
  <c r="P75" i="84"/>
  <c r="O91" i="91"/>
  <c r="O91" i="89"/>
  <c r="O91" i="92"/>
  <c r="O91" i="88"/>
  <c r="O91" i="90"/>
  <c r="O91" i="87"/>
  <c r="O91" i="85"/>
  <c r="O91" i="83"/>
  <c r="O91" i="84"/>
  <c r="O91" i="82"/>
  <c r="O91" i="86"/>
  <c r="P99" i="90"/>
  <c r="S99" i="90" s="1"/>
  <c r="P99" i="89"/>
  <c r="S99" i="89" s="1"/>
  <c r="P99" i="92"/>
  <c r="S99" i="92" s="1"/>
  <c r="P99" i="86"/>
  <c r="S99" i="86" s="1"/>
  <c r="P99" i="84"/>
  <c r="S99" i="84" s="1"/>
  <c r="P99" i="88"/>
  <c r="S99" i="88" s="1"/>
  <c r="P99" i="91"/>
  <c r="S99" i="91" s="1"/>
  <c r="P99" i="87"/>
  <c r="S99" i="87" s="1"/>
  <c r="P99" i="85"/>
  <c r="S99" i="85" s="1"/>
  <c r="P99" i="82"/>
  <c r="S99" i="82" s="1"/>
  <c r="P99" i="83"/>
  <c r="S99" i="83" s="1"/>
  <c r="P71" i="89"/>
  <c r="P71" i="91"/>
  <c r="P71" i="92"/>
  <c r="P71" i="88"/>
  <c r="P71" i="90"/>
  <c r="P71" i="86"/>
  <c r="P71" i="83"/>
  <c r="P71" i="87"/>
  <c r="P71" i="85"/>
  <c r="P71" i="82"/>
  <c r="P71" i="84"/>
  <c r="O87" i="88"/>
  <c r="O87" i="90"/>
  <c r="O87" i="86"/>
  <c r="O87" i="85"/>
  <c r="O87" i="84"/>
  <c r="O87" i="89"/>
  <c r="O87" i="87"/>
  <c r="O87" i="92"/>
  <c r="O87" i="91"/>
  <c r="O87" i="83"/>
  <c r="O87" i="82"/>
  <c r="O75" i="92"/>
  <c r="O75" i="88"/>
  <c r="O75" i="91"/>
  <c r="O75" i="90"/>
  <c r="O75" i="87"/>
  <c r="O75" i="89"/>
  <c r="O75" i="85"/>
  <c r="O75" i="82"/>
  <c r="O75" i="83"/>
  <c r="O75" i="86"/>
  <c r="O75" i="84"/>
  <c r="O79" i="91"/>
  <c r="O79" i="92"/>
  <c r="O79" i="90"/>
  <c r="O79" i="89"/>
  <c r="O79" i="88"/>
  <c r="O79" i="87"/>
  <c r="O79" i="86"/>
  <c r="O79" i="83"/>
  <c r="O79" i="85"/>
  <c r="O79" i="82"/>
  <c r="O79" i="84"/>
  <c r="O77" i="92"/>
  <c r="O77" i="91"/>
  <c r="O77" i="90"/>
  <c r="O77" i="88"/>
  <c r="O77" i="89"/>
  <c r="O77" i="86"/>
  <c r="O77" i="87"/>
  <c r="O77" i="83"/>
  <c r="O77" i="82"/>
  <c r="O77" i="85"/>
  <c r="O77" i="84"/>
  <c r="P79" i="92"/>
  <c r="P79" i="90"/>
  <c r="P79" i="89"/>
  <c r="P79" i="91"/>
  <c r="P79" i="85"/>
  <c r="P79" i="88"/>
  <c r="P79" i="87"/>
  <c r="P79" i="86"/>
  <c r="P79" i="82"/>
  <c r="P79" i="84"/>
  <c r="P79" i="83"/>
  <c r="O101" i="89"/>
  <c r="O101" i="91"/>
  <c r="O101" i="88"/>
  <c r="O101" i="90"/>
  <c r="O101" i="86"/>
  <c r="O101" i="84"/>
  <c r="O101" i="92"/>
  <c r="O101" i="87"/>
  <c r="O101" i="85"/>
  <c r="O101" i="82"/>
  <c r="O101" i="83"/>
  <c r="O69" i="89"/>
  <c r="O69" i="91"/>
  <c r="O69" i="90"/>
  <c r="O69" i="88"/>
  <c r="O69" i="86"/>
  <c r="O69" i="92"/>
  <c r="O69" i="87"/>
  <c r="O69" i="85"/>
  <c r="O69" i="84"/>
  <c r="O69" i="82"/>
  <c r="O69" i="83"/>
  <c r="O99" i="92"/>
  <c r="R99" i="92" s="1"/>
  <c r="O99" i="90"/>
  <c r="R99" i="90" s="1"/>
  <c r="O99" i="88"/>
  <c r="R99" i="88" s="1"/>
  <c r="O99" i="89"/>
  <c r="R99" i="89" s="1"/>
  <c r="O99" i="91"/>
  <c r="R99" i="91" s="1"/>
  <c r="O99" i="87"/>
  <c r="R99" i="87" s="1"/>
  <c r="O99" i="86"/>
  <c r="R99" i="86" s="1"/>
  <c r="O99" i="84"/>
  <c r="R99" i="84" s="1"/>
  <c r="O99" i="85"/>
  <c r="R99" i="85" s="1"/>
  <c r="O99" i="82"/>
  <c r="R99" i="82" s="1"/>
  <c r="O99" i="83"/>
  <c r="R99" i="83" s="1"/>
  <c r="P97" i="91"/>
  <c r="S97" i="91" s="1"/>
  <c r="P97" i="90"/>
  <c r="S97" i="90" s="1"/>
  <c r="P97" i="89"/>
  <c r="S97" i="89" s="1"/>
  <c r="P97" i="92"/>
  <c r="S97" i="92" s="1"/>
  <c r="P97" i="87"/>
  <c r="S97" i="87" s="1"/>
  <c r="P97" i="88"/>
  <c r="S97" i="88" s="1"/>
  <c r="P97" i="86"/>
  <c r="S97" i="86" s="1"/>
  <c r="P97" i="83"/>
  <c r="S97" i="83" s="1"/>
  <c r="P97" i="85"/>
  <c r="S97" i="85" s="1"/>
  <c r="P97" i="84"/>
  <c r="S97" i="84" s="1"/>
  <c r="P97" i="82"/>
  <c r="S97" i="82" s="1"/>
  <c r="O97" i="92"/>
  <c r="R97" i="92" s="1"/>
  <c r="O97" i="91"/>
  <c r="R97" i="91" s="1"/>
  <c r="O97" i="90"/>
  <c r="R97" i="90" s="1"/>
  <c r="O97" i="88"/>
  <c r="R97" i="88" s="1"/>
  <c r="O97" i="85"/>
  <c r="R97" i="85" s="1"/>
  <c r="O97" i="87"/>
  <c r="R97" i="87" s="1"/>
  <c r="O97" i="86"/>
  <c r="R97" i="86" s="1"/>
  <c r="O97" i="84"/>
  <c r="R97" i="84" s="1"/>
  <c r="O97" i="89"/>
  <c r="R97" i="89" s="1"/>
  <c r="O97" i="82"/>
  <c r="R97" i="82" s="1"/>
  <c r="O97" i="83"/>
  <c r="R97" i="83" s="1"/>
  <c r="P103" i="91"/>
  <c r="P103" i="89"/>
  <c r="P103" i="92"/>
  <c r="P103" i="87"/>
  <c r="P103" i="90"/>
  <c r="P103" i="88"/>
  <c r="P103" i="86"/>
  <c r="P103" i="85"/>
  <c r="P103" i="83"/>
  <c r="P103" i="84"/>
  <c r="P103" i="82"/>
  <c r="P93" i="89"/>
  <c r="P93" i="92"/>
  <c r="P93" i="90"/>
  <c r="P93" i="91"/>
  <c r="P93" i="85"/>
  <c r="P93" i="87"/>
  <c r="P93" i="88"/>
  <c r="P93" i="86"/>
  <c r="P93" i="82"/>
  <c r="P93" i="84"/>
  <c r="P93" i="83"/>
  <c r="P83" i="90"/>
  <c r="P83" i="89"/>
  <c r="P83" i="91"/>
  <c r="P83" i="92"/>
  <c r="P83" i="86"/>
  <c r="P83" i="85"/>
  <c r="P83" i="88"/>
  <c r="P83" i="87"/>
  <c r="P83" i="84"/>
  <c r="P83" i="82"/>
  <c r="P83" i="83"/>
  <c r="P69" i="89"/>
  <c r="P69" i="91"/>
  <c r="P69" i="92"/>
  <c r="P69" i="90"/>
  <c r="P69" i="88"/>
  <c r="P69" i="86"/>
  <c r="P69" i="87"/>
  <c r="P69" i="85"/>
  <c r="P69" i="83"/>
  <c r="P69" i="84"/>
  <c r="P69" i="82"/>
  <c r="O95" i="89"/>
  <c r="O95" i="92"/>
  <c r="O95" i="90"/>
  <c r="O95" i="91"/>
  <c r="O95" i="88"/>
  <c r="O95" i="85"/>
  <c r="O95" i="87"/>
  <c r="O95" i="86"/>
  <c r="O95" i="83"/>
  <c r="O95" i="82"/>
  <c r="O95" i="84"/>
  <c r="O85" i="91"/>
  <c r="O85" i="88"/>
  <c r="O85" i="90"/>
  <c r="O85" i="86"/>
  <c r="O85" i="84"/>
  <c r="O85" i="89"/>
  <c r="O85" i="85"/>
  <c r="O85" i="92"/>
  <c r="O85" i="87"/>
  <c r="O85" i="83"/>
  <c r="O85" i="82"/>
  <c r="P81" i="90"/>
  <c r="P81" i="89"/>
  <c r="P81" i="91"/>
  <c r="P81" i="92"/>
  <c r="P81" i="87"/>
  <c r="P81" i="88"/>
  <c r="P81" i="86"/>
  <c r="P81" i="85"/>
  <c r="P81" i="82"/>
  <c r="P81" i="83"/>
  <c r="P81" i="84"/>
  <c r="O81" i="92"/>
  <c r="O81" i="90"/>
  <c r="O81" i="89"/>
  <c r="O81" i="88"/>
  <c r="O81" i="91"/>
  <c r="O81" i="87"/>
  <c r="O81" i="86"/>
  <c r="O81" i="84"/>
  <c r="O81" i="85"/>
  <c r="O81" i="82"/>
  <c r="O81" i="83"/>
  <c r="P87" i="92"/>
  <c r="P87" i="91"/>
  <c r="P87" i="89"/>
  <c r="P87" i="90"/>
  <c r="P87" i="88"/>
  <c r="P87" i="86"/>
  <c r="P87" i="85"/>
  <c r="P87" i="83"/>
  <c r="P87" i="82"/>
  <c r="P87" i="84"/>
  <c r="P87" i="87"/>
  <c r="P77" i="92"/>
  <c r="P77" i="91"/>
  <c r="P77" i="90"/>
  <c r="P77" i="89"/>
  <c r="P77" i="87"/>
  <c r="P77" i="88"/>
  <c r="P77" i="82"/>
  <c r="P77" i="85"/>
  <c r="P77" i="84"/>
  <c r="P77" i="86"/>
  <c r="P77" i="83"/>
  <c r="P73" i="92"/>
  <c r="P73" i="90"/>
  <c r="P73" i="91"/>
  <c r="P73" i="87"/>
  <c r="P73" i="88"/>
  <c r="P73" i="85"/>
  <c r="P73" i="89"/>
  <c r="P73" i="86"/>
  <c r="P73" i="83"/>
  <c r="P73" i="84"/>
  <c r="P73" i="82"/>
  <c r="O71" i="89"/>
  <c r="O71" i="91"/>
  <c r="O71" i="90"/>
  <c r="O71" i="86"/>
  <c r="O71" i="88"/>
  <c r="O71" i="87"/>
  <c r="O71" i="85"/>
  <c r="O71" i="92"/>
  <c r="O71" i="84"/>
  <c r="O71" i="82"/>
  <c r="O71" i="83"/>
  <c r="O103" i="78"/>
  <c r="O103" i="76"/>
  <c r="O103" i="81"/>
  <c r="O103" i="79"/>
  <c r="O103" i="77"/>
  <c r="O103" i="75"/>
  <c r="O103" i="74"/>
  <c r="O103" i="80"/>
  <c r="O93" i="81"/>
  <c r="O93" i="80"/>
  <c r="O93" i="79"/>
  <c r="O93" i="78"/>
  <c r="O93" i="76"/>
  <c r="O93" i="75"/>
  <c r="O93" i="77"/>
  <c r="O93" i="74"/>
  <c r="P71" i="81"/>
  <c r="P71" i="79"/>
  <c r="P71" i="77"/>
  <c r="P71" i="78"/>
  <c r="P71" i="73"/>
  <c r="P71" i="80"/>
  <c r="P71" i="75"/>
  <c r="P71" i="74"/>
  <c r="P71" i="76"/>
  <c r="P71" i="71"/>
  <c r="P71" i="65"/>
  <c r="P71" i="72"/>
  <c r="O91" i="80"/>
  <c r="O91" i="79"/>
  <c r="O91" i="78"/>
  <c r="O91" i="81"/>
  <c r="O91" i="77"/>
  <c r="O91" i="74"/>
  <c r="O91" i="75"/>
  <c r="O91" i="76"/>
  <c r="P89" i="79"/>
  <c r="P89" i="80"/>
  <c r="P89" i="78"/>
  <c r="P89" i="81"/>
  <c r="P89" i="76"/>
  <c r="P89" i="74"/>
  <c r="P89" i="75"/>
  <c r="P89" i="77"/>
  <c r="O89" i="79"/>
  <c r="O89" i="80"/>
  <c r="O89" i="78"/>
  <c r="O89" i="81"/>
  <c r="O89" i="77"/>
  <c r="O89" i="76"/>
  <c r="O89" i="74"/>
  <c r="O89" i="75"/>
  <c r="P95" i="81"/>
  <c r="P95" i="80"/>
  <c r="P95" i="79"/>
  <c r="P95" i="77"/>
  <c r="P95" i="78"/>
  <c r="P95" i="76"/>
  <c r="P95" i="74"/>
  <c r="P95" i="75"/>
  <c r="P85" i="80"/>
  <c r="P85" i="79"/>
  <c r="P85" i="78"/>
  <c r="P85" i="74"/>
  <c r="P85" i="81"/>
  <c r="P85" i="77"/>
  <c r="P85" i="76"/>
  <c r="P85" i="75"/>
  <c r="P75" i="79"/>
  <c r="P75" i="80"/>
  <c r="P75" i="81"/>
  <c r="P75" i="76"/>
  <c r="P75" i="78"/>
  <c r="P75" i="77"/>
  <c r="P75" i="75"/>
  <c r="P75" i="74"/>
  <c r="O87" i="80"/>
  <c r="O87" i="79"/>
  <c r="O87" i="81"/>
  <c r="O87" i="78"/>
  <c r="O87" i="77"/>
  <c r="O87" i="75"/>
  <c r="O87" i="76"/>
  <c r="O87" i="74"/>
  <c r="P99" i="78"/>
  <c r="S99" i="78" s="1"/>
  <c r="P99" i="77"/>
  <c r="S99" i="77" s="1"/>
  <c r="P99" i="79"/>
  <c r="S99" i="79" s="1"/>
  <c r="P99" i="81"/>
  <c r="S99" i="81" s="1"/>
  <c r="P99" i="76"/>
  <c r="S99" i="76" s="1"/>
  <c r="P99" i="74"/>
  <c r="S99" i="74" s="1"/>
  <c r="P99" i="80"/>
  <c r="S99" i="80" s="1"/>
  <c r="P99" i="75"/>
  <c r="S99" i="75" s="1"/>
  <c r="P73" i="79"/>
  <c r="P73" i="80"/>
  <c r="P73" i="81"/>
  <c r="P73" i="76"/>
  <c r="P73" i="77"/>
  <c r="P73" i="75"/>
  <c r="P73" i="65"/>
  <c r="P73" i="73"/>
  <c r="P73" i="78"/>
  <c r="P73" i="72"/>
  <c r="P73" i="71"/>
  <c r="P73" i="74"/>
  <c r="P69" i="81"/>
  <c r="P69" i="79"/>
  <c r="P69" i="77"/>
  <c r="P69" i="73"/>
  <c r="P69" i="76"/>
  <c r="P69" i="80"/>
  <c r="P69" i="65"/>
  <c r="P69" i="78"/>
  <c r="P69" i="75"/>
  <c r="P69" i="71"/>
  <c r="P69" i="74"/>
  <c r="P69" i="72"/>
  <c r="O75" i="81"/>
  <c r="O75" i="79"/>
  <c r="O75" i="77"/>
  <c r="O75" i="80"/>
  <c r="O75" i="74"/>
  <c r="O75" i="78"/>
  <c r="O75" i="75"/>
  <c r="O75" i="76"/>
  <c r="O79" i="78"/>
  <c r="O79" i="77"/>
  <c r="O79" i="80"/>
  <c r="O79" i="81"/>
  <c r="O79" i="79"/>
  <c r="O79" i="76"/>
  <c r="O79" i="75"/>
  <c r="O79" i="74"/>
  <c r="O77" i="78"/>
  <c r="O77" i="81"/>
  <c r="O77" i="80"/>
  <c r="O77" i="79"/>
  <c r="O77" i="76"/>
  <c r="O77" i="75"/>
  <c r="O77" i="77"/>
  <c r="O77" i="74"/>
  <c r="P79" i="78"/>
  <c r="P79" i="77"/>
  <c r="P79" i="80"/>
  <c r="P79" i="81"/>
  <c r="P79" i="79"/>
  <c r="P79" i="76"/>
  <c r="P79" i="74"/>
  <c r="P79" i="75"/>
  <c r="O101" i="78"/>
  <c r="O101" i="76"/>
  <c r="O101" i="81"/>
  <c r="O101" i="79"/>
  <c r="O101" i="77"/>
  <c r="O101" i="80"/>
  <c r="O101" i="75"/>
  <c r="O101" i="74"/>
  <c r="O73" i="81"/>
  <c r="O73" i="79"/>
  <c r="O73" i="77"/>
  <c r="O73" i="80"/>
  <c r="O73" i="71"/>
  <c r="O73" i="76"/>
  <c r="O73" i="74"/>
  <c r="O73" i="75"/>
  <c r="O73" i="65"/>
  <c r="O73" i="73"/>
  <c r="O73" i="78"/>
  <c r="O73" i="72"/>
  <c r="O69" i="78"/>
  <c r="O69" i="81"/>
  <c r="O69" i="79"/>
  <c r="O69" i="80"/>
  <c r="O69" i="77"/>
  <c r="O69" i="75"/>
  <c r="O69" i="76"/>
  <c r="O69" i="71"/>
  <c r="O69" i="74"/>
  <c r="O69" i="72"/>
  <c r="O69" i="65"/>
  <c r="O69" i="73"/>
  <c r="O99" i="78"/>
  <c r="R99" i="78" s="1"/>
  <c r="O99" i="77"/>
  <c r="R99" i="77" s="1"/>
  <c r="O99" i="80"/>
  <c r="R99" i="80" s="1"/>
  <c r="O99" i="76"/>
  <c r="R99" i="76" s="1"/>
  <c r="O99" i="81"/>
  <c r="R99" i="81" s="1"/>
  <c r="O99" i="79"/>
  <c r="R99" i="79" s="1"/>
  <c r="O99" i="74"/>
  <c r="R99" i="74" s="1"/>
  <c r="O99" i="75"/>
  <c r="R99" i="75" s="1"/>
  <c r="P97" i="78"/>
  <c r="S97" i="78" s="1"/>
  <c r="P97" i="79"/>
  <c r="S97" i="79" s="1"/>
  <c r="P97" i="77"/>
  <c r="S97" i="77" s="1"/>
  <c r="P97" i="81"/>
  <c r="S97" i="81" s="1"/>
  <c r="P97" i="80"/>
  <c r="S97" i="80" s="1"/>
  <c r="P97" i="76"/>
  <c r="S97" i="76" s="1"/>
  <c r="P97" i="74"/>
  <c r="S97" i="74" s="1"/>
  <c r="P97" i="75"/>
  <c r="S97" i="75" s="1"/>
  <c r="O97" i="80"/>
  <c r="R97" i="80" s="1"/>
  <c r="O97" i="78"/>
  <c r="R97" i="78" s="1"/>
  <c r="O97" i="76"/>
  <c r="R97" i="76" s="1"/>
  <c r="O97" i="79"/>
  <c r="R97" i="79" s="1"/>
  <c r="O97" i="81"/>
  <c r="R97" i="81" s="1"/>
  <c r="O97" i="77"/>
  <c r="R97" i="77" s="1"/>
  <c r="O97" i="74"/>
  <c r="R97" i="74" s="1"/>
  <c r="O97" i="75"/>
  <c r="R97" i="75" s="1"/>
  <c r="P103" i="81"/>
  <c r="P103" i="79"/>
  <c r="P103" i="77"/>
  <c r="P103" i="80"/>
  <c r="P103" i="76"/>
  <c r="P103" i="75"/>
  <c r="P103" i="78"/>
  <c r="P103" i="74"/>
  <c r="P93" i="81"/>
  <c r="P93" i="80"/>
  <c r="P93" i="78"/>
  <c r="P93" i="77"/>
  <c r="P93" i="79"/>
  <c r="P93" i="74"/>
  <c r="P93" i="75"/>
  <c r="P93" i="76"/>
  <c r="P83" i="81"/>
  <c r="P83" i="80"/>
  <c r="P83" i="79"/>
  <c r="P83" i="78"/>
  <c r="P83" i="77"/>
  <c r="P83" i="76"/>
  <c r="P83" i="74"/>
  <c r="P83" i="75"/>
  <c r="P91" i="80"/>
  <c r="P91" i="79"/>
  <c r="P91" i="78"/>
  <c r="P91" i="81"/>
  <c r="P91" i="76"/>
  <c r="P91" i="77"/>
  <c r="P91" i="75"/>
  <c r="P91" i="74"/>
  <c r="O95" i="80"/>
  <c r="O95" i="81"/>
  <c r="O95" i="79"/>
  <c r="O95" i="78"/>
  <c r="O95" i="76"/>
  <c r="O95" i="77"/>
  <c r="O95" i="75"/>
  <c r="O95" i="74"/>
  <c r="O85" i="80"/>
  <c r="O85" i="79"/>
  <c r="O85" i="81"/>
  <c r="O85" i="77"/>
  <c r="O85" i="75"/>
  <c r="O85" i="76"/>
  <c r="O85" i="74"/>
  <c r="O85" i="78"/>
  <c r="O71" i="78"/>
  <c r="O71" i="81"/>
  <c r="O71" i="79"/>
  <c r="O71" i="75"/>
  <c r="O71" i="77"/>
  <c r="O71" i="76"/>
  <c r="O71" i="80"/>
  <c r="O71" i="71"/>
  <c r="O71" i="72"/>
  <c r="O71" i="74"/>
  <c r="O71" i="73"/>
  <c r="O71" i="65"/>
  <c r="P101" i="81"/>
  <c r="P101" i="79"/>
  <c r="P101" i="77"/>
  <c r="P101" i="78"/>
  <c r="P101" i="75"/>
  <c r="P101" i="74"/>
  <c r="P101" i="76"/>
  <c r="P101" i="80"/>
  <c r="O83" i="81"/>
  <c r="O83" i="80"/>
  <c r="O83" i="76"/>
  <c r="O83" i="79"/>
  <c r="O83" i="77"/>
  <c r="O83" i="74"/>
  <c r="O83" i="78"/>
  <c r="O83" i="75"/>
  <c r="P81" i="81"/>
  <c r="P81" i="80"/>
  <c r="P81" i="79"/>
  <c r="P81" i="78"/>
  <c r="P81" i="77"/>
  <c r="P81" i="76"/>
  <c r="P81" i="74"/>
  <c r="P81" i="75"/>
  <c r="O81" i="81"/>
  <c r="O81" i="77"/>
  <c r="O81" i="80"/>
  <c r="O81" i="76"/>
  <c r="O81" i="78"/>
  <c r="O81" i="79"/>
  <c r="O81" i="74"/>
  <c r="O81" i="75"/>
  <c r="P87" i="80"/>
  <c r="P87" i="79"/>
  <c r="P87" i="78"/>
  <c r="P87" i="77"/>
  <c r="P87" i="81"/>
  <c r="P87" i="75"/>
  <c r="P87" i="74"/>
  <c r="P87" i="76"/>
  <c r="P77" i="78"/>
  <c r="P77" i="77"/>
  <c r="P77" i="81"/>
  <c r="P77" i="80"/>
  <c r="P77" i="79"/>
  <c r="P77" i="74"/>
  <c r="P77" i="75"/>
  <c r="P77" i="76"/>
  <c r="O87" i="71"/>
  <c r="O87" i="72"/>
  <c r="O87" i="65"/>
  <c r="O87" i="73"/>
  <c r="G100" i="61"/>
  <c r="P99" i="72"/>
  <c r="S99" i="72" s="1"/>
  <c r="P99" i="73"/>
  <c r="S99" i="73" s="1"/>
  <c r="P99" i="71"/>
  <c r="S99" i="71" s="1"/>
  <c r="P99" i="65"/>
  <c r="S99" i="65" s="1"/>
  <c r="O75" i="71"/>
  <c r="O75" i="73"/>
  <c r="O75" i="72"/>
  <c r="O75" i="65"/>
  <c r="O79" i="73"/>
  <c r="O79" i="71"/>
  <c r="O79" i="72"/>
  <c r="O79" i="65"/>
  <c r="O77" i="71"/>
  <c r="O77" i="73"/>
  <c r="O77" i="72"/>
  <c r="O77" i="65"/>
  <c r="P79" i="72"/>
  <c r="P79" i="73"/>
  <c r="P79" i="71"/>
  <c r="P79" i="65"/>
  <c r="F102" i="61"/>
  <c r="O101" i="65"/>
  <c r="O101" i="73"/>
  <c r="O101" i="71"/>
  <c r="O101" i="72"/>
  <c r="F100" i="61"/>
  <c r="O99" i="72"/>
  <c r="R99" i="72" s="1"/>
  <c r="O99" i="73"/>
  <c r="R99" i="73" s="1"/>
  <c r="O99" i="65"/>
  <c r="R99" i="65" s="1"/>
  <c r="O99" i="71"/>
  <c r="R99" i="71" s="1"/>
  <c r="G98" i="61"/>
  <c r="P97" i="72"/>
  <c r="S97" i="72" s="1"/>
  <c r="P97" i="73"/>
  <c r="S97" i="73" s="1"/>
  <c r="P97" i="65"/>
  <c r="S97" i="65" s="1"/>
  <c r="P97" i="71"/>
  <c r="S97" i="71" s="1"/>
  <c r="F98" i="61"/>
  <c r="O97" i="71"/>
  <c r="R97" i="71" s="1"/>
  <c r="O97" i="72"/>
  <c r="R97" i="72" s="1"/>
  <c r="O97" i="73"/>
  <c r="R97" i="73" s="1"/>
  <c r="O97" i="65"/>
  <c r="R97" i="65" s="1"/>
  <c r="G104" i="61"/>
  <c r="P103" i="73"/>
  <c r="P103" i="71"/>
  <c r="P103" i="72"/>
  <c r="P103" i="65"/>
  <c r="P93" i="71"/>
  <c r="P93" i="72"/>
  <c r="P93" i="65"/>
  <c r="P93" i="73"/>
  <c r="P83" i="72"/>
  <c r="P83" i="73"/>
  <c r="P83" i="71"/>
  <c r="P83" i="65"/>
  <c r="O95" i="71"/>
  <c r="O95" i="72"/>
  <c r="O95" i="73"/>
  <c r="O95" i="65"/>
  <c r="O85" i="73"/>
  <c r="O85" i="65"/>
  <c r="O85" i="72"/>
  <c r="O85" i="71"/>
  <c r="O83" i="72"/>
  <c r="O83" i="73"/>
  <c r="O83" i="65"/>
  <c r="O83" i="71"/>
  <c r="P81" i="72"/>
  <c r="P81" i="65"/>
  <c r="P81" i="73"/>
  <c r="P81" i="71"/>
  <c r="O81" i="71"/>
  <c r="O81" i="72"/>
  <c r="O81" i="65"/>
  <c r="O81" i="73"/>
  <c r="P87" i="71"/>
  <c r="P87" i="73"/>
  <c r="P87" i="72"/>
  <c r="P87" i="65"/>
  <c r="P77" i="71"/>
  <c r="P77" i="73"/>
  <c r="P77" i="72"/>
  <c r="P77" i="65"/>
  <c r="G102" i="61"/>
  <c r="P101" i="65"/>
  <c r="P101" i="73"/>
  <c r="P101" i="71"/>
  <c r="P101" i="72"/>
  <c r="P91" i="73"/>
  <c r="P91" i="71"/>
  <c r="P91" i="72"/>
  <c r="P91" i="65"/>
  <c r="F104" i="61"/>
  <c r="O103" i="73"/>
  <c r="O103" i="71"/>
  <c r="O103" i="72"/>
  <c r="O103" i="65"/>
  <c r="O93" i="71"/>
  <c r="O93" i="72"/>
  <c r="O93" i="65"/>
  <c r="O93" i="73"/>
  <c r="O91" i="73"/>
  <c r="O91" i="71"/>
  <c r="O91" i="72"/>
  <c r="O91" i="65"/>
  <c r="P89" i="65"/>
  <c r="P89" i="73"/>
  <c r="P89" i="71"/>
  <c r="P89" i="72"/>
  <c r="O89" i="65"/>
  <c r="O89" i="73"/>
  <c r="O89" i="71"/>
  <c r="O89" i="72"/>
  <c r="P95" i="72"/>
  <c r="P95" i="73"/>
  <c r="P95" i="71"/>
  <c r="P95" i="65"/>
  <c r="P85" i="73"/>
  <c r="P85" i="65"/>
  <c r="P85" i="71"/>
  <c r="P85" i="72"/>
  <c r="P75" i="71"/>
  <c r="P75" i="73"/>
  <c r="P75" i="72"/>
  <c r="P75" i="65"/>
  <c r="V111" i="61"/>
  <c r="U111" i="61"/>
  <c r="T111" i="61"/>
  <c r="S111" i="61"/>
  <c r="R111" i="61"/>
  <c r="Q111" i="61"/>
  <c r="P111" i="61"/>
  <c r="O111" i="61"/>
  <c r="N111" i="61"/>
  <c r="M111" i="61"/>
  <c r="L111" i="61"/>
  <c r="K111" i="61"/>
  <c r="V63" i="61"/>
  <c r="U63" i="61"/>
  <c r="T63" i="61"/>
  <c r="S63" i="61"/>
  <c r="R63" i="61"/>
  <c r="Q63" i="61"/>
  <c r="P63" i="61"/>
  <c r="O63" i="61"/>
  <c r="N63" i="61"/>
  <c r="M63" i="61"/>
  <c r="L63" i="61"/>
  <c r="K63" i="61"/>
  <c r="U111" i="60"/>
  <c r="T111" i="60"/>
  <c r="S111" i="60"/>
  <c r="R111" i="60"/>
  <c r="Q111" i="60"/>
  <c r="P111" i="60"/>
  <c r="O111" i="60"/>
  <c r="N111" i="60"/>
  <c r="M111" i="60"/>
  <c r="L111" i="60"/>
  <c r="K111" i="60"/>
  <c r="O106" i="59"/>
  <c r="N106" i="59"/>
  <c r="M106" i="59"/>
  <c r="O104" i="59"/>
  <c r="N104" i="59"/>
  <c r="M104" i="59"/>
  <c r="O103" i="59"/>
  <c r="N103" i="59"/>
  <c r="M103" i="59"/>
  <c r="O102" i="59"/>
  <c r="N102" i="59"/>
  <c r="M101" i="59"/>
  <c r="O101" i="59"/>
  <c r="O100" i="59"/>
  <c r="N99" i="59"/>
  <c r="M99" i="59"/>
  <c r="O99" i="59"/>
  <c r="O98" i="59"/>
  <c r="N97" i="59"/>
  <c r="M97" i="59"/>
  <c r="O97" i="59"/>
  <c r="O96" i="59"/>
  <c r="N96" i="59"/>
  <c r="M96" i="59"/>
  <c r="O95" i="59"/>
  <c r="N95" i="59"/>
  <c r="O94" i="59"/>
  <c r="N94" i="59"/>
  <c r="M93" i="59"/>
  <c r="O93" i="59"/>
  <c r="N93" i="59"/>
  <c r="O92" i="59"/>
  <c r="N92" i="59"/>
  <c r="M91" i="59"/>
  <c r="O91" i="59"/>
  <c r="O90" i="59"/>
  <c r="N89" i="59"/>
  <c r="M89" i="59"/>
  <c r="O89" i="59"/>
  <c r="O88" i="59"/>
  <c r="N87" i="59"/>
  <c r="M88" i="59"/>
  <c r="O87" i="59"/>
  <c r="M87" i="59"/>
  <c r="O86" i="59"/>
  <c r="N86" i="59"/>
  <c r="M85" i="59"/>
  <c r="O85" i="59"/>
  <c r="N85" i="59"/>
  <c r="O84" i="59"/>
  <c r="N84" i="59"/>
  <c r="M83" i="59"/>
  <c r="O83" i="59"/>
  <c r="O82" i="59"/>
  <c r="N81" i="59"/>
  <c r="M81" i="59"/>
  <c r="O81" i="59"/>
  <c r="O80" i="59"/>
  <c r="N80" i="59"/>
  <c r="M79" i="59"/>
  <c r="O79" i="59"/>
  <c r="N79" i="59"/>
  <c r="O78" i="59"/>
  <c r="N78" i="59"/>
  <c r="M77" i="59"/>
  <c r="O77" i="59"/>
  <c r="N77" i="59"/>
  <c r="O76" i="59"/>
  <c r="N76" i="59"/>
  <c r="M75" i="59"/>
  <c r="O75" i="59"/>
  <c r="N75" i="59"/>
  <c r="O74" i="59"/>
  <c r="N73" i="59"/>
  <c r="M74" i="59"/>
  <c r="O73" i="59"/>
  <c r="O72" i="59"/>
  <c r="N72" i="59"/>
  <c r="M72" i="59"/>
  <c r="O71" i="59"/>
  <c r="N71" i="59"/>
  <c r="M71" i="59"/>
  <c r="O70" i="59"/>
  <c r="N70" i="59"/>
  <c r="M69" i="59"/>
  <c r="O69" i="59"/>
  <c r="N69" i="59"/>
  <c r="O68" i="59"/>
  <c r="K67" i="59"/>
  <c r="J67" i="59"/>
  <c r="O67" i="59"/>
  <c r="O66" i="59"/>
  <c r="K65" i="59"/>
  <c r="J65" i="59"/>
  <c r="O65" i="59"/>
  <c r="O62" i="59"/>
  <c r="M62" i="59"/>
  <c r="K62" i="59"/>
  <c r="H62" i="59"/>
  <c r="O61" i="59"/>
  <c r="M61" i="59"/>
  <c r="K61" i="59"/>
  <c r="H61" i="59"/>
  <c r="O60" i="59"/>
  <c r="M60" i="59"/>
  <c r="K60" i="59"/>
  <c r="H60" i="59"/>
  <c r="O59" i="59"/>
  <c r="M59" i="59"/>
  <c r="K59" i="59"/>
  <c r="H59" i="59"/>
  <c r="O57" i="59"/>
  <c r="N57" i="59"/>
  <c r="M57" i="59"/>
  <c r="H57" i="59"/>
  <c r="O56" i="59"/>
  <c r="N56" i="59"/>
  <c r="M56" i="59"/>
  <c r="H56" i="59"/>
  <c r="O55" i="59"/>
  <c r="N55" i="59"/>
  <c r="M55" i="59"/>
  <c r="H55" i="59"/>
  <c r="K54" i="59"/>
  <c r="H54" i="59"/>
  <c r="M54" i="59"/>
  <c r="M53" i="59"/>
  <c r="K53" i="59"/>
  <c r="H53" i="59"/>
  <c r="M52" i="59"/>
  <c r="K52" i="59"/>
  <c r="H52" i="59"/>
  <c r="M51" i="59"/>
  <c r="K51" i="59"/>
  <c r="H51" i="59"/>
  <c r="M50" i="59"/>
  <c r="K50" i="59"/>
  <c r="H50" i="59"/>
  <c r="M49" i="59"/>
  <c r="K49" i="59"/>
  <c r="H49" i="59"/>
  <c r="M48" i="59"/>
  <c r="K48" i="59"/>
  <c r="H48" i="59"/>
  <c r="M47" i="59"/>
  <c r="K47" i="59"/>
  <c r="H47" i="59"/>
  <c r="M46" i="59"/>
  <c r="K46" i="59"/>
  <c r="H46" i="59"/>
  <c r="M45" i="59"/>
  <c r="K45" i="59"/>
  <c r="H45" i="59"/>
  <c r="M44" i="59"/>
  <c r="K44" i="59"/>
  <c r="H44" i="59"/>
  <c r="M43" i="59"/>
  <c r="K43" i="59"/>
  <c r="H43" i="59"/>
  <c r="M42" i="59"/>
  <c r="K42" i="59"/>
  <c r="H42" i="59"/>
  <c r="M41" i="59"/>
  <c r="K41" i="59"/>
  <c r="H41" i="59"/>
  <c r="M40" i="59"/>
  <c r="K40" i="59"/>
  <c r="H40" i="59"/>
  <c r="M39" i="59"/>
  <c r="K39" i="59"/>
  <c r="H39" i="59"/>
  <c r="M38" i="59"/>
  <c r="K38" i="59"/>
  <c r="H38" i="59"/>
  <c r="M37" i="59"/>
  <c r="K37" i="59"/>
  <c r="H37" i="59"/>
  <c r="M36" i="59"/>
  <c r="K36" i="59"/>
  <c r="H36" i="59"/>
  <c r="M35" i="59"/>
  <c r="K35" i="59"/>
  <c r="H35" i="59"/>
  <c r="M34" i="59"/>
  <c r="K34" i="59"/>
  <c r="H34" i="59"/>
  <c r="M33" i="59"/>
  <c r="K33" i="59"/>
  <c r="H33" i="59"/>
  <c r="M32" i="59"/>
  <c r="K32" i="59"/>
  <c r="H32" i="59"/>
  <c r="P53" i="117" l="1"/>
  <c r="P53" i="113"/>
  <c r="P53" i="108"/>
  <c r="P53" i="104"/>
  <c r="P53" i="116"/>
  <c r="P53" i="111"/>
  <c r="P53" i="107"/>
  <c r="P53" i="115"/>
  <c r="P53" i="110"/>
  <c r="P53" i="106"/>
  <c r="P53" i="114"/>
  <c r="P53" i="109"/>
  <c r="P53" i="105"/>
  <c r="P53" i="101"/>
  <c r="P53" i="97"/>
  <c r="P53" i="102"/>
  <c r="P53" i="100"/>
  <c r="P53" i="99"/>
  <c r="P53" i="98"/>
  <c r="P53" i="103"/>
  <c r="P53" i="89"/>
  <c r="P53" i="85"/>
  <c r="P53" i="82"/>
  <c r="P53" i="92"/>
  <c r="P53" i="88"/>
  <c r="P53" i="84"/>
  <c r="P53" i="91"/>
  <c r="P53" i="87"/>
  <c r="P53" i="83"/>
  <c r="P53" i="90"/>
  <c r="P53" i="86"/>
  <c r="P40" i="115"/>
  <c r="P40" i="110"/>
  <c r="P40" i="106"/>
  <c r="P40" i="114"/>
  <c r="P40" i="109"/>
  <c r="P40" i="105"/>
  <c r="P40" i="117"/>
  <c r="P40" i="113"/>
  <c r="P40" i="108"/>
  <c r="P40" i="104"/>
  <c r="P40" i="116"/>
  <c r="P40" i="111"/>
  <c r="P40" i="107"/>
  <c r="P40" i="103"/>
  <c r="P40" i="98"/>
  <c r="P40" i="97"/>
  <c r="P40" i="99"/>
  <c r="P40" i="102"/>
  <c r="P40" i="100"/>
  <c r="P40" i="101"/>
  <c r="P40" i="91"/>
  <c r="P40" i="87"/>
  <c r="P40" i="83"/>
  <c r="P40" i="82"/>
  <c r="P40" i="90"/>
  <c r="P40" i="86"/>
  <c r="P40" i="84"/>
  <c r="P40" i="89"/>
  <c r="P40" i="85"/>
  <c r="P40" i="92"/>
  <c r="P40" i="88"/>
  <c r="P48" i="115"/>
  <c r="P48" i="110"/>
  <c r="P48" i="106"/>
  <c r="P48" i="114"/>
  <c r="P48" i="109"/>
  <c r="P48" i="105"/>
  <c r="P48" i="117"/>
  <c r="P48" i="113"/>
  <c r="P48" i="108"/>
  <c r="P48" i="104"/>
  <c r="P48" i="116"/>
  <c r="P48" i="111"/>
  <c r="P48" i="107"/>
  <c r="P48" i="103"/>
  <c r="P48" i="101"/>
  <c r="P48" i="98"/>
  <c r="P48" i="97"/>
  <c r="P48" i="102"/>
  <c r="P48" i="100"/>
  <c r="P48" i="99"/>
  <c r="P48" i="91"/>
  <c r="P48" i="87"/>
  <c r="P48" i="83"/>
  <c r="P48" i="82"/>
  <c r="P48" i="90"/>
  <c r="P48" i="86"/>
  <c r="P48" i="89"/>
  <c r="P48" i="85"/>
  <c r="P48" i="84"/>
  <c r="P48" i="92"/>
  <c r="P48" i="88"/>
  <c r="P32" i="115"/>
  <c r="P32" i="110"/>
  <c r="P32" i="106"/>
  <c r="P32" i="114"/>
  <c r="P32" i="109"/>
  <c r="P32" i="105"/>
  <c r="P32" i="117"/>
  <c r="P32" i="113"/>
  <c r="P32" i="108"/>
  <c r="P32" i="104"/>
  <c r="P32" i="116"/>
  <c r="P32" i="111"/>
  <c r="P32" i="107"/>
  <c r="P32" i="103"/>
  <c r="P32" i="98"/>
  <c r="P32" i="97"/>
  <c r="P32" i="101"/>
  <c r="P32" i="102"/>
  <c r="P32" i="100"/>
  <c r="P32" i="99"/>
  <c r="P32" i="91"/>
  <c r="P32" i="87"/>
  <c r="P32" i="83"/>
  <c r="P32" i="82"/>
  <c r="P32" i="90"/>
  <c r="P32" i="86"/>
  <c r="P32" i="89"/>
  <c r="P32" i="85"/>
  <c r="P32" i="84"/>
  <c r="P32" i="92"/>
  <c r="P32" i="88"/>
  <c r="P35" i="117"/>
  <c r="P35" i="113"/>
  <c r="P35" i="108"/>
  <c r="P35" i="104"/>
  <c r="P35" i="116"/>
  <c r="P35" i="111"/>
  <c r="P35" i="107"/>
  <c r="P35" i="115"/>
  <c r="P35" i="110"/>
  <c r="P35" i="106"/>
  <c r="P35" i="114"/>
  <c r="P35" i="109"/>
  <c r="P35" i="105"/>
  <c r="P35" i="102"/>
  <c r="P35" i="100"/>
  <c r="P35" i="97"/>
  <c r="P35" i="101"/>
  <c r="P35" i="99"/>
  <c r="P35" i="103"/>
  <c r="P35" i="98"/>
  <c r="P35" i="89"/>
  <c r="P35" i="85"/>
  <c r="P35" i="82"/>
  <c r="P35" i="92"/>
  <c r="P35" i="88"/>
  <c r="P35" i="84"/>
  <c r="P35" i="91"/>
  <c r="P35" i="87"/>
  <c r="P35" i="83"/>
  <c r="P35" i="90"/>
  <c r="P35" i="86"/>
  <c r="P43" i="117"/>
  <c r="P43" i="113"/>
  <c r="P43" i="108"/>
  <c r="P43" i="104"/>
  <c r="P43" i="116"/>
  <c r="P43" i="111"/>
  <c r="P43" i="107"/>
  <c r="P43" i="115"/>
  <c r="P43" i="110"/>
  <c r="P43" i="106"/>
  <c r="P43" i="114"/>
  <c r="P43" i="109"/>
  <c r="P43" i="105"/>
  <c r="P43" i="103"/>
  <c r="P43" i="102"/>
  <c r="P43" i="100"/>
  <c r="P43" i="101"/>
  <c r="P43" i="99"/>
  <c r="P43" i="98"/>
  <c r="P43" i="97"/>
  <c r="P43" i="89"/>
  <c r="P43" i="85"/>
  <c r="P43" i="82"/>
  <c r="P43" i="92"/>
  <c r="P43" i="88"/>
  <c r="P43" i="84"/>
  <c r="P43" i="91"/>
  <c r="P43" i="87"/>
  <c r="P43" i="83"/>
  <c r="P43" i="90"/>
  <c r="P43" i="86"/>
  <c r="P51" i="117"/>
  <c r="P51" i="113"/>
  <c r="P51" i="108"/>
  <c r="P51" i="104"/>
  <c r="P51" i="116"/>
  <c r="P51" i="111"/>
  <c r="P51" i="107"/>
  <c r="P51" i="115"/>
  <c r="P51" i="110"/>
  <c r="P51" i="106"/>
  <c r="P51" i="114"/>
  <c r="P51" i="109"/>
  <c r="P51" i="105"/>
  <c r="P51" i="101"/>
  <c r="P51" i="102"/>
  <c r="P51" i="100"/>
  <c r="P51" i="99"/>
  <c r="P51" i="103"/>
  <c r="P51" i="98"/>
  <c r="P51" i="97"/>
  <c r="P51" i="89"/>
  <c r="P51" i="85"/>
  <c r="P51" i="92"/>
  <c r="P51" i="88"/>
  <c r="P51" i="84"/>
  <c r="P51" i="86"/>
  <c r="P51" i="91"/>
  <c r="P51" i="87"/>
  <c r="P51" i="83"/>
  <c r="P51" i="82"/>
  <c r="P51" i="90"/>
  <c r="P59" i="117"/>
  <c r="P59" i="113"/>
  <c r="P59" i="108"/>
  <c r="P59" i="104"/>
  <c r="P59" i="100"/>
  <c r="P59" i="116"/>
  <c r="P59" i="111"/>
  <c r="P59" i="107"/>
  <c r="P59" i="103"/>
  <c r="P59" i="115"/>
  <c r="P59" i="110"/>
  <c r="P59" i="106"/>
  <c r="P59" i="102"/>
  <c r="P59" i="114"/>
  <c r="P59" i="109"/>
  <c r="P59" i="105"/>
  <c r="P59" i="101"/>
  <c r="P59" i="97"/>
  <c r="P59" i="99"/>
  <c r="P59" i="98"/>
  <c r="P59" i="89"/>
  <c r="P59" i="85"/>
  <c r="P59" i="92"/>
  <c r="P59" i="88"/>
  <c r="P59" i="84"/>
  <c r="P59" i="91"/>
  <c r="P59" i="87"/>
  <c r="P59" i="83"/>
  <c r="P59" i="90"/>
  <c r="P59" i="86"/>
  <c r="P59" i="82"/>
  <c r="P61" i="117"/>
  <c r="P61" i="113"/>
  <c r="P61" i="108"/>
  <c r="P61" i="104"/>
  <c r="P61" i="100"/>
  <c r="P61" i="116"/>
  <c r="P61" i="111"/>
  <c r="P61" i="107"/>
  <c r="P61" i="103"/>
  <c r="P61" i="115"/>
  <c r="P61" i="110"/>
  <c r="P61" i="106"/>
  <c r="P61" i="102"/>
  <c r="P61" i="114"/>
  <c r="P61" i="109"/>
  <c r="P61" i="105"/>
  <c r="P61" i="101"/>
  <c r="P61" i="97"/>
  <c r="P61" i="99"/>
  <c r="P61" i="98"/>
  <c r="P61" i="89"/>
  <c r="P61" i="85"/>
  <c r="P61" i="92"/>
  <c r="P61" i="88"/>
  <c r="P61" i="84"/>
  <c r="P61" i="91"/>
  <c r="P61" i="87"/>
  <c r="P61" i="83"/>
  <c r="P61" i="90"/>
  <c r="P61" i="86"/>
  <c r="P61" i="82"/>
  <c r="P45" i="117"/>
  <c r="P45" i="113"/>
  <c r="P45" i="108"/>
  <c r="P45" i="104"/>
  <c r="P45" i="116"/>
  <c r="P45" i="111"/>
  <c r="P45" i="107"/>
  <c r="P45" i="115"/>
  <c r="P45" i="110"/>
  <c r="P45" i="106"/>
  <c r="P45" i="114"/>
  <c r="P45" i="109"/>
  <c r="P45" i="105"/>
  <c r="P45" i="102"/>
  <c r="P45" i="100"/>
  <c r="P45" i="97"/>
  <c r="P45" i="103"/>
  <c r="P45" i="101"/>
  <c r="P45" i="99"/>
  <c r="P45" i="98"/>
  <c r="P45" i="89"/>
  <c r="P45" i="85"/>
  <c r="P45" i="92"/>
  <c r="P45" i="88"/>
  <c r="P45" i="84"/>
  <c r="P45" i="91"/>
  <c r="P45" i="87"/>
  <c r="P45" i="83"/>
  <c r="P45" i="86"/>
  <c r="P45" i="90"/>
  <c r="P45" i="82"/>
  <c r="P46" i="115"/>
  <c r="P46" i="110"/>
  <c r="P46" i="106"/>
  <c r="P46" i="114"/>
  <c r="P46" i="109"/>
  <c r="P46" i="105"/>
  <c r="P46" i="117"/>
  <c r="P46" i="113"/>
  <c r="P46" i="108"/>
  <c r="P46" i="104"/>
  <c r="P46" i="116"/>
  <c r="P46" i="111"/>
  <c r="P46" i="107"/>
  <c r="P46" i="103"/>
  <c r="P46" i="98"/>
  <c r="P46" i="97"/>
  <c r="P46" i="99"/>
  <c r="P46" i="102"/>
  <c r="P46" i="100"/>
  <c r="P46" i="101"/>
  <c r="P46" i="91"/>
  <c r="P46" i="87"/>
  <c r="P46" i="83"/>
  <c r="P46" i="82"/>
  <c r="P46" i="90"/>
  <c r="P46" i="86"/>
  <c r="P46" i="84"/>
  <c r="P46" i="89"/>
  <c r="P46" i="85"/>
  <c r="P46" i="92"/>
  <c r="P46" i="88"/>
  <c r="P37" i="117"/>
  <c r="P37" i="113"/>
  <c r="P37" i="108"/>
  <c r="P37" i="104"/>
  <c r="P37" i="116"/>
  <c r="P37" i="111"/>
  <c r="P37" i="107"/>
  <c r="P37" i="115"/>
  <c r="P37" i="110"/>
  <c r="P37" i="106"/>
  <c r="P37" i="114"/>
  <c r="P37" i="109"/>
  <c r="P37" i="105"/>
  <c r="P37" i="102"/>
  <c r="P37" i="100"/>
  <c r="P37" i="97"/>
  <c r="P37" i="101"/>
  <c r="P37" i="99"/>
  <c r="P37" i="98"/>
  <c r="P37" i="103"/>
  <c r="P37" i="89"/>
  <c r="P37" i="85"/>
  <c r="P37" i="92"/>
  <c r="P37" i="88"/>
  <c r="P37" i="84"/>
  <c r="P37" i="82"/>
  <c r="P37" i="91"/>
  <c r="P37" i="87"/>
  <c r="P37" i="83"/>
  <c r="P37" i="90"/>
  <c r="P37" i="86"/>
  <c r="P33" i="117"/>
  <c r="P33" i="113"/>
  <c r="P33" i="108"/>
  <c r="P33" i="104"/>
  <c r="P33" i="116"/>
  <c r="P33" i="111"/>
  <c r="P33" i="107"/>
  <c r="P33" i="115"/>
  <c r="P33" i="110"/>
  <c r="P33" i="106"/>
  <c r="P33" i="114"/>
  <c r="P33" i="109"/>
  <c r="P33" i="105"/>
  <c r="P33" i="102"/>
  <c r="P33" i="100"/>
  <c r="P33" i="101"/>
  <c r="P33" i="99"/>
  <c r="P33" i="97"/>
  <c r="P33" i="103"/>
  <c r="P33" i="98"/>
  <c r="P33" i="89"/>
  <c r="P33" i="85"/>
  <c r="P33" i="92"/>
  <c r="P33" i="88"/>
  <c r="P33" i="84"/>
  <c r="P33" i="91"/>
  <c r="P33" i="87"/>
  <c r="P33" i="83"/>
  <c r="P33" i="82"/>
  <c r="P33" i="90"/>
  <c r="P33" i="86"/>
  <c r="P41" i="117"/>
  <c r="P41" i="113"/>
  <c r="P41" i="108"/>
  <c r="P41" i="104"/>
  <c r="P41" i="116"/>
  <c r="P41" i="111"/>
  <c r="P41" i="107"/>
  <c r="P41" i="115"/>
  <c r="P41" i="110"/>
  <c r="P41" i="106"/>
  <c r="P41" i="114"/>
  <c r="P41" i="109"/>
  <c r="P41" i="105"/>
  <c r="P41" i="103"/>
  <c r="P41" i="102"/>
  <c r="P41" i="100"/>
  <c r="P41" i="101"/>
  <c r="P41" i="99"/>
  <c r="P41" i="97"/>
  <c r="P41" i="98"/>
  <c r="P41" i="89"/>
  <c r="P41" i="85"/>
  <c r="P41" i="92"/>
  <c r="P41" i="88"/>
  <c r="P41" i="84"/>
  <c r="P41" i="91"/>
  <c r="P41" i="87"/>
  <c r="P41" i="83"/>
  <c r="P41" i="90"/>
  <c r="P41" i="86"/>
  <c r="P41" i="82"/>
  <c r="P49" i="117"/>
  <c r="P49" i="113"/>
  <c r="P49" i="108"/>
  <c r="P49" i="104"/>
  <c r="P49" i="116"/>
  <c r="P49" i="111"/>
  <c r="P49" i="107"/>
  <c r="P49" i="115"/>
  <c r="P49" i="110"/>
  <c r="P49" i="106"/>
  <c r="P49" i="114"/>
  <c r="P49" i="109"/>
  <c r="P49" i="105"/>
  <c r="P49" i="101"/>
  <c r="P49" i="102"/>
  <c r="P49" i="100"/>
  <c r="P49" i="97"/>
  <c r="P49" i="99"/>
  <c r="P49" i="103"/>
  <c r="P49" i="98"/>
  <c r="P49" i="89"/>
  <c r="P49" i="85"/>
  <c r="P49" i="92"/>
  <c r="P49" i="88"/>
  <c r="P49" i="84"/>
  <c r="P49" i="91"/>
  <c r="P49" i="87"/>
  <c r="P49" i="83"/>
  <c r="P49" i="82"/>
  <c r="P49" i="90"/>
  <c r="P49" i="86"/>
  <c r="P54" i="115"/>
  <c r="P54" i="110"/>
  <c r="P54" i="106"/>
  <c r="P54" i="114"/>
  <c r="P54" i="109"/>
  <c r="P54" i="105"/>
  <c r="P54" i="117"/>
  <c r="P54" i="113"/>
  <c r="P54" i="108"/>
  <c r="P54" i="104"/>
  <c r="P54" i="116"/>
  <c r="P54" i="111"/>
  <c r="P54" i="107"/>
  <c r="P54" i="103"/>
  <c r="P54" i="98"/>
  <c r="P54" i="97"/>
  <c r="P54" i="101"/>
  <c r="P54" i="102"/>
  <c r="P54" i="100"/>
  <c r="P54" i="99"/>
  <c r="P54" i="91"/>
  <c r="P54" i="87"/>
  <c r="P54" i="83"/>
  <c r="P54" i="82"/>
  <c r="P54" i="90"/>
  <c r="P54" i="86"/>
  <c r="P54" i="84"/>
  <c r="P54" i="89"/>
  <c r="P54" i="85"/>
  <c r="P54" i="92"/>
  <c r="P54" i="88"/>
  <c r="P38" i="115"/>
  <c r="P38" i="110"/>
  <c r="P38" i="106"/>
  <c r="P38" i="114"/>
  <c r="P38" i="109"/>
  <c r="P38" i="105"/>
  <c r="P38" i="117"/>
  <c r="P38" i="113"/>
  <c r="P38" i="108"/>
  <c r="P38" i="104"/>
  <c r="P38" i="116"/>
  <c r="P38" i="111"/>
  <c r="P38" i="107"/>
  <c r="P38" i="103"/>
  <c r="P38" i="98"/>
  <c r="P38" i="97"/>
  <c r="P38" i="102"/>
  <c r="P38" i="100"/>
  <c r="P38" i="101"/>
  <c r="P38" i="99"/>
  <c r="P38" i="91"/>
  <c r="P38" i="87"/>
  <c r="P38" i="82"/>
  <c r="P38" i="90"/>
  <c r="P38" i="86"/>
  <c r="P38" i="89"/>
  <c r="P38" i="85"/>
  <c r="P38" i="84"/>
  <c r="P38" i="92"/>
  <c r="P38" i="88"/>
  <c r="P38" i="83"/>
  <c r="P36" i="115"/>
  <c r="P36" i="110"/>
  <c r="P36" i="106"/>
  <c r="P36" i="114"/>
  <c r="P36" i="109"/>
  <c r="P36" i="105"/>
  <c r="P36" i="117"/>
  <c r="P36" i="113"/>
  <c r="P36" i="108"/>
  <c r="P36" i="104"/>
  <c r="P36" i="116"/>
  <c r="P36" i="111"/>
  <c r="P36" i="107"/>
  <c r="P36" i="103"/>
  <c r="P36" i="98"/>
  <c r="P36" i="97"/>
  <c r="P36" i="99"/>
  <c r="P36" i="102"/>
  <c r="P36" i="100"/>
  <c r="P36" i="101"/>
  <c r="P36" i="91"/>
  <c r="P36" i="87"/>
  <c r="P36" i="83"/>
  <c r="P36" i="82"/>
  <c r="P36" i="90"/>
  <c r="P36" i="86"/>
  <c r="P36" i="84"/>
  <c r="P36" i="89"/>
  <c r="P36" i="85"/>
  <c r="P36" i="92"/>
  <c r="P36" i="88"/>
  <c r="P44" i="115"/>
  <c r="P44" i="110"/>
  <c r="P44" i="106"/>
  <c r="P44" i="114"/>
  <c r="P44" i="109"/>
  <c r="P44" i="105"/>
  <c r="P44" i="117"/>
  <c r="P44" i="113"/>
  <c r="P44" i="108"/>
  <c r="P44" i="104"/>
  <c r="P44" i="116"/>
  <c r="P44" i="111"/>
  <c r="P44" i="107"/>
  <c r="P44" i="103"/>
  <c r="P44" i="98"/>
  <c r="P44" i="97"/>
  <c r="P44" i="99"/>
  <c r="P44" i="102"/>
  <c r="P44" i="100"/>
  <c r="P44" i="101"/>
  <c r="P44" i="91"/>
  <c r="P44" i="87"/>
  <c r="P44" i="83"/>
  <c r="P44" i="82"/>
  <c r="P44" i="90"/>
  <c r="P44" i="86"/>
  <c r="P44" i="89"/>
  <c r="P44" i="85"/>
  <c r="P44" i="84"/>
  <c r="P44" i="92"/>
  <c r="P44" i="88"/>
  <c r="P52" i="115"/>
  <c r="P52" i="110"/>
  <c r="P52" i="106"/>
  <c r="P52" i="114"/>
  <c r="P52" i="109"/>
  <c r="P52" i="105"/>
  <c r="P52" i="117"/>
  <c r="P52" i="113"/>
  <c r="P52" i="108"/>
  <c r="P52" i="104"/>
  <c r="P52" i="116"/>
  <c r="P52" i="111"/>
  <c r="P52" i="107"/>
  <c r="P52" i="103"/>
  <c r="P52" i="98"/>
  <c r="P52" i="101"/>
  <c r="P52" i="97"/>
  <c r="P52" i="102"/>
  <c r="P52" i="100"/>
  <c r="P52" i="99"/>
  <c r="P52" i="91"/>
  <c r="P52" i="87"/>
  <c r="P52" i="83"/>
  <c r="P52" i="82"/>
  <c r="P52" i="90"/>
  <c r="P52" i="86"/>
  <c r="P52" i="89"/>
  <c r="P52" i="85"/>
  <c r="P52" i="84"/>
  <c r="P52" i="92"/>
  <c r="P52" i="88"/>
  <c r="P39" i="117"/>
  <c r="P39" i="113"/>
  <c r="P39" i="108"/>
  <c r="P39" i="104"/>
  <c r="P39" i="116"/>
  <c r="P39" i="111"/>
  <c r="P39" i="107"/>
  <c r="P39" i="115"/>
  <c r="P39" i="110"/>
  <c r="P39" i="106"/>
  <c r="P39" i="114"/>
  <c r="P39" i="109"/>
  <c r="P39" i="105"/>
  <c r="P39" i="102"/>
  <c r="P39" i="100"/>
  <c r="P39" i="101"/>
  <c r="P39" i="99"/>
  <c r="P39" i="98"/>
  <c r="P39" i="103"/>
  <c r="P39" i="97"/>
  <c r="P39" i="89"/>
  <c r="P39" i="85"/>
  <c r="P39" i="92"/>
  <c r="P39" i="88"/>
  <c r="P39" i="84"/>
  <c r="P39" i="82"/>
  <c r="P39" i="91"/>
  <c r="P39" i="87"/>
  <c r="P39" i="83"/>
  <c r="P39" i="90"/>
  <c r="P39" i="86"/>
  <c r="P47" i="117"/>
  <c r="P47" i="113"/>
  <c r="P47" i="108"/>
  <c r="P47" i="104"/>
  <c r="P47" i="116"/>
  <c r="P47" i="111"/>
  <c r="P47" i="107"/>
  <c r="P47" i="115"/>
  <c r="P47" i="110"/>
  <c r="P47" i="106"/>
  <c r="P47" i="114"/>
  <c r="P47" i="109"/>
  <c r="P47" i="105"/>
  <c r="P47" i="101"/>
  <c r="P47" i="102"/>
  <c r="P47" i="100"/>
  <c r="P47" i="103"/>
  <c r="P47" i="99"/>
  <c r="P47" i="97"/>
  <c r="P47" i="98"/>
  <c r="P47" i="89"/>
  <c r="P47" i="85"/>
  <c r="P47" i="82"/>
  <c r="P47" i="92"/>
  <c r="P47" i="88"/>
  <c r="P47" i="84"/>
  <c r="P47" i="91"/>
  <c r="P47" i="87"/>
  <c r="P47" i="83"/>
  <c r="P47" i="90"/>
  <c r="P47" i="86"/>
  <c r="P60" i="115"/>
  <c r="P60" i="110"/>
  <c r="P60" i="106"/>
  <c r="P60" i="102"/>
  <c r="P60" i="114"/>
  <c r="P60" i="109"/>
  <c r="P60" i="105"/>
  <c r="P60" i="101"/>
  <c r="P60" i="117"/>
  <c r="P60" i="113"/>
  <c r="P60" i="108"/>
  <c r="P60" i="104"/>
  <c r="P60" i="100"/>
  <c r="P60" i="116"/>
  <c r="P60" i="111"/>
  <c r="P60" i="107"/>
  <c r="P60" i="103"/>
  <c r="P60" i="99"/>
  <c r="P60" i="98"/>
  <c r="P60" i="97"/>
  <c r="P60" i="91"/>
  <c r="P60" i="87"/>
  <c r="P60" i="83"/>
  <c r="P60" i="90"/>
  <c r="P60" i="86"/>
  <c r="P60" i="82"/>
  <c r="P60" i="89"/>
  <c r="P60" i="85"/>
  <c r="P60" i="92"/>
  <c r="P60" i="88"/>
  <c r="P60" i="84"/>
  <c r="P62" i="115"/>
  <c r="P62" i="110"/>
  <c r="P62" i="106"/>
  <c r="P62" i="102"/>
  <c r="P62" i="114"/>
  <c r="P62" i="109"/>
  <c r="P62" i="105"/>
  <c r="P62" i="101"/>
  <c r="P62" i="117"/>
  <c r="P62" i="113"/>
  <c r="P62" i="108"/>
  <c r="P62" i="104"/>
  <c r="P62" i="100"/>
  <c r="P62" i="116"/>
  <c r="P62" i="111"/>
  <c r="P62" i="107"/>
  <c r="P62" i="103"/>
  <c r="P62" i="99"/>
  <c r="P62" i="98"/>
  <c r="P62" i="97"/>
  <c r="P62" i="91"/>
  <c r="P62" i="87"/>
  <c r="P62" i="83"/>
  <c r="P62" i="90"/>
  <c r="P62" i="86"/>
  <c r="P62" i="82"/>
  <c r="P62" i="89"/>
  <c r="P62" i="85"/>
  <c r="P62" i="92"/>
  <c r="P62" i="88"/>
  <c r="P62" i="84"/>
  <c r="P776" i="48"/>
  <c r="Q801" i="48"/>
  <c r="P34" i="115"/>
  <c r="P34" i="110"/>
  <c r="P34" i="106"/>
  <c r="P34" i="114"/>
  <c r="P34" i="109"/>
  <c r="P34" i="105"/>
  <c r="P34" i="117"/>
  <c r="P34" i="113"/>
  <c r="P34" i="108"/>
  <c r="P34" i="104"/>
  <c r="P34" i="116"/>
  <c r="P34" i="111"/>
  <c r="P34" i="107"/>
  <c r="P34" i="103"/>
  <c r="P34" i="98"/>
  <c r="P34" i="97"/>
  <c r="P34" i="99"/>
  <c r="P34" i="102"/>
  <c r="P34" i="100"/>
  <c r="P34" i="101"/>
  <c r="P34" i="91"/>
  <c r="P34" i="87"/>
  <c r="P34" i="83"/>
  <c r="P34" i="90"/>
  <c r="P34" i="86"/>
  <c r="P34" i="89"/>
  <c r="P34" i="85"/>
  <c r="P34" i="84"/>
  <c r="P34" i="92"/>
  <c r="P34" i="88"/>
  <c r="P34" i="82"/>
  <c r="P42" i="115"/>
  <c r="P42" i="110"/>
  <c r="P42" i="106"/>
  <c r="P42" i="114"/>
  <c r="P42" i="109"/>
  <c r="P42" i="105"/>
  <c r="P42" i="117"/>
  <c r="P42" i="113"/>
  <c r="P42" i="108"/>
  <c r="P42" i="104"/>
  <c r="P42" i="116"/>
  <c r="P42" i="111"/>
  <c r="P42" i="107"/>
  <c r="P42" i="103"/>
  <c r="P42" i="98"/>
  <c r="P42" i="97"/>
  <c r="P42" i="102"/>
  <c r="P42" i="100"/>
  <c r="P42" i="101"/>
  <c r="P42" i="99"/>
  <c r="P42" i="91"/>
  <c r="P42" i="87"/>
  <c r="P42" i="83"/>
  <c r="P42" i="90"/>
  <c r="P42" i="86"/>
  <c r="P42" i="89"/>
  <c r="P42" i="85"/>
  <c r="P42" i="84"/>
  <c r="P42" i="92"/>
  <c r="P42" i="88"/>
  <c r="P42" i="82"/>
  <c r="P50" i="115"/>
  <c r="P50" i="110"/>
  <c r="P50" i="106"/>
  <c r="P50" i="114"/>
  <c r="P50" i="109"/>
  <c r="P50" i="105"/>
  <c r="P50" i="117"/>
  <c r="P50" i="113"/>
  <c r="P50" i="108"/>
  <c r="P50" i="104"/>
  <c r="P50" i="116"/>
  <c r="P50" i="111"/>
  <c r="P50" i="107"/>
  <c r="P50" i="103"/>
  <c r="P50" i="98"/>
  <c r="P50" i="101"/>
  <c r="P50" i="97"/>
  <c r="P50" i="99"/>
  <c r="P50" i="102"/>
  <c r="P50" i="100"/>
  <c r="P50" i="91"/>
  <c r="P50" i="87"/>
  <c r="P50" i="83"/>
  <c r="P50" i="90"/>
  <c r="P50" i="86"/>
  <c r="P50" i="89"/>
  <c r="P50" i="85"/>
  <c r="P50" i="84"/>
  <c r="P50" i="92"/>
  <c r="P50" i="88"/>
  <c r="P50" i="82"/>
  <c r="Q451" i="93"/>
  <c r="P426" i="93"/>
  <c r="O65" i="113"/>
  <c r="O65" i="116"/>
  <c r="O65" i="117"/>
  <c r="O65" i="114"/>
  <c r="O65" i="107"/>
  <c r="O65" i="110"/>
  <c r="O65" i="111"/>
  <c r="O65" i="108"/>
  <c r="O65" i="102"/>
  <c r="O65" i="106"/>
  <c r="O65" i="104"/>
  <c r="O65" i="103"/>
  <c r="O65" i="115"/>
  <c r="O65" i="109"/>
  <c r="O65" i="105"/>
  <c r="O65" i="100"/>
  <c r="O65" i="98"/>
  <c r="O65" i="101"/>
  <c r="O65" i="99"/>
  <c r="O65" i="97"/>
  <c r="P65" i="116"/>
  <c r="P65" i="117"/>
  <c r="P65" i="114"/>
  <c r="P65" i="115"/>
  <c r="P65" i="113"/>
  <c r="P65" i="110"/>
  <c r="P65" i="111"/>
  <c r="P65" i="109"/>
  <c r="P65" i="108"/>
  <c r="P65" i="106"/>
  <c r="P65" i="104"/>
  <c r="P65" i="103"/>
  <c r="P65" i="102"/>
  <c r="P65" i="105"/>
  <c r="P65" i="100"/>
  <c r="P65" i="98"/>
  <c r="P65" i="101"/>
  <c r="P65" i="99"/>
  <c r="P65" i="107"/>
  <c r="P65" i="97"/>
  <c r="P67" i="116"/>
  <c r="P67" i="117"/>
  <c r="P67" i="114"/>
  <c r="P67" i="115"/>
  <c r="P67" i="113"/>
  <c r="P67" i="110"/>
  <c r="P67" i="111"/>
  <c r="P67" i="109"/>
  <c r="P67" i="107"/>
  <c r="P67" i="106"/>
  <c r="P67" i="104"/>
  <c r="P67" i="103"/>
  <c r="P67" i="108"/>
  <c r="P67" i="102"/>
  <c r="P67" i="100"/>
  <c r="P67" i="98"/>
  <c r="P67" i="105"/>
  <c r="P67" i="101"/>
  <c r="P67" i="99"/>
  <c r="P67" i="97"/>
  <c r="O67" i="113"/>
  <c r="O67" i="116"/>
  <c r="O67" i="117"/>
  <c r="O67" i="114"/>
  <c r="O67" i="115"/>
  <c r="O67" i="107"/>
  <c r="O67" i="110"/>
  <c r="O67" i="111"/>
  <c r="O67" i="108"/>
  <c r="O67" i="109"/>
  <c r="O67" i="102"/>
  <c r="O67" i="106"/>
  <c r="O67" i="104"/>
  <c r="O67" i="103"/>
  <c r="O67" i="105"/>
  <c r="O67" i="100"/>
  <c r="O67" i="98"/>
  <c r="O67" i="101"/>
  <c r="O67" i="99"/>
  <c r="O67" i="97"/>
  <c r="O65" i="89"/>
  <c r="O65" i="91"/>
  <c r="O65" i="90"/>
  <c r="O65" i="88"/>
  <c r="O65" i="86"/>
  <c r="O65" i="92"/>
  <c r="O65" i="87"/>
  <c r="O65" i="85"/>
  <c r="O65" i="84"/>
  <c r="O65" i="82"/>
  <c r="O65" i="83"/>
  <c r="O67" i="89"/>
  <c r="O67" i="91"/>
  <c r="O67" i="90"/>
  <c r="O67" i="88"/>
  <c r="O67" i="86"/>
  <c r="O67" i="87"/>
  <c r="O67" i="85"/>
  <c r="O67" i="92"/>
  <c r="O67" i="84"/>
  <c r="O67" i="82"/>
  <c r="O67" i="83"/>
  <c r="P67" i="89"/>
  <c r="P67" i="91"/>
  <c r="P67" i="92"/>
  <c r="P67" i="90"/>
  <c r="P67" i="88"/>
  <c r="P67" i="86"/>
  <c r="P67" i="83"/>
  <c r="P67" i="87"/>
  <c r="P67" i="85"/>
  <c r="P67" i="84"/>
  <c r="P67" i="82"/>
  <c r="P65" i="89"/>
  <c r="P65" i="91"/>
  <c r="P65" i="92"/>
  <c r="P65" i="90"/>
  <c r="P65" i="88"/>
  <c r="P65" i="86"/>
  <c r="P65" i="87"/>
  <c r="P65" i="83"/>
  <c r="P65" i="85"/>
  <c r="P65" i="84"/>
  <c r="P65" i="82"/>
  <c r="J111" i="60"/>
  <c r="N35" i="59"/>
  <c r="P35" i="78"/>
  <c r="P35" i="80"/>
  <c r="P35" i="72"/>
  <c r="P35" i="81"/>
  <c r="P35" i="73"/>
  <c r="P35" i="77"/>
  <c r="P35" i="76"/>
  <c r="P35" i="79"/>
  <c r="P35" i="71"/>
  <c r="P35" i="74"/>
  <c r="P35" i="75"/>
  <c r="P35" i="65"/>
  <c r="N43" i="59"/>
  <c r="P43" i="78"/>
  <c r="P43" i="80"/>
  <c r="P43" i="81"/>
  <c r="P43" i="73"/>
  <c r="P43" i="77"/>
  <c r="P43" i="76"/>
  <c r="P43" i="72"/>
  <c r="P43" i="79"/>
  <c r="P43" i="71"/>
  <c r="P43" i="74"/>
  <c r="P43" i="75"/>
  <c r="P43" i="65"/>
  <c r="N51" i="59"/>
  <c r="P51" i="78"/>
  <c r="P51" i="77"/>
  <c r="P51" i="72"/>
  <c r="P51" i="65"/>
  <c r="P51" i="81"/>
  <c r="P51" i="73"/>
  <c r="P51" i="76"/>
  <c r="P51" i="79"/>
  <c r="P51" i="71"/>
  <c r="P51" i="80"/>
  <c r="P51" i="74"/>
  <c r="P51" i="75"/>
  <c r="N59" i="59"/>
  <c r="P59" i="75"/>
  <c r="P59" i="65"/>
  <c r="P59" i="78"/>
  <c r="P59" i="81"/>
  <c r="P59" i="73"/>
  <c r="P59" i="76"/>
  <c r="P59" i="71"/>
  <c r="P59" i="77"/>
  <c r="P59" i="79"/>
  <c r="P59" i="80"/>
  <c r="P59" i="72"/>
  <c r="P59" i="74"/>
  <c r="N61" i="59"/>
  <c r="P61" i="75"/>
  <c r="P61" i="78"/>
  <c r="P61" i="81"/>
  <c r="P61" i="73"/>
  <c r="P61" i="77"/>
  <c r="P61" i="76"/>
  <c r="P61" i="65"/>
  <c r="P61" i="79"/>
  <c r="P61" i="80"/>
  <c r="P61" i="72"/>
  <c r="P61" i="71"/>
  <c r="P61" i="74"/>
  <c r="N38" i="59"/>
  <c r="P38" i="74"/>
  <c r="P38" i="65"/>
  <c r="P38" i="81"/>
  <c r="P38" i="77"/>
  <c r="P38" i="73"/>
  <c r="P38" i="80"/>
  <c r="P38" i="72"/>
  <c r="P38" i="75"/>
  <c r="P38" i="76"/>
  <c r="P38" i="78"/>
  <c r="P38" i="79"/>
  <c r="P38" i="71"/>
  <c r="N46" i="59"/>
  <c r="P46" i="74"/>
  <c r="P46" i="65"/>
  <c r="P46" i="77"/>
  <c r="P46" i="81"/>
  <c r="P46" i="80"/>
  <c r="P46" i="72"/>
  <c r="P46" i="75"/>
  <c r="P46" i="76"/>
  <c r="P46" i="78"/>
  <c r="P46" i="79"/>
  <c r="P46" i="71"/>
  <c r="P46" i="73"/>
  <c r="N49" i="59"/>
  <c r="P49" i="78"/>
  <c r="P49" i="80"/>
  <c r="P49" i="81"/>
  <c r="P49" i="73"/>
  <c r="P49" i="77"/>
  <c r="P49" i="76"/>
  <c r="P49" i="65"/>
  <c r="P49" i="79"/>
  <c r="P49" i="71"/>
  <c r="P49" i="72"/>
  <c r="P49" i="74"/>
  <c r="P49" i="75"/>
  <c r="N36" i="59"/>
  <c r="P36" i="74"/>
  <c r="P36" i="77"/>
  <c r="P36" i="65"/>
  <c r="P36" i="81"/>
  <c r="P36" i="80"/>
  <c r="P36" i="72"/>
  <c r="P36" i="76"/>
  <c r="P36" i="75"/>
  <c r="P36" i="78"/>
  <c r="P36" i="79"/>
  <c r="P36" i="71"/>
  <c r="P36" i="73"/>
  <c r="N52" i="59"/>
  <c r="P52" i="74"/>
  <c r="P52" i="81"/>
  <c r="P52" i="77"/>
  <c r="P52" i="65"/>
  <c r="P52" i="80"/>
  <c r="P52" i="72"/>
  <c r="P52" i="76"/>
  <c r="P52" i="75"/>
  <c r="P52" i="78"/>
  <c r="P52" i="79"/>
  <c r="P52" i="71"/>
  <c r="P52" i="73"/>
  <c r="N33" i="59"/>
  <c r="P33" i="78"/>
  <c r="P33" i="81"/>
  <c r="P33" i="73"/>
  <c r="P33" i="76"/>
  <c r="P33" i="65"/>
  <c r="P33" i="72"/>
  <c r="P33" i="79"/>
  <c r="P33" i="71"/>
  <c r="P33" i="80"/>
  <c r="P33" i="74"/>
  <c r="P33" i="75"/>
  <c r="P33" i="77"/>
  <c r="N44" i="59"/>
  <c r="P44" i="74"/>
  <c r="P44" i="65"/>
  <c r="P44" i="77"/>
  <c r="P44" i="81"/>
  <c r="P44" i="80"/>
  <c r="P44" i="72"/>
  <c r="P44" i="75"/>
  <c r="P44" i="76"/>
  <c r="P44" i="78"/>
  <c r="P44" i="79"/>
  <c r="P44" i="71"/>
  <c r="P44" i="73"/>
  <c r="N39" i="59"/>
  <c r="P39" i="78"/>
  <c r="P39" i="72"/>
  <c r="P39" i="81"/>
  <c r="P39" i="73"/>
  <c r="P39" i="77"/>
  <c r="P39" i="76"/>
  <c r="P39" i="79"/>
  <c r="P39" i="71"/>
  <c r="P39" i="65"/>
  <c r="P39" i="74"/>
  <c r="P39" i="75"/>
  <c r="P39" i="80"/>
  <c r="N47" i="59"/>
  <c r="P47" i="78"/>
  <c r="P47" i="77"/>
  <c r="P47" i="72"/>
  <c r="P47" i="81"/>
  <c r="P47" i="73"/>
  <c r="P47" i="76"/>
  <c r="P47" i="79"/>
  <c r="P47" i="71"/>
  <c r="P47" i="65"/>
  <c r="P47" i="74"/>
  <c r="P47" i="75"/>
  <c r="P47" i="80"/>
  <c r="N60" i="59"/>
  <c r="P60" i="79"/>
  <c r="P60" i="71"/>
  <c r="P60" i="78"/>
  <c r="P60" i="74"/>
  <c r="P60" i="73"/>
  <c r="P60" i="77"/>
  <c r="P60" i="80"/>
  <c r="P60" i="72"/>
  <c r="P60" i="65"/>
  <c r="P60" i="75"/>
  <c r="P60" i="76"/>
  <c r="P60" i="81"/>
  <c r="N62" i="59"/>
  <c r="P62" i="79"/>
  <c r="P62" i="71"/>
  <c r="P62" i="74"/>
  <c r="P62" i="78"/>
  <c r="P62" i="77"/>
  <c r="P62" i="65"/>
  <c r="P62" i="80"/>
  <c r="P62" i="72"/>
  <c r="P62" i="81"/>
  <c r="P62" i="73"/>
  <c r="P62" i="75"/>
  <c r="P62" i="76"/>
  <c r="N34" i="59"/>
  <c r="P34" i="74"/>
  <c r="P34" i="65"/>
  <c r="P34" i="81"/>
  <c r="P34" i="77"/>
  <c r="P34" i="73"/>
  <c r="P34" i="80"/>
  <c r="P34" i="72"/>
  <c r="P34" i="75"/>
  <c r="P34" i="76"/>
  <c r="P34" i="78"/>
  <c r="P34" i="79"/>
  <c r="P34" i="71"/>
  <c r="N50" i="59"/>
  <c r="P50" i="74"/>
  <c r="P50" i="65"/>
  <c r="P50" i="77"/>
  <c r="P50" i="81"/>
  <c r="P50" i="80"/>
  <c r="P50" i="72"/>
  <c r="P50" i="75"/>
  <c r="P50" i="76"/>
  <c r="P50" i="78"/>
  <c r="P50" i="79"/>
  <c r="P50" i="71"/>
  <c r="P50" i="73"/>
  <c r="N37" i="59"/>
  <c r="P37" i="78"/>
  <c r="P37" i="77"/>
  <c r="P37" i="81"/>
  <c r="P37" i="73"/>
  <c r="P37" i="80"/>
  <c r="P37" i="76"/>
  <c r="P37" i="65"/>
  <c r="P37" i="79"/>
  <c r="P37" i="71"/>
  <c r="P37" i="72"/>
  <c r="P37" i="74"/>
  <c r="P37" i="75"/>
  <c r="N45" i="59"/>
  <c r="P45" i="78"/>
  <c r="P45" i="81"/>
  <c r="P45" i="73"/>
  <c r="P45" i="76"/>
  <c r="P45" i="65"/>
  <c r="P45" i="77"/>
  <c r="P45" i="79"/>
  <c r="P45" i="71"/>
  <c r="P45" i="80"/>
  <c r="P45" i="72"/>
  <c r="P45" i="74"/>
  <c r="P45" i="75"/>
  <c r="N53" i="59"/>
  <c r="P53" i="78"/>
  <c r="P53" i="81"/>
  <c r="P53" i="73"/>
  <c r="P53" i="77"/>
  <c r="P53" i="80"/>
  <c r="P53" i="76"/>
  <c r="P53" i="65"/>
  <c r="P53" i="72"/>
  <c r="P53" i="79"/>
  <c r="P53" i="71"/>
  <c r="P53" i="74"/>
  <c r="P53" i="75"/>
  <c r="N41" i="59"/>
  <c r="P41" i="78"/>
  <c r="P41" i="77"/>
  <c r="P41" i="81"/>
  <c r="P41" i="73"/>
  <c r="P41" i="80"/>
  <c r="P41" i="76"/>
  <c r="P41" i="65"/>
  <c r="P41" i="79"/>
  <c r="P41" i="71"/>
  <c r="P41" i="74"/>
  <c r="P41" i="75"/>
  <c r="P41" i="72"/>
  <c r="N42" i="59"/>
  <c r="P42" i="74"/>
  <c r="P42" i="65"/>
  <c r="P42" i="81"/>
  <c r="P42" i="77"/>
  <c r="P42" i="73"/>
  <c r="P42" i="80"/>
  <c r="P42" i="72"/>
  <c r="P42" i="76"/>
  <c r="P42" i="75"/>
  <c r="P42" i="78"/>
  <c r="P42" i="79"/>
  <c r="P42" i="71"/>
  <c r="N32" i="59"/>
  <c r="P32" i="74"/>
  <c r="P32" i="77"/>
  <c r="P32" i="81"/>
  <c r="P32" i="80"/>
  <c r="P32" i="72"/>
  <c r="P32" i="76"/>
  <c r="P32" i="75"/>
  <c r="P32" i="65"/>
  <c r="P32" i="78"/>
  <c r="P32" i="79"/>
  <c r="P32" i="71"/>
  <c r="P32" i="73"/>
  <c r="N40" i="59"/>
  <c r="P40" i="74"/>
  <c r="P40" i="77"/>
  <c r="P40" i="81"/>
  <c r="P40" i="80"/>
  <c r="P40" i="72"/>
  <c r="P40" i="65"/>
  <c r="P40" i="75"/>
  <c r="P40" i="78"/>
  <c r="P40" i="76"/>
  <c r="P40" i="79"/>
  <c r="P40" i="71"/>
  <c r="P40" i="73"/>
  <c r="N48" i="59"/>
  <c r="P48" i="74"/>
  <c r="P48" i="81"/>
  <c r="P48" i="77"/>
  <c r="P48" i="73"/>
  <c r="P48" i="80"/>
  <c r="P48" i="72"/>
  <c r="P48" i="76"/>
  <c r="P48" i="75"/>
  <c r="P48" i="65"/>
  <c r="P48" i="78"/>
  <c r="P48" i="79"/>
  <c r="P48" i="71"/>
  <c r="P54" i="74"/>
  <c r="P54" i="65"/>
  <c r="P54" i="76"/>
  <c r="P54" i="77"/>
  <c r="P54" i="81"/>
  <c r="P54" i="80"/>
  <c r="P54" i="72"/>
  <c r="P54" i="75"/>
  <c r="P54" i="78"/>
  <c r="P54" i="79"/>
  <c r="P54" i="71"/>
  <c r="P54" i="73"/>
  <c r="P65" i="81"/>
  <c r="P65" i="79"/>
  <c r="P65" i="77"/>
  <c r="P65" i="80"/>
  <c r="P65" i="73"/>
  <c r="P65" i="75"/>
  <c r="P65" i="76"/>
  <c r="P65" i="65"/>
  <c r="P65" i="74"/>
  <c r="P65" i="78"/>
  <c r="P65" i="71"/>
  <c r="P65" i="72"/>
  <c r="O67" i="78"/>
  <c r="O67" i="81"/>
  <c r="O67" i="79"/>
  <c r="O67" i="77"/>
  <c r="O67" i="75"/>
  <c r="O67" i="76"/>
  <c r="O67" i="80"/>
  <c r="O67" i="71"/>
  <c r="O67" i="72"/>
  <c r="O67" i="73"/>
  <c r="O67" i="74"/>
  <c r="O67" i="65"/>
  <c r="P67" i="81"/>
  <c r="P67" i="79"/>
  <c r="P67" i="77"/>
  <c r="P67" i="73"/>
  <c r="P67" i="80"/>
  <c r="P67" i="78"/>
  <c r="P67" i="75"/>
  <c r="P67" i="76"/>
  <c r="P67" i="74"/>
  <c r="P67" i="71"/>
  <c r="P67" i="65"/>
  <c r="P67" i="72"/>
  <c r="O65" i="78"/>
  <c r="O65" i="81"/>
  <c r="O65" i="79"/>
  <c r="O65" i="75"/>
  <c r="O65" i="80"/>
  <c r="O65" i="76"/>
  <c r="O65" i="71"/>
  <c r="O65" i="72"/>
  <c r="O65" i="73"/>
  <c r="O65" i="77"/>
  <c r="O65" i="65"/>
  <c r="O65" i="74"/>
  <c r="M67" i="59"/>
  <c r="N67" i="59"/>
  <c r="M65" i="59"/>
  <c r="N65" i="59"/>
  <c r="N54" i="59"/>
  <c r="M95" i="59"/>
  <c r="M80" i="59"/>
  <c r="N88" i="59"/>
  <c r="M98" i="59"/>
  <c r="N91" i="59"/>
  <c r="N101" i="59"/>
  <c r="N83" i="59"/>
  <c r="M66" i="59"/>
  <c r="M82" i="59"/>
  <c r="M90" i="59"/>
  <c r="N66" i="59"/>
  <c r="M73" i="59"/>
  <c r="N74" i="59"/>
  <c r="N82" i="59"/>
  <c r="N90" i="59"/>
  <c r="N98" i="59"/>
  <c r="M68" i="59"/>
  <c r="M76" i="59"/>
  <c r="M92" i="59"/>
  <c r="M100" i="59"/>
  <c r="M84" i="59"/>
  <c r="N68" i="59"/>
  <c r="N100" i="59"/>
  <c r="M70" i="59"/>
  <c r="M78" i="59"/>
  <c r="M86" i="59"/>
  <c r="M94" i="59"/>
  <c r="M102" i="59"/>
  <c r="P801" i="48" l="1"/>
  <c r="Q826" i="48"/>
  <c r="Q476" i="93"/>
  <c r="P451" i="93"/>
  <c r="P826" i="48" l="1"/>
  <c r="Q851" i="48"/>
  <c r="P118" i="60"/>
  <c r="P123" i="60" s="1"/>
  <c r="P129" i="60" s="1"/>
  <c r="P119" i="60"/>
  <c r="P476" i="93"/>
  <c r="Q501" i="93"/>
  <c r="L119" i="60"/>
  <c r="ED7" i="54"/>
  <c r="EC7" i="54"/>
  <c r="EB7" i="54"/>
  <c r="EA7" i="54"/>
  <c r="DZ7" i="54"/>
  <c r="DY7" i="54"/>
  <c r="DX7" i="54"/>
  <c r="DW7" i="54"/>
  <c r="DV7" i="54"/>
  <c r="DU7" i="54"/>
  <c r="DT7" i="54"/>
  <c r="DS7" i="54"/>
  <c r="DR7" i="54"/>
  <c r="DQ7" i="54"/>
  <c r="DP7" i="54"/>
  <c r="DO7" i="54"/>
  <c r="DN7" i="54"/>
  <c r="DM7" i="54"/>
  <c r="DL7" i="54"/>
  <c r="DK7" i="54"/>
  <c r="DJ7" i="54"/>
  <c r="DI7" i="54"/>
  <c r="DH7" i="54"/>
  <c r="DG7" i="54"/>
  <c r="DF7" i="54"/>
  <c r="DE7" i="54"/>
  <c r="DD7" i="54"/>
  <c r="DC7" i="54"/>
  <c r="AD7" i="54"/>
  <c r="P851" i="48" l="1"/>
  <c r="Q876" i="48"/>
  <c r="F7" i="119"/>
  <c r="I65" i="93" s="1"/>
  <c r="P501" i="93"/>
  <c r="Q526" i="93"/>
  <c r="I65" i="48" l="1"/>
  <c r="J69" i="48" s="1"/>
  <c r="P8" i="123"/>
  <c r="P876" i="48"/>
  <c r="Q901" i="48"/>
  <c r="P526" i="93"/>
  <c r="Q551" i="93"/>
  <c r="EC14" i="54"/>
  <c r="ED14" i="54"/>
  <c r="CV14" i="54"/>
  <c r="CH14" i="54"/>
  <c r="CG14" i="54"/>
  <c r="Z14" i="54"/>
  <c r="G25" i="32" s="1"/>
  <c r="CD14" i="54"/>
  <c r="AD14" i="54"/>
  <c r="AE14" i="54"/>
  <c r="EA14" i="54"/>
  <c r="C14" i="54"/>
  <c r="B8" i="51" s="1"/>
  <c r="H14" i="54"/>
  <c r="CF14" i="54"/>
  <c r="EM14" i="54"/>
  <c r="P33" i="32" s="1"/>
  <c r="P8" i="44" s="1"/>
  <c r="AI6" i="124" s="1"/>
  <c r="CE14" i="54"/>
  <c r="EB14" i="54"/>
  <c r="C6" i="124" l="1"/>
  <c r="C6" i="125"/>
  <c r="AI5" i="122"/>
  <c r="Z15" i="54"/>
  <c r="Y5" i="122"/>
  <c r="EK14" i="54"/>
  <c r="P31" i="32" s="1"/>
  <c r="AC5" i="122" s="1"/>
  <c r="P901" i="48"/>
  <c r="Q926" i="48"/>
  <c r="P551" i="93"/>
  <c r="Q576" i="93"/>
  <c r="EH14" i="54"/>
  <c r="P12" i="32" s="1"/>
  <c r="P12" i="45" s="1"/>
  <c r="F32" i="32"/>
  <c r="B14" i="54"/>
  <c r="G14" i="54"/>
  <c r="F33" i="32"/>
  <c r="CN14" i="54"/>
  <c r="CT14" i="54"/>
  <c r="F14" i="54"/>
  <c r="M2" i="45" s="1"/>
  <c r="EF14" i="54"/>
  <c r="P8" i="32" s="1"/>
  <c r="P8" i="45" s="1"/>
  <c r="I8" i="32"/>
  <c r="G1" i="54"/>
  <c r="I9" i="32"/>
  <c r="D14" i="32"/>
  <c r="D14" i="45" s="1"/>
  <c r="F31" i="32"/>
  <c r="D15" i="32"/>
  <c r="D15" i="45" s="1"/>
  <c r="D28" i="32"/>
  <c r="D5" i="126" s="1"/>
  <c r="I7" i="32"/>
  <c r="F34" i="32"/>
  <c r="D35" i="32"/>
  <c r="D16" i="32"/>
  <c r="D16" i="45" s="1"/>
  <c r="P15" i="54"/>
  <c r="I7" i="45" l="1"/>
  <c r="J9" i="121" s="1"/>
  <c r="I9" i="45"/>
  <c r="J11" i="121" s="1"/>
  <c r="I8" i="45"/>
  <c r="J10" i="121" s="1"/>
  <c r="C5" i="126"/>
  <c r="D7" i="126"/>
  <c r="D8" i="126"/>
  <c r="D9" i="126"/>
  <c r="D10" i="126"/>
  <c r="D11" i="126"/>
  <c r="D12" i="126"/>
  <c r="D13" i="126"/>
  <c r="D14" i="126"/>
  <c r="D15" i="126"/>
  <c r="D16" i="126"/>
  <c r="D17" i="126"/>
  <c r="D18" i="126"/>
  <c r="D19" i="126"/>
  <c r="D20" i="126"/>
  <c r="D21" i="126"/>
  <c r="D22" i="126"/>
  <c r="D23" i="126"/>
  <c r="D24" i="126"/>
  <c r="D25" i="126"/>
  <c r="D26" i="126"/>
  <c r="D27" i="126"/>
  <c r="D28" i="126"/>
  <c r="D29" i="126"/>
  <c r="D30" i="126"/>
  <c r="D31" i="126"/>
  <c r="D32" i="126"/>
  <c r="D33" i="126"/>
  <c r="D34" i="126"/>
  <c r="D6" i="126"/>
  <c r="C10" i="125"/>
  <c r="C14" i="125"/>
  <c r="C18" i="125"/>
  <c r="C22" i="125"/>
  <c r="C26" i="125"/>
  <c r="C30" i="125"/>
  <c r="C34" i="125"/>
  <c r="C38" i="125"/>
  <c r="C42" i="125"/>
  <c r="C12" i="125"/>
  <c r="C16" i="125"/>
  <c r="C20" i="125"/>
  <c r="C24" i="125"/>
  <c r="C32" i="125"/>
  <c r="C40" i="125"/>
  <c r="C13" i="125"/>
  <c r="C45" i="125"/>
  <c r="C11" i="125"/>
  <c r="C15" i="125"/>
  <c r="C19" i="125"/>
  <c r="C23" i="125"/>
  <c r="C27" i="125"/>
  <c r="C31" i="125"/>
  <c r="C35" i="125"/>
  <c r="C39" i="125"/>
  <c r="C43" i="125"/>
  <c r="C8" i="125"/>
  <c r="C28" i="125"/>
  <c r="C36" i="125"/>
  <c r="C44" i="125"/>
  <c r="C7" i="125"/>
  <c r="C9" i="125"/>
  <c r="C17" i="125"/>
  <c r="C21" i="125"/>
  <c r="C25" i="125"/>
  <c r="C29" i="125"/>
  <c r="C33" i="125"/>
  <c r="C37" i="125"/>
  <c r="C41" i="125"/>
  <c r="G6" i="124"/>
  <c r="F6" i="125"/>
  <c r="E6" i="125" s="1"/>
  <c r="C6" i="123"/>
  <c r="C5" i="122"/>
  <c r="L6" i="124"/>
  <c r="L5" i="122"/>
  <c r="N6" i="124"/>
  <c r="N5" i="122"/>
  <c r="AB15" i="54"/>
  <c r="D5" i="122"/>
  <c r="Z5" i="122"/>
  <c r="K5" i="122"/>
  <c r="AL15" i="54"/>
  <c r="AJ5" i="122"/>
  <c r="M6" i="124"/>
  <c r="M5" i="122"/>
  <c r="AJ15" i="54"/>
  <c r="AH5" i="122"/>
  <c r="AF15" i="54"/>
  <c r="AD5" i="122"/>
  <c r="J5" i="122"/>
  <c r="AH15" i="54"/>
  <c r="AF5" i="122"/>
  <c r="R6" i="124"/>
  <c r="R5" i="122"/>
  <c r="AI15" i="54"/>
  <c r="AG5" i="122"/>
  <c r="I5" i="122"/>
  <c r="P4" i="44"/>
  <c r="AC6" i="124" s="1"/>
  <c r="M2" i="32"/>
  <c r="EG14" i="54"/>
  <c r="P9" i="32" s="1"/>
  <c r="P9" i="45" s="1"/>
  <c r="EJ14" i="54"/>
  <c r="P11" i="32" s="1"/>
  <c r="J15" i="54"/>
  <c r="I15" i="54"/>
  <c r="K15" i="54"/>
  <c r="P926" i="48"/>
  <c r="Q951" i="48"/>
  <c r="DZ10" i="54"/>
  <c r="DY10" i="54"/>
  <c r="DX10" i="54"/>
  <c r="DW10" i="54"/>
  <c r="DO10" i="54"/>
  <c r="DT10" i="54"/>
  <c r="DS10" i="54"/>
  <c r="DK10" i="54"/>
  <c r="DH10" i="54"/>
  <c r="DJ10" i="54"/>
  <c r="DV10" i="54"/>
  <c r="DN10" i="54"/>
  <c r="DM10" i="54"/>
  <c r="DL10" i="54"/>
  <c r="DR10" i="54"/>
  <c r="DQ10" i="54"/>
  <c r="DP10" i="54"/>
  <c r="DU10" i="54"/>
  <c r="DD10" i="54"/>
  <c r="DI10" i="54"/>
  <c r="DF10" i="54"/>
  <c r="CB10" i="54"/>
  <c r="BS10" i="54"/>
  <c r="BU10" i="54"/>
  <c r="BT10" i="54"/>
  <c r="BL10" i="54"/>
  <c r="P576" i="93"/>
  <c r="Q601" i="93"/>
  <c r="DU15" i="54"/>
  <c r="L15" i="54"/>
  <c r="N15" i="54"/>
  <c r="M15" i="54"/>
  <c r="CW10" i="54"/>
  <c r="BV10" i="54"/>
  <c r="BN10" i="54"/>
  <c r="BF10" i="54"/>
  <c r="DC10" i="54"/>
  <c r="E19" i="116"/>
  <c r="E19" i="111"/>
  <c r="E19" i="107"/>
  <c r="E19" i="105"/>
  <c r="E19" i="98"/>
  <c r="E19" i="117"/>
  <c r="E19" i="101"/>
  <c r="E19" i="113"/>
  <c r="E19" i="109"/>
  <c r="E19" i="108"/>
  <c r="E19" i="106"/>
  <c r="E19" i="99"/>
  <c r="E19" i="114"/>
  <c r="E19" i="102"/>
  <c r="E19" i="104"/>
  <c r="E19" i="115"/>
  <c r="E19" i="110"/>
  <c r="E19" i="103"/>
  <c r="E19" i="100"/>
  <c r="E19" i="97"/>
  <c r="E19" i="85"/>
  <c r="E19" i="89"/>
  <c r="E19" i="88"/>
  <c r="E19" i="90"/>
  <c r="E19" i="83"/>
  <c r="E19" i="87"/>
  <c r="E19" i="91"/>
  <c r="E19" i="84"/>
  <c r="E19" i="92"/>
  <c r="E19" i="82"/>
  <c r="E19" i="86"/>
  <c r="E19" i="80"/>
  <c r="E19" i="76"/>
  <c r="E19" i="72"/>
  <c r="E19" i="73"/>
  <c r="E19" i="79"/>
  <c r="E19" i="75"/>
  <c r="E19" i="71"/>
  <c r="E19" i="78"/>
  <c r="E19" i="74"/>
  <c r="E19" i="81"/>
  <c r="E19" i="77"/>
  <c r="E19" i="65"/>
  <c r="EE14" i="54"/>
  <c r="Y14" i="54"/>
  <c r="L24" i="32" s="1"/>
  <c r="X5" i="122" s="1"/>
  <c r="X14" i="54"/>
  <c r="L23" i="32" s="1"/>
  <c r="W5" i="122" s="1"/>
  <c r="EL14" i="54"/>
  <c r="P32" i="32" s="1"/>
  <c r="P5" i="44" s="1"/>
  <c r="AE6" i="124" s="1"/>
  <c r="DS15" i="54"/>
  <c r="DT15" i="54"/>
  <c r="EI14" i="54"/>
  <c r="R32" i="32"/>
  <c r="O15" i="54"/>
  <c r="C35" i="51"/>
  <c r="CR14" i="54"/>
  <c r="CU14" i="54"/>
  <c r="J26" i="49" s="1"/>
  <c r="CL5" i="122" s="1"/>
  <c r="CQ14" i="54"/>
  <c r="E26" i="49" s="1"/>
  <c r="CH5" i="122" s="1"/>
  <c r="CO14" i="54"/>
  <c r="E25" i="49" s="1"/>
  <c r="CF5" i="122" s="1"/>
  <c r="CP14" i="54"/>
  <c r="CS14" i="54"/>
  <c r="I25" i="49" s="1"/>
  <c r="CJ5" i="122" s="1"/>
  <c r="I8" i="49"/>
  <c r="AU5" i="122" s="1"/>
  <c r="I6" i="124" l="1"/>
  <c r="J6" i="124"/>
  <c r="K6" i="124"/>
  <c r="F5" i="126"/>
  <c r="F10" i="126" s="1"/>
  <c r="F6" i="123"/>
  <c r="C6" i="126"/>
  <c r="C8" i="126"/>
  <c r="C10" i="126"/>
  <c r="C11" i="126"/>
  <c r="C13" i="126"/>
  <c r="C15" i="126"/>
  <c r="C17" i="126"/>
  <c r="C19" i="126"/>
  <c r="C21" i="126"/>
  <c r="C23" i="126"/>
  <c r="C25" i="126"/>
  <c r="C27" i="126"/>
  <c r="C29" i="126"/>
  <c r="C31" i="126"/>
  <c r="C33" i="126"/>
  <c r="C7" i="126"/>
  <c r="C9" i="126"/>
  <c r="C12" i="126"/>
  <c r="C14" i="126"/>
  <c r="C16" i="126"/>
  <c r="C18" i="126"/>
  <c r="C20" i="126"/>
  <c r="C22" i="126"/>
  <c r="C24" i="126"/>
  <c r="C26" i="126"/>
  <c r="C28" i="126"/>
  <c r="C30" i="126"/>
  <c r="C32" i="126"/>
  <c r="C34" i="126"/>
  <c r="F8" i="125"/>
  <c r="E8" i="125" s="1"/>
  <c r="F12" i="125"/>
  <c r="E12" i="125" s="1"/>
  <c r="F16" i="125"/>
  <c r="E16" i="125" s="1"/>
  <c r="F20" i="125"/>
  <c r="E20" i="125" s="1"/>
  <c r="F24" i="125"/>
  <c r="E24" i="125" s="1"/>
  <c r="F28" i="125"/>
  <c r="E28" i="125" s="1"/>
  <c r="F32" i="125"/>
  <c r="E32" i="125" s="1"/>
  <c r="F36" i="125"/>
  <c r="E36" i="125" s="1"/>
  <c r="F40" i="125"/>
  <c r="E40" i="125" s="1"/>
  <c r="F44" i="125"/>
  <c r="E44" i="125" s="1"/>
  <c r="F11" i="125"/>
  <c r="E11" i="125" s="1"/>
  <c r="F19" i="125"/>
  <c r="E19" i="125" s="1"/>
  <c r="F27" i="125"/>
  <c r="E27" i="125" s="1"/>
  <c r="F35" i="125"/>
  <c r="E35" i="125" s="1"/>
  <c r="F43" i="125"/>
  <c r="E43" i="125" s="1"/>
  <c r="F9" i="125"/>
  <c r="E9" i="125" s="1"/>
  <c r="F13" i="125"/>
  <c r="E13" i="125" s="1"/>
  <c r="F17" i="125"/>
  <c r="E17" i="125" s="1"/>
  <c r="F21" i="125"/>
  <c r="E21" i="125" s="1"/>
  <c r="F25" i="125"/>
  <c r="E25" i="125" s="1"/>
  <c r="F29" i="125"/>
  <c r="E29" i="125" s="1"/>
  <c r="F33" i="125"/>
  <c r="E33" i="125" s="1"/>
  <c r="F37" i="125"/>
  <c r="E37" i="125" s="1"/>
  <c r="F41" i="125"/>
  <c r="E41" i="125" s="1"/>
  <c r="F45" i="125"/>
  <c r="E45" i="125" s="1"/>
  <c r="F15" i="125"/>
  <c r="E15" i="125" s="1"/>
  <c r="F23" i="125"/>
  <c r="E23" i="125" s="1"/>
  <c r="F31" i="125"/>
  <c r="E31" i="125" s="1"/>
  <c r="F39" i="125"/>
  <c r="E39" i="125" s="1"/>
  <c r="F10" i="125"/>
  <c r="E10" i="125" s="1"/>
  <c r="F14" i="125"/>
  <c r="E14" i="125" s="1"/>
  <c r="F18" i="125"/>
  <c r="E18" i="125" s="1"/>
  <c r="F22" i="125"/>
  <c r="E22" i="125" s="1"/>
  <c r="F26" i="125"/>
  <c r="E26" i="125" s="1"/>
  <c r="F30" i="125"/>
  <c r="E30" i="125" s="1"/>
  <c r="F34" i="125"/>
  <c r="E34" i="125" s="1"/>
  <c r="F38" i="125"/>
  <c r="E38" i="125" s="1"/>
  <c r="F42" i="125"/>
  <c r="E42" i="125" s="1"/>
  <c r="F7" i="125"/>
  <c r="E7" i="125" s="1"/>
  <c r="C7" i="123"/>
  <c r="C13" i="123"/>
  <c r="C19" i="123"/>
  <c r="C25" i="123"/>
  <c r="C31" i="123"/>
  <c r="C37" i="123"/>
  <c r="C43" i="123"/>
  <c r="C8" i="123"/>
  <c r="C10" i="123"/>
  <c r="C12" i="123"/>
  <c r="C14" i="123"/>
  <c r="C16" i="123"/>
  <c r="C18" i="123"/>
  <c r="C20" i="123"/>
  <c r="C22" i="123"/>
  <c r="C24" i="123"/>
  <c r="C26" i="123"/>
  <c r="C28" i="123"/>
  <c r="C30" i="123"/>
  <c r="C32" i="123"/>
  <c r="C34" i="123"/>
  <c r="C36" i="123"/>
  <c r="C38" i="123"/>
  <c r="C40" i="123"/>
  <c r="C42" i="123"/>
  <c r="C44" i="123"/>
  <c r="C11" i="123"/>
  <c r="C17" i="123"/>
  <c r="C21" i="123"/>
  <c r="C27" i="123"/>
  <c r="C35" i="123"/>
  <c r="C41" i="123"/>
  <c r="C45" i="123"/>
  <c r="C9" i="123"/>
  <c r="C15" i="123"/>
  <c r="C23" i="123"/>
  <c r="C29" i="123"/>
  <c r="C33" i="123"/>
  <c r="C39" i="123"/>
  <c r="U5" i="122"/>
  <c r="P11" i="45"/>
  <c r="U6" i="124" s="1"/>
  <c r="S5" i="122"/>
  <c r="Y15" i="54"/>
  <c r="F15" i="54"/>
  <c r="G5" i="122"/>
  <c r="AE5" i="122"/>
  <c r="N15" i="93"/>
  <c r="DW15" i="54"/>
  <c r="P10" i="32"/>
  <c r="P7" i="32"/>
  <c r="P7" i="45" s="1"/>
  <c r="X15" i="54"/>
  <c r="L23" i="45"/>
  <c r="P951" i="48"/>
  <c r="Q976" i="48"/>
  <c r="P976" i="48" s="1"/>
  <c r="P601" i="93"/>
  <c r="Q626" i="93"/>
  <c r="BU14" i="54"/>
  <c r="DT14" i="54"/>
  <c r="E31" i="49" s="1"/>
  <c r="DD5" i="122" s="1"/>
  <c r="DY14" i="54"/>
  <c r="DX14" i="54"/>
  <c r="I31" i="49" s="1"/>
  <c r="DH5" i="122" s="1"/>
  <c r="DV14" i="54"/>
  <c r="DQ14" i="54"/>
  <c r="DI14" i="54"/>
  <c r="CZ10" i="54"/>
  <c r="CZ14" i="54" s="1"/>
  <c r="J23" i="44" s="1"/>
  <c r="DW14" i="54"/>
  <c r="DO14" i="54"/>
  <c r="DG10" i="54"/>
  <c r="DG14" i="54" s="1"/>
  <c r="CX10" i="54"/>
  <c r="CX14" i="54" s="1"/>
  <c r="CW14" i="54"/>
  <c r="DU14" i="54"/>
  <c r="DE10" i="54"/>
  <c r="DE14" i="54" s="1"/>
  <c r="DD14" i="54"/>
  <c r="E27" i="49" s="1"/>
  <c r="CN5" i="122" s="1"/>
  <c r="DS14" i="54"/>
  <c r="DC14" i="54"/>
  <c r="BS14" i="54"/>
  <c r="I12" i="49" s="1"/>
  <c r="BK5" i="122" s="1"/>
  <c r="DA10" i="54"/>
  <c r="DA14" i="54" s="1"/>
  <c r="BR10" i="54"/>
  <c r="AZ14" i="54"/>
  <c r="DH14" i="54"/>
  <c r="I27" i="49" s="1"/>
  <c r="CR5" i="122" s="1"/>
  <c r="BP10" i="54"/>
  <c r="DN14" i="54"/>
  <c r="E30" i="49" s="1"/>
  <c r="CX5" i="122" s="1"/>
  <c r="DF14" i="54"/>
  <c r="BV14" i="54"/>
  <c r="BF14" i="54"/>
  <c r="DM14" i="54"/>
  <c r="K8" i="49"/>
  <c r="AV5" i="122" s="1"/>
  <c r="DL14" i="54"/>
  <c r="E29" i="49" s="1"/>
  <c r="CV5" i="122" s="1"/>
  <c r="CB14" i="54"/>
  <c r="BT14" i="54"/>
  <c r="DK14" i="54"/>
  <c r="DZ14" i="54"/>
  <c r="DJ14" i="54"/>
  <c r="BZ10" i="54"/>
  <c r="BZ14" i="54" s="1"/>
  <c r="BJ10" i="54"/>
  <c r="BJ14" i="54" s="1"/>
  <c r="DP14" i="54"/>
  <c r="I29" i="49" s="1"/>
  <c r="CZ5" i="122" s="1"/>
  <c r="CY10" i="54"/>
  <c r="CY14" i="54" s="1"/>
  <c r="BX10" i="54"/>
  <c r="BX14" i="54" s="1"/>
  <c r="BH10" i="54"/>
  <c r="BH14" i="54" s="1"/>
  <c r="DR14" i="54"/>
  <c r="E7" i="49"/>
  <c r="AM5" i="122" s="1"/>
  <c r="E8" i="49"/>
  <c r="AQ5" i="122" s="1"/>
  <c r="F34" i="126" l="1"/>
  <c r="F30" i="126"/>
  <c r="F18" i="126"/>
  <c r="F22" i="126"/>
  <c r="F12" i="126"/>
  <c r="F26" i="126"/>
  <c r="F33" i="126"/>
  <c r="F29" i="126"/>
  <c r="F25" i="126"/>
  <c r="F21" i="126"/>
  <c r="F17" i="126"/>
  <c r="F9" i="126"/>
  <c r="F32" i="126"/>
  <c r="F28" i="126"/>
  <c r="F24" i="126"/>
  <c r="F20" i="126"/>
  <c r="F16" i="126"/>
  <c r="F8" i="126"/>
  <c r="F6" i="126"/>
  <c r="F31" i="126"/>
  <c r="F27" i="126"/>
  <c r="F23" i="126"/>
  <c r="F19" i="126"/>
  <c r="F13" i="126"/>
  <c r="F15" i="126"/>
  <c r="F11" i="126"/>
  <c r="F7" i="126"/>
  <c r="F14" i="126"/>
  <c r="F8" i="123"/>
  <c r="E8" i="123" s="1"/>
  <c r="F12" i="123"/>
  <c r="E12" i="123" s="1"/>
  <c r="F16" i="123"/>
  <c r="E16" i="123" s="1"/>
  <c r="F20" i="123"/>
  <c r="E20" i="123" s="1"/>
  <c r="F24" i="123"/>
  <c r="E24" i="123" s="1"/>
  <c r="F28" i="123"/>
  <c r="E28" i="123" s="1"/>
  <c r="F32" i="123"/>
  <c r="E32" i="123" s="1"/>
  <c r="F36" i="123"/>
  <c r="E36" i="123" s="1"/>
  <c r="F40" i="123"/>
  <c r="E40" i="123" s="1"/>
  <c r="F44" i="123"/>
  <c r="E44" i="123" s="1"/>
  <c r="F13" i="123"/>
  <c r="E13" i="123" s="1"/>
  <c r="F17" i="123"/>
  <c r="E17" i="123" s="1"/>
  <c r="F21" i="123"/>
  <c r="E21" i="123" s="1"/>
  <c r="F25" i="123"/>
  <c r="E25" i="123" s="1"/>
  <c r="F29" i="123"/>
  <c r="E29" i="123" s="1"/>
  <c r="F37" i="123"/>
  <c r="E37" i="123" s="1"/>
  <c r="F41" i="123"/>
  <c r="E41" i="123" s="1"/>
  <c r="F10" i="123"/>
  <c r="E10" i="123" s="1"/>
  <c r="F18" i="123"/>
  <c r="E18" i="123" s="1"/>
  <c r="F22" i="123"/>
  <c r="E22" i="123" s="1"/>
  <c r="F26" i="123"/>
  <c r="E26" i="123" s="1"/>
  <c r="F34" i="123"/>
  <c r="E34" i="123" s="1"/>
  <c r="F7" i="123"/>
  <c r="E7" i="123" s="1"/>
  <c r="F19" i="123"/>
  <c r="E19" i="123" s="1"/>
  <c r="F31" i="123"/>
  <c r="E31" i="123" s="1"/>
  <c r="F43" i="123"/>
  <c r="E43" i="123" s="1"/>
  <c r="F9" i="123"/>
  <c r="E9" i="123" s="1"/>
  <c r="F33" i="123"/>
  <c r="E33" i="123" s="1"/>
  <c r="F45" i="123"/>
  <c r="E45" i="123" s="1"/>
  <c r="F14" i="123"/>
  <c r="E14" i="123" s="1"/>
  <c r="F30" i="123"/>
  <c r="E30" i="123" s="1"/>
  <c r="F38" i="123"/>
  <c r="E38" i="123" s="1"/>
  <c r="F11" i="123"/>
  <c r="E11" i="123" s="1"/>
  <c r="F15" i="123"/>
  <c r="E15" i="123" s="1"/>
  <c r="F23" i="123"/>
  <c r="E23" i="123" s="1"/>
  <c r="F35" i="123"/>
  <c r="E35" i="123" s="1"/>
  <c r="F42" i="123"/>
  <c r="E42" i="123" s="1"/>
  <c r="F27" i="123"/>
  <c r="E27" i="123" s="1"/>
  <c r="F39" i="123"/>
  <c r="E39" i="123" s="1"/>
  <c r="E6" i="123"/>
  <c r="W6" i="124"/>
  <c r="O15" i="48"/>
  <c r="Q6" i="125" s="1"/>
  <c r="I15" i="48"/>
  <c r="T5" i="122"/>
  <c r="P10" i="45"/>
  <c r="T6" i="124" s="1"/>
  <c r="Q5" i="122"/>
  <c r="K27" i="44"/>
  <c r="BK6" i="124" s="1"/>
  <c r="BB6" i="124"/>
  <c r="V6" i="125"/>
  <c r="Q6" i="123"/>
  <c r="DV15" i="54"/>
  <c r="DR15" i="54"/>
  <c r="D28" i="45"/>
  <c r="Z6" i="124" s="1"/>
  <c r="V103" i="63"/>
  <c r="B126" i="60"/>
  <c r="P626" i="93"/>
  <c r="Q651" i="93"/>
  <c r="E24" i="49"/>
  <c r="CB5" i="122" s="1"/>
  <c r="K23" i="49"/>
  <c r="I23" i="49"/>
  <c r="E23" i="49"/>
  <c r="CA5" i="122" s="1"/>
  <c r="C23" i="44"/>
  <c r="AZ6" i="124" s="1"/>
  <c r="K12" i="49"/>
  <c r="BL5" i="122" s="1"/>
  <c r="BP14" i="54"/>
  <c r="BN14" i="54"/>
  <c r="BR14" i="54"/>
  <c r="BL14" i="54"/>
  <c r="I6" i="49"/>
  <c r="AN5" i="122" s="1"/>
  <c r="M15" i="44"/>
  <c r="AV6" i="124" s="1"/>
  <c r="M25" i="44"/>
  <c r="BJ6" i="124" s="1"/>
  <c r="S6" i="124" l="1"/>
  <c r="Q6" i="124"/>
  <c r="J28" i="49"/>
  <c r="CT5" i="122" s="1"/>
  <c r="CC5" i="122"/>
  <c r="K25" i="49"/>
  <c r="CK5" i="122" s="1"/>
  <c r="CD5" i="122"/>
  <c r="A891" i="48"/>
  <c r="N41" i="125" s="1"/>
  <c r="A691" i="48"/>
  <c r="N33" i="125" s="1"/>
  <c r="A591" i="48"/>
  <c r="N29" i="125" s="1"/>
  <c r="A916" i="48"/>
  <c r="N42" i="125" s="1"/>
  <c r="A766" i="48"/>
  <c r="N36" i="125" s="1"/>
  <c r="A841" i="48"/>
  <c r="N39" i="125" s="1"/>
  <c r="A716" i="48"/>
  <c r="N34" i="125" s="1"/>
  <c r="A641" i="48"/>
  <c r="N31" i="125" s="1"/>
  <c r="A991" i="48"/>
  <c r="N45" i="125" s="1"/>
  <c r="A441" i="48"/>
  <c r="N23" i="125" s="1"/>
  <c r="A391" i="48"/>
  <c r="N21" i="125" s="1"/>
  <c r="A341" i="48"/>
  <c r="N19" i="125" s="1"/>
  <c r="A366" i="48"/>
  <c r="N20" i="125" s="1"/>
  <c r="A816" i="48"/>
  <c r="N38" i="125" s="1"/>
  <c r="A541" i="48"/>
  <c r="N27" i="125" s="1"/>
  <c r="A416" i="48"/>
  <c r="N22" i="125" s="1"/>
  <c r="A966" i="48"/>
  <c r="N44" i="125" s="1"/>
  <c r="A941" i="48"/>
  <c r="N43" i="125" s="1"/>
  <c r="A866" i="48"/>
  <c r="N40" i="125" s="1"/>
  <c r="A791" i="48"/>
  <c r="N37" i="125" s="1"/>
  <c r="A666" i="48"/>
  <c r="N32" i="125" s="1"/>
  <c r="A741" i="48"/>
  <c r="N35" i="125" s="1"/>
  <c r="A616" i="48"/>
  <c r="N30" i="125" s="1"/>
  <c r="A566" i="48"/>
  <c r="N28" i="125" s="1"/>
  <c r="A516" i="48"/>
  <c r="N26" i="125" s="1"/>
  <c r="A466" i="48"/>
  <c r="N24" i="125" s="1"/>
  <c r="A491" i="48"/>
  <c r="N25" i="125" s="1"/>
  <c r="A316" i="48"/>
  <c r="N18" i="125" s="1"/>
  <c r="A266" i="48"/>
  <c r="N16" i="125" s="1"/>
  <c r="A291" i="48"/>
  <c r="N17" i="125" s="1"/>
  <c r="A116" i="48"/>
  <c r="N10" i="125" s="1"/>
  <c r="A241" i="48"/>
  <c r="N15" i="125" s="1"/>
  <c r="A191" i="48"/>
  <c r="N13" i="125" s="1"/>
  <c r="A141" i="48"/>
  <c r="N11" i="125" s="1"/>
  <c r="A216" i="48"/>
  <c r="N14" i="125" s="1"/>
  <c r="A166" i="48"/>
  <c r="N12" i="125" s="1"/>
  <c r="J13" i="49"/>
  <c r="BM5" i="122" s="1"/>
  <c r="J30" i="49"/>
  <c r="DB5" i="122" s="1"/>
  <c r="J32" i="49"/>
  <c r="DJ5" i="122" s="1"/>
  <c r="A91" i="48"/>
  <c r="N9" i="125" s="1"/>
  <c r="A66" i="48"/>
  <c r="N8" i="125" s="1"/>
  <c r="Q676" i="93"/>
  <c r="P651" i="93"/>
  <c r="K29" i="49"/>
  <c r="DA5" i="122" s="1"/>
  <c r="K31" i="49"/>
  <c r="DI5" i="122" s="1"/>
  <c r="K27" i="49"/>
  <c r="CS5" i="122" s="1"/>
  <c r="Q701" i="93" l="1"/>
  <c r="P676" i="93"/>
  <c r="AZ124" i="60" l="1"/>
  <c r="AQ124" i="60"/>
  <c r="AJ124" i="60"/>
  <c r="AU124" i="60"/>
  <c r="AR124" i="60"/>
  <c r="AI124" i="60"/>
  <c r="AY124" i="60"/>
  <c r="AT124" i="60"/>
  <c r="AL124" i="60"/>
  <c r="AM124" i="60"/>
  <c r="AO124" i="60"/>
  <c r="AX124" i="60"/>
  <c r="AH124" i="60"/>
  <c r="AK124" i="60"/>
  <c r="AN124" i="60"/>
  <c r="AV124" i="60"/>
  <c r="BA124" i="60"/>
  <c r="AP124" i="60"/>
  <c r="AW124" i="60"/>
  <c r="AS124" i="60"/>
  <c r="Q726" i="93"/>
  <c r="P701" i="93"/>
  <c r="T88" i="50"/>
  <c r="S88" i="50"/>
  <c r="T87" i="50"/>
  <c r="HL5" i="122" s="1"/>
  <c r="S87" i="50"/>
  <c r="HK5" i="122" s="1"/>
  <c r="T83" i="50"/>
  <c r="HI5" i="122" s="1"/>
  <c r="S83" i="50"/>
  <c r="HH5" i="122" s="1"/>
  <c r="T79" i="50"/>
  <c r="HF5" i="122" s="1"/>
  <c r="S79" i="50"/>
  <c r="HE5" i="122" s="1"/>
  <c r="T75" i="50"/>
  <c r="HC5" i="122" s="1"/>
  <c r="S75" i="50"/>
  <c r="HB5" i="122" s="1"/>
  <c r="T71" i="50"/>
  <c r="GZ5" i="122" s="1"/>
  <c r="S71" i="50"/>
  <c r="GY5" i="122" s="1"/>
  <c r="T62" i="50"/>
  <c r="GW5" i="122" s="1"/>
  <c r="S62" i="50"/>
  <c r="GV5" i="122" s="1"/>
  <c r="T58" i="50"/>
  <c r="GT5" i="122" s="1"/>
  <c r="S58" i="50"/>
  <c r="GS5" i="122" s="1"/>
  <c r="T54" i="50"/>
  <c r="GQ5" i="122" s="1"/>
  <c r="S54" i="50"/>
  <c r="GP5" i="122" s="1"/>
  <c r="T45" i="50"/>
  <c r="GN5" i="122" s="1"/>
  <c r="S45" i="50"/>
  <c r="GM5" i="122" s="1"/>
  <c r="T41" i="50"/>
  <c r="GK5" i="122" s="1"/>
  <c r="S41" i="50"/>
  <c r="GJ5" i="122" s="1"/>
  <c r="T37" i="50"/>
  <c r="GH5" i="122" s="1"/>
  <c r="S37" i="50"/>
  <c r="GG5" i="122" s="1"/>
  <c r="T33" i="50"/>
  <c r="GE5" i="122" s="1"/>
  <c r="S33" i="50"/>
  <c r="GD5" i="122" s="1"/>
  <c r="T29" i="50"/>
  <c r="GB5" i="122" s="1"/>
  <c r="S29" i="50"/>
  <c r="GA5" i="122" s="1"/>
  <c r="T25" i="50"/>
  <c r="FY5" i="122" s="1"/>
  <c r="S25" i="50"/>
  <c r="FX5" i="122" s="1"/>
  <c r="T21" i="50"/>
  <c r="FV5" i="122" s="1"/>
  <c r="S21" i="50"/>
  <c r="FU5" i="122" s="1"/>
  <c r="T17" i="50"/>
  <c r="FS5" i="122" s="1"/>
  <c r="S17" i="50"/>
  <c r="FR5" i="122" s="1"/>
  <c r="T13" i="50"/>
  <c r="FP5" i="122" s="1"/>
  <c r="S13" i="50"/>
  <c r="FO5" i="122" s="1"/>
  <c r="T9" i="50"/>
  <c r="FM5" i="122" s="1"/>
  <c r="S9" i="50"/>
  <c r="FL5" i="122" s="1"/>
  <c r="P726" i="93" l="1"/>
  <c r="Q751" i="93"/>
  <c r="E4" i="44"/>
  <c r="AD6" i="124" s="1"/>
  <c r="R67" i="107" l="1"/>
  <c r="S67" i="107"/>
  <c r="S69" i="106"/>
  <c r="R69" i="106"/>
  <c r="R67" i="115"/>
  <c r="S67" i="115"/>
  <c r="S66" i="107"/>
  <c r="R66" i="107"/>
  <c r="R68" i="113"/>
  <c r="S68" i="113"/>
  <c r="S67" i="109"/>
  <c r="R67" i="109"/>
  <c r="R65" i="105"/>
  <c r="S65" i="105"/>
  <c r="S70" i="106"/>
  <c r="R70" i="106"/>
  <c r="S67" i="114"/>
  <c r="R67" i="114"/>
  <c r="S66" i="105"/>
  <c r="R66" i="105"/>
  <c r="S67" i="116"/>
  <c r="R67" i="116"/>
  <c r="S65" i="113"/>
  <c r="R65" i="113"/>
  <c r="R66" i="108"/>
  <c r="S66" i="108"/>
  <c r="R66" i="110"/>
  <c r="S66" i="110"/>
  <c r="R65" i="104"/>
  <c r="S65" i="104"/>
  <c r="R65" i="111"/>
  <c r="S65" i="111"/>
  <c r="R66" i="113"/>
  <c r="S66" i="113"/>
  <c r="R70" i="97"/>
  <c r="S70" i="97"/>
  <c r="S67" i="100"/>
  <c r="R67" i="100"/>
  <c r="S66" i="103"/>
  <c r="R66" i="103"/>
  <c r="R69" i="99"/>
  <c r="S69" i="99"/>
  <c r="S67" i="110"/>
  <c r="R67" i="110"/>
  <c r="S69" i="97"/>
  <c r="R69" i="97"/>
  <c r="R66" i="104"/>
  <c r="S66" i="104"/>
  <c r="R69" i="115"/>
  <c r="S69" i="115"/>
  <c r="S66" i="97"/>
  <c r="R66" i="97"/>
  <c r="S65" i="102"/>
  <c r="R65" i="102"/>
  <c r="R67" i="101"/>
  <c r="S67" i="101"/>
  <c r="R68" i="104"/>
  <c r="S68" i="104"/>
  <c r="S70" i="116"/>
  <c r="R70" i="116"/>
  <c r="R66" i="115"/>
  <c r="S66" i="115"/>
  <c r="S68" i="115"/>
  <c r="R68" i="115"/>
  <c r="R66" i="98"/>
  <c r="S66" i="98"/>
  <c r="R70" i="104"/>
  <c r="S70" i="104"/>
  <c r="S65" i="117"/>
  <c r="R65" i="117"/>
  <c r="R69" i="98"/>
  <c r="S69" i="98"/>
  <c r="R65" i="116"/>
  <c r="S65" i="116"/>
  <c r="S67" i="99"/>
  <c r="R67" i="99"/>
  <c r="S70" i="101"/>
  <c r="R70" i="101"/>
  <c r="R65" i="106"/>
  <c r="S65" i="106"/>
  <c r="R69" i="102"/>
  <c r="S69" i="102"/>
  <c r="R70" i="113"/>
  <c r="S70" i="113"/>
  <c r="R66" i="109"/>
  <c r="S66" i="109"/>
  <c r="S68" i="110"/>
  <c r="R68" i="110"/>
  <c r="R69" i="107"/>
  <c r="S69" i="107"/>
  <c r="R68" i="97"/>
  <c r="S68" i="97"/>
  <c r="R65" i="100"/>
  <c r="S65" i="100"/>
  <c r="S68" i="111"/>
  <c r="R68" i="111"/>
  <c r="S67" i="98"/>
  <c r="R67" i="98"/>
  <c r="S65" i="99"/>
  <c r="R65" i="99"/>
  <c r="R70" i="110"/>
  <c r="S70" i="110"/>
  <c r="S68" i="102"/>
  <c r="R68" i="102"/>
  <c r="R69" i="113"/>
  <c r="S69" i="113"/>
  <c r="S70" i="108"/>
  <c r="R70" i="108"/>
  <c r="S66" i="114"/>
  <c r="R66" i="114"/>
  <c r="R69" i="111"/>
  <c r="S69" i="111"/>
  <c r="R70" i="115"/>
  <c r="S70" i="115"/>
  <c r="R70" i="109"/>
  <c r="S70" i="109"/>
  <c r="S68" i="101"/>
  <c r="R68" i="101"/>
  <c r="R69" i="117"/>
  <c r="S69" i="117"/>
  <c r="S68" i="100"/>
  <c r="R68" i="100"/>
  <c r="S68" i="99"/>
  <c r="R68" i="99"/>
  <c r="S65" i="109"/>
  <c r="R65" i="109"/>
  <c r="R66" i="99"/>
  <c r="S66" i="99"/>
  <c r="R70" i="107"/>
  <c r="S70" i="107"/>
  <c r="R66" i="101"/>
  <c r="S66" i="101"/>
  <c r="R67" i="113"/>
  <c r="S67" i="113"/>
  <c r="S68" i="106"/>
  <c r="R68" i="106"/>
  <c r="S67" i="104"/>
  <c r="R67" i="104"/>
  <c r="R65" i="98"/>
  <c r="S65" i="98"/>
  <c r="S65" i="110"/>
  <c r="R65" i="110"/>
  <c r="R69" i="109"/>
  <c r="S69" i="109"/>
  <c r="S65" i="107"/>
  <c r="R65" i="107"/>
  <c r="S70" i="105"/>
  <c r="R70" i="105"/>
  <c r="S70" i="117"/>
  <c r="R70" i="117"/>
  <c r="S66" i="106"/>
  <c r="R66" i="106"/>
  <c r="S70" i="98"/>
  <c r="R70" i="98"/>
  <c r="R67" i="111"/>
  <c r="S67" i="111"/>
  <c r="S69" i="101"/>
  <c r="R69" i="101"/>
  <c r="R66" i="111"/>
  <c r="S66" i="111"/>
  <c r="R65" i="101"/>
  <c r="S65" i="101"/>
  <c r="S70" i="111"/>
  <c r="R70" i="111"/>
  <c r="S66" i="117"/>
  <c r="R66" i="117"/>
  <c r="R69" i="103"/>
  <c r="S69" i="103"/>
  <c r="R68" i="114"/>
  <c r="S68" i="114"/>
  <c r="S68" i="108"/>
  <c r="R68" i="108"/>
  <c r="R65" i="97"/>
  <c r="S65" i="97"/>
  <c r="S67" i="102"/>
  <c r="R67" i="102"/>
  <c r="S65" i="103"/>
  <c r="R65" i="103"/>
  <c r="S68" i="103"/>
  <c r="R68" i="103"/>
  <c r="S70" i="102"/>
  <c r="R70" i="102"/>
  <c r="S65" i="114"/>
  <c r="R65" i="114"/>
  <c r="R69" i="108"/>
  <c r="S69" i="108"/>
  <c r="S69" i="114"/>
  <c r="R69" i="114"/>
  <c r="S68" i="98"/>
  <c r="R68" i="98"/>
  <c r="S67" i="97"/>
  <c r="R67" i="97"/>
  <c r="R69" i="105"/>
  <c r="S69" i="105"/>
  <c r="S70" i="114"/>
  <c r="R70" i="114"/>
  <c r="R67" i="105"/>
  <c r="S67" i="105"/>
  <c r="S69" i="116"/>
  <c r="R69" i="116"/>
  <c r="S67" i="103"/>
  <c r="R67" i="103"/>
  <c r="R69" i="110"/>
  <c r="S69" i="110"/>
  <c r="R66" i="116"/>
  <c r="S66" i="116"/>
  <c r="R67" i="108"/>
  <c r="S67" i="108"/>
  <c r="R68" i="117"/>
  <c r="S68" i="117"/>
  <c r="R70" i="99"/>
  <c r="S70" i="99"/>
  <c r="S70" i="100"/>
  <c r="R70" i="100"/>
  <c r="S67" i="106"/>
  <c r="R67" i="106"/>
  <c r="S69" i="104"/>
  <c r="R69" i="104"/>
  <c r="R65" i="115"/>
  <c r="S65" i="115"/>
  <c r="R70" i="103"/>
  <c r="S70" i="103"/>
  <c r="S68" i="116"/>
  <c r="R68" i="116"/>
  <c r="S65" i="108"/>
  <c r="R65" i="108"/>
  <c r="R69" i="100"/>
  <c r="S69" i="100"/>
  <c r="R68" i="109"/>
  <c r="S68" i="109"/>
  <c r="S68" i="105"/>
  <c r="R68" i="105"/>
  <c r="R67" i="117"/>
  <c r="S67" i="117"/>
  <c r="R66" i="102"/>
  <c r="S66" i="102"/>
  <c r="R66" i="100"/>
  <c r="S66" i="100"/>
  <c r="R68" i="107"/>
  <c r="S68" i="107"/>
  <c r="S124" i="60"/>
  <c r="U124" i="60"/>
  <c r="R124" i="60"/>
  <c r="AE124" i="60"/>
  <c r="Q124" i="60"/>
  <c r="P124" i="60"/>
  <c r="P751" i="93"/>
  <c r="Q776" i="93"/>
  <c r="D27" i="44"/>
  <c r="BF6" i="124" s="1"/>
  <c r="Z124" i="60" l="1"/>
  <c r="T124" i="60"/>
  <c r="AF124" i="60"/>
  <c r="AG124" i="60"/>
  <c r="V124" i="60"/>
  <c r="Y124" i="60"/>
  <c r="W124" i="60"/>
  <c r="AC124" i="60"/>
  <c r="X124" i="60"/>
  <c r="AB124" i="60"/>
  <c r="AD124" i="60"/>
  <c r="AA124" i="60"/>
  <c r="P776" i="93"/>
  <c r="Q801" i="93"/>
  <c r="A35" i="49"/>
  <c r="A32" i="49"/>
  <c r="DC5" i="122" s="1"/>
  <c r="A30" i="49"/>
  <c r="CU5" i="122" s="1"/>
  <c r="A28" i="49"/>
  <c r="CM5" i="122" s="1"/>
  <c r="A26" i="49"/>
  <c r="CE5" i="122" s="1"/>
  <c r="A24" i="49"/>
  <c r="BZ5" i="122" s="1"/>
  <c r="A18" i="49"/>
  <c r="A15" i="49"/>
  <c r="BN5" i="122" s="1"/>
  <c r="A13" i="49"/>
  <c r="BF5" i="122" s="1"/>
  <c r="A11" i="49"/>
  <c r="AX5" i="122" s="1"/>
  <c r="A9" i="49"/>
  <c r="AP5" i="122" s="1"/>
  <c r="A7" i="49"/>
  <c r="AK5" i="122" s="1"/>
  <c r="Q826" i="93" l="1"/>
  <c r="P801" i="93"/>
  <c r="V11" i="34"/>
  <c r="E28" i="49" l="1"/>
  <c r="CP5" i="122" s="1"/>
  <c r="ED5" i="122"/>
  <c r="E32" i="49"/>
  <c r="DF5" i="122" s="1"/>
  <c r="CA10" i="54"/>
  <c r="CA14" i="54" s="1"/>
  <c r="I14" i="49" s="1"/>
  <c r="Q851" i="93"/>
  <c r="P826" i="93"/>
  <c r="U35" i="49"/>
  <c r="U34" i="49"/>
  <c r="U33" i="49"/>
  <c r="G31" i="49"/>
  <c r="DE5" i="122" s="1"/>
  <c r="G30" i="49"/>
  <c r="CY5" i="122" s="1"/>
  <c r="G29" i="49"/>
  <c r="CW5" i="122" s="1"/>
  <c r="G27" i="49"/>
  <c r="CO5" i="122" s="1"/>
  <c r="G26" i="49"/>
  <c r="CI5" i="122" s="1"/>
  <c r="G25" i="49"/>
  <c r="CG5" i="122" s="1"/>
  <c r="U18" i="49"/>
  <c r="BX5" i="122" s="1"/>
  <c r="U17" i="49"/>
  <c r="BW5" i="122" s="1"/>
  <c r="U16" i="49"/>
  <c r="BV5" i="122" s="1"/>
  <c r="G9" i="49"/>
  <c r="AT5" i="122" s="1"/>
  <c r="G8" i="49"/>
  <c r="AR5" i="122" s="1"/>
  <c r="G28" i="49" l="1"/>
  <c r="CQ5" i="122" s="1"/>
  <c r="G32" i="49"/>
  <c r="DG5" i="122" s="1"/>
  <c r="K14" i="49"/>
  <c r="BT5" i="122" s="1"/>
  <c r="BS5" i="122"/>
  <c r="Q876" i="93"/>
  <c r="P851" i="93"/>
  <c r="Q901" i="93" l="1"/>
  <c r="P876" i="93"/>
  <c r="S5" i="32"/>
  <c r="H5" i="122" s="1"/>
  <c r="F8" i="120" l="1"/>
  <c r="P901" i="93"/>
  <c r="Q926" i="93"/>
  <c r="R12" i="45"/>
  <c r="R13" i="45"/>
  <c r="R14" i="45"/>
  <c r="R15" i="45"/>
  <c r="R16" i="45"/>
  <c r="R17" i="45"/>
  <c r="R18" i="45"/>
  <c r="R19" i="45"/>
  <c r="R20" i="45"/>
  <c r="R21" i="45"/>
  <c r="R22" i="45"/>
  <c r="R23" i="45"/>
  <c r="R24" i="45"/>
  <c r="R25" i="45"/>
  <c r="R26" i="45"/>
  <c r="R27" i="45"/>
  <c r="R28" i="45"/>
  <c r="R29" i="45"/>
  <c r="R30" i="45"/>
  <c r="R11" i="45"/>
  <c r="J8" i="120" l="1"/>
  <c r="HP5" i="122" s="1"/>
  <c r="HN5" i="122"/>
  <c r="Q951" i="93"/>
  <c r="P926" i="93"/>
  <c r="G25" i="45"/>
  <c r="Y6" i="124" s="1"/>
  <c r="L24" i="45"/>
  <c r="X6" i="124" s="1"/>
  <c r="P951" i="93" l="1"/>
  <c r="Q976" i="93"/>
  <c r="P976" i="93" s="1"/>
  <c r="R68" i="84" l="1"/>
  <c r="S68" i="84"/>
  <c r="R68" i="88"/>
  <c r="S68" i="88"/>
  <c r="R65" i="85"/>
  <c r="S65" i="85"/>
  <c r="R68" i="87"/>
  <c r="S68" i="87"/>
  <c r="S67" i="85"/>
  <c r="R67" i="85"/>
  <c r="R68" i="79"/>
  <c r="S68" i="79"/>
  <c r="S66" i="84"/>
  <c r="R66" i="84"/>
  <c r="R69" i="77"/>
  <c r="S69" i="77"/>
  <c r="R69" i="88"/>
  <c r="S69" i="88"/>
  <c r="S68" i="74"/>
  <c r="R68" i="74"/>
  <c r="S70" i="88"/>
  <c r="R70" i="88"/>
  <c r="R66" i="73"/>
  <c r="S66" i="73"/>
  <c r="R69" i="80"/>
  <c r="S69" i="80"/>
  <c r="S69" i="82"/>
  <c r="R69" i="82"/>
  <c r="R68" i="83"/>
  <c r="S68" i="83"/>
  <c r="R66" i="86"/>
  <c r="S66" i="86"/>
  <c r="R67" i="79"/>
  <c r="S67" i="79"/>
  <c r="S70" i="87"/>
  <c r="R70" i="87"/>
  <c r="S68" i="77"/>
  <c r="R68" i="77"/>
  <c r="R65" i="80"/>
  <c r="S65" i="80"/>
  <c r="S69" i="92"/>
  <c r="R69" i="92"/>
  <c r="S65" i="79"/>
  <c r="R65" i="79"/>
  <c r="S65" i="72"/>
  <c r="R65" i="72"/>
  <c r="R70" i="90"/>
  <c r="S70" i="90"/>
  <c r="S67" i="90"/>
  <c r="R67" i="90"/>
  <c r="S70" i="76"/>
  <c r="R70" i="76"/>
  <c r="R65" i="74"/>
  <c r="S65" i="74"/>
  <c r="R67" i="82"/>
  <c r="S67" i="82"/>
  <c r="R66" i="77"/>
  <c r="S66" i="77"/>
  <c r="R67" i="87"/>
  <c r="S67" i="87"/>
  <c r="S70" i="77"/>
  <c r="R70" i="77"/>
  <c r="S66" i="78"/>
  <c r="R66" i="78"/>
  <c r="R66" i="71"/>
  <c r="S66" i="71"/>
  <c r="R70" i="72"/>
  <c r="S70" i="72"/>
  <c r="R69" i="78"/>
  <c r="S69" i="78"/>
  <c r="R65" i="83"/>
  <c r="S65" i="83"/>
  <c r="R66" i="80"/>
  <c r="S66" i="80"/>
  <c r="S66" i="82"/>
  <c r="R66" i="82"/>
  <c r="R65" i="88"/>
  <c r="S65" i="88"/>
  <c r="R67" i="77"/>
  <c r="S67" i="77"/>
  <c r="R67" i="89"/>
  <c r="S67" i="89"/>
  <c r="R65" i="91"/>
  <c r="S65" i="91"/>
  <c r="R65" i="92"/>
  <c r="S65" i="92"/>
  <c r="R65" i="81"/>
  <c r="S65" i="81"/>
  <c r="S65" i="76"/>
  <c r="R65" i="76"/>
  <c r="S70" i="89"/>
  <c r="R70" i="89"/>
  <c r="R67" i="91"/>
  <c r="S67" i="91"/>
  <c r="R70" i="74"/>
  <c r="S70" i="74"/>
  <c r="R69" i="91"/>
  <c r="S69" i="91"/>
  <c r="S68" i="89"/>
  <c r="R68" i="89"/>
  <c r="S68" i="91"/>
  <c r="R68" i="91"/>
  <c r="R67" i="73"/>
  <c r="S67" i="73"/>
  <c r="R66" i="89"/>
  <c r="S66" i="89"/>
  <c r="R66" i="91"/>
  <c r="S66" i="91"/>
  <c r="R70" i="91"/>
  <c r="S70" i="91"/>
  <c r="S69" i="85"/>
  <c r="R69" i="85"/>
  <c r="R69" i="90"/>
  <c r="S69" i="90"/>
  <c r="S65" i="87"/>
  <c r="R65" i="87"/>
  <c r="R66" i="75"/>
  <c r="S66" i="75"/>
  <c r="R65" i="86"/>
  <c r="S65" i="86"/>
  <c r="S67" i="72"/>
  <c r="R67" i="72"/>
  <c r="S70" i="80"/>
  <c r="R70" i="80"/>
  <c r="R65" i="65"/>
  <c r="S65" i="65"/>
  <c r="S70" i="82"/>
  <c r="R70" i="82"/>
  <c r="R65" i="82"/>
  <c r="S65" i="82"/>
  <c r="R65" i="84"/>
  <c r="S65" i="84"/>
  <c r="S70" i="65"/>
  <c r="R70" i="65"/>
  <c r="S66" i="74"/>
  <c r="R66" i="74"/>
  <c r="S67" i="75"/>
  <c r="R67" i="75"/>
  <c r="R70" i="85"/>
  <c r="S70" i="85"/>
  <c r="R68" i="73"/>
  <c r="S68" i="73"/>
  <c r="S66" i="85"/>
  <c r="R66" i="85"/>
  <c r="R67" i="71"/>
  <c r="S67" i="71"/>
  <c r="R70" i="81"/>
  <c r="S70" i="81"/>
  <c r="R66" i="90"/>
  <c r="S66" i="90"/>
  <c r="R69" i="87"/>
  <c r="S69" i="87"/>
  <c r="R66" i="83"/>
  <c r="S66" i="83"/>
  <c r="R65" i="73"/>
  <c r="S65" i="73"/>
  <c r="R70" i="79"/>
  <c r="S70" i="79"/>
  <c r="S66" i="65"/>
  <c r="R66" i="65"/>
  <c r="S69" i="74"/>
  <c r="R69" i="74"/>
  <c r="S69" i="81"/>
  <c r="R69" i="81"/>
  <c r="R68" i="92"/>
  <c r="S68" i="92"/>
  <c r="S65" i="90"/>
  <c r="R65" i="90"/>
  <c r="R70" i="71"/>
  <c r="S70" i="71"/>
  <c r="S70" i="75"/>
  <c r="R70" i="75"/>
  <c r="R68" i="80"/>
  <c r="S68" i="80"/>
  <c r="R69" i="73"/>
  <c r="S69" i="73"/>
  <c r="S66" i="81"/>
  <c r="R66" i="81"/>
  <c r="R67" i="76"/>
  <c r="S67" i="76"/>
  <c r="S70" i="84"/>
  <c r="R70" i="84"/>
  <c r="R68" i="86"/>
  <c r="S68" i="86"/>
  <c r="R68" i="85"/>
  <c r="S68" i="85"/>
  <c r="S68" i="72"/>
  <c r="R68" i="72"/>
  <c r="S68" i="76"/>
  <c r="R68" i="76"/>
  <c r="R69" i="76"/>
  <c r="S69" i="76"/>
  <c r="S69" i="75"/>
  <c r="R69" i="75"/>
  <c r="R70" i="92"/>
  <c r="S70" i="92"/>
  <c r="R66" i="92"/>
  <c r="S66" i="92"/>
  <c r="R70" i="73"/>
  <c r="S70" i="73"/>
  <c r="S70" i="78"/>
  <c r="R70" i="78"/>
  <c r="R70" i="83"/>
  <c r="S70" i="83"/>
  <c r="S68" i="82"/>
  <c r="R68" i="82"/>
  <c r="R68" i="71"/>
  <c r="S68" i="71"/>
  <c r="R68" i="75"/>
  <c r="S68" i="75"/>
  <c r="R69" i="65"/>
  <c r="S69" i="65"/>
  <c r="R66" i="88"/>
  <c r="S66" i="88"/>
  <c r="R65" i="71"/>
  <c r="S65" i="71"/>
  <c r="R68" i="81"/>
  <c r="S68" i="81"/>
  <c r="R67" i="78"/>
  <c r="S67" i="78"/>
  <c r="S67" i="88"/>
  <c r="R67" i="88"/>
  <c r="R66" i="72"/>
  <c r="S66" i="72"/>
  <c r="S69" i="71"/>
  <c r="R69" i="71"/>
  <c r="R69" i="83"/>
  <c r="S69" i="83"/>
  <c r="S68" i="78"/>
  <c r="R68" i="78"/>
  <c r="R69" i="72"/>
  <c r="S69" i="72"/>
  <c r="S67" i="83"/>
  <c r="R67" i="83"/>
  <c r="R66" i="79"/>
  <c r="S66" i="79"/>
  <c r="S66" i="87"/>
  <c r="R66" i="87"/>
  <c r="R67" i="81"/>
  <c r="S67" i="81"/>
  <c r="S69" i="84"/>
  <c r="R69" i="84"/>
  <c r="R70" i="86"/>
  <c r="S70" i="86"/>
  <c r="R69" i="86"/>
  <c r="S69" i="86"/>
  <c r="R67" i="86"/>
  <c r="S67" i="86"/>
  <c r="R65" i="77"/>
  <c r="S65" i="77"/>
  <c r="R65" i="78"/>
  <c r="S65" i="78"/>
  <c r="S68" i="90"/>
  <c r="R68" i="90"/>
  <c r="S65" i="89"/>
  <c r="R65" i="89"/>
  <c r="S67" i="92"/>
  <c r="R67" i="92"/>
  <c r="S68" i="65"/>
  <c r="R68" i="65"/>
  <c r="S66" i="76"/>
  <c r="R66" i="76"/>
  <c r="S67" i="84"/>
  <c r="R67" i="84"/>
  <c r="R69" i="79"/>
  <c r="S69" i="79"/>
  <c r="S67" i="74"/>
  <c r="R67" i="74"/>
  <c r="S65" i="75"/>
  <c r="R65" i="75"/>
  <c r="R69" i="89"/>
  <c r="S69" i="89"/>
  <c r="S67" i="65"/>
  <c r="R67" i="65"/>
  <c r="S67" i="80"/>
  <c r="R67" i="80"/>
  <c r="D8" i="44"/>
  <c r="AJ6" i="124" s="1"/>
  <c r="E7" i="44"/>
  <c r="AH6" i="124" s="1"/>
  <c r="E6" i="44"/>
  <c r="AG6" i="124" s="1"/>
  <c r="E5" i="44"/>
  <c r="AF6" i="124" s="1"/>
  <c r="A41" i="48" l="1"/>
  <c r="N7" i="125" s="1"/>
  <c r="A16" i="48"/>
  <c r="N6" i="125" s="1"/>
  <c r="A24" i="44"/>
  <c r="AY6" i="124" s="1"/>
  <c r="A14" i="44"/>
  <c r="AK6" i="124" s="1"/>
  <c r="AA11" i="46"/>
  <c r="CB6" i="124" s="1"/>
  <c r="G28" i="32"/>
  <c r="AC15" i="54" l="1"/>
  <c r="AA5" i="122"/>
  <c r="K118" i="60"/>
  <c r="K123" i="60" s="1"/>
  <c r="N118" i="60"/>
  <c r="N119" i="60"/>
  <c r="S34" i="45"/>
  <c r="S9" i="47"/>
  <c r="T9" i="47"/>
  <c r="S13" i="47"/>
  <c r="T13" i="47"/>
  <c r="S17" i="47"/>
  <c r="T17" i="47"/>
  <c r="S21" i="47"/>
  <c r="T21" i="47"/>
  <c r="S25" i="47"/>
  <c r="T25" i="47"/>
  <c r="S29" i="47"/>
  <c r="T29" i="47"/>
  <c r="S33" i="47"/>
  <c r="T33" i="47"/>
  <c r="S37" i="47"/>
  <c r="T37" i="47"/>
  <c r="S41" i="47"/>
  <c r="T41" i="47"/>
  <c r="S45" i="47"/>
  <c r="T45" i="47"/>
  <c r="S54" i="47"/>
  <c r="T54" i="47"/>
  <c r="S58" i="47"/>
  <c r="T58" i="47"/>
  <c r="S62" i="47"/>
  <c r="T62" i="47"/>
  <c r="S71" i="47"/>
  <c r="T71" i="47"/>
  <c r="S75" i="47"/>
  <c r="T75" i="47"/>
  <c r="S79" i="47"/>
  <c r="T79" i="47"/>
  <c r="S83" i="47"/>
  <c r="T83" i="47"/>
  <c r="S87" i="47"/>
  <c r="T87" i="47"/>
  <c r="S88" i="47"/>
  <c r="U88" i="47" s="1"/>
  <c r="W88" i="47" s="1"/>
  <c r="Y88" i="47" s="1"/>
  <c r="T88" i="47"/>
  <c r="V88" i="47" s="1"/>
  <c r="X88" i="47" s="1"/>
  <c r="Z88" i="47" s="1"/>
  <c r="V14" i="46"/>
  <c r="CC6" i="124" s="1"/>
  <c r="V16" i="46"/>
  <c r="CE6" i="124" s="1"/>
  <c r="V20" i="46"/>
  <c r="CL6" i="124" s="1"/>
  <c r="V25" i="46"/>
  <c r="CN6" i="124" s="1"/>
  <c r="P28" i="46"/>
  <c r="CU6" i="124" s="1"/>
  <c r="P29" i="46"/>
  <c r="CV6" i="124" s="1"/>
  <c r="G28" i="45"/>
  <c r="AA6" i="124" s="1"/>
  <c r="V58" i="47" l="1"/>
  <c r="X58" i="47" s="1"/>
  <c r="Z58" i="47" s="1"/>
  <c r="EE6" i="124"/>
  <c r="V83" i="47"/>
  <c r="X83" i="47" s="1"/>
  <c r="Z83" i="47" s="1"/>
  <c r="ET6" i="124"/>
  <c r="V62" i="47"/>
  <c r="X62" i="47" s="1"/>
  <c r="Z62" i="47" s="1"/>
  <c r="EH6" i="124"/>
  <c r="V41" i="47"/>
  <c r="X41" i="47" s="1"/>
  <c r="Z41" i="47" s="1"/>
  <c r="DV6" i="124"/>
  <c r="V25" i="47"/>
  <c r="X25" i="47" s="1"/>
  <c r="Z25" i="47" s="1"/>
  <c r="DJ6" i="124"/>
  <c r="V9" i="47"/>
  <c r="X9" i="47" s="1"/>
  <c r="Z9" i="47" s="1"/>
  <c r="CX6" i="124"/>
  <c r="V37" i="47"/>
  <c r="X37" i="47" s="1"/>
  <c r="Z37" i="47" s="1"/>
  <c r="DS6" i="124"/>
  <c r="U83" i="47"/>
  <c r="W83" i="47" s="1"/>
  <c r="Y83" i="47" s="1"/>
  <c r="ES6" i="124"/>
  <c r="U62" i="47"/>
  <c r="W62" i="47" s="1"/>
  <c r="Y62" i="47" s="1"/>
  <c r="EG6" i="124"/>
  <c r="U41" i="47"/>
  <c r="W41" i="47" s="1"/>
  <c r="Y41" i="47" s="1"/>
  <c r="DU6" i="124"/>
  <c r="U25" i="47"/>
  <c r="W25" i="47" s="1"/>
  <c r="Y25" i="47" s="1"/>
  <c r="DI6" i="124"/>
  <c r="U9" i="47"/>
  <c r="W9" i="47" s="1"/>
  <c r="Y9" i="47" s="1"/>
  <c r="CW6" i="124"/>
  <c r="U79" i="47"/>
  <c r="W79" i="47" s="1"/>
  <c r="Y79" i="47" s="1"/>
  <c r="EP6" i="124"/>
  <c r="U58" i="47"/>
  <c r="W58" i="47" s="1"/>
  <c r="Y58" i="47" s="1"/>
  <c r="ED6" i="124"/>
  <c r="U37" i="47"/>
  <c r="W37" i="47" s="1"/>
  <c r="Y37" i="47" s="1"/>
  <c r="DR6" i="124"/>
  <c r="U21" i="47"/>
  <c r="W21" i="47" s="1"/>
  <c r="Y21" i="47" s="1"/>
  <c r="DF6" i="124"/>
  <c r="V75" i="47"/>
  <c r="X75" i="47" s="1"/>
  <c r="Z75" i="47" s="1"/>
  <c r="EN6" i="124"/>
  <c r="V54" i="47"/>
  <c r="X54" i="47" s="1"/>
  <c r="Z54" i="47" s="1"/>
  <c r="EB6" i="124"/>
  <c r="V33" i="47"/>
  <c r="X33" i="47" s="1"/>
  <c r="Z33" i="47" s="1"/>
  <c r="DP6" i="124"/>
  <c r="V17" i="47"/>
  <c r="X17" i="47" s="1"/>
  <c r="Z17" i="47" s="1"/>
  <c r="DD6" i="124"/>
  <c r="U75" i="47"/>
  <c r="W75" i="47" s="1"/>
  <c r="Y75" i="47" s="1"/>
  <c r="EM6" i="124"/>
  <c r="U54" i="47"/>
  <c r="W54" i="47" s="1"/>
  <c r="Y54" i="47" s="1"/>
  <c r="EA6" i="124"/>
  <c r="U33" i="47"/>
  <c r="W33" i="47" s="1"/>
  <c r="Y33" i="47" s="1"/>
  <c r="DO6" i="124"/>
  <c r="U17" i="47"/>
  <c r="W17" i="47" s="1"/>
  <c r="Y17" i="47" s="1"/>
  <c r="DC6" i="124"/>
  <c r="V79" i="47"/>
  <c r="X79" i="47" s="1"/>
  <c r="Z79" i="47" s="1"/>
  <c r="EQ6" i="124"/>
  <c r="V87" i="47"/>
  <c r="X87" i="47" s="1"/>
  <c r="Z87" i="47" s="1"/>
  <c r="EW6" i="124"/>
  <c r="V71" i="47"/>
  <c r="X71" i="47" s="1"/>
  <c r="Z71" i="47" s="1"/>
  <c r="EK6" i="124"/>
  <c r="V45" i="47"/>
  <c r="X45" i="47" s="1"/>
  <c r="Z45" i="47" s="1"/>
  <c r="DY6" i="124"/>
  <c r="V29" i="47"/>
  <c r="X29" i="47" s="1"/>
  <c r="Z29" i="47" s="1"/>
  <c r="DM6" i="124"/>
  <c r="V13" i="47"/>
  <c r="X13" i="47" s="1"/>
  <c r="Z13" i="47" s="1"/>
  <c r="DA6" i="124"/>
  <c r="V21" i="47"/>
  <c r="X21" i="47" s="1"/>
  <c r="Z21" i="47" s="1"/>
  <c r="DG6" i="124"/>
  <c r="U87" i="47"/>
  <c r="W87" i="47" s="1"/>
  <c r="Y87" i="47" s="1"/>
  <c r="EV6" i="124"/>
  <c r="U71" i="47"/>
  <c r="W71" i="47" s="1"/>
  <c r="Y71" i="47" s="1"/>
  <c r="EJ6" i="124"/>
  <c r="U45" i="47"/>
  <c r="W45" i="47" s="1"/>
  <c r="Y45" i="47" s="1"/>
  <c r="DX6" i="124"/>
  <c r="U29" i="47"/>
  <c r="W29" i="47" s="1"/>
  <c r="Y29" i="47" s="1"/>
  <c r="DL6" i="124"/>
  <c r="U13" i="47"/>
  <c r="W13" i="47" s="1"/>
  <c r="Y13" i="47" s="1"/>
  <c r="CZ6" i="124"/>
  <c r="K119" i="60"/>
  <c r="O118" i="60"/>
  <c r="O123" i="60" s="1"/>
  <c r="O119" i="60"/>
  <c r="K124" i="60"/>
  <c r="K129" i="60"/>
  <c r="F5" i="119"/>
  <c r="I15" i="93" s="1"/>
  <c r="P6" i="123" s="1"/>
  <c r="N123" i="60"/>
  <c r="N124" i="60" s="1"/>
  <c r="A493" i="48"/>
  <c r="R25" i="125" s="1"/>
  <c r="A568" i="48"/>
  <c r="R28" i="125" s="1"/>
  <c r="A893" i="48"/>
  <c r="R41" i="125" s="1"/>
  <c r="A543" i="48"/>
  <c r="R27" i="125" s="1"/>
  <c r="A843" i="48"/>
  <c r="R39" i="125" s="1"/>
  <c r="A243" i="48"/>
  <c r="R15" i="125" s="1"/>
  <c r="A168" i="48"/>
  <c r="R12" i="125" s="1"/>
  <c r="A518" i="48"/>
  <c r="R26" i="125" s="1"/>
  <c r="A968" i="48"/>
  <c r="R44" i="125" s="1"/>
  <c r="A193" i="48"/>
  <c r="R13" i="125" s="1"/>
  <c r="A118" i="48"/>
  <c r="R10" i="125" s="1"/>
  <c r="A993" i="48"/>
  <c r="R45" i="125" s="1"/>
  <c r="A468" i="48"/>
  <c r="R24" i="125" s="1"/>
  <c r="A818" i="48"/>
  <c r="R38" i="125" s="1"/>
  <c r="A318" i="48"/>
  <c r="R18" i="125" s="1"/>
  <c r="A693" i="48"/>
  <c r="R33" i="125" s="1"/>
  <c r="A268" i="48"/>
  <c r="R16" i="125" s="1"/>
  <c r="A918" i="48"/>
  <c r="R42" i="125" s="1"/>
  <c r="A943" i="48"/>
  <c r="R43" i="125" s="1"/>
  <c r="A443" i="48"/>
  <c r="R23" i="125" s="1"/>
  <c r="A868" i="48"/>
  <c r="R40" i="125" s="1"/>
  <c r="A718" i="48"/>
  <c r="R34" i="125" s="1"/>
  <c r="A418" i="48"/>
  <c r="R22" i="125" s="1"/>
  <c r="A143" i="48"/>
  <c r="R11" i="125" s="1"/>
  <c r="A768" i="48"/>
  <c r="R36" i="125" s="1"/>
  <c r="A393" i="48"/>
  <c r="R21" i="125" s="1"/>
  <c r="A793" i="48"/>
  <c r="R37" i="125" s="1"/>
  <c r="A743" i="48"/>
  <c r="R35" i="125" s="1"/>
  <c r="A593" i="48"/>
  <c r="R29" i="125" s="1"/>
  <c r="A368" i="48"/>
  <c r="R20" i="125" s="1"/>
  <c r="A218" i="48"/>
  <c r="R14" i="125" s="1"/>
  <c r="A343" i="48"/>
  <c r="R19" i="125" s="1"/>
  <c r="A668" i="48"/>
  <c r="R32" i="125" s="1"/>
  <c r="A618" i="48"/>
  <c r="R30" i="125" s="1"/>
  <c r="A643" i="48"/>
  <c r="R31" i="125" s="1"/>
  <c r="A293" i="48"/>
  <c r="R17" i="125" s="1"/>
  <c r="A93" i="48"/>
  <c r="R9" i="125" s="1"/>
  <c r="A68" i="48"/>
  <c r="R8" i="125" s="1"/>
  <c r="A43" i="48"/>
  <c r="R7" i="125" s="1"/>
  <c r="A18" i="48"/>
  <c r="R6" i="125" s="1"/>
  <c r="A16" i="44"/>
  <c r="AP6" i="124" s="1"/>
  <c r="A26" i="44"/>
  <c r="BD6" i="124" s="1"/>
  <c r="W33" i="32"/>
  <c r="F6" i="119" l="1"/>
  <c r="I40" i="93" s="1"/>
  <c r="O124" i="60"/>
  <c r="J124" i="60" s="1"/>
  <c r="O129" i="60"/>
  <c r="N129" i="60"/>
  <c r="J129" i="60" s="1"/>
  <c r="BE10" i="54" s="1"/>
  <c r="BE14" i="54" s="1"/>
  <c r="M24" i="34"/>
  <c r="FK5" i="122" s="1"/>
  <c r="M23" i="34"/>
  <c r="FJ5" i="122" s="1"/>
  <c r="I40" i="48" l="1"/>
  <c r="J44" i="48" s="1"/>
  <c r="P7" i="123"/>
  <c r="CC10" i="54"/>
  <c r="CC14" i="54" s="1"/>
  <c r="J15" i="49" s="1"/>
  <c r="BU5" i="122" s="1"/>
  <c r="BM10" i="54"/>
  <c r="BM14" i="54" s="1"/>
  <c r="Q4" i="32"/>
  <c r="R30" i="32" l="1"/>
  <c r="R29" i="32"/>
  <c r="R28" i="32"/>
  <c r="R27" i="32"/>
  <c r="R26" i="32"/>
  <c r="R25" i="32"/>
  <c r="R24" i="32"/>
  <c r="R23" i="32"/>
  <c r="R22" i="32"/>
  <c r="R21" i="32"/>
  <c r="R20" i="32"/>
  <c r="R19" i="32"/>
  <c r="R18" i="32"/>
  <c r="R17" i="32"/>
  <c r="R16" i="32"/>
  <c r="R15" i="32"/>
  <c r="R14" i="32"/>
  <c r="R13" i="32"/>
  <c r="R12" i="32"/>
  <c r="R11" i="32"/>
  <c r="BK10" i="54" l="1"/>
  <c r="BK14" i="54" s="1"/>
  <c r="I10" i="49" s="1"/>
  <c r="BC5" i="122" s="1"/>
  <c r="J11" i="49" l="1"/>
  <c r="BE5" i="122" s="1"/>
  <c r="K10" i="49"/>
  <c r="BD5" i="122" s="1"/>
  <c r="G57" i="105"/>
  <c r="K94" i="114"/>
  <c r="G41" i="113"/>
  <c r="G34" i="111"/>
  <c r="G50" i="113"/>
  <c r="G55" i="116"/>
  <c r="G61" i="109"/>
  <c r="G44" i="103"/>
  <c r="G53" i="106"/>
  <c r="G51" i="110"/>
  <c r="G50" i="107"/>
  <c r="G39" i="113"/>
  <c r="G46" i="108"/>
  <c r="K41" i="114"/>
  <c r="G50" i="102"/>
  <c r="G51" i="99"/>
  <c r="G39" i="99"/>
  <c r="G41" i="105"/>
  <c r="G34" i="113"/>
  <c r="G88" i="114"/>
  <c r="G52" i="101"/>
  <c r="G46" i="104"/>
  <c r="G59" i="103"/>
  <c r="G48" i="103"/>
  <c r="G40" i="102"/>
  <c r="G34" i="108"/>
  <c r="G47" i="111"/>
  <c r="G46" i="102"/>
  <c r="G38" i="110"/>
  <c r="G56" i="107"/>
  <c r="K101" i="103"/>
  <c r="K74" i="103"/>
  <c r="G68" i="114"/>
  <c r="G62" i="107"/>
  <c r="G60" i="108"/>
  <c r="G34" i="99"/>
  <c r="G83" i="103"/>
  <c r="G55" i="103"/>
  <c r="G55" i="98"/>
  <c r="G43" i="111"/>
  <c r="G44" i="104"/>
  <c r="G55" i="110"/>
  <c r="G37" i="97"/>
  <c r="G37" i="99"/>
  <c r="G55" i="104"/>
  <c r="G44" i="116"/>
  <c r="K77" i="101"/>
  <c r="G43" i="117"/>
  <c r="G59" i="114"/>
  <c r="G52" i="114"/>
  <c r="G61" i="107"/>
  <c r="G59" i="104"/>
  <c r="G48" i="108"/>
  <c r="G34" i="104"/>
  <c r="G38" i="117"/>
  <c r="G54" i="116"/>
  <c r="G48" i="106"/>
  <c r="G37" i="107"/>
  <c r="G50" i="117"/>
  <c r="G42" i="101"/>
  <c r="G41" i="116"/>
  <c r="G32" i="110"/>
  <c r="G40" i="116"/>
  <c r="G59" i="109"/>
  <c r="G43" i="97"/>
  <c r="G43" i="107"/>
  <c r="G95" i="113"/>
  <c r="G53" i="105"/>
  <c r="G47" i="114"/>
  <c r="G61" i="97"/>
  <c r="G49" i="104"/>
  <c r="G53" i="116"/>
  <c r="G45" i="117"/>
  <c r="G32" i="100"/>
  <c r="K41" i="110"/>
  <c r="G37" i="104"/>
  <c r="G53" i="113"/>
  <c r="K49" i="111"/>
  <c r="G42" i="117"/>
  <c r="G92" i="114"/>
  <c r="G49" i="106"/>
  <c r="G46" i="115"/>
  <c r="G42" i="109"/>
  <c r="G44" i="97"/>
  <c r="G55" i="97"/>
  <c r="G44" i="115"/>
  <c r="G56" i="97"/>
  <c r="K78" i="103"/>
  <c r="G42" i="113"/>
  <c r="G39" i="103"/>
  <c r="G54" i="99"/>
  <c r="G59" i="102"/>
  <c r="G62" i="99"/>
  <c r="G56" i="110"/>
  <c r="G48" i="117"/>
  <c r="G53" i="114"/>
  <c r="G41" i="98"/>
  <c r="G45" i="101"/>
  <c r="G57" i="110"/>
  <c r="G56" i="103"/>
  <c r="G47" i="102"/>
  <c r="G47" i="101"/>
  <c r="G61" i="105"/>
  <c r="G60" i="109"/>
  <c r="G33" i="114"/>
  <c r="G51" i="98"/>
  <c r="G46" i="99"/>
  <c r="G59" i="115"/>
  <c r="G37" i="116"/>
  <c r="G33" i="102"/>
  <c r="G79" i="113"/>
  <c r="G45" i="104"/>
  <c r="G32" i="102"/>
  <c r="G42" i="102"/>
  <c r="G50" i="104"/>
  <c r="G35" i="101"/>
  <c r="G45" i="111"/>
  <c r="G62" i="108"/>
  <c r="K77" i="117"/>
  <c r="G39" i="117"/>
  <c r="G40" i="104"/>
  <c r="K102" i="113"/>
  <c r="G40" i="110"/>
  <c r="K78" i="102"/>
  <c r="G47" i="103"/>
  <c r="G44" i="110"/>
  <c r="G39" i="115"/>
  <c r="K41" i="107"/>
  <c r="G34" i="101"/>
  <c r="G59" i="110"/>
  <c r="G53" i="111"/>
  <c r="G47" i="116"/>
  <c r="G40" i="117"/>
  <c r="G35" i="106"/>
  <c r="G53" i="117"/>
  <c r="G60" i="115"/>
  <c r="G40" i="113"/>
  <c r="G45" i="106"/>
  <c r="G52" i="111"/>
  <c r="G57" i="109"/>
  <c r="G51" i="101"/>
  <c r="G41" i="100"/>
  <c r="G54" i="104"/>
  <c r="G72" i="114"/>
  <c r="G36" i="101"/>
  <c r="G38" i="114"/>
  <c r="G36" i="115"/>
  <c r="G32" i="109"/>
  <c r="G36" i="116"/>
  <c r="G37" i="102"/>
  <c r="G52" i="105"/>
  <c r="G32" i="97"/>
  <c r="K86" i="114"/>
  <c r="G33" i="100"/>
  <c r="G38" i="115"/>
  <c r="G37" i="117"/>
  <c r="G36" i="107"/>
  <c r="G49" i="109"/>
  <c r="G61" i="115"/>
  <c r="G60" i="107"/>
  <c r="G48" i="100"/>
  <c r="G42" i="108"/>
  <c r="G53" i="100"/>
  <c r="G50" i="97"/>
  <c r="G39" i="111"/>
  <c r="G32" i="108"/>
  <c r="G43" i="99"/>
  <c r="K41" i="105"/>
  <c r="G41" i="101"/>
  <c r="G51" i="115"/>
  <c r="G62" i="111"/>
  <c r="G51" i="109"/>
  <c r="G32" i="117"/>
  <c r="G36" i="108"/>
  <c r="G79" i="109"/>
  <c r="G40" i="99"/>
  <c r="G41" i="109"/>
  <c r="G34" i="103"/>
  <c r="G55" i="109"/>
  <c r="G60" i="99"/>
  <c r="G57" i="117"/>
  <c r="G46" i="117"/>
  <c r="G62" i="106"/>
  <c r="G61" i="103"/>
  <c r="K106" i="113"/>
  <c r="G34" i="117"/>
  <c r="G50" i="100"/>
  <c r="G51" i="111"/>
  <c r="G49" i="97"/>
  <c r="G48" i="111"/>
  <c r="G34" i="98"/>
  <c r="G44" i="117"/>
  <c r="G52" i="117"/>
  <c r="G46" i="116"/>
  <c r="G55" i="100"/>
  <c r="G38" i="97"/>
  <c r="G32" i="105"/>
  <c r="G60" i="101"/>
  <c r="G59" i="106"/>
  <c r="G35" i="105"/>
  <c r="G50" i="105"/>
  <c r="G51" i="117"/>
  <c r="G44" i="98"/>
  <c r="G49" i="102"/>
  <c r="G41" i="102"/>
  <c r="G42" i="100"/>
  <c r="G56" i="99"/>
  <c r="G44" i="102"/>
  <c r="G62" i="116"/>
  <c r="G50" i="116"/>
  <c r="G52" i="116"/>
  <c r="G46" i="106"/>
  <c r="G57" i="99"/>
  <c r="G42" i="104"/>
  <c r="K66" i="114"/>
  <c r="G37" i="113"/>
  <c r="G57" i="114"/>
  <c r="G32" i="101"/>
  <c r="G42" i="114"/>
  <c r="G33" i="116"/>
  <c r="G42" i="105"/>
  <c r="G61" i="117"/>
  <c r="G50" i="106"/>
  <c r="G59" i="107"/>
  <c r="G40" i="109"/>
  <c r="G46" i="98"/>
  <c r="G32" i="104"/>
  <c r="G54" i="98"/>
  <c r="G39" i="98"/>
  <c r="G46" i="114"/>
  <c r="G52" i="113"/>
  <c r="G42" i="99"/>
  <c r="G52" i="100"/>
  <c r="G43" i="115"/>
  <c r="G52" i="115"/>
  <c r="G44" i="100"/>
  <c r="G46" i="110"/>
  <c r="G53" i="115"/>
  <c r="K106" i="105"/>
  <c r="G38" i="104"/>
  <c r="G33" i="99"/>
  <c r="G56" i="116"/>
  <c r="G32" i="99"/>
  <c r="G44" i="109"/>
  <c r="G33" i="111"/>
  <c r="G36" i="111"/>
  <c r="G35" i="104"/>
  <c r="G40" i="106"/>
  <c r="G33" i="115"/>
  <c r="G53" i="101"/>
  <c r="G62" i="115"/>
  <c r="G39" i="106"/>
  <c r="G60" i="104"/>
  <c r="G35" i="107"/>
  <c r="G38" i="102"/>
  <c r="G42" i="106"/>
  <c r="G36" i="106"/>
  <c r="G56" i="98"/>
  <c r="G43" i="103"/>
  <c r="G44" i="101"/>
  <c r="G46" i="101"/>
  <c r="G45" i="100"/>
  <c r="K36" i="114"/>
  <c r="G37" i="108"/>
  <c r="G53" i="107"/>
  <c r="G54" i="110"/>
  <c r="G37" i="103"/>
  <c r="G34" i="109"/>
  <c r="G48" i="110"/>
  <c r="G59" i="116"/>
  <c r="G45" i="108"/>
  <c r="G41" i="97"/>
  <c r="G61" i="110"/>
  <c r="G56" i="106"/>
  <c r="G34" i="105"/>
  <c r="G61" i="111"/>
  <c r="G40" i="101"/>
  <c r="G36" i="104"/>
  <c r="G79" i="103"/>
  <c r="G32" i="113"/>
  <c r="K41" i="113"/>
  <c r="G50" i="101"/>
  <c r="G38" i="108"/>
  <c r="G32" i="107"/>
  <c r="G57" i="103"/>
  <c r="G49" i="103"/>
  <c r="G53" i="98"/>
  <c r="G60" i="110"/>
  <c r="G36" i="97"/>
  <c r="G40" i="103"/>
  <c r="G51" i="114"/>
  <c r="G36" i="110"/>
  <c r="G44" i="113"/>
  <c r="G38" i="98"/>
  <c r="G34" i="102"/>
  <c r="G43" i="116"/>
  <c r="G50" i="115"/>
  <c r="G80" i="114"/>
  <c r="G43" i="105"/>
  <c r="G33" i="113"/>
  <c r="G32" i="98"/>
  <c r="K93" i="103"/>
  <c r="G48" i="114"/>
  <c r="G33" i="101"/>
  <c r="G39" i="97"/>
  <c r="G56" i="117"/>
  <c r="G44" i="106"/>
  <c r="G48" i="98"/>
  <c r="G37" i="106"/>
  <c r="G56" i="113"/>
  <c r="G47" i="98"/>
  <c r="G45" i="105"/>
  <c r="G32" i="103"/>
  <c r="G62" i="104"/>
  <c r="G52" i="104"/>
  <c r="G39" i="101"/>
  <c r="G37" i="101"/>
  <c r="G41" i="117"/>
  <c r="G62" i="114"/>
  <c r="G38" i="101"/>
  <c r="G61" i="114"/>
  <c r="G60" i="102"/>
  <c r="G48" i="109"/>
  <c r="G53" i="109"/>
  <c r="G59" i="105"/>
  <c r="G32" i="115"/>
  <c r="G60" i="105"/>
  <c r="G52" i="102"/>
  <c r="G42" i="103"/>
  <c r="G109" i="114"/>
  <c r="G32" i="116"/>
  <c r="G35" i="100"/>
  <c r="G57" i="102"/>
  <c r="G48" i="102"/>
  <c r="G41" i="111"/>
  <c r="G47" i="117"/>
  <c r="G51" i="104"/>
  <c r="G33" i="106"/>
  <c r="G53" i="97"/>
  <c r="G44" i="111"/>
  <c r="G38" i="111"/>
  <c r="G45" i="114"/>
  <c r="G49" i="117"/>
  <c r="K46" i="117"/>
  <c r="G37" i="115"/>
  <c r="G62" i="101"/>
  <c r="G48" i="99"/>
  <c r="G54" i="105"/>
  <c r="G61" i="106"/>
  <c r="G62" i="98"/>
  <c r="G53" i="99"/>
  <c r="G37" i="100"/>
  <c r="G43" i="108"/>
  <c r="G62" i="100"/>
  <c r="G57" i="106"/>
  <c r="G47" i="110"/>
  <c r="K107" i="117"/>
  <c r="G40" i="97"/>
  <c r="G46" i="109"/>
  <c r="G47" i="104"/>
  <c r="G43" i="106"/>
  <c r="G50" i="108"/>
  <c r="G40" i="108"/>
  <c r="G43" i="104"/>
  <c r="G47" i="105"/>
  <c r="K90" i="114"/>
  <c r="K52" i="114"/>
  <c r="G52" i="97"/>
  <c r="K66" i="103"/>
  <c r="K82" i="114"/>
  <c r="G38" i="107"/>
  <c r="K56" i="101"/>
  <c r="G43" i="110"/>
  <c r="G48" i="101"/>
  <c r="G56" i="111"/>
  <c r="G59" i="99"/>
  <c r="G56" i="100"/>
  <c r="G52" i="98"/>
  <c r="G56" i="105"/>
  <c r="G46" i="113"/>
  <c r="G37" i="110"/>
  <c r="G51" i="116"/>
  <c r="G61" i="116"/>
  <c r="G46" i="103"/>
  <c r="G57" i="111"/>
  <c r="G38" i="116"/>
  <c r="G54" i="106"/>
  <c r="G109" i="105"/>
  <c r="G57" i="108"/>
  <c r="G67" i="113"/>
  <c r="G36" i="105"/>
  <c r="G42" i="116"/>
  <c r="K33" i="103"/>
  <c r="G40" i="114"/>
  <c r="G96" i="114"/>
  <c r="G53" i="108"/>
  <c r="G38" i="100"/>
  <c r="G44" i="107"/>
  <c r="G44" i="114"/>
  <c r="K70" i="103"/>
  <c r="G49" i="116"/>
  <c r="G52" i="109"/>
  <c r="G32" i="111"/>
  <c r="G41" i="103"/>
  <c r="G62" i="97"/>
  <c r="G61" i="100"/>
  <c r="G39" i="100"/>
  <c r="G50" i="99"/>
  <c r="G57" i="104"/>
  <c r="G54" i="109"/>
  <c r="G36" i="102"/>
  <c r="G39" i="104"/>
  <c r="G61" i="104"/>
  <c r="G46" i="105"/>
  <c r="G40" i="111"/>
  <c r="G60" i="116"/>
  <c r="G33" i="98"/>
  <c r="G39" i="108"/>
  <c r="G62" i="103"/>
  <c r="G41" i="106"/>
  <c r="G56" i="109"/>
  <c r="G54" i="113"/>
  <c r="G55" i="99"/>
  <c r="G35" i="103"/>
  <c r="G50" i="103"/>
  <c r="G109" i="113"/>
  <c r="G84" i="114"/>
  <c r="G43" i="100"/>
  <c r="K108" i="114"/>
  <c r="G43" i="109"/>
  <c r="G60" i="117"/>
  <c r="G52" i="106"/>
  <c r="G60" i="100"/>
  <c r="G45" i="97"/>
  <c r="G39" i="109"/>
  <c r="G59" i="113"/>
  <c r="G51" i="113"/>
  <c r="G39" i="110"/>
  <c r="G48" i="104"/>
  <c r="G41" i="108"/>
  <c r="G34" i="116"/>
  <c r="G36" i="99"/>
  <c r="G51" i="103"/>
  <c r="G43" i="101"/>
  <c r="G60" i="106"/>
  <c r="G46" i="100"/>
  <c r="K107" i="116"/>
  <c r="G39" i="114"/>
  <c r="G51" i="97"/>
  <c r="G49" i="99"/>
  <c r="G55" i="117"/>
  <c r="G34" i="114"/>
  <c r="G52" i="107"/>
  <c r="G42" i="115"/>
  <c r="G62" i="102"/>
  <c r="G59" i="108"/>
  <c r="G33" i="104"/>
  <c r="G61" i="99"/>
  <c r="G42" i="98"/>
  <c r="G60" i="114"/>
  <c r="G55" i="102"/>
  <c r="G52" i="99"/>
  <c r="G59" i="101"/>
  <c r="K82" i="103"/>
  <c r="G37" i="105"/>
  <c r="G33" i="107"/>
  <c r="G41" i="114"/>
  <c r="G39" i="105"/>
  <c r="G35" i="109"/>
  <c r="G40" i="107"/>
  <c r="G54" i="114"/>
  <c r="G35" i="108"/>
  <c r="K93" i="117"/>
  <c r="G48" i="97"/>
  <c r="G34" i="106"/>
  <c r="G42" i="97"/>
  <c r="G54" i="102"/>
  <c r="G45" i="103"/>
  <c r="G45" i="98"/>
  <c r="G41" i="115"/>
  <c r="G35" i="115"/>
  <c r="G47" i="113"/>
  <c r="G33" i="97"/>
  <c r="G52" i="103"/>
  <c r="G51" i="105"/>
  <c r="G33" i="108"/>
  <c r="G62" i="105"/>
  <c r="G47" i="100"/>
  <c r="G44" i="105"/>
  <c r="G43" i="98"/>
  <c r="G36" i="98"/>
  <c r="G45" i="113"/>
  <c r="G54" i="100"/>
  <c r="G57" i="100"/>
  <c r="G46" i="107"/>
  <c r="G45" i="116"/>
  <c r="G37" i="109"/>
  <c r="G59" i="100"/>
  <c r="G40" i="98"/>
  <c r="G53" i="104"/>
  <c r="G51" i="106"/>
  <c r="G49" i="115"/>
  <c r="G45" i="107"/>
  <c r="G32" i="106"/>
  <c r="G34" i="100"/>
  <c r="G59" i="117"/>
  <c r="G47" i="97"/>
  <c r="G35" i="110"/>
  <c r="G36" i="113"/>
  <c r="G34" i="115"/>
  <c r="G47" i="115"/>
  <c r="G59" i="97"/>
  <c r="G42" i="110"/>
  <c r="G37" i="114"/>
  <c r="G54" i="108"/>
  <c r="G51" i="102"/>
  <c r="G71" i="103"/>
  <c r="G60" i="97"/>
  <c r="G54" i="115"/>
  <c r="G41" i="107"/>
  <c r="G41" i="104"/>
  <c r="K85" i="116"/>
  <c r="G61" i="102"/>
  <c r="G60" i="98"/>
  <c r="G55" i="107"/>
  <c r="G57" i="98"/>
  <c r="G56" i="115"/>
  <c r="G49" i="114"/>
  <c r="G54" i="107"/>
  <c r="G45" i="102"/>
  <c r="G50" i="98"/>
  <c r="G39" i="107"/>
  <c r="G55" i="108"/>
  <c r="G48" i="105"/>
  <c r="K89" i="103"/>
  <c r="G60" i="111"/>
  <c r="G49" i="98"/>
  <c r="G49" i="105"/>
  <c r="G48" i="116"/>
  <c r="G61" i="113"/>
  <c r="G51" i="107"/>
  <c r="G54" i="117"/>
  <c r="G44" i="99"/>
  <c r="G38" i="109"/>
  <c r="G47" i="106"/>
  <c r="G103" i="114"/>
  <c r="G57" i="97"/>
  <c r="G62" i="110"/>
  <c r="G34" i="107"/>
  <c r="G49" i="107"/>
  <c r="G35" i="113"/>
  <c r="G55" i="101"/>
  <c r="G38" i="106"/>
  <c r="G61" i="101"/>
  <c r="G37" i="111"/>
  <c r="G48" i="113"/>
  <c r="K86" i="107"/>
  <c r="G35" i="99"/>
  <c r="G50" i="110"/>
  <c r="G33" i="117"/>
  <c r="G59" i="98"/>
  <c r="G40" i="105"/>
  <c r="K65" i="101"/>
  <c r="G43" i="114"/>
  <c r="G48" i="107"/>
  <c r="G53" i="110"/>
  <c r="G49" i="113"/>
  <c r="G33" i="109"/>
  <c r="G56" i="104"/>
  <c r="G39" i="102"/>
  <c r="G34" i="97"/>
  <c r="G79" i="105"/>
  <c r="G53" i="102"/>
  <c r="G61" i="98"/>
  <c r="G59" i="111"/>
  <c r="G36" i="117"/>
  <c r="G62" i="113"/>
  <c r="G54" i="111"/>
  <c r="G61" i="108"/>
  <c r="G62" i="109"/>
  <c r="G36" i="109"/>
  <c r="G49" i="111"/>
  <c r="G56" i="102"/>
  <c r="G53" i="103"/>
  <c r="G55" i="111"/>
  <c r="G55" i="105"/>
  <c r="G40" i="100"/>
  <c r="G67" i="103"/>
  <c r="G47" i="108"/>
  <c r="K78" i="114"/>
  <c r="G35" i="114"/>
  <c r="G47" i="107"/>
  <c r="G35" i="98"/>
  <c r="G52" i="108"/>
  <c r="G54" i="101"/>
  <c r="G35" i="97"/>
  <c r="G36" i="100"/>
  <c r="G32" i="114"/>
  <c r="K70" i="114"/>
  <c r="G55" i="115"/>
  <c r="G36" i="114"/>
  <c r="G55" i="106"/>
  <c r="G45" i="99"/>
  <c r="G41" i="99"/>
  <c r="G55" i="113"/>
  <c r="G57" i="116"/>
  <c r="G60" i="113"/>
  <c r="G51" i="100"/>
  <c r="G50" i="111"/>
  <c r="G35" i="116"/>
  <c r="G38" i="103"/>
  <c r="G46" i="111"/>
  <c r="G50" i="114"/>
  <c r="G57" i="113"/>
  <c r="G76" i="114"/>
  <c r="G56" i="114"/>
  <c r="G42" i="107"/>
  <c r="G49" i="101"/>
  <c r="G43" i="102"/>
  <c r="G33" i="105"/>
  <c r="G37" i="98"/>
  <c r="G47" i="109"/>
  <c r="G57" i="115"/>
  <c r="G39" i="116"/>
  <c r="G42" i="111"/>
  <c r="G49" i="110"/>
  <c r="G40" i="115"/>
  <c r="G38" i="105"/>
  <c r="G51" i="108"/>
  <c r="K33" i="105"/>
  <c r="G35" i="102"/>
  <c r="G56" i="101"/>
  <c r="G46" i="97"/>
  <c r="G62" i="117"/>
  <c r="G38" i="113"/>
  <c r="G52" i="110"/>
  <c r="G33" i="110"/>
  <c r="G45" i="115"/>
  <c r="G33" i="103"/>
  <c r="K52" i="113"/>
  <c r="G47" i="99"/>
  <c r="G45" i="109"/>
  <c r="G56" i="108"/>
  <c r="G50" i="109"/>
  <c r="G34" i="110"/>
  <c r="G54" i="103"/>
  <c r="G57" i="101"/>
  <c r="G55" i="114"/>
  <c r="G35" i="111"/>
  <c r="G54" i="97"/>
  <c r="G35" i="117"/>
  <c r="G43" i="113"/>
  <c r="K54" i="103"/>
  <c r="G45" i="110"/>
  <c r="K74" i="114"/>
  <c r="G44" i="108"/>
  <c r="G49" i="108"/>
  <c r="G36" i="103"/>
  <c r="G48" i="115"/>
  <c r="G49" i="100"/>
  <c r="G60" i="103"/>
  <c r="G38" i="99"/>
  <c r="G41" i="110"/>
  <c r="G57" i="107"/>
  <c r="J57" i="107" l="1"/>
  <c r="J41" i="110"/>
  <c r="J38" i="99"/>
  <c r="J60" i="103"/>
  <c r="J63" i="103" s="1"/>
  <c r="J49" i="100"/>
  <c r="J48" i="115"/>
  <c r="J36" i="103"/>
  <c r="J49" i="108"/>
  <c r="J44" i="108"/>
  <c r="J45" i="110"/>
  <c r="M54" i="103"/>
  <c r="N54" i="103" s="1"/>
  <c r="R54" i="103" s="1"/>
  <c r="S54" i="103" s="1"/>
  <c r="J43" i="113"/>
  <c r="J35" i="117"/>
  <c r="J54" i="97"/>
  <c r="J35" i="111"/>
  <c r="J55" i="114"/>
  <c r="J57" i="101"/>
  <c r="J54" i="103"/>
  <c r="J34" i="110"/>
  <c r="J50" i="109"/>
  <c r="J56" i="108"/>
  <c r="J45" i="109"/>
  <c r="J47" i="99"/>
  <c r="M52" i="113"/>
  <c r="N52" i="113" s="1"/>
  <c r="R52" i="113" s="1"/>
  <c r="S52" i="113" s="1"/>
  <c r="J33" i="103"/>
  <c r="J45" i="115"/>
  <c r="J33" i="110"/>
  <c r="J52" i="110"/>
  <c r="J38" i="113"/>
  <c r="J62" i="117"/>
  <c r="J46" i="97"/>
  <c r="J56" i="101"/>
  <c r="N56" i="101" s="1"/>
  <c r="R56" i="101" s="1"/>
  <c r="S56" i="101" s="1"/>
  <c r="J35" i="102"/>
  <c r="M33" i="105"/>
  <c r="J51" i="108"/>
  <c r="J38" i="105"/>
  <c r="J40" i="115"/>
  <c r="J49" i="110"/>
  <c r="J42" i="111"/>
  <c r="J39" i="116"/>
  <c r="J57" i="115"/>
  <c r="J47" i="109"/>
  <c r="J37" i="98"/>
  <c r="J33" i="105"/>
  <c r="J43" i="102"/>
  <c r="J49" i="101"/>
  <c r="J42" i="107"/>
  <c r="J56" i="114"/>
  <c r="J76" i="114"/>
  <c r="N76" i="114" s="1"/>
  <c r="J57" i="113"/>
  <c r="J50" i="114"/>
  <c r="J46" i="111"/>
  <c r="J38" i="103"/>
  <c r="J35" i="116"/>
  <c r="J50" i="111"/>
  <c r="J51" i="100"/>
  <c r="J60" i="113"/>
  <c r="J57" i="116"/>
  <c r="J55" i="113"/>
  <c r="J41" i="99"/>
  <c r="J45" i="99"/>
  <c r="J55" i="106"/>
  <c r="J36" i="114"/>
  <c r="J55" i="115"/>
  <c r="J32" i="114"/>
  <c r="J36" i="100"/>
  <c r="J35" i="97"/>
  <c r="J54" i="101"/>
  <c r="J52" i="108"/>
  <c r="J35" i="98"/>
  <c r="J47" i="107"/>
  <c r="J35" i="114"/>
  <c r="J47" i="108"/>
  <c r="J67" i="103"/>
  <c r="N67" i="103" s="1"/>
  <c r="J40" i="100"/>
  <c r="J55" i="105"/>
  <c r="J55" i="111"/>
  <c r="J53" i="103"/>
  <c r="J56" i="102"/>
  <c r="J49" i="111"/>
  <c r="N49" i="111" s="1"/>
  <c r="R49" i="111" s="1"/>
  <c r="S49" i="111" s="1"/>
  <c r="J36" i="109"/>
  <c r="J62" i="109"/>
  <c r="J61" i="108"/>
  <c r="J54" i="111"/>
  <c r="J62" i="113"/>
  <c r="J36" i="117"/>
  <c r="J59" i="111"/>
  <c r="G63" i="111"/>
  <c r="J61" i="98"/>
  <c r="J53" i="102"/>
  <c r="J79" i="105"/>
  <c r="N79" i="105" s="1"/>
  <c r="J34" i="97"/>
  <c r="J39" i="102"/>
  <c r="J56" i="104"/>
  <c r="J33" i="109"/>
  <c r="J49" i="113"/>
  <c r="J53" i="110"/>
  <c r="J48" i="107"/>
  <c r="J43" i="114"/>
  <c r="J40" i="105"/>
  <c r="G63" i="98"/>
  <c r="J59" i="98"/>
  <c r="J33" i="117"/>
  <c r="J50" i="110"/>
  <c r="J35" i="99"/>
  <c r="J48" i="113"/>
  <c r="J37" i="111"/>
  <c r="J61" i="101"/>
  <c r="J38" i="106"/>
  <c r="J55" i="101"/>
  <c r="J35" i="113"/>
  <c r="J49" i="107"/>
  <c r="J34" i="107"/>
  <c r="J62" i="110"/>
  <c r="J57" i="97"/>
  <c r="J103" i="114"/>
  <c r="N103" i="114" s="1"/>
  <c r="J47" i="106"/>
  <c r="J38" i="109"/>
  <c r="J44" i="99"/>
  <c r="J54" i="117"/>
  <c r="J51" i="107"/>
  <c r="J61" i="113"/>
  <c r="J48" i="116"/>
  <c r="J49" i="105"/>
  <c r="J49" i="98"/>
  <c r="J60" i="111"/>
  <c r="J48" i="105"/>
  <c r="J55" i="108"/>
  <c r="J39" i="107"/>
  <c r="J50" i="98"/>
  <c r="J45" i="102"/>
  <c r="J54" i="107"/>
  <c r="J49" i="114"/>
  <c r="J56" i="115"/>
  <c r="J57" i="98"/>
  <c r="J55" i="107"/>
  <c r="J60" i="98"/>
  <c r="J61" i="102"/>
  <c r="J41" i="104"/>
  <c r="J41" i="107"/>
  <c r="J54" i="115"/>
  <c r="J60" i="97"/>
  <c r="J71" i="103"/>
  <c r="N71" i="103" s="1"/>
  <c r="J51" i="102"/>
  <c r="J54" i="108"/>
  <c r="J37" i="114"/>
  <c r="J42" i="110"/>
  <c r="J59" i="97"/>
  <c r="J63" i="97" s="1"/>
  <c r="G63" i="97"/>
  <c r="J47" i="115"/>
  <c r="J34" i="115"/>
  <c r="J36" i="113"/>
  <c r="J35" i="110"/>
  <c r="J47" i="97"/>
  <c r="G63" i="117"/>
  <c r="J59" i="117"/>
  <c r="J34" i="100"/>
  <c r="J32" i="106"/>
  <c r="J45" i="107"/>
  <c r="J49" i="115"/>
  <c r="J51" i="106"/>
  <c r="J53" i="104"/>
  <c r="J40" i="98"/>
  <c r="J59" i="100"/>
  <c r="G63" i="100"/>
  <c r="J37" i="109"/>
  <c r="J45" i="116"/>
  <c r="J46" i="107"/>
  <c r="J57" i="100"/>
  <c r="J54" i="100"/>
  <c r="J45" i="113"/>
  <c r="J36" i="98"/>
  <c r="J43" i="98"/>
  <c r="J44" i="105"/>
  <c r="J47" i="100"/>
  <c r="J62" i="105"/>
  <c r="J33" i="108"/>
  <c r="J51" i="105"/>
  <c r="J52" i="103"/>
  <c r="J33" i="97"/>
  <c r="J47" i="113"/>
  <c r="J35" i="115"/>
  <c r="J41" i="115"/>
  <c r="J45" i="98"/>
  <c r="J45" i="103"/>
  <c r="J54" i="102"/>
  <c r="J42" i="97"/>
  <c r="J34" i="106"/>
  <c r="J48" i="97"/>
  <c r="J35" i="108"/>
  <c r="J54" i="114"/>
  <c r="J40" i="107"/>
  <c r="J35" i="109"/>
  <c r="J39" i="105"/>
  <c r="J41" i="114"/>
  <c r="J33" i="107"/>
  <c r="J58" i="107" s="1"/>
  <c r="J37" i="105"/>
  <c r="G63" i="101"/>
  <c r="J59" i="101"/>
  <c r="J52" i="99"/>
  <c r="J55" i="102"/>
  <c r="J60" i="114"/>
  <c r="J42" i="98"/>
  <c r="J61" i="99"/>
  <c r="J33" i="104"/>
  <c r="G63" i="108"/>
  <c r="J59" i="108"/>
  <c r="J62" i="102"/>
  <c r="J63" i="102" s="1"/>
  <c r="J42" i="115"/>
  <c r="J52" i="107"/>
  <c r="J34" i="114"/>
  <c r="J55" i="117"/>
  <c r="J49" i="99"/>
  <c r="J51" i="97"/>
  <c r="J39" i="114"/>
  <c r="J46" i="100"/>
  <c r="J60" i="106"/>
  <c r="J43" i="101"/>
  <c r="J51" i="103"/>
  <c r="J36" i="99"/>
  <c r="J34" i="116"/>
  <c r="J41" i="108"/>
  <c r="J48" i="104"/>
  <c r="J39" i="110"/>
  <c r="J51" i="113"/>
  <c r="G63" i="113"/>
  <c r="J59" i="113"/>
  <c r="J63" i="113" s="1"/>
  <c r="J39" i="109"/>
  <c r="J45" i="97"/>
  <c r="J60" i="100"/>
  <c r="J52" i="106"/>
  <c r="J60" i="117"/>
  <c r="J43" i="109"/>
  <c r="J43" i="100"/>
  <c r="J84" i="114"/>
  <c r="N84" i="114" s="1"/>
  <c r="J109" i="113"/>
  <c r="N109" i="113" s="1"/>
  <c r="J50" i="103"/>
  <c r="J35" i="103"/>
  <c r="J55" i="99"/>
  <c r="J54" i="113"/>
  <c r="J56" i="109"/>
  <c r="J41" i="106"/>
  <c r="J62" i="103"/>
  <c r="J39" i="108"/>
  <c r="J33" i="98"/>
  <c r="J60" i="116"/>
  <c r="J40" i="111"/>
  <c r="J46" i="105"/>
  <c r="J61" i="104"/>
  <c r="J39" i="104"/>
  <c r="J36" i="102"/>
  <c r="J54" i="109"/>
  <c r="J57" i="104"/>
  <c r="J50" i="99"/>
  <c r="J39" i="100"/>
  <c r="J61" i="100"/>
  <c r="J62" i="97"/>
  <c r="J41" i="103"/>
  <c r="J32" i="111"/>
  <c r="J52" i="109"/>
  <c r="J49" i="116"/>
  <c r="J44" i="114"/>
  <c r="J44" i="107"/>
  <c r="J38" i="100"/>
  <c r="J53" i="108"/>
  <c r="J96" i="114"/>
  <c r="N96" i="114" s="1"/>
  <c r="J40" i="114"/>
  <c r="M33" i="103"/>
  <c r="N33" i="103" s="1"/>
  <c r="R33" i="103" s="1"/>
  <c r="S33" i="103" s="1"/>
  <c r="J42" i="116"/>
  <c r="J36" i="105"/>
  <c r="J67" i="113"/>
  <c r="N67" i="113" s="1"/>
  <c r="J57" i="108"/>
  <c r="J109" i="105"/>
  <c r="N109" i="105" s="1"/>
  <c r="J54" i="106"/>
  <c r="J38" i="116"/>
  <c r="J57" i="111"/>
  <c r="J46" i="103"/>
  <c r="J61" i="116"/>
  <c r="J51" i="116"/>
  <c r="J37" i="110"/>
  <c r="J46" i="113"/>
  <c r="J56" i="105"/>
  <c r="J52" i="98"/>
  <c r="J56" i="100"/>
  <c r="J59" i="99"/>
  <c r="G63" i="99"/>
  <c r="J56" i="111"/>
  <c r="J48" i="101"/>
  <c r="J43" i="110"/>
  <c r="M56" i="101"/>
  <c r="J38" i="107"/>
  <c r="J52" i="97"/>
  <c r="M52" i="114"/>
  <c r="J47" i="105"/>
  <c r="J43" i="104"/>
  <c r="J40" i="108"/>
  <c r="J50" i="108"/>
  <c r="J43" i="106"/>
  <c r="J47" i="104"/>
  <c r="J46" i="109"/>
  <c r="J40" i="97"/>
  <c r="J47" i="110"/>
  <c r="J57" i="106"/>
  <c r="J62" i="100"/>
  <c r="J43" i="108"/>
  <c r="J37" i="100"/>
  <c r="J53" i="99"/>
  <c r="J62" i="98"/>
  <c r="J61" i="106"/>
  <c r="J54" i="105"/>
  <c r="J48" i="99"/>
  <c r="J62" i="101"/>
  <c r="J37" i="115"/>
  <c r="M46" i="117"/>
  <c r="J49" i="117"/>
  <c r="J45" i="114"/>
  <c r="J38" i="111"/>
  <c r="J44" i="111"/>
  <c r="J53" i="97"/>
  <c r="J33" i="106"/>
  <c r="J51" i="104"/>
  <c r="J47" i="117"/>
  <c r="J41" i="111"/>
  <c r="J48" i="102"/>
  <c r="J57" i="102"/>
  <c r="J35" i="100"/>
  <c r="J32" i="116"/>
  <c r="J109" i="114"/>
  <c r="N109" i="114" s="1"/>
  <c r="J42" i="103"/>
  <c r="J52" i="102"/>
  <c r="J60" i="105"/>
  <c r="J32" i="115"/>
  <c r="G63" i="105"/>
  <c r="J59" i="105"/>
  <c r="J53" i="109"/>
  <c r="J48" i="109"/>
  <c r="J60" i="102"/>
  <c r="J61" i="114"/>
  <c r="J38" i="101"/>
  <c r="J62" i="114"/>
  <c r="J63" i="114" s="1"/>
  <c r="J41" i="117"/>
  <c r="J37" i="101"/>
  <c r="J39" i="101"/>
  <c r="J52" i="104"/>
  <c r="J62" i="104"/>
  <c r="J32" i="103"/>
  <c r="J45" i="105"/>
  <c r="J47" i="98"/>
  <c r="J56" i="113"/>
  <c r="J37" i="106"/>
  <c r="J48" i="98"/>
  <c r="J44" i="106"/>
  <c r="J56" i="117"/>
  <c r="J39" i="97"/>
  <c r="J33" i="101"/>
  <c r="J48" i="114"/>
  <c r="J32" i="98"/>
  <c r="J33" i="113"/>
  <c r="J43" i="105"/>
  <c r="J80" i="114"/>
  <c r="N80" i="114" s="1"/>
  <c r="J50" i="115"/>
  <c r="J43" i="116"/>
  <c r="J34" i="102"/>
  <c r="J38" i="98"/>
  <c r="J44" i="113"/>
  <c r="J36" i="110"/>
  <c r="J51" i="114"/>
  <c r="J40" i="103"/>
  <c r="J36" i="97"/>
  <c r="J60" i="110"/>
  <c r="J53" i="98"/>
  <c r="J49" i="103"/>
  <c r="J57" i="103"/>
  <c r="J32" i="107"/>
  <c r="J38" i="108"/>
  <c r="J50" i="101"/>
  <c r="M41" i="113"/>
  <c r="J32" i="113"/>
  <c r="J79" i="103"/>
  <c r="N79" i="103" s="1"/>
  <c r="J36" i="104"/>
  <c r="J40" i="101"/>
  <c r="J61" i="111"/>
  <c r="J34" i="105"/>
  <c r="J56" i="106"/>
  <c r="J61" i="110"/>
  <c r="J41" i="97"/>
  <c r="J45" i="108"/>
  <c r="G63" i="116"/>
  <c r="J59" i="116"/>
  <c r="J48" i="110"/>
  <c r="J34" i="109"/>
  <c r="J37" i="103"/>
  <c r="J54" i="110"/>
  <c r="J53" i="107"/>
  <c r="J37" i="108"/>
  <c r="M36" i="114"/>
  <c r="J45" i="100"/>
  <c r="J46" i="101"/>
  <c r="J44" i="101"/>
  <c r="J43" i="103"/>
  <c r="J56" i="98"/>
  <c r="J36" i="106"/>
  <c r="J42" i="106"/>
  <c r="J38" i="102"/>
  <c r="J35" i="107"/>
  <c r="J60" i="104"/>
  <c r="J39" i="106"/>
  <c r="J62" i="115"/>
  <c r="J53" i="101"/>
  <c r="J33" i="115"/>
  <c r="J40" i="106"/>
  <c r="J35" i="104"/>
  <c r="J36" i="111"/>
  <c r="J33" i="111"/>
  <c r="J44" i="109"/>
  <c r="J32" i="99"/>
  <c r="J56" i="116"/>
  <c r="J33" i="99"/>
  <c r="J38" i="104"/>
  <c r="J53" i="115"/>
  <c r="J46" i="110"/>
  <c r="J44" i="100"/>
  <c r="J52" i="115"/>
  <c r="J43" i="115"/>
  <c r="J52" i="100"/>
  <c r="J42" i="99"/>
  <c r="J52" i="113"/>
  <c r="J46" i="114"/>
  <c r="J39" i="98"/>
  <c r="J54" i="98"/>
  <c r="J32" i="104"/>
  <c r="J46" i="98"/>
  <c r="J40" i="109"/>
  <c r="G63" i="107"/>
  <c r="J59" i="107"/>
  <c r="J50" i="106"/>
  <c r="J61" i="117"/>
  <c r="J42" i="105"/>
  <c r="J33" i="116"/>
  <c r="J42" i="114"/>
  <c r="J32" i="101"/>
  <c r="J57" i="114"/>
  <c r="J37" i="113"/>
  <c r="J42" i="104"/>
  <c r="J57" i="99"/>
  <c r="J46" i="106"/>
  <c r="J52" i="116"/>
  <c r="J50" i="116"/>
  <c r="J62" i="116"/>
  <c r="J44" i="102"/>
  <c r="J56" i="99"/>
  <c r="J42" i="100"/>
  <c r="J41" i="102"/>
  <c r="J49" i="102"/>
  <c r="J44" i="98"/>
  <c r="J51" i="117"/>
  <c r="J50" i="105"/>
  <c r="J35" i="105"/>
  <c r="J59" i="106"/>
  <c r="G63" i="106"/>
  <c r="J60" i="101"/>
  <c r="J32" i="105"/>
  <c r="J38" i="97"/>
  <c r="J55" i="100"/>
  <c r="J46" i="116"/>
  <c r="J52" i="117"/>
  <c r="J44" i="117"/>
  <c r="J34" i="98"/>
  <c r="J58" i="98" s="1"/>
  <c r="J48" i="111"/>
  <c r="J49" i="97"/>
  <c r="J51" i="111"/>
  <c r="J50" i="100"/>
  <c r="J34" i="117"/>
  <c r="J61" i="103"/>
  <c r="J62" i="106"/>
  <c r="J46" i="117"/>
  <c r="N46" i="117" s="1"/>
  <c r="R46" i="117" s="1"/>
  <c r="S46" i="117" s="1"/>
  <c r="J57" i="117"/>
  <c r="J60" i="99"/>
  <c r="J55" i="109"/>
  <c r="J34" i="103"/>
  <c r="J41" i="109"/>
  <c r="J40" i="99"/>
  <c r="J79" i="109"/>
  <c r="N79" i="109" s="1"/>
  <c r="J36" i="108"/>
  <c r="J32" i="117"/>
  <c r="J51" i="109"/>
  <c r="J62" i="111"/>
  <c r="J51" i="115"/>
  <c r="J58" i="115" s="1"/>
  <c r="J41" i="101"/>
  <c r="M41" i="105"/>
  <c r="J43" i="99"/>
  <c r="J32" i="108"/>
  <c r="J39" i="111"/>
  <c r="J50" i="97"/>
  <c r="J53" i="100"/>
  <c r="J42" i="108"/>
  <c r="J48" i="100"/>
  <c r="J60" i="107"/>
  <c r="J61" i="115"/>
  <c r="J49" i="109"/>
  <c r="N49" i="109" s="1"/>
  <c r="R49" i="109" s="1"/>
  <c r="S49" i="109" s="1"/>
  <c r="J36" i="107"/>
  <c r="J37" i="117"/>
  <c r="J38" i="115"/>
  <c r="J33" i="100"/>
  <c r="J58" i="100" s="1"/>
  <c r="J32" i="97"/>
  <c r="J52" i="105"/>
  <c r="J37" i="102"/>
  <c r="J36" i="116"/>
  <c r="J32" i="109"/>
  <c r="J36" i="115"/>
  <c r="J38" i="114"/>
  <c r="J36" i="101"/>
  <c r="J72" i="114"/>
  <c r="N72" i="114" s="1"/>
  <c r="J54" i="104"/>
  <c r="J41" i="100"/>
  <c r="J51" i="101"/>
  <c r="J57" i="109"/>
  <c r="J52" i="111"/>
  <c r="J45" i="106"/>
  <c r="J40" i="113"/>
  <c r="J60" i="115"/>
  <c r="J53" i="117"/>
  <c r="J35" i="106"/>
  <c r="J40" i="117"/>
  <c r="J47" i="116"/>
  <c r="J53" i="111"/>
  <c r="J59" i="110"/>
  <c r="G63" i="110"/>
  <c r="J34" i="101"/>
  <c r="M41" i="107"/>
  <c r="J39" i="115"/>
  <c r="J44" i="110"/>
  <c r="J47" i="103"/>
  <c r="J40" i="110"/>
  <c r="J40" i="104"/>
  <c r="J39" i="117"/>
  <c r="J62" i="108"/>
  <c r="J63" i="108" s="1"/>
  <c r="J45" i="111"/>
  <c r="J35" i="101"/>
  <c r="J50" i="104"/>
  <c r="J42" i="102"/>
  <c r="J32" i="102"/>
  <c r="J45" i="104"/>
  <c r="J79" i="113"/>
  <c r="N79" i="113" s="1"/>
  <c r="J33" i="102"/>
  <c r="J37" i="116"/>
  <c r="J59" i="115"/>
  <c r="G63" i="115"/>
  <c r="J46" i="99"/>
  <c r="J51" i="98"/>
  <c r="J33" i="114"/>
  <c r="J60" i="109"/>
  <c r="J61" i="105"/>
  <c r="J47" i="101"/>
  <c r="J47" i="102"/>
  <c r="J56" i="103"/>
  <c r="J57" i="110"/>
  <c r="J45" i="101"/>
  <c r="J41" i="98"/>
  <c r="J53" i="114"/>
  <c r="J48" i="117"/>
  <c r="J56" i="110"/>
  <c r="J62" i="99"/>
  <c r="G63" i="102"/>
  <c r="J59" i="102"/>
  <c r="J54" i="99"/>
  <c r="J39" i="103"/>
  <c r="J42" i="113"/>
  <c r="J56" i="97"/>
  <c r="J44" i="115"/>
  <c r="J55" i="97"/>
  <c r="J44" i="97"/>
  <c r="J42" i="109"/>
  <c r="J46" i="115"/>
  <c r="J49" i="106"/>
  <c r="J92" i="114"/>
  <c r="N92" i="114" s="1"/>
  <c r="J42" i="117"/>
  <c r="M49" i="111"/>
  <c r="J53" i="113"/>
  <c r="J37" i="104"/>
  <c r="M41" i="110"/>
  <c r="N41" i="110" s="1"/>
  <c r="R41" i="110" s="1"/>
  <c r="S41" i="110" s="1"/>
  <c r="J32" i="100"/>
  <c r="J45" i="117"/>
  <c r="J53" i="116"/>
  <c r="J49" i="104"/>
  <c r="J61" i="97"/>
  <c r="J47" i="114"/>
  <c r="J53" i="105"/>
  <c r="J58" i="105" s="1"/>
  <c r="J95" i="113"/>
  <c r="N95" i="113" s="1"/>
  <c r="J43" i="107"/>
  <c r="J43" i="97"/>
  <c r="J59" i="109"/>
  <c r="J63" i="109" s="1"/>
  <c r="G63" i="109"/>
  <c r="J40" i="116"/>
  <c r="J32" i="110"/>
  <c r="J41" i="116"/>
  <c r="J42" i="101"/>
  <c r="J50" i="117"/>
  <c r="J37" i="107"/>
  <c r="J48" i="106"/>
  <c r="J54" i="116"/>
  <c r="J38" i="117"/>
  <c r="J34" i="104"/>
  <c r="J48" i="108"/>
  <c r="J59" i="104"/>
  <c r="J63" i="104" s="1"/>
  <c r="G63" i="104"/>
  <c r="J61" i="107"/>
  <c r="J52" i="114"/>
  <c r="N52" i="114" s="1"/>
  <c r="R52" i="114" s="1"/>
  <c r="S52" i="114" s="1"/>
  <c r="G63" i="114"/>
  <c r="J59" i="114"/>
  <c r="J43" i="117"/>
  <c r="J44" i="116"/>
  <c r="J55" i="104"/>
  <c r="J37" i="99"/>
  <c r="J37" i="97"/>
  <c r="J55" i="110"/>
  <c r="J44" i="104"/>
  <c r="J43" i="111"/>
  <c r="J55" i="98"/>
  <c r="J55" i="103"/>
  <c r="J83" i="103"/>
  <c r="N83" i="103" s="1"/>
  <c r="J34" i="99"/>
  <c r="J60" i="108"/>
  <c r="J62" i="107"/>
  <c r="J63" i="107" s="1"/>
  <c r="J68" i="114"/>
  <c r="N68" i="114" s="1"/>
  <c r="J56" i="107"/>
  <c r="J38" i="110"/>
  <c r="J46" i="102"/>
  <c r="J58" i="102" s="1"/>
  <c r="J47" i="111"/>
  <c r="J34" i="108"/>
  <c r="J40" i="102"/>
  <c r="J48" i="103"/>
  <c r="G63" i="103"/>
  <c r="J59" i="103"/>
  <c r="J46" i="104"/>
  <c r="J52" i="101"/>
  <c r="J88" i="114"/>
  <c r="N88" i="114" s="1"/>
  <c r="J34" i="113"/>
  <c r="J41" i="105"/>
  <c r="J39" i="99"/>
  <c r="J58" i="99" s="1"/>
  <c r="J51" i="99"/>
  <c r="J50" i="102"/>
  <c r="M41" i="114"/>
  <c r="J46" i="108"/>
  <c r="J39" i="113"/>
  <c r="J50" i="107"/>
  <c r="J51" i="110"/>
  <c r="J53" i="106"/>
  <c r="J44" i="103"/>
  <c r="J61" i="109"/>
  <c r="J55" i="116"/>
  <c r="J50" i="113"/>
  <c r="J34" i="111"/>
  <c r="J41" i="113"/>
  <c r="J57" i="105"/>
  <c r="N36" i="114"/>
  <c r="R36" i="114" s="1"/>
  <c r="S36" i="114" s="1"/>
  <c r="J63" i="116"/>
  <c r="N41" i="105"/>
  <c r="R41" i="105" s="1"/>
  <c r="S41" i="105" s="1"/>
  <c r="J63" i="110"/>
  <c r="J63" i="100"/>
  <c r="N33" i="105"/>
  <c r="R33" i="105" s="1"/>
  <c r="S33" i="105" s="1"/>
  <c r="N41" i="113"/>
  <c r="R41" i="113" s="1"/>
  <c r="S41" i="113" s="1"/>
  <c r="P6" i="125"/>
  <c r="J19" i="48"/>
  <c r="W6" i="125" s="1"/>
  <c r="J58" i="106" l="1"/>
  <c r="J58" i="97"/>
  <c r="J58" i="101"/>
  <c r="J63" i="105"/>
  <c r="J58" i="111"/>
  <c r="J63" i="101"/>
  <c r="N41" i="114"/>
  <c r="R41" i="114" s="1"/>
  <c r="S41" i="114" s="1"/>
  <c r="J58" i="117"/>
  <c r="J58" i="104"/>
  <c r="J63" i="117"/>
  <c r="J58" i="113"/>
  <c r="J58" i="103"/>
  <c r="N41" i="107"/>
  <c r="R41" i="107" s="1"/>
  <c r="S41" i="107" s="1"/>
  <c r="J58" i="110"/>
  <c r="J58" i="116"/>
  <c r="J58" i="108"/>
  <c r="J58" i="109"/>
  <c r="J58" i="114"/>
  <c r="J63" i="99"/>
  <c r="J63" i="111"/>
  <c r="J63" i="98"/>
  <c r="J63" i="115"/>
  <c r="J63" i="106"/>
  <c r="BY10" i="54"/>
  <c r="BY14" i="54" s="1"/>
  <c r="E15" i="49" s="1"/>
  <c r="BW10" i="54"/>
  <c r="BW14" i="54" s="1"/>
  <c r="E14" i="49" s="1"/>
  <c r="BO5" i="122" l="1"/>
  <c r="G14" i="49"/>
  <c r="BP5" i="122" s="1"/>
  <c r="BQ5" i="122"/>
  <c r="G15" i="49"/>
  <c r="BR5" i="122" s="1"/>
  <c r="K122" i="60" l="1"/>
  <c r="K127" i="60" s="1"/>
  <c r="BA122" i="60"/>
  <c r="AY122" i="60"/>
  <c r="O122" i="60"/>
  <c r="Q122" i="60"/>
  <c r="AU122" i="60"/>
  <c r="V122" i="60"/>
  <c r="AN122" i="60"/>
  <c r="AE122" i="60"/>
  <c r="AK122" i="60"/>
  <c r="AD122" i="60"/>
  <c r="U122" i="60"/>
  <c r="M122" i="60"/>
  <c r="AO122" i="60"/>
  <c r="AV122" i="60"/>
  <c r="AC122" i="60"/>
  <c r="AW122" i="60"/>
  <c r="N122" i="60"/>
  <c r="AJ122" i="60"/>
  <c r="Y122" i="60"/>
  <c r="Z122" i="60"/>
  <c r="AM122" i="60"/>
  <c r="R122" i="60"/>
  <c r="AT122" i="60"/>
  <c r="AA122" i="60"/>
  <c r="AI122" i="60"/>
  <c r="S122" i="60"/>
  <c r="W122" i="60"/>
  <c r="AH122" i="60"/>
  <c r="P122" i="60"/>
  <c r="X122" i="60"/>
  <c r="AP122" i="60"/>
  <c r="T122" i="60"/>
  <c r="AF122" i="60"/>
  <c r="AR122" i="60"/>
  <c r="L122" i="60"/>
  <c r="AB122" i="60"/>
  <c r="AX122" i="60"/>
  <c r="AQ122" i="60"/>
  <c r="AG122" i="60"/>
  <c r="AZ122" i="60"/>
  <c r="AL122" i="60"/>
  <c r="AS122" i="60"/>
  <c r="J118" i="60" l="1"/>
  <c r="BC10" i="54" s="1"/>
  <c r="BC14" i="54" s="1"/>
  <c r="J13" i="44" s="1"/>
  <c r="J122" i="60"/>
  <c r="J127" i="60" s="1"/>
  <c r="BG10" i="54"/>
  <c r="BG14" i="54" s="1"/>
  <c r="E10" i="49" s="1"/>
  <c r="BI10" i="54"/>
  <c r="BI14" i="54" s="1"/>
  <c r="E11" i="49" s="1"/>
  <c r="AN6" i="124" l="1"/>
  <c r="K17" i="44"/>
  <c r="AW6" i="124" s="1"/>
  <c r="G11" i="49"/>
  <c r="BB5" i="122" s="1"/>
  <c r="BA5" i="122"/>
  <c r="AY5" i="122"/>
  <c r="G10" i="49"/>
  <c r="AZ5" i="122" s="1"/>
  <c r="J119" i="60" l="1"/>
  <c r="V5" i="122" l="1"/>
  <c r="G23" i="45"/>
  <c r="V6" i="124" s="1"/>
  <c r="W15" i="54"/>
  <c r="BQ10" i="54" l="1"/>
  <c r="BQ14" i="54" s="1"/>
  <c r="E13" i="49" s="1"/>
  <c r="BO10" i="54"/>
  <c r="BO14" i="54" s="1"/>
  <c r="E12" i="49" s="1"/>
  <c r="BG5" i="122" l="1"/>
  <c r="G12" i="49"/>
  <c r="BH5" i="122" s="1"/>
  <c r="BI5" i="122"/>
  <c r="G13" i="49"/>
  <c r="BJ5" i="122" s="1"/>
  <c r="K39" i="73" l="1"/>
  <c r="K50" i="102"/>
  <c r="G46" i="86"/>
  <c r="G89" i="78"/>
  <c r="K66" i="115"/>
  <c r="K103" i="102"/>
  <c r="K103" i="83"/>
  <c r="G78" i="101"/>
  <c r="G66" i="116"/>
  <c r="K77" i="92"/>
  <c r="K79" i="102"/>
  <c r="G67" i="91"/>
  <c r="K102" i="117"/>
  <c r="K86" i="116"/>
  <c r="K79" i="104"/>
  <c r="G68" i="97"/>
  <c r="G94" i="77"/>
  <c r="K72" i="85"/>
  <c r="G73" i="87"/>
  <c r="K73" i="82"/>
  <c r="K106" i="75"/>
  <c r="K72" i="117"/>
  <c r="G51" i="78"/>
  <c r="G34" i="91"/>
  <c r="K95" i="98"/>
  <c r="K79" i="83"/>
  <c r="G37" i="83"/>
  <c r="K90" i="105"/>
  <c r="G100" i="117"/>
  <c r="G94" i="102"/>
  <c r="G95" i="86"/>
  <c r="K39" i="106"/>
  <c r="K77" i="115"/>
  <c r="K67" i="99"/>
  <c r="K54" i="81"/>
  <c r="G45" i="76"/>
  <c r="G70" i="103"/>
  <c r="G40" i="82"/>
  <c r="G57" i="87"/>
  <c r="K78" i="101"/>
  <c r="K98" i="100"/>
  <c r="G99" i="111"/>
  <c r="K33" i="79"/>
  <c r="K46" i="88"/>
  <c r="G87" i="113"/>
  <c r="K66" i="108"/>
  <c r="K94" i="102"/>
  <c r="G70" i="110"/>
  <c r="K46" i="65"/>
  <c r="K94" i="108"/>
  <c r="G80" i="103"/>
  <c r="G51" i="83"/>
  <c r="G39" i="72"/>
  <c r="G54" i="80"/>
  <c r="G80" i="104"/>
  <c r="K40" i="110"/>
  <c r="G107" i="117"/>
  <c r="K101" i="105"/>
  <c r="G65" i="114"/>
  <c r="G90" i="100"/>
  <c r="K65" i="88"/>
  <c r="K57" i="104"/>
  <c r="G81" i="80"/>
  <c r="K36" i="82"/>
  <c r="G78" i="115"/>
  <c r="K40" i="81"/>
  <c r="K41" i="102"/>
  <c r="K37" i="81"/>
  <c r="G94" i="117"/>
  <c r="G62" i="81"/>
  <c r="K44" i="72"/>
  <c r="K96" i="108"/>
  <c r="K79" i="101"/>
  <c r="G109" i="108"/>
  <c r="K91" i="86"/>
  <c r="G42" i="83"/>
  <c r="G91" i="82"/>
  <c r="K79" i="117"/>
  <c r="G82" i="105"/>
  <c r="G42" i="76"/>
  <c r="K35" i="108"/>
  <c r="K86" i="103"/>
  <c r="K57" i="111"/>
  <c r="K44" i="114"/>
  <c r="K71" i="83"/>
  <c r="K56" i="103"/>
  <c r="K43" i="77"/>
  <c r="G46" i="75"/>
  <c r="K67" i="106"/>
  <c r="G46" i="88"/>
  <c r="K55" i="117"/>
  <c r="K89" i="108"/>
  <c r="G89" i="114"/>
  <c r="G92" i="103"/>
  <c r="G65" i="105"/>
  <c r="G61" i="79"/>
  <c r="G56" i="72"/>
  <c r="G90" i="116"/>
  <c r="K87" i="110"/>
  <c r="G99" i="98"/>
  <c r="G52" i="72"/>
  <c r="K49" i="114"/>
  <c r="G107" i="106"/>
  <c r="K76" i="98"/>
  <c r="K110" i="100"/>
  <c r="G80" i="65"/>
  <c r="K72" i="116"/>
  <c r="K47" i="109"/>
  <c r="G74" i="114"/>
  <c r="K42" i="105"/>
  <c r="K49" i="102"/>
  <c r="K107" i="107"/>
  <c r="G88" i="104"/>
  <c r="K68" i="81"/>
  <c r="K103" i="108"/>
  <c r="K39" i="77"/>
  <c r="K84" i="102"/>
  <c r="G87" i="99"/>
  <c r="G70" i="74"/>
  <c r="G82" i="98"/>
  <c r="K56" i="102"/>
  <c r="K96" i="102"/>
  <c r="K55" i="81"/>
  <c r="K75" i="98"/>
  <c r="G33" i="83"/>
  <c r="G76" i="104"/>
  <c r="K96" i="114"/>
  <c r="G74" i="99"/>
  <c r="G36" i="76"/>
  <c r="G57" i="75"/>
  <c r="K104" i="115"/>
  <c r="G107" i="107"/>
  <c r="K76" i="111"/>
  <c r="K43" i="97"/>
  <c r="G67" i="117"/>
  <c r="K50" i="97"/>
  <c r="G62" i="71"/>
  <c r="G52" i="74"/>
  <c r="K38" i="111"/>
  <c r="K57" i="115"/>
  <c r="K89" i="107"/>
  <c r="K107" i="111"/>
  <c r="G91" i="115"/>
  <c r="K72" i="114"/>
  <c r="G96" i="98"/>
  <c r="G100" i="85"/>
  <c r="K72" i="91"/>
  <c r="K55" i="91"/>
  <c r="K94" i="111"/>
  <c r="K97" i="84"/>
  <c r="G79" i="83"/>
  <c r="G75" i="91"/>
  <c r="K56" i="86"/>
  <c r="G92" i="107"/>
  <c r="K94" i="99"/>
  <c r="G88" i="116"/>
  <c r="G73" i="114"/>
  <c r="K92" i="104"/>
  <c r="G36" i="82"/>
  <c r="G90" i="104"/>
  <c r="K110" i="79"/>
  <c r="K90" i="86"/>
  <c r="K48" i="91"/>
  <c r="K71" i="116"/>
  <c r="G65" i="115"/>
  <c r="K65" i="84"/>
  <c r="K80" i="115"/>
  <c r="G103" i="100"/>
  <c r="G32" i="71"/>
  <c r="G36" i="88"/>
  <c r="K69" i="99"/>
  <c r="K79" i="103"/>
  <c r="G35" i="91"/>
  <c r="G68" i="84"/>
  <c r="K100" i="107"/>
  <c r="K41" i="84"/>
  <c r="K99" i="109"/>
  <c r="K73" i="77"/>
  <c r="K68" i="99"/>
  <c r="K72" i="101"/>
  <c r="G108" i="111"/>
  <c r="K59" i="77"/>
  <c r="K98" i="113"/>
  <c r="K49" i="77"/>
  <c r="K42" i="102"/>
  <c r="G80" i="85"/>
  <c r="K62" i="107"/>
  <c r="K103" i="117"/>
  <c r="G73" i="116"/>
  <c r="K97" i="82"/>
  <c r="G84" i="76"/>
  <c r="K55" i="104"/>
  <c r="K74" i="77"/>
  <c r="K49" i="98"/>
  <c r="G76" i="109"/>
  <c r="G60" i="79"/>
  <c r="K57" i="80"/>
  <c r="G59" i="65"/>
  <c r="K79" i="99"/>
  <c r="G57" i="84"/>
  <c r="K74" i="75"/>
  <c r="G101" i="107"/>
  <c r="K68" i="72"/>
  <c r="G94" i="86"/>
  <c r="K89" i="100"/>
  <c r="G66" i="111"/>
  <c r="G52" i="90"/>
  <c r="G50" i="83"/>
  <c r="G94" i="91"/>
  <c r="G71" i="115"/>
  <c r="K83" i="74"/>
  <c r="G43" i="78"/>
  <c r="AD16" i="54"/>
  <c r="K36" i="110"/>
  <c r="G55" i="90"/>
  <c r="K95" i="108"/>
  <c r="K107" i="109"/>
  <c r="K77" i="110"/>
  <c r="K68" i="116"/>
  <c r="K46" i="100"/>
  <c r="K78" i="106"/>
  <c r="G51" i="87"/>
  <c r="K88" i="97"/>
  <c r="G35" i="78"/>
  <c r="G38" i="65"/>
  <c r="G69" i="104"/>
  <c r="G49" i="82"/>
  <c r="G39" i="77"/>
  <c r="K59" i="78"/>
  <c r="K48" i="87"/>
  <c r="G99" i="101"/>
  <c r="K99" i="106"/>
  <c r="G92" i="98"/>
  <c r="K34" i="108"/>
  <c r="G34" i="86"/>
  <c r="G65" i="107"/>
  <c r="K56" i="109"/>
  <c r="K45" i="99"/>
  <c r="K82" i="106"/>
  <c r="K82" i="82"/>
  <c r="G69" i="115"/>
  <c r="K53" i="101"/>
  <c r="G89" i="105"/>
  <c r="G57" i="74"/>
  <c r="K41" i="90"/>
  <c r="G59" i="90"/>
  <c r="G68" i="104"/>
  <c r="G71" i="105"/>
  <c r="G97" i="109"/>
  <c r="K108" i="111"/>
  <c r="G52" i="65"/>
  <c r="K97" i="100"/>
  <c r="K60" i="102"/>
  <c r="K57" i="92"/>
  <c r="G74" i="104"/>
  <c r="G74" i="76"/>
  <c r="K68" i="107"/>
  <c r="K82" i="111"/>
  <c r="K109" i="86"/>
  <c r="G42" i="80"/>
  <c r="G35" i="84"/>
  <c r="G80" i="98"/>
  <c r="K59" i="103"/>
  <c r="G65" i="113"/>
  <c r="K87" i="100"/>
  <c r="K87" i="79"/>
  <c r="K44" i="109"/>
  <c r="G109" i="97"/>
  <c r="G47" i="75"/>
  <c r="G46" i="71"/>
  <c r="K39" i="115"/>
  <c r="K96" i="104"/>
  <c r="G83" i="73"/>
  <c r="G41" i="76"/>
  <c r="K62" i="98"/>
  <c r="K48" i="88"/>
  <c r="G49" i="86"/>
  <c r="G106" i="111"/>
  <c r="K32" i="107"/>
  <c r="K87" i="76"/>
  <c r="K42" i="90"/>
  <c r="K83" i="109"/>
  <c r="K79" i="78"/>
  <c r="G75" i="104"/>
  <c r="K57" i="71"/>
  <c r="K43" i="83"/>
  <c r="K106" i="84"/>
  <c r="K47" i="102"/>
  <c r="K85" i="88"/>
  <c r="K52" i="105"/>
  <c r="G108" i="80"/>
  <c r="G36" i="84"/>
  <c r="G82" i="99"/>
  <c r="G67" i="105"/>
  <c r="K90" i="109"/>
  <c r="G91" i="116"/>
  <c r="K87" i="83"/>
  <c r="K68" i="106"/>
  <c r="G36" i="72"/>
  <c r="Y16" i="54"/>
  <c r="G82" i="104"/>
  <c r="K42" i="99"/>
  <c r="K83" i="100"/>
  <c r="G78" i="110"/>
  <c r="K97" i="86"/>
  <c r="G93" i="111"/>
  <c r="G88" i="111"/>
  <c r="G77" i="117"/>
  <c r="G73" i="115"/>
  <c r="K51" i="111"/>
  <c r="G73" i="91"/>
  <c r="G85" i="71"/>
  <c r="G65" i="71"/>
  <c r="K43" i="103"/>
  <c r="K68" i="114"/>
  <c r="K52" i="92"/>
  <c r="G88" i="115"/>
  <c r="K35" i="114"/>
  <c r="G40" i="88"/>
  <c r="K41" i="116"/>
  <c r="G85" i="102"/>
  <c r="K107" i="113"/>
  <c r="K83" i="104"/>
  <c r="G95" i="76"/>
  <c r="G83" i="116"/>
  <c r="K61" i="82"/>
  <c r="K49" i="104"/>
  <c r="K85" i="106"/>
  <c r="G70" i="113"/>
  <c r="G82" i="108"/>
  <c r="K76" i="117"/>
  <c r="K45" i="104"/>
  <c r="K61" i="117"/>
  <c r="G98" i="108"/>
  <c r="G32" i="85"/>
  <c r="G97" i="71"/>
  <c r="G68" i="105"/>
  <c r="G93" i="110"/>
  <c r="K104" i="108"/>
  <c r="G35" i="79"/>
  <c r="G53" i="82"/>
  <c r="K36" i="73"/>
  <c r="K37" i="77"/>
  <c r="K60" i="65"/>
  <c r="G49" i="85"/>
  <c r="G53" i="75"/>
  <c r="K82" i="88"/>
  <c r="G55" i="88"/>
  <c r="K83" i="106"/>
  <c r="K50" i="105"/>
  <c r="K96" i="100"/>
  <c r="K88" i="80"/>
  <c r="K106" i="109"/>
  <c r="G71" i="109"/>
  <c r="G72" i="89"/>
  <c r="G56" i="80"/>
  <c r="G69" i="117"/>
  <c r="K74" i="74"/>
  <c r="K46" i="81"/>
  <c r="G85" i="75"/>
  <c r="K82" i="99"/>
  <c r="G81" i="108"/>
  <c r="K75" i="113"/>
  <c r="G108" i="108"/>
  <c r="K95" i="105"/>
  <c r="G44" i="74"/>
  <c r="K101" i="108"/>
  <c r="K104" i="101"/>
  <c r="G76" i="87"/>
  <c r="K97" i="110"/>
  <c r="K106" i="71"/>
  <c r="G107" i="88"/>
  <c r="G102" i="107"/>
  <c r="K34" i="98"/>
  <c r="G42" i="78"/>
  <c r="AI16" i="54"/>
  <c r="G59" i="87"/>
  <c r="G75" i="116"/>
  <c r="K46" i="76"/>
  <c r="K49" i="115"/>
  <c r="G107" i="76"/>
  <c r="G40" i="86"/>
  <c r="G84" i="116"/>
  <c r="G101" i="97"/>
  <c r="G93" i="115"/>
  <c r="K99" i="88"/>
  <c r="G48" i="82"/>
  <c r="G76" i="97"/>
  <c r="G79" i="89"/>
  <c r="G92" i="109"/>
  <c r="K91" i="107"/>
  <c r="K41" i="99"/>
  <c r="G66" i="73"/>
  <c r="G89" i="117"/>
  <c r="G32" i="89"/>
  <c r="G70" i="100"/>
  <c r="K32" i="113"/>
  <c r="G87" i="85"/>
  <c r="G103" i="106"/>
  <c r="G91" i="106"/>
  <c r="G83" i="111"/>
  <c r="G99" i="105"/>
  <c r="G69" i="82"/>
  <c r="K82" i="113"/>
  <c r="K40" i="108"/>
  <c r="K84" i="117"/>
  <c r="K48" i="97"/>
  <c r="K67" i="104"/>
  <c r="K54" i="83"/>
  <c r="G46" i="78"/>
  <c r="G101" i="73"/>
  <c r="G66" i="98"/>
  <c r="K106" i="99"/>
  <c r="K55" i="111"/>
  <c r="K102" i="103"/>
  <c r="G73" i="72"/>
  <c r="G45" i="91"/>
  <c r="K92" i="101"/>
  <c r="G45" i="82"/>
  <c r="G43" i="75"/>
  <c r="G93" i="65"/>
  <c r="K88" i="111"/>
  <c r="G51" i="89"/>
  <c r="G95" i="109"/>
  <c r="G73" i="113"/>
  <c r="K106" i="78"/>
  <c r="K50" i="98"/>
  <c r="G89" i="84"/>
  <c r="G88" i="82"/>
  <c r="G56" i="73"/>
  <c r="K110" i="105"/>
  <c r="G38" i="80"/>
  <c r="K56" i="99"/>
  <c r="G71" i="101"/>
  <c r="K55" i="99"/>
  <c r="K47" i="107"/>
  <c r="K75" i="108"/>
  <c r="K32" i="102"/>
  <c r="K70" i="82"/>
  <c r="K61" i="108"/>
  <c r="G35" i="74"/>
  <c r="K52" i="83"/>
  <c r="G110" i="105"/>
  <c r="G89" i="97"/>
  <c r="G38" i="78"/>
  <c r="K61" i="114"/>
  <c r="G66" i="71"/>
  <c r="G35" i="88"/>
  <c r="K33" i="78"/>
  <c r="G108" i="116"/>
  <c r="K94" i="116"/>
  <c r="G72" i="111"/>
  <c r="G88" i="72"/>
  <c r="K108" i="82"/>
  <c r="G42" i="87"/>
  <c r="G54" i="74"/>
  <c r="K92" i="78"/>
  <c r="K95" i="71"/>
  <c r="K52" i="115"/>
  <c r="K108" i="98"/>
  <c r="G52" i="71"/>
  <c r="K110" i="98"/>
  <c r="K52" i="82"/>
  <c r="G46" i="85"/>
  <c r="K62" i="80"/>
  <c r="G71" i="117"/>
  <c r="G97" i="100"/>
  <c r="G110" i="101"/>
  <c r="K72" i="105"/>
  <c r="K35" i="100"/>
  <c r="K60" i="88"/>
  <c r="K45" i="76"/>
  <c r="K67" i="111"/>
  <c r="G82" i="109"/>
  <c r="G96" i="113"/>
  <c r="G91" i="105"/>
  <c r="G109" i="117"/>
  <c r="G47" i="81"/>
  <c r="G42" i="88"/>
  <c r="K106" i="100"/>
  <c r="G73" i="78"/>
  <c r="K93" i="79"/>
  <c r="K86" i="108"/>
  <c r="G35" i="81"/>
  <c r="G92" i="108"/>
  <c r="K40" i="98"/>
  <c r="K35" i="107"/>
  <c r="K32" i="106"/>
  <c r="K73" i="113"/>
  <c r="K106" i="107"/>
  <c r="G96" i="99"/>
  <c r="G103" i="102"/>
  <c r="G74" i="105"/>
  <c r="K46" i="97"/>
  <c r="K44" i="80"/>
  <c r="K39" i="75"/>
  <c r="K43" i="91"/>
  <c r="K49" i="89"/>
  <c r="G87" i="100"/>
  <c r="K45" i="98"/>
  <c r="K95" i="103"/>
  <c r="G82" i="71"/>
  <c r="K73" i="109"/>
  <c r="K79" i="71"/>
  <c r="K84" i="92"/>
  <c r="G69" i="102"/>
  <c r="K73" i="87"/>
  <c r="G59" i="78"/>
  <c r="G91" i="89"/>
  <c r="G43" i="73"/>
  <c r="G101" i="101"/>
  <c r="G98" i="114"/>
  <c r="K86" i="102"/>
  <c r="K56" i="76"/>
  <c r="G109" i="101"/>
  <c r="K108" i="91"/>
  <c r="K108" i="101"/>
  <c r="K77" i="76"/>
  <c r="G85" i="100"/>
  <c r="K49" i="76"/>
  <c r="G76" i="107"/>
  <c r="G99" i="77"/>
  <c r="K67" i="108"/>
  <c r="K78" i="108"/>
  <c r="K109" i="85"/>
  <c r="G60" i="91"/>
  <c r="K78" i="109"/>
  <c r="G69" i="90"/>
  <c r="G40" i="91"/>
  <c r="K102" i="107"/>
  <c r="K53" i="80"/>
  <c r="K67" i="78"/>
  <c r="K84" i="111"/>
  <c r="G33" i="82"/>
  <c r="K98" i="97"/>
  <c r="K71" i="109"/>
  <c r="G99" i="99"/>
  <c r="K85" i="72"/>
  <c r="G91" i="113"/>
  <c r="K104" i="78"/>
  <c r="G87" i="78"/>
  <c r="G51" i="65"/>
  <c r="K107" i="101"/>
  <c r="K85" i="98"/>
  <c r="K55" i="97"/>
  <c r="K74" i="109"/>
  <c r="K79" i="77"/>
  <c r="K69" i="115"/>
  <c r="K60" i="113"/>
  <c r="K110" i="101"/>
  <c r="G60" i="78"/>
  <c r="K101" i="86"/>
  <c r="G93" i="102"/>
  <c r="K46" i="92"/>
  <c r="G78" i="84"/>
  <c r="K66" i="77"/>
  <c r="K69" i="71"/>
  <c r="K32" i="74"/>
  <c r="G53" i="92"/>
  <c r="G52" i="83"/>
  <c r="G49" i="71"/>
  <c r="K40" i="85"/>
  <c r="K47" i="117"/>
  <c r="G81" i="97"/>
  <c r="G54" i="86"/>
  <c r="K109" i="92"/>
  <c r="G97" i="103"/>
  <c r="G47" i="82"/>
  <c r="K37" i="88"/>
  <c r="K106" i="92"/>
  <c r="G93" i="99"/>
  <c r="K54" i="85"/>
  <c r="K80" i="104"/>
  <c r="K46" i="104"/>
  <c r="K72" i="109"/>
  <c r="G93" i="100"/>
  <c r="K96" i="105"/>
  <c r="G85" i="84"/>
  <c r="G85" i="109"/>
  <c r="G34" i="75"/>
  <c r="G96" i="78"/>
  <c r="K39" i="83"/>
  <c r="G94" i="104"/>
  <c r="G75" i="87"/>
  <c r="G62" i="85"/>
  <c r="K94" i="86"/>
  <c r="G45" i="75"/>
  <c r="G36" i="91"/>
  <c r="G102" i="87"/>
  <c r="G50" i="76"/>
  <c r="G32" i="83"/>
  <c r="K70" i="102"/>
  <c r="G72" i="86"/>
  <c r="G90" i="82"/>
  <c r="G98" i="111"/>
  <c r="G98" i="85"/>
  <c r="G86" i="105"/>
  <c r="G107" i="99"/>
  <c r="G84" i="90"/>
  <c r="K34" i="115"/>
  <c r="G69" i="100"/>
  <c r="K49" i="85"/>
  <c r="K87" i="74"/>
  <c r="K33" i="111"/>
  <c r="K65" i="106"/>
  <c r="K36" i="106"/>
  <c r="K75" i="79"/>
  <c r="G57" i="86"/>
  <c r="K34" i="103"/>
  <c r="K87" i="91"/>
  <c r="K90" i="98"/>
  <c r="K78" i="110"/>
  <c r="G93" i="83"/>
  <c r="K38" i="78"/>
  <c r="G107" i="113"/>
  <c r="K89" i="116"/>
  <c r="K37" i="72"/>
  <c r="G33" i="74"/>
  <c r="K109" i="104"/>
  <c r="K99" i="101"/>
  <c r="G41" i="80"/>
  <c r="K48" i="111"/>
  <c r="K35" i="81"/>
  <c r="K88" i="115"/>
  <c r="G38" i="86"/>
  <c r="K94" i="81"/>
  <c r="G85" i="113"/>
  <c r="G95" i="88"/>
  <c r="G89" i="110"/>
  <c r="G66" i="104"/>
  <c r="G80" i="101"/>
  <c r="G97" i="87"/>
  <c r="G110" i="110"/>
  <c r="G92" i="116"/>
  <c r="K41" i="115"/>
  <c r="G94" i="100"/>
  <c r="G83" i="102"/>
  <c r="G43" i="82"/>
  <c r="K44" i="85"/>
  <c r="G55" i="71"/>
  <c r="G73" i="82"/>
  <c r="K59" i="114"/>
  <c r="K41" i="109"/>
  <c r="G96" i="87"/>
  <c r="K110" i="72"/>
  <c r="K92" i="105"/>
  <c r="K82" i="101"/>
  <c r="G94" i="99"/>
  <c r="K94" i="78"/>
  <c r="K71" i="73"/>
  <c r="K91" i="102"/>
  <c r="G98" i="105"/>
  <c r="K59" i="99"/>
  <c r="K76" i="103"/>
  <c r="K97" i="85"/>
  <c r="K70" i="74"/>
  <c r="G41" i="92"/>
  <c r="K59" i="101"/>
  <c r="K87" i="104"/>
  <c r="K48" i="98"/>
  <c r="G55" i="82"/>
  <c r="G44" i="83"/>
  <c r="G92" i="110"/>
  <c r="G61" i="81"/>
  <c r="G53" i="78"/>
  <c r="K101" i="99"/>
  <c r="K106" i="90"/>
  <c r="G91" i="108"/>
  <c r="G80" i="107"/>
  <c r="G85" i="99"/>
  <c r="K104" i="109"/>
  <c r="K46" i="77"/>
  <c r="K102" i="105"/>
  <c r="K70" i="73"/>
  <c r="G80" i="82"/>
  <c r="G84" i="97"/>
  <c r="K42" i="108"/>
  <c r="K89" i="84"/>
  <c r="G78" i="92"/>
  <c r="K35" i="103"/>
  <c r="L16" i="54"/>
  <c r="K60" i="99"/>
  <c r="G78" i="114"/>
  <c r="K45" i="71"/>
  <c r="K56" i="116"/>
  <c r="K100" i="116"/>
  <c r="K92" i="76"/>
  <c r="K41" i="88"/>
  <c r="K60" i="76"/>
  <c r="K35" i="110"/>
  <c r="G100" i="74"/>
  <c r="K92" i="103"/>
  <c r="K92" i="97"/>
  <c r="K87" i="115"/>
  <c r="K50" i="99"/>
  <c r="K104" i="99"/>
  <c r="G67" i="106"/>
  <c r="K32" i="117"/>
  <c r="K103" i="107"/>
  <c r="K86" i="109"/>
  <c r="G87" i="116"/>
  <c r="G70" i="104"/>
  <c r="G92" i="115"/>
  <c r="G52" i="85"/>
  <c r="G110" i="107"/>
  <c r="K93" i="97"/>
  <c r="G85" i="72"/>
  <c r="G96" i="103"/>
  <c r="G62" i="73"/>
  <c r="G50" i="89"/>
  <c r="K37" i="99"/>
  <c r="G33" i="65"/>
  <c r="K82" i="107"/>
  <c r="G106" i="81"/>
  <c r="K76" i="99"/>
  <c r="G83" i="108"/>
  <c r="G109" i="81"/>
  <c r="K54" i="101"/>
  <c r="K47" i="101"/>
  <c r="K55" i="76"/>
  <c r="G99" i="114"/>
  <c r="K56" i="105"/>
  <c r="G65" i="117"/>
  <c r="G109" i="106"/>
  <c r="G87" i="106"/>
  <c r="K33" i="76"/>
  <c r="G70" i="102"/>
  <c r="G70" i="105"/>
  <c r="K93" i="111"/>
  <c r="K81" i="81"/>
  <c r="K36" i="107"/>
  <c r="G84" i="102"/>
  <c r="G81" i="91"/>
  <c r="K42" i="97"/>
  <c r="G36" i="78"/>
  <c r="G38" i="85"/>
  <c r="K81" i="105"/>
  <c r="K42" i="115"/>
  <c r="G90" i="80"/>
  <c r="G47" i="80"/>
  <c r="G95" i="97"/>
  <c r="K60" i="92"/>
  <c r="G78" i="78"/>
  <c r="G87" i="107"/>
  <c r="G68" i="107"/>
  <c r="K65" i="111"/>
  <c r="G69" i="114"/>
  <c r="G72" i="84"/>
  <c r="G98" i="91"/>
  <c r="K81" i="74"/>
  <c r="K110" i="115"/>
  <c r="K77" i="91"/>
  <c r="G74" i="71"/>
  <c r="K86" i="82"/>
  <c r="K36" i="109"/>
  <c r="G79" i="80"/>
  <c r="K80" i="90"/>
  <c r="G75" i="110"/>
  <c r="K83" i="114"/>
  <c r="G44" i="85"/>
  <c r="G87" i="98"/>
  <c r="K42" i="117"/>
  <c r="G85" i="82"/>
  <c r="K35" i="88"/>
  <c r="G32" i="74"/>
  <c r="G54" i="87"/>
  <c r="G77" i="106"/>
  <c r="K106" i="88"/>
  <c r="G61" i="92"/>
  <c r="G33" i="77"/>
  <c r="K103" i="92"/>
  <c r="K78" i="111"/>
  <c r="G110" i="76"/>
  <c r="G89" i="100"/>
  <c r="G89" i="111"/>
  <c r="G104" i="99"/>
  <c r="G107" i="115"/>
  <c r="K91" i="88"/>
  <c r="K80" i="75"/>
  <c r="K92" i="114"/>
  <c r="G99" i="100"/>
  <c r="K45" i="116"/>
  <c r="K80" i="79"/>
  <c r="K57" i="97"/>
  <c r="K53" i="100"/>
  <c r="K84" i="81"/>
  <c r="G32" i="92"/>
  <c r="G61" i="74"/>
  <c r="K46" i="111"/>
  <c r="K36" i="88"/>
  <c r="G48" i="81"/>
  <c r="K103" i="104"/>
  <c r="G56" i="76"/>
  <c r="K98" i="83"/>
  <c r="K107" i="108"/>
  <c r="K88" i="77"/>
  <c r="G67" i="73"/>
  <c r="G87" i="103"/>
  <c r="K61" i="100"/>
  <c r="K39" i="92"/>
  <c r="K97" i="109"/>
  <c r="G46" i="76"/>
  <c r="K71" i="117"/>
  <c r="K60" i="103"/>
  <c r="G41" i="84"/>
  <c r="G54" i="81"/>
  <c r="K40" i="76"/>
  <c r="G40" i="74"/>
  <c r="G34" i="73"/>
  <c r="G78" i="99"/>
  <c r="K79" i="105"/>
  <c r="K59" i="104"/>
  <c r="K89" i="114"/>
  <c r="G56" i="92"/>
  <c r="K41" i="98"/>
  <c r="G71" i="73"/>
  <c r="G36" i="85"/>
  <c r="G79" i="99"/>
  <c r="K70" i="107"/>
  <c r="K91" i="90"/>
  <c r="K79" i="72"/>
  <c r="G94" i="107"/>
  <c r="K69" i="85"/>
  <c r="K62" i="115"/>
  <c r="K60" i="114"/>
  <c r="K106" i="101"/>
  <c r="K76" i="104"/>
  <c r="G83" i="84"/>
  <c r="K32" i="105"/>
  <c r="K80" i="109"/>
  <c r="G49" i="91"/>
  <c r="G106" i="101"/>
  <c r="G87" i="73"/>
  <c r="G95" i="115"/>
  <c r="K71" i="107"/>
  <c r="G80" i="99"/>
  <c r="G82" i="103"/>
  <c r="K75" i="110"/>
  <c r="G50" i="73"/>
  <c r="G85" i="89"/>
  <c r="K82" i="102"/>
  <c r="K65" i="114"/>
  <c r="G95" i="108"/>
  <c r="G54" i="89"/>
  <c r="G54" i="73"/>
  <c r="K90" i="78"/>
  <c r="G93" i="91"/>
  <c r="K93" i="76"/>
  <c r="G54" i="90"/>
  <c r="G85" i="114"/>
  <c r="K42" i="107"/>
  <c r="G97" i="108"/>
  <c r="K74" i="97"/>
  <c r="K98" i="79"/>
  <c r="K102" i="72"/>
  <c r="G90" i="76"/>
  <c r="G88" i="110"/>
  <c r="G94" i="110"/>
  <c r="G82" i="80"/>
  <c r="G57" i="85"/>
  <c r="K92" i="73"/>
  <c r="G76" i="98"/>
  <c r="K34" i="72"/>
  <c r="G103" i="87"/>
  <c r="K32" i="115"/>
  <c r="G34" i="72"/>
  <c r="K47" i="65"/>
  <c r="G84" i="74"/>
  <c r="K62" i="65"/>
  <c r="K66" i="104"/>
  <c r="G67" i="97"/>
  <c r="K57" i="75"/>
  <c r="G54" i="72"/>
  <c r="G92" i="117"/>
  <c r="G103" i="99"/>
  <c r="K90" i="74"/>
  <c r="K89" i="97"/>
  <c r="K49" i="97"/>
  <c r="K57" i="90"/>
  <c r="G55" i="91"/>
  <c r="K73" i="108"/>
  <c r="K67" i="91"/>
  <c r="K69" i="117"/>
  <c r="K100" i="103"/>
  <c r="G34" i="79"/>
  <c r="K35" i="90"/>
  <c r="G66" i="107"/>
  <c r="K72" i="80"/>
  <c r="K36" i="72"/>
  <c r="G35" i="82"/>
  <c r="K104" i="100"/>
  <c r="K69" i="109"/>
  <c r="G35" i="83"/>
  <c r="G41" i="90"/>
  <c r="K69" i="83"/>
  <c r="K46" i="116"/>
  <c r="G84" i="104"/>
  <c r="K50" i="115"/>
  <c r="G40" i="77"/>
  <c r="K44" i="99"/>
  <c r="G39" i="79"/>
  <c r="G74" i="97"/>
  <c r="K72" i="111"/>
  <c r="G86" i="114"/>
  <c r="K87" i="108"/>
  <c r="G87" i="97"/>
  <c r="K101" i="107"/>
  <c r="G48" i="91"/>
  <c r="K80" i="116"/>
  <c r="G55" i="80"/>
  <c r="K34" i="92"/>
  <c r="K91" i="109"/>
  <c r="G48" i="86"/>
  <c r="K35" i="99"/>
  <c r="K103" i="116"/>
  <c r="K57" i="83"/>
  <c r="K90" i="108"/>
  <c r="G33" i="78"/>
  <c r="G104" i="114"/>
  <c r="K87" i="111"/>
  <c r="K44" i="110"/>
  <c r="K49" i="75"/>
  <c r="K80" i="77"/>
  <c r="G73" i="77"/>
  <c r="K88" i="103"/>
  <c r="K82" i="78"/>
  <c r="K89" i="74"/>
  <c r="G42" i="77"/>
  <c r="G38" i="87"/>
  <c r="K84" i="100"/>
  <c r="G110" i="104"/>
  <c r="K68" i="101"/>
  <c r="G101" i="117"/>
  <c r="K47" i="105"/>
  <c r="K101" i="101"/>
  <c r="K61" i="97"/>
  <c r="K110" i="75"/>
  <c r="G82" i="84"/>
  <c r="G48" i="65"/>
  <c r="G60" i="82"/>
  <c r="K110" i="88"/>
  <c r="G94" i="103"/>
  <c r="K91" i="74"/>
  <c r="K44" i="104"/>
  <c r="K93" i="80"/>
  <c r="K39" i="82"/>
  <c r="K33" i="116"/>
  <c r="G98" i="102"/>
  <c r="G90" i="114"/>
  <c r="G57" i="77"/>
  <c r="G43" i="90"/>
  <c r="K40" i="113"/>
  <c r="G74" i="89"/>
  <c r="K75" i="77"/>
  <c r="K102" i="100"/>
  <c r="K51" i="103"/>
  <c r="K97" i="115"/>
  <c r="G77" i="115"/>
  <c r="G61" i="80"/>
  <c r="G45" i="80"/>
  <c r="K94" i="100"/>
  <c r="G75" i="77"/>
  <c r="K66" i="113"/>
  <c r="K53" i="78"/>
  <c r="K73" i="111"/>
  <c r="K61" i="75"/>
  <c r="G91" i="107"/>
  <c r="G33" i="75"/>
  <c r="K61" i="110"/>
  <c r="K49" i="103"/>
  <c r="G104" i="65"/>
  <c r="K36" i="101"/>
  <c r="K66" i="78"/>
  <c r="K62" i="114"/>
  <c r="G99" i="116"/>
  <c r="K110" i="73"/>
  <c r="G94" i="116"/>
  <c r="K103" i="103"/>
  <c r="K78" i="99"/>
  <c r="G65" i="92"/>
  <c r="K37" i="116"/>
  <c r="K104" i="117"/>
  <c r="G93" i="117"/>
  <c r="K34" i="77"/>
  <c r="K70" i="108"/>
  <c r="K39" i="113"/>
  <c r="G81" i="75"/>
  <c r="G57" i="79"/>
  <c r="G67" i="111"/>
  <c r="K108" i="115"/>
  <c r="K44" i="77"/>
  <c r="K34" i="76"/>
  <c r="K55" i="106"/>
  <c r="K82" i="81"/>
  <c r="G73" i="100"/>
  <c r="K77" i="99"/>
  <c r="G93" i="109"/>
  <c r="K50" i="88"/>
  <c r="G101" i="79"/>
  <c r="K65" i="102"/>
  <c r="G59" i="92"/>
  <c r="K66" i="90"/>
  <c r="K39" i="108"/>
  <c r="K52" i="104"/>
  <c r="K110" i="77"/>
  <c r="K40" i="100"/>
  <c r="K45" i="84"/>
  <c r="K96" i="107"/>
  <c r="K86" i="86"/>
  <c r="K100" i="99"/>
  <c r="G39" i="85"/>
  <c r="K42" i="74"/>
  <c r="G56" i="89"/>
  <c r="K52" i="117"/>
  <c r="G91" i="81"/>
  <c r="G60" i="77"/>
  <c r="G98" i="109"/>
  <c r="G96" i="90"/>
  <c r="G85" i="116"/>
  <c r="K37" i="110"/>
  <c r="K99" i="91"/>
  <c r="K46" i="114"/>
  <c r="G68" i="109"/>
  <c r="K88" i="74"/>
  <c r="G86" i="109"/>
  <c r="G32" i="84"/>
  <c r="K35" i="113"/>
  <c r="K68" i="79"/>
  <c r="G93" i="104"/>
  <c r="K84" i="103"/>
  <c r="K103" i="98"/>
  <c r="K46" i="107"/>
  <c r="K84" i="82"/>
  <c r="G109" i="100"/>
  <c r="G57" i="89"/>
  <c r="K78" i="113"/>
  <c r="G109" i="90"/>
  <c r="G75" i="80"/>
  <c r="G59" i="91"/>
  <c r="K61" i="91"/>
  <c r="K60" i="82"/>
  <c r="G84" i="83"/>
  <c r="G88" i="109"/>
  <c r="G68" i="73"/>
  <c r="K77" i="111"/>
  <c r="G103" i="81"/>
  <c r="G43" i="88"/>
  <c r="K68" i="113"/>
  <c r="K109" i="110"/>
  <c r="G47" i="86"/>
  <c r="K66" i="99"/>
  <c r="K74" i="86"/>
  <c r="G72" i="73"/>
  <c r="K65" i="107"/>
  <c r="G101" i="72"/>
  <c r="K79" i="97"/>
  <c r="K32" i="100"/>
  <c r="K77" i="81"/>
  <c r="G80" i="105"/>
  <c r="G86" i="83"/>
  <c r="G97" i="98"/>
  <c r="K50" i="81"/>
  <c r="G110" i="109"/>
  <c r="G100" i="110"/>
  <c r="K93" i="100"/>
  <c r="K96" i="79"/>
  <c r="K56" i="115"/>
  <c r="G102" i="104"/>
  <c r="G95" i="111"/>
  <c r="K68" i="103"/>
  <c r="G67" i="102"/>
  <c r="K97" i="117"/>
  <c r="K88" i="109"/>
  <c r="G65" i="98"/>
  <c r="G68" i="108"/>
  <c r="K83" i="101"/>
  <c r="G47" i="90"/>
  <c r="G51" i="84"/>
  <c r="K98" i="115"/>
  <c r="G108" i="88"/>
  <c r="G103" i="101"/>
  <c r="K71" i="98"/>
  <c r="K76" i="97"/>
  <c r="G60" i="86"/>
  <c r="G91" i="110"/>
  <c r="K77" i="84"/>
  <c r="K92" i="113"/>
  <c r="K34" i="97"/>
  <c r="G67" i="89"/>
  <c r="K38" i="79"/>
  <c r="G40" i="79"/>
  <c r="G97" i="74"/>
  <c r="K33" i="113"/>
  <c r="K69" i="113"/>
  <c r="G100" i="109"/>
  <c r="G57" i="73"/>
  <c r="K86" i="99"/>
  <c r="G75" i="107"/>
  <c r="G60" i="83"/>
  <c r="G81" i="89"/>
  <c r="G86" i="78"/>
  <c r="K42" i="82"/>
  <c r="K33" i="98"/>
  <c r="K97" i="99"/>
  <c r="G73" i="98"/>
  <c r="G102" i="101"/>
  <c r="K97" i="77"/>
  <c r="G83" i="101"/>
  <c r="K101" i="91"/>
  <c r="G39" i="78"/>
  <c r="K70" i="115"/>
  <c r="K32" i="111"/>
  <c r="G97" i="105"/>
  <c r="K98" i="99"/>
  <c r="K109" i="78"/>
  <c r="G68" i="117"/>
  <c r="G52" i="73"/>
  <c r="G86" i="89"/>
  <c r="K99" i="114"/>
  <c r="G40" i="87"/>
  <c r="G85" i="108"/>
  <c r="K67" i="105"/>
  <c r="G78" i="86"/>
  <c r="K79" i="84"/>
  <c r="K66" i="79"/>
  <c r="K39" i="104"/>
  <c r="K45" i="87"/>
  <c r="K37" i="90"/>
  <c r="K34" i="114"/>
  <c r="K42" i="77"/>
  <c r="K40" i="78"/>
  <c r="K70" i="104"/>
  <c r="K51" i="115"/>
  <c r="K52" i="89"/>
  <c r="K53" i="82"/>
  <c r="K49" i="100"/>
  <c r="G43" i="77"/>
  <c r="G75" i="105"/>
  <c r="G72" i="74"/>
  <c r="K97" i="73"/>
  <c r="G38" i="77"/>
  <c r="K82" i="109"/>
  <c r="K76" i="113"/>
  <c r="K59" i="84"/>
  <c r="G53" i="79"/>
  <c r="G93" i="107"/>
  <c r="G41" i="65"/>
  <c r="G90" i="78"/>
  <c r="K98" i="87"/>
  <c r="G83" i="107"/>
  <c r="G66" i="97"/>
  <c r="G35" i="85"/>
  <c r="K38" i="101"/>
  <c r="G32" i="90"/>
  <c r="K49" i="91"/>
  <c r="K66" i="65"/>
  <c r="G81" i="117"/>
  <c r="G59" i="80"/>
  <c r="G75" i="109"/>
  <c r="K73" i="110"/>
  <c r="G71" i="104"/>
  <c r="K44" i="115"/>
  <c r="K83" i="88"/>
  <c r="G81" i="92"/>
  <c r="K65" i="79"/>
  <c r="K32" i="79"/>
  <c r="K93" i="84"/>
  <c r="G95" i="107"/>
  <c r="K100" i="117"/>
  <c r="G48" i="85"/>
  <c r="K42" i="84"/>
  <c r="K56" i="79"/>
  <c r="K75" i="65"/>
  <c r="G82" i="110"/>
  <c r="K85" i="115"/>
  <c r="K78" i="77"/>
  <c r="G67" i="75"/>
  <c r="G85" i="79"/>
  <c r="K74" i="105"/>
  <c r="G66" i="89"/>
  <c r="K96" i="97"/>
  <c r="K79" i="110"/>
  <c r="G77" i="104"/>
  <c r="K65" i="90"/>
  <c r="K94" i="103"/>
  <c r="K47" i="98"/>
  <c r="K69" i="88"/>
  <c r="K101" i="109"/>
  <c r="K60" i="105"/>
  <c r="K34" i="90"/>
  <c r="K109" i="77"/>
  <c r="G71" i="113"/>
  <c r="K38" i="109"/>
  <c r="G86" i="76"/>
  <c r="K67" i="101"/>
  <c r="K54" i="97"/>
  <c r="K108" i="110"/>
  <c r="G51" i="79"/>
  <c r="K110" i="114"/>
  <c r="G70" i="81"/>
  <c r="K33" i="85"/>
  <c r="K66" i="86"/>
  <c r="K74" i="89"/>
  <c r="K79" i="86"/>
  <c r="G57" i="72"/>
  <c r="G51" i="85"/>
  <c r="K43" i="76"/>
  <c r="K60" i="107"/>
  <c r="K80" i="97"/>
  <c r="K38" i="80"/>
  <c r="K100" i="104"/>
  <c r="K83" i="78"/>
  <c r="K44" i="92"/>
  <c r="K102" i="74"/>
  <c r="G66" i="101"/>
  <c r="K79" i="87"/>
  <c r="K99" i="89"/>
  <c r="G78" i="116"/>
  <c r="K86" i="73"/>
  <c r="K76" i="73"/>
  <c r="G75" i="113"/>
  <c r="G75" i="90"/>
  <c r="G80" i="72"/>
  <c r="G38" i="92"/>
  <c r="G44" i="91"/>
  <c r="K85" i="105"/>
  <c r="G93" i="105"/>
  <c r="G81" i="82"/>
  <c r="G59" i="89"/>
  <c r="K45" i="117"/>
  <c r="K82" i="91"/>
  <c r="K108" i="100"/>
  <c r="K60" i="91"/>
  <c r="K81" i="106"/>
  <c r="K82" i="100"/>
  <c r="K69" i="87"/>
  <c r="K73" i="98"/>
  <c r="G55" i="83"/>
  <c r="K62" i="102"/>
  <c r="K108" i="97"/>
  <c r="G71" i="83"/>
  <c r="K69" i="104"/>
  <c r="K80" i="80"/>
  <c r="G75" i="75"/>
  <c r="G99" i="74"/>
  <c r="K53" i="114"/>
  <c r="K75" i="105"/>
  <c r="K47" i="87"/>
  <c r="G38" i="74"/>
  <c r="G90" i="101"/>
  <c r="G72" i="104"/>
  <c r="K103" i="111"/>
  <c r="K57" i="98"/>
  <c r="K80" i="78"/>
  <c r="K74" i="110"/>
  <c r="K109" i="107"/>
  <c r="K93" i="98"/>
  <c r="G109" i="104"/>
  <c r="G51" i="90"/>
  <c r="G102" i="110"/>
  <c r="K48" i="114"/>
  <c r="K72" i="72"/>
  <c r="K83" i="99"/>
  <c r="K75" i="102"/>
  <c r="K39" i="114"/>
  <c r="G84" i="106"/>
  <c r="G102" i="106"/>
  <c r="G45" i="83"/>
  <c r="K78" i="97"/>
  <c r="K95" i="97"/>
  <c r="K103" i="86"/>
  <c r="K37" i="111"/>
  <c r="K109" i="111"/>
  <c r="G50" i="88"/>
  <c r="G32" i="88"/>
  <c r="K47" i="104"/>
  <c r="K42" i="98"/>
  <c r="K103" i="109"/>
  <c r="G55" i="89"/>
  <c r="K41" i="77"/>
  <c r="K108" i="113"/>
  <c r="K47" i="111"/>
  <c r="K108" i="75"/>
  <c r="AC16" i="54"/>
  <c r="G77" i="101"/>
  <c r="K45" i="106"/>
  <c r="K93" i="102"/>
  <c r="G103" i="92"/>
  <c r="K71" i="111"/>
  <c r="G42" i="82"/>
  <c r="K100" i="82"/>
  <c r="G89" i="91"/>
  <c r="G97" i="114"/>
  <c r="K82" i="73"/>
  <c r="K89" i="113"/>
  <c r="G100" i="79"/>
  <c r="G78" i="107"/>
  <c r="G79" i="97"/>
  <c r="G103" i="104"/>
  <c r="K80" i="101"/>
  <c r="G78" i="81"/>
  <c r="G82" i="65"/>
  <c r="K55" i="107"/>
  <c r="K52" i="102"/>
  <c r="G67" i="87"/>
  <c r="G79" i="71"/>
  <c r="K42" i="78"/>
  <c r="K109" i="97"/>
  <c r="G91" i="114"/>
  <c r="K81" i="77"/>
  <c r="G37" i="75"/>
  <c r="G93" i="101"/>
  <c r="G32" i="81"/>
  <c r="G91" i="83"/>
  <c r="K94" i="75"/>
  <c r="G108" i="75"/>
  <c r="K35" i="116"/>
  <c r="K59" i="111"/>
  <c r="K48" i="101"/>
  <c r="K99" i="107"/>
  <c r="K41" i="117"/>
  <c r="K99" i="81"/>
  <c r="K85" i="79"/>
  <c r="K86" i="105"/>
  <c r="K42" i="116"/>
  <c r="K52" i="111"/>
  <c r="K99" i="90"/>
  <c r="G94" i="113"/>
  <c r="K44" i="65"/>
  <c r="K37" i="92"/>
  <c r="K48" i="78"/>
  <c r="G110" i="72"/>
  <c r="K104" i="86"/>
  <c r="K93" i="106"/>
  <c r="K59" i="88"/>
  <c r="K42" i="114"/>
  <c r="K99" i="105"/>
  <c r="G57" i="92"/>
  <c r="G43" i="72"/>
  <c r="K42" i="72"/>
  <c r="G33" i="79"/>
  <c r="G61" i="87"/>
  <c r="G70" i="111"/>
  <c r="K90" i="80"/>
  <c r="G108" i="97"/>
  <c r="K110" i="109"/>
  <c r="G60" i="81"/>
  <c r="K45" i="110"/>
  <c r="K71" i="89"/>
  <c r="G84" i="98"/>
  <c r="G36" i="75"/>
  <c r="K66" i="111"/>
  <c r="K34" i="100"/>
  <c r="K106" i="97"/>
  <c r="K62" i="108"/>
  <c r="K54" i="113"/>
  <c r="G67" i="114"/>
  <c r="G90" i="105"/>
  <c r="G72" i="117"/>
  <c r="K92" i="111"/>
  <c r="K71" i="91"/>
  <c r="G70" i="109"/>
  <c r="K92" i="98"/>
  <c r="K85" i="104"/>
  <c r="K73" i="83"/>
  <c r="K38" i="102"/>
  <c r="G44" i="72"/>
  <c r="G42" i="92"/>
  <c r="G81" i="116"/>
  <c r="G54" i="79"/>
  <c r="G96" i="115"/>
  <c r="K71" i="86"/>
  <c r="K62" i="86"/>
  <c r="K86" i="104"/>
  <c r="K33" i="104"/>
  <c r="G77" i="102"/>
  <c r="G47" i="83"/>
  <c r="K102" i="81"/>
  <c r="G95" i="102"/>
  <c r="G61" i="77"/>
  <c r="G80" i="100"/>
  <c r="G71" i="82"/>
  <c r="K102" i="111"/>
  <c r="G41" i="77"/>
  <c r="G104" i="75"/>
  <c r="G52" i="78"/>
  <c r="G78" i="113"/>
  <c r="K54" i="99"/>
  <c r="K75" i="72"/>
  <c r="K82" i="90"/>
  <c r="G102" i="97"/>
  <c r="K70" i="92"/>
  <c r="G66" i="86"/>
  <c r="G88" i="65"/>
  <c r="G80" i="108"/>
  <c r="K93" i="89"/>
  <c r="K99" i="108"/>
  <c r="K43" i="102"/>
  <c r="G100" i="103"/>
  <c r="G102" i="108"/>
  <c r="G33" i="88"/>
  <c r="K39" i="100"/>
  <c r="K66" i="116"/>
  <c r="AH16" i="54"/>
  <c r="G106" i="82"/>
  <c r="K48" i="102"/>
  <c r="K59" i="82"/>
  <c r="K100" i="81"/>
  <c r="K94" i="117"/>
  <c r="G81" i="106"/>
  <c r="K34" i="89"/>
  <c r="G50" i="80"/>
  <c r="G61" i="76"/>
  <c r="K36" i="87"/>
  <c r="K39" i="98"/>
  <c r="G57" i="91"/>
  <c r="G106" i="105"/>
  <c r="K73" i="103"/>
  <c r="G34" i="76"/>
  <c r="K75" i="74"/>
  <c r="K35" i="77"/>
  <c r="G66" i="114"/>
  <c r="K75" i="89"/>
  <c r="K68" i="97"/>
  <c r="G93" i="116"/>
  <c r="K34" i="101"/>
  <c r="K55" i="75"/>
  <c r="K35" i="87"/>
  <c r="G49" i="83"/>
  <c r="K32" i="73"/>
  <c r="K89" i="87"/>
  <c r="K38" i="110"/>
  <c r="K59" i="80"/>
  <c r="K104" i="88"/>
  <c r="K104" i="73"/>
  <c r="K39" i="65"/>
  <c r="G41" i="71"/>
  <c r="G110" i="115"/>
  <c r="G45" i="72"/>
  <c r="K92" i="115"/>
  <c r="K102" i="101"/>
  <c r="K102" i="75"/>
  <c r="G110" i="83"/>
  <c r="G36" i="90"/>
  <c r="K107" i="114"/>
  <c r="K89" i="117"/>
  <c r="K34" i="109"/>
  <c r="G76" i="89"/>
  <c r="K99" i="73"/>
  <c r="K106" i="114"/>
  <c r="K97" i="116"/>
  <c r="K94" i="90"/>
  <c r="K55" i="110"/>
  <c r="K50" i="76"/>
  <c r="K45" i="86"/>
  <c r="K50" i="89"/>
  <c r="G74" i="77"/>
  <c r="G106" i="106"/>
  <c r="G81" i="107"/>
  <c r="G36" i="74"/>
  <c r="G53" i="87"/>
  <c r="K110" i="113"/>
  <c r="G79" i="106"/>
  <c r="K74" i="117"/>
  <c r="K51" i="72"/>
  <c r="G49" i="80"/>
  <c r="G84" i="107"/>
  <c r="K86" i="81"/>
  <c r="G44" i="80"/>
  <c r="G82" i="114"/>
  <c r="K59" i="109"/>
  <c r="K101" i="76"/>
  <c r="G66" i="76"/>
  <c r="G97" i="73"/>
  <c r="G71" i="107"/>
  <c r="K61" i="99"/>
  <c r="G98" i="88"/>
  <c r="G104" i="87"/>
  <c r="G68" i="75"/>
  <c r="K87" i="98"/>
  <c r="G43" i="83"/>
  <c r="G83" i="77"/>
  <c r="G87" i="77"/>
  <c r="K96" i="86"/>
  <c r="G39" i="92"/>
  <c r="K108" i="116"/>
  <c r="K101" i="100"/>
  <c r="G93" i="79"/>
  <c r="K106" i="102"/>
  <c r="K106" i="80"/>
  <c r="K65" i="100"/>
  <c r="G81" i="109"/>
  <c r="G76" i="82"/>
  <c r="K41" i="83"/>
  <c r="G73" i="89"/>
  <c r="K59" i="76"/>
  <c r="K94" i="97"/>
  <c r="K74" i="107"/>
  <c r="G57" i="81"/>
  <c r="K101" i="115"/>
  <c r="K78" i="117"/>
  <c r="G69" i="92"/>
  <c r="K110" i="76"/>
  <c r="K81" i="107"/>
  <c r="G97" i="106"/>
  <c r="G103" i="107"/>
  <c r="K40" i="107"/>
  <c r="K62" i="117"/>
  <c r="K35" i="106"/>
  <c r="K79" i="109"/>
  <c r="G44" i="76"/>
  <c r="G80" i="88"/>
  <c r="G88" i="75"/>
  <c r="K48" i="86"/>
  <c r="K78" i="86"/>
  <c r="G99" i="88"/>
  <c r="G93" i="74"/>
  <c r="K60" i="111"/>
  <c r="K87" i="81"/>
  <c r="K102" i="89"/>
  <c r="G72" i="108"/>
  <c r="K43" i="115"/>
  <c r="K85" i="86"/>
  <c r="K65" i="72"/>
  <c r="K49" i="90"/>
  <c r="G94" i="72"/>
  <c r="K50" i="106"/>
  <c r="K84" i="73"/>
  <c r="G92" i="80"/>
  <c r="K40" i="101"/>
  <c r="G69" i="86"/>
  <c r="K104" i="116"/>
  <c r="G67" i="116"/>
  <c r="K62" i="104"/>
  <c r="G96" i="79"/>
  <c r="K50" i="101"/>
  <c r="K90" i="65"/>
  <c r="K92" i="109"/>
  <c r="G54" i="76"/>
  <c r="K98" i="81"/>
  <c r="K69" i="97"/>
  <c r="K36" i="78"/>
  <c r="K32" i="98"/>
  <c r="G55" i="92"/>
  <c r="G51" i="72"/>
  <c r="G96" i="88"/>
  <c r="G110" i="79"/>
  <c r="K68" i="76"/>
  <c r="G90" i="87"/>
  <c r="K33" i="92"/>
  <c r="G52" i="86"/>
  <c r="K65" i="116"/>
  <c r="G92" i="92"/>
  <c r="K55" i="108"/>
  <c r="K73" i="75"/>
  <c r="G90" i="77"/>
  <c r="K33" i="117"/>
  <c r="G78" i="117"/>
  <c r="G99" i="92"/>
  <c r="G81" i="83"/>
  <c r="K39" i="103"/>
  <c r="G108" i="85"/>
  <c r="K75" i="116"/>
  <c r="K36" i="102"/>
  <c r="G108" i="76"/>
  <c r="G97" i="101"/>
  <c r="G42" i="79"/>
  <c r="G83" i="88"/>
  <c r="G109" i="116"/>
  <c r="K41" i="92"/>
  <c r="K69" i="107"/>
  <c r="G100" i="73"/>
  <c r="G107" i="89"/>
  <c r="K99" i="76"/>
  <c r="G72" i="85"/>
  <c r="K77" i="98"/>
  <c r="G77" i="105"/>
  <c r="G44" i="79"/>
  <c r="AJ16" i="54"/>
  <c r="G102" i="83"/>
  <c r="K68" i="65"/>
  <c r="K110" i="116"/>
  <c r="K70" i="117"/>
  <c r="K46" i="83"/>
  <c r="G102" i="92"/>
  <c r="G51" i="74"/>
  <c r="K33" i="80"/>
  <c r="K54" i="106"/>
  <c r="G83" i="72"/>
  <c r="G59" i="75"/>
  <c r="G48" i="92"/>
  <c r="G74" i="101"/>
  <c r="K40" i="114"/>
  <c r="K86" i="98"/>
  <c r="G81" i="103"/>
  <c r="G55" i="78"/>
  <c r="G90" i="86"/>
  <c r="K109" i="83"/>
  <c r="G37" i="84"/>
  <c r="G90" i="90"/>
  <c r="G53" i="85"/>
  <c r="K44" i="97"/>
  <c r="K60" i="117"/>
  <c r="G104" i="109"/>
  <c r="G108" i="113"/>
  <c r="K92" i="74"/>
  <c r="K67" i="73"/>
  <c r="G73" i="104"/>
  <c r="G82" i="73"/>
  <c r="K36" i="75"/>
  <c r="K59" i="72"/>
  <c r="G76" i="88"/>
  <c r="G61" i="88"/>
  <c r="G86" i="106"/>
  <c r="K36" i="104"/>
  <c r="K34" i="81"/>
  <c r="K54" i="72"/>
  <c r="G110" i="114"/>
  <c r="G65" i="97"/>
  <c r="G110" i="102"/>
  <c r="G43" i="92"/>
  <c r="K102" i="78"/>
  <c r="K76" i="114"/>
  <c r="G83" i="75"/>
  <c r="G103" i="73"/>
  <c r="G101" i="80"/>
  <c r="G69" i="113"/>
  <c r="G82" i="83"/>
  <c r="K67" i="84"/>
  <c r="K36" i="116"/>
  <c r="K98" i="103"/>
  <c r="K88" i="108"/>
  <c r="G83" i="99"/>
  <c r="K77" i="104"/>
  <c r="K75" i="117"/>
  <c r="K77" i="86"/>
  <c r="K34" i="105"/>
  <c r="G59" i="76"/>
  <c r="G96" i="104"/>
  <c r="G104" i="116"/>
  <c r="K38" i="98"/>
  <c r="K48" i="117"/>
  <c r="G69" i="103"/>
  <c r="G38" i="89"/>
  <c r="G106" i="109"/>
  <c r="G90" i="113"/>
  <c r="K92" i="86"/>
  <c r="G104" i="105"/>
  <c r="K72" i="100"/>
  <c r="G99" i="80"/>
  <c r="K68" i="88"/>
  <c r="K103" i="110"/>
  <c r="K55" i="92"/>
  <c r="K70" i="101"/>
  <c r="G70" i="117"/>
  <c r="K48" i="73"/>
  <c r="G106" i="116"/>
  <c r="K82" i="117"/>
  <c r="K87" i="72"/>
  <c r="K80" i="91"/>
  <c r="K85" i="100"/>
  <c r="K100" i="65"/>
  <c r="G84" i="110"/>
  <c r="K91" i="114"/>
  <c r="K53" i="102"/>
  <c r="K36" i="97"/>
  <c r="K50" i="78"/>
  <c r="K51" i="116"/>
  <c r="G75" i="98"/>
  <c r="G87" i="108"/>
  <c r="K65" i="83"/>
  <c r="G34" i="77"/>
  <c r="G48" i="90"/>
  <c r="K49" i="73"/>
  <c r="G82" i="91"/>
  <c r="K51" i="108"/>
  <c r="G41" i="82"/>
  <c r="K68" i="98"/>
  <c r="G38" i="73"/>
  <c r="G80" i="87"/>
  <c r="K40" i="105"/>
  <c r="K72" i="76"/>
  <c r="K65" i="98"/>
  <c r="K106" i="83"/>
  <c r="K75" i="106"/>
  <c r="G77" i="86"/>
  <c r="K37" i="84"/>
  <c r="K80" i="87"/>
  <c r="G78" i="76"/>
  <c r="K43" i="110"/>
  <c r="K46" i="108"/>
  <c r="K71" i="75"/>
  <c r="K72" i="84"/>
  <c r="K66" i="98"/>
  <c r="K97" i="113"/>
  <c r="G102" i="115"/>
  <c r="G82" i="100"/>
  <c r="K60" i="85"/>
  <c r="K87" i="80"/>
  <c r="G89" i="102"/>
  <c r="K78" i="91"/>
  <c r="K37" i="83"/>
  <c r="K37" i="89"/>
  <c r="K77" i="100"/>
  <c r="K52" i="108"/>
  <c r="K91" i="73"/>
  <c r="G95" i="85"/>
  <c r="G97" i="83"/>
  <c r="G90" i="110"/>
  <c r="K71" i="113"/>
  <c r="G89" i="101"/>
  <c r="G96" i="97"/>
  <c r="G90" i="81"/>
  <c r="K40" i="103"/>
  <c r="K109" i="100"/>
  <c r="G77" i="100"/>
  <c r="G56" i="75"/>
  <c r="G35" i="65"/>
  <c r="G51" i="75"/>
  <c r="K56" i="77"/>
  <c r="G53" i="65"/>
  <c r="G88" i="117"/>
  <c r="G79" i="79"/>
  <c r="G52" i="80"/>
  <c r="G87" i="79"/>
  <c r="K90" i="87"/>
  <c r="G62" i="90"/>
  <c r="K101" i="75"/>
  <c r="G43" i="81"/>
  <c r="K52" i="109"/>
  <c r="K98" i="82"/>
  <c r="K107" i="74"/>
  <c r="G108" i="74"/>
  <c r="K102" i="115"/>
  <c r="K70" i="97"/>
  <c r="G90" i="73"/>
  <c r="G91" i="85"/>
  <c r="G86" i="75"/>
  <c r="G55" i="65"/>
  <c r="K110" i="103"/>
  <c r="K52" i="85"/>
  <c r="K83" i="65"/>
  <c r="G50" i="92"/>
  <c r="K62" i="84"/>
  <c r="G92" i="79"/>
  <c r="G72" i="109"/>
  <c r="K84" i="98"/>
  <c r="K68" i="71"/>
  <c r="K90" i="77"/>
  <c r="K71" i="85"/>
  <c r="G96" i="80"/>
  <c r="G89" i="75"/>
  <c r="K75" i="73"/>
  <c r="K98" i="78"/>
  <c r="K57" i="76"/>
  <c r="G89" i="116"/>
  <c r="G102" i="111"/>
  <c r="K45" i="81"/>
  <c r="G41" i="73"/>
  <c r="K60" i="74"/>
  <c r="K89" i="89"/>
  <c r="K94" i="107"/>
  <c r="K62" i="71"/>
  <c r="G77" i="110"/>
  <c r="G95" i="105"/>
  <c r="K88" i="98"/>
  <c r="G88" i="80"/>
  <c r="K38" i="99"/>
  <c r="G103" i="105"/>
  <c r="G72" i="110"/>
  <c r="G33" i="86"/>
  <c r="G85" i="73"/>
  <c r="K97" i="71"/>
  <c r="K77" i="113"/>
  <c r="K69" i="78"/>
  <c r="K81" i="117"/>
  <c r="G73" i="106"/>
  <c r="G69" i="74"/>
  <c r="K70" i="72"/>
  <c r="G93" i="92"/>
  <c r="G85" i="87"/>
  <c r="G94" i="98"/>
  <c r="G90" i="74"/>
  <c r="G66" i="105"/>
  <c r="K62" i="82"/>
  <c r="K51" i="106"/>
  <c r="G56" i="82"/>
  <c r="K34" i="84"/>
  <c r="K39" i="86"/>
  <c r="G93" i="85"/>
  <c r="G72" i="77"/>
  <c r="G71" i="106"/>
  <c r="K93" i="109"/>
  <c r="K41" i="82"/>
  <c r="K37" i="104"/>
  <c r="K98" i="89"/>
  <c r="G37" i="73"/>
  <c r="K72" i="102"/>
  <c r="K61" i="65"/>
  <c r="K67" i="82"/>
  <c r="G68" i="77"/>
  <c r="G71" i="72"/>
  <c r="K82" i="87"/>
  <c r="G95" i="106"/>
  <c r="K94" i="88"/>
  <c r="G32" i="77"/>
  <c r="K87" i="85"/>
  <c r="G77" i="99"/>
  <c r="G37" i="71"/>
  <c r="K53" i="85"/>
  <c r="K42" i="73"/>
  <c r="G110" i="87"/>
  <c r="K107" i="97"/>
  <c r="G86" i="117"/>
  <c r="G82" i="107"/>
  <c r="G66" i="103"/>
  <c r="G96" i="75"/>
  <c r="K82" i="74"/>
  <c r="G107" i="110"/>
  <c r="K83" i="77"/>
  <c r="K101" i="98"/>
  <c r="G50" i="84"/>
  <c r="G68" i="86"/>
  <c r="K32" i="76"/>
  <c r="G104" i="117"/>
  <c r="K88" i="89"/>
  <c r="K72" i="106"/>
  <c r="K55" i="114"/>
  <c r="K44" i="100"/>
  <c r="K50" i="104"/>
  <c r="G91" i="91"/>
  <c r="K48" i="79"/>
  <c r="K65" i="89"/>
  <c r="K81" i="71"/>
  <c r="G79" i="108"/>
  <c r="K104" i="85"/>
  <c r="G66" i="65"/>
  <c r="K37" i="102"/>
  <c r="K73" i="80"/>
  <c r="K55" i="100"/>
  <c r="K71" i="106"/>
  <c r="K66" i="89"/>
  <c r="G95" i="81"/>
  <c r="K52" i="73"/>
  <c r="K99" i="100"/>
  <c r="G82" i="117"/>
  <c r="K43" i="80"/>
  <c r="K39" i="85"/>
  <c r="K97" i="81"/>
  <c r="K42" i="110"/>
  <c r="G76" i="115"/>
  <c r="K90" i="102"/>
  <c r="K61" i="90"/>
  <c r="G49" i="78"/>
  <c r="K57" i="85"/>
  <c r="G56" i="90"/>
  <c r="K99" i="71"/>
  <c r="K44" i="103"/>
  <c r="G101" i="105"/>
  <c r="K56" i="73"/>
  <c r="G42" i="86"/>
  <c r="G99" i="65"/>
  <c r="K44" i="79"/>
  <c r="K72" i="75"/>
  <c r="K44" i="71"/>
  <c r="G73" i="117"/>
  <c r="G97" i="88"/>
  <c r="K48" i="113"/>
  <c r="G81" i="86"/>
  <c r="G92" i="89"/>
  <c r="G41" i="87"/>
  <c r="K50" i="80"/>
  <c r="K81" i="113"/>
  <c r="K67" i="79"/>
  <c r="K38" i="74"/>
  <c r="G95" i="92"/>
  <c r="G54" i="78"/>
  <c r="N16" i="54"/>
  <c r="K110" i="86"/>
  <c r="G75" i="117"/>
  <c r="K93" i="114"/>
  <c r="G51" i="91"/>
  <c r="K39" i="87"/>
  <c r="G99" i="108"/>
  <c r="G70" i="106"/>
  <c r="K36" i="83"/>
  <c r="K45" i="108"/>
  <c r="K84" i="86"/>
  <c r="G51" i="71"/>
  <c r="G92" i="113"/>
  <c r="G37" i="65"/>
  <c r="G76" i="90"/>
  <c r="K90" i="90"/>
  <c r="G96" i="102"/>
  <c r="G100" i="105"/>
  <c r="K71" i="115"/>
  <c r="G70" i="101"/>
  <c r="G98" i="104"/>
  <c r="K38" i="116"/>
  <c r="K34" i="99"/>
  <c r="K75" i="107"/>
  <c r="G88" i="100"/>
  <c r="K99" i="98"/>
  <c r="K44" i="101"/>
  <c r="G93" i="72"/>
  <c r="K46" i="110"/>
  <c r="G99" i="83"/>
  <c r="K51" i="76"/>
  <c r="G91" i="104"/>
  <c r="K48" i="85"/>
  <c r="K108" i="104"/>
  <c r="K68" i="105"/>
  <c r="G97" i="89"/>
  <c r="K106" i="91"/>
  <c r="K91" i="115"/>
  <c r="Z16" i="54"/>
  <c r="G97" i="107"/>
  <c r="K93" i="110"/>
  <c r="G92" i="90"/>
  <c r="G104" i="92"/>
  <c r="G66" i="79"/>
  <c r="K95" i="82"/>
  <c r="G101" i="110"/>
  <c r="K94" i="82"/>
  <c r="G34" i="74"/>
  <c r="G61" i="71"/>
  <c r="G35" i="77"/>
  <c r="K102" i="85"/>
  <c r="G51" i="73"/>
  <c r="G86" i="79"/>
  <c r="K104" i="102"/>
  <c r="G86" i="108"/>
  <c r="G75" i="97"/>
  <c r="K99" i="111"/>
  <c r="G94" i="73"/>
  <c r="K103" i="114"/>
  <c r="K53" i="65"/>
  <c r="K99" i="116"/>
  <c r="K100" i="97"/>
  <c r="G101" i="98"/>
  <c r="K103" i="81"/>
  <c r="K83" i="87"/>
  <c r="K66" i="72"/>
  <c r="K104" i="97"/>
  <c r="G106" i="103"/>
  <c r="G75" i="106"/>
  <c r="K66" i="81"/>
  <c r="K85" i="109"/>
  <c r="K75" i="88"/>
  <c r="G78" i="74"/>
  <c r="K81" i="114"/>
  <c r="G67" i="108"/>
  <c r="G92" i="100"/>
  <c r="K103" i="77"/>
  <c r="K95" i="92"/>
  <c r="K98" i="75"/>
  <c r="G106" i="117"/>
  <c r="G88" i="74"/>
  <c r="K79" i="89"/>
  <c r="G110" i="103"/>
  <c r="K46" i="101"/>
  <c r="G72" i="116"/>
  <c r="G32" i="65"/>
  <c r="G69" i="71"/>
  <c r="K71" i="74"/>
  <c r="K34" i="85"/>
  <c r="K32" i="92"/>
  <c r="G65" i="90"/>
  <c r="K72" i="71"/>
  <c r="G103" i="74"/>
  <c r="K94" i="71"/>
  <c r="K87" i="82"/>
  <c r="K43" i="79"/>
  <c r="K93" i="99"/>
  <c r="G109" i="91"/>
  <c r="K41" i="103"/>
  <c r="G110" i="81"/>
  <c r="K35" i="115"/>
  <c r="K95" i="101"/>
  <c r="G98" i="82"/>
  <c r="K104" i="111"/>
  <c r="K67" i="114"/>
  <c r="K95" i="102"/>
  <c r="K44" i="91"/>
  <c r="G102" i="102"/>
  <c r="K79" i="98"/>
  <c r="G37" i="86"/>
  <c r="K108" i="79"/>
  <c r="K47" i="113"/>
  <c r="G78" i="88"/>
  <c r="G61" i="90"/>
  <c r="G85" i="65"/>
  <c r="K107" i="89"/>
  <c r="K56" i="83"/>
  <c r="K68" i="115"/>
  <c r="G77" i="97"/>
  <c r="G104" i="98"/>
  <c r="K51" i="81"/>
  <c r="K107" i="85"/>
  <c r="G78" i="105"/>
  <c r="G59" i="77"/>
  <c r="G39" i="71"/>
  <c r="G78" i="90"/>
  <c r="K38" i="89"/>
  <c r="G76" i="105"/>
  <c r="K104" i="110"/>
  <c r="K101" i="113"/>
  <c r="G71" i="80"/>
  <c r="G48" i="76"/>
  <c r="K41" i="101"/>
  <c r="K84" i="113"/>
  <c r="K40" i="72"/>
  <c r="K77" i="105"/>
  <c r="G106" i="110"/>
  <c r="K60" i="109"/>
  <c r="G104" i="100"/>
  <c r="K91" i="100"/>
  <c r="G71" i="65"/>
  <c r="G107" i="105"/>
  <c r="K33" i="102"/>
  <c r="K81" i="102"/>
  <c r="K50" i="77"/>
  <c r="G47" i="92"/>
  <c r="K74" i="83"/>
  <c r="DU16" i="54"/>
  <c r="K48" i="115"/>
  <c r="K67" i="107"/>
  <c r="G91" i="75"/>
  <c r="G100" i="72"/>
  <c r="G88" i="98"/>
  <c r="K75" i="103"/>
  <c r="K47" i="110"/>
  <c r="K81" i="111"/>
  <c r="K81" i="89"/>
  <c r="G102" i="77"/>
  <c r="K56" i="110"/>
  <c r="K52" i="76"/>
  <c r="G56" i="83"/>
  <c r="K79" i="76"/>
  <c r="K80" i="65"/>
  <c r="G97" i="75"/>
  <c r="K77" i="114"/>
  <c r="G74" i="80"/>
  <c r="K72" i="83"/>
  <c r="K77" i="82"/>
  <c r="G96" i="77"/>
  <c r="K39" i="111"/>
  <c r="K85" i="97"/>
  <c r="K99" i="117"/>
  <c r="K57" i="99"/>
  <c r="K93" i="101"/>
  <c r="K59" i="97"/>
  <c r="G67" i="98"/>
  <c r="K83" i="80"/>
  <c r="K36" i="86"/>
  <c r="K65" i="82"/>
  <c r="K87" i="114"/>
  <c r="G71" i="89"/>
  <c r="G87" i="89"/>
  <c r="K48" i="104"/>
  <c r="G36" i="71"/>
  <c r="G72" i="91"/>
  <c r="K70" i="85"/>
  <c r="K83" i="71"/>
  <c r="K92" i="107"/>
  <c r="G72" i="107"/>
  <c r="G104" i="108"/>
  <c r="G103" i="83"/>
  <c r="G97" i="102"/>
  <c r="K106" i="81"/>
  <c r="G69" i="97"/>
  <c r="G103" i="91"/>
  <c r="G109" i="109"/>
  <c r="K92" i="102"/>
  <c r="K51" i="86"/>
  <c r="K93" i="78"/>
  <c r="G98" i="117"/>
  <c r="G48" i="84"/>
  <c r="G70" i="98"/>
  <c r="K96" i="88"/>
  <c r="G81" i="113"/>
  <c r="K67" i="117"/>
  <c r="K96" i="111"/>
  <c r="G86" i="87"/>
  <c r="G50" i="81"/>
  <c r="G100" i="98"/>
  <c r="G36" i="65"/>
  <c r="G53" i="88"/>
  <c r="K45" i="90"/>
  <c r="K46" i="106"/>
  <c r="G65" i="116"/>
  <c r="K73" i="79"/>
  <c r="G61" i="75"/>
  <c r="K80" i="99"/>
  <c r="G84" i="108"/>
  <c r="K34" i="106"/>
  <c r="K49" i="72"/>
  <c r="K53" i="115"/>
  <c r="K91" i="101"/>
  <c r="G82" i="77"/>
  <c r="AF16" i="54"/>
  <c r="K68" i="73"/>
  <c r="K97" i="104"/>
  <c r="K54" i="77"/>
  <c r="K44" i="98"/>
  <c r="G67" i="104"/>
  <c r="G77" i="108"/>
  <c r="G45" i="85"/>
  <c r="K47" i="77"/>
  <c r="K98" i="111"/>
  <c r="K46" i="74"/>
  <c r="K86" i="83"/>
  <c r="K110" i="90"/>
  <c r="K100" i="75"/>
  <c r="G73" i="75"/>
  <c r="K76" i="116"/>
  <c r="G68" i="102"/>
  <c r="G60" i="76"/>
  <c r="K49" i="92"/>
  <c r="G67" i="76"/>
  <c r="K87" i="102"/>
  <c r="K53" i="111"/>
  <c r="K69" i="84"/>
  <c r="K69" i="103"/>
  <c r="K47" i="76"/>
  <c r="K33" i="90"/>
  <c r="G84" i="87"/>
  <c r="K85" i="110"/>
  <c r="O16" i="54"/>
  <c r="K33" i="89"/>
  <c r="K102" i="77"/>
  <c r="K103" i="97"/>
  <c r="K101" i="89"/>
  <c r="G52" i="75"/>
  <c r="G34" i="84"/>
  <c r="K69" i="101"/>
  <c r="K42" i="71"/>
  <c r="G106" i="73"/>
  <c r="K57" i="105"/>
  <c r="K46" i="115"/>
  <c r="K75" i="104"/>
  <c r="G68" i="103"/>
  <c r="K52" i="71"/>
  <c r="G45" i="81"/>
  <c r="K44" i="106"/>
  <c r="K82" i="83"/>
  <c r="G69" i="81"/>
  <c r="K84" i="91"/>
  <c r="K83" i="98"/>
  <c r="K70" i="88"/>
  <c r="K80" i="110"/>
  <c r="K42" i="100"/>
  <c r="G110" i="73"/>
  <c r="G71" i="84"/>
  <c r="K62" i="101"/>
  <c r="K53" i="117"/>
  <c r="G78" i="104"/>
  <c r="K52" i="87"/>
  <c r="K109" i="75"/>
  <c r="G83" i="106"/>
  <c r="K65" i="110"/>
  <c r="G100" i="91"/>
  <c r="K98" i="80"/>
  <c r="K78" i="71"/>
  <c r="G106" i="92"/>
  <c r="G87" i="81"/>
  <c r="K76" i="86"/>
  <c r="G101" i="86"/>
  <c r="G86" i="101"/>
  <c r="G108" i="99"/>
  <c r="K44" i="117"/>
  <c r="G42" i="75"/>
  <c r="K50" i="114"/>
  <c r="G37" i="79"/>
  <c r="K68" i="104"/>
  <c r="K80" i="72"/>
  <c r="K100" i="109"/>
  <c r="G98" i="115"/>
  <c r="G102" i="90"/>
  <c r="G53" i="83"/>
  <c r="K38" i="73"/>
  <c r="K94" i="65"/>
  <c r="G45" i="90"/>
  <c r="K100" i="76"/>
  <c r="K84" i="107"/>
  <c r="G93" i="108"/>
  <c r="K40" i="99"/>
  <c r="G74" i="110"/>
  <c r="G90" i="103"/>
  <c r="K44" i="108"/>
  <c r="K104" i="107"/>
  <c r="K107" i="78"/>
  <c r="K86" i="80"/>
  <c r="K95" i="115"/>
  <c r="K44" i="84"/>
  <c r="K74" i="90"/>
  <c r="G71" i="91"/>
  <c r="K110" i="104"/>
  <c r="K49" i="107"/>
  <c r="G90" i="89"/>
  <c r="K98" i="71"/>
  <c r="G106" i="98"/>
  <c r="K86" i="89"/>
  <c r="K51" i="74"/>
  <c r="G54" i="92"/>
  <c r="K93" i="85"/>
  <c r="G87" i="65"/>
  <c r="G86" i="91"/>
  <c r="K96" i="80"/>
  <c r="G89" i="109"/>
  <c r="K42" i="86"/>
  <c r="K88" i="102"/>
  <c r="G81" i="98"/>
  <c r="K90" i="75"/>
  <c r="K71" i="99"/>
  <c r="G107" i="100"/>
  <c r="K80" i="106"/>
  <c r="G53" i="73"/>
  <c r="G110" i="108"/>
  <c r="K48" i="116"/>
  <c r="K34" i="102"/>
  <c r="G74" i="103"/>
  <c r="G75" i="115"/>
  <c r="K81" i="115"/>
  <c r="K98" i="117"/>
  <c r="G34" i="78"/>
  <c r="K88" i="91"/>
  <c r="K94" i="115"/>
  <c r="G86" i="98"/>
  <c r="K56" i="71"/>
  <c r="G76" i="106"/>
  <c r="G80" i="97"/>
  <c r="K95" i="111"/>
  <c r="G56" i="74"/>
  <c r="K74" i="82"/>
  <c r="G101" i="82"/>
  <c r="G37" i="76"/>
  <c r="G77" i="113"/>
  <c r="K61" i="116"/>
  <c r="G37" i="78"/>
  <c r="K38" i="100"/>
  <c r="G106" i="104"/>
  <c r="G45" i="74"/>
  <c r="G89" i="98"/>
  <c r="G92" i="104"/>
  <c r="K38" i="72"/>
  <c r="K52" i="91"/>
  <c r="G60" i="88"/>
  <c r="G81" i="115"/>
  <c r="K99" i="115"/>
  <c r="G39" i="86"/>
  <c r="G83" i="104"/>
  <c r="K80" i="117"/>
  <c r="K45" i="101"/>
  <c r="G98" i="107"/>
  <c r="K87" i="113"/>
  <c r="G83" i="113"/>
  <c r="K60" i="86"/>
  <c r="G99" i="104"/>
  <c r="K85" i="108"/>
  <c r="G85" i="98"/>
  <c r="G86" i="71"/>
  <c r="K79" i="85"/>
  <c r="G87" i="111"/>
  <c r="G56" i="85"/>
  <c r="G79" i="65"/>
  <c r="G81" i="90"/>
  <c r="K45" i="83"/>
  <c r="G83" i="115"/>
  <c r="K54" i="98"/>
  <c r="G56" i="78"/>
  <c r="G40" i="65"/>
  <c r="K41" i="97"/>
  <c r="K70" i="87"/>
  <c r="G100" i="106"/>
  <c r="K60" i="108"/>
  <c r="K87" i="97"/>
  <c r="G97" i="91"/>
  <c r="K33" i="74"/>
  <c r="G68" i="98"/>
  <c r="K69" i="79"/>
  <c r="K57" i="100"/>
  <c r="K101" i="72"/>
  <c r="G71" i="78"/>
  <c r="K52" i="106"/>
  <c r="K93" i="86"/>
  <c r="K37" i="86"/>
  <c r="K99" i="85"/>
  <c r="G47" i="76"/>
  <c r="K93" i="75"/>
  <c r="G91" i="71"/>
  <c r="G70" i="92"/>
  <c r="K109" i="87"/>
  <c r="K100" i="91"/>
  <c r="G36" i="77"/>
  <c r="G103" i="65"/>
  <c r="G80" i="78"/>
  <c r="G108" i="117"/>
  <c r="G78" i="89"/>
  <c r="K94" i="72"/>
  <c r="G59" i="85"/>
  <c r="G101" i="115"/>
  <c r="G101" i="91"/>
  <c r="K76" i="81"/>
  <c r="K86" i="111"/>
  <c r="K37" i="79"/>
  <c r="K86" i="97"/>
  <c r="G98" i="78"/>
  <c r="K81" i="103"/>
  <c r="G89" i="88"/>
  <c r="K44" i="74"/>
  <c r="G101" i="102"/>
  <c r="G97" i="80"/>
  <c r="K46" i="90"/>
  <c r="K59" i="92"/>
  <c r="G102" i="71"/>
  <c r="K48" i="80"/>
  <c r="K34" i="116"/>
  <c r="K61" i="98"/>
  <c r="G40" i="71"/>
  <c r="K81" i="90"/>
  <c r="K109" i="117"/>
  <c r="G80" i="76"/>
  <c r="K42" i="75"/>
  <c r="K32" i="83"/>
  <c r="K75" i="84"/>
  <c r="G99" i="84"/>
  <c r="G79" i="75"/>
  <c r="K60" i="73"/>
  <c r="K60" i="98"/>
  <c r="K81" i="83"/>
  <c r="G94" i="109"/>
  <c r="K91" i="103"/>
  <c r="K77" i="102"/>
  <c r="G84" i="65"/>
  <c r="G109" i="71"/>
  <c r="K65" i="117"/>
  <c r="G59" i="83"/>
  <c r="K61" i="77"/>
  <c r="K80" i="86"/>
  <c r="K74" i="102"/>
  <c r="W16" i="54"/>
  <c r="G39" i="83"/>
  <c r="K87" i="117"/>
  <c r="G68" i="115"/>
  <c r="K48" i="75"/>
  <c r="G78" i="108"/>
  <c r="G48" i="79"/>
  <c r="K91" i="106"/>
  <c r="K82" i="92"/>
  <c r="K88" i="76"/>
  <c r="G49" i="73"/>
  <c r="G96" i="111"/>
  <c r="K86" i="90"/>
  <c r="G89" i="108"/>
  <c r="K60" i="116"/>
  <c r="K38" i="88"/>
  <c r="G101" i="92"/>
  <c r="G73" i="65"/>
  <c r="K85" i="99"/>
  <c r="G66" i="100"/>
  <c r="K65" i="76"/>
  <c r="K69" i="91"/>
  <c r="G88" i="99"/>
  <c r="K37" i="78"/>
  <c r="K56" i="117"/>
  <c r="G73" i="107"/>
  <c r="K47" i="89"/>
  <c r="K56" i="97"/>
  <c r="K53" i="90"/>
  <c r="K37" i="65"/>
  <c r="K107" i="104"/>
  <c r="K50" i="72"/>
  <c r="G87" i="80"/>
  <c r="K91" i="77"/>
  <c r="G92" i="99"/>
  <c r="K82" i="108"/>
  <c r="K81" i="99"/>
  <c r="K83" i="110"/>
  <c r="G38" i="75"/>
  <c r="K101" i="116"/>
  <c r="G100" i="111"/>
  <c r="K84" i="115"/>
  <c r="G66" i="82"/>
  <c r="G35" i="90"/>
  <c r="K44" i="111"/>
  <c r="G44" i="81"/>
  <c r="G104" i="71"/>
  <c r="G100" i="83"/>
  <c r="K77" i="73"/>
  <c r="G92" i="111"/>
  <c r="K65" i="74"/>
  <c r="G85" i="110"/>
  <c r="G79" i="104"/>
  <c r="G98" i="106"/>
  <c r="G68" i="85"/>
  <c r="K55" i="65"/>
  <c r="K51" i="101"/>
  <c r="G80" i="81"/>
  <c r="G97" i="82"/>
  <c r="K34" i="75"/>
  <c r="G68" i="111"/>
  <c r="G86" i="104"/>
  <c r="G107" i="83"/>
  <c r="G100" i="113"/>
  <c r="K108" i="103"/>
  <c r="K74" i="65"/>
  <c r="G73" i="92"/>
  <c r="K97" i="78"/>
  <c r="K48" i="100"/>
  <c r="G84" i="91"/>
  <c r="G66" i="102"/>
  <c r="G70" i="88"/>
  <c r="G93" i="73"/>
  <c r="G110" i="77"/>
  <c r="K59" i="102"/>
  <c r="G81" i="77"/>
  <c r="G69" i="116"/>
  <c r="K66" i="83"/>
  <c r="K67" i="89"/>
  <c r="K85" i="85"/>
  <c r="G46" i="89"/>
  <c r="K61" i="115"/>
  <c r="K51" i="109"/>
  <c r="G75" i="89"/>
  <c r="G79" i="85"/>
  <c r="G76" i="116"/>
  <c r="G38" i="91"/>
  <c r="G59" i="88"/>
  <c r="G81" i="104"/>
  <c r="K40" i="97"/>
  <c r="K101" i="85"/>
  <c r="K78" i="79"/>
  <c r="G53" i="72"/>
  <c r="K56" i="106"/>
  <c r="K70" i="65"/>
  <c r="K80" i="88"/>
  <c r="G97" i="99"/>
  <c r="K53" i="97"/>
  <c r="K103" i="115"/>
  <c r="G95" i="89"/>
  <c r="G46" i="91"/>
  <c r="K103" i="65"/>
  <c r="K99" i="79"/>
  <c r="G108" i="100"/>
  <c r="K65" i="99"/>
  <c r="K37" i="82"/>
  <c r="G43" i="89"/>
  <c r="K106" i="65"/>
  <c r="G107" i="103"/>
  <c r="K45" i="72"/>
  <c r="K66" i="87"/>
  <c r="G72" i="79"/>
  <c r="K59" i="83"/>
  <c r="G82" i="89"/>
  <c r="K54" i="109"/>
  <c r="K48" i="99"/>
  <c r="G102" i="73"/>
  <c r="K55" i="73"/>
  <c r="K67" i="100"/>
  <c r="G101" i="108"/>
  <c r="G100" i="87"/>
  <c r="G88" i="91"/>
  <c r="G93" i="90"/>
  <c r="K60" i="106"/>
  <c r="K87" i="109"/>
  <c r="K103" i="91"/>
  <c r="K43" i="100"/>
  <c r="K99" i="110"/>
  <c r="K72" i="97"/>
  <c r="G35" i="89"/>
  <c r="K66" i="109"/>
  <c r="K92" i="100"/>
  <c r="G86" i="84"/>
  <c r="G32" i="80"/>
  <c r="G104" i="107"/>
  <c r="K40" i="77"/>
  <c r="K101" i="84"/>
  <c r="G65" i="76"/>
  <c r="G34" i="85"/>
  <c r="G85" i="111"/>
  <c r="K93" i="113"/>
  <c r="G101" i="74"/>
  <c r="K75" i="87"/>
  <c r="K35" i="101"/>
  <c r="G68" i="99"/>
  <c r="G33" i="89"/>
  <c r="K65" i="97"/>
  <c r="K85" i="82"/>
  <c r="G68" i="88"/>
  <c r="K52" i="101"/>
  <c r="K75" i="114"/>
  <c r="G93" i="103"/>
  <c r="K39" i="89"/>
  <c r="K100" i="102"/>
  <c r="G86" i="74"/>
  <c r="K47" i="90"/>
  <c r="G106" i="79"/>
  <c r="G104" i="97"/>
  <c r="G107" i="78"/>
  <c r="G87" i="102"/>
  <c r="G45" i="86"/>
  <c r="K50" i="110"/>
  <c r="G89" i="115"/>
  <c r="K59" i="117"/>
  <c r="K62" i="110"/>
  <c r="G40" i="90"/>
  <c r="G91" i="92"/>
  <c r="G95" i="71"/>
  <c r="K89" i="105"/>
  <c r="G93" i="86"/>
  <c r="K73" i="90"/>
  <c r="K38" i="104"/>
  <c r="G108" i="65"/>
  <c r="K71" i="90"/>
  <c r="K57" i="110"/>
  <c r="G47" i="79"/>
  <c r="K96" i="89"/>
  <c r="K109" i="90"/>
  <c r="G78" i="111"/>
  <c r="G96" i="101"/>
  <c r="K68" i="111"/>
  <c r="G62" i="72"/>
  <c r="G43" i="85"/>
  <c r="G84" i="99"/>
  <c r="G110" i="89"/>
  <c r="G74" i="81"/>
  <c r="K62" i="103"/>
  <c r="K81" i="85"/>
  <c r="G62" i="89"/>
  <c r="G98" i="99"/>
  <c r="K97" i="98"/>
  <c r="G104" i="80"/>
  <c r="K44" i="76"/>
  <c r="K39" i="116"/>
  <c r="G65" i="106"/>
  <c r="K81" i="65"/>
  <c r="G69" i="111"/>
  <c r="G87" i="109"/>
  <c r="K80" i="71"/>
  <c r="K40" i="88"/>
  <c r="G94" i="85"/>
  <c r="K101" i="80"/>
  <c r="K53" i="86"/>
  <c r="G93" i="87"/>
  <c r="K33" i="88"/>
  <c r="G85" i="78"/>
  <c r="K41" i="78"/>
  <c r="K107" i="115"/>
  <c r="K73" i="86"/>
  <c r="G62" i="77"/>
  <c r="K89" i="99"/>
  <c r="G38" i="84"/>
  <c r="K50" i="91"/>
  <c r="G42" i="72"/>
  <c r="K38" i="87"/>
  <c r="G83" i="83"/>
  <c r="K54" i="102"/>
  <c r="G77" i="107"/>
  <c r="K74" i="92"/>
  <c r="K77" i="106"/>
  <c r="G79" i="81"/>
  <c r="G42" i="90"/>
  <c r="G76" i="85"/>
  <c r="G71" i="92"/>
  <c r="K92" i="117"/>
  <c r="G109" i="76"/>
  <c r="G99" i="76"/>
  <c r="G42" i="85"/>
  <c r="G104" i="91"/>
  <c r="K50" i="108"/>
  <c r="K71" i="80"/>
  <c r="K68" i="84"/>
  <c r="K82" i="86"/>
  <c r="K34" i="80"/>
  <c r="G70" i="72"/>
  <c r="K36" i="115"/>
  <c r="K77" i="89"/>
  <c r="G104" i="104"/>
  <c r="G92" i="74"/>
  <c r="G98" i="90"/>
  <c r="K73" i="99"/>
  <c r="K84" i="74"/>
  <c r="K49" i="101"/>
  <c r="G103" i="79"/>
  <c r="K84" i="99"/>
  <c r="K54" i="87"/>
  <c r="G94" i="114"/>
  <c r="G45" i="65"/>
  <c r="K110" i="97"/>
  <c r="G93" i="76"/>
  <c r="K73" i="97"/>
  <c r="K75" i="71"/>
  <c r="G88" i="78"/>
  <c r="G108" i="83"/>
  <c r="G100" i="115"/>
  <c r="K74" i="88"/>
  <c r="K81" i="98"/>
  <c r="K110" i="71"/>
  <c r="K84" i="109"/>
  <c r="G84" i="115"/>
  <c r="K59" i="100"/>
  <c r="K41" i="89"/>
  <c r="G50" i="77"/>
  <c r="K83" i="72"/>
  <c r="K87" i="75"/>
  <c r="G66" i="78"/>
  <c r="G94" i="76"/>
  <c r="K44" i="83"/>
  <c r="G77" i="80"/>
  <c r="G49" i="90"/>
  <c r="G101" i="81"/>
  <c r="G69" i="79"/>
  <c r="G67" i="84"/>
  <c r="K49" i="82"/>
  <c r="K53" i="71"/>
  <c r="K36" i="76"/>
  <c r="G84" i="88"/>
  <c r="K86" i="77"/>
  <c r="G65" i="111"/>
  <c r="G67" i="115"/>
  <c r="G82" i="78"/>
  <c r="K42" i="106"/>
  <c r="G95" i="72"/>
  <c r="K95" i="91"/>
  <c r="G91" i="73"/>
  <c r="K73" i="88"/>
  <c r="K76" i="101"/>
  <c r="K76" i="89"/>
  <c r="G38" i="76"/>
  <c r="K65" i="65"/>
  <c r="G53" i="91"/>
  <c r="G109" i="98"/>
  <c r="G107" i="91"/>
  <c r="G67" i="65"/>
  <c r="K67" i="110"/>
  <c r="K102" i="104"/>
  <c r="K104" i="75"/>
  <c r="K97" i="103"/>
  <c r="K38" i="117"/>
  <c r="G55" i="86"/>
  <c r="K100" i="110"/>
  <c r="G86" i="113"/>
  <c r="K84" i="79"/>
  <c r="G72" i="100"/>
  <c r="G56" i="65"/>
  <c r="G90" i="65"/>
  <c r="K84" i="114"/>
  <c r="G82" i="113"/>
  <c r="K50" i="113"/>
  <c r="K79" i="107"/>
  <c r="G96" i="107"/>
  <c r="G37" i="87"/>
  <c r="K95" i="80"/>
  <c r="K68" i="110"/>
  <c r="K56" i="84"/>
  <c r="G34" i="90"/>
  <c r="G98" i="100"/>
  <c r="G52" i="88"/>
  <c r="K49" i="113"/>
  <c r="K78" i="78"/>
  <c r="K93" i="74"/>
  <c r="G73" i="105"/>
  <c r="K71" i="81"/>
  <c r="K94" i="74"/>
  <c r="K91" i="80"/>
  <c r="G109" i="111"/>
  <c r="K96" i="85"/>
  <c r="G88" i="81"/>
  <c r="K46" i="89"/>
  <c r="G67" i="82"/>
  <c r="G33" i="73"/>
  <c r="G107" i="77"/>
  <c r="G72" i="102"/>
  <c r="G46" i="73"/>
  <c r="G45" i="78"/>
  <c r="K57" i="74"/>
  <c r="K43" i="114"/>
  <c r="G72" i="105"/>
  <c r="G33" i="81"/>
  <c r="K51" i="77"/>
  <c r="K104" i="104"/>
  <c r="G76" i="77"/>
  <c r="G89" i="65"/>
  <c r="K108" i="71"/>
  <c r="K71" i="87"/>
  <c r="K95" i="76"/>
  <c r="K91" i="105"/>
  <c r="K32" i="88"/>
  <c r="K101" i="81"/>
  <c r="G46" i="72"/>
  <c r="G78" i="72"/>
  <c r="G77" i="78"/>
  <c r="K77" i="85"/>
  <c r="K66" i="101"/>
  <c r="K66" i="106"/>
  <c r="G104" i="88"/>
  <c r="K61" i="101"/>
  <c r="G110" i="92"/>
  <c r="G103" i="103"/>
  <c r="G96" i="72"/>
  <c r="G103" i="109"/>
  <c r="G36" i="86"/>
  <c r="K66" i="117"/>
  <c r="G41" i="88"/>
  <c r="G76" i="72"/>
  <c r="G61" i="72"/>
  <c r="K79" i="90"/>
  <c r="G76" i="110"/>
  <c r="G56" i="77"/>
  <c r="G106" i="78"/>
  <c r="G93" i="97"/>
  <c r="K96" i="83"/>
  <c r="G103" i="80"/>
  <c r="K86" i="115"/>
  <c r="K39" i="101"/>
  <c r="K109" i="106"/>
  <c r="G41" i="89"/>
  <c r="G91" i="74"/>
  <c r="G108" i="105"/>
  <c r="G79" i="91"/>
  <c r="G107" i="116"/>
  <c r="K44" i="116"/>
  <c r="G72" i="71"/>
  <c r="G110" i="100"/>
  <c r="K38" i="65"/>
  <c r="G96" i="71"/>
  <c r="K57" i="77"/>
  <c r="K69" i="90"/>
  <c r="K39" i="107"/>
  <c r="G52" i="82"/>
  <c r="G86" i="90"/>
  <c r="K107" i="71"/>
  <c r="K96" i="82"/>
  <c r="K41" i="74"/>
  <c r="K103" i="99"/>
  <c r="G80" i="91"/>
  <c r="K74" i="101"/>
  <c r="G81" i="74"/>
  <c r="K61" i="103"/>
  <c r="G78" i="97"/>
  <c r="G55" i="75"/>
  <c r="K54" i="76"/>
  <c r="G110" i="113"/>
  <c r="K91" i="116"/>
  <c r="G47" i="89"/>
  <c r="G109" i="99"/>
  <c r="K87" i="92"/>
  <c r="K82" i="76"/>
  <c r="G77" i="88"/>
  <c r="G57" i="83"/>
  <c r="K35" i="91"/>
  <c r="G75" i="72"/>
  <c r="K95" i="109"/>
  <c r="K100" i="106"/>
  <c r="G79" i="98"/>
  <c r="K65" i="75"/>
  <c r="G70" i="84"/>
  <c r="G66" i="80"/>
  <c r="G68" i="110"/>
  <c r="G33" i="92"/>
  <c r="K109" i="73"/>
  <c r="K88" i="101"/>
  <c r="G39" i="88"/>
  <c r="K52" i="84"/>
  <c r="K72" i="107"/>
  <c r="K34" i="104"/>
  <c r="G86" i="115"/>
  <c r="G78" i="87"/>
  <c r="K74" i="108"/>
  <c r="K75" i="97"/>
  <c r="G89" i="74"/>
  <c r="K67" i="92"/>
  <c r="K98" i="73"/>
  <c r="K37" i="97"/>
  <c r="G46" i="83"/>
  <c r="K86" i="87"/>
  <c r="G90" i="91"/>
  <c r="K102" i="98"/>
  <c r="G73" i="74"/>
  <c r="K92" i="85"/>
  <c r="G44" i="84"/>
  <c r="K107" i="80"/>
  <c r="G104" i="110"/>
  <c r="K82" i="115"/>
  <c r="K91" i="89"/>
  <c r="K35" i="92"/>
  <c r="G86" i="100"/>
  <c r="K98" i="104"/>
  <c r="G87" i="71"/>
  <c r="G72" i="92"/>
  <c r="K42" i="88"/>
  <c r="K85" i="92"/>
  <c r="G85" i="86"/>
  <c r="G32" i="78"/>
  <c r="K92" i="82"/>
  <c r="G43" i="91"/>
  <c r="K103" i="100"/>
  <c r="K88" i="92"/>
  <c r="G108" i="73"/>
  <c r="G47" i="77"/>
  <c r="K35" i="80"/>
  <c r="G94" i="82"/>
  <c r="K39" i="91"/>
  <c r="G88" i="89"/>
  <c r="K75" i="111"/>
  <c r="K53" i="75"/>
  <c r="G91" i="98"/>
  <c r="G76" i="76"/>
  <c r="K48" i="71"/>
  <c r="G79" i="107"/>
  <c r="G101" i="109"/>
  <c r="K97" i="91"/>
  <c r="G59" i="73"/>
  <c r="G80" i="111"/>
  <c r="G74" i="72"/>
  <c r="K65" i="104"/>
  <c r="G35" i="76"/>
  <c r="K108" i="85"/>
  <c r="K83" i="111"/>
  <c r="K53" i="103"/>
  <c r="K94" i="104"/>
  <c r="K93" i="108"/>
  <c r="K96" i="115"/>
  <c r="G69" i="73"/>
  <c r="K74" i="116"/>
  <c r="K39" i="110"/>
  <c r="K61" i="88"/>
  <c r="K73" i="84"/>
  <c r="K76" i="65"/>
  <c r="K36" i="90"/>
  <c r="K97" i="89"/>
  <c r="G70" i="99"/>
  <c r="K61" i="109"/>
  <c r="K60" i="115"/>
  <c r="K82" i="72"/>
  <c r="K52" i="80"/>
  <c r="K109" i="105"/>
  <c r="G72" i="97"/>
  <c r="G67" i="78"/>
  <c r="K80" i="92"/>
  <c r="K36" i="92"/>
  <c r="K55" i="102"/>
  <c r="K100" i="101"/>
  <c r="K71" i="103"/>
  <c r="K44" i="82"/>
  <c r="G90" i="117"/>
  <c r="K107" i="65"/>
  <c r="G45" i="88"/>
  <c r="G103" i="88"/>
  <c r="K33" i="106"/>
  <c r="G84" i="113"/>
  <c r="J16" i="54"/>
  <c r="K90" i="101"/>
  <c r="K78" i="76"/>
  <c r="K97" i="111"/>
  <c r="K88" i="110"/>
  <c r="K78" i="105"/>
  <c r="K57" i="116"/>
  <c r="G106" i="107"/>
  <c r="K51" i="65"/>
  <c r="G66" i="84"/>
  <c r="K32" i="91"/>
  <c r="K61" i="102"/>
  <c r="G74" i="90"/>
  <c r="G101" i="100"/>
  <c r="G80" i="106"/>
  <c r="K100" i="86"/>
  <c r="G45" i="77"/>
  <c r="K32" i="84"/>
  <c r="G43" i="71"/>
  <c r="K59" i="87"/>
  <c r="K49" i="88"/>
  <c r="K69" i="106"/>
  <c r="K85" i="111"/>
  <c r="G61" i="82"/>
  <c r="G92" i="88"/>
  <c r="K98" i="77"/>
  <c r="G42" i="74"/>
  <c r="K38" i="108"/>
  <c r="G96" i="100"/>
  <c r="K86" i="78"/>
  <c r="G37" i="85"/>
  <c r="G66" i="85"/>
  <c r="G70" i="115"/>
  <c r="G76" i="100"/>
  <c r="K88" i="81"/>
  <c r="G88" i="86"/>
  <c r="G82" i="74"/>
  <c r="G103" i="84"/>
  <c r="K45" i="105"/>
  <c r="K50" i="65"/>
  <c r="G99" i="82"/>
  <c r="K45" i="113"/>
  <c r="G60" i="84"/>
  <c r="G71" i="85"/>
  <c r="K42" i="91"/>
  <c r="G91" i="109"/>
  <c r="G90" i="106"/>
  <c r="K91" i="79"/>
  <c r="K32" i="87"/>
  <c r="G59" i="71"/>
  <c r="K90" i="115"/>
  <c r="K82" i="75"/>
  <c r="K95" i="75"/>
  <c r="K75" i="90"/>
  <c r="K96" i="109"/>
  <c r="G50" i="72"/>
  <c r="G37" i="80"/>
  <c r="K71" i="77"/>
  <c r="G69" i="110"/>
  <c r="G101" i="84"/>
  <c r="G74" i="102"/>
  <c r="K83" i="79"/>
  <c r="G36" i="92"/>
  <c r="K89" i="111"/>
  <c r="G101" i="89"/>
  <c r="K72" i="104"/>
  <c r="K57" i="113"/>
  <c r="K47" i="80"/>
  <c r="K74" i="100"/>
  <c r="K69" i="65"/>
  <c r="G65" i="79"/>
  <c r="K42" i="111"/>
  <c r="K47" i="100"/>
  <c r="G61" i="91"/>
  <c r="K52" i="103"/>
  <c r="G87" i="101"/>
  <c r="G71" i="102"/>
  <c r="G109" i="86"/>
  <c r="G108" i="82"/>
  <c r="G100" i="86"/>
  <c r="G68" i="81"/>
  <c r="K67" i="77"/>
  <c r="K96" i="74"/>
  <c r="G108" i="101"/>
  <c r="K45" i="97"/>
  <c r="G96" i="86"/>
  <c r="K97" i="108"/>
  <c r="K101" i="90"/>
  <c r="K54" i="100"/>
  <c r="K65" i="92"/>
  <c r="K37" i="103"/>
  <c r="K76" i="106"/>
  <c r="K44" i="90"/>
  <c r="K68" i="117"/>
  <c r="G85" i="103"/>
  <c r="G93" i="82"/>
  <c r="G37" i="91"/>
  <c r="K103" i="76"/>
  <c r="G100" i="108"/>
  <c r="G44" i="78"/>
  <c r="G95" i="80"/>
  <c r="G67" i="74"/>
  <c r="G42" i="89"/>
  <c r="G43" i="86"/>
  <c r="G99" i="110"/>
  <c r="K48" i="108"/>
  <c r="K34" i="73"/>
  <c r="G95" i="91"/>
  <c r="G34" i="89"/>
  <c r="K37" i="98"/>
  <c r="G89" i="90"/>
  <c r="G69" i="75"/>
  <c r="K42" i="65"/>
  <c r="G96" i="81"/>
  <c r="K53" i="83"/>
  <c r="K69" i="74"/>
  <c r="K77" i="107"/>
  <c r="K44" i="113"/>
  <c r="G101" i="116"/>
  <c r="G59" i="72"/>
  <c r="K108" i="107"/>
  <c r="K65" i="78"/>
  <c r="G94" i="105"/>
  <c r="G72" i="88"/>
  <c r="K37" i="91"/>
  <c r="K102" i="88"/>
  <c r="K88" i="105"/>
  <c r="G38" i="71"/>
  <c r="K70" i="106"/>
  <c r="K60" i="110"/>
  <c r="K38" i="77"/>
  <c r="K81" i="73"/>
  <c r="G109" i="82"/>
  <c r="K92" i="106"/>
  <c r="K91" i="97"/>
  <c r="G79" i="77"/>
  <c r="G107" i="98"/>
  <c r="K41" i="65"/>
  <c r="G101" i="76"/>
  <c r="G76" i="91"/>
  <c r="K49" i="79"/>
  <c r="G73" i="85"/>
  <c r="G94" i="88"/>
  <c r="G95" i="87"/>
  <c r="K95" i="104"/>
  <c r="K45" i="73"/>
  <c r="K79" i="79"/>
  <c r="G60" i="89"/>
  <c r="K90" i="89"/>
  <c r="K107" i="110"/>
  <c r="G37" i="74"/>
  <c r="G49" i="88"/>
  <c r="K61" i="111"/>
  <c r="K51" i="102"/>
  <c r="K53" i="113"/>
  <c r="K41" i="111"/>
  <c r="K41" i="71"/>
  <c r="G99" i="113"/>
  <c r="G107" i="104"/>
  <c r="K73" i="92"/>
  <c r="K104" i="84"/>
  <c r="G84" i="72"/>
  <c r="K45" i="91"/>
  <c r="G108" i="78"/>
  <c r="K87" i="101"/>
  <c r="K100" i="113"/>
  <c r="G81" i="100"/>
  <c r="K39" i="76"/>
  <c r="K48" i="72"/>
  <c r="K53" i="98"/>
  <c r="G74" i="92"/>
  <c r="K56" i="89"/>
  <c r="G84" i="75"/>
  <c r="K51" i="104"/>
  <c r="G42" i="81"/>
  <c r="K88" i="83"/>
  <c r="G72" i="103"/>
  <c r="G55" i="77"/>
  <c r="K47" i="71"/>
  <c r="G43" i="87"/>
  <c r="G50" i="82"/>
  <c r="K108" i="105"/>
  <c r="G72" i="87"/>
  <c r="K45" i="111"/>
  <c r="K110" i="106"/>
  <c r="K32" i="110"/>
  <c r="G34" i="81"/>
  <c r="K46" i="84"/>
  <c r="K36" i="113"/>
  <c r="K66" i="76"/>
  <c r="K85" i="75"/>
  <c r="K70" i="83"/>
  <c r="K50" i="79"/>
  <c r="K57" i="73"/>
  <c r="G108" i="104"/>
  <c r="G106" i="114"/>
  <c r="G35" i="87"/>
  <c r="G77" i="65"/>
  <c r="G96" i="117"/>
  <c r="K53" i="105"/>
  <c r="G79" i="111"/>
  <c r="K60" i="90"/>
  <c r="G88" i="76"/>
  <c r="K53" i="77"/>
  <c r="G110" i="91"/>
  <c r="K66" i="75"/>
  <c r="K70" i="99"/>
  <c r="K57" i="117"/>
  <c r="G85" i="80"/>
  <c r="K81" i="116"/>
  <c r="K84" i="83"/>
  <c r="K45" i="65"/>
  <c r="G50" i="65"/>
  <c r="G76" i="75"/>
  <c r="K54" i="78"/>
  <c r="G99" i="81"/>
  <c r="G62" i="74"/>
  <c r="K94" i="84"/>
  <c r="K90" i="99"/>
  <c r="K88" i="100"/>
  <c r="G100" i="84"/>
  <c r="K68" i="100"/>
  <c r="K32" i="65"/>
  <c r="G81" i="105"/>
  <c r="K81" i="75"/>
  <c r="G72" i="106"/>
  <c r="G92" i="106"/>
  <c r="G44" i="89"/>
  <c r="G82" i="76"/>
  <c r="G65" i="81"/>
  <c r="K54" i="110"/>
  <c r="K107" i="90"/>
  <c r="G102" i="99"/>
  <c r="K68" i="91"/>
  <c r="G60" i="87"/>
  <c r="G54" i="83"/>
  <c r="K74" i="113"/>
  <c r="K76" i="83"/>
  <c r="G37" i="81"/>
  <c r="K35" i="111"/>
  <c r="G82" i="75"/>
  <c r="G73" i="101"/>
  <c r="K95" i="90"/>
  <c r="K50" i="111"/>
  <c r="K40" i="80"/>
  <c r="G81" i="88"/>
  <c r="K90" i="117"/>
  <c r="K73" i="100"/>
  <c r="K67" i="98"/>
  <c r="G100" i="101"/>
  <c r="G83" i="89"/>
  <c r="K41" i="86"/>
  <c r="G104" i="115"/>
  <c r="K79" i="91"/>
  <c r="K56" i="75"/>
  <c r="K92" i="90"/>
  <c r="K35" i="109"/>
  <c r="G110" i="116"/>
  <c r="G66" i="81"/>
  <c r="K54" i="116"/>
  <c r="K60" i="81"/>
  <c r="K110" i="87"/>
  <c r="G106" i="99"/>
  <c r="K33" i="84"/>
  <c r="G97" i="78"/>
  <c r="G94" i="65"/>
  <c r="K110" i="82"/>
  <c r="K88" i="72"/>
  <c r="K86" i="85"/>
  <c r="G92" i="86"/>
  <c r="G48" i="73"/>
  <c r="K72" i="99"/>
  <c r="G34" i="83"/>
  <c r="K108" i="117"/>
  <c r="K66" i="71"/>
  <c r="K100" i="88"/>
  <c r="K49" i="65"/>
  <c r="K51" i="73"/>
  <c r="G103" i="98"/>
  <c r="G73" i="84"/>
  <c r="G88" i="71"/>
  <c r="G74" i="85"/>
  <c r="K42" i="79"/>
  <c r="K52" i="78"/>
  <c r="K78" i="87"/>
  <c r="G32" i="82"/>
  <c r="K108" i="78"/>
  <c r="K43" i="116"/>
  <c r="K46" i="75"/>
  <c r="K76" i="75"/>
  <c r="K59" i="79"/>
  <c r="G84" i="101"/>
  <c r="K37" i="76"/>
  <c r="K101" i="111"/>
  <c r="K43" i="85"/>
  <c r="G84" i="71"/>
  <c r="K71" i="97"/>
  <c r="K100" i="114"/>
  <c r="G60" i="90"/>
  <c r="G47" i="84"/>
  <c r="G79" i="102"/>
  <c r="K77" i="97"/>
  <c r="K95" i="84"/>
  <c r="G98" i="103"/>
  <c r="G108" i="109"/>
  <c r="G83" i="65"/>
  <c r="G69" i="101"/>
  <c r="G75" i="108"/>
  <c r="G53" i="80"/>
  <c r="G74" i="98"/>
  <c r="G98" i="113"/>
  <c r="K102" i="90"/>
  <c r="G76" i="78"/>
  <c r="G90" i="111"/>
  <c r="K90" i="88"/>
  <c r="G32" i="75"/>
  <c r="K90" i="116"/>
  <c r="K46" i="91"/>
  <c r="K96" i="73"/>
  <c r="K33" i="87"/>
  <c r="K43" i="104"/>
  <c r="G89" i="80"/>
  <c r="K52" i="90"/>
  <c r="K32" i="77"/>
  <c r="K59" i="89"/>
  <c r="G44" i="75"/>
  <c r="K87" i="90"/>
  <c r="G98" i="98"/>
  <c r="K57" i="103"/>
  <c r="G79" i="78"/>
  <c r="K53" i="73"/>
  <c r="G84" i="103"/>
  <c r="G81" i="111"/>
  <c r="G52" i="77"/>
  <c r="G91" i="97"/>
  <c r="K100" i="85"/>
  <c r="G76" i="108"/>
  <c r="G32" i="79"/>
  <c r="G91" i="86"/>
  <c r="K41" i="87"/>
  <c r="K101" i="106"/>
  <c r="K78" i="75"/>
  <c r="K79" i="115"/>
  <c r="K70" i="89"/>
  <c r="K57" i="86"/>
  <c r="G94" i="108"/>
  <c r="K56" i="111"/>
  <c r="K109" i="74"/>
  <c r="G92" i="72"/>
  <c r="K89" i="79"/>
  <c r="G55" i="74"/>
  <c r="K44" i="73"/>
  <c r="K90" i="111"/>
  <c r="G73" i="79"/>
  <c r="G92" i="102"/>
  <c r="G108" i="86"/>
  <c r="G66" i="115"/>
  <c r="K68" i="90"/>
  <c r="G101" i="113"/>
  <c r="G68" i="116"/>
  <c r="G71" i="88"/>
  <c r="K57" i="81"/>
  <c r="G77" i="116"/>
  <c r="G95" i="83"/>
  <c r="K72" i="78"/>
  <c r="K37" i="106"/>
  <c r="K99" i="82"/>
  <c r="K36" i="105"/>
  <c r="K46" i="102"/>
  <c r="K70" i="81"/>
  <c r="K94" i="89"/>
  <c r="K59" i="115"/>
  <c r="K100" i="92"/>
  <c r="G45" i="79"/>
  <c r="G46" i="90"/>
  <c r="G39" i="80"/>
  <c r="G46" i="87"/>
  <c r="K102" i="83"/>
  <c r="G69" i="98"/>
  <c r="K103" i="90"/>
  <c r="K88" i="107"/>
  <c r="G99" i="115"/>
  <c r="K68" i="87"/>
  <c r="G77" i="72"/>
  <c r="G72" i="65"/>
  <c r="K37" i="71"/>
  <c r="G71" i="99"/>
  <c r="K35" i="82"/>
  <c r="K109" i="116"/>
  <c r="K88" i="65"/>
  <c r="G95" i="78"/>
  <c r="K75" i="78"/>
  <c r="K67" i="74"/>
  <c r="K73" i="115"/>
  <c r="K77" i="78"/>
  <c r="G88" i="84"/>
  <c r="K86" i="92"/>
  <c r="G91" i="103"/>
  <c r="G47" i="73"/>
  <c r="G67" i="86"/>
  <c r="K61" i="104"/>
  <c r="K62" i="72"/>
  <c r="K43" i="108"/>
  <c r="K102" i="76"/>
  <c r="G82" i="102"/>
  <c r="K41" i="108"/>
  <c r="K60" i="101"/>
  <c r="G106" i="91"/>
  <c r="K108" i="84"/>
  <c r="K103" i="79"/>
  <c r="G108" i="98"/>
  <c r="G53" i="84"/>
  <c r="K47" i="85"/>
  <c r="K94" i="85"/>
  <c r="K80" i="114"/>
  <c r="K84" i="85"/>
  <c r="G99" i="79"/>
  <c r="K66" i="107"/>
  <c r="G60" i="72"/>
  <c r="G65" i="104"/>
  <c r="G97" i="84"/>
  <c r="G68" i="80"/>
  <c r="K62" i="74"/>
  <c r="K48" i="65"/>
  <c r="G106" i="65"/>
  <c r="G71" i="110"/>
  <c r="K93" i="90"/>
  <c r="K56" i="87"/>
  <c r="K56" i="72"/>
  <c r="K37" i="74"/>
  <c r="G44" i="82"/>
  <c r="G45" i="84"/>
  <c r="G50" i="91"/>
  <c r="K41" i="106"/>
  <c r="G85" i="97"/>
  <c r="K86" i="117"/>
  <c r="G56" i="84"/>
  <c r="K54" i="111"/>
  <c r="K33" i="110"/>
  <c r="G66" i="75"/>
  <c r="K67" i="115"/>
  <c r="K80" i="74"/>
  <c r="G76" i="101"/>
  <c r="G43" i="79"/>
  <c r="K36" i="77"/>
  <c r="G104" i="83"/>
  <c r="G101" i="85"/>
  <c r="K54" i="107"/>
  <c r="G101" i="103"/>
  <c r="K61" i="106"/>
  <c r="K67" i="80"/>
  <c r="G98" i="87"/>
  <c r="G39" i="73"/>
  <c r="K59" i="71"/>
  <c r="G82" i="106"/>
  <c r="K89" i="102"/>
  <c r="K87" i="78"/>
  <c r="G74" i="79"/>
  <c r="G66" i="83"/>
  <c r="G84" i="81"/>
  <c r="K109" i="71"/>
  <c r="G102" i="117"/>
  <c r="K70" i="71"/>
  <c r="G68" i="106"/>
  <c r="K39" i="102"/>
  <c r="G107" i="87"/>
  <c r="K107" i="81"/>
  <c r="K38" i="106"/>
  <c r="K78" i="100"/>
  <c r="K87" i="73"/>
  <c r="G55" i="84"/>
  <c r="K50" i="87"/>
  <c r="K52" i="110"/>
  <c r="K110" i="85"/>
  <c r="K45" i="82"/>
  <c r="K43" i="107"/>
  <c r="G76" i="86"/>
  <c r="G32" i="76"/>
  <c r="K80" i="108"/>
  <c r="G97" i="111"/>
  <c r="K70" i="75"/>
  <c r="K62" i="73"/>
  <c r="G68" i="113"/>
  <c r="G76" i="79"/>
  <c r="K98" i="116"/>
  <c r="G77" i="90"/>
  <c r="G65" i="82"/>
  <c r="K70" i="84"/>
  <c r="K35" i="98"/>
  <c r="K51" i="87"/>
  <c r="K59" i="75"/>
  <c r="G52" i="79"/>
  <c r="K107" i="75"/>
  <c r="G62" i="83"/>
  <c r="K80" i="98"/>
  <c r="G83" i="105"/>
  <c r="G96" i="116"/>
  <c r="G38" i="72"/>
  <c r="K32" i="71"/>
  <c r="G69" i="99"/>
  <c r="K88" i="117"/>
  <c r="K51" i="75"/>
  <c r="K81" i="109"/>
  <c r="G56" i="88"/>
  <c r="K102" i="97"/>
  <c r="G80" i="92"/>
  <c r="K32" i="85"/>
  <c r="K103" i="75"/>
  <c r="G99" i="86"/>
  <c r="K83" i="85"/>
  <c r="K43" i="98"/>
  <c r="K62" i="113"/>
  <c r="K76" i="100"/>
  <c r="K96" i="106"/>
  <c r="K74" i="85"/>
  <c r="G60" i="73"/>
  <c r="G85" i="104"/>
  <c r="G98" i="92"/>
  <c r="G74" i="106"/>
  <c r="K35" i="117"/>
  <c r="G71" i="108"/>
  <c r="K71" i="71"/>
  <c r="G87" i="88"/>
  <c r="G104" i="113"/>
  <c r="K108" i="109"/>
  <c r="G57" i="80"/>
  <c r="G97" i="92"/>
  <c r="G82" i="79"/>
  <c r="K40" i="115"/>
  <c r="G83" i="97"/>
  <c r="G85" i="101"/>
  <c r="K74" i="71"/>
  <c r="G83" i="82"/>
  <c r="G41" i="78"/>
  <c r="K78" i="88"/>
  <c r="K85" i="77"/>
  <c r="G69" i="87"/>
  <c r="K85" i="83"/>
  <c r="K87" i="77"/>
  <c r="G51" i="80"/>
  <c r="G93" i="114"/>
  <c r="K69" i="102"/>
  <c r="G75" i="103"/>
  <c r="K57" i="109"/>
  <c r="G38" i="79"/>
  <c r="K62" i="100"/>
  <c r="K76" i="82"/>
  <c r="G59" i="84"/>
  <c r="G77" i="114"/>
  <c r="G97" i="115"/>
  <c r="K87" i="89"/>
  <c r="K43" i="82"/>
  <c r="G106" i="75"/>
  <c r="K42" i="109"/>
  <c r="K93" i="105"/>
  <c r="K61" i="92"/>
  <c r="G55" i="76"/>
  <c r="G95" i="117"/>
  <c r="G93" i="77"/>
  <c r="K55" i="109"/>
  <c r="K39" i="97"/>
  <c r="K101" i="92"/>
  <c r="K78" i="107"/>
  <c r="G107" i="71"/>
  <c r="K42" i="76"/>
  <c r="G69" i="78"/>
  <c r="K98" i="114"/>
  <c r="G85" i="77"/>
  <c r="G73" i="97"/>
  <c r="G65" i="87"/>
  <c r="K99" i="104"/>
  <c r="G80" i="110"/>
  <c r="K40" i="74"/>
  <c r="G101" i="104"/>
  <c r="K101" i="78"/>
  <c r="K110" i="117"/>
  <c r="K59" i="105"/>
  <c r="G48" i="87"/>
  <c r="K88" i="84"/>
  <c r="G53" i="81"/>
  <c r="K78" i="104"/>
  <c r="K68" i="108"/>
  <c r="G92" i="105"/>
  <c r="K39" i="74"/>
  <c r="K89" i="71"/>
  <c r="K67" i="75"/>
  <c r="K92" i="71"/>
  <c r="K102" i="91"/>
  <c r="G73" i="102"/>
  <c r="G75" i="101"/>
  <c r="K32" i="109"/>
  <c r="G87" i="86"/>
  <c r="K60" i="87"/>
  <c r="K87" i="103"/>
  <c r="K57" i="106"/>
  <c r="G106" i="74"/>
  <c r="G89" i="113"/>
  <c r="K60" i="100"/>
  <c r="K75" i="83"/>
  <c r="K32" i="72"/>
  <c r="K37" i="75"/>
  <c r="G70" i="65"/>
  <c r="K86" i="71"/>
  <c r="G99" i="97"/>
  <c r="G55" i="79"/>
  <c r="K110" i="74"/>
  <c r="G76" i="113"/>
  <c r="K74" i="87"/>
  <c r="G80" i="109"/>
  <c r="K50" i="71"/>
  <c r="K48" i="81"/>
  <c r="G60" i="74"/>
  <c r="K41" i="79"/>
  <c r="G73" i="90"/>
  <c r="G81" i="110"/>
  <c r="G75" i="85"/>
  <c r="K52" i="86"/>
  <c r="G90" i="84"/>
  <c r="K33" i="100"/>
  <c r="G89" i="99"/>
  <c r="G39" i="87"/>
  <c r="G100" i="71"/>
  <c r="G70" i="76"/>
  <c r="K70" i="86"/>
  <c r="K97" i="74"/>
  <c r="G74" i="100"/>
  <c r="K100" i="115"/>
  <c r="K61" i="86"/>
  <c r="G110" i="106"/>
  <c r="K83" i="83"/>
  <c r="G60" i="92"/>
  <c r="G110" i="74"/>
  <c r="G32" i="91"/>
  <c r="G109" i="102"/>
  <c r="G86" i="92"/>
  <c r="K93" i="107"/>
  <c r="G96" i="65"/>
  <c r="K62" i="116"/>
  <c r="G78" i="102"/>
  <c r="G77" i="85"/>
  <c r="G110" i="97"/>
  <c r="G80" i="73"/>
  <c r="K67" i="81"/>
  <c r="G37" i="82"/>
  <c r="K90" i="79"/>
  <c r="K87" i="71"/>
  <c r="G62" i="91"/>
  <c r="G98" i="74"/>
  <c r="G65" i="100"/>
  <c r="K47" i="92"/>
  <c r="K102" i="114"/>
  <c r="G101" i="71"/>
  <c r="G50" i="85"/>
  <c r="K99" i="78"/>
  <c r="G65" i="101"/>
  <c r="G97" i="117"/>
  <c r="K57" i="107"/>
  <c r="K79" i="65"/>
  <c r="G107" i="73"/>
  <c r="K70" i="111"/>
  <c r="G93" i="84"/>
  <c r="K89" i="76"/>
  <c r="G36" i="83"/>
  <c r="K89" i="83"/>
  <c r="K46" i="73"/>
  <c r="K32" i="103"/>
  <c r="G94" i="106"/>
  <c r="I16" i="54"/>
  <c r="K98" i="86"/>
  <c r="G107" i="114"/>
  <c r="K46" i="109"/>
  <c r="G79" i="72"/>
  <c r="K85" i="113"/>
  <c r="G44" i="92"/>
  <c r="K48" i="106"/>
  <c r="G81" i="99"/>
  <c r="K43" i="87"/>
  <c r="K49" i="74"/>
  <c r="K98" i="90"/>
  <c r="G74" i="65"/>
  <c r="K81" i="87"/>
  <c r="K62" i="89"/>
  <c r="K90" i="76"/>
  <c r="G69" i="85"/>
  <c r="K61" i="113"/>
  <c r="K71" i="84"/>
  <c r="G98" i="86"/>
  <c r="K75" i="109"/>
  <c r="G65" i="102"/>
  <c r="G73" i="108"/>
  <c r="K85" i="89"/>
  <c r="G109" i="87"/>
  <c r="G54" i="88"/>
  <c r="G107" i="82"/>
  <c r="G73" i="111"/>
  <c r="K45" i="79"/>
  <c r="G95" i="104"/>
  <c r="G45" i="89"/>
  <c r="G76" i="117"/>
  <c r="K75" i="100"/>
  <c r="G96" i="76"/>
  <c r="K87" i="87"/>
  <c r="G72" i="98"/>
  <c r="K80" i="76"/>
  <c r="K84" i="110"/>
  <c r="G72" i="72"/>
  <c r="K109" i="89"/>
  <c r="G79" i="114"/>
  <c r="K69" i="89"/>
  <c r="K74" i="76"/>
  <c r="K106" i="111"/>
  <c r="K98" i="72"/>
  <c r="K36" i="71"/>
  <c r="G54" i="85"/>
  <c r="K70" i="78"/>
  <c r="K89" i="65"/>
  <c r="K98" i="105"/>
  <c r="K37" i="115"/>
  <c r="G99" i="109"/>
  <c r="G100" i="89"/>
  <c r="G52" i="87"/>
  <c r="G46" i="77"/>
  <c r="K48" i="90"/>
  <c r="K82" i="89"/>
  <c r="K61" i="89"/>
  <c r="K73" i="101"/>
  <c r="K52" i="116"/>
  <c r="G106" i="97"/>
  <c r="K106" i="85"/>
  <c r="K81" i="100"/>
  <c r="K73" i="76"/>
  <c r="K57" i="88"/>
  <c r="G96" i="85"/>
  <c r="G103" i="71"/>
  <c r="K62" i="88"/>
  <c r="K65" i="115"/>
  <c r="G100" i="80"/>
  <c r="K102" i="79"/>
  <c r="K110" i="81"/>
  <c r="G89" i="87"/>
  <c r="K81" i="110"/>
  <c r="G57" i="71"/>
  <c r="G88" i="105"/>
  <c r="G102" i="100"/>
  <c r="G47" i="87"/>
  <c r="G62" i="79"/>
  <c r="K57" i="78"/>
  <c r="K36" i="89"/>
  <c r="K108" i="86"/>
  <c r="G42" i="73"/>
  <c r="K59" i="108"/>
  <c r="G73" i="110"/>
  <c r="G53" i="86"/>
  <c r="G68" i="78"/>
  <c r="G36" i="89"/>
  <c r="G79" i="87"/>
  <c r="K35" i="85"/>
  <c r="G90" i="99"/>
  <c r="K92" i="110"/>
  <c r="G36" i="81"/>
  <c r="K80" i="103"/>
  <c r="K49" i="84"/>
  <c r="G99" i="103"/>
  <c r="G39" i="91"/>
  <c r="K81" i="84"/>
  <c r="K102" i="108"/>
  <c r="K60" i="83"/>
  <c r="G46" i="79"/>
  <c r="K106" i="76"/>
  <c r="G68" i="101"/>
  <c r="G95" i="90"/>
  <c r="K33" i="108"/>
  <c r="G87" i="117"/>
  <c r="K34" i="107"/>
  <c r="K51" i="114"/>
  <c r="K42" i="101"/>
  <c r="K110" i="91"/>
  <c r="G41" i="91"/>
  <c r="K104" i="90"/>
  <c r="G106" i="84"/>
  <c r="G81" i="76"/>
  <c r="K47" i="108"/>
  <c r="K75" i="86"/>
  <c r="K50" i="75"/>
  <c r="G98" i="101"/>
  <c r="K72" i="82"/>
  <c r="G54" i="84"/>
  <c r="G82" i="116"/>
  <c r="G100" i="77"/>
  <c r="K47" i="114"/>
  <c r="G102" i="84"/>
  <c r="G33" i="76"/>
  <c r="G46" i="80"/>
  <c r="K72" i="88"/>
  <c r="G83" i="90"/>
  <c r="G80" i="90"/>
  <c r="K107" i="79"/>
  <c r="G76" i="71"/>
  <c r="K51" i="84"/>
  <c r="G53" i="76"/>
  <c r="K69" i="77"/>
  <c r="K73" i="72"/>
  <c r="G68" i="92"/>
  <c r="G61" i="83"/>
  <c r="G46" i="81"/>
  <c r="G86" i="73"/>
  <c r="G77" i="87"/>
  <c r="K33" i="114"/>
  <c r="K107" i="88"/>
  <c r="K53" i="76"/>
  <c r="G84" i="73"/>
  <c r="G41" i="75"/>
  <c r="G93" i="80"/>
  <c r="G75" i="88"/>
  <c r="G67" i="101"/>
  <c r="K38" i="86"/>
  <c r="K88" i="114"/>
  <c r="K99" i="92"/>
  <c r="G39" i="82"/>
  <c r="G65" i="75"/>
  <c r="K72" i="87"/>
  <c r="K97" i="107"/>
  <c r="G76" i="102"/>
  <c r="G39" i="89"/>
  <c r="G33" i="91"/>
  <c r="G82" i="72"/>
  <c r="K92" i="88"/>
  <c r="G49" i="87"/>
  <c r="G109" i="78"/>
  <c r="K102" i="109"/>
  <c r="G69" i="76"/>
  <c r="K87" i="88"/>
  <c r="K62" i="91"/>
  <c r="G98" i="76"/>
  <c r="K62" i="106"/>
  <c r="G67" i="81"/>
  <c r="G78" i="106"/>
  <c r="G82" i="111"/>
  <c r="G110" i="88"/>
  <c r="K74" i="81"/>
  <c r="K43" i="78"/>
  <c r="G104" i="74"/>
  <c r="K47" i="116"/>
  <c r="K77" i="65"/>
  <c r="G40" i="75"/>
  <c r="K84" i="65"/>
  <c r="G95" i="116"/>
  <c r="G75" i="92"/>
  <c r="K54" i="92"/>
  <c r="G89" i="77"/>
  <c r="K60" i="77"/>
  <c r="K66" i="102"/>
  <c r="K61" i="81"/>
  <c r="G95" i="77"/>
  <c r="G101" i="99"/>
  <c r="G99" i="72"/>
  <c r="K97" i="75"/>
  <c r="G66" i="99"/>
  <c r="G80" i="71"/>
  <c r="G104" i="77"/>
  <c r="K76" i="74"/>
  <c r="K62" i="111"/>
  <c r="G107" i="74"/>
  <c r="G110" i="75"/>
  <c r="G74" i="74"/>
  <c r="K84" i="97"/>
  <c r="K94" i="92"/>
  <c r="G80" i="117"/>
  <c r="K48" i="92"/>
  <c r="G90" i="107"/>
  <c r="K77" i="108"/>
  <c r="G47" i="65"/>
  <c r="K70" i="79"/>
  <c r="K95" i="73"/>
  <c r="K67" i="103"/>
  <c r="K71" i="102"/>
  <c r="K83" i="81"/>
  <c r="G34" i="82"/>
  <c r="K62" i="109"/>
  <c r="K36" i="117"/>
  <c r="K53" i="106"/>
  <c r="K106" i="89"/>
  <c r="K36" i="74"/>
  <c r="K36" i="98"/>
  <c r="G45" i="71"/>
  <c r="K86" i="110"/>
  <c r="G49" i="76"/>
  <c r="G106" i="113"/>
  <c r="G102" i="82"/>
  <c r="K92" i="87"/>
  <c r="K74" i="106"/>
  <c r="K84" i="80"/>
  <c r="K48" i="107"/>
  <c r="G40" i="89"/>
  <c r="G84" i="111"/>
  <c r="K45" i="78"/>
  <c r="G107" i="97"/>
  <c r="K52" i="98"/>
  <c r="G88" i="102"/>
  <c r="K42" i="104"/>
  <c r="G107" i="102"/>
  <c r="K56" i="104"/>
  <c r="K66" i="88"/>
  <c r="K36" i="103"/>
  <c r="K102" i="87"/>
  <c r="K73" i="81"/>
  <c r="K68" i="86"/>
  <c r="K54" i="73"/>
  <c r="K62" i="85"/>
  <c r="K98" i="108"/>
  <c r="K76" i="91"/>
  <c r="G89" i="89"/>
  <c r="K75" i="76"/>
  <c r="K59" i="98"/>
  <c r="K85" i="81"/>
  <c r="K99" i="86"/>
  <c r="G69" i="105"/>
  <c r="G76" i="103"/>
  <c r="K101" i="104"/>
  <c r="K54" i="90"/>
  <c r="G95" i="114"/>
  <c r="K46" i="113"/>
  <c r="G101" i="75"/>
  <c r="G50" i="74"/>
  <c r="G65" i="65"/>
  <c r="K35" i="72"/>
  <c r="G49" i="92"/>
  <c r="K57" i="108"/>
  <c r="K106" i="86"/>
  <c r="K110" i="84"/>
  <c r="K79" i="74"/>
  <c r="K60" i="80"/>
  <c r="K101" i="88"/>
  <c r="G70" i="86"/>
  <c r="G91" i="84"/>
  <c r="K65" i="109"/>
  <c r="G60" i="65"/>
  <c r="K97" i="92"/>
  <c r="G99" i="73"/>
  <c r="G35" i="71"/>
  <c r="K106" i="87"/>
  <c r="G49" i="84"/>
  <c r="K70" i="105"/>
  <c r="K72" i="92"/>
  <c r="K110" i="110"/>
  <c r="G102" i="72"/>
  <c r="G93" i="98"/>
  <c r="K60" i="71"/>
  <c r="G84" i="86"/>
  <c r="G82" i="115"/>
  <c r="K37" i="80"/>
  <c r="G78" i="100"/>
  <c r="G49" i="81"/>
  <c r="K61" i="76"/>
  <c r="G75" i="111"/>
  <c r="K49" i="116"/>
  <c r="K42" i="113"/>
  <c r="K72" i="77"/>
  <c r="G77" i="92"/>
  <c r="K102" i="110"/>
  <c r="G95" i="103"/>
  <c r="K56" i="113"/>
  <c r="G76" i="80"/>
  <c r="K73" i="106"/>
  <c r="G82" i="90"/>
  <c r="G91" i="77"/>
  <c r="K52" i="65"/>
  <c r="K39" i="84"/>
  <c r="G48" i="71"/>
  <c r="K47" i="88"/>
  <c r="G86" i="82"/>
  <c r="K80" i="82"/>
  <c r="G69" i="108"/>
  <c r="K40" i="89"/>
  <c r="G65" i="77"/>
  <c r="K81" i="72"/>
  <c r="K38" i="90"/>
  <c r="G97" i="116"/>
  <c r="K83" i="108"/>
  <c r="K76" i="80"/>
  <c r="G69" i="83"/>
  <c r="K97" i="65"/>
  <c r="K84" i="101"/>
  <c r="G99" i="90"/>
  <c r="G96" i="73"/>
  <c r="K66" i="92"/>
  <c r="G76" i="92"/>
  <c r="G66" i="113"/>
  <c r="G56" i="86"/>
  <c r="K72" i="113"/>
  <c r="G89" i="82"/>
  <c r="K82" i="80"/>
  <c r="K69" i="114"/>
  <c r="K103" i="80"/>
  <c r="G100" i="107"/>
  <c r="K94" i="101"/>
  <c r="G108" i="84"/>
  <c r="K101" i="102"/>
  <c r="G47" i="71"/>
  <c r="K43" i="84"/>
  <c r="K43" i="92"/>
  <c r="K55" i="87"/>
  <c r="K38" i="91"/>
  <c r="G77" i="76"/>
  <c r="K76" i="108"/>
  <c r="K98" i="76"/>
  <c r="G62" i="84"/>
  <c r="G71" i="90"/>
  <c r="K86" i="106"/>
  <c r="K84" i="90"/>
  <c r="K54" i="79"/>
  <c r="G109" i="79"/>
  <c r="K79" i="106"/>
  <c r="G71" i="76"/>
  <c r="K97" i="114"/>
  <c r="K100" i="90"/>
  <c r="G79" i="73"/>
  <c r="K56" i="74"/>
  <c r="K104" i="83"/>
  <c r="G74" i="113"/>
  <c r="K97" i="90"/>
  <c r="G77" i="91"/>
  <c r="K62" i="75"/>
  <c r="K39" i="109"/>
  <c r="K75" i="115"/>
  <c r="K88" i="99"/>
  <c r="G84" i="84"/>
  <c r="K79" i="113"/>
  <c r="G104" i="79"/>
  <c r="K109" i="91"/>
  <c r="G86" i="81"/>
  <c r="G109" i="84"/>
  <c r="K38" i="107"/>
  <c r="G110" i="78"/>
  <c r="K86" i="91"/>
  <c r="K88" i="75"/>
  <c r="K32" i="99"/>
  <c r="G104" i="72"/>
  <c r="G53" i="71"/>
  <c r="K47" i="81"/>
  <c r="K59" i="85"/>
  <c r="G102" i="105"/>
  <c r="G59" i="82"/>
  <c r="G93" i="88"/>
  <c r="K98" i="106"/>
  <c r="G84" i="85"/>
  <c r="G79" i="110"/>
  <c r="G52" i="89"/>
  <c r="K91" i="113"/>
  <c r="K35" i="79"/>
  <c r="K69" i="86"/>
  <c r="G106" i="88"/>
  <c r="K37" i="113"/>
  <c r="G110" i="86"/>
  <c r="K61" i="73"/>
  <c r="K94" i="79"/>
  <c r="K41" i="91"/>
  <c r="K69" i="80"/>
  <c r="G83" i="100"/>
  <c r="K70" i="90"/>
  <c r="G108" i="81"/>
  <c r="K45" i="77"/>
  <c r="K52" i="100"/>
  <c r="G70" i="85"/>
  <c r="K96" i="101"/>
  <c r="K78" i="85"/>
  <c r="K37" i="109"/>
  <c r="G57" i="82"/>
  <c r="K40" i="111"/>
  <c r="K16" i="54"/>
  <c r="K45" i="114"/>
  <c r="K38" i="105"/>
  <c r="K72" i="90"/>
  <c r="K88" i="85"/>
  <c r="K35" i="75"/>
  <c r="K47" i="78"/>
  <c r="G88" i="77"/>
  <c r="K86" i="88"/>
  <c r="G71" i="98"/>
  <c r="G32" i="72"/>
  <c r="G67" i="107"/>
  <c r="K48" i="89"/>
  <c r="K90" i="72"/>
  <c r="G74" i="87"/>
  <c r="G57" i="88"/>
  <c r="K110" i="111"/>
  <c r="G80" i="77"/>
  <c r="K36" i="84"/>
  <c r="K78" i="92"/>
  <c r="K87" i="86"/>
  <c r="K88" i="79"/>
  <c r="K106" i="72"/>
  <c r="G74" i="108"/>
  <c r="K86" i="74"/>
  <c r="K43" i="86"/>
  <c r="K79" i="92"/>
  <c r="K60" i="104"/>
  <c r="K81" i="91"/>
  <c r="G106" i="83"/>
  <c r="G78" i="109"/>
  <c r="G41" i="86"/>
  <c r="K33" i="91"/>
  <c r="G79" i="76"/>
  <c r="G56" i="79"/>
  <c r="G104" i="89"/>
  <c r="K57" i="89"/>
  <c r="K92" i="84"/>
  <c r="M16" i="54"/>
  <c r="K79" i="73"/>
  <c r="G42" i="71"/>
  <c r="K110" i="107"/>
  <c r="G84" i="89"/>
  <c r="K91" i="71"/>
  <c r="G70" i="71"/>
  <c r="G77" i="74"/>
  <c r="G47" i="72"/>
  <c r="K66" i="73"/>
  <c r="K72" i="79"/>
  <c r="K99" i="102"/>
  <c r="K70" i="110"/>
  <c r="G80" i="113"/>
  <c r="K86" i="101"/>
  <c r="G91" i="76"/>
  <c r="K46" i="99"/>
  <c r="G75" i="73"/>
  <c r="G77" i="84"/>
  <c r="K75" i="82"/>
  <c r="K39" i="72"/>
  <c r="K55" i="82"/>
  <c r="K94" i="110"/>
  <c r="G77" i="75"/>
  <c r="G110" i="99"/>
  <c r="G35" i="80"/>
  <c r="K41" i="72"/>
  <c r="G99" i="75"/>
  <c r="K88" i="78"/>
  <c r="G49" i="72"/>
  <c r="K108" i="83"/>
  <c r="G98" i="97"/>
  <c r="G33" i="80"/>
  <c r="K107" i="72"/>
  <c r="K65" i="108"/>
  <c r="G65" i="110"/>
  <c r="K76" i="109"/>
  <c r="G97" i="65"/>
  <c r="K103" i="101"/>
  <c r="K44" i="107"/>
  <c r="K103" i="84"/>
  <c r="G86" i="80"/>
  <c r="K52" i="88"/>
  <c r="K61" i="80"/>
  <c r="K96" i="76"/>
  <c r="G48" i="88"/>
  <c r="K39" i="79"/>
  <c r="K85" i="90"/>
  <c r="K76" i="88"/>
  <c r="G61" i="78"/>
  <c r="G110" i="111"/>
  <c r="G88" i="108"/>
  <c r="G65" i="99"/>
  <c r="G67" i="109"/>
  <c r="K69" i="105"/>
  <c r="G48" i="83"/>
  <c r="G50" i="90"/>
  <c r="K54" i="105"/>
  <c r="G92" i="76"/>
  <c r="G35" i="72"/>
  <c r="K83" i="97"/>
  <c r="G48" i="89"/>
  <c r="K82" i="97"/>
  <c r="K92" i="72"/>
  <c r="K108" i="88"/>
  <c r="K36" i="99"/>
  <c r="K90" i="100"/>
  <c r="K107" i="106"/>
  <c r="K104" i="114"/>
  <c r="G102" i="74"/>
  <c r="G104" i="111"/>
  <c r="G37" i="92"/>
  <c r="G106" i="115"/>
  <c r="K109" i="79"/>
  <c r="K62" i="78"/>
  <c r="K76" i="85"/>
  <c r="K92" i="79"/>
  <c r="G99" i="89"/>
  <c r="G43" i="80"/>
  <c r="G70" i="75"/>
  <c r="K86" i="76"/>
  <c r="G103" i="86"/>
  <c r="K88" i="113"/>
  <c r="K108" i="89"/>
  <c r="K80" i="105"/>
  <c r="K104" i="72"/>
  <c r="G32" i="86"/>
  <c r="K91" i="99"/>
  <c r="G77" i="98"/>
  <c r="G37" i="88"/>
  <c r="K49" i="110"/>
  <c r="K109" i="113"/>
  <c r="G104" i="101"/>
  <c r="G87" i="114"/>
  <c r="K53" i="107"/>
  <c r="G66" i="117"/>
  <c r="K46" i="78"/>
  <c r="K93" i="104"/>
  <c r="K90" i="113"/>
  <c r="K54" i="71"/>
  <c r="K103" i="82"/>
  <c r="G96" i="89"/>
  <c r="G65" i="78"/>
  <c r="G74" i="78"/>
  <c r="K93" i="116"/>
  <c r="K100" i="84"/>
  <c r="K85" i="102"/>
  <c r="K97" i="76"/>
  <c r="K92" i="89"/>
  <c r="G84" i="78"/>
  <c r="K36" i="79"/>
  <c r="K76" i="90"/>
  <c r="K72" i="89"/>
  <c r="G109" i="80"/>
  <c r="K33" i="99"/>
  <c r="G50" i="71"/>
  <c r="K103" i="78"/>
  <c r="K46" i="71"/>
  <c r="K48" i="83"/>
  <c r="K77" i="83"/>
  <c r="G86" i="72"/>
  <c r="K55" i="103"/>
  <c r="K103" i="85"/>
  <c r="K40" i="117"/>
  <c r="G100" i="99"/>
  <c r="G65" i="89"/>
  <c r="G84" i="80"/>
  <c r="K62" i="87"/>
  <c r="G103" i="89"/>
  <c r="G83" i="117"/>
  <c r="G108" i="90"/>
  <c r="K91" i="83"/>
  <c r="K46" i="82"/>
  <c r="G48" i="74"/>
  <c r="G73" i="71"/>
  <c r="K102" i="86"/>
  <c r="G39" i="81"/>
  <c r="G48" i="78"/>
  <c r="G89" i="72"/>
  <c r="G71" i="74"/>
  <c r="G68" i="76"/>
  <c r="K69" i="111"/>
  <c r="K101" i="73"/>
  <c r="G87" i="74"/>
  <c r="G85" i="107"/>
  <c r="K98" i="85"/>
  <c r="G71" i="87"/>
  <c r="K34" i="79"/>
  <c r="G102" i="80"/>
  <c r="G67" i="92"/>
  <c r="G93" i="113"/>
  <c r="G47" i="78"/>
  <c r="K93" i="82"/>
  <c r="K57" i="84"/>
  <c r="K43" i="88"/>
  <c r="K95" i="85"/>
  <c r="K56" i="80"/>
  <c r="G84" i="117"/>
  <c r="K50" i="82"/>
  <c r="K81" i="86"/>
  <c r="K100" i="79"/>
  <c r="K47" i="79"/>
  <c r="G92" i="81"/>
  <c r="K91" i="111"/>
  <c r="G35" i="86"/>
  <c r="K57" i="101"/>
  <c r="K100" i="71"/>
  <c r="K65" i="71"/>
  <c r="G99" i="117"/>
  <c r="G74" i="115"/>
  <c r="G85" i="76"/>
  <c r="K55" i="98"/>
  <c r="K110" i="102"/>
  <c r="K47" i="99"/>
  <c r="G79" i="116"/>
  <c r="K59" i="107"/>
  <c r="K109" i="108"/>
  <c r="G47" i="88"/>
  <c r="G33" i="90"/>
  <c r="G96" i="92"/>
  <c r="K91" i="110"/>
  <c r="G47" i="91"/>
  <c r="G104" i="82"/>
  <c r="G66" i="87"/>
  <c r="K85" i="87"/>
  <c r="G103" i="97"/>
  <c r="G98" i="77"/>
  <c r="G98" i="71"/>
  <c r="K68" i="80"/>
  <c r="G81" i="73"/>
  <c r="K89" i="115"/>
  <c r="K81" i="88"/>
  <c r="G94" i="83"/>
  <c r="G73" i="103"/>
  <c r="G52" i="92"/>
  <c r="G86" i="99"/>
  <c r="G61" i="86"/>
  <c r="K56" i="114"/>
  <c r="G70" i="89"/>
  <c r="G75" i="84"/>
  <c r="G103" i="76"/>
  <c r="K56" i="81"/>
  <c r="G36" i="87"/>
  <c r="K95" i="107"/>
  <c r="K68" i="77"/>
  <c r="K40" i="79"/>
  <c r="G86" i="65"/>
  <c r="K76" i="84"/>
  <c r="K68" i="74"/>
  <c r="K106" i="73"/>
  <c r="G37" i="90"/>
  <c r="K34" i="83"/>
  <c r="K102" i="84"/>
  <c r="G75" i="100"/>
  <c r="K84" i="89"/>
  <c r="K51" i="92"/>
  <c r="G83" i="98"/>
  <c r="G102" i="75"/>
  <c r="G68" i="100"/>
  <c r="G103" i="110"/>
  <c r="G40" i="76"/>
  <c r="G44" i="71"/>
  <c r="K38" i="84"/>
  <c r="K53" i="92"/>
  <c r="G55" i="85"/>
  <c r="K81" i="97"/>
  <c r="K38" i="113"/>
  <c r="G100" i="116"/>
  <c r="K67" i="113"/>
  <c r="K59" i="106"/>
  <c r="K90" i="106"/>
  <c r="K81" i="92"/>
  <c r="G109" i="88"/>
  <c r="K32" i="78"/>
  <c r="G85" i="106"/>
  <c r="K44" i="89"/>
  <c r="K35" i="86"/>
  <c r="K43" i="89"/>
  <c r="G76" i="73"/>
  <c r="G87" i="83"/>
  <c r="K98" i="109"/>
  <c r="K60" i="79"/>
  <c r="G95" i="75"/>
  <c r="K85" i="76"/>
  <c r="K43" i="73"/>
  <c r="G88" i="85"/>
  <c r="G71" i="79"/>
  <c r="G78" i="82"/>
  <c r="K80" i="100"/>
  <c r="G91" i="99"/>
  <c r="K95" i="74"/>
  <c r="K46" i="103"/>
  <c r="G86" i="107"/>
  <c r="K71" i="82"/>
  <c r="G56" i="87"/>
  <c r="G70" i="77"/>
  <c r="G40" i="73"/>
  <c r="G70" i="108"/>
  <c r="K69" i="73"/>
  <c r="G60" i="71"/>
  <c r="K35" i="65"/>
  <c r="K47" i="97"/>
  <c r="G97" i="97"/>
  <c r="G101" i="87"/>
  <c r="G39" i="75"/>
  <c r="K74" i="80"/>
  <c r="K97" i="97"/>
  <c r="K71" i="79"/>
  <c r="G107" i="108"/>
  <c r="G90" i="85"/>
  <c r="G84" i="92"/>
  <c r="K90" i="83"/>
  <c r="K50" i="83"/>
  <c r="G85" i="117"/>
  <c r="G70" i="80"/>
  <c r="G106" i="76"/>
  <c r="G79" i="88"/>
  <c r="K90" i="73"/>
  <c r="K91" i="75"/>
  <c r="K39" i="99"/>
  <c r="K65" i="103"/>
  <c r="K77" i="87"/>
  <c r="G91" i="111"/>
  <c r="K90" i="81"/>
  <c r="G83" i="91"/>
  <c r="K88" i="86"/>
  <c r="K98" i="101"/>
  <c r="G100" i="76"/>
  <c r="K76" i="110"/>
  <c r="G44" i="90"/>
  <c r="K33" i="101"/>
  <c r="K79" i="114"/>
  <c r="K99" i="80"/>
  <c r="K87" i="99"/>
  <c r="K33" i="109"/>
  <c r="G40" i="72"/>
  <c r="K103" i="88"/>
  <c r="G88" i="92"/>
  <c r="G90" i="102"/>
  <c r="G110" i="117"/>
  <c r="G70" i="97"/>
  <c r="K69" i="81"/>
  <c r="G82" i="97"/>
  <c r="K37" i="87"/>
  <c r="K42" i="87"/>
  <c r="K100" i="87"/>
  <c r="G86" i="86"/>
  <c r="G86" i="77"/>
  <c r="K67" i="86"/>
  <c r="G96" i="108"/>
  <c r="G94" i="97"/>
  <c r="K41" i="85"/>
  <c r="K77" i="71"/>
  <c r="K91" i="117"/>
  <c r="G83" i="114"/>
  <c r="K49" i="87"/>
  <c r="G67" i="77"/>
  <c r="K73" i="73"/>
  <c r="G96" i="83"/>
  <c r="K32" i="80"/>
  <c r="G82" i="82"/>
  <c r="G80" i="102"/>
  <c r="K96" i="75"/>
  <c r="K82" i="105"/>
  <c r="K85" i="73"/>
  <c r="G103" i="90"/>
  <c r="G97" i="113"/>
  <c r="P16" i="54"/>
  <c r="K91" i="72"/>
  <c r="G95" i="99"/>
  <c r="K100" i="73"/>
  <c r="K84" i="76"/>
  <c r="G40" i="78"/>
  <c r="K59" i="91"/>
  <c r="K95" i="77"/>
  <c r="K95" i="78"/>
  <c r="K40" i="82"/>
  <c r="K95" i="106"/>
  <c r="G99" i="78"/>
  <c r="G87" i="72"/>
  <c r="G88" i="79"/>
  <c r="K51" i="80"/>
  <c r="K41" i="100"/>
  <c r="K77" i="75"/>
  <c r="K109" i="84"/>
  <c r="G67" i="83"/>
  <c r="K56" i="65"/>
  <c r="K81" i="80"/>
  <c r="K83" i="107"/>
  <c r="G91" i="100"/>
  <c r="G88" i="103"/>
  <c r="K65" i="113"/>
  <c r="G107" i="92"/>
  <c r="G92" i="71"/>
  <c r="G107" i="101"/>
  <c r="K85" i="107"/>
  <c r="G103" i="116"/>
  <c r="G82" i="101"/>
  <c r="G65" i="91"/>
  <c r="G74" i="82"/>
  <c r="K72" i="98"/>
  <c r="K101" i="87"/>
  <c r="G67" i="99"/>
  <c r="K78" i="80"/>
  <c r="K95" i="72"/>
  <c r="K37" i="73"/>
  <c r="G103" i="115"/>
  <c r="G90" i="98"/>
  <c r="K110" i="80"/>
  <c r="G39" i="76"/>
  <c r="G87" i="105"/>
  <c r="K104" i="76"/>
  <c r="K104" i="81"/>
  <c r="K44" i="105"/>
  <c r="K70" i="80"/>
  <c r="G78" i="83"/>
  <c r="G74" i="88"/>
  <c r="G34" i="87"/>
  <c r="K90" i="92"/>
  <c r="G94" i="80"/>
  <c r="K52" i="79"/>
  <c r="K85" i="74"/>
  <c r="G110" i="90"/>
  <c r="G38" i="88"/>
  <c r="G98" i="75"/>
  <c r="K44" i="78"/>
  <c r="K99" i="87"/>
  <c r="K45" i="103"/>
  <c r="G79" i="101"/>
  <c r="DT16" i="54"/>
  <c r="K57" i="72"/>
  <c r="K74" i="73"/>
  <c r="G90" i="88"/>
  <c r="K83" i="115"/>
  <c r="K57" i="91"/>
  <c r="K69" i="100"/>
  <c r="G107" i="80"/>
  <c r="G90" i="79"/>
  <c r="G67" i="90"/>
  <c r="K95" i="79"/>
  <c r="G88" i="113"/>
  <c r="K41" i="104"/>
  <c r="K82" i="98"/>
  <c r="K80" i="73"/>
  <c r="K107" i="77"/>
  <c r="G77" i="103"/>
  <c r="G78" i="80"/>
  <c r="G74" i="83"/>
  <c r="G54" i="91"/>
  <c r="K43" i="65"/>
  <c r="G82" i="87"/>
  <c r="G44" i="87"/>
  <c r="K77" i="77"/>
  <c r="G106" i="86"/>
  <c r="G102" i="65"/>
  <c r="K78" i="83"/>
  <c r="K73" i="107"/>
  <c r="K39" i="81"/>
  <c r="K67" i="88"/>
  <c r="K80" i="84"/>
  <c r="G39" i="65"/>
  <c r="K42" i="92"/>
  <c r="G93" i="75"/>
  <c r="G45" i="92"/>
  <c r="K91" i="108"/>
  <c r="G102" i="85"/>
  <c r="K109" i="76"/>
  <c r="K107" i="83"/>
  <c r="K71" i="110"/>
  <c r="K78" i="115"/>
  <c r="K85" i="117"/>
  <c r="G97" i="86"/>
  <c r="G103" i="117"/>
  <c r="K65" i="91"/>
  <c r="G87" i="82"/>
  <c r="G74" i="86"/>
  <c r="K108" i="65"/>
  <c r="G70" i="73"/>
  <c r="G70" i="87"/>
  <c r="G65" i="84"/>
  <c r="K100" i="72"/>
  <c r="K76" i="76"/>
  <c r="G70" i="114"/>
  <c r="G97" i="76"/>
  <c r="K102" i="106"/>
  <c r="K110" i="92"/>
  <c r="K96" i="87"/>
  <c r="K43" i="71"/>
  <c r="K84" i="106"/>
  <c r="K38" i="71"/>
  <c r="K102" i="65"/>
  <c r="G88" i="107"/>
  <c r="G83" i="109"/>
  <c r="G42" i="65"/>
  <c r="G71" i="86"/>
  <c r="K57" i="87"/>
  <c r="K82" i="116"/>
  <c r="K78" i="116"/>
  <c r="K61" i="71"/>
  <c r="G102" i="79"/>
  <c r="G60" i="85"/>
  <c r="G104" i="103"/>
  <c r="K100" i="74"/>
  <c r="K43" i="75"/>
  <c r="K61" i="107"/>
  <c r="K55" i="115"/>
  <c r="G97" i="85"/>
  <c r="K73" i="71"/>
  <c r="K34" i="65"/>
  <c r="G65" i="74"/>
  <c r="G79" i="74"/>
  <c r="G106" i="87"/>
  <c r="K38" i="114"/>
  <c r="G72" i="82"/>
  <c r="G78" i="77"/>
  <c r="K96" i="84"/>
  <c r="K56" i="108"/>
  <c r="G106" i="90"/>
  <c r="K77" i="72"/>
  <c r="K72" i="103"/>
  <c r="G103" i="72"/>
  <c r="G54" i="82"/>
  <c r="G94" i="78"/>
  <c r="G109" i="103"/>
  <c r="K73" i="104"/>
  <c r="K98" i="74"/>
  <c r="K101" i="65"/>
  <c r="G83" i="74"/>
  <c r="G103" i="111"/>
  <c r="K74" i="72"/>
  <c r="G77" i="81"/>
  <c r="K38" i="82"/>
  <c r="K89" i="86"/>
  <c r="K88" i="106"/>
  <c r="K87" i="65"/>
  <c r="K90" i="104"/>
  <c r="K32" i="90"/>
  <c r="G59" i="74"/>
  <c r="G44" i="86"/>
  <c r="K59" i="110"/>
  <c r="G92" i="84"/>
  <c r="K37" i="101"/>
  <c r="G110" i="84"/>
  <c r="K107" i="84"/>
  <c r="K90" i="97"/>
  <c r="K110" i="99"/>
  <c r="K75" i="80"/>
  <c r="G74" i="84"/>
  <c r="K47" i="75"/>
  <c r="G40" i="84"/>
  <c r="K67" i="90"/>
  <c r="K34" i="88"/>
  <c r="K104" i="71"/>
  <c r="K100" i="108"/>
  <c r="K109" i="109"/>
  <c r="K45" i="92"/>
  <c r="G51" i="76"/>
  <c r="G85" i="81"/>
  <c r="K42" i="80"/>
  <c r="K101" i="79"/>
  <c r="K59" i="86"/>
  <c r="K96" i="71"/>
  <c r="K45" i="102"/>
  <c r="K95" i="110"/>
  <c r="K69" i="92"/>
  <c r="K34" i="74"/>
  <c r="K33" i="86"/>
  <c r="G85" i="85"/>
  <c r="K104" i="89"/>
  <c r="K43" i="74"/>
  <c r="K51" i="99"/>
  <c r="K97" i="106"/>
  <c r="K50" i="92"/>
  <c r="K68" i="83"/>
  <c r="K47" i="106"/>
  <c r="K85" i="101"/>
  <c r="G75" i="82"/>
  <c r="K71" i="78"/>
  <c r="K77" i="109"/>
  <c r="K50" i="109"/>
  <c r="G84" i="77"/>
  <c r="K92" i="108"/>
  <c r="K93" i="88"/>
  <c r="K104" i="105"/>
  <c r="G101" i="83"/>
  <c r="G73" i="99"/>
  <c r="G80" i="89"/>
  <c r="K106" i="110"/>
  <c r="G67" i="100"/>
  <c r="K81" i="79"/>
  <c r="G71" i="114"/>
  <c r="G86" i="102"/>
  <c r="K48" i="109"/>
  <c r="K61" i="105"/>
  <c r="K80" i="83"/>
  <c r="K71" i="105"/>
  <c r="G74" i="116"/>
  <c r="K39" i="71"/>
  <c r="G81" i="71"/>
  <c r="K59" i="65"/>
  <c r="K53" i="104"/>
  <c r="G107" i="111"/>
  <c r="K52" i="97"/>
  <c r="K98" i="92"/>
  <c r="K99" i="74"/>
  <c r="G90" i="83"/>
  <c r="K107" i="100"/>
  <c r="K82" i="84"/>
  <c r="K43" i="113"/>
  <c r="K78" i="82"/>
  <c r="K56" i="98"/>
  <c r="G66" i="91"/>
  <c r="K54" i="115"/>
  <c r="G68" i="83"/>
  <c r="K106" i="116"/>
  <c r="G80" i="74"/>
  <c r="G102" i="98"/>
  <c r="K33" i="83"/>
  <c r="K49" i="117"/>
  <c r="K98" i="110"/>
  <c r="K89" i="72"/>
  <c r="K43" i="90"/>
  <c r="K80" i="85"/>
  <c r="G62" i="78"/>
  <c r="G98" i="84"/>
  <c r="K104" i="74"/>
  <c r="K106" i="104"/>
  <c r="G102" i="91"/>
  <c r="G92" i="87"/>
  <c r="K76" i="105"/>
  <c r="K107" i="103"/>
  <c r="G107" i="85"/>
  <c r="G72" i="78"/>
  <c r="G66" i="77"/>
  <c r="G87" i="87"/>
  <c r="K68" i="109"/>
  <c r="G46" i="82"/>
  <c r="K34" i="87"/>
  <c r="K69" i="72"/>
  <c r="K77" i="90"/>
  <c r="G39" i="74"/>
  <c r="G73" i="88"/>
  <c r="G104" i="106"/>
  <c r="K53" i="91"/>
  <c r="K54" i="89"/>
  <c r="K78" i="74"/>
  <c r="G89" i="81"/>
  <c r="K44" i="102"/>
  <c r="G95" i="110"/>
  <c r="K96" i="117"/>
  <c r="G91" i="101"/>
  <c r="G103" i="82"/>
  <c r="G65" i="80"/>
  <c r="G70" i="90"/>
  <c r="G91" i="78"/>
  <c r="K51" i="110"/>
  <c r="K92" i="80"/>
  <c r="K34" i="91"/>
  <c r="K40" i="75"/>
  <c r="G84" i="82"/>
  <c r="G91" i="90"/>
  <c r="G108" i="92"/>
  <c r="G95" i="74"/>
  <c r="G67" i="88"/>
  <c r="K54" i="88"/>
  <c r="K74" i="78"/>
  <c r="K66" i="91"/>
  <c r="K33" i="81"/>
  <c r="G48" i="80"/>
  <c r="K80" i="81"/>
  <c r="G34" i="65"/>
  <c r="K67" i="109"/>
  <c r="G62" i="76"/>
  <c r="K51" i="113"/>
  <c r="G49" i="75"/>
  <c r="G89" i="71"/>
  <c r="G67" i="79"/>
  <c r="K109" i="88"/>
  <c r="K80" i="89"/>
  <c r="K81" i="108"/>
  <c r="G109" i="83"/>
  <c r="G72" i="80"/>
  <c r="G46" i="92"/>
  <c r="K42" i="103"/>
  <c r="K40" i="65"/>
  <c r="G40" i="83"/>
  <c r="K54" i="104"/>
  <c r="K49" i="80"/>
  <c r="K49" i="71"/>
  <c r="K72" i="74"/>
  <c r="K51" i="117"/>
  <c r="G108" i="71"/>
  <c r="K93" i="92"/>
  <c r="G43" i="65"/>
  <c r="G62" i="92"/>
  <c r="K56" i="100"/>
  <c r="K98" i="107"/>
  <c r="G87" i="104"/>
  <c r="G40" i="85"/>
  <c r="K75" i="101"/>
  <c r="K67" i="76"/>
  <c r="K89" i="98"/>
  <c r="G79" i="86"/>
  <c r="K94" i="76"/>
  <c r="G78" i="85"/>
  <c r="K61" i="84"/>
  <c r="K67" i="102"/>
  <c r="K108" i="73"/>
  <c r="G106" i="72"/>
  <c r="K91" i="87"/>
  <c r="G85" i="88"/>
  <c r="G82" i="86"/>
  <c r="G61" i="84"/>
  <c r="K83" i="76"/>
  <c r="K57" i="102"/>
  <c r="K43" i="72"/>
  <c r="K83" i="92"/>
  <c r="K44" i="88"/>
  <c r="G53" i="74"/>
  <c r="G110" i="65"/>
  <c r="G51" i="81"/>
  <c r="G68" i="82"/>
  <c r="K50" i="84"/>
  <c r="G47" i="74"/>
  <c r="G108" i="114"/>
  <c r="K43" i="101"/>
  <c r="K94" i="109"/>
  <c r="G98" i="116"/>
  <c r="K79" i="81"/>
  <c r="K67" i="97"/>
  <c r="K97" i="72"/>
  <c r="K98" i="91"/>
  <c r="K95" i="86"/>
  <c r="G57" i="65"/>
  <c r="K85" i="91"/>
  <c r="G102" i="88"/>
  <c r="K57" i="82"/>
  <c r="K85" i="103"/>
  <c r="K89" i="80"/>
  <c r="G34" i="80"/>
  <c r="G81" i="85"/>
  <c r="G107" i="90"/>
  <c r="K101" i="77"/>
  <c r="G74" i="117"/>
  <c r="G94" i="84"/>
  <c r="G69" i="107"/>
  <c r="G97" i="110"/>
  <c r="K66" i="85"/>
  <c r="K65" i="77"/>
  <c r="K103" i="74"/>
  <c r="K74" i="84"/>
  <c r="K54" i="80"/>
  <c r="G104" i="73"/>
  <c r="K109" i="101"/>
  <c r="G57" i="76"/>
  <c r="K77" i="103"/>
  <c r="G80" i="84"/>
  <c r="G108" i="79"/>
  <c r="K45" i="74"/>
  <c r="G100" i="81"/>
  <c r="K45" i="115"/>
  <c r="K92" i="77"/>
  <c r="G82" i="85"/>
  <c r="K77" i="74"/>
  <c r="G82" i="92"/>
  <c r="K37" i="85"/>
  <c r="G53" i="77"/>
  <c r="K53" i="72"/>
  <c r="K94" i="91"/>
  <c r="K90" i="85"/>
  <c r="K72" i="86"/>
  <c r="K55" i="78"/>
  <c r="G71" i="77"/>
  <c r="K55" i="77"/>
  <c r="K43" i="105"/>
  <c r="K32" i="75"/>
  <c r="K34" i="82"/>
  <c r="K91" i="98"/>
  <c r="G62" i="86"/>
  <c r="G65" i="109"/>
  <c r="K61" i="78"/>
  <c r="K96" i="90"/>
  <c r="K43" i="106"/>
  <c r="G66" i="106"/>
  <c r="G56" i="71"/>
  <c r="K76" i="71"/>
  <c r="K107" i="92"/>
  <c r="G91" i="65"/>
  <c r="G70" i="83"/>
  <c r="G68" i="87"/>
  <c r="G98" i="81"/>
  <c r="G104" i="90"/>
  <c r="K57" i="65"/>
  <c r="G92" i="91"/>
  <c r="G72" i="90"/>
  <c r="G40" i="81"/>
  <c r="G86" i="88"/>
  <c r="K76" i="102"/>
  <c r="G62" i="88"/>
  <c r="G90" i="72"/>
  <c r="G48" i="75"/>
  <c r="G79" i="100"/>
  <c r="G74" i="109"/>
  <c r="K40" i="104"/>
  <c r="K70" i="109"/>
  <c r="G68" i="72"/>
  <c r="G94" i="81"/>
  <c r="K89" i="85"/>
  <c r="K38" i="97"/>
  <c r="G97" i="79"/>
  <c r="K52" i="72"/>
  <c r="G81" i="78"/>
  <c r="G77" i="77"/>
  <c r="K87" i="105"/>
  <c r="G54" i="75"/>
  <c r="G38" i="81"/>
  <c r="K51" i="107"/>
  <c r="K103" i="113"/>
  <c r="K50" i="86"/>
  <c r="G68" i="74"/>
  <c r="K107" i="76"/>
  <c r="G81" i="114"/>
  <c r="K80" i="111"/>
  <c r="K96" i="116"/>
  <c r="G56" i="81"/>
  <c r="G107" i="81"/>
  <c r="K76" i="92"/>
  <c r="K92" i="83"/>
  <c r="G91" i="88"/>
  <c r="K104" i="80"/>
  <c r="G88" i="101"/>
  <c r="G99" i="71"/>
  <c r="G93" i="81"/>
  <c r="K73" i="117"/>
  <c r="K78" i="81"/>
  <c r="G100" i="78"/>
  <c r="K74" i="79"/>
  <c r="K99" i="113"/>
  <c r="K45" i="80"/>
  <c r="G89" i="73"/>
  <c r="K98" i="102"/>
  <c r="K109" i="81"/>
  <c r="K97" i="87"/>
  <c r="G79" i="92"/>
  <c r="K93" i="77"/>
  <c r="K66" i="110"/>
  <c r="G107" i="65"/>
  <c r="G65" i="88"/>
  <c r="K40" i="87"/>
  <c r="G94" i="90"/>
  <c r="K51" i="83"/>
  <c r="K95" i="116"/>
  <c r="G87" i="91"/>
  <c r="G90" i="97"/>
  <c r="K54" i="65"/>
  <c r="K104" i="87"/>
  <c r="K92" i="99"/>
  <c r="G108" i="72"/>
  <c r="K44" i="75"/>
  <c r="K79" i="75"/>
  <c r="K41" i="75"/>
  <c r="K74" i="111"/>
  <c r="K83" i="75"/>
  <c r="G104" i="81"/>
  <c r="K62" i="105"/>
  <c r="K53" i="89"/>
  <c r="G96" i="74"/>
  <c r="K85" i="78"/>
  <c r="K83" i="116"/>
  <c r="K88" i="104"/>
  <c r="G92" i="101"/>
  <c r="G46" i="84"/>
  <c r="G102" i="114"/>
  <c r="G102" i="116"/>
  <c r="G100" i="75"/>
  <c r="K109" i="98"/>
  <c r="K33" i="73"/>
  <c r="G80" i="86"/>
  <c r="G83" i="110"/>
  <c r="K85" i="80"/>
  <c r="K69" i="116"/>
  <c r="G62" i="65"/>
  <c r="K96" i="72"/>
  <c r="G102" i="103"/>
  <c r="AB16" i="54"/>
  <c r="K100" i="111"/>
  <c r="G51" i="92"/>
  <c r="K42" i="83"/>
  <c r="K33" i="77"/>
  <c r="K92" i="92"/>
  <c r="K96" i="113"/>
  <c r="G96" i="91"/>
  <c r="K95" i="65"/>
  <c r="K79" i="82"/>
  <c r="K100" i="105"/>
  <c r="K99" i="103"/>
  <c r="K47" i="86"/>
  <c r="K38" i="85"/>
  <c r="G78" i="65"/>
  <c r="G76" i="83"/>
  <c r="K50" i="74"/>
  <c r="K55" i="113"/>
  <c r="K103" i="73"/>
  <c r="K109" i="72"/>
  <c r="G94" i="71"/>
  <c r="K65" i="81"/>
  <c r="K59" i="81"/>
  <c r="G75" i="74"/>
  <c r="G67" i="72"/>
  <c r="G45" i="87"/>
  <c r="K45" i="109"/>
  <c r="G89" i="76"/>
  <c r="K92" i="81"/>
  <c r="G95" i="98"/>
  <c r="G104" i="76"/>
  <c r="G43" i="74"/>
  <c r="G65" i="108"/>
  <c r="K61" i="85"/>
  <c r="K40" i="109"/>
  <c r="K96" i="98"/>
  <c r="G87" i="76"/>
  <c r="G39" i="90"/>
  <c r="K89" i="106"/>
  <c r="K35" i="89"/>
  <c r="G85" i="91"/>
  <c r="K110" i="89"/>
  <c r="K89" i="88"/>
  <c r="K35" i="73"/>
  <c r="G97" i="77"/>
  <c r="G44" i="77"/>
  <c r="G100" i="65"/>
  <c r="G109" i="77"/>
  <c r="G70" i="116"/>
  <c r="K46" i="86"/>
  <c r="K66" i="80"/>
  <c r="K45" i="75"/>
  <c r="K90" i="91"/>
  <c r="G77" i="82"/>
  <c r="G100" i="102"/>
  <c r="G100" i="114"/>
  <c r="G85" i="92"/>
  <c r="K59" i="90"/>
  <c r="K54" i="91"/>
  <c r="G95" i="79"/>
  <c r="K104" i="113"/>
  <c r="K100" i="100"/>
  <c r="G50" i="87"/>
  <c r="K96" i="91"/>
  <c r="K99" i="65"/>
  <c r="K40" i="73"/>
  <c r="K65" i="105"/>
  <c r="K83" i="91"/>
  <c r="K69" i="75"/>
  <c r="K48" i="77"/>
  <c r="K109" i="103"/>
  <c r="G74" i="73"/>
  <c r="K100" i="80"/>
  <c r="G53" i="89"/>
  <c r="G72" i="113"/>
  <c r="G77" i="71"/>
  <c r="K109" i="114"/>
  <c r="G94" i="79"/>
  <c r="K55" i="90"/>
  <c r="K32" i="104"/>
  <c r="K107" i="91"/>
  <c r="G71" i="116"/>
  <c r="K71" i="114"/>
  <c r="G83" i="92"/>
  <c r="G83" i="80"/>
  <c r="K62" i="81"/>
  <c r="K36" i="80"/>
  <c r="G109" i="85"/>
  <c r="G108" i="110"/>
  <c r="K37" i="108"/>
  <c r="K86" i="84"/>
  <c r="G72" i="75"/>
  <c r="K62" i="79"/>
  <c r="G77" i="73"/>
  <c r="K90" i="71"/>
  <c r="K82" i="110"/>
  <c r="K88" i="90"/>
  <c r="K83" i="117"/>
  <c r="K47" i="73"/>
  <c r="G72" i="76"/>
  <c r="K75" i="75"/>
  <c r="G81" i="84"/>
  <c r="G90" i="108"/>
  <c r="K95" i="89"/>
  <c r="G78" i="98"/>
  <c r="G33" i="72"/>
  <c r="G37" i="72"/>
  <c r="K34" i="86"/>
  <c r="K108" i="99"/>
  <c r="K52" i="75"/>
  <c r="G74" i="111"/>
  <c r="K97" i="105"/>
  <c r="K83" i="102"/>
  <c r="G77" i="89"/>
  <c r="K41" i="73"/>
  <c r="K73" i="65"/>
  <c r="G87" i="110"/>
  <c r="G85" i="74"/>
  <c r="G33" i="87"/>
  <c r="K67" i="65"/>
  <c r="K98" i="84"/>
  <c r="G98" i="80"/>
  <c r="G92" i="85"/>
  <c r="K46" i="98"/>
  <c r="G108" i="89"/>
  <c r="K72" i="65"/>
  <c r="G66" i="108"/>
  <c r="G98" i="72"/>
  <c r="G41" i="72"/>
  <c r="G66" i="109"/>
  <c r="K94" i="73"/>
  <c r="DS16" i="54"/>
  <c r="K85" i="84"/>
  <c r="K67" i="72"/>
  <c r="G83" i="86"/>
  <c r="G98" i="65"/>
  <c r="G75" i="99"/>
  <c r="K96" i="78"/>
  <c r="K102" i="116"/>
  <c r="K53" i="87"/>
  <c r="K50" i="85"/>
  <c r="K96" i="77"/>
  <c r="G67" i="71"/>
  <c r="K45" i="85"/>
  <c r="K51" i="98"/>
  <c r="K71" i="65"/>
  <c r="K95" i="114"/>
  <c r="G40" i="92"/>
  <c r="K96" i="110"/>
  <c r="G61" i="65"/>
  <c r="K76" i="107"/>
  <c r="K55" i="88"/>
  <c r="K32" i="82"/>
  <c r="G106" i="77"/>
  <c r="G35" i="92"/>
  <c r="K46" i="85"/>
  <c r="G106" i="102"/>
  <c r="G90" i="71"/>
  <c r="K89" i="77"/>
  <c r="G36" i="80"/>
  <c r="G89" i="106"/>
  <c r="K72" i="81"/>
  <c r="K54" i="117"/>
  <c r="K76" i="78"/>
  <c r="G98" i="79"/>
  <c r="K53" i="109"/>
  <c r="K69" i="82"/>
  <c r="G49" i="74"/>
  <c r="K39" i="90"/>
  <c r="K89" i="92"/>
  <c r="K46" i="80"/>
  <c r="K94" i="106"/>
  <c r="K49" i="106"/>
  <c r="G79" i="82"/>
  <c r="K76" i="87"/>
  <c r="G75" i="78"/>
  <c r="G41" i="74"/>
  <c r="G74" i="75"/>
  <c r="G94" i="101"/>
  <c r="K73" i="85"/>
  <c r="G60" i="80"/>
  <c r="G110" i="85"/>
  <c r="K55" i="79"/>
  <c r="K90" i="82"/>
  <c r="K66" i="74"/>
  <c r="G78" i="103"/>
  <c r="K32" i="86"/>
  <c r="K46" i="87"/>
  <c r="G86" i="97"/>
  <c r="K103" i="106"/>
  <c r="K65" i="80"/>
  <c r="K51" i="71"/>
  <c r="K55" i="80"/>
  <c r="G93" i="78"/>
  <c r="G92" i="73"/>
  <c r="K73" i="116"/>
  <c r="K53" i="110"/>
  <c r="G109" i="75"/>
  <c r="G69" i="88"/>
  <c r="K84" i="77"/>
  <c r="G89" i="92"/>
  <c r="G38" i="90"/>
  <c r="G79" i="90"/>
  <c r="K50" i="107"/>
  <c r="K71" i="92"/>
  <c r="G88" i="106"/>
  <c r="K62" i="90"/>
  <c r="K78" i="72"/>
  <c r="K107" i="99"/>
  <c r="K82" i="79"/>
  <c r="G93" i="106"/>
  <c r="K101" i="97"/>
  <c r="G55" i="87"/>
  <c r="G68" i="90"/>
  <c r="G69" i="89"/>
  <c r="K61" i="72"/>
  <c r="G102" i="89"/>
  <c r="G98" i="73"/>
  <c r="K84" i="88"/>
  <c r="K84" i="105"/>
  <c r="K62" i="77"/>
  <c r="K83" i="73"/>
  <c r="K33" i="71"/>
  <c r="K40" i="84"/>
  <c r="K33" i="65"/>
  <c r="K33" i="115"/>
  <c r="G68" i="79"/>
  <c r="G81" i="65"/>
  <c r="K55" i="74"/>
  <c r="G84" i="105"/>
  <c r="K98" i="98"/>
  <c r="G86" i="103"/>
  <c r="G101" i="77"/>
  <c r="G71" i="81"/>
  <c r="G48" i="72"/>
  <c r="K56" i="92"/>
  <c r="G107" i="75"/>
  <c r="K37" i="105"/>
  <c r="K55" i="84"/>
  <c r="K109" i="82"/>
  <c r="G108" i="87"/>
  <c r="G90" i="92"/>
  <c r="K71" i="108"/>
  <c r="K100" i="78"/>
  <c r="K91" i="91"/>
  <c r="G76" i="74"/>
  <c r="G50" i="86"/>
  <c r="K108" i="87"/>
  <c r="K75" i="81"/>
  <c r="K36" i="81"/>
  <c r="K80" i="107"/>
  <c r="G69" i="77"/>
  <c r="K50" i="100"/>
  <c r="G87" i="92"/>
  <c r="K72" i="110"/>
  <c r="G41" i="79"/>
  <c r="G89" i="79"/>
  <c r="G84" i="79"/>
  <c r="K102" i="92"/>
  <c r="K71" i="104"/>
  <c r="K100" i="98"/>
  <c r="K84" i="87"/>
  <c r="K61" i="79"/>
  <c r="K101" i="83"/>
  <c r="K93" i="87"/>
  <c r="G50" i="75"/>
  <c r="G86" i="111"/>
  <c r="G110" i="98"/>
  <c r="K66" i="97"/>
  <c r="K95" i="88"/>
  <c r="K67" i="87"/>
  <c r="G44" i="73"/>
  <c r="G70" i="107"/>
  <c r="K92" i="91"/>
  <c r="G108" i="77"/>
  <c r="G72" i="101"/>
  <c r="G49" i="79"/>
  <c r="G104" i="85"/>
  <c r="G101" i="65"/>
  <c r="G109" i="72"/>
  <c r="G43" i="76"/>
  <c r="K71" i="101"/>
  <c r="G49" i="65"/>
  <c r="K55" i="116"/>
  <c r="K53" i="81"/>
  <c r="K102" i="102"/>
  <c r="K56" i="107"/>
  <c r="K108" i="77"/>
  <c r="K92" i="116"/>
  <c r="G86" i="85"/>
  <c r="K59" i="73"/>
  <c r="K50" i="90"/>
  <c r="K59" i="113"/>
  <c r="DW16" i="54"/>
  <c r="K85" i="65"/>
  <c r="G107" i="84"/>
  <c r="G94" i="74"/>
  <c r="G73" i="80"/>
  <c r="K93" i="72"/>
  <c r="K89" i="109"/>
  <c r="K36" i="100"/>
  <c r="G101" i="88"/>
  <c r="G51" i="82"/>
  <c r="K45" i="100"/>
  <c r="K36" i="111"/>
  <c r="K83" i="82"/>
  <c r="G97" i="90"/>
  <c r="K37" i="117"/>
  <c r="K100" i="77"/>
  <c r="K102" i="99"/>
  <c r="K48" i="82"/>
  <c r="K74" i="99"/>
  <c r="K76" i="77"/>
  <c r="K73" i="102"/>
  <c r="G47" i="85"/>
  <c r="G94" i="92"/>
  <c r="G102" i="76"/>
  <c r="K94" i="87"/>
  <c r="K49" i="86"/>
  <c r="K53" i="88"/>
  <c r="K84" i="71"/>
  <c r="K106" i="79"/>
  <c r="G98" i="83"/>
  <c r="G69" i="106"/>
  <c r="G89" i="104"/>
  <c r="K47" i="115"/>
  <c r="G78" i="91"/>
  <c r="G75" i="76"/>
  <c r="K40" i="71"/>
  <c r="G59" i="79"/>
  <c r="G70" i="79"/>
  <c r="G109" i="92"/>
  <c r="K62" i="76"/>
  <c r="K53" i="99"/>
  <c r="K66" i="84"/>
  <c r="G97" i="72"/>
  <c r="G81" i="102"/>
  <c r="K57" i="79"/>
  <c r="G92" i="82"/>
  <c r="K104" i="77"/>
  <c r="K103" i="87"/>
  <c r="G34" i="88"/>
  <c r="K49" i="81"/>
  <c r="K36" i="108"/>
  <c r="G72" i="81"/>
  <c r="K98" i="65"/>
  <c r="G91" i="80"/>
  <c r="K62" i="92"/>
  <c r="G71" i="100"/>
  <c r="K67" i="71"/>
  <c r="K106" i="103"/>
  <c r="K88" i="73"/>
  <c r="K81" i="104"/>
  <c r="K40" i="83"/>
  <c r="K35" i="83"/>
  <c r="K70" i="100"/>
  <c r="K89" i="90"/>
  <c r="K42" i="85"/>
  <c r="K104" i="106"/>
  <c r="K99" i="84"/>
  <c r="K73" i="89"/>
  <c r="K94" i="105"/>
  <c r="K47" i="91"/>
  <c r="K91" i="81"/>
  <c r="K103" i="105"/>
  <c r="K99" i="97"/>
  <c r="G108" i="102"/>
  <c r="K107" i="105"/>
  <c r="G50" i="78"/>
  <c r="K44" i="86"/>
  <c r="K39" i="88"/>
  <c r="G72" i="115"/>
  <c r="K49" i="108"/>
  <c r="K71" i="76"/>
  <c r="K93" i="83"/>
  <c r="G78" i="71"/>
  <c r="K55" i="89"/>
  <c r="G107" i="86"/>
  <c r="K33" i="75"/>
  <c r="G72" i="83"/>
  <c r="G59" i="86"/>
  <c r="K109" i="115"/>
  <c r="G100" i="88"/>
  <c r="K60" i="75"/>
  <c r="K40" i="102"/>
  <c r="K84" i="72"/>
  <c r="G83" i="79"/>
  <c r="G90" i="109"/>
  <c r="K83" i="90"/>
  <c r="G86" i="110"/>
  <c r="G99" i="87"/>
  <c r="K51" i="100"/>
  <c r="K108" i="74"/>
  <c r="K73" i="105"/>
  <c r="K95" i="113"/>
  <c r="K88" i="116"/>
  <c r="K38" i="92"/>
  <c r="K44" i="87"/>
  <c r="K101" i="114"/>
  <c r="G42" i="91"/>
  <c r="K95" i="100"/>
  <c r="G91" i="87"/>
  <c r="K87" i="107"/>
  <c r="K51" i="91"/>
  <c r="G103" i="78"/>
  <c r="K110" i="65"/>
  <c r="K87" i="106"/>
  <c r="K56" i="88"/>
  <c r="G110" i="82"/>
  <c r="G106" i="108"/>
  <c r="G52" i="81"/>
  <c r="G90" i="75"/>
  <c r="K59" i="74"/>
  <c r="K33" i="72"/>
  <c r="K106" i="77"/>
  <c r="G45" i="73"/>
  <c r="G70" i="91"/>
  <c r="K95" i="99"/>
  <c r="G103" i="77"/>
  <c r="K49" i="78"/>
  <c r="G49" i="77"/>
  <c r="K37" i="107"/>
  <c r="G108" i="106"/>
  <c r="G93" i="71"/>
  <c r="K110" i="78"/>
  <c r="G101" i="78"/>
  <c r="K56" i="78"/>
  <c r="G106" i="89"/>
  <c r="K76" i="115"/>
  <c r="G95" i="65"/>
  <c r="K50" i="103"/>
  <c r="K43" i="99"/>
  <c r="G54" i="71"/>
  <c r="K32" i="97"/>
  <c r="K60" i="89"/>
  <c r="K89" i="78"/>
  <c r="K45" i="107"/>
  <c r="G94" i="111"/>
  <c r="K110" i="108"/>
  <c r="K65" i="86"/>
  <c r="K95" i="87"/>
  <c r="G88" i="87"/>
  <c r="G88" i="97"/>
  <c r="K68" i="92"/>
  <c r="K99" i="72"/>
  <c r="K55" i="101"/>
  <c r="K34" i="117"/>
  <c r="G102" i="109"/>
  <c r="K78" i="73"/>
  <c r="K55" i="105"/>
  <c r="K78" i="89"/>
  <c r="K55" i="85"/>
  <c r="G38" i="83"/>
  <c r="K79" i="111"/>
  <c r="G83" i="87"/>
  <c r="K54" i="74"/>
  <c r="G81" i="101"/>
  <c r="G73" i="76"/>
  <c r="G108" i="91"/>
  <c r="K83" i="113"/>
  <c r="K69" i="76"/>
  <c r="K47" i="74"/>
  <c r="G65" i="86"/>
  <c r="G100" i="90"/>
  <c r="K32" i="81"/>
  <c r="G56" i="91"/>
  <c r="G91" i="72"/>
  <c r="G61" i="73"/>
  <c r="K39" i="78"/>
  <c r="G44" i="65"/>
  <c r="K108" i="102"/>
  <c r="K88" i="71"/>
  <c r="G75" i="79"/>
  <c r="G55" i="81"/>
  <c r="K93" i="81"/>
  <c r="G52" i="91"/>
  <c r="K66" i="82"/>
  <c r="K40" i="91"/>
  <c r="G54" i="65"/>
  <c r="G89" i="86"/>
  <c r="K86" i="65"/>
  <c r="K110" i="83"/>
  <c r="G79" i="117"/>
  <c r="K32" i="114"/>
  <c r="K44" i="81"/>
  <c r="G98" i="89"/>
  <c r="G73" i="73"/>
  <c r="K43" i="117"/>
  <c r="K53" i="74"/>
  <c r="K56" i="90"/>
  <c r="K47" i="103"/>
  <c r="K35" i="97"/>
  <c r="G96" i="105"/>
  <c r="K97" i="101"/>
  <c r="K90" i="110"/>
  <c r="G78" i="79"/>
  <c r="K99" i="75"/>
  <c r="G46" i="74"/>
  <c r="G95" i="100"/>
  <c r="G107" i="109"/>
  <c r="K50" i="117"/>
  <c r="G60" i="75"/>
  <c r="K100" i="83"/>
  <c r="G34" i="71"/>
  <c r="K36" i="85"/>
  <c r="G51" i="77"/>
  <c r="K75" i="85"/>
  <c r="K68" i="82"/>
  <c r="K48" i="74"/>
  <c r="K35" i="78"/>
  <c r="K48" i="110"/>
  <c r="G96" i="82"/>
  <c r="K36" i="65"/>
  <c r="G80" i="79"/>
  <c r="G99" i="106"/>
  <c r="G81" i="87"/>
  <c r="K97" i="88"/>
  <c r="K101" i="71"/>
  <c r="G62" i="87"/>
  <c r="G93" i="89"/>
  <c r="G94" i="75"/>
  <c r="K52" i="107"/>
  <c r="K50" i="116"/>
  <c r="K97" i="79"/>
  <c r="G66" i="110"/>
  <c r="G92" i="75"/>
  <c r="K81" i="101"/>
  <c r="K40" i="116"/>
  <c r="K106" i="82"/>
  <c r="G65" i="103"/>
  <c r="G80" i="115"/>
  <c r="G73" i="81"/>
  <c r="G87" i="84"/>
  <c r="K53" i="79"/>
  <c r="G69" i="72"/>
  <c r="K49" i="99"/>
  <c r="K43" i="109"/>
  <c r="G92" i="97"/>
  <c r="K84" i="84"/>
  <c r="K89" i="101"/>
  <c r="K61" i="83"/>
  <c r="G69" i="109"/>
  <c r="G80" i="75"/>
  <c r="K73" i="78"/>
  <c r="G104" i="86"/>
  <c r="G103" i="75"/>
  <c r="K96" i="65"/>
  <c r="K104" i="79"/>
  <c r="K34" i="113"/>
  <c r="K104" i="103"/>
  <c r="K89" i="110"/>
  <c r="K62" i="83"/>
  <c r="K91" i="85"/>
  <c r="K51" i="105"/>
  <c r="G55" i="73"/>
  <c r="K48" i="76"/>
  <c r="K77" i="79"/>
  <c r="G109" i="89"/>
  <c r="K83" i="86"/>
  <c r="K85" i="114"/>
  <c r="G94" i="89"/>
  <c r="K35" i="104"/>
  <c r="K77" i="80"/>
  <c r="K89" i="73"/>
  <c r="G62" i="80"/>
  <c r="G66" i="88"/>
  <c r="K52" i="74"/>
  <c r="K81" i="78"/>
  <c r="G96" i="110"/>
  <c r="G66" i="92"/>
  <c r="K101" i="110"/>
  <c r="K93" i="73"/>
  <c r="G75" i="81"/>
  <c r="K76" i="72"/>
  <c r="K35" i="102"/>
  <c r="G71" i="71"/>
  <c r="G52" i="84"/>
  <c r="K38" i="103"/>
  <c r="K38" i="75"/>
  <c r="K40" i="92"/>
  <c r="K62" i="99"/>
  <c r="K49" i="105"/>
  <c r="K103" i="71"/>
  <c r="G101" i="111"/>
  <c r="G61" i="89"/>
  <c r="G77" i="79"/>
  <c r="G108" i="107"/>
  <c r="G70" i="82"/>
  <c r="G61" i="85"/>
  <c r="G65" i="73"/>
  <c r="G69" i="91"/>
  <c r="G103" i="108"/>
  <c r="G68" i="91"/>
  <c r="G99" i="91"/>
  <c r="G48" i="77"/>
  <c r="K79" i="116"/>
  <c r="K47" i="72"/>
  <c r="K60" i="72"/>
  <c r="K80" i="102"/>
  <c r="G35" i="75"/>
  <c r="G78" i="75"/>
  <c r="K38" i="115"/>
  <c r="G33" i="84"/>
  <c r="K47" i="83"/>
  <c r="K108" i="76"/>
  <c r="K40" i="86"/>
  <c r="K79" i="80"/>
  <c r="G100" i="97"/>
  <c r="K91" i="82"/>
  <c r="K106" i="98"/>
  <c r="K74" i="115"/>
  <c r="G38" i="82"/>
  <c r="K73" i="91"/>
  <c r="G70" i="78"/>
  <c r="K46" i="72"/>
  <c r="K39" i="117"/>
  <c r="G81" i="72"/>
  <c r="G83" i="78"/>
  <c r="K91" i="78"/>
  <c r="K39" i="80"/>
  <c r="K96" i="99"/>
  <c r="K90" i="103"/>
  <c r="K60" i="97"/>
  <c r="G91" i="79"/>
  <c r="G80" i="80"/>
  <c r="K73" i="74"/>
  <c r="G101" i="114"/>
  <c r="K72" i="73"/>
  <c r="G74" i="91"/>
  <c r="K68" i="89"/>
  <c r="G80" i="83"/>
  <c r="K107" i="86"/>
  <c r="G94" i="87"/>
  <c r="K89" i="81"/>
  <c r="K108" i="106"/>
  <c r="K107" i="73"/>
  <c r="K84" i="104"/>
  <c r="K38" i="76"/>
  <c r="K82" i="65"/>
  <c r="K46" i="79"/>
  <c r="K48" i="105"/>
  <c r="G88" i="90"/>
  <c r="G110" i="80"/>
  <c r="K51" i="79"/>
  <c r="G102" i="113"/>
  <c r="K36" i="91"/>
  <c r="K93" i="91"/>
  <c r="G75" i="65"/>
  <c r="G109" i="65"/>
  <c r="G73" i="109"/>
  <c r="K104" i="98"/>
  <c r="G32" i="73"/>
  <c r="G41" i="85"/>
  <c r="G83" i="81"/>
  <c r="K51" i="90"/>
  <c r="G50" i="79"/>
  <c r="G46" i="65"/>
  <c r="G108" i="103"/>
  <c r="G95" i="73"/>
  <c r="G32" i="87"/>
  <c r="K68" i="78"/>
  <c r="K33" i="82"/>
  <c r="G75" i="114"/>
  <c r="G87" i="75"/>
  <c r="G110" i="71"/>
  <c r="K41" i="80"/>
  <c r="K75" i="92"/>
  <c r="K87" i="116"/>
  <c r="K66" i="100"/>
  <c r="G57" i="90"/>
  <c r="K40" i="90"/>
  <c r="K42" i="89"/>
  <c r="K103" i="72"/>
  <c r="K97" i="102"/>
  <c r="K90" i="107"/>
  <c r="K90" i="84"/>
  <c r="G71" i="75"/>
  <c r="K61" i="74"/>
  <c r="G97" i="81"/>
  <c r="K102" i="71"/>
  <c r="K35" i="105"/>
  <c r="G99" i="102"/>
  <c r="G97" i="104"/>
  <c r="K81" i="82"/>
  <c r="K43" i="111"/>
  <c r="K106" i="115"/>
  <c r="G98" i="110"/>
  <c r="G92" i="83"/>
  <c r="K39" i="105"/>
  <c r="K61" i="87"/>
  <c r="G100" i="100"/>
  <c r="G109" i="74"/>
  <c r="G53" i="90"/>
  <c r="K52" i="99"/>
  <c r="G92" i="78"/>
  <c r="K83" i="84"/>
  <c r="K78" i="65"/>
  <c r="K109" i="102"/>
  <c r="K96" i="92"/>
  <c r="G79" i="84"/>
  <c r="G37" i="77"/>
  <c r="K56" i="91"/>
  <c r="K103" i="89"/>
  <c r="K76" i="79"/>
  <c r="G76" i="84"/>
  <c r="K107" i="98"/>
  <c r="K87" i="84"/>
  <c r="K108" i="108"/>
  <c r="G66" i="72"/>
  <c r="K55" i="86"/>
  <c r="K104" i="82"/>
  <c r="K69" i="108"/>
  <c r="K54" i="75"/>
  <c r="G54" i="77"/>
  <c r="G102" i="86"/>
  <c r="K69" i="110"/>
  <c r="G80" i="116"/>
  <c r="K67" i="85"/>
  <c r="K71" i="72"/>
  <c r="K91" i="92"/>
  <c r="K38" i="81"/>
  <c r="K51" i="85"/>
  <c r="G35" i="73"/>
  <c r="G69" i="84"/>
  <c r="K67" i="83"/>
  <c r="G104" i="78"/>
  <c r="K70" i="77"/>
  <c r="K68" i="85"/>
  <c r="K91" i="65"/>
  <c r="K98" i="88"/>
  <c r="G85" i="105"/>
  <c r="K60" i="84"/>
  <c r="G75" i="71"/>
  <c r="K37" i="114"/>
  <c r="K60" i="78"/>
  <c r="K49" i="83"/>
  <c r="G76" i="111"/>
  <c r="K34" i="111"/>
  <c r="K77" i="88"/>
  <c r="K83" i="103"/>
  <c r="G71" i="111"/>
  <c r="G88" i="83"/>
  <c r="K78" i="90"/>
  <c r="G41" i="81"/>
  <c r="K65" i="87"/>
  <c r="K45" i="88"/>
  <c r="K34" i="71"/>
  <c r="G103" i="85"/>
  <c r="K35" i="71"/>
  <c r="K56" i="85"/>
  <c r="DR16" i="54"/>
  <c r="G82" i="81"/>
  <c r="K83" i="105"/>
  <c r="K69" i="98"/>
  <c r="K51" i="88"/>
  <c r="K74" i="98"/>
  <c r="G36" i="73"/>
  <c r="G99" i="85"/>
  <c r="K54" i="84"/>
  <c r="K104" i="65"/>
  <c r="K97" i="83"/>
  <c r="G65" i="72"/>
  <c r="G73" i="86"/>
  <c r="G82" i="88"/>
  <c r="G104" i="84"/>
  <c r="K45" i="89"/>
  <c r="K102" i="82"/>
  <c r="K70" i="91"/>
  <c r="G51" i="88"/>
  <c r="G62" i="75"/>
  <c r="K75" i="91"/>
  <c r="K93" i="71"/>
  <c r="G65" i="83"/>
  <c r="X16" i="54"/>
  <c r="K51" i="89"/>
  <c r="K106" i="108"/>
  <c r="K108" i="92"/>
  <c r="G40" i="80"/>
  <c r="K82" i="85"/>
  <c r="K109" i="99"/>
  <c r="K41" i="81"/>
  <c r="K100" i="89"/>
  <c r="G44" i="88"/>
  <c r="K72" i="115"/>
  <c r="K93" i="65"/>
  <c r="G66" i="90"/>
  <c r="K71" i="88"/>
  <c r="K96" i="103"/>
  <c r="K86" i="75"/>
  <c r="K74" i="104"/>
  <c r="K93" i="115"/>
  <c r="G99" i="107"/>
  <c r="K84" i="116"/>
  <c r="K73" i="114"/>
  <c r="G106" i="100"/>
  <c r="K43" i="81"/>
  <c r="K99" i="77"/>
  <c r="G87" i="90"/>
  <c r="G57" i="78"/>
  <c r="K32" i="116"/>
  <c r="K41" i="76"/>
  <c r="G42" i="84"/>
  <c r="K70" i="98"/>
  <c r="K62" i="97"/>
  <c r="G77" i="111"/>
  <c r="G95" i="82"/>
  <c r="G67" i="85"/>
  <c r="K86" i="72"/>
  <c r="G100" i="104"/>
  <c r="K33" i="107"/>
  <c r="K32" i="89"/>
  <c r="K72" i="108"/>
  <c r="G68" i="71"/>
  <c r="K32" i="108"/>
  <c r="K68" i="102"/>
  <c r="K47" i="84"/>
  <c r="G88" i="73"/>
  <c r="G55" i="72"/>
  <c r="G84" i="100"/>
  <c r="K84" i="78"/>
  <c r="G52" i="76"/>
  <c r="K52" i="81"/>
  <c r="G74" i="107"/>
  <c r="G101" i="106"/>
  <c r="K106" i="74"/>
  <c r="G100" i="92"/>
  <c r="K33" i="97"/>
  <c r="K65" i="73"/>
  <c r="K70" i="116"/>
  <c r="K68" i="75"/>
  <c r="K95" i="81"/>
  <c r="G81" i="81"/>
  <c r="G79" i="115"/>
  <c r="K108" i="72"/>
  <c r="K40" i="106"/>
  <c r="K94" i="80"/>
  <c r="K81" i="76"/>
  <c r="K56" i="82"/>
  <c r="G76" i="65"/>
  <c r="K55" i="72"/>
  <c r="K52" i="77"/>
  <c r="G106" i="71"/>
  <c r="K34" i="78"/>
  <c r="K59" i="116"/>
  <c r="G65" i="85"/>
  <c r="K42" i="81"/>
  <c r="K108" i="90"/>
  <c r="K79" i="108"/>
  <c r="K38" i="83"/>
  <c r="G88" i="88"/>
  <c r="K53" i="108"/>
  <c r="G104" i="102"/>
  <c r="K99" i="99"/>
  <c r="K88" i="88"/>
  <c r="G96" i="109"/>
  <c r="K91" i="76"/>
  <c r="K95" i="117"/>
  <c r="G84" i="109"/>
  <c r="K46" i="105"/>
  <c r="K106" i="106"/>
  <c r="K37" i="100"/>
  <c r="K94" i="83"/>
  <c r="K74" i="91"/>
  <c r="K101" i="74"/>
  <c r="K94" i="77"/>
  <c r="G85" i="83"/>
  <c r="K65" i="85"/>
  <c r="K88" i="87"/>
  <c r="G83" i="85"/>
  <c r="G95" i="101"/>
  <c r="K53" i="84"/>
  <c r="K83" i="89"/>
  <c r="G72" i="99"/>
  <c r="K35" i="74"/>
  <c r="G85" i="115"/>
  <c r="G91" i="102"/>
  <c r="G59" i="81"/>
  <c r="K78" i="98"/>
  <c r="G101" i="90"/>
  <c r="G73" i="83"/>
  <c r="G76" i="81"/>
  <c r="K51" i="97"/>
  <c r="G107" i="72"/>
  <c r="K84" i="75"/>
  <c r="G68" i="65"/>
  <c r="G69" i="80"/>
  <c r="G109" i="73"/>
  <c r="G106" i="80"/>
  <c r="K53" i="116"/>
  <c r="K79" i="88"/>
  <c r="K35" i="84"/>
  <c r="G102" i="81"/>
  <c r="G37" i="89"/>
  <c r="G86" i="116"/>
  <c r="G102" i="78"/>
  <c r="K89" i="104"/>
  <c r="K86" i="100"/>
  <c r="K92" i="75"/>
  <c r="DV16" i="54"/>
  <c r="K82" i="71"/>
  <c r="G66" i="74"/>
  <c r="K89" i="91"/>
  <c r="K91" i="84"/>
  <c r="K82" i="77"/>
  <c r="G43" i="84"/>
  <c r="G87" i="115"/>
  <c r="K109" i="65"/>
  <c r="K35" i="76"/>
  <c r="K55" i="83"/>
  <c r="K95" i="83"/>
  <c r="K79" i="100"/>
  <c r="G81" i="79"/>
  <c r="G39" i="84"/>
  <c r="K71" i="100"/>
  <c r="G96" i="106"/>
  <c r="K54" i="82"/>
  <c r="G41" i="83"/>
  <c r="G33" i="85"/>
  <c r="G77" i="109"/>
  <c r="K104" i="91"/>
  <c r="G95" i="84"/>
  <c r="G107" i="79"/>
  <c r="K94" i="113"/>
  <c r="K96" i="81"/>
  <c r="G90" i="115"/>
  <c r="K51" i="82"/>
  <c r="G89" i="107"/>
  <c r="K104" i="92"/>
  <c r="K101" i="82"/>
  <c r="G85" i="90"/>
  <c r="K57" i="114"/>
  <c r="G34" i="92"/>
  <c r="K75" i="99"/>
  <c r="G106" i="85"/>
  <c r="K84" i="108"/>
  <c r="G67" i="110"/>
  <c r="K54" i="108"/>
  <c r="K107" i="82"/>
  <c r="K102" i="73"/>
  <c r="G69" i="65"/>
  <c r="G92" i="77"/>
  <c r="K85" i="71"/>
  <c r="G36" i="79"/>
  <c r="G33" i="71"/>
  <c r="K54" i="86"/>
  <c r="K78" i="84"/>
  <c r="G75" i="83"/>
  <c r="G75" i="86"/>
  <c r="K54" i="114"/>
  <c r="K50" i="73"/>
  <c r="G67" i="80"/>
  <c r="G78" i="73"/>
  <c r="G76" i="99"/>
  <c r="K55" i="71"/>
  <c r="K94" i="98"/>
  <c r="G83" i="76"/>
  <c r="K89" i="82"/>
  <c r="G77" i="83"/>
  <c r="K51" i="78"/>
  <c r="K99" i="83"/>
  <c r="G94" i="115"/>
  <c r="G49" i="89"/>
  <c r="K32" i="101"/>
  <c r="K97" i="80"/>
  <c r="G68" i="89"/>
  <c r="G92" i="65"/>
  <c r="K108" i="81"/>
  <c r="K70" i="76"/>
  <c r="K48" i="103"/>
  <c r="G83" i="71"/>
  <c r="K67" i="116"/>
  <c r="G89" i="103"/>
  <c r="G51" i="86"/>
  <c r="G89" i="83"/>
  <c r="K107" i="87"/>
  <c r="K107" i="102"/>
  <c r="K48" i="84"/>
  <c r="K47" i="82"/>
  <c r="K80" i="113"/>
  <c r="G100" i="82"/>
  <c r="K91" i="104"/>
  <c r="K109" i="80"/>
  <c r="K92" i="65"/>
  <c r="K89" i="75"/>
  <c r="K102" i="80"/>
  <c r="AL16" i="54"/>
  <c r="K86" i="79"/>
  <c r="K108" i="80"/>
  <c r="G62" i="82"/>
  <c r="G96" i="84"/>
  <c r="G108" i="115"/>
  <c r="K34" i="110"/>
  <c r="K88" i="82"/>
  <c r="G89" i="85"/>
  <c r="G91" i="117"/>
  <c r="J91" i="117" l="1"/>
  <c r="N91" i="117" s="1"/>
  <c r="J89" i="85"/>
  <c r="N89" i="85" s="1"/>
  <c r="M34" i="110"/>
  <c r="N34" i="110" s="1"/>
  <c r="R34" i="110" s="1"/>
  <c r="S34" i="110" s="1"/>
  <c r="R108" i="115"/>
  <c r="J108" i="115"/>
  <c r="S108" i="115"/>
  <c r="J96" i="84"/>
  <c r="N96" i="84" s="1"/>
  <c r="N62" i="82"/>
  <c r="R62" i="82" s="1"/>
  <c r="S62" i="82" s="1"/>
  <c r="J62" i="82"/>
  <c r="AL19" i="54"/>
  <c r="J100" i="82"/>
  <c r="N100" i="82" s="1"/>
  <c r="M47" i="82"/>
  <c r="M48" i="84"/>
  <c r="J89" i="83"/>
  <c r="N89" i="83" s="1"/>
  <c r="J51" i="86"/>
  <c r="J89" i="103"/>
  <c r="N89" i="103" s="1"/>
  <c r="J83" i="71"/>
  <c r="N83" i="71" s="1"/>
  <c r="M48" i="103"/>
  <c r="N48" i="103" s="1"/>
  <c r="R48" i="103" s="1"/>
  <c r="S48" i="103" s="1"/>
  <c r="J92" i="65"/>
  <c r="N92" i="65" s="1"/>
  <c r="J68" i="89"/>
  <c r="N68" i="89" s="1"/>
  <c r="M32" i="101"/>
  <c r="J49" i="89"/>
  <c r="J94" i="115"/>
  <c r="N94" i="115" s="1"/>
  <c r="M51" i="78"/>
  <c r="J77" i="83"/>
  <c r="N77" i="83" s="1"/>
  <c r="J83" i="76"/>
  <c r="N83" i="76" s="1"/>
  <c r="M55" i="71"/>
  <c r="J76" i="99"/>
  <c r="N76" i="99" s="1"/>
  <c r="J78" i="73"/>
  <c r="N78" i="73" s="1"/>
  <c r="J67" i="80"/>
  <c r="N67" i="80" s="1"/>
  <c r="M50" i="73"/>
  <c r="M54" i="114"/>
  <c r="N54" i="114" s="1"/>
  <c r="R54" i="114" s="1"/>
  <c r="S54" i="114" s="1"/>
  <c r="J75" i="86"/>
  <c r="N75" i="86" s="1"/>
  <c r="J75" i="83"/>
  <c r="N75" i="83" s="1"/>
  <c r="M54" i="86"/>
  <c r="J33" i="71"/>
  <c r="J36" i="79"/>
  <c r="J92" i="77"/>
  <c r="N92" i="77" s="1"/>
  <c r="J69" i="65"/>
  <c r="N69" i="65" s="1"/>
  <c r="M54" i="108"/>
  <c r="N54" i="108" s="1"/>
  <c r="R54" i="108" s="1"/>
  <c r="S54" i="108" s="1"/>
  <c r="J67" i="110"/>
  <c r="N67" i="110" s="1"/>
  <c r="J106" i="85"/>
  <c r="R106" i="85"/>
  <c r="S106" i="85"/>
  <c r="J34" i="92"/>
  <c r="M57" i="114"/>
  <c r="N57" i="114" s="1"/>
  <c r="R57" i="114" s="1"/>
  <c r="S57" i="114" s="1"/>
  <c r="J85" i="90"/>
  <c r="N85" i="90" s="1"/>
  <c r="J89" i="107"/>
  <c r="N89" i="107" s="1"/>
  <c r="M51" i="82"/>
  <c r="J90" i="115"/>
  <c r="N90" i="115" s="1"/>
  <c r="R107" i="79"/>
  <c r="J107" i="79"/>
  <c r="S107" i="79"/>
  <c r="J95" i="84"/>
  <c r="N95" i="84" s="1"/>
  <c r="J77" i="109"/>
  <c r="N77" i="109" s="1"/>
  <c r="J33" i="85"/>
  <c r="J41" i="83"/>
  <c r="M54" i="82"/>
  <c r="J96" i="106"/>
  <c r="N96" i="106" s="1"/>
  <c r="J39" i="84"/>
  <c r="J81" i="79"/>
  <c r="N81" i="79" s="1"/>
  <c r="M55" i="83"/>
  <c r="M35" i="76"/>
  <c r="J87" i="115"/>
  <c r="N87" i="115" s="1"/>
  <c r="J43" i="84"/>
  <c r="J66" i="74"/>
  <c r="N66" i="74" s="1"/>
  <c r="DV19" i="54"/>
  <c r="J102" i="78"/>
  <c r="N102" i="78" s="1"/>
  <c r="J86" i="116"/>
  <c r="N86" i="116" s="1"/>
  <c r="J37" i="89"/>
  <c r="J102" i="81"/>
  <c r="N102" i="81" s="1"/>
  <c r="M35" i="84"/>
  <c r="M53" i="116"/>
  <c r="N53" i="116" s="1"/>
  <c r="R53" i="116" s="1"/>
  <c r="S53" i="116" s="1"/>
  <c r="S106" i="80"/>
  <c r="R106" i="80"/>
  <c r="J106" i="80"/>
  <c r="S109" i="73"/>
  <c r="J109" i="73"/>
  <c r="N109" i="73" s="1"/>
  <c r="R109" i="73"/>
  <c r="J69" i="80"/>
  <c r="N69" i="80" s="1"/>
  <c r="J68" i="65"/>
  <c r="N68" i="65" s="1"/>
  <c r="J107" i="72"/>
  <c r="R107" i="72"/>
  <c r="S107" i="72"/>
  <c r="M51" i="97"/>
  <c r="N51" i="97" s="1"/>
  <c r="R51" i="97" s="1"/>
  <c r="S51" i="97" s="1"/>
  <c r="J76" i="81"/>
  <c r="N76" i="81" s="1"/>
  <c r="J73" i="83"/>
  <c r="N73" i="83" s="1"/>
  <c r="J101" i="90"/>
  <c r="N101" i="90" s="1"/>
  <c r="J59" i="81"/>
  <c r="G63" i="81"/>
  <c r="N59" i="81"/>
  <c r="J91" i="102"/>
  <c r="N91" i="102" s="1"/>
  <c r="J85" i="115"/>
  <c r="N85" i="115" s="1"/>
  <c r="M35" i="74"/>
  <c r="J72" i="99"/>
  <c r="N72" i="99" s="1"/>
  <c r="M53" i="84"/>
  <c r="J95" i="101"/>
  <c r="N95" i="101" s="1"/>
  <c r="J83" i="85"/>
  <c r="N83" i="85" s="1"/>
  <c r="J85" i="83"/>
  <c r="N85" i="83" s="1"/>
  <c r="M37" i="100"/>
  <c r="N37" i="100" s="1"/>
  <c r="R37" i="100" s="1"/>
  <c r="S37" i="100" s="1"/>
  <c r="M46" i="105"/>
  <c r="N46" i="105" s="1"/>
  <c r="R46" i="105" s="1"/>
  <c r="S46" i="105" s="1"/>
  <c r="J84" i="109"/>
  <c r="N84" i="109" s="1"/>
  <c r="J96" i="109"/>
  <c r="N96" i="109" s="1"/>
  <c r="J104" i="102"/>
  <c r="N104" i="102" s="1"/>
  <c r="M53" i="108"/>
  <c r="N53" i="108" s="1"/>
  <c r="R53" i="108" s="1"/>
  <c r="S53" i="108" s="1"/>
  <c r="J88" i="88"/>
  <c r="N88" i="88" s="1"/>
  <c r="M38" i="83"/>
  <c r="M42" i="81"/>
  <c r="J65" i="85"/>
  <c r="G111" i="85"/>
  <c r="K63" i="116"/>
  <c r="M59" i="116"/>
  <c r="N59" i="116"/>
  <c r="M34" i="78"/>
  <c r="S106" i="71"/>
  <c r="R106" i="71"/>
  <c r="J106" i="71"/>
  <c r="M52" i="77"/>
  <c r="M55" i="72"/>
  <c r="J76" i="65"/>
  <c r="N76" i="65" s="1"/>
  <c r="M56" i="82"/>
  <c r="M40" i="106"/>
  <c r="N40" i="106" s="1"/>
  <c r="R40" i="106" s="1"/>
  <c r="S40" i="106" s="1"/>
  <c r="J79" i="115"/>
  <c r="N79" i="115" s="1"/>
  <c r="J81" i="81"/>
  <c r="N81" i="81" s="1"/>
  <c r="M33" i="97"/>
  <c r="N33" i="97" s="1"/>
  <c r="R33" i="97" s="1"/>
  <c r="S33" i="97" s="1"/>
  <c r="J100" i="92"/>
  <c r="N100" i="92" s="1"/>
  <c r="J101" i="106"/>
  <c r="N101" i="106" s="1"/>
  <c r="J74" i="107"/>
  <c r="N74" i="107" s="1"/>
  <c r="M52" i="81"/>
  <c r="J52" i="76"/>
  <c r="J84" i="100"/>
  <c r="N84" i="100" s="1"/>
  <c r="J55" i="72"/>
  <c r="J88" i="73"/>
  <c r="N88" i="73" s="1"/>
  <c r="M47" i="84"/>
  <c r="M32" i="108"/>
  <c r="J68" i="71"/>
  <c r="N68" i="71" s="1"/>
  <c r="M32" i="89"/>
  <c r="M33" i="107"/>
  <c r="N33" i="107" s="1"/>
  <c r="R33" i="107" s="1"/>
  <c r="S33" i="107" s="1"/>
  <c r="J100" i="104"/>
  <c r="N100" i="104" s="1"/>
  <c r="J67" i="85"/>
  <c r="N67" i="85" s="1"/>
  <c r="J95" i="82"/>
  <c r="N95" i="82" s="1"/>
  <c r="J77" i="111"/>
  <c r="N77" i="111" s="1"/>
  <c r="N62" i="97"/>
  <c r="R62" i="97" s="1"/>
  <c r="S62" i="97" s="1"/>
  <c r="M62" i="97"/>
  <c r="J42" i="84"/>
  <c r="M41" i="76"/>
  <c r="M32" i="116"/>
  <c r="J57" i="78"/>
  <c r="J87" i="90"/>
  <c r="N87" i="90" s="1"/>
  <c r="M43" i="81"/>
  <c r="R106" i="100"/>
  <c r="J106" i="100"/>
  <c r="S106" i="100"/>
  <c r="J99" i="107"/>
  <c r="N99" i="107" s="1"/>
  <c r="J66" i="90"/>
  <c r="N66" i="90" s="1"/>
  <c r="J44" i="88"/>
  <c r="M41" i="81"/>
  <c r="J40" i="80"/>
  <c r="M51" i="89"/>
  <c r="X19" i="54"/>
  <c r="G111" i="83"/>
  <c r="J65" i="83"/>
  <c r="N62" i="75"/>
  <c r="R62" i="75" s="1"/>
  <c r="S62" i="75" s="1"/>
  <c r="J62" i="75"/>
  <c r="J51" i="88"/>
  <c r="M45" i="89"/>
  <c r="J104" i="84"/>
  <c r="N104" i="84" s="1"/>
  <c r="J82" i="88"/>
  <c r="N82" i="88" s="1"/>
  <c r="J73" i="86"/>
  <c r="N73" i="86" s="1"/>
  <c r="G111" i="72"/>
  <c r="J65" i="72"/>
  <c r="M54" i="84"/>
  <c r="J99" i="85"/>
  <c r="N99" i="85" s="1"/>
  <c r="J36" i="73"/>
  <c r="M51" i="88"/>
  <c r="J82" i="81"/>
  <c r="N82" i="81" s="1"/>
  <c r="DR19" i="54"/>
  <c r="M56" i="85"/>
  <c r="M35" i="71"/>
  <c r="J103" i="85"/>
  <c r="N103" i="85" s="1"/>
  <c r="M34" i="71"/>
  <c r="M45" i="88"/>
  <c r="J41" i="81"/>
  <c r="N41" i="81" s="1"/>
  <c r="R41" i="81" s="1"/>
  <c r="S41" i="81" s="1"/>
  <c r="J88" i="83"/>
  <c r="N88" i="83" s="1"/>
  <c r="J71" i="111"/>
  <c r="N71" i="111" s="1"/>
  <c r="M34" i="111"/>
  <c r="N34" i="111" s="1"/>
  <c r="R34" i="111" s="1"/>
  <c r="S34" i="111" s="1"/>
  <c r="J76" i="111"/>
  <c r="N76" i="111" s="1"/>
  <c r="M49" i="83"/>
  <c r="M60" i="78"/>
  <c r="M37" i="114"/>
  <c r="N37" i="114" s="1"/>
  <c r="R37" i="114" s="1"/>
  <c r="S37" i="114" s="1"/>
  <c r="J75" i="71"/>
  <c r="N75" i="71" s="1"/>
  <c r="M60" i="84"/>
  <c r="J85" i="105"/>
  <c r="N85" i="105" s="1"/>
  <c r="J104" i="78"/>
  <c r="N104" i="78" s="1"/>
  <c r="J69" i="84"/>
  <c r="N69" i="84" s="1"/>
  <c r="J35" i="73"/>
  <c r="M51" i="85"/>
  <c r="M38" i="81"/>
  <c r="J80" i="116"/>
  <c r="N80" i="116" s="1"/>
  <c r="J102" i="86"/>
  <c r="N102" i="86" s="1"/>
  <c r="J54" i="77"/>
  <c r="M54" i="75"/>
  <c r="M55" i="86"/>
  <c r="J66" i="72"/>
  <c r="N66" i="72" s="1"/>
  <c r="J76" i="84"/>
  <c r="N76" i="84" s="1"/>
  <c r="M56" i="91"/>
  <c r="J37" i="77"/>
  <c r="J79" i="84"/>
  <c r="N79" i="84" s="1"/>
  <c r="J92" i="78"/>
  <c r="N92" i="78" s="1"/>
  <c r="M52" i="99"/>
  <c r="N52" i="99" s="1"/>
  <c r="R52" i="99" s="1"/>
  <c r="S52" i="99" s="1"/>
  <c r="J53" i="90"/>
  <c r="J109" i="74"/>
  <c r="N109" i="74" s="1"/>
  <c r="S109" i="74"/>
  <c r="R109" i="74"/>
  <c r="J100" i="100"/>
  <c r="N100" i="100" s="1"/>
  <c r="M61" i="87"/>
  <c r="M39" i="105"/>
  <c r="N39" i="105" s="1"/>
  <c r="R39" i="105" s="1"/>
  <c r="S39" i="105" s="1"/>
  <c r="J92" i="83"/>
  <c r="N92" i="83" s="1"/>
  <c r="J98" i="110"/>
  <c r="N98" i="110" s="1"/>
  <c r="M43" i="111"/>
  <c r="N43" i="111" s="1"/>
  <c r="R43" i="111" s="1"/>
  <c r="S43" i="111" s="1"/>
  <c r="J97" i="104"/>
  <c r="N97" i="104" s="1"/>
  <c r="J99" i="102"/>
  <c r="N99" i="102" s="1"/>
  <c r="M35" i="105"/>
  <c r="N35" i="105" s="1"/>
  <c r="R35" i="105" s="1"/>
  <c r="S35" i="105" s="1"/>
  <c r="J97" i="81"/>
  <c r="N97" i="81" s="1"/>
  <c r="M61" i="74"/>
  <c r="J71" i="75"/>
  <c r="N71" i="75" s="1"/>
  <c r="M42" i="89"/>
  <c r="M40" i="90"/>
  <c r="J57" i="90"/>
  <c r="M41" i="80"/>
  <c r="J110" i="71"/>
  <c r="S110" i="71"/>
  <c r="R110" i="71"/>
  <c r="J87" i="75"/>
  <c r="N87" i="75" s="1"/>
  <c r="J75" i="114"/>
  <c r="N75" i="114" s="1"/>
  <c r="M33" i="82"/>
  <c r="J32" i="87"/>
  <c r="J95" i="73"/>
  <c r="N95" i="73" s="1"/>
  <c r="S108" i="103"/>
  <c r="J108" i="103"/>
  <c r="R108" i="103"/>
  <c r="J46" i="65"/>
  <c r="J50" i="79"/>
  <c r="M51" i="90"/>
  <c r="J83" i="81"/>
  <c r="N83" i="81" s="1"/>
  <c r="J41" i="85"/>
  <c r="J32" i="73"/>
  <c r="J73" i="109"/>
  <c r="N73" i="109" s="1"/>
  <c r="R109" i="65"/>
  <c r="S109" i="65"/>
  <c r="J109" i="65"/>
  <c r="N109" i="65" s="1"/>
  <c r="J75" i="65"/>
  <c r="N75" i="65" s="1"/>
  <c r="M36" i="91"/>
  <c r="J102" i="113"/>
  <c r="N102" i="113" s="1"/>
  <c r="M51" i="79"/>
  <c r="R110" i="80"/>
  <c r="S110" i="80"/>
  <c r="J110" i="80"/>
  <c r="J88" i="90"/>
  <c r="N88" i="90" s="1"/>
  <c r="M48" i="105"/>
  <c r="N48" i="105" s="1"/>
  <c r="R48" i="105" s="1"/>
  <c r="S48" i="105" s="1"/>
  <c r="M46" i="79"/>
  <c r="M38" i="76"/>
  <c r="J94" i="87"/>
  <c r="N94" i="87" s="1"/>
  <c r="J80" i="83"/>
  <c r="N80" i="83" s="1"/>
  <c r="J74" i="91"/>
  <c r="N74" i="91" s="1"/>
  <c r="J101" i="114"/>
  <c r="N101" i="114" s="1"/>
  <c r="J80" i="80"/>
  <c r="N80" i="80" s="1"/>
  <c r="J91" i="79"/>
  <c r="N91" i="79" s="1"/>
  <c r="N60" i="97"/>
  <c r="R60" i="97" s="1"/>
  <c r="S60" i="97" s="1"/>
  <c r="M60" i="97"/>
  <c r="M39" i="80"/>
  <c r="J83" i="78"/>
  <c r="N83" i="78" s="1"/>
  <c r="J81" i="72"/>
  <c r="N81" i="72" s="1"/>
  <c r="M39" i="117"/>
  <c r="N39" i="117" s="1"/>
  <c r="R39" i="117" s="1"/>
  <c r="S39" i="117" s="1"/>
  <c r="M46" i="72"/>
  <c r="J70" i="78"/>
  <c r="N70" i="78" s="1"/>
  <c r="J38" i="82"/>
  <c r="J100" i="97"/>
  <c r="N100" i="97" s="1"/>
  <c r="M40" i="86"/>
  <c r="M47" i="83"/>
  <c r="J33" i="84"/>
  <c r="M38" i="115"/>
  <c r="N38" i="115" s="1"/>
  <c r="R38" i="115" s="1"/>
  <c r="S38" i="115" s="1"/>
  <c r="J78" i="75"/>
  <c r="N78" i="75" s="1"/>
  <c r="J35" i="75"/>
  <c r="M60" i="72"/>
  <c r="M47" i="72"/>
  <c r="J48" i="77"/>
  <c r="J99" i="91"/>
  <c r="N99" i="91" s="1"/>
  <c r="J68" i="91"/>
  <c r="N68" i="91" s="1"/>
  <c r="J103" i="108"/>
  <c r="N103" i="108" s="1"/>
  <c r="J69" i="91"/>
  <c r="N69" i="91" s="1"/>
  <c r="J65" i="73"/>
  <c r="G111" i="73"/>
  <c r="N61" i="85"/>
  <c r="R61" i="85" s="1"/>
  <c r="S61" i="85" s="1"/>
  <c r="J61" i="85"/>
  <c r="J70" i="82"/>
  <c r="N70" i="82" s="1"/>
  <c r="R108" i="107"/>
  <c r="S108" i="107"/>
  <c r="J108" i="107"/>
  <c r="J77" i="79"/>
  <c r="N77" i="79" s="1"/>
  <c r="J61" i="89"/>
  <c r="N61" i="89"/>
  <c r="R61" i="89" s="1"/>
  <c r="S61" i="89" s="1"/>
  <c r="J101" i="111"/>
  <c r="N101" i="111" s="1"/>
  <c r="M49" i="105"/>
  <c r="N49" i="105" s="1"/>
  <c r="R49" i="105" s="1"/>
  <c r="S49" i="105" s="1"/>
  <c r="M62" i="99"/>
  <c r="N62" i="99"/>
  <c r="R62" i="99" s="1"/>
  <c r="S62" i="99" s="1"/>
  <c r="M40" i="92"/>
  <c r="M38" i="75"/>
  <c r="M38" i="103"/>
  <c r="N38" i="103" s="1"/>
  <c r="R38" i="103" s="1"/>
  <c r="S38" i="103" s="1"/>
  <c r="J52" i="84"/>
  <c r="J71" i="71"/>
  <c r="N71" i="71" s="1"/>
  <c r="M35" i="102"/>
  <c r="N35" i="102" s="1"/>
  <c r="R35" i="102" s="1"/>
  <c r="S35" i="102" s="1"/>
  <c r="J75" i="81"/>
  <c r="N75" i="81" s="1"/>
  <c r="J66" i="92"/>
  <c r="N66" i="92" s="1"/>
  <c r="J96" i="110"/>
  <c r="N96" i="110" s="1"/>
  <c r="M52" i="74"/>
  <c r="J66" i="88"/>
  <c r="N66" i="88" s="1"/>
  <c r="N62" i="80"/>
  <c r="R62" i="80" s="1"/>
  <c r="S62" i="80" s="1"/>
  <c r="J62" i="80"/>
  <c r="M35" i="104"/>
  <c r="N35" i="104" s="1"/>
  <c r="R35" i="104" s="1"/>
  <c r="S35" i="104" s="1"/>
  <c r="J94" i="89"/>
  <c r="N94" i="89" s="1"/>
  <c r="S109" i="89"/>
  <c r="J109" i="89"/>
  <c r="N109" i="89" s="1"/>
  <c r="R109" i="89"/>
  <c r="M48" i="76"/>
  <c r="J55" i="73"/>
  <c r="M51" i="105"/>
  <c r="N51" i="105" s="1"/>
  <c r="R51" i="105" s="1"/>
  <c r="S51" i="105" s="1"/>
  <c r="M62" i="83"/>
  <c r="M34" i="113"/>
  <c r="N34" i="113" s="1"/>
  <c r="R34" i="113" s="1"/>
  <c r="S34" i="113" s="1"/>
  <c r="J103" i="75"/>
  <c r="N103" i="75" s="1"/>
  <c r="J104" i="86"/>
  <c r="N104" i="86" s="1"/>
  <c r="J80" i="75"/>
  <c r="N80" i="75" s="1"/>
  <c r="J69" i="109"/>
  <c r="N69" i="109" s="1"/>
  <c r="M61" i="83"/>
  <c r="J92" i="97"/>
  <c r="N92" i="97" s="1"/>
  <c r="M43" i="109"/>
  <c r="N43" i="109" s="1"/>
  <c r="R43" i="109" s="1"/>
  <c r="S43" i="109" s="1"/>
  <c r="M49" i="99"/>
  <c r="N49" i="99" s="1"/>
  <c r="R49" i="99" s="1"/>
  <c r="S49" i="99" s="1"/>
  <c r="J69" i="72"/>
  <c r="N69" i="72" s="1"/>
  <c r="M53" i="79"/>
  <c r="J87" i="84"/>
  <c r="N87" i="84" s="1"/>
  <c r="J73" i="81"/>
  <c r="N73" i="81" s="1"/>
  <c r="J80" i="115"/>
  <c r="N80" i="115" s="1"/>
  <c r="G111" i="103"/>
  <c r="J65" i="103"/>
  <c r="M40" i="116"/>
  <c r="N40" i="116" s="1"/>
  <c r="R40" i="116" s="1"/>
  <c r="S40" i="116" s="1"/>
  <c r="J92" i="75"/>
  <c r="N92" i="75" s="1"/>
  <c r="J66" i="110"/>
  <c r="N66" i="110" s="1"/>
  <c r="M50" i="116"/>
  <c r="N50" i="116" s="1"/>
  <c r="R50" i="116" s="1"/>
  <c r="S50" i="116" s="1"/>
  <c r="M52" i="107"/>
  <c r="N52" i="107" s="1"/>
  <c r="R52" i="107" s="1"/>
  <c r="S52" i="107" s="1"/>
  <c r="J94" i="75"/>
  <c r="N94" i="75" s="1"/>
  <c r="J93" i="89"/>
  <c r="N93" i="89" s="1"/>
  <c r="J62" i="87"/>
  <c r="N62" i="87"/>
  <c r="R62" i="87" s="1"/>
  <c r="S62" i="87" s="1"/>
  <c r="J81" i="87"/>
  <c r="N81" i="87" s="1"/>
  <c r="J99" i="106"/>
  <c r="N99" i="106" s="1"/>
  <c r="J80" i="79"/>
  <c r="N80" i="79" s="1"/>
  <c r="M36" i="65"/>
  <c r="J96" i="82"/>
  <c r="N96" i="82" s="1"/>
  <c r="M48" i="110"/>
  <c r="N48" i="110" s="1"/>
  <c r="R48" i="110" s="1"/>
  <c r="S48" i="110" s="1"/>
  <c r="M35" i="78"/>
  <c r="M48" i="74"/>
  <c r="J51" i="77"/>
  <c r="M36" i="85"/>
  <c r="J34" i="71"/>
  <c r="N34" i="71" s="1"/>
  <c r="R34" i="71" s="1"/>
  <c r="S34" i="71" s="1"/>
  <c r="J60" i="75"/>
  <c r="N60" i="75"/>
  <c r="R60" i="75" s="1"/>
  <c r="S60" i="75" s="1"/>
  <c r="M50" i="117"/>
  <c r="N50" i="117" s="1"/>
  <c r="R50" i="117" s="1"/>
  <c r="S50" i="117" s="1"/>
  <c r="R107" i="109"/>
  <c r="S107" i="109"/>
  <c r="J107" i="109"/>
  <c r="J95" i="100"/>
  <c r="N95" i="100" s="1"/>
  <c r="J46" i="74"/>
  <c r="J78" i="79"/>
  <c r="N78" i="79" s="1"/>
  <c r="J96" i="105"/>
  <c r="N96" i="105" s="1"/>
  <c r="M35" i="97"/>
  <c r="N35" i="97" s="1"/>
  <c r="R35" i="97" s="1"/>
  <c r="S35" i="97" s="1"/>
  <c r="M47" i="103"/>
  <c r="N47" i="103" s="1"/>
  <c r="R47" i="103" s="1"/>
  <c r="S47" i="103" s="1"/>
  <c r="M56" i="90"/>
  <c r="M53" i="74"/>
  <c r="M43" i="117"/>
  <c r="N43" i="117" s="1"/>
  <c r="R43" i="117" s="1"/>
  <c r="S43" i="117" s="1"/>
  <c r="J73" i="73"/>
  <c r="N73" i="73" s="1"/>
  <c r="J98" i="89"/>
  <c r="N98" i="89" s="1"/>
  <c r="M44" i="81"/>
  <c r="M32" i="114"/>
  <c r="J79" i="117"/>
  <c r="N79" i="117" s="1"/>
  <c r="J89" i="86"/>
  <c r="N89" i="86" s="1"/>
  <c r="J54" i="65"/>
  <c r="M40" i="91"/>
  <c r="J52" i="91"/>
  <c r="J55" i="81"/>
  <c r="J75" i="79"/>
  <c r="N75" i="79" s="1"/>
  <c r="J44" i="65"/>
  <c r="M39" i="78"/>
  <c r="N61" i="73"/>
  <c r="R61" i="73" s="1"/>
  <c r="S61" i="73" s="1"/>
  <c r="J61" i="73"/>
  <c r="J91" i="72"/>
  <c r="N91" i="72" s="1"/>
  <c r="J56" i="91"/>
  <c r="N56" i="91" s="1"/>
  <c r="R56" i="91" s="1"/>
  <c r="S56" i="91" s="1"/>
  <c r="M32" i="81"/>
  <c r="J100" i="90"/>
  <c r="N100" i="90" s="1"/>
  <c r="G111" i="86"/>
  <c r="J65" i="86"/>
  <c r="M47" i="74"/>
  <c r="R108" i="91"/>
  <c r="J108" i="91"/>
  <c r="S108" i="91"/>
  <c r="J73" i="76"/>
  <c r="N73" i="76" s="1"/>
  <c r="J81" i="101"/>
  <c r="N81" i="101" s="1"/>
  <c r="M54" i="74"/>
  <c r="J83" i="87"/>
  <c r="N83" i="87" s="1"/>
  <c r="J38" i="83"/>
  <c r="N38" i="83" s="1"/>
  <c r="R38" i="83" s="1"/>
  <c r="S38" i="83" s="1"/>
  <c r="M55" i="85"/>
  <c r="M55" i="105"/>
  <c r="N55" i="105" s="1"/>
  <c r="R55" i="105" s="1"/>
  <c r="S55" i="105" s="1"/>
  <c r="J102" i="109"/>
  <c r="N102" i="109" s="1"/>
  <c r="M34" i="117"/>
  <c r="N34" i="117" s="1"/>
  <c r="R34" i="117" s="1"/>
  <c r="S34" i="117" s="1"/>
  <c r="M55" i="101"/>
  <c r="N55" i="101" s="1"/>
  <c r="R55" i="101" s="1"/>
  <c r="S55" i="101" s="1"/>
  <c r="J88" i="97"/>
  <c r="N88" i="97" s="1"/>
  <c r="J88" i="87"/>
  <c r="N88" i="87" s="1"/>
  <c r="J94" i="111"/>
  <c r="N94" i="111" s="1"/>
  <c r="M45" i="107"/>
  <c r="N45" i="107" s="1"/>
  <c r="R45" i="107" s="1"/>
  <c r="S45" i="107" s="1"/>
  <c r="M60" i="89"/>
  <c r="M32" i="97"/>
  <c r="J54" i="71"/>
  <c r="M43" i="99"/>
  <c r="N43" i="99" s="1"/>
  <c r="R43" i="99" s="1"/>
  <c r="S43" i="99" s="1"/>
  <c r="M50" i="103"/>
  <c r="N50" i="103" s="1"/>
  <c r="R50" i="103" s="1"/>
  <c r="S50" i="103" s="1"/>
  <c r="J95" i="65"/>
  <c r="N95" i="65" s="1"/>
  <c r="S106" i="89"/>
  <c r="R106" i="89"/>
  <c r="J106" i="89"/>
  <c r="M56" i="78"/>
  <c r="J101" i="78"/>
  <c r="N101" i="78" s="1"/>
  <c r="J93" i="71"/>
  <c r="N93" i="71" s="1"/>
  <c r="J108" i="106"/>
  <c r="R108" i="106"/>
  <c r="S108" i="106"/>
  <c r="M37" i="107"/>
  <c r="N37" i="107" s="1"/>
  <c r="R37" i="107" s="1"/>
  <c r="S37" i="107" s="1"/>
  <c r="J49" i="77"/>
  <c r="M49" i="78"/>
  <c r="J103" i="77"/>
  <c r="N103" i="77" s="1"/>
  <c r="J70" i="91"/>
  <c r="N70" i="91" s="1"/>
  <c r="J45" i="73"/>
  <c r="M33" i="72"/>
  <c r="K63" i="74"/>
  <c r="M59" i="74"/>
  <c r="J90" i="75"/>
  <c r="N90" i="75" s="1"/>
  <c r="J52" i="81"/>
  <c r="N52" i="81" s="1"/>
  <c r="R52" i="81" s="1"/>
  <c r="S52" i="81" s="1"/>
  <c r="S106" i="108"/>
  <c r="R106" i="108"/>
  <c r="J106" i="108"/>
  <c r="J110" i="82"/>
  <c r="S110" i="82"/>
  <c r="R110" i="82"/>
  <c r="M56" i="88"/>
  <c r="J103" i="78"/>
  <c r="N103" i="78" s="1"/>
  <c r="M51" i="91"/>
  <c r="J91" i="87"/>
  <c r="N91" i="87" s="1"/>
  <c r="J42" i="91"/>
  <c r="M44" i="87"/>
  <c r="M38" i="92"/>
  <c r="M51" i="100"/>
  <c r="N51" i="100" s="1"/>
  <c r="R51" i="100" s="1"/>
  <c r="S51" i="100" s="1"/>
  <c r="J99" i="87"/>
  <c r="N99" i="87" s="1"/>
  <c r="J86" i="110"/>
  <c r="N86" i="110" s="1"/>
  <c r="J90" i="109"/>
  <c r="N90" i="109" s="1"/>
  <c r="J83" i="79"/>
  <c r="N83" i="79" s="1"/>
  <c r="M40" i="102"/>
  <c r="N40" i="102" s="1"/>
  <c r="R40" i="102" s="1"/>
  <c r="S40" i="102" s="1"/>
  <c r="M60" i="75"/>
  <c r="J100" i="88"/>
  <c r="N100" i="88" s="1"/>
  <c r="S109" i="115"/>
  <c r="R109" i="115"/>
  <c r="G63" i="86"/>
  <c r="J59" i="86"/>
  <c r="N59" i="86"/>
  <c r="J72" i="83"/>
  <c r="N72" i="83" s="1"/>
  <c r="M33" i="75"/>
  <c r="R107" i="86"/>
  <c r="S107" i="86"/>
  <c r="J107" i="86"/>
  <c r="M55" i="89"/>
  <c r="J78" i="71"/>
  <c r="N78" i="71" s="1"/>
  <c r="M49" i="108"/>
  <c r="N49" i="108" s="1"/>
  <c r="R49" i="108" s="1"/>
  <c r="S49" i="108" s="1"/>
  <c r="J72" i="115"/>
  <c r="N72" i="115" s="1"/>
  <c r="M39" i="88"/>
  <c r="M44" i="86"/>
  <c r="J50" i="78"/>
  <c r="J108" i="102"/>
  <c r="S108" i="102"/>
  <c r="R108" i="102"/>
  <c r="M47" i="91"/>
  <c r="M42" i="85"/>
  <c r="M35" i="83"/>
  <c r="M40" i="83"/>
  <c r="J71" i="100"/>
  <c r="N71" i="100" s="1"/>
  <c r="M62" i="92"/>
  <c r="J91" i="80"/>
  <c r="N91" i="80" s="1"/>
  <c r="J72" i="81"/>
  <c r="N72" i="81" s="1"/>
  <c r="M36" i="108"/>
  <c r="N36" i="108" s="1"/>
  <c r="R36" i="108" s="1"/>
  <c r="S36" i="108" s="1"/>
  <c r="M49" i="81"/>
  <c r="J34" i="88"/>
  <c r="J92" i="82"/>
  <c r="N92" i="82" s="1"/>
  <c r="M57" i="79"/>
  <c r="J81" i="102"/>
  <c r="N81" i="102" s="1"/>
  <c r="J97" i="72"/>
  <c r="N97" i="72" s="1"/>
  <c r="M53" i="99"/>
  <c r="N53" i="99" s="1"/>
  <c r="R53" i="99" s="1"/>
  <c r="S53" i="99" s="1"/>
  <c r="M62" i="76"/>
  <c r="R109" i="92"/>
  <c r="J109" i="92"/>
  <c r="N109" i="92" s="1"/>
  <c r="S109" i="92"/>
  <c r="J70" i="79"/>
  <c r="N70" i="79" s="1"/>
  <c r="J59" i="79"/>
  <c r="N59" i="79"/>
  <c r="G63" i="79"/>
  <c r="M40" i="71"/>
  <c r="J75" i="76"/>
  <c r="N75" i="76" s="1"/>
  <c r="J78" i="91"/>
  <c r="N78" i="91" s="1"/>
  <c r="M47" i="115"/>
  <c r="N47" i="115" s="1"/>
  <c r="R47" i="115" s="1"/>
  <c r="S47" i="115" s="1"/>
  <c r="J89" i="104"/>
  <c r="N89" i="104" s="1"/>
  <c r="J69" i="106"/>
  <c r="N69" i="106" s="1"/>
  <c r="J98" i="83"/>
  <c r="N98" i="83" s="1"/>
  <c r="M53" i="88"/>
  <c r="M49" i="86"/>
  <c r="J102" i="76"/>
  <c r="N102" i="76" s="1"/>
  <c r="J94" i="92"/>
  <c r="N94" i="92" s="1"/>
  <c r="J47" i="85"/>
  <c r="M48" i="82"/>
  <c r="M37" i="117"/>
  <c r="N37" i="117" s="1"/>
  <c r="R37" i="117" s="1"/>
  <c r="S37" i="117" s="1"/>
  <c r="J97" i="90"/>
  <c r="N97" i="90" s="1"/>
  <c r="M36" i="111"/>
  <c r="N36" i="111" s="1"/>
  <c r="R36" i="111" s="1"/>
  <c r="S36" i="111" s="1"/>
  <c r="M45" i="100"/>
  <c r="N45" i="100" s="1"/>
  <c r="R45" i="100" s="1"/>
  <c r="S45" i="100" s="1"/>
  <c r="J51" i="82"/>
  <c r="N51" i="82" s="1"/>
  <c r="R51" i="82" s="1"/>
  <c r="S51" i="82" s="1"/>
  <c r="J101" i="88"/>
  <c r="N101" i="88" s="1"/>
  <c r="M36" i="100"/>
  <c r="N36" i="100" s="1"/>
  <c r="R36" i="100" s="1"/>
  <c r="S36" i="100" s="1"/>
  <c r="J73" i="80"/>
  <c r="N73" i="80" s="1"/>
  <c r="J94" i="74"/>
  <c r="N94" i="74" s="1"/>
  <c r="R107" i="84"/>
  <c r="J107" i="84"/>
  <c r="S107" i="84"/>
  <c r="DW19" i="54"/>
  <c r="K63" i="113"/>
  <c r="N59" i="113"/>
  <c r="M59" i="113"/>
  <c r="M50" i="90"/>
  <c r="M59" i="73"/>
  <c r="K63" i="73"/>
  <c r="J86" i="85"/>
  <c r="N86" i="85" s="1"/>
  <c r="M56" i="107"/>
  <c r="N56" i="107" s="1"/>
  <c r="R56" i="107" s="1"/>
  <c r="S56" i="107" s="1"/>
  <c r="M53" i="81"/>
  <c r="M55" i="116"/>
  <c r="N55" i="116" s="1"/>
  <c r="R55" i="116" s="1"/>
  <c r="S55" i="116" s="1"/>
  <c r="J49" i="65"/>
  <c r="J43" i="76"/>
  <c r="J109" i="72"/>
  <c r="N109" i="72" s="1"/>
  <c r="R109" i="72"/>
  <c r="S109" i="72"/>
  <c r="J101" i="65"/>
  <c r="N101" i="65" s="1"/>
  <c r="J104" i="85"/>
  <c r="N104" i="85" s="1"/>
  <c r="J49" i="79"/>
  <c r="J72" i="101"/>
  <c r="N72" i="101" s="1"/>
  <c r="J108" i="77"/>
  <c r="R108" i="77"/>
  <c r="S108" i="77"/>
  <c r="J70" i="107"/>
  <c r="N70" i="107" s="1"/>
  <c r="J44" i="73"/>
  <c r="S110" i="98"/>
  <c r="R110" i="98"/>
  <c r="J110" i="98"/>
  <c r="J86" i="111"/>
  <c r="N86" i="111" s="1"/>
  <c r="J50" i="75"/>
  <c r="M61" i="79"/>
  <c r="J84" i="79"/>
  <c r="N84" i="79" s="1"/>
  <c r="J89" i="79"/>
  <c r="N89" i="79" s="1"/>
  <c r="J41" i="79"/>
  <c r="J87" i="92"/>
  <c r="N87" i="92" s="1"/>
  <c r="M50" i="100"/>
  <c r="N50" i="100" s="1"/>
  <c r="R50" i="100" s="1"/>
  <c r="S50" i="100" s="1"/>
  <c r="J69" i="77"/>
  <c r="N69" i="77" s="1"/>
  <c r="M36" i="81"/>
  <c r="J50" i="86"/>
  <c r="J76" i="74"/>
  <c r="N76" i="74" s="1"/>
  <c r="J90" i="92"/>
  <c r="N90" i="92" s="1"/>
  <c r="S108" i="87"/>
  <c r="R108" i="87"/>
  <c r="J108" i="87"/>
  <c r="M55" i="84"/>
  <c r="M37" i="105"/>
  <c r="N37" i="105" s="1"/>
  <c r="R37" i="105" s="1"/>
  <c r="S37" i="105" s="1"/>
  <c r="R107" i="75"/>
  <c r="S107" i="75"/>
  <c r="J107" i="75"/>
  <c r="M56" i="92"/>
  <c r="J48" i="72"/>
  <c r="J71" i="81"/>
  <c r="N71" i="81" s="1"/>
  <c r="J101" i="77"/>
  <c r="N101" i="77" s="1"/>
  <c r="J86" i="103"/>
  <c r="N86" i="103" s="1"/>
  <c r="J84" i="105"/>
  <c r="N84" i="105" s="1"/>
  <c r="M55" i="74"/>
  <c r="J81" i="65"/>
  <c r="N81" i="65" s="1"/>
  <c r="J68" i="79"/>
  <c r="N68" i="79" s="1"/>
  <c r="M33" i="115"/>
  <c r="N33" i="115" s="1"/>
  <c r="R33" i="115" s="1"/>
  <c r="S33" i="115" s="1"/>
  <c r="M33" i="65"/>
  <c r="M40" i="84"/>
  <c r="M33" i="71"/>
  <c r="N33" i="71" s="1"/>
  <c r="R33" i="71" s="1"/>
  <c r="S33" i="71" s="1"/>
  <c r="M62" i="77"/>
  <c r="J98" i="73"/>
  <c r="N98" i="73" s="1"/>
  <c r="J102" i="89"/>
  <c r="N102" i="89" s="1"/>
  <c r="M61" i="72"/>
  <c r="J69" i="89"/>
  <c r="N69" i="89" s="1"/>
  <c r="J68" i="90"/>
  <c r="N68" i="90" s="1"/>
  <c r="J55" i="87"/>
  <c r="J93" i="106"/>
  <c r="N93" i="106" s="1"/>
  <c r="M62" i="90"/>
  <c r="J88" i="106"/>
  <c r="N88" i="106" s="1"/>
  <c r="M50" i="107"/>
  <c r="N50" i="107" s="1"/>
  <c r="R50" i="107" s="1"/>
  <c r="S50" i="107" s="1"/>
  <c r="J79" i="90"/>
  <c r="N79" i="90" s="1"/>
  <c r="J38" i="90"/>
  <c r="J89" i="92"/>
  <c r="N89" i="92" s="1"/>
  <c r="J69" i="88"/>
  <c r="N69" i="88" s="1"/>
  <c r="S109" i="75"/>
  <c r="R109" i="75"/>
  <c r="J109" i="75"/>
  <c r="N109" i="75" s="1"/>
  <c r="M53" i="110"/>
  <c r="N53" i="110" s="1"/>
  <c r="R53" i="110" s="1"/>
  <c r="S53" i="110" s="1"/>
  <c r="J92" i="73"/>
  <c r="N92" i="73" s="1"/>
  <c r="J93" i="78"/>
  <c r="N93" i="78" s="1"/>
  <c r="M55" i="80"/>
  <c r="M51" i="71"/>
  <c r="J86" i="97"/>
  <c r="N86" i="97" s="1"/>
  <c r="M46" i="87"/>
  <c r="M32" i="86"/>
  <c r="J78" i="103"/>
  <c r="N78" i="103" s="1"/>
  <c r="M55" i="79"/>
  <c r="J110" i="85"/>
  <c r="S110" i="85"/>
  <c r="R110" i="85"/>
  <c r="J60" i="80"/>
  <c r="N60" i="80"/>
  <c r="R60" i="80" s="1"/>
  <c r="S60" i="80" s="1"/>
  <c r="J94" i="101"/>
  <c r="N94" i="101" s="1"/>
  <c r="J74" i="75"/>
  <c r="N74" i="75" s="1"/>
  <c r="J41" i="74"/>
  <c r="J75" i="78"/>
  <c r="N75" i="78" s="1"/>
  <c r="J79" i="82"/>
  <c r="N79" i="82" s="1"/>
  <c r="M49" i="106"/>
  <c r="N49" i="106" s="1"/>
  <c r="R49" i="106" s="1"/>
  <c r="S49" i="106" s="1"/>
  <c r="M46" i="80"/>
  <c r="M39" i="90"/>
  <c r="J49" i="74"/>
  <c r="M53" i="109"/>
  <c r="N53" i="109" s="1"/>
  <c r="R53" i="109" s="1"/>
  <c r="S53" i="109" s="1"/>
  <c r="J98" i="79"/>
  <c r="N98" i="79" s="1"/>
  <c r="M54" i="117"/>
  <c r="N54" i="117" s="1"/>
  <c r="R54" i="117" s="1"/>
  <c r="S54" i="117" s="1"/>
  <c r="J89" i="106"/>
  <c r="N89" i="106" s="1"/>
  <c r="J36" i="80"/>
  <c r="J90" i="71"/>
  <c r="N90" i="71" s="1"/>
  <c r="R106" i="102"/>
  <c r="J106" i="102"/>
  <c r="S106" i="102"/>
  <c r="M46" i="85"/>
  <c r="J35" i="92"/>
  <c r="J106" i="77"/>
  <c r="S106" i="77"/>
  <c r="R106" i="77"/>
  <c r="M32" i="82"/>
  <c r="M55" i="88"/>
  <c r="N61" i="65"/>
  <c r="R61" i="65" s="1"/>
  <c r="S61" i="65" s="1"/>
  <c r="J61" i="65"/>
  <c r="J40" i="92"/>
  <c r="N40" i="92" s="1"/>
  <c r="R40" i="92" s="1"/>
  <c r="S40" i="92" s="1"/>
  <c r="M51" i="98"/>
  <c r="N51" i="98" s="1"/>
  <c r="R51" i="98" s="1"/>
  <c r="S51" i="98" s="1"/>
  <c r="M45" i="85"/>
  <c r="J67" i="71"/>
  <c r="N67" i="71" s="1"/>
  <c r="M50" i="85"/>
  <c r="M53" i="87"/>
  <c r="J75" i="99"/>
  <c r="N75" i="99" s="1"/>
  <c r="J98" i="65"/>
  <c r="N98" i="65" s="1"/>
  <c r="J83" i="86"/>
  <c r="N83" i="86" s="1"/>
  <c r="DS19" i="54"/>
  <c r="J66" i="109"/>
  <c r="N66" i="109" s="1"/>
  <c r="J41" i="72"/>
  <c r="J98" i="72"/>
  <c r="N98" i="72" s="1"/>
  <c r="J66" i="108"/>
  <c r="N66" i="108" s="1"/>
  <c r="R108" i="89"/>
  <c r="J108" i="89"/>
  <c r="S108" i="89"/>
  <c r="M46" i="98"/>
  <c r="N46" i="98" s="1"/>
  <c r="R46" i="98" s="1"/>
  <c r="S46" i="98" s="1"/>
  <c r="J92" i="85"/>
  <c r="N92" i="85" s="1"/>
  <c r="J98" i="80"/>
  <c r="N98" i="80" s="1"/>
  <c r="J33" i="87"/>
  <c r="J85" i="74"/>
  <c r="N85" i="74" s="1"/>
  <c r="J87" i="110"/>
  <c r="N87" i="110" s="1"/>
  <c r="M41" i="73"/>
  <c r="J77" i="89"/>
  <c r="N77" i="89" s="1"/>
  <c r="J74" i="111"/>
  <c r="N74" i="111" s="1"/>
  <c r="M52" i="75"/>
  <c r="M34" i="86"/>
  <c r="J37" i="72"/>
  <c r="J33" i="72"/>
  <c r="N33" i="72" s="1"/>
  <c r="R33" i="72" s="1"/>
  <c r="S33" i="72" s="1"/>
  <c r="J78" i="98"/>
  <c r="N78" i="98" s="1"/>
  <c r="J90" i="108"/>
  <c r="N90" i="108" s="1"/>
  <c r="J81" i="84"/>
  <c r="N81" i="84" s="1"/>
  <c r="J72" i="76"/>
  <c r="N72" i="76" s="1"/>
  <c r="M47" i="73"/>
  <c r="J77" i="73"/>
  <c r="N77" i="73" s="1"/>
  <c r="M62" i="79"/>
  <c r="J72" i="75"/>
  <c r="N72" i="75" s="1"/>
  <c r="M37" i="108"/>
  <c r="N37" i="108" s="1"/>
  <c r="R37" i="108" s="1"/>
  <c r="S37" i="108" s="1"/>
  <c r="J108" i="110"/>
  <c r="R108" i="110"/>
  <c r="S108" i="110"/>
  <c r="R109" i="85"/>
  <c r="J109" i="85"/>
  <c r="N109" i="85" s="1"/>
  <c r="S109" i="85"/>
  <c r="M36" i="80"/>
  <c r="M62" i="81"/>
  <c r="J83" i="80"/>
  <c r="N83" i="80" s="1"/>
  <c r="J83" i="92"/>
  <c r="N83" i="92" s="1"/>
  <c r="J71" i="116"/>
  <c r="N71" i="116" s="1"/>
  <c r="M32" i="104"/>
  <c r="M55" i="90"/>
  <c r="J94" i="79"/>
  <c r="N94" i="79" s="1"/>
  <c r="R109" i="114"/>
  <c r="S109" i="114"/>
  <c r="J77" i="71"/>
  <c r="N77" i="71" s="1"/>
  <c r="J72" i="113"/>
  <c r="N72" i="113" s="1"/>
  <c r="J53" i="89"/>
  <c r="J74" i="73"/>
  <c r="N74" i="73" s="1"/>
  <c r="M48" i="77"/>
  <c r="M40" i="73"/>
  <c r="J50" i="87"/>
  <c r="J95" i="79"/>
  <c r="N95" i="79" s="1"/>
  <c r="M54" i="91"/>
  <c r="M59" i="90"/>
  <c r="K63" i="90"/>
  <c r="J85" i="92"/>
  <c r="N85" i="92" s="1"/>
  <c r="J100" i="114"/>
  <c r="N100" i="114" s="1"/>
  <c r="J100" i="102"/>
  <c r="N100" i="102" s="1"/>
  <c r="J77" i="82"/>
  <c r="N77" i="82" s="1"/>
  <c r="M45" i="75"/>
  <c r="M46" i="86"/>
  <c r="J70" i="116"/>
  <c r="N70" i="116" s="1"/>
  <c r="J109" i="77"/>
  <c r="N109" i="77" s="1"/>
  <c r="S109" i="77"/>
  <c r="R109" i="77"/>
  <c r="J100" i="65"/>
  <c r="N100" i="65" s="1"/>
  <c r="J44" i="77"/>
  <c r="J97" i="77"/>
  <c r="N97" i="77" s="1"/>
  <c r="M35" i="73"/>
  <c r="J85" i="91"/>
  <c r="N85" i="91" s="1"/>
  <c r="M35" i="89"/>
  <c r="J39" i="90"/>
  <c r="J87" i="76"/>
  <c r="N87" i="76" s="1"/>
  <c r="M40" i="109"/>
  <c r="N40" i="109" s="1"/>
  <c r="R40" i="109" s="1"/>
  <c r="S40" i="109" s="1"/>
  <c r="M61" i="85"/>
  <c r="J65" i="108"/>
  <c r="G111" i="108"/>
  <c r="J43" i="74"/>
  <c r="J104" i="76"/>
  <c r="N104" i="76" s="1"/>
  <c r="J95" i="98"/>
  <c r="N95" i="98" s="1"/>
  <c r="J89" i="76"/>
  <c r="N89" i="76" s="1"/>
  <c r="M45" i="109"/>
  <c r="N45" i="109" s="1"/>
  <c r="R45" i="109" s="1"/>
  <c r="S45" i="109" s="1"/>
  <c r="J45" i="87"/>
  <c r="J67" i="72"/>
  <c r="N67" i="72" s="1"/>
  <c r="J75" i="74"/>
  <c r="N75" i="74" s="1"/>
  <c r="K63" i="81"/>
  <c r="M59" i="81"/>
  <c r="J94" i="71"/>
  <c r="N94" i="71" s="1"/>
  <c r="M55" i="113"/>
  <c r="N55" i="113" s="1"/>
  <c r="R55" i="113" s="1"/>
  <c r="S55" i="113" s="1"/>
  <c r="M50" i="74"/>
  <c r="J76" i="83"/>
  <c r="N76" i="83" s="1"/>
  <c r="J78" i="65"/>
  <c r="N78" i="65" s="1"/>
  <c r="M38" i="85"/>
  <c r="M47" i="86"/>
  <c r="J96" i="91"/>
  <c r="N96" i="91" s="1"/>
  <c r="M33" i="77"/>
  <c r="M42" i="83"/>
  <c r="J51" i="92"/>
  <c r="AB19" i="54"/>
  <c r="J102" i="103"/>
  <c r="N102" i="103" s="1"/>
  <c r="J62" i="65"/>
  <c r="N62" i="65"/>
  <c r="R62" i="65" s="1"/>
  <c r="S62" i="65" s="1"/>
  <c r="J83" i="110"/>
  <c r="N83" i="110" s="1"/>
  <c r="J80" i="86"/>
  <c r="N80" i="86" s="1"/>
  <c r="M33" i="73"/>
  <c r="J100" i="75"/>
  <c r="N100" i="75" s="1"/>
  <c r="J102" i="116"/>
  <c r="N102" i="116" s="1"/>
  <c r="J102" i="114"/>
  <c r="N102" i="114" s="1"/>
  <c r="J46" i="84"/>
  <c r="J92" i="101"/>
  <c r="N92" i="101" s="1"/>
  <c r="J96" i="74"/>
  <c r="N96" i="74" s="1"/>
  <c r="M53" i="89"/>
  <c r="M62" i="105"/>
  <c r="N62" i="105"/>
  <c r="R62" i="105" s="1"/>
  <c r="S62" i="105" s="1"/>
  <c r="J104" i="81"/>
  <c r="N104" i="81" s="1"/>
  <c r="M41" i="75"/>
  <c r="M44" i="75"/>
  <c r="R108" i="72"/>
  <c r="J108" i="72"/>
  <c r="S108" i="72"/>
  <c r="M54" i="65"/>
  <c r="J90" i="97"/>
  <c r="N90" i="97" s="1"/>
  <c r="J87" i="91"/>
  <c r="N87" i="91" s="1"/>
  <c r="M51" i="83"/>
  <c r="J94" i="90"/>
  <c r="N94" i="90" s="1"/>
  <c r="M40" i="87"/>
  <c r="J65" i="88"/>
  <c r="G111" i="88"/>
  <c r="J107" i="65"/>
  <c r="R107" i="65"/>
  <c r="S107" i="65"/>
  <c r="J79" i="92"/>
  <c r="N79" i="92" s="1"/>
  <c r="J89" i="73"/>
  <c r="N89" i="73" s="1"/>
  <c r="M45" i="80"/>
  <c r="J100" i="78"/>
  <c r="N100" i="78" s="1"/>
  <c r="J93" i="81"/>
  <c r="N93" i="81" s="1"/>
  <c r="J99" i="71"/>
  <c r="N99" i="71" s="1"/>
  <c r="J88" i="101"/>
  <c r="N88" i="101" s="1"/>
  <c r="J91" i="88"/>
  <c r="N91" i="88" s="1"/>
  <c r="J107" i="81"/>
  <c r="S107" i="81"/>
  <c r="R107" i="81"/>
  <c r="J56" i="81"/>
  <c r="J81" i="114"/>
  <c r="N81" i="114" s="1"/>
  <c r="J68" i="74"/>
  <c r="N68" i="74" s="1"/>
  <c r="M50" i="86"/>
  <c r="M51" i="107"/>
  <c r="N51" i="107" s="1"/>
  <c r="R51" i="107" s="1"/>
  <c r="S51" i="107" s="1"/>
  <c r="J38" i="81"/>
  <c r="J54" i="75"/>
  <c r="J77" i="77"/>
  <c r="N77" i="77" s="1"/>
  <c r="J81" i="78"/>
  <c r="N81" i="78" s="1"/>
  <c r="M52" i="72"/>
  <c r="J97" i="79"/>
  <c r="N97" i="79" s="1"/>
  <c r="M38" i="97"/>
  <c r="N38" i="97" s="1"/>
  <c r="R38" i="97" s="1"/>
  <c r="S38" i="97" s="1"/>
  <c r="J94" i="81"/>
  <c r="N94" i="81" s="1"/>
  <c r="J68" i="72"/>
  <c r="N68" i="72" s="1"/>
  <c r="M40" i="104"/>
  <c r="N40" i="104" s="1"/>
  <c r="R40" i="104" s="1"/>
  <c r="S40" i="104" s="1"/>
  <c r="J74" i="109"/>
  <c r="N74" i="109" s="1"/>
  <c r="J79" i="100"/>
  <c r="N79" i="100" s="1"/>
  <c r="J48" i="75"/>
  <c r="J90" i="72"/>
  <c r="N90" i="72" s="1"/>
  <c r="J62" i="88"/>
  <c r="N62" i="88"/>
  <c r="R62" i="88" s="1"/>
  <c r="S62" i="88" s="1"/>
  <c r="J86" i="88"/>
  <c r="N86" i="88" s="1"/>
  <c r="J40" i="81"/>
  <c r="J72" i="90"/>
  <c r="N72" i="90" s="1"/>
  <c r="J92" i="91"/>
  <c r="N92" i="91" s="1"/>
  <c r="M57" i="65"/>
  <c r="J104" i="90"/>
  <c r="N104" i="90" s="1"/>
  <c r="J98" i="81"/>
  <c r="N98" i="81" s="1"/>
  <c r="J68" i="87"/>
  <c r="N68" i="87" s="1"/>
  <c r="J70" i="83"/>
  <c r="N70" i="83" s="1"/>
  <c r="J91" i="65"/>
  <c r="N91" i="65" s="1"/>
  <c r="J56" i="71"/>
  <c r="J66" i="106"/>
  <c r="N66" i="106" s="1"/>
  <c r="M43" i="106"/>
  <c r="N43" i="106" s="1"/>
  <c r="R43" i="106" s="1"/>
  <c r="S43" i="106" s="1"/>
  <c r="M61" i="78"/>
  <c r="J65" i="109"/>
  <c r="G111" i="109"/>
  <c r="J62" i="86"/>
  <c r="N62" i="86"/>
  <c r="R62" i="86" s="1"/>
  <c r="S62" i="86" s="1"/>
  <c r="M34" i="82"/>
  <c r="M32" i="75"/>
  <c r="M43" i="105"/>
  <c r="N43" i="105" s="1"/>
  <c r="R43" i="105" s="1"/>
  <c r="S43" i="105" s="1"/>
  <c r="M55" i="77"/>
  <c r="J71" i="77"/>
  <c r="N71" i="77" s="1"/>
  <c r="M55" i="78"/>
  <c r="M53" i="72"/>
  <c r="J53" i="77"/>
  <c r="M37" i="85"/>
  <c r="J82" i="92"/>
  <c r="N82" i="92" s="1"/>
  <c r="J82" i="85"/>
  <c r="N82" i="85" s="1"/>
  <c r="M45" i="115"/>
  <c r="N45" i="115" s="1"/>
  <c r="R45" i="115" s="1"/>
  <c r="S45" i="115" s="1"/>
  <c r="J100" i="81"/>
  <c r="N100" i="81" s="1"/>
  <c r="M45" i="74"/>
  <c r="J108" i="79"/>
  <c r="S108" i="79"/>
  <c r="R108" i="79"/>
  <c r="J80" i="84"/>
  <c r="N80" i="84" s="1"/>
  <c r="J57" i="76"/>
  <c r="J104" i="73"/>
  <c r="N104" i="73" s="1"/>
  <c r="M54" i="80"/>
  <c r="J97" i="110"/>
  <c r="N97" i="110" s="1"/>
  <c r="J69" i="107"/>
  <c r="N69" i="107" s="1"/>
  <c r="J94" i="84"/>
  <c r="N94" i="84" s="1"/>
  <c r="J74" i="117"/>
  <c r="N74" i="117" s="1"/>
  <c r="R107" i="90"/>
  <c r="J107" i="90"/>
  <c r="S107" i="90"/>
  <c r="J81" i="85"/>
  <c r="N81" i="85" s="1"/>
  <c r="J34" i="80"/>
  <c r="M57" i="82"/>
  <c r="J102" i="88"/>
  <c r="N102" i="88" s="1"/>
  <c r="J57" i="65"/>
  <c r="J98" i="116"/>
  <c r="N98" i="116" s="1"/>
  <c r="M43" i="101"/>
  <c r="N43" i="101" s="1"/>
  <c r="R43" i="101" s="1"/>
  <c r="S43" i="101" s="1"/>
  <c r="S108" i="114"/>
  <c r="R108" i="114"/>
  <c r="J108" i="114"/>
  <c r="J47" i="74"/>
  <c r="N47" i="74" s="1"/>
  <c r="R47" i="74" s="1"/>
  <c r="S47" i="74" s="1"/>
  <c r="M50" i="84"/>
  <c r="J68" i="82"/>
  <c r="N68" i="82" s="1"/>
  <c r="J51" i="81"/>
  <c r="R110" i="65"/>
  <c r="J110" i="65"/>
  <c r="S110" i="65"/>
  <c r="J53" i="74"/>
  <c r="N53" i="74" s="1"/>
  <c r="R53" i="74" s="1"/>
  <c r="S53" i="74" s="1"/>
  <c r="M44" i="88"/>
  <c r="M43" i="72"/>
  <c r="M57" i="102"/>
  <c r="N57" i="102" s="1"/>
  <c r="R57" i="102" s="1"/>
  <c r="S57" i="102" s="1"/>
  <c r="J61" i="84"/>
  <c r="N61" i="84"/>
  <c r="R61" i="84" s="1"/>
  <c r="S61" i="84" s="1"/>
  <c r="J82" i="86"/>
  <c r="N82" i="86" s="1"/>
  <c r="J85" i="88"/>
  <c r="N85" i="88" s="1"/>
  <c r="J106" i="72"/>
  <c r="R106" i="72"/>
  <c r="S106" i="72"/>
  <c r="M61" i="84"/>
  <c r="J78" i="85"/>
  <c r="N78" i="85" s="1"/>
  <c r="J79" i="86"/>
  <c r="N79" i="86" s="1"/>
  <c r="J40" i="85"/>
  <c r="J87" i="104"/>
  <c r="N87" i="104" s="1"/>
  <c r="M56" i="100"/>
  <c r="N56" i="100" s="1"/>
  <c r="R56" i="100" s="1"/>
  <c r="S56" i="100" s="1"/>
  <c r="N62" i="92"/>
  <c r="R62" i="92" s="1"/>
  <c r="S62" i="92" s="1"/>
  <c r="J62" i="92"/>
  <c r="J43" i="65"/>
  <c r="J108" i="71"/>
  <c r="R108" i="71"/>
  <c r="S108" i="71"/>
  <c r="M51" i="117"/>
  <c r="N51" i="117" s="1"/>
  <c r="R51" i="117" s="1"/>
  <c r="S51" i="117" s="1"/>
  <c r="M49" i="71"/>
  <c r="M49" i="80"/>
  <c r="M54" i="104"/>
  <c r="N54" i="104" s="1"/>
  <c r="R54" i="104" s="1"/>
  <c r="S54" i="104" s="1"/>
  <c r="J40" i="83"/>
  <c r="N40" i="83" s="1"/>
  <c r="R40" i="83" s="1"/>
  <c r="S40" i="83" s="1"/>
  <c r="M40" i="65"/>
  <c r="M42" i="103"/>
  <c r="N42" i="103" s="1"/>
  <c r="R42" i="103" s="1"/>
  <c r="S42" i="103" s="1"/>
  <c r="J46" i="92"/>
  <c r="J72" i="80"/>
  <c r="N72" i="80" s="1"/>
  <c r="J109" i="83"/>
  <c r="N109" i="83" s="1"/>
  <c r="R109" i="83"/>
  <c r="S109" i="83"/>
  <c r="J67" i="79"/>
  <c r="N67" i="79" s="1"/>
  <c r="J89" i="71"/>
  <c r="N89" i="71" s="1"/>
  <c r="J49" i="75"/>
  <c r="M51" i="113"/>
  <c r="N51" i="113" s="1"/>
  <c r="R51" i="113" s="1"/>
  <c r="S51" i="113" s="1"/>
  <c r="J62" i="76"/>
  <c r="N62" i="76"/>
  <c r="R62" i="76" s="1"/>
  <c r="S62" i="76" s="1"/>
  <c r="J34" i="65"/>
  <c r="J48" i="80"/>
  <c r="M33" i="81"/>
  <c r="M54" i="88"/>
  <c r="J67" i="88"/>
  <c r="N67" i="88" s="1"/>
  <c r="J95" i="74"/>
  <c r="N95" i="74" s="1"/>
  <c r="R108" i="92"/>
  <c r="S108" i="92"/>
  <c r="J108" i="92"/>
  <c r="J91" i="90"/>
  <c r="N91" i="90" s="1"/>
  <c r="J84" i="82"/>
  <c r="N84" i="82" s="1"/>
  <c r="M40" i="75"/>
  <c r="M34" i="91"/>
  <c r="M51" i="110"/>
  <c r="N51" i="110" s="1"/>
  <c r="R51" i="110" s="1"/>
  <c r="S51" i="110" s="1"/>
  <c r="J91" i="78"/>
  <c r="N91" i="78" s="1"/>
  <c r="J70" i="90"/>
  <c r="N70" i="90" s="1"/>
  <c r="G111" i="80"/>
  <c r="J65" i="80"/>
  <c r="J103" i="82"/>
  <c r="N103" i="82" s="1"/>
  <c r="J91" i="101"/>
  <c r="N91" i="101" s="1"/>
  <c r="J95" i="110"/>
  <c r="N95" i="110" s="1"/>
  <c r="M44" i="102"/>
  <c r="N44" i="102" s="1"/>
  <c r="R44" i="102" s="1"/>
  <c r="S44" i="102" s="1"/>
  <c r="J89" i="81"/>
  <c r="N89" i="81" s="1"/>
  <c r="M54" i="89"/>
  <c r="M53" i="91"/>
  <c r="J104" i="106"/>
  <c r="N104" i="106" s="1"/>
  <c r="J73" i="88"/>
  <c r="N73" i="88" s="1"/>
  <c r="J39" i="74"/>
  <c r="M34" i="87"/>
  <c r="J46" i="82"/>
  <c r="J87" i="87"/>
  <c r="N87" i="87" s="1"/>
  <c r="J66" i="77"/>
  <c r="N66" i="77" s="1"/>
  <c r="J72" i="78"/>
  <c r="N72" i="78" s="1"/>
  <c r="S107" i="85"/>
  <c r="J107" i="85"/>
  <c r="R107" i="85"/>
  <c r="J92" i="87"/>
  <c r="N92" i="87" s="1"/>
  <c r="J102" i="91"/>
  <c r="N102" i="91" s="1"/>
  <c r="J98" i="84"/>
  <c r="N98" i="84" s="1"/>
  <c r="N62" i="78"/>
  <c r="R62" i="78" s="1"/>
  <c r="S62" i="78" s="1"/>
  <c r="J62" i="78"/>
  <c r="M43" i="90"/>
  <c r="M49" i="117"/>
  <c r="N49" i="117" s="1"/>
  <c r="R49" i="117" s="1"/>
  <c r="S49" i="117" s="1"/>
  <c r="M33" i="83"/>
  <c r="J102" i="98"/>
  <c r="N102" i="98" s="1"/>
  <c r="J80" i="74"/>
  <c r="N80" i="74" s="1"/>
  <c r="J68" i="83"/>
  <c r="N68" i="83" s="1"/>
  <c r="M54" i="115"/>
  <c r="N54" i="115" s="1"/>
  <c r="R54" i="115" s="1"/>
  <c r="S54" i="115" s="1"/>
  <c r="J66" i="91"/>
  <c r="N66" i="91" s="1"/>
  <c r="M56" i="98"/>
  <c r="N56" i="98" s="1"/>
  <c r="R56" i="98" s="1"/>
  <c r="S56" i="98" s="1"/>
  <c r="M43" i="113"/>
  <c r="N43" i="113" s="1"/>
  <c r="R43" i="113" s="1"/>
  <c r="S43" i="113" s="1"/>
  <c r="J90" i="83"/>
  <c r="N90" i="83" s="1"/>
  <c r="M52" i="97"/>
  <c r="N52" i="97" s="1"/>
  <c r="R52" i="97" s="1"/>
  <c r="S52" i="97" s="1"/>
  <c r="S107" i="111"/>
  <c r="J107" i="111"/>
  <c r="R107" i="111"/>
  <c r="M53" i="104"/>
  <c r="N53" i="104" s="1"/>
  <c r="R53" i="104" s="1"/>
  <c r="S53" i="104" s="1"/>
  <c r="M59" i="65"/>
  <c r="K63" i="65"/>
  <c r="J81" i="71"/>
  <c r="N81" i="71" s="1"/>
  <c r="M39" i="71"/>
  <c r="J74" i="116"/>
  <c r="N74" i="116" s="1"/>
  <c r="N61" i="105"/>
  <c r="R61" i="105" s="1"/>
  <c r="S61" i="105" s="1"/>
  <c r="M61" i="105"/>
  <c r="M48" i="109"/>
  <c r="N48" i="109" s="1"/>
  <c r="R48" i="109" s="1"/>
  <c r="S48" i="109" s="1"/>
  <c r="J86" i="102"/>
  <c r="N86" i="102" s="1"/>
  <c r="J71" i="114"/>
  <c r="N71" i="114" s="1"/>
  <c r="J67" i="100"/>
  <c r="N67" i="100" s="1"/>
  <c r="J80" i="89"/>
  <c r="N80" i="89" s="1"/>
  <c r="J73" i="99"/>
  <c r="N73" i="99" s="1"/>
  <c r="J101" i="83"/>
  <c r="N101" i="83" s="1"/>
  <c r="J84" i="77"/>
  <c r="N84" i="77" s="1"/>
  <c r="M50" i="109"/>
  <c r="N50" i="109" s="1"/>
  <c r="R50" i="109" s="1"/>
  <c r="S50" i="109" s="1"/>
  <c r="J75" i="82"/>
  <c r="N75" i="82" s="1"/>
  <c r="M47" i="106"/>
  <c r="N47" i="106" s="1"/>
  <c r="R47" i="106" s="1"/>
  <c r="S47" i="106" s="1"/>
  <c r="M50" i="92"/>
  <c r="M51" i="99"/>
  <c r="N51" i="99" s="1"/>
  <c r="R51" i="99" s="1"/>
  <c r="S51" i="99" s="1"/>
  <c r="M43" i="74"/>
  <c r="J85" i="85"/>
  <c r="N85" i="85" s="1"/>
  <c r="M33" i="86"/>
  <c r="M34" i="74"/>
  <c r="M45" i="102"/>
  <c r="N45" i="102" s="1"/>
  <c r="R45" i="102" s="1"/>
  <c r="S45" i="102" s="1"/>
  <c r="K63" i="86"/>
  <c r="M59" i="86"/>
  <c r="M42" i="80"/>
  <c r="J85" i="81"/>
  <c r="N85" i="81" s="1"/>
  <c r="J51" i="76"/>
  <c r="M45" i="92"/>
  <c r="M34" i="88"/>
  <c r="J40" i="84"/>
  <c r="N40" i="84" s="1"/>
  <c r="R40" i="84" s="1"/>
  <c r="S40" i="84" s="1"/>
  <c r="M47" i="75"/>
  <c r="J74" i="84"/>
  <c r="N74" i="84" s="1"/>
  <c r="J110" i="84"/>
  <c r="R110" i="84"/>
  <c r="S110" i="84"/>
  <c r="M37" i="101"/>
  <c r="N37" i="101" s="1"/>
  <c r="R37" i="101" s="1"/>
  <c r="S37" i="101" s="1"/>
  <c r="J92" i="84"/>
  <c r="N92" i="84" s="1"/>
  <c r="M59" i="110"/>
  <c r="K63" i="110"/>
  <c r="N59" i="110"/>
  <c r="J44" i="86"/>
  <c r="N44" i="86" s="1"/>
  <c r="R44" i="86" s="1"/>
  <c r="S44" i="86" s="1"/>
  <c r="J59" i="74"/>
  <c r="G63" i="74"/>
  <c r="N59" i="74"/>
  <c r="M32" i="90"/>
  <c r="M38" i="82"/>
  <c r="J77" i="81"/>
  <c r="N77" i="81" s="1"/>
  <c r="J103" i="111"/>
  <c r="N103" i="111" s="1"/>
  <c r="J83" i="74"/>
  <c r="N83" i="74" s="1"/>
  <c r="J109" i="103"/>
  <c r="N109" i="103" s="1"/>
  <c r="S109" i="103"/>
  <c r="R109" i="103"/>
  <c r="J94" i="78"/>
  <c r="N94" i="78" s="1"/>
  <c r="J54" i="82"/>
  <c r="N54" i="82" s="1"/>
  <c r="R54" i="82" s="1"/>
  <c r="S54" i="82" s="1"/>
  <c r="J103" i="72"/>
  <c r="N103" i="72" s="1"/>
  <c r="J106" i="90"/>
  <c r="S106" i="90"/>
  <c r="R106" i="90"/>
  <c r="M56" i="108"/>
  <c r="N56" i="108" s="1"/>
  <c r="R56" i="108" s="1"/>
  <c r="S56" i="108" s="1"/>
  <c r="J78" i="77"/>
  <c r="N78" i="77" s="1"/>
  <c r="J72" i="82"/>
  <c r="N72" i="82" s="1"/>
  <c r="M38" i="114"/>
  <c r="N38" i="114" s="1"/>
  <c r="R38" i="114" s="1"/>
  <c r="S38" i="114" s="1"/>
  <c r="S106" i="87"/>
  <c r="J106" i="87"/>
  <c r="R106" i="87"/>
  <c r="J79" i="74"/>
  <c r="N79" i="74" s="1"/>
  <c r="J65" i="74"/>
  <c r="G111" i="74"/>
  <c r="M34" i="65"/>
  <c r="N34" i="65" s="1"/>
  <c r="R34" i="65" s="1"/>
  <c r="S34" i="65" s="1"/>
  <c r="J97" i="85"/>
  <c r="N97" i="85" s="1"/>
  <c r="M55" i="115"/>
  <c r="N55" i="115" s="1"/>
  <c r="R55" i="115" s="1"/>
  <c r="S55" i="115" s="1"/>
  <c r="M61" i="107"/>
  <c r="N61" i="107"/>
  <c r="R61" i="107" s="1"/>
  <c r="S61" i="107" s="1"/>
  <c r="M43" i="75"/>
  <c r="J104" i="103"/>
  <c r="N104" i="103" s="1"/>
  <c r="J60" i="85"/>
  <c r="N60" i="85"/>
  <c r="R60" i="85" s="1"/>
  <c r="S60" i="85" s="1"/>
  <c r="J102" i="79"/>
  <c r="N102" i="79" s="1"/>
  <c r="M61" i="71"/>
  <c r="M57" i="87"/>
  <c r="J71" i="86"/>
  <c r="N71" i="86" s="1"/>
  <c r="J42" i="65"/>
  <c r="J83" i="109"/>
  <c r="N83" i="109" s="1"/>
  <c r="J88" i="107"/>
  <c r="N88" i="107" s="1"/>
  <c r="M38" i="71"/>
  <c r="M43" i="71"/>
  <c r="J97" i="76"/>
  <c r="N97" i="76" s="1"/>
  <c r="J70" i="114"/>
  <c r="N70" i="114" s="1"/>
  <c r="G111" i="84"/>
  <c r="J65" i="84"/>
  <c r="J70" i="87"/>
  <c r="N70" i="87" s="1"/>
  <c r="J70" i="73"/>
  <c r="N70" i="73" s="1"/>
  <c r="J74" i="86"/>
  <c r="N74" i="86" s="1"/>
  <c r="J87" i="82"/>
  <c r="N87" i="82" s="1"/>
  <c r="J103" i="117"/>
  <c r="N103" i="117" s="1"/>
  <c r="J97" i="86"/>
  <c r="N97" i="86" s="1"/>
  <c r="J102" i="85"/>
  <c r="N102" i="85" s="1"/>
  <c r="J45" i="92"/>
  <c r="J93" i="75"/>
  <c r="N93" i="75" s="1"/>
  <c r="M42" i="92"/>
  <c r="J39" i="65"/>
  <c r="M39" i="81"/>
  <c r="J102" i="65"/>
  <c r="N102" i="65" s="1"/>
  <c r="S106" i="86"/>
  <c r="J106" i="86"/>
  <c r="R106" i="86"/>
  <c r="J44" i="87"/>
  <c r="N44" i="87" s="1"/>
  <c r="R44" i="87" s="1"/>
  <c r="S44" i="87" s="1"/>
  <c r="J82" i="87"/>
  <c r="N82" i="87" s="1"/>
  <c r="M43" i="65"/>
  <c r="J54" i="91"/>
  <c r="N54" i="91" s="1"/>
  <c r="R54" i="91" s="1"/>
  <c r="S54" i="91" s="1"/>
  <c r="J74" i="83"/>
  <c r="N74" i="83" s="1"/>
  <c r="J78" i="80"/>
  <c r="N78" i="80" s="1"/>
  <c r="J77" i="103"/>
  <c r="N77" i="103" s="1"/>
  <c r="M41" i="104"/>
  <c r="N41" i="104" s="1"/>
  <c r="R41" i="104" s="1"/>
  <c r="S41" i="104" s="1"/>
  <c r="J88" i="113"/>
  <c r="N88" i="113" s="1"/>
  <c r="J67" i="90"/>
  <c r="N67" i="90" s="1"/>
  <c r="J90" i="79"/>
  <c r="N90" i="79" s="1"/>
  <c r="R107" i="80"/>
  <c r="J107" i="80"/>
  <c r="S107" i="80"/>
  <c r="M57" i="91"/>
  <c r="J90" i="88"/>
  <c r="N90" i="88" s="1"/>
  <c r="M57" i="72"/>
  <c r="DT19" i="54"/>
  <c r="J79" i="101"/>
  <c r="N79" i="101" s="1"/>
  <c r="M45" i="103"/>
  <c r="N45" i="103" s="1"/>
  <c r="R45" i="103" s="1"/>
  <c r="S45" i="103" s="1"/>
  <c r="M44" i="78"/>
  <c r="J98" i="75"/>
  <c r="N98" i="75" s="1"/>
  <c r="J38" i="88"/>
  <c r="R110" i="90"/>
  <c r="S110" i="90"/>
  <c r="J110" i="90"/>
  <c r="M52" i="79"/>
  <c r="J94" i="80"/>
  <c r="N94" i="80" s="1"/>
  <c r="J34" i="87"/>
  <c r="J74" i="88"/>
  <c r="N74" i="88" s="1"/>
  <c r="J78" i="83"/>
  <c r="N78" i="83" s="1"/>
  <c r="M44" i="105"/>
  <c r="N44" i="105" s="1"/>
  <c r="R44" i="105" s="1"/>
  <c r="S44" i="105" s="1"/>
  <c r="J87" i="105"/>
  <c r="N87" i="105" s="1"/>
  <c r="J39" i="76"/>
  <c r="J90" i="98"/>
  <c r="N90" i="98" s="1"/>
  <c r="J103" i="115"/>
  <c r="N103" i="115" s="1"/>
  <c r="M37" i="73"/>
  <c r="J67" i="99"/>
  <c r="N67" i="99" s="1"/>
  <c r="J74" i="82"/>
  <c r="N74" i="82" s="1"/>
  <c r="G111" i="91"/>
  <c r="J65" i="91"/>
  <c r="J82" i="101"/>
  <c r="N82" i="101" s="1"/>
  <c r="J103" i="116"/>
  <c r="N103" i="116" s="1"/>
  <c r="R107" i="101"/>
  <c r="J107" i="101"/>
  <c r="S107" i="101"/>
  <c r="J92" i="71"/>
  <c r="N92" i="71" s="1"/>
  <c r="R107" i="92"/>
  <c r="J107" i="92"/>
  <c r="S107" i="92"/>
  <c r="J88" i="103"/>
  <c r="N88" i="103" s="1"/>
  <c r="J91" i="100"/>
  <c r="N91" i="100" s="1"/>
  <c r="M56" i="65"/>
  <c r="J67" i="83"/>
  <c r="N67" i="83" s="1"/>
  <c r="M41" i="100"/>
  <c r="N41" i="100" s="1"/>
  <c r="R41" i="100" s="1"/>
  <c r="S41" i="100" s="1"/>
  <c r="M51" i="80"/>
  <c r="J88" i="79"/>
  <c r="N88" i="79" s="1"/>
  <c r="J87" i="72"/>
  <c r="N87" i="72" s="1"/>
  <c r="J99" i="78"/>
  <c r="N99" i="78" s="1"/>
  <c r="M40" i="82"/>
  <c r="K63" i="91"/>
  <c r="M59" i="91"/>
  <c r="J40" i="78"/>
  <c r="J95" i="99"/>
  <c r="N95" i="99" s="1"/>
  <c r="P19" i="54"/>
  <c r="J97" i="113"/>
  <c r="N97" i="113" s="1"/>
  <c r="J103" i="90"/>
  <c r="N103" i="90" s="1"/>
  <c r="J80" i="102"/>
  <c r="N80" i="102" s="1"/>
  <c r="J82" i="82"/>
  <c r="N82" i="82" s="1"/>
  <c r="M32" i="80"/>
  <c r="J96" i="83"/>
  <c r="N96" i="83" s="1"/>
  <c r="J67" i="77"/>
  <c r="N67" i="77" s="1"/>
  <c r="M49" i="87"/>
  <c r="J83" i="114"/>
  <c r="N83" i="114" s="1"/>
  <c r="M41" i="85"/>
  <c r="J94" i="97"/>
  <c r="N94" i="97" s="1"/>
  <c r="J96" i="108"/>
  <c r="N96" i="108" s="1"/>
  <c r="J86" i="77"/>
  <c r="N86" i="77" s="1"/>
  <c r="J86" i="86"/>
  <c r="N86" i="86" s="1"/>
  <c r="M42" i="87"/>
  <c r="M37" i="87"/>
  <c r="J82" i="97"/>
  <c r="N82" i="97" s="1"/>
  <c r="J70" i="97"/>
  <c r="N70" i="97" s="1"/>
  <c r="R110" i="117"/>
  <c r="J110" i="117"/>
  <c r="S110" i="117"/>
  <c r="J90" i="102"/>
  <c r="N90" i="102" s="1"/>
  <c r="J88" i="92"/>
  <c r="N88" i="92" s="1"/>
  <c r="J40" i="72"/>
  <c r="M33" i="109"/>
  <c r="N33" i="109" s="1"/>
  <c r="R33" i="109" s="1"/>
  <c r="S33" i="109" s="1"/>
  <c r="M33" i="101"/>
  <c r="N33" i="101" s="1"/>
  <c r="R33" i="101" s="1"/>
  <c r="S33" i="101" s="1"/>
  <c r="J44" i="90"/>
  <c r="J100" i="76"/>
  <c r="N100" i="76" s="1"/>
  <c r="J83" i="91"/>
  <c r="N83" i="91" s="1"/>
  <c r="J91" i="111"/>
  <c r="N91" i="111" s="1"/>
  <c r="M39" i="99"/>
  <c r="N39" i="99" s="1"/>
  <c r="R39" i="99" s="1"/>
  <c r="S39" i="99" s="1"/>
  <c r="J79" i="88"/>
  <c r="N79" i="88" s="1"/>
  <c r="J106" i="76"/>
  <c r="R106" i="76"/>
  <c r="S106" i="76"/>
  <c r="J70" i="80"/>
  <c r="N70" i="80" s="1"/>
  <c r="J85" i="117"/>
  <c r="N85" i="117" s="1"/>
  <c r="M50" i="83"/>
  <c r="J84" i="92"/>
  <c r="N84" i="92" s="1"/>
  <c r="J90" i="85"/>
  <c r="N90" i="85" s="1"/>
  <c r="R107" i="108"/>
  <c r="J107" i="108"/>
  <c r="S107" i="108"/>
  <c r="J39" i="75"/>
  <c r="J101" i="87"/>
  <c r="N101" i="87" s="1"/>
  <c r="J97" i="97"/>
  <c r="N97" i="97" s="1"/>
  <c r="M47" i="97"/>
  <c r="N47" i="97" s="1"/>
  <c r="R47" i="97" s="1"/>
  <c r="S47" i="97" s="1"/>
  <c r="M35" i="65"/>
  <c r="N60" i="71"/>
  <c r="R60" i="71" s="1"/>
  <c r="S60" i="71" s="1"/>
  <c r="J60" i="71"/>
  <c r="J70" i="108"/>
  <c r="N70" i="108" s="1"/>
  <c r="J40" i="73"/>
  <c r="N40" i="73" s="1"/>
  <c r="R40" i="73" s="1"/>
  <c r="S40" i="73" s="1"/>
  <c r="J70" i="77"/>
  <c r="N70" i="77" s="1"/>
  <c r="J56" i="87"/>
  <c r="J86" i="107"/>
  <c r="N86" i="107" s="1"/>
  <c r="M46" i="103"/>
  <c r="N46" i="103" s="1"/>
  <c r="R46" i="103" s="1"/>
  <c r="S46" i="103" s="1"/>
  <c r="J91" i="99"/>
  <c r="N91" i="99" s="1"/>
  <c r="J78" i="82"/>
  <c r="N78" i="82" s="1"/>
  <c r="J71" i="79"/>
  <c r="N71" i="79" s="1"/>
  <c r="J88" i="85"/>
  <c r="N88" i="85" s="1"/>
  <c r="M43" i="73"/>
  <c r="J95" i="75"/>
  <c r="N95" i="75" s="1"/>
  <c r="M60" i="79"/>
  <c r="J87" i="83"/>
  <c r="N87" i="83" s="1"/>
  <c r="J76" i="73"/>
  <c r="N76" i="73" s="1"/>
  <c r="M43" i="89"/>
  <c r="M35" i="86"/>
  <c r="M44" i="89"/>
  <c r="J85" i="106"/>
  <c r="N85" i="106" s="1"/>
  <c r="M32" i="78"/>
  <c r="J109" i="88"/>
  <c r="N109" i="88" s="1"/>
  <c r="S109" i="88"/>
  <c r="R109" i="88"/>
  <c r="K63" i="106"/>
  <c r="N59" i="106"/>
  <c r="M59" i="106"/>
  <c r="J100" i="116"/>
  <c r="N100" i="116" s="1"/>
  <c r="M38" i="113"/>
  <c r="N38" i="113" s="1"/>
  <c r="R38" i="113" s="1"/>
  <c r="S38" i="113" s="1"/>
  <c r="J55" i="85"/>
  <c r="N55" i="85" s="1"/>
  <c r="R55" i="85" s="1"/>
  <c r="S55" i="85" s="1"/>
  <c r="M53" i="92"/>
  <c r="M38" i="84"/>
  <c r="J44" i="71"/>
  <c r="J40" i="76"/>
  <c r="J103" i="110"/>
  <c r="N103" i="110" s="1"/>
  <c r="J68" i="100"/>
  <c r="N68" i="100" s="1"/>
  <c r="J102" i="75"/>
  <c r="N102" i="75" s="1"/>
  <c r="J83" i="98"/>
  <c r="N83" i="98" s="1"/>
  <c r="M51" i="92"/>
  <c r="N51" i="92" s="1"/>
  <c r="R51" i="92" s="1"/>
  <c r="S51" i="92" s="1"/>
  <c r="J75" i="100"/>
  <c r="N75" i="100" s="1"/>
  <c r="M34" i="83"/>
  <c r="J37" i="90"/>
  <c r="J86" i="65"/>
  <c r="N86" i="65" s="1"/>
  <c r="M40" i="79"/>
  <c r="J36" i="87"/>
  <c r="M56" i="81"/>
  <c r="N56" i="81" s="1"/>
  <c r="R56" i="81" s="1"/>
  <c r="S56" i="81" s="1"/>
  <c r="J103" i="76"/>
  <c r="N103" i="76" s="1"/>
  <c r="J75" i="84"/>
  <c r="N75" i="84" s="1"/>
  <c r="J70" i="89"/>
  <c r="N70" i="89" s="1"/>
  <c r="M56" i="114"/>
  <c r="N56" i="114" s="1"/>
  <c r="R56" i="114" s="1"/>
  <c r="S56" i="114" s="1"/>
  <c r="J61" i="86"/>
  <c r="N61" i="86"/>
  <c r="R61" i="86" s="1"/>
  <c r="S61" i="86" s="1"/>
  <c r="J86" i="99"/>
  <c r="N86" i="99" s="1"/>
  <c r="J52" i="92"/>
  <c r="J73" i="103"/>
  <c r="N73" i="103" s="1"/>
  <c r="J94" i="83"/>
  <c r="N94" i="83" s="1"/>
  <c r="J81" i="73"/>
  <c r="N81" i="73" s="1"/>
  <c r="J98" i="71"/>
  <c r="N98" i="71" s="1"/>
  <c r="J98" i="77"/>
  <c r="N98" i="77" s="1"/>
  <c r="J103" i="97"/>
  <c r="N103" i="97" s="1"/>
  <c r="J66" i="87"/>
  <c r="N66" i="87" s="1"/>
  <c r="J104" i="82"/>
  <c r="N104" i="82" s="1"/>
  <c r="J47" i="91"/>
  <c r="N47" i="91" s="1"/>
  <c r="R47" i="91" s="1"/>
  <c r="S47" i="91" s="1"/>
  <c r="J96" i="92"/>
  <c r="N96" i="92" s="1"/>
  <c r="J33" i="90"/>
  <c r="J47" i="88"/>
  <c r="N59" i="107"/>
  <c r="K63" i="107"/>
  <c r="M59" i="107"/>
  <c r="J79" i="116"/>
  <c r="N79" i="116" s="1"/>
  <c r="M47" i="99"/>
  <c r="N47" i="99" s="1"/>
  <c r="R47" i="99" s="1"/>
  <c r="S47" i="99" s="1"/>
  <c r="M55" i="98"/>
  <c r="N55" i="98" s="1"/>
  <c r="R55" i="98" s="1"/>
  <c r="S55" i="98" s="1"/>
  <c r="J85" i="76"/>
  <c r="N85" i="76" s="1"/>
  <c r="J74" i="115"/>
  <c r="N74" i="115" s="1"/>
  <c r="J99" i="117"/>
  <c r="N99" i="117" s="1"/>
  <c r="M57" i="101"/>
  <c r="N57" i="101" s="1"/>
  <c r="R57" i="101" s="1"/>
  <c r="S57" i="101" s="1"/>
  <c r="J35" i="86"/>
  <c r="N35" i="86" s="1"/>
  <c r="R35" i="86" s="1"/>
  <c r="S35" i="86" s="1"/>
  <c r="J92" i="81"/>
  <c r="N92" i="81" s="1"/>
  <c r="M47" i="79"/>
  <c r="M50" i="82"/>
  <c r="J84" i="117"/>
  <c r="N84" i="117" s="1"/>
  <c r="M56" i="80"/>
  <c r="M43" i="88"/>
  <c r="M57" i="84"/>
  <c r="J47" i="78"/>
  <c r="J93" i="113"/>
  <c r="N93" i="113" s="1"/>
  <c r="J67" i="92"/>
  <c r="N67" i="92" s="1"/>
  <c r="J102" i="80"/>
  <c r="N102" i="80" s="1"/>
  <c r="M34" i="79"/>
  <c r="J71" i="87"/>
  <c r="N71" i="87" s="1"/>
  <c r="J85" i="107"/>
  <c r="N85" i="107" s="1"/>
  <c r="J87" i="74"/>
  <c r="N87" i="74" s="1"/>
  <c r="J68" i="76"/>
  <c r="N68" i="76" s="1"/>
  <c r="J71" i="74"/>
  <c r="N71" i="74" s="1"/>
  <c r="J89" i="72"/>
  <c r="N89" i="72" s="1"/>
  <c r="J48" i="78"/>
  <c r="J39" i="81"/>
  <c r="N39" i="81" s="1"/>
  <c r="R39" i="81" s="1"/>
  <c r="S39" i="81" s="1"/>
  <c r="J73" i="71"/>
  <c r="N73" i="71" s="1"/>
  <c r="J48" i="74"/>
  <c r="N48" i="74" s="1"/>
  <c r="R48" i="74" s="1"/>
  <c r="S48" i="74" s="1"/>
  <c r="M46" i="82"/>
  <c r="S108" i="90"/>
  <c r="R108" i="90"/>
  <c r="J108" i="90"/>
  <c r="J83" i="117"/>
  <c r="N83" i="117" s="1"/>
  <c r="J103" i="89"/>
  <c r="N103" i="89" s="1"/>
  <c r="M62" i="87"/>
  <c r="J84" i="80"/>
  <c r="N84" i="80" s="1"/>
  <c r="J65" i="89"/>
  <c r="G111" i="89"/>
  <c r="J100" i="99"/>
  <c r="N100" i="99" s="1"/>
  <c r="M40" i="117"/>
  <c r="N40" i="117" s="1"/>
  <c r="R40" i="117" s="1"/>
  <c r="S40" i="117" s="1"/>
  <c r="M55" i="103"/>
  <c r="N55" i="103" s="1"/>
  <c r="R55" i="103" s="1"/>
  <c r="S55" i="103" s="1"/>
  <c r="J86" i="72"/>
  <c r="N86" i="72" s="1"/>
  <c r="M48" i="83"/>
  <c r="M46" i="71"/>
  <c r="J50" i="71"/>
  <c r="M33" i="99"/>
  <c r="N33" i="99" s="1"/>
  <c r="R33" i="99" s="1"/>
  <c r="S33" i="99" s="1"/>
  <c r="R109" i="80"/>
  <c r="S109" i="80"/>
  <c r="J109" i="80"/>
  <c r="N109" i="80" s="1"/>
  <c r="M36" i="79"/>
  <c r="J84" i="78"/>
  <c r="N84" i="78" s="1"/>
  <c r="J74" i="78"/>
  <c r="N74" i="78" s="1"/>
  <c r="G111" i="78"/>
  <c r="J65" i="78"/>
  <c r="J96" i="89"/>
  <c r="N96" i="89" s="1"/>
  <c r="M54" i="71"/>
  <c r="N54" i="71" s="1"/>
  <c r="R54" i="71" s="1"/>
  <c r="S54" i="71" s="1"/>
  <c r="M46" i="78"/>
  <c r="J66" i="117"/>
  <c r="N66" i="117" s="1"/>
  <c r="M53" i="107"/>
  <c r="N53" i="107" s="1"/>
  <c r="R53" i="107" s="1"/>
  <c r="S53" i="107" s="1"/>
  <c r="J87" i="114"/>
  <c r="N87" i="114" s="1"/>
  <c r="J104" i="101"/>
  <c r="N104" i="101" s="1"/>
  <c r="S109" i="113"/>
  <c r="R109" i="113"/>
  <c r="M49" i="110"/>
  <c r="N49" i="110" s="1"/>
  <c r="R49" i="110" s="1"/>
  <c r="S49" i="110" s="1"/>
  <c r="J37" i="88"/>
  <c r="J77" i="98"/>
  <c r="N77" i="98" s="1"/>
  <c r="J32" i="86"/>
  <c r="J103" i="86"/>
  <c r="N103" i="86" s="1"/>
  <c r="J70" i="75"/>
  <c r="N70" i="75" s="1"/>
  <c r="J43" i="80"/>
  <c r="J99" i="89"/>
  <c r="N99" i="89" s="1"/>
  <c r="M62" i="78"/>
  <c r="J106" i="115"/>
  <c r="R106" i="115"/>
  <c r="S106" i="115"/>
  <c r="J37" i="92"/>
  <c r="J104" i="111"/>
  <c r="N104" i="111" s="1"/>
  <c r="J102" i="74"/>
  <c r="N102" i="74" s="1"/>
  <c r="M36" i="99"/>
  <c r="N36" i="99" s="1"/>
  <c r="R36" i="99" s="1"/>
  <c r="S36" i="99" s="1"/>
  <c r="J48" i="89"/>
  <c r="J35" i="72"/>
  <c r="J92" i="76"/>
  <c r="N92" i="76" s="1"/>
  <c r="M54" i="105"/>
  <c r="N54" i="105" s="1"/>
  <c r="R54" i="105" s="1"/>
  <c r="S54" i="105" s="1"/>
  <c r="J50" i="90"/>
  <c r="N50" i="90" s="1"/>
  <c r="R50" i="90" s="1"/>
  <c r="S50" i="90" s="1"/>
  <c r="J48" i="83"/>
  <c r="N48" i="83" s="1"/>
  <c r="R48" i="83" s="1"/>
  <c r="S48" i="83" s="1"/>
  <c r="J67" i="109"/>
  <c r="N67" i="109" s="1"/>
  <c r="J65" i="99"/>
  <c r="G111" i="99"/>
  <c r="J88" i="108"/>
  <c r="N88" i="108" s="1"/>
  <c r="R110" i="111"/>
  <c r="S110" i="111"/>
  <c r="J110" i="111"/>
  <c r="J61" i="78"/>
  <c r="N61" i="78"/>
  <c r="R61" i="78" s="1"/>
  <c r="S61" i="78" s="1"/>
  <c r="M39" i="79"/>
  <c r="J48" i="88"/>
  <c r="M61" i="80"/>
  <c r="M52" i="88"/>
  <c r="J86" i="80"/>
  <c r="N86" i="80" s="1"/>
  <c r="M44" i="107"/>
  <c r="N44" i="107" s="1"/>
  <c r="R44" i="107" s="1"/>
  <c r="S44" i="107" s="1"/>
  <c r="J97" i="65"/>
  <c r="N97" i="65" s="1"/>
  <c r="G111" i="110"/>
  <c r="J65" i="110"/>
  <c r="J33" i="80"/>
  <c r="J98" i="97"/>
  <c r="N98" i="97" s="1"/>
  <c r="J49" i="72"/>
  <c r="J99" i="75"/>
  <c r="N99" i="75" s="1"/>
  <c r="M41" i="72"/>
  <c r="N41" i="72" s="1"/>
  <c r="R41" i="72" s="1"/>
  <c r="S41" i="72" s="1"/>
  <c r="J35" i="80"/>
  <c r="R110" i="99"/>
  <c r="S110" i="99"/>
  <c r="J110" i="99"/>
  <c r="J77" i="75"/>
  <c r="N77" i="75" s="1"/>
  <c r="M55" i="82"/>
  <c r="M39" i="72"/>
  <c r="J77" i="84"/>
  <c r="N77" i="84" s="1"/>
  <c r="J75" i="73"/>
  <c r="N75" i="73" s="1"/>
  <c r="M46" i="99"/>
  <c r="N46" i="99" s="1"/>
  <c r="R46" i="99" s="1"/>
  <c r="S46" i="99" s="1"/>
  <c r="J91" i="76"/>
  <c r="N91" i="76" s="1"/>
  <c r="J80" i="113"/>
  <c r="N80" i="113" s="1"/>
  <c r="J47" i="72"/>
  <c r="N47" i="72" s="1"/>
  <c r="R47" i="72" s="1"/>
  <c r="S47" i="72" s="1"/>
  <c r="J77" i="74"/>
  <c r="N77" i="74" s="1"/>
  <c r="J70" i="71"/>
  <c r="N70" i="71" s="1"/>
  <c r="J84" i="89"/>
  <c r="N84" i="89" s="1"/>
  <c r="J42" i="71"/>
  <c r="M19" i="54"/>
  <c r="M57" i="89"/>
  <c r="J104" i="89"/>
  <c r="N104" i="89" s="1"/>
  <c r="J56" i="79"/>
  <c r="J79" i="76"/>
  <c r="N79" i="76" s="1"/>
  <c r="M33" i="91"/>
  <c r="J41" i="86"/>
  <c r="J78" i="109"/>
  <c r="N78" i="109" s="1"/>
  <c r="J106" i="83"/>
  <c r="R106" i="83"/>
  <c r="S106" i="83"/>
  <c r="N60" i="104"/>
  <c r="R60" i="104" s="1"/>
  <c r="S60" i="104" s="1"/>
  <c r="M60" i="104"/>
  <c r="M43" i="86"/>
  <c r="J74" i="108"/>
  <c r="N74" i="108" s="1"/>
  <c r="M36" i="84"/>
  <c r="J80" i="77"/>
  <c r="N80" i="77" s="1"/>
  <c r="J57" i="88"/>
  <c r="J74" i="87"/>
  <c r="N74" i="87" s="1"/>
  <c r="M48" i="89"/>
  <c r="J67" i="107"/>
  <c r="N67" i="107" s="1"/>
  <c r="J32" i="72"/>
  <c r="J71" i="98"/>
  <c r="N71" i="98" s="1"/>
  <c r="J88" i="77"/>
  <c r="N88" i="77" s="1"/>
  <c r="M47" i="78"/>
  <c r="M35" i="75"/>
  <c r="M38" i="105"/>
  <c r="N38" i="105" s="1"/>
  <c r="R38" i="105" s="1"/>
  <c r="S38" i="105" s="1"/>
  <c r="M45" i="114"/>
  <c r="N45" i="114" s="1"/>
  <c r="R45" i="114" s="1"/>
  <c r="S45" i="114" s="1"/>
  <c r="K19" i="54"/>
  <c r="M40" i="111"/>
  <c r="N40" i="111" s="1"/>
  <c r="R40" i="111" s="1"/>
  <c r="S40" i="111" s="1"/>
  <c r="J57" i="82"/>
  <c r="N57" i="82" s="1"/>
  <c r="R57" i="82" s="1"/>
  <c r="S57" i="82" s="1"/>
  <c r="M37" i="109"/>
  <c r="N37" i="109" s="1"/>
  <c r="R37" i="109" s="1"/>
  <c r="S37" i="109" s="1"/>
  <c r="J70" i="85"/>
  <c r="N70" i="85" s="1"/>
  <c r="M52" i="100"/>
  <c r="N52" i="100" s="1"/>
  <c r="R52" i="100" s="1"/>
  <c r="S52" i="100" s="1"/>
  <c r="M45" i="77"/>
  <c r="S108" i="81"/>
  <c r="R108" i="81"/>
  <c r="J108" i="81"/>
  <c r="J83" i="100"/>
  <c r="N83" i="100" s="1"/>
  <c r="M41" i="91"/>
  <c r="M61" i="73"/>
  <c r="J110" i="86"/>
  <c r="S110" i="86"/>
  <c r="R110" i="86"/>
  <c r="M37" i="113"/>
  <c r="N37" i="113" s="1"/>
  <c r="R37" i="113" s="1"/>
  <c r="S37" i="113" s="1"/>
  <c r="J106" i="88"/>
  <c r="R106" i="88"/>
  <c r="S106" i="88"/>
  <c r="M35" i="79"/>
  <c r="J52" i="89"/>
  <c r="J79" i="110"/>
  <c r="N79" i="110" s="1"/>
  <c r="J84" i="85"/>
  <c r="N84" i="85" s="1"/>
  <c r="J93" i="88"/>
  <c r="N93" i="88" s="1"/>
  <c r="G63" i="82"/>
  <c r="J59" i="82"/>
  <c r="N59" i="82"/>
  <c r="J102" i="105"/>
  <c r="N102" i="105" s="1"/>
  <c r="K63" i="85"/>
  <c r="M59" i="85"/>
  <c r="M47" i="81"/>
  <c r="J53" i="71"/>
  <c r="J104" i="72"/>
  <c r="N104" i="72" s="1"/>
  <c r="M32" i="99"/>
  <c r="J110" i="78"/>
  <c r="S110" i="78"/>
  <c r="R110" i="78"/>
  <c r="M38" i="107"/>
  <c r="N38" i="107" s="1"/>
  <c r="R38" i="107" s="1"/>
  <c r="S38" i="107" s="1"/>
  <c r="S109" i="84"/>
  <c r="J109" i="84"/>
  <c r="N109" i="84" s="1"/>
  <c r="R109" i="84"/>
  <c r="J86" i="81"/>
  <c r="N86" i="81" s="1"/>
  <c r="J104" i="79"/>
  <c r="N104" i="79" s="1"/>
  <c r="J84" i="84"/>
  <c r="N84" i="84" s="1"/>
  <c r="M39" i="109"/>
  <c r="N39" i="109" s="1"/>
  <c r="R39" i="109" s="1"/>
  <c r="S39" i="109" s="1"/>
  <c r="M62" i="75"/>
  <c r="J77" i="91"/>
  <c r="N77" i="91" s="1"/>
  <c r="J74" i="113"/>
  <c r="N74" i="113" s="1"/>
  <c r="M56" i="74"/>
  <c r="J79" i="73"/>
  <c r="N79" i="73" s="1"/>
  <c r="J71" i="76"/>
  <c r="N71" i="76" s="1"/>
  <c r="J109" i="79"/>
  <c r="N109" i="79" s="1"/>
  <c r="S109" i="79"/>
  <c r="R109" i="79"/>
  <c r="M54" i="79"/>
  <c r="J71" i="90"/>
  <c r="N71" i="90" s="1"/>
  <c r="N62" i="84"/>
  <c r="R62" i="84" s="1"/>
  <c r="S62" i="84" s="1"/>
  <c r="J62" i="84"/>
  <c r="J77" i="76"/>
  <c r="N77" i="76" s="1"/>
  <c r="M38" i="91"/>
  <c r="M55" i="87"/>
  <c r="N55" i="87" s="1"/>
  <c r="R55" i="87" s="1"/>
  <c r="S55" i="87" s="1"/>
  <c r="M43" i="92"/>
  <c r="M43" i="84"/>
  <c r="J47" i="71"/>
  <c r="J108" i="84"/>
  <c r="R108" i="84"/>
  <c r="S108" i="84"/>
  <c r="J100" i="107"/>
  <c r="N100" i="107" s="1"/>
  <c r="J89" i="82"/>
  <c r="N89" i="82" s="1"/>
  <c r="J56" i="86"/>
  <c r="J66" i="113"/>
  <c r="N66" i="113" s="1"/>
  <c r="J76" i="92"/>
  <c r="N76" i="92" s="1"/>
  <c r="J96" i="73"/>
  <c r="N96" i="73" s="1"/>
  <c r="J99" i="90"/>
  <c r="N99" i="90" s="1"/>
  <c r="J69" i="83"/>
  <c r="N69" i="83" s="1"/>
  <c r="J97" i="116"/>
  <c r="N97" i="116" s="1"/>
  <c r="M38" i="90"/>
  <c r="G111" i="77"/>
  <c r="J65" i="77"/>
  <c r="M40" i="89"/>
  <c r="J69" i="108"/>
  <c r="N69" i="108" s="1"/>
  <c r="J86" i="82"/>
  <c r="N86" i="82" s="1"/>
  <c r="M47" i="88"/>
  <c r="J48" i="71"/>
  <c r="M39" i="84"/>
  <c r="M52" i="65"/>
  <c r="J91" i="77"/>
  <c r="N91" i="77" s="1"/>
  <c r="J82" i="90"/>
  <c r="N82" i="90" s="1"/>
  <c r="J76" i="80"/>
  <c r="N76" i="80" s="1"/>
  <c r="M56" i="113"/>
  <c r="N56" i="113" s="1"/>
  <c r="R56" i="113" s="1"/>
  <c r="S56" i="113" s="1"/>
  <c r="J95" i="103"/>
  <c r="N95" i="103" s="1"/>
  <c r="J77" i="92"/>
  <c r="N77" i="92" s="1"/>
  <c r="M42" i="113"/>
  <c r="N42" i="113" s="1"/>
  <c r="R42" i="113" s="1"/>
  <c r="S42" i="113" s="1"/>
  <c r="M49" i="116"/>
  <c r="N49" i="116" s="1"/>
  <c r="R49" i="116" s="1"/>
  <c r="S49" i="116" s="1"/>
  <c r="J75" i="111"/>
  <c r="N75" i="111" s="1"/>
  <c r="M61" i="76"/>
  <c r="J49" i="81"/>
  <c r="N49" i="81" s="1"/>
  <c r="R49" i="81" s="1"/>
  <c r="S49" i="81" s="1"/>
  <c r="J78" i="100"/>
  <c r="N78" i="100" s="1"/>
  <c r="M37" i="80"/>
  <c r="J82" i="115"/>
  <c r="N82" i="115" s="1"/>
  <c r="J84" i="86"/>
  <c r="N84" i="86" s="1"/>
  <c r="M60" i="71"/>
  <c r="J93" i="98"/>
  <c r="N93" i="98" s="1"/>
  <c r="J102" i="72"/>
  <c r="N102" i="72" s="1"/>
  <c r="J49" i="84"/>
  <c r="J35" i="71"/>
  <c r="N35" i="71" s="1"/>
  <c r="R35" i="71" s="1"/>
  <c r="S35" i="71" s="1"/>
  <c r="J99" i="73"/>
  <c r="N99" i="73" s="1"/>
  <c r="N60" i="65"/>
  <c r="R60" i="65" s="1"/>
  <c r="S60" i="65" s="1"/>
  <c r="J60" i="65"/>
  <c r="J91" i="84"/>
  <c r="N91" i="84" s="1"/>
  <c r="J70" i="86"/>
  <c r="N70" i="86" s="1"/>
  <c r="M60" i="80"/>
  <c r="M57" i="108"/>
  <c r="N57" i="108" s="1"/>
  <c r="R57" i="108" s="1"/>
  <c r="S57" i="108" s="1"/>
  <c r="J49" i="92"/>
  <c r="M35" i="72"/>
  <c r="J65" i="65"/>
  <c r="G111" i="65"/>
  <c r="J50" i="74"/>
  <c r="N50" i="74" s="1"/>
  <c r="R50" i="74" s="1"/>
  <c r="S50" i="74" s="1"/>
  <c r="J101" i="75"/>
  <c r="N101" i="75" s="1"/>
  <c r="M46" i="113"/>
  <c r="N46" i="113" s="1"/>
  <c r="R46" i="113" s="1"/>
  <c r="S46" i="113" s="1"/>
  <c r="J95" i="114"/>
  <c r="N95" i="114" s="1"/>
  <c r="M54" i="90"/>
  <c r="J76" i="103"/>
  <c r="N76" i="103" s="1"/>
  <c r="J69" i="105"/>
  <c r="N69" i="105" s="1"/>
  <c r="M59" i="98"/>
  <c r="K63" i="98"/>
  <c r="N59" i="98"/>
  <c r="J89" i="89"/>
  <c r="N89" i="89" s="1"/>
  <c r="M62" i="85"/>
  <c r="M54" i="73"/>
  <c r="M36" i="103"/>
  <c r="N36" i="103" s="1"/>
  <c r="R36" i="103" s="1"/>
  <c r="S36" i="103" s="1"/>
  <c r="M56" i="104"/>
  <c r="N56" i="104" s="1"/>
  <c r="R56" i="104" s="1"/>
  <c r="S56" i="104" s="1"/>
  <c r="J107" i="102"/>
  <c r="S107" i="102"/>
  <c r="R107" i="102"/>
  <c r="M42" i="104"/>
  <c r="N42" i="104" s="1"/>
  <c r="R42" i="104" s="1"/>
  <c r="S42" i="104" s="1"/>
  <c r="J88" i="102"/>
  <c r="N88" i="102" s="1"/>
  <c r="M52" i="98"/>
  <c r="N52" i="98" s="1"/>
  <c r="R52" i="98" s="1"/>
  <c r="S52" i="98" s="1"/>
  <c r="R107" i="97"/>
  <c r="J107" i="97"/>
  <c r="S107" i="97"/>
  <c r="M45" i="78"/>
  <c r="J84" i="111"/>
  <c r="N84" i="111" s="1"/>
  <c r="J40" i="89"/>
  <c r="N40" i="89" s="1"/>
  <c r="R40" i="89" s="1"/>
  <c r="S40" i="89" s="1"/>
  <c r="M48" i="107"/>
  <c r="N48" i="107" s="1"/>
  <c r="R48" i="107" s="1"/>
  <c r="S48" i="107" s="1"/>
  <c r="J102" i="82"/>
  <c r="N102" i="82" s="1"/>
  <c r="J106" i="113"/>
  <c r="S106" i="113"/>
  <c r="R106" i="113"/>
  <c r="J49" i="76"/>
  <c r="J45" i="71"/>
  <c r="M36" i="98"/>
  <c r="N36" i="98" s="1"/>
  <c r="R36" i="98" s="1"/>
  <c r="S36" i="98" s="1"/>
  <c r="M36" i="74"/>
  <c r="M53" i="106"/>
  <c r="N53" i="106" s="1"/>
  <c r="R53" i="106" s="1"/>
  <c r="S53" i="106" s="1"/>
  <c r="M36" i="117"/>
  <c r="N36" i="117" s="1"/>
  <c r="R36" i="117" s="1"/>
  <c r="S36" i="117" s="1"/>
  <c r="N62" i="109"/>
  <c r="R62" i="109" s="1"/>
  <c r="S62" i="109" s="1"/>
  <c r="M62" i="109"/>
  <c r="J34" i="82"/>
  <c r="N34" i="82" s="1"/>
  <c r="R34" i="82" s="1"/>
  <c r="S34" i="82" s="1"/>
  <c r="J47" i="65"/>
  <c r="J90" i="107"/>
  <c r="N90" i="107" s="1"/>
  <c r="M48" i="92"/>
  <c r="J80" i="117"/>
  <c r="N80" i="117" s="1"/>
  <c r="J74" i="74"/>
  <c r="N74" i="74" s="1"/>
  <c r="R110" i="75"/>
  <c r="S110" i="75"/>
  <c r="J110" i="75"/>
  <c r="R107" i="74"/>
  <c r="S107" i="74"/>
  <c r="J107" i="74"/>
  <c r="M62" i="111"/>
  <c r="N62" i="111"/>
  <c r="R62" i="111" s="1"/>
  <c r="S62" i="111" s="1"/>
  <c r="J104" i="77"/>
  <c r="N104" i="77" s="1"/>
  <c r="J80" i="71"/>
  <c r="N80" i="71" s="1"/>
  <c r="J66" i="99"/>
  <c r="N66" i="99" s="1"/>
  <c r="J99" i="72"/>
  <c r="N99" i="72" s="1"/>
  <c r="J101" i="99"/>
  <c r="N101" i="99" s="1"/>
  <c r="J95" i="77"/>
  <c r="N95" i="77" s="1"/>
  <c r="M61" i="81"/>
  <c r="M60" i="77"/>
  <c r="J89" i="77"/>
  <c r="N89" i="77" s="1"/>
  <c r="M54" i="92"/>
  <c r="J75" i="92"/>
  <c r="N75" i="92" s="1"/>
  <c r="J95" i="116"/>
  <c r="N95" i="116" s="1"/>
  <c r="J40" i="75"/>
  <c r="N40" i="75" s="1"/>
  <c r="R40" i="75" s="1"/>
  <c r="S40" i="75" s="1"/>
  <c r="M47" i="116"/>
  <c r="N47" i="116" s="1"/>
  <c r="R47" i="116" s="1"/>
  <c r="S47" i="116" s="1"/>
  <c r="J104" i="74"/>
  <c r="N104" i="74" s="1"/>
  <c r="M43" i="78"/>
  <c r="R110" i="88"/>
  <c r="J110" i="88"/>
  <c r="S110" i="88"/>
  <c r="J82" i="111"/>
  <c r="N82" i="111" s="1"/>
  <c r="J78" i="106"/>
  <c r="N78" i="106" s="1"/>
  <c r="J67" i="81"/>
  <c r="N67" i="81" s="1"/>
  <c r="N62" i="106"/>
  <c r="R62" i="106" s="1"/>
  <c r="S62" i="106" s="1"/>
  <c r="M62" i="106"/>
  <c r="J98" i="76"/>
  <c r="N98" i="76" s="1"/>
  <c r="M62" i="91"/>
  <c r="J69" i="76"/>
  <c r="N69" i="76" s="1"/>
  <c r="S109" i="78"/>
  <c r="J109" i="78"/>
  <c r="N109" i="78" s="1"/>
  <c r="R109" i="78"/>
  <c r="J49" i="87"/>
  <c r="N49" i="87" s="1"/>
  <c r="R49" i="87" s="1"/>
  <c r="S49" i="87" s="1"/>
  <c r="J82" i="72"/>
  <c r="N82" i="72" s="1"/>
  <c r="J33" i="91"/>
  <c r="N33" i="91" s="1"/>
  <c r="R33" i="91" s="1"/>
  <c r="S33" i="91" s="1"/>
  <c r="J39" i="89"/>
  <c r="J76" i="102"/>
  <c r="N76" i="102" s="1"/>
  <c r="J65" i="75"/>
  <c r="G111" i="75"/>
  <c r="J39" i="82"/>
  <c r="M38" i="86"/>
  <c r="J67" i="101"/>
  <c r="N67" i="101" s="1"/>
  <c r="J75" i="88"/>
  <c r="N75" i="88" s="1"/>
  <c r="J93" i="80"/>
  <c r="N93" i="80" s="1"/>
  <c r="J41" i="75"/>
  <c r="N41" i="75" s="1"/>
  <c r="R41" i="75" s="1"/>
  <c r="S41" i="75" s="1"/>
  <c r="J84" i="73"/>
  <c r="N84" i="73" s="1"/>
  <c r="M53" i="76"/>
  <c r="M33" i="114"/>
  <c r="N33" i="114" s="1"/>
  <c r="R33" i="114" s="1"/>
  <c r="S33" i="114" s="1"/>
  <c r="J77" i="87"/>
  <c r="N77" i="87" s="1"/>
  <c r="J86" i="73"/>
  <c r="N86" i="73" s="1"/>
  <c r="J46" i="81"/>
  <c r="N61" i="83"/>
  <c r="R61" i="83" s="1"/>
  <c r="S61" i="83" s="1"/>
  <c r="J61" i="83"/>
  <c r="J68" i="92"/>
  <c r="N68" i="92" s="1"/>
  <c r="J53" i="76"/>
  <c r="N53" i="76" s="1"/>
  <c r="R53" i="76" s="1"/>
  <c r="S53" i="76" s="1"/>
  <c r="M51" i="84"/>
  <c r="J76" i="71"/>
  <c r="N76" i="71" s="1"/>
  <c r="J80" i="90"/>
  <c r="N80" i="90" s="1"/>
  <c r="J83" i="90"/>
  <c r="N83" i="90" s="1"/>
  <c r="J46" i="80"/>
  <c r="N46" i="80" s="1"/>
  <c r="R46" i="80" s="1"/>
  <c r="S46" i="80" s="1"/>
  <c r="J33" i="76"/>
  <c r="J102" i="84"/>
  <c r="N102" i="84" s="1"/>
  <c r="M47" i="114"/>
  <c r="N47" i="114" s="1"/>
  <c r="R47" i="114" s="1"/>
  <c r="S47" i="114" s="1"/>
  <c r="J100" i="77"/>
  <c r="N100" i="77" s="1"/>
  <c r="J82" i="116"/>
  <c r="N82" i="116" s="1"/>
  <c r="J54" i="84"/>
  <c r="N54" i="84" s="1"/>
  <c r="R54" i="84" s="1"/>
  <c r="S54" i="84" s="1"/>
  <c r="J98" i="101"/>
  <c r="N98" i="101" s="1"/>
  <c r="M50" i="75"/>
  <c r="M47" i="108"/>
  <c r="N47" i="108" s="1"/>
  <c r="R47" i="108" s="1"/>
  <c r="S47" i="108" s="1"/>
  <c r="J81" i="76"/>
  <c r="N81" i="76" s="1"/>
  <c r="J106" i="84"/>
  <c r="R106" i="84"/>
  <c r="S106" i="84"/>
  <c r="J41" i="91"/>
  <c r="N41" i="91" s="1"/>
  <c r="R41" i="91" s="1"/>
  <c r="S41" i="91" s="1"/>
  <c r="M42" i="101"/>
  <c r="N42" i="101" s="1"/>
  <c r="R42" i="101" s="1"/>
  <c r="S42" i="101" s="1"/>
  <c r="M51" i="114"/>
  <c r="N51" i="114" s="1"/>
  <c r="R51" i="114" s="1"/>
  <c r="S51" i="114" s="1"/>
  <c r="M34" i="107"/>
  <c r="N34" i="107" s="1"/>
  <c r="R34" i="107" s="1"/>
  <c r="S34" i="107" s="1"/>
  <c r="J87" i="117"/>
  <c r="N87" i="117" s="1"/>
  <c r="M33" i="108"/>
  <c r="N33" i="108" s="1"/>
  <c r="R33" i="108" s="1"/>
  <c r="S33" i="108" s="1"/>
  <c r="J95" i="90"/>
  <c r="N95" i="90" s="1"/>
  <c r="J68" i="101"/>
  <c r="N68" i="101" s="1"/>
  <c r="J46" i="79"/>
  <c r="N46" i="79" s="1"/>
  <c r="R46" i="79" s="1"/>
  <c r="S46" i="79" s="1"/>
  <c r="M60" i="83"/>
  <c r="J39" i="91"/>
  <c r="J99" i="103"/>
  <c r="N99" i="103" s="1"/>
  <c r="M49" i="84"/>
  <c r="J36" i="81"/>
  <c r="N36" i="81" s="1"/>
  <c r="R36" i="81" s="1"/>
  <c r="S36" i="81" s="1"/>
  <c r="J90" i="99"/>
  <c r="N90" i="99" s="1"/>
  <c r="M35" i="85"/>
  <c r="J79" i="87"/>
  <c r="N79" i="87" s="1"/>
  <c r="J36" i="89"/>
  <c r="J68" i="78"/>
  <c r="N68" i="78" s="1"/>
  <c r="J53" i="86"/>
  <c r="J73" i="110"/>
  <c r="N73" i="110" s="1"/>
  <c r="N59" i="108"/>
  <c r="M59" i="108"/>
  <c r="K63" i="108"/>
  <c r="J42" i="73"/>
  <c r="M36" i="89"/>
  <c r="M57" i="78"/>
  <c r="J62" i="79"/>
  <c r="N62" i="79"/>
  <c r="R62" i="79" s="1"/>
  <c r="S62" i="79" s="1"/>
  <c r="J47" i="87"/>
  <c r="J102" i="100"/>
  <c r="N102" i="100" s="1"/>
  <c r="J88" i="105"/>
  <c r="N88" i="105" s="1"/>
  <c r="J57" i="71"/>
  <c r="J89" i="87"/>
  <c r="N89" i="87" s="1"/>
  <c r="J100" i="80"/>
  <c r="N100" i="80" s="1"/>
  <c r="M62" i="88"/>
  <c r="J103" i="71"/>
  <c r="N103" i="71" s="1"/>
  <c r="J96" i="85"/>
  <c r="N96" i="85" s="1"/>
  <c r="M57" i="88"/>
  <c r="R106" i="97"/>
  <c r="S106" i="97"/>
  <c r="J106" i="97"/>
  <c r="M52" i="116"/>
  <c r="N52" i="116" s="1"/>
  <c r="R52" i="116" s="1"/>
  <c r="S52" i="116" s="1"/>
  <c r="M61" i="89"/>
  <c r="M48" i="90"/>
  <c r="J46" i="77"/>
  <c r="J52" i="87"/>
  <c r="J100" i="89"/>
  <c r="N100" i="89" s="1"/>
  <c r="J99" i="109"/>
  <c r="N99" i="109" s="1"/>
  <c r="M37" i="115"/>
  <c r="N37" i="115" s="1"/>
  <c r="R37" i="115" s="1"/>
  <c r="S37" i="115" s="1"/>
  <c r="J54" i="85"/>
  <c r="M36" i="71"/>
  <c r="J79" i="114"/>
  <c r="N79" i="114" s="1"/>
  <c r="J72" i="72"/>
  <c r="N72" i="72" s="1"/>
  <c r="J72" i="98"/>
  <c r="N72" i="98" s="1"/>
  <c r="J96" i="76"/>
  <c r="N96" i="76" s="1"/>
  <c r="J76" i="117"/>
  <c r="N76" i="117" s="1"/>
  <c r="J45" i="89"/>
  <c r="N45" i="89" s="1"/>
  <c r="R45" i="89" s="1"/>
  <c r="S45" i="89" s="1"/>
  <c r="J95" i="104"/>
  <c r="N95" i="104" s="1"/>
  <c r="M45" i="79"/>
  <c r="J73" i="111"/>
  <c r="N73" i="111" s="1"/>
  <c r="R107" i="82"/>
  <c r="S107" i="82"/>
  <c r="J107" i="82"/>
  <c r="J54" i="88"/>
  <c r="N54" i="88" s="1"/>
  <c r="R54" i="88" s="1"/>
  <c r="S54" i="88" s="1"/>
  <c r="J109" i="87"/>
  <c r="N109" i="87" s="1"/>
  <c r="R109" i="87"/>
  <c r="S109" i="87"/>
  <c r="J73" i="108"/>
  <c r="N73" i="108" s="1"/>
  <c r="J65" i="102"/>
  <c r="G111" i="102"/>
  <c r="J98" i="86"/>
  <c r="N98" i="86" s="1"/>
  <c r="M61" i="113"/>
  <c r="N61" i="113"/>
  <c r="R61" i="113" s="1"/>
  <c r="S61" i="113" s="1"/>
  <c r="J69" i="85"/>
  <c r="N69" i="85" s="1"/>
  <c r="M62" i="89"/>
  <c r="J74" i="65"/>
  <c r="N74" i="65" s="1"/>
  <c r="M49" i="74"/>
  <c r="M43" i="87"/>
  <c r="J81" i="99"/>
  <c r="N81" i="99" s="1"/>
  <c r="M48" i="106"/>
  <c r="N48" i="106" s="1"/>
  <c r="R48" i="106" s="1"/>
  <c r="S48" i="106" s="1"/>
  <c r="J44" i="92"/>
  <c r="J79" i="72"/>
  <c r="N79" i="72" s="1"/>
  <c r="M46" i="109"/>
  <c r="N46" i="109" s="1"/>
  <c r="R46" i="109" s="1"/>
  <c r="S46" i="109" s="1"/>
  <c r="R107" i="114"/>
  <c r="J107" i="114"/>
  <c r="S107" i="114"/>
  <c r="I19" i="54"/>
  <c r="I18" i="54"/>
  <c r="J94" i="106"/>
  <c r="N94" i="106" s="1"/>
  <c r="M32" i="103"/>
  <c r="M46" i="73"/>
  <c r="J36" i="83"/>
  <c r="J93" i="84"/>
  <c r="N93" i="84" s="1"/>
  <c r="J107" i="73"/>
  <c r="R107" i="73"/>
  <c r="S107" i="73"/>
  <c r="M57" i="107"/>
  <c r="N57" i="107" s="1"/>
  <c r="R57" i="107" s="1"/>
  <c r="S57" i="107" s="1"/>
  <c r="J97" i="117"/>
  <c r="N97" i="117" s="1"/>
  <c r="G111" i="101"/>
  <c r="J65" i="101"/>
  <c r="J50" i="85"/>
  <c r="N50" i="85" s="1"/>
  <c r="R50" i="85" s="1"/>
  <c r="S50" i="85" s="1"/>
  <c r="J101" i="71"/>
  <c r="N101" i="71" s="1"/>
  <c r="M47" i="92"/>
  <c r="J65" i="100"/>
  <c r="G111" i="100"/>
  <c r="J98" i="74"/>
  <c r="N98" i="74" s="1"/>
  <c r="N62" i="91"/>
  <c r="R62" i="91" s="1"/>
  <c r="S62" i="91" s="1"/>
  <c r="J62" i="91"/>
  <c r="J37" i="82"/>
  <c r="J80" i="73"/>
  <c r="N80" i="73" s="1"/>
  <c r="S110" i="97"/>
  <c r="J110" i="97"/>
  <c r="R110" i="97"/>
  <c r="J77" i="85"/>
  <c r="N77" i="85" s="1"/>
  <c r="J78" i="102"/>
  <c r="N78" i="102" s="1"/>
  <c r="M62" i="116"/>
  <c r="N62" i="116"/>
  <c r="R62" i="116" s="1"/>
  <c r="S62" i="116" s="1"/>
  <c r="J96" i="65"/>
  <c r="N96" i="65" s="1"/>
  <c r="J86" i="92"/>
  <c r="N86" i="92" s="1"/>
  <c r="R109" i="102"/>
  <c r="S109" i="102"/>
  <c r="J109" i="102"/>
  <c r="N109" i="102" s="1"/>
  <c r="J32" i="91"/>
  <c r="J110" i="74"/>
  <c r="R110" i="74"/>
  <c r="S110" i="74"/>
  <c r="N60" i="92"/>
  <c r="R60" i="92" s="1"/>
  <c r="S60" i="92" s="1"/>
  <c r="J60" i="92"/>
  <c r="S110" i="106"/>
  <c r="R110" i="106"/>
  <c r="J110" i="106"/>
  <c r="M61" i="86"/>
  <c r="J74" i="100"/>
  <c r="N74" i="100" s="1"/>
  <c r="J70" i="76"/>
  <c r="N70" i="76" s="1"/>
  <c r="J100" i="71"/>
  <c r="N100" i="71" s="1"/>
  <c r="J39" i="87"/>
  <c r="J89" i="99"/>
  <c r="N89" i="99" s="1"/>
  <c r="M33" i="100"/>
  <c r="N33" i="100" s="1"/>
  <c r="R33" i="100" s="1"/>
  <c r="S33" i="100" s="1"/>
  <c r="J90" i="84"/>
  <c r="N90" i="84" s="1"/>
  <c r="M52" i="86"/>
  <c r="J75" i="85"/>
  <c r="N75" i="85" s="1"/>
  <c r="J81" i="110"/>
  <c r="N81" i="110" s="1"/>
  <c r="J73" i="90"/>
  <c r="N73" i="90" s="1"/>
  <c r="M41" i="79"/>
  <c r="J60" i="74"/>
  <c r="N60" i="74"/>
  <c r="R60" i="74" s="1"/>
  <c r="S60" i="74" s="1"/>
  <c r="M48" i="81"/>
  <c r="M50" i="71"/>
  <c r="N50" i="71" s="1"/>
  <c r="R50" i="71" s="1"/>
  <c r="S50" i="71" s="1"/>
  <c r="J80" i="109"/>
  <c r="N80" i="109" s="1"/>
  <c r="J76" i="113"/>
  <c r="N76" i="113" s="1"/>
  <c r="J55" i="79"/>
  <c r="N55" i="79" s="1"/>
  <c r="R55" i="79" s="1"/>
  <c r="S55" i="79" s="1"/>
  <c r="J99" i="97"/>
  <c r="N99" i="97" s="1"/>
  <c r="J70" i="65"/>
  <c r="N70" i="65" s="1"/>
  <c r="M37" i="75"/>
  <c r="M32" i="72"/>
  <c r="M60" i="100"/>
  <c r="N60" i="100"/>
  <c r="R60" i="100" s="1"/>
  <c r="S60" i="100" s="1"/>
  <c r="J89" i="113"/>
  <c r="N89" i="113" s="1"/>
  <c r="R106" i="74"/>
  <c r="S106" i="74"/>
  <c r="J106" i="74"/>
  <c r="M57" i="106"/>
  <c r="N57" i="106" s="1"/>
  <c r="R57" i="106" s="1"/>
  <c r="S57" i="106" s="1"/>
  <c r="M60" i="87"/>
  <c r="J87" i="86"/>
  <c r="N87" i="86" s="1"/>
  <c r="M32" i="109"/>
  <c r="J75" i="101"/>
  <c r="N75" i="101" s="1"/>
  <c r="J73" i="102"/>
  <c r="N73" i="102" s="1"/>
  <c r="M39" i="74"/>
  <c r="J92" i="105"/>
  <c r="N92" i="105" s="1"/>
  <c r="J53" i="81"/>
  <c r="N53" i="81" s="1"/>
  <c r="R53" i="81" s="1"/>
  <c r="S53" i="81" s="1"/>
  <c r="J48" i="87"/>
  <c r="M59" i="105"/>
  <c r="N59" i="105"/>
  <c r="K63" i="105"/>
  <c r="J101" i="104"/>
  <c r="N101" i="104" s="1"/>
  <c r="M40" i="74"/>
  <c r="J80" i="110"/>
  <c r="N80" i="110" s="1"/>
  <c r="J65" i="87"/>
  <c r="G111" i="87"/>
  <c r="J73" i="97"/>
  <c r="N73" i="97" s="1"/>
  <c r="J85" i="77"/>
  <c r="N85" i="77" s="1"/>
  <c r="J69" i="78"/>
  <c r="N69" i="78" s="1"/>
  <c r="M42" i="76"/>
  <c r="J107" i="71"/>
  <c r="R107" i="71"/>
  <c r="S107" i="71"/>
  <c r="M39" i="97"/>
  <c r="N39" i="97" s="1"/>
  <c r="R39" i="97" s="1"/>
  <c r="S39" i="97" s="1"/>
  <c r="M55" i="109"/>
  <c r="N55" i="109" s="1"/>
  <c r="R55" i="109" s="1"/>
  <c r="S55" i="109" s="1"/>
  <c r="J93" i="77"/>
  <c r="N93" i="77" s="1"/>
  <c r="J95" i="117"/>
  <c r="N95" i="117" s="1"/>
  <c r="J55" i="76"/>
  <c r="M61" i="92"/>
  <c r="M42" i="109"/>
  <c r="N42" i="109" s="1"/>
  <c r="R42" i="109" s="1"/>
  <c r="S42" i="109" s="1"/>
  <c r="R106" i="75"/>
  <c r="S106" i="75"/>
  <c r="J106" i="75"/>
  <c r="M43" i="82"/>
  <c r="J97" i="115"/>
  <c r="N97" i="115" s="1"/>
  <c r="J77" i="114"/>
  <c r="N77" i="114" s="1"/>
  <c r="G63" i="84"/>
  <c r="J59" i="84"/>
  <c r="N59" i="84"/>
  <c r="M62" i="100"/>
  <c r="N62" i="100"/>
  <c r="R62" i="100" s="1"/>
  <c r="S62" i="100" s="1"/>
  <c r="J38" i="79"/>
  <c r="M57" i="109"/>
  <c r="N57" i="109" s="1"/>
  <c r="R57" i="109" s="1"/>
  <c r="S57" i="109" s="1"/>
  <c r="J75" i="103"/>
  <c r="N75" i="103" s="1"/>
  <c r="J93" i="114"/>
  <c r="N93" i="114" s="1"/>
  <c r="J51" i="80"/>
  <c r="N51" i="80" s="1"/>
  <c r="R51" i="80" s="1"/>
  <c r="S51" i="80" s="1"/>
  <c r="J69" i="87"/>
  <c r="N69" i="87" s="1"/>
  <c r="J41" i="78"/>
  <c r="J83" i="82"/>
  <c r="N83" i="82" s="1"/>
  <c r="J85" i="101"/>
  <c r="N85" i="101" s="1"/>
  <c r="J83" i="97"/>
  <c r="N83" i="97" s="1"/>
  <c r="M40" i="115"/>
  <c r="N40" i="115" s="1"/>
  <c r="R40" i="115" s="1"/>
  <c r="S40" i="115" s="1"/>
  <c r="J82" i="79"/>
  <c r="N82" i="79" s="1"/>
  <c r="J97" i="92"/>
  <c r="N97" i="92" s="1"/>
  <c r="J57" i="80"/>
  <c r="J104" i="113"/>
  <c r="N104" i="113" s="1"/>
  <c r="J87" i="88"/>
  <c r="N87" i="88" s="1"/>
  <c r="J71" i="108"/>
  <c r="N71" i="108" s="1"/>
  <c r="M35" i="117"/>
  <c r="N35" i="117" s="1"/>
  <c r="R35" i="117" s="1"/>
  <c r="S35" i="117" s="1"/>
  <c r="J74" i="106"/>
  <c r="N74" i="106" s="1"/>
  <c r="J98" i="92"/>
  <c r="N98" i="92" s="1"/>
  <c r="J85" i="104"/>
  <c r="N85" i="104" s="1"/>
  <c r="J60" i="73"/>
  <c r="N60" i="73"/>
  <c r="R60" i="73" s="1"/>
  <c r="S60" i="73" s="1"/>
  <c r="N62" i="113"/>
  <c r="R62" i="113" s="1"/>
  <c r="S62" i="113" s="1"/>
  <c r="M62" i="113"/>
  <c r="M43" i="98"/>
  <c r="N43" i="98" s="1"/>
  <c r="R43" i="98" s="1"/>
  <c r="S43" i="98" s="1"/>
  <c r="J99" i="86"/>
  <c r="N99" i="86" s="1"/>
  <c r="M32" i="85"/>
  <c r="J80" i="92"/>
  <c r="N80" i="92" s="1"/>
  <c r="J56" i="88"/>
  <c r="N56" i="88" s="1"/>
  <c r="R56" i="88" s="1"/>
  <c r="S56" i="88" s="1"/>
  <c r="M51" i="75"/>
  <c r="J69" i="99"/>
  <c r="N69" i="99" s="1"/>
  <c r="M32" i="71"/>
  <c r="J38" i="72"/>
  <c r="J96" i="116"/>
  <c r="N96" i="116" s="1"/>
  <c r="J83" i="105"/>
  <c r="N83" i="105" s="1"/>
  <c r="N62" i="83"/>
  <c r="R62" i="83" s="1"/>
  <c r="S62" i="83" s="1"/>
  <c r="J62" i="83"/>
  <c r="J52" i="79"/>
  <c r="N52" i="79" s="1"/>
  <c r="R52" i="79" s="1"/>
  <c r="S52" i="79" s="1"/>
  <c r="M59" i="75"/>
  <c r="K63" i="75"/>
  <c r="M51" i="87"/>
  <c r="M35" i="98"/>
  <c r="N35" i="98" s="1"/>
  <c r="R35" i="98" s="1"/>
  <c r="S35" i="98" s="1"/>
  <c r="J65" i="82"/>
  <c r="G111" i="82"/>
  <c r="J77" i="90"/>
  <c r="N77" i="90" s="1"/>
  <c r="J76" i="79"/>
  <c r="N76" i="79" s="1"/>
  <c r="J68" i="113"/>
  <c r="N68" i="113" s="1"/>
  <c r="M62" i="73"/>
  <c r="J97" i="111"/>
  <c r="N97" i="111" s="1"/>
  <c r="J32" i="76"/>
  <c r="J76" i="86"/>
  <c r="N76" i="86" s="1"/>
  <c r="M43" i="107"/>
  <c r="N43" i="107" s="1"/>
  <c r="R43" i="107" s="1"/>
  <c r="S43" i="107" s="1"/>
  <c r="M45" i="82"/>
  <c r="M52" i="110"/>
  <c r="N52" i="110" s="1"/>
  <c r="R52" i="110" s="1"/>
  <c r="S52" i="110" s="1"/>
  <c r="M50" i="87"/>
  <c r="N50" i="87" s="1"/>
  <c r="R50" i="87" s="1"/>
  <c r="S50" i="87" s="1"/>
  <c r="J55" i="84"/>
  <c r="N55" i="84" s="1"/>
  <c r="R55" i="84" s="1"/>
  <c r="S55" i="84" s="1"/>
  <c r="M38" i="106"/>
  <c r="N38" i="106" s="1"/>
  <c r="R38" i="106" s="1"/>
  <c r="S38" i="106" s="1"/>
  <c r="J107" i="87"/>
  <c r="S107" i="87"/>
  <c r="S111" i="87" s="1"/>
  <c r="R107" i="87"/>
  <c r="M39" i="102"/>
  <c r="N39" i="102" s="1"/>
  <c r="R39" i="102" s="1"/>
  <c r="S39" i="102" s="1"/>
  <c r="J68" i="106"/>
  <c r="N68" i="106" s="1"/>
  <c r="J102" i="117"/>
  <c r="N102" i="117" s="1"/>
  <c r="J84" i="81"/>
  <c r="N84" i="81" s="1"/>
  <c r="J66" i="83"/>
  <c r="N66" i="83" s="1"/>
  <c r="J74" i="79"/>
  <c r="N74" i="79" s="1"/>
  <c r="J82" i="106"/>
  <c r="N82" i="106" s="1"/>
  <c r="K63" i="71"/>
  <c r="M59" i="71"/>
  <c r="J39" i="73"/>
  <c r="J98" i="87"/>
  <c r="N98" i="87" s="1"/>
  <c r="M61" i="106"/>
  <c r="N61" i="106"/>
  <c r="R61" i="106" s="1"/>
  <c r="S61" i="106" s="1"/>
  <c r="J101" i="103"/>
  <c r="N101" i="103" s="1"/>
  <c r="M54" i="107"/>
  <c r="N54" i="107" s="1"/>
  <c r="R54" i="107" s="1"/>
  <c r="S54" i="107" s="1"/>
  <c r="J101" i="85"/>
  <c r="N101" i="85" s="1"/>
  <c r="J104" i="83"/>
  <c r="N104" i="83" s="1"/>
  <c r="M36" i="77"/>
  <c r="J43" i="79"/>
  <c r="J76" i="101"/>
  <c r="N76" i="101" s="1"/>
  <c r="J66" i="75"/>
  <c r="N66" i="75" s="1"/>
  <c r="M33" i="110"/>
  <c r="N33" i="110" s="1"/>
  <c r="R33" i="110" s="1"/>
  <c r="S33" i="110" s="1"/>
  <c r="M54" i="111"/>
  <c r="N54" i="111" s="1"/>
  <c r="R54" i="111" s="1"/>
  <c r="S54" i="111" s="1"/>
  <c r="J56" i="84"/>
  <c r="J85" i="97"/>
  <c r="N85" i="97" s="1"/>
  <c r="M41" i="106"/>
  <c r="N41" i="106" s="1"/>
  <c r="R41" i="106" s="1"/>
  <c r="S41" i="106" s="1"/>
  <c r="J50" i="91"/>
  <c r="J45" i="84"/>
  <c r="J44" i="82"/>
  <c r="M37" i="74"/>
  <c r="M56" i="72"/>
  <c r="M56" i="87"/>
  <c r="N56" i="87" s="1"/>
  <c r="R56" i="87" s="1"/>
  <c r="S56" i="87" s="1"/>
  <c r="J71" i="110"/>
  <c r="N71" i="110" s="1"/>
  <c r="S106" i="65"/>
  <c r="R106" i="65"/>
  <c r="J106" i="65"/>
  <c r="M48" i="65"/>
  <c r="M62" i="74"/>
  <c r="J68" i="80"/>
  <c r="N68" i="80" s="1"/>
  <c r="J97" i="84"/>
  <c r="N97" i="84" s="1"/>
  <c r="J65" i="104"/>
  <c r="G111" i="104"/>
  <c r="N60" i="72"/>
  <c r="R60" i="72" s="1"/>
  <c r="S60" i="72" s="1"/>
  <c r="J60" i="72"/>
  <c r="J99" i="79"/>
  <c r="N99" i="79" s="1"/>
  <c r="M47" i="85"/>
  <c r="J53" i="84"/>
  <c r="N53" i="84" s="1"/>
  <c r="R53" i="84" s="1"/>
  <c r="S53" i="84" s="1"/>
  <c r="R108" i="98"/>
  <c r="S108" i="98"/>
  <c r="J108" i="98"/>
  <c r="J106" i="91"/>
  <c r="S106" i="91"/>
  <c r="R106" i="91"/>
  <c r="M60" i="101"/>
  <c r="N60" i="101"/>
  <c r="R60" i="101" s="1"/>
  <c r="S60" i="101" s="1"/>
  <c r="M41" i="108"/>
  <c r="N41" i="108" s="1"/>
  <c r="R41" i="108" s="1"/>
  <c r="S41" i="108" s="1"/>
  <c r="J82" i="102"/>
  <c r="N82" i="102" s="1"/>
  <c r="M43" i="108"/>
  <c r="N43" i="108" s="1"/>
  <c r="R43" i="108" s="1"/>
  <c r="S43" i="108" s="1"/>
  <c r="M62" i="72"/>
  <c r="N61" i="104"/>
  <c r="R61" i="104" s="1"/>
  <c r="S61" i="104" s="1"/>
  <c r="M61" i="104"/>
  <c r="J67" i="86"/>
  <c r="N67" i="86" s="1"/>
  <c r="J47" i="73"/>
  <c r="N47" i="73" s="1"/>
  <c r="R47" i="73" s="1"/>
  <c r="S47" i="73" s="1"/>
  <c r="J91" i="103"/>
  <c r="N91" i="103" s="1"/>
  <c r="J88" i="84"/>
  <c r="N88" i="84" s="1"/>
  <c r="J95" i="78"/>
  <c r="N95" i="78" s="1"/>
  <c r="M35" i="82"/>
  <c r="J71" i="99"/>
  <c r="N71" i="99" s="1"/>
  <c r="M37" i="71"/>
  <c r="J72" i="65"/>
  <c r="N72" i="65" s="1"/>
  <c r="J77" i="72"/>
  <c r="N77" i="72" s="1"/>
  <c r="J99" i="115"/>
  <c r="N99" i="115" s="1"/>
  <c r="J69" i="98"/>
  <c r="N69" i="98" s="1"/>
  <c r="J46" i="87"/>
  <c r="N46" i="87" s="1"/>
  <c r="R46" i="87" s="1"/>
  <c r="S46" i="87" s="1"/>
  <c r="J39" i="80"/>
  <c r="N39" i="80" s="1"/>
  <c r="R39" i="80" s="1"/>
  <c r="S39" i="80" s="1"/>
  <c r="J46" i="90"/>
  <c r="J45" i="79"/>
  <c r="N45" i="79" s="1"/>
  <c r="R45" i="79" s="1"/>
  <c r="S45" i="79" s="1"/>
  <c r="K63" i="115"/>
  <c r="M59" i="115"/>
  <c r="N59" i="115"/>
  <c r="M46" i="102"/>
  <c r="N46" i="102" s="1"/>
  <c r="R46" i="102" s="1"/>
  <c r="S46" i="102" s="1"/>
  <c r="M36" i="105"/>
  <c r="N36" i="105" s="1"/>
  <c r="R36" i="105" s="1"/>
  <c r="S36" i="105" s="1"/>
  <c r="M37" i="106"/>
  <c r="N37" i="106" s="1"/>
  <c r="R37" i="106" s="1"/>
  <c r="S37" i="106" s="1"/>
  <c r="J95" i="83"/>
  <c r="N95" i="83" s="1"/>
  <c r="J77" i="116"/>
  <c r="N77" i="116" s="1"/>
  <c r="M57" i="81"/>
  <c r="J71" i="88"/>
  <c r="N71" i="88" s="1"/>
  <c r="J68" i="116"/>
  <c r="N68" i="116" s="1"/>
  <c r="J101" i="113"/>
  <c r="N101" i="113" s="1"/>
  <c r="J66" i="115"/>
  <c r="N66" i="115" s="1"/>
  <c r="R108" i="86"/>
  <c r="S108" i="86"/>
  <c r="J108" i="86"/>
  <c r="J92" i="102"/>
  <c r="N92" i="102" s="1"/>
  <c r="J73" i="79"/>
  <c r="N73" i="79" s="1"/>
  <c r="M44" i="73"/>
  <c r="J55" i="74"/>
  <c r="N55" i="74" s="1"/>
  <c r="R55" i="74" s="1"/>
  <c r="S55" i="74" s="1"/>
  <c r="J92" i="72"/>
  <c r="N92" i="72" s="1"/>
  <c r="M56" i="111"/>
  <c r="N56" i="111" s="1"/>
  <c r="R56" i="111" s="1"/>
  <c r="S56" i="111" s="1"/>
  <c r="J94" i="108"/>
  <c r="N94" i="108" s="1"/>
  <c r="M57" i="86"/>
  <c r="M41" i="87"/>
  <c r="J91" i="86"/>
  <c r="N91" i="86" s="1"/>
  <c r="J32" i="79"/>
  <c r="J76" i="108"/>
  <c r="N76" i="108" s="1"/>
  <c r="J91" i="97"/>
  <c r="N91" i="97" s="1"/>
  <c r="J52" i="77"/>
  <c r="N52" i="77" s="1"/>
  <c r="R52" i="77" s="1"/>
  <c r="S52" i="77" s="1"/>
  <c r="J81" i="111"/>
  <c r="N81" i="111" s="1"/>
  <c r="J84" i="103"/>
  <c r="N84" i="103" s="1"/>
  <c r="M53" i="73"/>
  <c r="J79" i="78"/>
  <c r="N79" i="78" s="1"/>
  <c r="M57" i="103"/>
  <c r="N57" i="103" s="1"/>
  <c r="R57" i="103" s="1"/>
  <c r="S57" i="103" s="1"/>
  <c r="J98" i="98"/>
  <c r="N98" i="98" s="1"/>
  <c r="J44" i="75"/>
  <c r="N44" i="75" s="1"/>
  <c r="R44" i="75" s="1"/>
  <c r="S44" i="75" s="1"/>
  <c r="K63" i="89"/>
  <c r="M59" i="89"/>
  <c r="M63" i="89" s="1"/>
  <c r="M32" i="77"/>
  <c r="M52" i="90"/>
  <c r="J89" i="80"/>
  <c r="N89" i="80" s="1"/>
  <c r="M43" i="104"/>
  <c r="N43" i="104" s="1"/>
  <c r="R43" i="104" s="1"/>
  <c r="S43" i="104" s="1"/>
  <c r="M33" i="87"/>
  <c r="M46" i="91"/>
  <c r="J32" i="75"/>
  <c r="J90" i="111"/>
  <c r="N90" i="111" s="1"/>
  <c r="J76" i="78"/>
  <c r="N76" i="78" s="1"/>
  <c r="J98" i="113"/>
  <c r="N98" i="113" s="1"/>
  <c r="J74" i="98"/>
  <c r="N74" i="98" s="1"/>
  <c r="J53" i="80"/>
  <c r="J75" i="108"/>
  <c r="N75" i="108" s="1"/>
  <c r="J69" i="101"/>
  <c r="N69" i="101" s="1"/>
  <c r="J83" i="65"/>
  <c r="N83" i="65" s="1"/>
  <c r="R108" i="109"/>
  <c r="S108" i="109"/>
  <c r="J108" i="109"/>
  <c r="J98" i="103"/>
  <c r="N98" i="103" s="1"/>
  <c r="J79" i="102"/>
  <c r="N79" i="102" s="1"/>
  <c r="J47" i="84"/>
  <c r="N47" i="84" s="1"/>
  <c r="R47" i="84" s="1"/>
  <c r="S47" i="84" s="1"/>
  <c r="N60" i="90"/>
  <c r="R60" i="90" s="1"/>
  <c r="S60" i="90" s="1"/>
  <c r="J60" i="90"/>
  <c r="J84" i="71"/>
  <c r="N84" i="71" s="1"/>
  <c r="M43" i="85"/>
  <c r="M37" i="76"/>
  <c r="J84" i="101"/>
  <c r="N84" i="101" s="1"/>
  <c r="M59" i="79"/>
  <c r="M63" i="79" s="1"/>
  <c r="K63" i="79"/>
  <c r="M46" i="75"/>
  <c r="M43" i="116"/>
  <c r="N43" i="116" s="1"/>
  <c r="R43" i="116" s="1"/>
  <c r="S43" i="116" s="1"/>
  <c r="J32" i="82"/>
  <c r="M52" i="78"/>
  <c r="M42" i="79"/>
  <c r="J74" i="85"/>
  <c r="N74" i="85" s="1"/>
  <c r="J88" i="71"/>
  <c r="N88" i="71" s="1"/>
  <c r="J73" i="84"/>
  <c r="N73" i="84" s="1"/>
  <c r="J103" i="98"/>
  <c r="N103" i="98" s="1"/>
  <c r="M51" i="73"/>
  <c r="M49" i="65"/>
  <c r="J34" i="83"/>
  <c r="N34" i="83" s="1"/>
  <c r="R34" i="83" s="1"/>
  <c r="S34" i="83" s="1"/>
  <c r="J48" i="73"/>
  <c r="J92" i="86"/>
  <c r="N92" i="86" s="1"/>
  <c r="J94" i="65"/>
  <c r="N94" i="65" s="1"/>
  <c r="J97" i="78"/>
  <c r="N97" i="78" s="1"/>
  <c r="M33" i="84"/>
  <c r="N33" i="84" s="1"/>
  <c r="R33" i="84" s="1"/>
  <c r="S33" i="84" s="1"/>
  <c r="R106" i="99"/>
  <c r="J106" i="99"/>
  <c r="S106" i="99"/>
  <c r="M60" i="81"/>
  <c r="M54" i="116"/>
  <c r="N54" i="116" s="1"/>
  <c r="R54" i="116" s="1"/>
  <c r="S54" i="116" s="1"/>
  <c r="J66" i="81"/>
  <c r="N66" i="81" s="1"/>
  <c r="J110" i="116"/>
  <c r="R110" i="116"/>
  <c r="S110" i="116"/>
  <c r="M35" i="109"/>
  <c r="N35" i="109" s="1"/>
  <c r="R35" i="109" s="1"/>
  <c r="S35" i="109" s="1"/>
  <c r="M56" i="75"/>
  <c r="J104" i="115"/>
  <c r="N104" i="115" s="1"/>
  <c r="M41" i="86"/>
  <c r="J83" i="89"/>
  <c r="N83" i="89" s="1"/>
  <c r="J100" i="101"/>
  <c r="N100" i="101" s="1"/>
  <c r="J81" i="88"/>
  <c r="N81" i="88" s="1"/>
  <c r="M40" i="80"/>
  <c r="M50" i="111"/>
  <c r="N50" i="111" s="1"/>
  <c r="R50" i="111" s="1"/>
  <c r="S50" i="111" s="1"/>
  <c r="J73" i="101"/>
  <c r="N73" i="101" s="1"/>
  <c r="J82" i="75"/>
  <c r="N82" i="75" s="1"/>
  <c r="M35" i="111"/>
  <c r="N35" i="111" s="1"/>
  <c r="R35" i="111" s="1"/>
  <c r="S35" i="111" s="1"/>
  <c r="J37" i="81"/>
  <c r="J54" i="83"/>
  <c r="N60" i="87"/>
  <c r="R60" i="87" s="1"/>
  <c r="S60" i="87" s="1"/>
  <c r="J60" i="87"/>
  <c r="J102" i="99"/>
  <c r="N102" i="99" s="1"/>
  <c r="M54" i="110"/>
  <c r="N54" i="110" s="1"/>
  <c r="R54" i="110" s="1"/>
  <c r="S54" i="110" s="1"/>
  <c r="J65" i="81"/>
  <c r="G111" i="81"/>
  <c r="J82" i="76"/>
  <c r="N82" i="76" s="1"/>
  <c r="J44" i="89"/>
  <c r="N44" i="89" s="1"/>
  <c r="R44" i="89" s="1"/>
  <c r="S44" i="89" s="1"/>
  <c r="J92" i="106"/>
  <c r="N92" i="106" s="1"/>
  <c r="J72" i="106"/>
  <c r="N72" i="106" s="1"/>
  <c r="J81" i="105"/>
  <c r="N81" i="105" s="1"/>
  <c r="M32" i="65"/>
  <c r="J100" i="84"/>
  <c r="N100" i="84" s="1"/>
  <c r="N62" i="74"/>
  <c r="R62" i="74" s="1"/>
  <c r="S62" i="74" s="1"/>
  <c r="J62" i="74"/>
  <c r="J99" i="81"/>
  <c r="N99" i="81" s="1"/>
  <c r="M54" i="78"/>
  <c r="J76" i="75"/>
  <c r="N76" i="75" s="1"/>
  <c r="J50" i="65"/>
  <c r="M45" i="65"/>
  <c r="J85" i="80"/>
  <c r="N85" i="80" s="1"/>
  <c r="M57" i="117"/>
  <c r="N57" i="117" s="1"/>
  <c r="R57" i="117" s="1"/>
  <c r="S57" i="117" s="1"/>
  <c r="J110" i="91"/>
  <c r="S110" i="91"/>
  <c r="R110" i="91"/>
  <c r="M53" i="77"/>
  <c r="J88" i="76"/>
  <c r="N88" i="76" s="1"/>
  <c r="M60" i="90"/>
  <c r="J79" i="111"/>
  <c r="N79" i="111" s="1"/>
  <c r="M53" i="105"/>
  <c r="N53" i="105" s="1"/>
  <c r="R53" i="105" s="1"/>
  <c r="S53" i="105" s="1"/>
  <c r="J96" i="117"/>
  <c r="N96" i="117" s="1"/>
  <c r="J77" i="65"/>
  <c r="N77" i="65" s="1"/>
  <c r="J35" i="87"/>
  <c r="S106" i="114"/>
  <c r="S111" i="114" s="1"/>
  <c r="R106" i="114"/>
  <c r="R111" i="114" s="1"/>
  <c r="J106" i="114"/>
  <c r="R108" i="104"/>
  <c r="S108" i="104"/>
  <c r="J108" i="104"/>
  <c r="M57" i="73"/>
  <c r="M50" i="79"/>
  <c r="M36" i="113"/>
  <c r="N36" i="113" s="1"/>
  <c r="R36" i="113" s="1"/>
  <c r="S36" i="113" s="1"/>
  <c r="M46" i="84"/>
  <c r="J34" i="81"/>
  <c r="M32" i="110"/>
  <c r="M45" i="111"/>
  <c r="N45" i="111" s="1"/>
  <c r="R45" i="111" s="1"/>
  <c r="S45" i="111" s="1"/>
  <c r="J72" i="87"/>
  <c r="N72" i="87" s="1"/>
  <c r="J50" i="82"/>
  <c r="N50" i="82" s="1"/>
  <c r="R50" i="82" s="1"/>
  <c r="S50" i="82" s="1"/>
  <c r="J43" i="87"/>
  <c r="N43" i="87" s="1"/>
  <c r="R43" i="87" s="1"/>
  <c r="S43" i="87" s="1"/>
  <c r="M47" i="71"/>
  <c r="J55" i="77"/>
  <c r="N55" i="77" s="1"/>
  <c r="R55" i="77" s="1"/>
  <c r="S55" i="77" s="1"/>
  <c r="J72" i="103"/>
  <c r="N72" i="103" s="1"/>
  <c r="J42" i="81"/>
  <c r="N42" i="81" s="1"/>
  <c r="R42" i="81" s="1"/>
  <c r="S42" i="81" s="1"/>
  <c r="M51" i="104"/>
  <c r="N51" i="104" s="1"/>
  <c r="R51" i="104" s="1"/>
  <c r="S51" i="104" s="1"/>
  <c r="J84" i="75"/>
  <c r="N84" i="75" s="1"/>
  <c r="M56" i="89"/>
  <c r="J74" i="92"/>
  <c r="N74" i="92" s="1"/>
  <c r="M53" i="98"/>
  <c r="N53" i="98" s="1"/>
  <c r="R53" i="98" s="1"/>
  <c r="S53" i="98" s="1"/>
  <c r="M48" i="72"/>
  <c r="M39" i="76"/>
  <c r="J81" i="100"/>
  <c r="N81" i="100" s="1"/>
  <c r="J108" i="78"/>
  <c r="R108" i="78"/>
  <c r="S108" i="78"/>
  <c r="M45" i="91"/>
  <c r="J84" i="72"/>
  <c r="N84" i="72" s="1"/>
  <c r="S107" i="104"/>
  <c r="J107" i="104"/>
  <c r="R107" i="104"/>
  <c r="J99" i="113"/>
  <c r="N99" i="113" s="1"/>
  <c r="M41" i="71"/>
  <c r="M41" i="111"/>
  <c r="N41" i="111" s="1"/>
  <c r="R41" i="111" s="1"/>
  <c r="S41" i="111" s="1"/>
  <c r="M53" i="113"/>
  <c r="N53" i="113" s="1"/>
  <c r="R53" i="113" s="1"/>
  <c r="S53" i="113" s="1"/>
  <c r="M51" i="102"/>
  <c r="N51" i="102" s="1"/>
  <c r="R51" i="102" s="1"/>
  <c r="S51" i="102" s="1"/>
  <c r="M61" i="111"/>
  <c r="N61" i="111"/>
  <c r="R61" i="111" s="1"/>
  <c r="S61" i="111" s="1"/>
  <c r="J49" i="88"/>
  <c r="J37" i="74"/>
  <c r="N37" i="74" s="1"/>
  <c r="R37" i="74" s="1"/>
  <c r="S37" i="74" s="1"/>
  <c r="N60" i="89"/>
  <c r="R60" i="89" s="1"/>
  <c r="S60" i="89" s="1"/>
  <c r="J60" i="89"/>
  <c r="M45" i="73"/>
  <c r="N45" i="73" s="1"/>
  <c r="R45" i="73" s="1"/>
  <c r="S45" i="73" s="1"/>
  <c r="J95" i="87"/>
  <c r="N95" i="87" s="1"/>
  <c r="J94" i="88"/>
  <c r="N94" i="88" s="1"/>
  <c r="J73" i="85"/>
  <c r="N73" i="85" s="1"/>
  <c r="M49" i="79"/>
  <c r="J76" i="91"/>
  <c r="N76" i="91" s="1"/>
  <c r="J101" i="76"/>
  <c r="N101" i="76" s="1"/>
  <c r="M41" i="65"/>
  <c r="R107" i="98"/>
  <c r="J107" i="98"/>
  <c r="S107" i="98"/>
  <c r="J79" i="77"/>
  <c r="N79" i="77" s="1"/>
  <c r="J109" i="82"/>
  <c r="N109" i="82" s="1"/>
  <c r="S109" i="82"/>
  <c r="R109" i="82"/>
  <c r="M38" i="77"/>
  <c r="N60" i="110"/>
  <c r="R60" i="110" s="1"/>
  <c r="S60" i="110" s="1"/>
  <c r="M60" i="110"/>
  <c r="J38" i="71"/>
  <c r="N38" i="71" s="1"/>
  <c r="R38" i="71" s="1"/>
  <c r="S38" i="71" s="1"/>
  <c r="M37" i="91"/>
  <c r="J72" i="88"/>
  <c r="N72" i="88" s="1"/>
  <c r="J94" i="105"/>
  <c r="N94" i="105" s="1"/>
  <c r="J59" i="72"/>
  <c r="G63" i="72"/>
  <c r="N59" i="72"/>
  <c r="J101" i="116"/>
  <c r="N101" i="116" s="1"/>
  <c r="M44" i="113"/>
  <c r="N44" i="113" s="1"/>
  <c r="R44" i="113" s="1"/>
  <c r="S44" i="113" s="1"/>
  <c r="M53" i="83"/>
  <c r="J96" i="81"/>
  <c r="N96" i="81" s="1"/>
  <c r="M42" i="65"/>
  <c r="N42" i="65" s="1"/>
  <c r="R42" i="65" s="1"/>
  <c r="S42" i="65" s="1"/>
  <c r="J69" i="75"/>
  <c r="N69" i="75" s="1"/>
  <c r="J89" i="90"/>
  <c r="N89" i="90" s="1"/>
  <c r="M37" i="98"/>
  <c r="N37" i="98" s="1"/>
  <c r="R37" i="98" s="1"/>
  <c r="S37" i="98" s="1"/>
  <c r="J34" i="89"/>
  <c r="J95" i="91"/>
  <c r="N95" i="91" s="1"/>
  <c r="M34" i="73"/>
  <c r="M48" i="108"/>
  <c r="N48" i="108" s="1"/>
  <c r="R48" i="108" s="1"/>
  <c r="S48" i="108" s="1"/>
  <c r="J99" i="110"/>
  <c r="N99" i="110" s="1"/>
  <c r="J43" i="86"/>
  <c r="N43" i="86" s="1"/>
  <c r="R43" i="86" s="1"/>
  <c r="S43" i="86" s="1"/>
  <c r="J42" i="89"/>
  <c r="N42" i="89" s="1"/>
  <c r="R42" i="89" s="1"/>
  <c r="S42" i="89" s="1"/>
  <c r="J67" i="74"/>
  <c r="N67" i="74" s="1"/>
  <c r="J95" i="80"/>
  <c r="N95" i="80" s="1"/>
  <c r="J44" i="78"/>
  <c r="N44" i="78" s="1"/>
  <c r="R44" i="78" s="1"/>
  <c r="S44" i="78" s="1"/>
  <c r="J100" i="108"/>
  <c r="N100" i="108" s="1"/>
  <c r="J37" i="91"/>
  <c r="J93" i="82"/>
  <c r="N93" i="82" s="1"/>
  <c r="J85" i="103"/>
  <c r="N85" i="103" s="1"/>
  <c r="M44" i="90"/>
  <c r="M37" i="103"/>
  <c r="N37" i="103" s="1"/>
  <c r="R37" i="103" s="1"/>
  <c r="S37" i="103" s="1"/>
  <c r="M54" i="100"/>
  <c r="N54" i="100" s="1"/>
  <c r="R54" i="100" s="1"/>
  <c r="S54" i="100" s="1"/>
  <c r="J96" i="86"/>
  <c r="N96" i="86" s="1"/>
  <c r="M45" i="97"/>
  <c r="N45" i="97" s="1"/>
  <c r="R45" i="97" s="1"/>
  <c r="S45" i="97" s="1"/>
  <c r="R108" i="101"/>
  <c r="S108" i="101"/>
  <c r="J108" i="101"/>
  <c r="J68" i="81"/>
  <c r="N68" i="81" s="1"/>
  <c r="J100" i="86"/>
  <c r="N100" i="86" s="1"/>
  <c r="J108" i="82"/>
  <c r="S108" i="82"/>
  <c r="R108" i="82"/>
  <c r="S109" i="86"/>
  <c r="J109" i="86"/>
  <c r="N109" i="86" s="1"/>
  <c r="R109" i="86"/>
  <c r="J71" i="102"/>
  <c r="N71" i="102" s="1"/>
  <c r="J87" i="101"/>
  <c r="N87" i="101" s="1"/>
  <c r="M52" i="103"/>
  <c r="N52" i="103" s="1"/>
  <c r="R52" i="103" s="1"/>
  <c r="S52" i="103" s="1"/>
  <c r="J61" i="91"/>
  <c r="N61" i="91"/>
  <c r="R61" i="91" s="1"/>
  <c r="S61" i="91" s="1"/>
  <c r="M47" i="100"/>
  <c r="N47" i="100" s="1"/>
  <c r="R47" i="100" s="1"/>
  <c r="S47" i="100" s="1"/>
  <c r="M42" i="111"/>
  <c r="N42" i="111" s="1"/>
  <c r="R42" i="111" s="1"/>
  <c r="S42" i="111" s="1"/>
  <c r="J65" i="79"/>
  <c r="G111" i="79"/>
  <c r="M47" i="80"/>
  <c r="M57" i="113"/>
  <c r="N57" i="113" s="1"/>
  <c r="R57" i="113" s="1"/>
  <c r="S57" i="113" s="1"/>
  <c r="J101" i="89"/>
  <c r="N101" i="89" s="1"/>
  <c r="J36" i="92"/>
  <c r="J74" i="102"/>
  <c r="N74" i="102" s="1"/>
  <c r="J101" i="84"/>
  <c r="N101" i="84" s="1"/>
  <c r="J69" i="110"/>
  <c r="N69" i="110" s="1"/>
  <c r="J37" i="80"/>
  <c r="N37" i="80" s="1"/>
  <c r="R37" i="80" s="1"/>
  <c r="S37" i="80" s="1"/>
  <c r="J50" i="72"/>
  <c r="N59" i="71"/>
  <c r="G63" i="71"/>
  <c r="J59" i="71"/>
  <c r="M32" i="87"/>
  <c r="J90" i="106"/>
  <c r="N90" i="106" s="1"/>
  <c r="J91" i="109"/>
  <c r="N91" i="109" s="1"/>
  <c r="M42" i="91"/>
  <c r="N42" i="91" s="1"/>
  <c r="R42" i="91" s="1"/>
  <c r="S42" i="91" s="1"/>
  <c r="J71" i="85"/>
  <c r="N71" i="85" s="1"/>
  <c r="N60" i="84"/>
  <c r="R60" i="84" s="1"/>
  <c r="S60" i="84" s="1"/>
  <c r="J60" i="84"/>
  <c r="M45" i="113"/>
  <c r="N45" i="113" s="1"/>
  <c r="R45" i="113" s="1"/>
  <c r="S45" i="113" s="1"/>
  <c r="J99" i="82"/>
  <c r="N99" i="82" s="1"/>
  <c r="M50" i="65"/>
  <c r="M45" i="105"/>
  <c r="N45" i="105" s="1"/>
  <c r="R45" i="105" s="1"/>
  <c r="S45" i="105" s="1"/>
  <c r="J103" i="84"/>
  <c r="N103" i="84" s="1"/>
  <c r="J82" i="74"/>
  <c r="N82" i="74" s="1"/>
  <c r="J88" i="86"/>
  <c r="N88" i="86" s="1"/>
  <c r="J76" i="100"/>
  <c r="N76" i="100" s="1"/>
  <c r="J70" i="115"/>
  <c r="N70" i="115" s="1"/>
  <c r="J66" i="85"/>
  <c r="N66" i="85" s="1"/>
  <c r="J37" i="85"/>
  <c r="N37" i="85" s="1"/>
  <c r="R37" i="85" s="1"/>
  <c r="S37" i="85" s="1"/>
  <c r="J96" i="100"/>
  <c r="N96" i="100" s="1"/>
  <c r="M38" i="108"/>
  <c r="N38" i="108" s="1"/>
  <c r="R38" i="108" s="1"/>
  <c r="S38" i="108" s="1"/>
  <c r="J42" i="74"/>
  <c r="J92" i="88"/>
  <c r="N92" i="88" s="1"/>
  <c r="J61" i="82"/>
  <c r="N61" i="82"/>
  <c r="R61" i="82" s="1"/>
  <c r="S61" i="82" s="1"/>
  <c r="M49" i="88"/>
  <c r="K63" i="87"/>
  <c r="M59" i="87"/>
  <c r="M63" i="87" s="1"/>
  <c r="J43" i="71"/>
  <c r="N43" i="71" s="1"/>
  <c r="R43" i="71" s="1"/>
  <c r="S43" i="71" s="1"/>
  <c r="M32" i="84"/>
  <c r="J45" i="77"/>
  <c r="N45" i="77" s="1"/>
  <c r="R45" i="77" s="1"/>
  <c r="S45" i="77" s="1"/>
  <c r="J80" i="106"/>
  <c r="N80" i="106" s="1"/>
  <c r="J101" i="100"/>
  <c r="N101" i="100" s="1"/>
  <c r="J74" i="90"/>
  <c r="N74" i="90" s="1"/>
  <c r="M61" i="102"/>
  <c r="N61" i="102"/>
  <c r="R61" i="102" s="1"/>
  <c r="S61" i="102" s="1"/>
  <c r="M32" i="91"/>
  <c r="J66" i="84"/>
  <c r="N66" i="84" s="1"/>
  <c r="M51" i="65"/>
  <c r="S106" i="107"/>
  <c r="R106" i="107"/>
  <c r="J106" i="107"/>
  <c r="M57" i="116"/>
  <c r="N57" i="116" s="1"/>
  <c r="R57" i="116" s="1"/>
  <c r="S57" i="116" s="1"/>
  <c r="J19" i="54"/>
  <c r="J84" i="113"/>
  <c r="N84" i="113" s="1"/>
  <c r="M33" i="106"/>
  <c r="N33" i="106" s="1"/>
  <c r="R33" i="106" s="1"/>
  <c r="S33" i="106" s="1"/>
  <c r="J103" i="88"/>
  <c r="N103" i="88" s="1"/>
  <c r="J45" i="88"/>
  <c r="N45" i="88" s="1"/>
  <c r="R45" i="88" s="1"/>
  <c r="S45" i="88" s="1"/>
  <c r="J90" i="117"/>
  <c r="N90" i="117" s="1"/>
  <c r="M44" i="82"/>
  <c r="M55" i="102"/>
  <c r="N55" i="102" s="1"/>
  <c r="R55" i="102" s="1"/>
  <c r="S55" i="102" s="1"/>
  <c r="M36" i="92"/>
  <c r="J67" i="78"/>
  <c r="N67" i="78" s="1"/>
  <c r="J72" i="97"/>
  <c r="N72" i="97" s="1"/>
  <c r="R109" i="105"/>
  <c r="S109" i="105"/>
  <c r="M52" i="80"/>
  <c r="M60" i="115"/>
  <c r="N60" i="115"/>
  <c r="R60" i="115" s="1"/>
  <c r="S60" i="115" s="1"/>
  <c r="M61" i="109"/>
  <c r="N61" i="109"/>
  <c r="R61" i="109" s="1"/>
  <c r="S61" i="109" s="1"/>
  <c r="J70" i="99"/>
  <c r="N70" i="99" s="1"/>
  <c r="M36" i="90"/>
  <c r="M61" i="88"/>
  <c r="M39" i="110"/>
  <c r="N39" i="110" s="1"/>
  <c r="R39" i="110" s="1"/>
  <c r="S39" i="110" s="1"/>
  <c r="J69" i="73"/>
  <c r="N69" i="73" s="1"/>
  <c r="M53" i="103"/>
  <c r="N53" i="103" s="1"/>
  <c r="R53" i="103" s="1"/>
  <c r="S53" i="103" s="1"/>
  <c r="J35" i="76"/>
  <c r="N35" i="76" s="1"/>
  <c r="R35" i="76" s="1"/>
  <c r="S35" i="76" s="1"/>
  <c r="J74" i="72"/>
  <c r="N74" i="72" s="1"/>
  <c r="J80" i="111"/>
  <c r="N80" i="111" s="1"/>
  <c r="N59" i="73"/>
  <c r="G63" i="73"/>
  <c r="J59" i="73"/>
  <c r="J101" i="109"/>
  <c r="N101" i="109" s="1"/>
  <c r="J79" i="107"/>
  <c r="N79" i="107" s="1"/>
  <c r="M48" i="71"/>
  <c r="J76" i="76"/>
  <c r="N76" i="76" s="1"/>
  <c r="J91" i="98"/>
  <c r="N91" i="98" s="1"/>
  <c r="M53" i="75"/>
  <c r="J88" i="89"/>
  <c r="N88" i="89" s="1"/>
  <c r="M39" i="91"/>
  <c r="N39" i="91" s="1"/>
  <c r="R39" i="91" s="1"/>
  <c r="S39" i="91" s="1"/>
  <c r="J94" i="82"/>
  <c r="N94" i="82" s="1"/>
  <c r="M35" i="80"/>
  <c r="J47" i="77"/>
  <c r="R108" i="73"/>
  <c r="J108" i="73"/>
  <c r="S108" i="73"/>
  <c r="J43" i="91"/>
  <c r="J32" i="78"/>
  <c r="J85" i="86"/>
  <c r="N85" i="86" s="1"/>
  <c r="M42" i="88"/>
  <c r="J72" i="92"/>
  <c r="N72" i="92" s="1"/>
  <c r="J87" i="71"/>
  <c r="N87" i="71" s="1"/>
  <c r="J86" i="100"/>
  <c r="N86" i="100" s="1"/>
  <c r="M35" i="92"/>
  <c r="J104" i="110"/>
  <c r="N104" i="110" s="1"/>
  <c r="J44" i="84"/>
  <c r="J73" i="74"/>
  <c r="N73" i="74" s="1"/>
  <c r="J90" i="91"/>
  <c r="N90" i="91" s="1"/>
  <c r="J46" i="83"/>
  <c r="M37" i="97"/>
  <c r="N37" i="97" s="1"/>
  <c r="R37" i="97" s="1"/>
  <c r="S37" i="97" s="1"/>
  <c r="J89" i="74"/>
  <c r="N89" i="74" s="1"/>
  <c r="J78" i="87"/>
  <c r="N78" i="87" s="1"/>
  <c r="J86" i="115"/>
  <c r="N86" i="115" s="1"/>
  <c r="M34" i="104"/>
  <c r="N34" i="104" s="1"/>
  <c r="R34" i="104" s="1"/>
  <c r="S34" i="104" s="1"/>
  <c r="M52" i="84"/>
  <c r="N52" i="84" s="1"/>
  <c r="R52" i="84" s="1"/>
  <c r="S52" i="84" s="1"/>
  <c r="J39" i="88"/>
  <c r="N39" i="88" s="1"/>
  <c r="R39" i="88" s="1"/>
  <c r="S39" i="88" s="1"/>
  <c r="J33" i="92"/>
  <c r="J68" i="110"/>
  <c r="N68" i="110" s="1"/>
  <c r="J66" i="80"/>
  <c r="N66" i="80" s="1"/>
  <c r="J70" i="84"/>
  <c r="N70" i="84" s="1"/>
  <c r="J79" i="98"/>
  <c r="N79" i="98" s="1"/>
  <c r="J75" i="72"/>
  <c r="N75" i="72" s="1"/>
  <c r="M35" i="91"/>
  <c r="J57" i="83"/>
  <c r="J77" i="88"/>
  <c r="N77" i="88" s="1"/>
  <c r="S109" i="99"/>
  <c r="R109" i="99"/>
  <c r="J109" i="99"/>
  <c r="N109" i="99" s="1"/>
  <c r="J47" i="89"/>
  <c r="J110" i="113"/>
  <c r="S110" i="113"/>
  <c r="R110" i="113"/>
  <c r="M54" i="76"/>
  <c r="J55" i="75"/>
  <c r="J78" i="97"/>
  <c r="N78" i="97" s="1"/>
  <c r="M61" i="103"/>
  <c r="N61" i="103"/>
  <c r="R61" i="103" s="1"/>
  <c r="S61" i="103" s="1"/>
  <c r="J81" i="74"/>
  <c r="N81" i="74" s="1"/>
  <c r="J80" i="91"/>
  <c r="N80" i="91" s="1"/>
  <c r="M41" i="74"/>
  <c r="J86" i="90"/>
  <c r="N86" i="90" s="1"/>
  <c r="J52" i="82"/>
  <c r="M39" i="107"/>
  <c r="N39" i="107" s="1"/>
  <c r="R39" i="107" s="1"/>
  <c r="S39" i="107" s="1"/>
  <c r="M57" i="77"/>
  <c r="J96" i="71"/>
  <c r="N96" i="71" s="1"/>
  <c r="M38" i="65"/>
  <c r="R110" i="100"/>
  <c r="S110" i="100"/>
  <c r="J110" i="100"/>
  <c r="J72" i="71"/>
  <c r="N72" i="71" s="1"/>
  <c r="M44" i="116"/>
  <c r="N44" i="116" s="1"/>
  <c r="R44" i="116" s="1"/>
  <c r="S44" i="116" s="1"/>
  <c r="J107" i="116"/>
  <c r="R107" i="116"/>
  <c r="S107" i="116"/>
  <c r="J79" i="91"/>
  <c r="N79" i="91" s="1"/>
  <c r="J108" i="105"/>
  <c r="S108" i="105"/>
  <c r="R108" i="105"/>
  <c r="J91" i="74"/>
  <c r="N91" i="74" s="1"/>
  <c r="J41" i="89"/>
  <c r="M39" i="101"/>
  <c r="N39" i="101" s="1"/>
  <c r="R39" i="101" s="1"/>
  <c r="S39" i="101" s="1"/>
  <c r="J103" i="80"/>
  <c r="N103" i="80" s="1"/>
  <c r="J93" i="97"/>
  <c r="N93" i="97" s="1"/>
  <c r="J106" i="78"/>
  <c r="R106" i="78"/>
  <c r="S106" i="78"/>
  <c r="J56" i="77"/>
  <c r="J76" i="110"/>
  <c r="N76" i="110" s="1"/>
  <c r="N61" i="72"/>
  <c r="R61" i="72" s="1"/>
  <c r="S61" i="72" s="1"/>
  <c r="J61" i="72"/>
  <c r="J76" i="72"/>
  <c r="N76" i="72" s="1"/>
  <c r="J41" i="88"/>
  <c r="J36" i="86"/>
  <c r="J103" i="109"/>
  <c r="N103" i="109" s="1"/>
  <c r="J96" i="72"/>
  <c r="N96" i="72" s="1"/>
  <c r="J103" i="103"/>
  <c r="N103" i="103" s="1"/>
  <c r="J110" i="92"/>
  <c r="S110" i="92"/>
  <c r="R110" i="92"/>
  <c r="M61" i="101"/>
  <c r="N61" i="101"/>
  <c r="R61" i="101" s="1"/>
  <c r="S61" i="101" s="1"/>
  <c r="J104" i="88"/>
  <c r="N104" i="88" s="1"/>
  <c r="J77" i="78"/>
  <c r="N77" i="78" s="1"/>
  <c r="J78" i="72"/>
  <c r="N78" i="72" s="1"/>
  <c r="J46" i="72"/>
  <c r="N46" i="72" s="1"/>
  <c r="R46" i="72" s="1"/>
  <c r="S46" i="72" s="1"/>
  <c r="M32" i="88"/>
  <c r="J89" i="65"/>
  <c r="N89" i="65" s="1"/>
  <c r="J76" i="77"/>
  <c r="N76" i="77" s="1"/>
  <c r="M51" i="77"/>
  <c r="N51" i="77" s="1"/>
  <c r="R51" i="77" s="1"/>
  <c r="S51" i="77" s="1"/>
  <c r="J33" i="81"/>
  <c r="N33" i="81" s="1"/>
  <c r="R33" i="81" s="1"/>
  <c r="S33" i="81" s="1"/>
  <c r="J72" i="105"/>
  <c r="N72" i="105" s="1"/>
  <c r="M43" i="114"/>
  <c r="N43" i="114" s="1"/>
  <c r="R43" i="114" s="1"/>
  <c r="S43" i="114" s="1"/>
  <c r="M57" i="74"/>
  <c r="J45" i="78"/>
  <c r="N45" i="78" s="1"/>
  <c r="R45" i="78" s="1"/>
  <c r="S45" i="78" s="1"/>
  <c r="J46" i="73"/>
  <c r="N46" i="73" s="1"/>
  <c r="R46" i="73" s="1"/>
  <c r="S46" i="73" s="1"/>
  <c r="J72" i="102"/>
  <c r="N72" i="102" s="1"/>
  <c r="R107" i="77"/>
  <c r="S107" i="77"/>
  <c r="S111" i="77" s="1"/>
  <c r="J107" i="77"/>
  <c r="J33" i="73"/>
  <c r="N33" i="73" s="1"/>
  <c r="R33" i="73" s="1"/>
  <c r="S33" i="73" s="1"/>
  <c r="J67" i="82"/>
  <c r="N67" i="82" s="1"/>
  <c r="M46" i="89"/>
  <c r="J88" i="81"/>
  <c r="N88" i="81" s="1"/>
  <c r="R109" i="111"/>
  <c r="J109" i="111"/>
  <c r="N109" i="111" s="1"/>
  <c r="S109" i="111"/>
  <c r="J73" i="105"/>
  <c r="N73" i="105" s="1"/>
  <c r="M49" i="113"/>
  <c r="N49" i="113" s="1"/>
  <c r="R49" i="113" s="1"/>
  <c r="S49" i="113" s="1"/>
  <c r="J52" i="88"/>
  <c r="N52" i="88" s="1"/>
  <c r="R52" i="88" s="1"/>
  <c r="S52" i="88" s="1"/>
  <c r="J98" i="100"/>
  <c r="N98" i="100" s="1"/>
  <c r="J34" i="90"/>
  <c r="M56" i="84"/>
  <c r="J37" i="87"/>
  <c r="N37" i="87" s="1"/>
  <c r="R37" i="87" s="1"/>
  <c r="S37" i="87" s="1"/>
  <c r="J96" i="107"/>
  <c r="N96" i="107" s="1"/>
  <c r="M50" i="113"/>
  <c r="N50" i="113" s="1"/>
  <c r="R50" i="113" s="1"/>
  <c r="S50" i="113" s="1"/>
  <c r="J82" i="113"/>
  <c r="N82" i="113" s="1"/>
  <c r="J90" i="65"/>
  <c r="N90" i="65" s="1"/>
  <c r="J56" i="65"/>
  <c r="N56" i="65" s="1"/>
  <c r="R56" i="65" s="1"/>
  <c r="S56" i="65" s="1"/>
  <c r="J72" i="100"/>
  <c r="N72" i="100" s="1"/>
  <c r="J86" i="113"/>
  <c r="N86" i="113" s="1"/>
  <c r="J55" i="86"/>
  <c r="N55" i="86" s="1"/>
  <c r="R55" i="86" s="1"/>
  <c r="S55" i="86" s="1"/>
  <c r="M38" i="117"/>
  <c r="N38" i="117" s="1"/>
  <c r="R38" i="117" s="1"/>
  <c r="S38" i="117" s="1"/>
  <c r="J67" i="65"/>
  <c r="N67" i="65" s="1"/>
  <c r="J107" i="91"/>
  <c r="R107" i="91"/>
  <c r="S107" i="91"/>
  <c r="J109" i="98"/>
  <c r="N109" i="98" s="1"/>
  <c r="R109" i="98"/>
  <c r="S109" i="98"/>
  <c r="J53" i="91"/>
  <c r="N53" i="91" s="1"/>
  <c r="R53" i="91" s="1"/>
  <c r="S53" i="91" s="1"/>
  <c r="J38" i="76"/>
  <c r="N38" i="76" s="1"/>
  <c r="R38" i="76" s="1"/>
  <c r="S38" i="76" s="1"/>
  <c r="J91" i="73"/>
  <c r="N91" i="73" s="1"/>
  <c r="J95" i="72"/>
  <c r="N95" i="72" s="1"/>
  <c r="M42" i="106"/>
  <c r="N42" i="106" s="1"/>
  <c r="R42" i="106" s="1"/>
  <c r="S42" i="106" s="1"/>
  <c r="J82" i="78"/>
  <c r="N82" i="78" s="1"/>
  <c r="J67" i="115"/>
  <c r="N67" i="115" s="1"/>
  <c r="J65" i="111"/>
  <c r="G111" i="111"/>
  <c r="J84" i="88"/>
  <c r="N84" i="88" s="1"/>
  <c r="M36" i="76"/>
  <c r="M53" i="71"/>
  <c r="M49" i="82"/>
  <c r="J67" i="84"/>
  <c r="N67" i="84" s="1"/>
  <c r="J69" i="79"/>
  <c r="N69" i="79" s="1"/>
  <c r="J101" i="81"/>
  <c r="N101" i="81" s="1"/>
  <c r="J49" i="90"/>
  <c r="J77" i="80"/>
  <c r="N77" i="80" s="1"/>
  <c r="M44" i="83"/>
  <c r="J94" i="76"/>
  <c r="N94" i="76" s="1"/>
  <c r="J66" i="78"/>
  <c r="N66" i="78" s="1"/>
  <c r="J50" i="77"/>
  <c r="M41" i="89"/>
  <c r="M59" i="100"/>
  <c r="N59" i="100"/>
  <c r="K63" i="100"/>
  <c r="J84" i="115"/>
  <c r="N84" i="115" s="1"/>
  <c r="J100" i="115"/>
  <c r="N100" i="115" s="1"/>
  <c r="R108" i="83"/>
  <c r="S108" i="83"/>
  <c r="J108" i="83"/>
  <c r="J88" i="78"/>
  <c r="N88" i="78" s="1"/>
  <c r="J93" i="76"/>
  <c r="N93" i="76" s="1"/>
  <c r="J45" i="65"/>
  <c r="J94" i="114"/>
  <c r="N94" i="114" s="1"/>
  <c r="M54" i="87"/>
  <c r="J103" i="79"/>
  <c r="N103" i="79" s="1"/>
  <c r="M49" i="101"/>
  <c r="N49" i="101" s="1"/>
  <c r="R49" i="101" s="1"/>
  <c r="S49" i="101" s="1"/>
  <c r="J98" i="90"/>
  <c r="N98" i="90" s="1"/>
  <c r="J92" i="74"/>
  <c r="N92" i="74" s="1"/>
  <c r="J104" i="104"/>
  <c r="N104" i="104" s="1"/>
  <c r="M36" i="115"/>
  <c r="N36" i="115" s="1"/>
  <c r="R36" i="115" s="1"/>
  <c r="S36" i="115" s="1"/>
  <c r="J70" i="72"/>
  <c r="N70" i="72" s="1"/>
  <c r="M34" i="80"/>
  <c r="M50" i="108"/>
  <c r="N50" i="108" s="1"/>
  <c r="R50" i="108" s="1"/>
  <c r="S50" i="108" s="1"/>
  <c r="J104" i="91"/>
  <c r="N104" i="91" s="1"/>
  <c r="J42" i="85"/>
  <c r="N42" i="85" s="1"/>
  <c r="R42" i="85" s="1"/>
  <c r="S42" i="85" s="1"/>
  <c r="J99" i="76"/>
  <c r="N99" i="76" s="1"/>
  <c r="J109" i="76"/>
  <c r="N109" i="76" s="1"/>
  <c r="R109" i="76"/>
  <c r="S109" i="76"/>
  <c r="J71" i="92"/>
  <c r="N71" i="92" s="1"/>
  <c r="J76" i="85"/>
  <c r="N76" i="85" s="1"/>
  <c r="J42" i="90"/>
  <c r="J79" i="81"/>
  <c r="N79" i="81" s="1"/>
  <c r="J77" i="107"/>
  <c r="N77" i="107" s="1"/>
  <c r="M54" i="102"/>
  <c r="N54" i="102" s="1"/>
  <c r="R54" i="102" s="1"/>
  <c r="S54" i="102" s="1"/>
  <c r="J83" i="83"/>
  <c r="N83" i="83" s="1"/>
  <c r="M38" i="87"/>
  <c r="J42" i="72"/>
  <c r="M50" i="91"/>
  <c r="J38" i="84"/>
  <c r="N38" i="84" s="1"/>
  <c r="R38" i="84" s="1"/>
  <c r="S38" i="84" s="1"/>
  <c r="N62" i="77"/>
  <c r="R62" i="77" s="1"/>
  <c r="S62" i="77" s="1"/>
  <c r="J62" i="77"/>
  <c r="M41" i="78"/>
  <c r="J85" i="78"/>
  <c r="N85" i="78" s="1"/>
  <c r="M33" i="88"/>
  <c r="J93" i="87"/>
  <c r="N93" i="87" s="1"/>
  <c r="M53" i="86"/>
  <c r="N53" i="86" s="1"/>
  <c r="R53" i="86" s="1"/>
  <c r="S53" i="86" s="1"/>
  <c r="J94" i="85"/>
  <c r="N94" i="85" s="1"/>
  <c r="M40" i="88"/>
  <c r="J87" i="109"/>
  <c r="N87" i="109" s="1"/>
  <c r="J69" i="111"/>
  <c r="N69" i="111" s="1"/>
  <c r="G111" i="106"/>
  <c r="J65" i="106"/>
  <c r="M39" i="116"/>
  <c r="N39" i="116" s="1"/>
  <c r="R39" i="116" s="1"/>
  <c r="S39" i="116" s="1"/>
  <c r="M44" i="76"/>
  <c r="J104" i="80"/>
  <c r="N104" i="80" s="1"/>
  <c r="J98" i="99"/>
  <c r="N98" i="99" s="1"/>
  <c r="N62" i="89"/>
  <c r="R62" i="89" s="1"/>
  <c r="S62" i="89" s="1"/>
  <c r="J62" i="89"/>
  <c r="M62" i="103"/>
  <c r="N62" i="103"/>
  <c r="R62" i="103" s="1"/>
  <c r="S62" i="103" s="1"/>
  <c r="J74" i="81"/>
  <c r="N74" i="81" s="1"/>
  <c r="R110" i="89"/>
  <c r="S110" i="89"/>
  <c r="J110" i="89"/>
  <c r="J84" i="99"/>
  <c r="N84" i="99" s="1"/>
  <c r="J43" i="85"/>
  <c r="N43" i="85" s="1"/>
  <c r="R43" i="85" s="1"/>
  <c r="S43" i="85" s="1"/>
  <c r="N62" i="72"/>
  <c r="R62" i="72" s="1"/>
  <c r="S62" i="72" s="1"/>
  <c r="J62" i="72"/>
  <c r="J96" i="101"/>
  <c r="N96" i="101" s="1"/>
  <c r="J78" i="111"/>
  <c r="N78" i="111" s="1"/>
  <c r="J47" i="79"/>
  <c r="N47" i="79" s="1"/>
  <c r="R47" i="79" s="1"/>
  <c r="S47" i="79" s="1"/>
  <c r="M57" i="110"/>
  <c r="N57" i="110" s="1"/>
  <c r="R57" i="110" s="1"/>
  <c r="S57" i="110" s="1"/>
  <c r="S108" i="65"/>
  <c r="R108" i="65"/>
  <c r="J108" i="65"/>
  <c r="M38" i="104"/>
  <c r="N38" i="104" s="1"/>
  <c r="R38" i="104" s="1"/>
  <c r="S38" i="104" s="1"/>
  <c r="J93" i="86"/>
  <c r="N93" i="86" s="1"/>
  <c r="J95" i="71"/>
  <c r="N95" i="71" s="1"/>
  <c r="J91" i="92"/>
  <c r="N91" i="92" s="1"/>
  <c r="J40" i="90"/>
  <c r="N40" i="90" s="1"/>
  <c r="R40" i="90" s="1"/>
  <c r="S40" i="90" s="1"/>
  <c r="M62" i="110"/>
  <c r="N62" i="110"/>
  <c r="R62" i="110" s="1"/>
  <c r="S62" i="110" s="1"/>
  <c r="M59" i="117"/>
  <c r="N59" i="117"/>
  <c r="K63" i="117"/>
  <c r="J89" i="115"/>
  <c r="N89" i="115" s="1"/>
  <c r="M50" i="110"/>
  <c r="N50" i="110" s="1"/>
  <c r="R50" i="110" s="1"/>
  <c r="S50" i="110" s="1"/>
  <c r="J45" i="86"/>
  <c r="J87" i="102"/>
  <c r="N87" i="102" s="1"/>
  <c r="J107" i="78"/>
  <c r="S107" i="78"/>
  <c r="R107" i="78"/>
  <c r="J104" i="97"/>
  <c r="N104" i="97" s="1"/>
  <c r="R106" i="79"/>
  <c r="R111" i="79" s="1"/>
  <c r="S106" i="79"/>
  <c r="S111" i="79" s="1"/>
  <c r="J106" i="79"/>
  <c r="M47" i="90"/>
  <c r="J86" i="74"/>
  <c r="N86" i="74" s="1"/>
  <c r="M39" i="89"/>
  <c r="J93" i="103"/>
  <c r="N93" i="103" s="1"/>
  <c r="M52" i="101"/>
  <c r="N52" i="101" s="1"/>
  <c r="R52" i="101" s="1"/>
  <c r="S52" i="101" s="1"/>
  <c r="J68" i="88"/>
  <c r="N68" i="88" s="1"/>
  <c r="J33" i="89"/>
  <c r="J68" i="99"/>
  <c r="N68" i="99" s="1"/>
  <c r="M35" i="101"/>
  <c r="N35" i="101" s="1"/>
  <c r="R35" i="101" s="1"/>
  <c r="S35" i="101" s="1"/>
  <c r="J101" i="74"/>
  <c r="N101" i="74" s="1"/>
  <c r="J85" i="111"/>
  <c r="N85" i="111" s="1"/>
  <c r="J34" i="85"/>
  <c r="G111" i="76"/>
  <c r="J65" i="76"/>
  <c r="M40" i="77"/>
  <c r="J104" i="107"/>
  <c r="N104" i="107" s="1"/>
  <c r="J32" i="80"/>
  <c r="J86" i="84"/>
  <c r="N86" i="84" s="1"/>
  <c r="J35" i="89"/>
  <c r="N35" i="89" s="1"/>
  <c r="R35" i="89" s="1"/>
  <c r="S35" i="89" s="1"/>
  <c r="M43" i="100"/>
  <c r="N43" i="100" s="1"/>
  <c r="R43" i="100" s="1"/>
  <c r="S43" i="100" s="1"/>
  <c r="N60" i="106"/>
  <c r="R60" i="106" s="1"/>
  <c r="S60" i="106" s="1"/>
  <c r="M60" i="106"/>
  <c r="J93" i="90"/>
  <c r="N93" i="90" s="1"/>
  <c r="J88" i="91"/>
  <c r="N88" i="91" s="1"/>
  <c r="J100" i="87"/>
  <c r="N100" i="87" s="1"/>
  <c r="J101" i="108"/>
  <c r="N101" i="108" s="1"/>
  <c r="M55" i="73"/>
  <c r="J102" i="73"/>
  <c r="N102" i="73" s="1"/>
  <c r="M48" i="99"/>
  <c r="N48" i="99" s="1"/>
  <c r="R48" i="99" s="1"/>
  <c r="S48" i="99" s="1"/>
  <c r="M54" i="109"/>
  <c r="N54" i="109" s="1"/>
  <c r="R54" i="109" s="1"/>
  <c r="S54" i="109" s="1"/>
  <c r="J82" i="89"/>
  <c r="N82" i="89" s="1"/>
  <c r="K63" i="83"/>
  <c r="M59" i="83"/>
  <c r="M63" i="83" s="1"/>
  <c r="J72" i="79"/>
  <c r="N72" i="79" s="1"/>
  <c r="M45" i="72"/>
  <c r="R107" i="103"/>
  <c r="J107" i="103"/>
  <c r="S107" i="103"/>
  <c r="J43" i="89"/>
  <c r="N43" i="89" s="1"/>
  <c r="R43" i="89" s="1"/>
  <c r="S43" i="89" s="1"/>
  <c r="M37" i="82"/>
  <c r="S108" i="100"/>
  <c r="J108" i="100"/>
  <c r="R108" i="100"/>
  <c r="J46" i="91"/>
  <c r="N46" i="91" s="1"/>
  <c r="R46" i="91" s="1"/>
  <c r="S46" i="91" s="1"/>
  <c r="J95" i="89"/>
  <c r="N95" i="89" s="1"/>
  <c r="M53" i="97"/>
  <c r="N53" i="97" s="1"/>
  <c r="R53" i="97" s="1"/>
  <c r="S53" i="97" s="1"/>
  <c r="J97" i="99"/>
  <c r="N97" i="99" s="1"/>
  <c r="M56" i="106"/>
  <c r="N56" i="106" s="1"/>
  <c r="R56" i="106" s="1"/>
  <c r="S56" i="106" s="1"/>
  <c r="J53" i="72"/>
  <c r="N53" i="72" s="1"/>
  <c r="R53" i="72" s="1"/>
  <c r="S53" i="72" s="1"/>
  <c r="M40" i="97"/>
  <c r="N40" i="97" s="1"/>
  <c r="R40" i="97" s="1"/>
  <c r="S40" i="97" s="1"/>
  <c r="J81" i="104"/>
  <c r="N81" i="104" s="1"/>
  <c r="G63" i="88"/>
  <c r="N59" i="88"/>
  <c r="J59" i="88"/>
  <c r="J38" i="91"/>
  <c r="N38" i="91" s="1"/>
  <c r="R38" i="91" s="1"/>
  <c r="S38" i="91" s="1"/>
  <c r="J76" i="116"/>
  <c r="N76" i="116" s="1"/>
  <c r="J79" i="85"/>
  <c r="N79" i="85" s="1"/>
  <c r="J75" i="89"/>
  <c r="N75" i="89" s="1"/>
  <c r="M51" i="109"/>
  <c r="N51" i="109" s="1"/>
  <c r="R51" i="109" s="1"/>
  <c r="S51" i="109" s="1"/>
  <c r="M61" i="115"/>
  <c r="N61" i="115"/>
  <c r="R61" i="115" s="1"/>
  <c r="S61" i="115" s="1"/>
  <c r="J46" i="89"/>
  <c r="N46" i="89" s="1"/>
  <c r="R46" i="89" s="1"/>
  <c r="S46" i="89" s="1"/>
  <c r="J69" i="116"/>
  <c r="N69" i="116" s="1"/>
  <c r="J81" i="77"/>
  <c r="N81" i="77" s="1"/>
  <c r="K63" i="102"/>
  <c r="M59" i="102"/>
  <c r="N59" i="102"/>
  <c r="J110" i="77"/>
  <c r="S110" i="77"/>
  <c r="R110" i="77"/>
  <c r="J93" i="73"/>
  <c r="N93" i="73" s="1"/>
  <c r="J70" i="88"/>
  <c r="N70" i="88" s="1"/>
  <c r="J66" i="102"/>
  <c r="N66" i="102" s="1"/>
  <c r="J84" i="91"/>
  <c r="N84" i="91" s="1"/>
  <c r="M48" i="100"/>
  <c r="N48" i="100" s="1"/>
  <c r="R48" i="100" s="1"/>
  <c r="S48" i="100" s="1"/>
  <c r="J73" i="92"/>
  <c r="N73" i="92" s="1"/>
  <c r="J100" i="113"/>
  <c r="N100" i="113" s="1"/>
  <c r="S107" i="83"/>
  <c r="R107" i="83"/>
  <c r="J107" i="83"/>
  <c r="J86" i="104"/>
  <c r="N86" i="104" s="1"/>
  <c r="J68" i="111"/>
  <c r="N68" i="111" s="1"/>
  <c r="M34" i="75"/>
  <c r="J97" i="82"/>
  <c r="N97" i="82" s="1"/>
  <c r="J80" i="81"/>
  <c r="N80" i="81" s="1"/>
  <c r="M51" i="101"/>
  <c r="N51" i="101" s="1"/>
  <c r="R51" i="101" s="1"/>
  <c r="S51" i="101" s="1"/>
  <c r="M55" i="65"/>
  <c r="J68" i="85"/>
  <c r="N68" i="85" s="1"/>
  <c r="J98" i="106"/>
  <c r="N98" i="106" s="1"/>
  <c r="J79" i="104"/>
  <c r="N79" i="104" s="1"/>
  <c r="J85" i="110"/>
  <c r="N85" i="110" s="1"/>
  <c r="J92" i="111"/>
  <c r="N92" i="111" s="1"/>
  <c r="J100" i="83"/>
  <c r="N100" i="83" s="1"/>
  <c r="J104" i="71"/>
  <c r="N104" i="71" s="1"/>
  <c r="J44" i="81"/>
  <c r="N44" i="81" s="1"/>
  <c r="R44" i="81" s="1"/>
  <c r="S44" i="81" s="1"/>
  <c r="M44" i="111"/>
  <c r="N44" i="111" s="1"/>
  <c r="R44" i="111" s="1"/>
  <c r="S44" i="111" s="1"/>
  <c r="J35" i="90"/>
  <c r="J66" i="82"/>
  <c r="N66" i="82" s="1"/>
  <c r="J100" i="111"/>
  <c r="N100" i="111" s="1"/>
  <c r="J38" i="75"/>
  <c r="N38" i="75" s="1"/>
  <c r="R38" i="75" s="1"/>
  <c r="S38" i="75" s="1"/>
  <c r="J92" i="99"/>
  <c r="N92" i="99" s="1"/>
  <c r="J87" i="80"/>
  <c r="N87" i="80" s="1"/>
  <c r="M50" i="72"/>
  <c r="M37" i="65"/>
  <c r="M53" i="90"/>
  <c r="N53" i="90" s="1"/>
  <c r="R53" i="90" s="1"/>
  <c r="S53" i="90" s="1"/>
  <c r="M56" i="97"/>
  <c r="N56" i="97" s="1"/>
  <c r="R56" i="97" s="1"/>
  <c r="S56" i="97" s="1"/>
  <c r="M47" i="89"/>
  <c r="J73" i="107"/>
  <c r="N73" i="107" s="1"/>
  <c r="M56" i="117"/>
  <c r="N56" i="117" s="1"/>
  <c r="R56" i="117" s="1"/>
  <c r="S56" i="117" s="1"/>
  <c r="M37" i="78"/>
  <c r="J88" i="99"/>
  <c r="N88" i="99" s="1"/>
  <c r="J66" i="100"/>
  <c r="N66" i="100" s="1"/>
  <c r="J73" i="65"/>
  <c r="N73" i="65" s="1"/>
  <c r="J101" i="92"/>
  <c r="N101" i="92" s="1"/>
  <c r="M38" i="88"/>
  <c r="M60" i="116"/>
  <c r="N60" i="116"/>
  <c r="R60" i="116" s="1"/>
  <c r="S60" i="116" s="1"/>
  <c r="J89" i="108"/>
  <c r="N89" i="108" s="1"/>
  <c r="J96" i="111"/>
  <c r="N96" i="111" s="1"/>
  <c r="J49" i="73"/>
  <c r="J48" i="79"/>
  <c r="J78" i="108"/>
  <c r="N78" i="108" s="1"/>
  <c r="M48" i="75"/>
  <c r="J68" i="115"/>
  <c r="N68" i="115" s="1"/>
  <c r="J39" i="83"/>
  <c r="W19" i="54"/>
  <c r="M61" i="77"/>
  <c r="J59" i="83"/>
  <c r="G63" i="83"/>
  <c r="N59" i="83"/>
  <c r="J109" i="71"/>
  <c r="N109" i="71" s="1"/>
  <c r="R109" i="71"/>
  <c r="S109" i="71"/>
  <c r="J84" i="65"/>
  <c r="N84" i="65" s="1"/>
  <c r="J94" i="109"/>
  <c r="N94" i="109" s="1"/>
  <c r="N60" i="98"/>
  <c r="R60" i="98" s="1"/>
  <c r="S60" i="98" s="1"/>
  <c r="M60" i="98"/>
  <c r="M60" i="73"/>
  <c r="J79" i="75"/>
  <c r="N79" i="75" s="1"/>
  <c r="J99" i="84"/>
  <c r="N99" i="84" s="1"/>
  <c r="M32" i="83"/>
  <c r="M42" i="75"/>
  <c r="J80" i="76"/>
  <c r="N80" i="76" s="1"/>
  <c r="J40" i="71"/>
  <c r="N40" i="71" s="1"/>
  <c r="R40" i="71" s="1"/>
  <c r="S40" i="71" s="1"/>
  <c r="M61" i="98"/>
  <c r="N61" i="98"/>
  <c r="R61" i="98" s="1"/>
  <c r="S61" i="98" s="1"/>
  <c r="M34" i="116"/>
  <c r="N34" i="116" s="1"/>
  <c r="R34" i="116" s="1"/>
  <c r="S34" i="116" s="1"/>
  <c r="M48" i="80"/>
  <c r="N48" i="80" s="1"/>
  <c r="R48" i="80" s="1"/>
  <c r="S48" i="80" s="1"/>
  <c r="J102" i="71"/>
  <c r="N102" i="71" s="1"/>
  <c r="M59" i="92"/>
  <c r="K63" i="92"/>
  <c r="M46" i="90"/>
  <c r="N46" i="90" s="1"/>
  <c r="R46" i="90" s="1"/>
  <c r="S46" i="90" s="1"/>
  <c r="J97" i="80"/>
  <c r="N97" i="80" s="1"/>
  <c r="J101" i="102"/>
  <c r="N101" i="102" s="1"/>
  <c r="M44" i="74"/>
  <c r="J89" i="88"/>
  <c r="N89" i="88" s="1"/>
  <c r="J98" i="78"/>
  <c r="N98" i="78" s="1"/>
  <c r="M37" i="79"/>
  <c r="J101" i="91"/>
  <c r="N101" i="91" s="1"/>
  <c r="J101" i="115"/>
  <c r="N101" i="115" s="1"/>
  <c r="N59" i="85"/>
  <c r="G63" i="85"/>
  <c r="J59" i="85"/>
  <c r="J78" i="89"/>
  <c r="N78" i="89" s="1"/>
  <c r="J108" i="117"/>
  <c r="R108" i="117"/>
  <c r="S108" i="117"/>
  <c r="J80" i="78"/>
  <c r="N80" i="78" s="1"/>
  <c r="J103" i="65"/>
  <c r="N103" i="65" s="1"/>
  <c r="J36" i="77"/>
  <c r="N36" i="77" s="1"/>
  <c r="R36" i="77" s="1"/>
  <c r="S36" i="77" s="1"/>
  <c r="J70" i="92"/>
  <c r="N70" i="92" s="1"/>
  <c r="J91" i="71"/>
  <c r="N91" i="71" s="1"/>
  <c r="J47" i="76"/>
  <c r="M37" i="86"/>
  <c r="M52" i="106"/>
  <c r="N52" i="106" s="1"/>
  <c r="R52" i="106" s="1"/>
  <c r="S52" i="106" s="1"/>
  <c r="J71" i="78"/>
  <c r="N71" i="78" s="1"/>
  <c r="M57" i="100"/>
  <c r="N57" i="100" s="1"/>
  <c r="R57" i="100" s="1"/>
  <c r="S57" i="100" s="1"/>
  <c r="J68" i="98"/>
  <c r="N68" i="98" s="1"/>
  <c r="M33" i="74"/>
  <c r="J97" i="91"/>
  <c r="N97" i="91" s="1"/>
  <c r="N60" i="108"/>
  <c r="R60" i="108" s="1"/>
  <c r="S60" i="108" s="1"/>
  <c r="M60" i="108"/>
  <c r="J100" i="106"/>
  <c r="N100" i="106" s="1"/>
  <c r="M41" i="97"/>
  <c r="N41" i="97" s="1"/>
  <c r="R41" i="97" s="1"/>
  <c r="S41" i="97" s="1"/>
  <c r="J40" i="65"/>
  <c r="N40" i="65" s="1"/>
  <c r="R40" i="65" s="1"/>
  <c r="S40" i="65" s="1"/>
  <c r="J56" i="78"/>
  <c r="N56" i="78" s="1"/>
  <c r="R56" i="78" s="1"/>
  <c r="S56" i="78" s="1"/>
  <c r="M54" i="98"/>
  <c r="N54" i="98" s="1"/>
  <c r="R54" i="98" s="1"/>
  <c r="S54" i="98" s="1"/>
  <c r="J83" i="115"/>
  <c r="N83" i="115" s="1"/>
  <c r="M45" i="83"/>
  <c r="J81" i="90"/>
  <c r="N81" i="90" s="1"/>
  <c r="J79" i="65"/>
  <c r="N79" i="65" s="1"/>
  <c r="J56" i="85"/>
  <c r="N56" i="85" s="1"/>
  <c r="R56" i="85" s="1"/>
  <c r="S56" i="85" s="1"/>
  <c r="J87" i="111"/>
  <c r="N87" i="111" s="1"/>
  <c r="J86" i="71"/>
  <c r="N86" i="71" s="1"/>
  <c r="J85" i="98"/>
  <c r="N85" i="98" s="1"/>
  <c r="J99" i="104"/>
  <c r="N99" i="104" s="1"/>
  <c r="M60" i="86"/>
  <c r="J83" i="113"/>
  <c r="N83" i="113" s="1"/>
  <c r="J98" i="107"/>
  <c r="N98" i="107" s="1"/>
  <c r="M45" i="101"/>
  <c r="N45" i="101" s="1"/>
  <c r="R45" i="101" s="1"/>
  <c r="S45" i="101" s="1"/>
  <c r="J83" i="104"/>
  <c r="N83" i="104" s="1"/>
  <c r="J39" i="86"/>
  <c r="J81" i="115"/>
  <c r="N81" i="115" s="1"/>
  <c r="N60" i="88"/>
  <c r="R60" i="88" s="1"/>
  <c r="S60" i="88" s="1"/>
  <c r="J60" i="88"/>
  <c r="M52" i="91"/>
  <c r="M38" i="72"/>
  <c r="N38" i="72" s="1"/>
  <c r="R38" i="72" s="1"/>
  <c r="S38" i="72" s="1"/>
  <c r="J92" i="104"/>
  <c r="N92" i="104" s="1"/>
  <c r="J89" i="98"/>
  <c r="N89" i="98" s="1"/>
  <c r="J45" i="74"/>
  <c r="N45" i="74" s="1"/>
  <c r="R45" i="74" s="1"/>
  <c r="S45" i="74" s="1"/>
  <c r="S106" i="104"/>
  <c r="R106" i="104"/>
  <c r="J106" i="104"/>
  <c r="M38" i="100"/>
  <c r="N38" i="100" s="1"/>
  <c r="R38" i="100" s="1"/>
  <c r="S38" i="100" s="1"/>
  <c r="J37" i="78"/>
  <c r="N37" i="78" s="1"/>
  <c r="R37" i="78" s="1"/>
  <c r="S37" i="78" s="1"/>
  <c r="M61" i="116"/>
  <c r="N61" i="116"/>
  <c r="R61" i="116" s="1"/>
  <c r="S61" i="116" s="1"/>
  <c r="J77" i="113"/>
  <c r="N77" i="113" s="1"/>
  <c r="J37" i="76"/>
  <c r="N37" i="76" s="1"/>
  <c r="R37" i="76" s="1"/>
  <c r="S37" i="76" s="1"/>
  <c r="J101" i="82"/>
  <c r="N101" i="82" s="1"/>
  <c r="J56" i="74"/>
  <c r="N56" i="74" s="1"/>
  <c r="R56" i="74" s="1"/>
  <c r="S56" i="74" s="1"/>
  <c r="J80" i="97"/>
  <c r="N80" i="97" s="1"/>
  <c r="J76" i="106"/>
  <c r="N76" i="106" s="1"/>
  <c r="M56" i="71"/>
  <c r="N56" i="71" s="1"/>
  <c r="R56" i="71" s="1"/>
  <c r="S56" i="71" s="1"/>
  <c r="J86" i="98"/>
  <c r="N86" i="98" s="1"/>
  <c r="J34" i="78"/>
  <c r="N34" i="78" s="1"/>
  <c r="R34" i="78" s="1"/>
  <c r="S34" i="78" s="1"/>
  <c r="J75" i="115"/>
  <c r="N75" i="115" s="1"/>
  <c r="J74" i="103"/>
  <c r="N74" i="103" s="1"/>
  <c r="M34" i="102"/>
  <c r="N34" i="102" s="1"/>
  <c r="R34" i="102" s="1"/>
  <c r="S34" i="102" s="1"/>
  <c r="M48" i="116"/>
  <c r="N48" i="116" s="1"/>
  <c r="R48" i="116" s="1"/>
  <c r="S48" i="116" s="1"/>
  <c r="S110" i="108"/>
  <c r="J110" i="108"/>
  <c r="R110" i="108"/>
  <c r="J53" i="73"/>
  <c r="N53" i="73" s="1"/>
  <c r="R53" i="73" s="1"/>
  <c r="S53" i="73" s="1"/>
  <c r="J107" i="100"/>
  <c r="R107" i="100"/>
  <c r="S107" i="100"/>
  <c r="J81" i="98"/>
  <c r="N81" i="98" s="1"/>
  <c r="M42" i="86"/>
  <c r="J89" i="109"/>
  <c r="N89" i="109" s="1"/>
  <c r="J86" i="91"/>
  <c r="N86" i="91" s="1"/>
  <c r="J87" i="65"/>
  <c r="N87" i="65" s="1"/>
  <c r="J54" i="92"/>
  <c r="N54" i="92" s="1"/>
  <c r="R54" i="92" s="1"/>
  <c r="S54" i="92" s="1"/>
  <c r="M51" i="74"/>
  <c r="J106" i="98"/>
  <c r="R106" i="98"/>
  <c r="S106" i="98"/>
  <c r="S111" i="98" s="1"/>
  <c r="J90" i="89"/>
  <c r="N90" i="89" s="1"/>
  <c r="M49" i="107"/>
  <c r="N49" i="107" s="1"/>
  <c r="R49" i="107" s="1"/>
  <c r="S49" i="107" s="1"/>
  <c r="J71" i="91"/>
  <c r="N71" i="91" s="1"/>
  <c r="M44" i="84"/>
  <c r="M44" i="108"/>
  <c r="N44" i="108" s="1"/>
  <c r="R44" i="108" s="1"/>
  <c r="S44" i="108" s="1"/>
  <c r="J90" i="103"/>
  <c r="N90" i="103" s="1"/>
  <c r="J74" i="110"/>
  <c r="N74" i="110" s="1"/>
  <c r="M40" i="99"/>
  <c r="N40" i="99" s="1"/>
  <c r="R40" i="99" s="1"/>
  <c r="S40" i="99" s="1"/>
  <c r="J93" i="108"/>
  <c r="N93" i="108" s="1"/>
  <c r="J45" i="90"/>
  <c r="M38" i="73"/>
  <c r="J53" i="83"/>
  <c r="N53" i="83" s="1"/>
  <c r="R53" i="83" s="1"/>
  <c r="S53" i="83" s="1"/>
  <c r="J102" i="90"/>
  <c r="N102" i="90" s="1"/>
  <c r="J98" i="115"/>
  <c r="N98" i="115" s="1"/>
  <c r="J37" i="79"/>
  <c r="M50" i="114"/>
  <c r="N50" i="114" s="1"/>
  <c r="R50" i="114" s="1"/>
  <c r="S50" i="114" s="1"/>
  <c r="J42" i="75"/>
  <c r="N42" i="75" s="1"/>
  <c r="R42" i="75" s="1"/>
  <c r="S42" i="75" s="1"/>
  <c r="M44" i="117"/>
  <c r="N44" i="117" s="1"/>
  <c r="R44" i="117" s="1"/>
  <c r="S44" i="117" s="1"/>
  <c r="R108" i="99"/>
  <c r="S108" i="99"/>
  <c r="J108" i="99"/>
  <c r="J86" i="101"/>
  <c r="N86" i="101" s="1"/>
  <c r="J101" i="86"/>
  <c r="N101" i="86" s="1"/>
  <c r="J87" i="81"/>
  <c r="N87" i="81" s="1"/>
  <c r="S106" i="92"/>
  <c r="S111" i="92" s="1"/>
  <c r="J106" i="92"/>
  <c r="R106" i="92"/>
  <c r="R111" i="92" s="1"/>
  <c r="J100" i="91"/>
  <c r="N100" i="91" s="1"/>
  <c r="J83" i="106"/>
  <c r="N83" i="106" s="1"/>
  <c r="M52" i="87"/>
  <c r="J78" i="104"/>
  <c r="N78" i="104" s="1"/>
  <c r="M53" i="117"/>
  <c r="N53" i="117" s="1"/>
  <c r="R53" i="117" s="1"/>
  <c r="S53" i="117" s="1"/>
  <c r="N62" i="101"/>
  <c r="R62" i="101" s="1"/>
  <c r="S62" i="101" s="1"/>
  <c r="M62" i="101"/>
  <c r="J71" i="84"/>
  <c r="N71" i="84" s="1"/>
  <c r="R110" i="73"/>
  <c r="S110" i="73"/>
  <c r="J110" i="73"/>
  <c r="M42" i="100"/>
  <c r="N42" i="100" s="1"/>
  <c r="R42" i="100" s="1"/>
  <c r="S42" i="100" s="1"/>
  <c r="J69" i="81"/>
  <c r="N69" i="81" s="1"/>
  <c r="M44" i="106"/>
  <c r="N44" i="106" s="1"/>
  <c r="R44" i="106" s="1"/>
  <c r="S44" i="106" s="1"/>
  <c r="J45" i="81"/>
  <c r="M52" i="71"/>
  <c r="J68" i="103"/>
  <c r="N68" i="103" s="1"/>
  <c r="M46" i="115"/>
  <c r="N46" i="115" s="1"/>
  <c r="R46" i="115" s="1"/>
  <c r="S46" i="115" s="1"/>
  <c r="M57" i="105"/>
  <c r="N57" i="105" s="1"/>
  <c r="R57" i="105" s="1"/>
  <c r="S57" i="105" s="1"/>
  <c r="J106" i="73"/>
  <c r="R106" i="73"/>
  <c r="R111" i="73" s="1"/>
  <c r="S106" i="73"/>
  <c r="S111" i="73" s="1"/>
  <c r="M42" i="71"/>
  <c r="J34" i="84"/>
  <c r="J52" i="75"/>
  <c r="N52" i="75" s="1"/>
  <c r="R52" i="75" s="1"/>
  <c r="S52" i="75" s="1"/>
  <c r="M33" i="89"/>
  <c r="O19" i="54"/>
  <c r="J84" i="87"/>
  <c r="N84" i="87" s="1"/>
  <c r="M33" i="90"/>
  <c r="M47" i="76"/>
  <c r="M53" i="111"/>
  <c r="N53" i="111" s="1"/>
  <c r="R53" i="111" s="1"/>
  <c r="S53" i="111" s="1"/>
  <c r="J67" i="76"/>
  <c r="N67" i="76" s="1"/>
  <c r="M49" i="92"/>
  <c r="J60" i="76"/>
  <c r="N60" i="76"/>
  <c r="R60" i="76" s="1"/>
  <c r="S60" i="76" s="1"/>
  <c r="J68" i="102"/>
  <c r="N68" i="102" s="1"/>
  <c r="J73" i="75"/>
  <c r="N73" i="75" s="1"/>
  <c r="M46" i="74"/>
  <c r="M47" i="77"/>
  <c r="J45" i="85"/>
  <c r="N45" i="85" s="1"/>
  <c r="R45" i="85" s="1"/>
  <c r="S45" i="85" s="1"/>
  <c r="J77" i="108"/>
  <c r="N77" i="108" s="1"/>
  <c r="J67" i="104"/>
  <c r="N67" i="104" s="1"/>
  <c r="M44" i="98"/>
  <c r="N44" i="98" s="1"/>
  <c r="R44" i="98" s="1"/>
  <c r="S44" i="98" s="1"/>
  <c r="M54" i="77"/>
  <c r="AF19" i="54"/>
  <c r="J82" i="77"/>
  <c r="N82" i="77" s="1"/>
  <c r="M53" i="115"/>
  <c r="N53" i="115" s="1"/>
  <c r="R53" i="115" s="1"/>
  <c r="S53" i="115" s="1"/>
  <c r="M49" i="72"/>
  <c r="M34" i="106"/>
  <c r="N34" i="106" s="1"/>
  <c r="R34" i="106" s="1"/>
  <c r="S34" i="106" s="1"/>
  <c r="J84" i="108"/>
  <c r="N84" i="108" s="1"/>
  <c r="N61" i="75"/>
  <c r="R61" i="75" s="1"/>
  <c r="S61" i="75" s="1"/>
  <c r="J61" i="75"/>
  <c r="J65" i="116"/>
  <c r="G111" i="116"/>
  <c r="M46" i="106"/>
  <c r="N46" i="106" s="1"/>
  <c r="R46" i="106" s="1"/>
  <c r="S46" i="106" s="1"/>
  <c r="M45" i="90"/>
  <c r="J53" i="88"/>
  <c r="N53" i="88" s="1"/>
  <c r="R53" i="88" s="1"/>
  <c r="S53" i="88" s="1"/>
  <c r="J36" i="65"/>
  <c r="N36" i="65" s="1"/>
  <c r="R36" i="65" s="1"/>
  <c r="S36" i="65" s="1"/>
  <c r="J100" i="98"/>
  <c r="N100" i="98" s="1"/>
  <c r="J50" i="81"/>
  <c r="J86" i="87"/>
  <c r="N86" i="87" s="1"/>
  <c r="J81" i="113"/>
  <c r="N81" i="113" s="1"/>
  <c r="J70" i="98"/>
  <c r="N70" i="98" s="1"/>
  <c r="J48" i="84"/>
  <c r="N48" i="84" s="1"/>
  <c r="R48" i="84" s="1"/>
  <c r="S48" i="84" s="1"/>
  <c r="J98" i="117"/>
  <c r="N98" i="117" s="1"/>
  <c r="M51" i="86"/>
  <c r="S109" i="109"/>
  <c r="J109" i="109"/>
  <c r="N109" i="109" s="1"/>
  <c r="R109" i="109"/>
  <c r="J103" i="91"/>
  <c r="N103" i="91" s="1"/>
  <c r="J69" i="97"/>
  <c r="N69" i="97" s="1"/>
  <c r="J97" i="102"/>
  <c r="N97" i="102" s="1"/>
  <c r="J103" i="83"/>
  <c r="N103" i="83" s="1"/>
  <c r="J104" i="108"/>
  <c r="N104" i="108" s="1"/>
  <c r="J72" i="107"/>
  <c r="N72" i="107" s="1"/>
  <c r="J72" i="91"/>
  <c r="N72" i="91" s="1"/>
  <c r="J36" i="71"/>
  <c r="N36" i="71" s="1"/>
  <c r="R36" i="71" s="1"/>
  <c r="S36" i="71" s="1"/>
  <c r="M48" i="104"/>
  <c r="N48" i="104" s="1"/>
  <c r="R48" i="104" s="1"/>
  <c r="S48" i="104" s="1"/>
  <c r="J87" i="89"/>
  <c r="N87" i="89" s="1"/>
  <c r="J71" i="89"/>
  <c r="N71" i="89" s="1"/>
  <c r="M36" i="86"/>
  <c r="N36" i="86" s="1"/>
  <c r="R36" i="86" s="1"/>
  <c r="S36" i="86" s="1"/>
  <c r="J67" i="98"/>
  <c r="N67" i="98" s="1"/>
  <c r="K63" i="97"/>
  <c r="N59" i="97"/>
  <c r="M59" i="97"/>
  <c r="M57" i="99"/>
  <c r="N57" i="99" s="1"/>
  <c r="R57" i="99" s="1"/>
  <c r="S57" i="99" s="1"/>
  <c r="M39" i="111"/>
  <c r="N39" i="111" s="1"/>
  <c r="R39" i="111" s="1"/>
  <c r="S39" i="111" s="1"/>
  <c r="J96" i="77"/>
  <c r="N96" i="77" s="1"/>
  <c r="J74" i="80"/>
  <c r="N74" i="80" s="1"/>
  <c r="J97" i="75"/>
  <c r="N97" i="75" s="1"/>
  <c r="J56" i="83"/>
  <c r="M52" i="76"/>
  <c r="M56" i="110"/>
  <c r="N56" i="110" s="1"/>
  <c r="R56" i="110" s="1"/>
  <c r="S56" i="110" s="1"/>
  <c r="J102" i="77"/>
  <c r="N102" i="77" s="1"/>
  <c r="M47" i="110"/>
  <c r="N47" i="110" s="1"/>
  <c r="R47" i="110" s="1"/>
  <c r="S47" i="110" s="1"/>
  <c r="J88" i="98"/>
  <c r="N88" i="98" s="1"/>
  <c r="J100" i="72"/>
  <c r="N100" i="72" s="1"/>
  <c r="J91" i="75"/>
  <c r="N91" i="75" s="1"/>
  <c r="M48" i="115"/>
  <c r="N48" i="115" s="1"/>
  <c r="R48" i="115" s="1"/>
  <c r="S48" i="115" s="1"/>
  <c r="DU19" i="54"/>
  <c r="J47" i="92"/>
  <c r="N47" i="92" s="1"/>
  <c r="R47" i="92" s="1"/>
  <c r="S47" i="92" s="1"/>
  <c r="M50" i="77"/>
  <c r="M33" i="102"/>
  <c r="N33" i="102" s="1"/>
  <c r="R33" i="102" s="1"/>
  <c r="S33" i="102" s="1"/>
  <c r="S107" i="105"/>
  <c r="J107" i="105"/>
  <c r="R107" i="105"/>
  <c r="J71" i="65"/>
  <c r="N71" i="65" s="1"/>
  <c r="J104" i="100"/>
  <c r="N104" i="100" s="1"/>
  <c r="M60" i="109"/>
  <c r="N60" i="109"/>
  <c r="R60" i="109" s="1"/>
  <c r="S60" i="109" s="1"/>
  <c r="J106" i="110"/>
  <c r="S106" i="110"/>
  <c r="R106" i="110"/>
  <c r="M40" i="72"/>
  <c r="M41" i="101"/>
  <c r="N41" i="101" s="1"/>
  <c r="R41" i="101" s="1"/>
  <c r="S41" i="101" s="1"/>
  <c r="J48" i="76"/>
  <c r="N48" i="76" s="1"/>
  <c r="R48" i="76" s="1"/>
  <c r="S48" i="76" s="1"/>
  <c r="J71" i="80"/>
  <c r="N71" i="80" s="1"/>
  <c r="J76" i="105"/>
  <c r="N76" i="105" s="1"/>
  <c r="M38" i="89"/>
  <c r="J78" i="90"/>
  <c r="N78" i="90" s="1"/>
  <c r="J39" i="71"/>
  <c r="N39" i="71" s="1"/>
  <c r="R39" i="71" s="1"/>
  <c r="S39" i="71" s="1"/>
  <c r="J59" i="77"/>
  <c r="G63" i="77"/>
  <c r="N59" i="77"/>
  <c r="J78" i="105"/>
  <c r="N78" i="105" s="1"/>
  <c r="M51" i="81"/>
  <c r="J104" i="98"/>
  <c r="N104" i="98" s="1"/>
  <c r="J77" i="97"/>
  <c r="N77" i="97" s="1"/>
  <c r="M56" i="83"/>
  <c r="J85" i="65"/>
  <c r="N85" i="65" s="1"/>
  <c r="J61" i="90"/>
  <c r="N61" i="90"/>
  <c r="R61" i="90" s="1"/>
  <c r="S61" i="90" s="1"/>
  <c r="J78" i="88"/>
  <c r="N78" i="88" s="1"/>
  <c r="M47" i="113"/>
  <c r="N47" i="113" s="1"/>
  <c r="R47" i="113" s="1"/>
  <c r="S47" i="113" s="1"/>
  <c r="J37" i="86"/>
  <c r="N37" i="86" s="1"/>
  <c r="R37" i="86" s="1"/>
  <c r="S37" i="86" s="1"/>
  <c r="J102" i="102"/>
  <c r="N102" i="102" s="1"/>
  <c r="M44" i="91"/>
  <c r="J98" i="82"/>
  <c r="N98" i="82" s="1"/>
  <c r="M35" i="115"/>
  <c r="N35" i="115" s="1"/>
  <c r="R35" i="115" s="1"/>
  <c r="S35" i="115" s="1"/>
  <c r="J110" i="81"/>
  <c r="S110" i="81"/>
  <c r="R110" i="81"/>
  <c r="M41" i="103"/>
  <c r="N41" i="103" s="1"/>
  <c r="R41" i="103" s="1"/>
  <c r="S41" i="103" s="1"/>
  <c r="S109" i="91"/>
  <c r="R109" i="91"/>
  <c r="J109" i="91"/>
  <c r="N109" i="91" s="1"/>
  <c r="M43" i="79"/>
  <c r="J103" i="74"/>
  <c r="N103" i="74" s="1"/>
  <c r="G111" i="90"/>
  <c r="J65" i="90"/>
  <c r="M32" i="92"/>
  <c r="M34" i="85"/>
  <c r="J69" i="71"/>
  <c r="N69" i="71" s="1"/>
  <c r="J32" i="65"/>
  <c r="J72" i="116"/>
  <c r="N72" i="116" s="1"/>
  <c r="M46" i="101"/>
  <c r="N46" i="101" s="1"/>
  <c r="R46" i="101" s="1"/>
  <c r="S46" i="101" s="1"/>
  <c r="R110" i="103"/>
  <c r="S110" i="103"/>
  <c r="J110" i="103"/>
  <c r="J88" i="74"/>
  <c r="N88" i="74" s="1"/>
  <c r="R106" i="117"/>
  <c r="S106" i="117"/>
  <c r="J106" i="117"/>
  <c r="J92" i="100"/>
  <c r="N92" i="100" s="1"/>
  <c r="J67" i="108"/>
  <c r="N67" i="108" s="1"/>
  <c r="J78" i="74"/>
  <c r="N78" i="74" s="1"/>
  <c r="J75" i="106"/>
  <c r="N75" i="106" s="1"/>
  <c r="S106" i="103"/>
  <c r="S111" i="103" s="1"/>
  <c r="J106" i="103"/>
  <c r="R106" i="103"/>
  <c r="R111" i="103" s="1"/>
  <c r="J101" i="98"/>
  <c r="N101" i="98" s="1"/>
  <c r="M53" i="65"/>
  <c r="J94" i="73"/>
  <c r="N94" i="73" s="1"/>
  <c r="J75" i="97"/>
  <c r="N75" i="97" s="1"/>
  <c r="J86" i="108"/>
  <c r="N86" i="108" s="1"/>
  <c r="J86" i="79"/>
  <c r="N86" i="79" s="1"/>
  <c r="J51" i="73"/>
  <c r="N51" i="73" s="1"/>
  <c r="R51" i="73" s="1"/>
  <c r="S51" i="73" s="1"/>
  <c r="J35" i="77"/>
  <c r="J61" i="71"/>
  <c r="N61" i="71"/>
  <c r="R61" i="71" s="1"/>
  <c r="S61" i="71" s="1"/>
  <c r="J34" i="74"/>
  <c r="N34" i="74" s="1"/>
  <c r="R34" i="74" s="1"/>
  <c r="S34" i="74" s="1"/>
  <c r="J101" i="110"/>
  <c r="N101" i="110" s="1"/>
  <c r="J66" i="79"/>
  <c r="N66" i="79" s="1"/>
  <c r="J104" i="92"/>
  <c r="N104" i="92" s="1"/>
  <c r="J92" i="90"/>
  <c r="N92" i="90" s="1"/>
  <c r="J97" i="107"/>
  <c r="N97" i="107" s="1"/>
  <c r="Z19" i="54"/>
  <c r="J97" i="89"/>
  <c r="N97" i="89" s="1"/>
  <c r="M48" i="85"/>
  <c r="J91" i="104"/>
  <c r="N91" i="104" s="1"/>
  <c r="M51" i="76"/>
  <c r="J99" i="83"/>
  <c r="N99" i="83" s="1"/>
  <c r="M46" i="110"/>
  <c r="N46" i="110" s="1"/>
  <c r="R46" i="110" s="1"/>
  <c r="S46" i="110" s="1"/>
  <c r="J93" i="72"/>
  <c r="N93" i="72" s="1"/>
  <c r="M44" i="101"/>
  <c r="N44" i="101" s="1"/>
  <c r="R44" i="101" s="1"/>
  <c r="S44" i="101" s="1"/>
  <c r="J88" i="100"/>
  <c r="N88" i="100" s="1"/>
  <c r="M34" i="99"/>
  <c r="N34" i="99" s="1"/>
  <c r="R34" i="99" s="1"/>
  <c r="S34" i="99" s="1"/>
  <c r="M38" i="116"/>
  <c r="N38" i="116" s="1"/>
  <c r="R38" i="116" s="1"/>
  <c r="S38" i="116" s="1"/>
  <c r="J98" i="104"/>
  <c r="N98" i="104" s="1"/>
  <c r="J70" i="101"/>
  <c r="N70" i="101" s="1"/>
  <c r="J100" i="105"/>
  <c r="N100" i="105" s="1"/>
  <c r="J96" i="102"/>
  <c r="N96" i="102" s="1"/>
  <c r="J76" i="90"/>
  <c r="N76" i="90" s="1"/>
  <c r="J37" i="65"/>
  <c r="J92" i="113"/>
  <c r="N92" i="113" s="1"/>
  <c r="J51" i="71"/>
  <c r="N51" i="71" s="1"/>
  <c r="R51" i="71" s="1"/>
  <c r="S51" i="71" s="1"/>
  <c r="M45" i="108"/>
  <c r="N45" i="108" s="1"/>
  <c r="R45" i="108" s="1"/>
  <c r="S45" i="108" s="1"/>
  <c r="M36" i="83"/>
  <c r="N36" i="83" s="1"/>
  <c r="R36" i="83" s="1"/>
  <c r="S36" i="83" s="1"/>
  <c r="J70" i="106"/>
  <c r="N70" i="106" s="1"/>
  <c r="J99" i="108"/>
  <c r="N99" i="108" s="1"/>
  <c r="M39" i="87"/>
  <c r="J51" i="91"/>
  <c r="N51" i="91" s="1"/>
  <c r="R51" i="91" s="1"/>
  <c r="S51" i="91" s="1"/>
  <c r="J75" i="117"/>
  <c r="N75" i="117" s="1"/>
  <c r="N19" i="54"/>
  <c r="J54" i="78"/>
  <c r="N54" i="78" s="1"/>
  <c r="R54" i="78" s="1"/>
  <c r="S54" i="78" s="1"/>
  <c r="J95" i="92"/>
  <c r="N95" i="92" s="1"/>
  <c r="M38" i="74"/>
  <c r="M50" i="80"/>
  <c r="J41" i="87"/>
  <c r="N41" i="87" s="1"/>
  <c r="R41" i="87" s="1"/>
  <c r="S41" i="87" s="1"/>
  <c r="J92" i="89"/>
  <c r="N92" i="89" s="1"/>
  <c r="J81" i="86"/>
  <c r="N81" i="86" s="1"/>
  <c r="M48" i="113"/>
  <c r="N48" i="113" s="1"/>
  <c r="R48" i="113" s="1"/>
  <c r="S48" i="113" s="1"/>
  <c r="J97" i="88"/>
  <c r="N97" i="88" s="1"/>
  <c r="J73" i="117"/>
  <c r="N73" i="117" s="1"/>
  <c r="M44" i="71"/>
  <c r="M44" i="79"/>
  <c r="J99" i="65"/>
  <c r="N99" i="65" s="1"/>
  <c r="J42" i="86"/>
  <c r="M56" i="73"/>
  <c r="J101" i="105"/>
  <c r="N101" i="105" s="1"/>
  <c r="M44" i="103"/>
  <c r="N44" i="103" s="1"/>
  <c r="R44" i="103" s="1"/>
  <c r="S44" i="103" s="1"/>
  <c r="J56" i="90"/>
  <c r="N56" i="90" s="1"/>
  <c r="R56" i="90" s="1"/>
  <c r="S56" i="90" s="1"/>
  <c r="M57" i="85"/>
  <c r="J49" i="78"/>
  <c r="N49" i="78" s="1"/>
  <c r="R49" i="78" s="1"/>
  <c r="S49" i="78" s="1"/>
  <c r="M61" i="90"/>
  <c r="J76" i="115"/>
  <c r="N76" i="115" s="1"/>
  <c r="M42" i="110"/>
  <c r="N42" i="110" s="1"/>
  <c r="R42" i="110" s="1"/>
  <c r="S42" i="110" s="1"/>
  <c r="M39" i="85"/>
  <c r="M43" i="80"/>
  <c r="J82" i="117"/>
  <c r="N82" i="117" s="1"/>
  <c r="M52" i="73"/>
  <c r="J95" i="81"/>
  <c r="N95" i="81" s="1"/>
  <c r="M55" i="100"/>
  <c r="N55" i="100" s="1"/>
  <c r="R55" i="100" s="1"/>
  <c r="S55" i="100" s="1"/>
  <c r="M37" i="102"/>
  <c r="N37" i="102" s="1"/>
  <c r="R37" i="102" s="1"/>
  <c r="S37" i="102" s="1"/>
  <c r="J66" i="65"/>
  <c r="N66" i="65" s="1"/>
  <c r="J79" i="108"/>
  <c r="N79" i="108" s="1"/>
  <c r="M48" i="79"/>
  <c r="J91" i="91"/>
  <c r="N91" i="91" s="1"/>
  <c r="M50" i="104"/>
  <c r="N50" i="104" s="1"/>
  <c r="R50" i="104" s="1"/>
  <c r="S50" i="104" s="1"/>
  <c r="M44" i="100"/>
  <c r="N44" i="100" s="1"/>
  <c r="R44" i="100" s="1"/>
  <c r="S44" i="100" s="1"/>
  <c r="M55" i="114"/>
  <c r="N55" i="114" s="1"/>
  <c r="R55" i="114" s="1"/>
  <c r="S55" i="114" s="1"/>
  <c r="J104" i="117"/>
  <c r="N104" i="117" s="1"/>
  <c r="M32" i="76"/>
  <c r="J68" i="86"/>
  <c r="N68" i="86" s="1"/>
  <c r="J50" i="84"/>
  <c r="N50" i="84" s="1"/>
  <c r="R50" i="84" s="1"/>
  <c r="S50" i="84" s="1"/>
  <c r="S107" i="110"/>
  <c r="J107" i="110"/>
  <c r="R107" i="110"/>
  <c r="J96" i="75"/>
  <c r="N96" i="75" s="1"/>
  <c r="J66" i="103"/>
  <c r="N66" i="103" s="1"/>
  <c r="J82" i="107"/>
  <c r="N82" i="107" s="1"/>
  <c r="J86" i="117"/>
  <c r="N86" i="117" s="1"/>
  <c r="J110" i="87"/>
  <c r="S110" i="87"/>
  <c r="R110" i="87"/>
  <c r="M42" i="73"/>
  <c r="M53" i="85"/>
  <c r="J37" i="71"/>
  <c r="N37" i="71" s="1"/>
  <c r="R37" i="71" s="1"/>
  <c r="S37" i="71" s="1"/>
  <c r="J77" i="99"/>
  <c r="N77" i="99" s="1"/>
  <c r="J32" i="77"/>
  <c r="J95" i="106"/>
  <c r="N95" i="106" s="1"/>
  <c r="J71" i="72"/>
  <c r="N71" i="72" s="1"/>
  <c r="J68" i="77"/>
  <c r="N68" i="77" s="1"/>
  <c r="M61" i="65"/>
  <c r="J37" i="73"/>
  <c r="N37" i="73" s="1"/>
  <c r="R37" i="73" s="1"/>
  <c r="S37" i="73" s="1"/>
  <c r="M37" i="104"/>
  <c r="N37" i="104" s="1"/>
  <c r="R37" i="104" s="1"/>
  <c r="S37" i="104" s="1"/>
  <c r="M41" i="82"/>
  <c r="J71" i="106"/>
  <c r="N71" i="106" s="1"/>
  <c r="J72" i="77"/>
  <c r="N72" i="77" s="1"/>
  <c r="J93" i="85"/>
  <c r="N93" i="85" s="1"/>
  <c r="M39" i="86"/>
  <c r="M34" i="84"/>
  <c r="J56" i="82"/>
  <c r="N56" i="82" s="1"/>
  <c r="R56" i="82" s="1"/>
  <c r="S56" i="82" s="1"/>
  <c r="M51" i="106"/>
  <c r="N51" i="106" s="1"/>
  <c r="R51" i="106" s="1"/>
  <c r="S51" i="106" s="1"/>
  <c r="M62" i="82"/>
  <c r="J66" i="105"/>
  <c r="N66" i="105" s="1"/>
  <c r="J90" i="74"/>
  <c r="N90" i="74" s="1"/>
  <c r="J94" i="98"/>
  <c r="N94" i="98" s="1"/>
  <c r="J85" i="87"/>
  <c r="N85" i="87" s="1"/>
  <c r="J93" i="92"/>
  <c r="N93" i="92" s="1"/>
  <c r="J69" i="74"/>
  <c r="N69" i="74" s="1"/>
  <c r="J73" i="106"/>
  <c r="N73" i="106" s="1"/>
  <c r="J85" i="73"/>
  <c r="N85" i="73" s="1"/>
  <c r="J33" i="86"/>
  <c r="N33" i="86" s="1"/>
  <c r="R33" i="86" s="1"/>
  <c r="S33" i="86" s="1"/>
  <c r="J72" i="110"/>
  <c r="N72" i="110" s="1"/>
  <c r="J103" i="105"/>
  <c r="N103" i="105" s="1"/>
  <c r="M38" i="99"/>
  <c r="N38" i="99" s="1"/>
  <c r="R38" i="99" s="1"/>
  <c r="S38" i="99" s="1"/>
  <c r="J88" i="80"/>
  <c r="N88" i="80" s="1"/>
  <c r="J95" i="105"/>
  <c r="N95" i="105" s="1"/>
  <c r="J77" i="110"/>
  <c r="N77" i="110" s="1"/>
  <c r="M62" i="71"/>
  <c r="M60" i="74"/>
  <c r="J41" i="73"/>
  <c r="N41" i="73" s="1"/>
  <c r="R41" i="73" s="1"/>
  <c r="S41" i="73" s="1"/>
  <c r="M45" i="81"/>
  <c r="J102" i="111"/>
  <c r="N102" i="111" s="1"/>
  <c r="J89" i="116"/>
  <c r="N89" i="116" s="1"/>
  <c r="M57" i="76"/>
  <c r="N57" i="76" s="1"/>
  <c r="R57" i="76" s="1"/>
  <c r="S57" i="76" s="1"/>
  <c r="J89" i="75"/>
  <c r="N89" i="75" s="1"/>
  <c r="J96" i="80"/>
  <c r="N96" i="80" s="1"/>
  <c r="J72" i="109"/>
  <c r="N72" i="109" s="1"/>
  <c r="J92" i="79"/>
  <c r="N92" i="79" s="1"/>
  <c r="M62" i="84"/>
  <c r="J50" i="92"/>
  <c r="N50" i="92" s="1"/>
  <c r="R50" i="92" s="1"/>
  <c r="S50" i="92" s="1"/>
  <c r="M52" i="85"/>
  <c r="J55" i="65"/>
  <c r="N55" i="65" s="1"/>
  <c r="R55" i="65" s="1"/>
  <c r="S55" i="65" s="1"/>
  <c r="J86" i="75"/>
  <c r="N86" i="75" s="1"/>
  <c r="J91" i="85"/>
  <c r="N91" i="85" s="1"/>
  <c r="J90" i="73"/>
  <c r="N90" i="73" s="1"/>
  <c r="S108" i="74"/>
  <c r="S111" i="74" s="1"/>
  <c r="J108" i="74"/>
  <c r="R108" i="74"/>
  <c r="M52" i="109"/>
  <c r="N52" i="109" s="1"/>
  <c r="R52" i="109" s="1"/>
  <c r="S52" i="109" s="1"/>
  <c r="J43" i="81"/>
  <c r="N43" i="81" s="1"/>
  <c r="R43" i="81" s="1"/>
  <c r="S43" i="81" s="1"/>
  <c r="J62" i="90"/>
  <c r="N62" i="90"/>
  <c r="R62" i="90" s="1"/>
  <c r="S62" i="90" s="1"/>
  <c r="J87" i="79"/>
  <c r="N87" i="79" s="1"/>
  <c r="J52" i="80"/>
  <c r="N52" i="80" s="1"/>
  <c r="R52" i="80" s="1"/>
  <c r="S52" i="80" s="1"/>
  <c r="J79" i="79"/>
  <c r="N79" i="79" s="1"/>
  <c r="J88" i="117"/>
  <c r="N88" i="117" s="1"/>
  <c r="J53" i="65"/>
  <c r="N53" i="65" s="1"/>
  <c r="R53" i="65" s="1"/>
  <c r="S53" i="65" s="1"/>
  <c r="M56" i="77"/>
  <c r="J51" i="75"/>
  <c r="N51" i="75" s="1"/>
  <c r="R51" i="75" s="1"/>
  <c r="S51" i="75" s="1"/>
  <c r="J35" i="65"/>
  <c r="N35" i="65" s="1"/>
  <c r="R35" i="65" s="1"/>
  <c r="S35" i="65" s="1"/>
  <c r="J56" i="75"/>
  <c r="N56" i="75" s="1"/>
  <c r="R56" i="75" s="1"/>
  <c r="S56" i="75" s="1"/>
  <c r="J77" i="100"/>
  <c r="N77" i="100" s="1"/>
  <c r="M40" i="103"/>
  <c r="N40" i="103" s="1"/>
  <c r="R40" i="103" s="1"/>
  <c r="S40" i="103" s="1"/>
  <c r="J90" i="81"/>
  <c r="N90" i="81" s="1"/>
  <c r="J96" i="97"/>
  <c r="N96" i="97" s="1"/>
  <c r="J89" i="101"/>
  <c r="N89" i="101" s="1"/>
  <c r="J90" i="110"/>
  <c r="N90" i="110" s="1"/>
  <c r="J97" i="83"/>
  <c r="N97" i="83" s="1"/>
  <c r="J95" i="85"/>
  <c r="N95" i="85" s="1"/>
  <c r="M52" i="108"/>
  <c r="N52" i="108" s="1"/>
  <c r="R52" i="108" s="1"/>
  <c r="S52" i="108" s="1"/>
  <c r="M37" i="89"/>
  <c r="N37" i="89" s="1"/>
  <c r="R37" i="89" s="1"/>
  <c r="S37" i="89" s="1"/>
  <c r="M37" i="83"/>
  <c r="J89" i="102"/>
  <c r="N89" i="102" s="1"/>
  <c r="M60" i="85"/>
  <c r="J82" i="100"/>
  <c r="N82" i="100" s="1"/>
  <c r="J102" i="115"/>
  <c r="N102" i="115" s="1"/>
  <c r="M46" i="108"/>
  <c r="N46" i="108" s="1"/>
  <c r="R46" i="108" s="1"/>
  <c r="S46" i="108" s="1"/>
  <c r="M43" i="110"/>
  <c r="N43" i="110" s="1"/>
  <c r="R43" i="110" s="1"/>
  <c r="S43" i="110" s="1"/>
  <c r="J78" i="76"/>
  <c r="N78" i="76" s="1"/>
  <c r="M37" i="84"/>
  <c r="J77" i="86"/>
  <c r="N77" i="86" s="1"/>
  <c r="M40" i="105"/>
  <c r="N40" i="105" s="1"/>
  <c r="R40" i="105" s="1"/>
  <c r="S40" i="105" s="1"/>
  <c r="J80" i="87"/>
  <c r="N80" i="87" s="1"/>
  <c r="J38" i="73"/>
  <c r="N38" i="73" s="1"/>
  <c r="R38" i="73" s="1"/>
  <c r="S38" i="73" s="1"/>
  <c r="J41" i="82"/>
  <c r="M51" i="108"/>
  <c r="N51" i="108" s="1"/>
  <c r="R51" i="108" s="1"/>
  <c r="S51" i="108" s="1"/>
  <c r="J82" i="91"/>
  <c r="N82" i="91" s="1"/>
  <c r="M49" i="73"/>
  <c r="J48" i="90"/>
  <c r="N48" i="90" s="1"/>
  <c r="R48" i="90" s="1"/>
  <c r="S48" i="90" s="1"/>
  <c r="J34" i="77"/>
  <c r="J87" i="108"/>
  <c r="N87" i="108" s="1"/>
  <c r="J75" i="98"/>
  <c r="N75" i="98" s="1"/>
  <c r="M51" i="116"/>
  <c r="N51" i="116" s="1"/>
  <c r="R51" i="116" s="1"/>
  <c r="S51" i="116" s="1"/>
  <c r="M50" i="78"/>
  <c r="M36" i="97"/>
  <c r="N36" i="97" s="1"/>
  <c r="R36" i="97" s="1"/>
  <c r="S36" i="97" s="1"/>
  <c r="M53" i="102"/>
  <c r="N53" i="102" s="1"/>
  <c r="R53" i="102" s="1"/>
  <c r="S53" i="102" s="1"/>
  <c r="J84" i="110"/>
  <c r="N84" i="110" s="1"/>
  <c r="R106" i="116"/>
  <c r="J106" i="116"/>
  <c r="S106" i="116"/>
  <c r="M48" i="73"/>
  <c r="J70" i="117"/>
  <c r="N70" i="117" s="1"/>
  <c r="M55" i="92"/>
  <c r="J99" i="80"/>
  <c r="N99" i="80" s="1"/>
  <c r="J104" i="105"/>
  <c r="N104" i="105" s="1"/>
  <c r="J90" i="113"/>
  <c r="N90" i="113" s="1"/>
  <c r="S106" i="109"/>
  <c r="R106" i="109"/>
  <c r="R111" i="109" s="1"/>
  <c r="J106" i="109"/>
  <c r="J38" i="89"/>
  <c r="J69" i="103"/>
  <c r="N69" i="103" s="1"/>
  <c r="M48" i="117"/>
  <c r="N48" i="117" s="1"/>
  <c r="R48" i="117" s="1"/>
  <c r="S48" i="117" s="1"/>
  <c r="M38" i="98"/>
  <c r="N38" i="98" s="1"/>
  <c r="R38" i="98" s="1"/>
  <c r="S38" i="98" s="1"/>
  <c r="J104" i="116"/>
  <c r="N104" i="116" s="1"/>
  <c r="J96" i="104"/>
  <c r="N96" i="104" s="1"/>
  <c r="N59" i="76"/>
  <c r="J59" i="76"/>
  <c r="G63" i="76"/>
  <c r="M34" i="105"/>
  <c r="N34" i="105" s="1"/>
  <c r="R34" i="105" s="1"/>
  <c r="S34" i="105" s="1"/>
  <c r="J83" i="99"/>
  <c r="N83" i="99" s="1"/>
  <c r="M36" i="116"/>
  <c r="N36" i="116" s="1"/>
  <c r="R36" i="116" s="1"/>
  <c r="S36" i="116" s="1"/>
  <c r="J82" i="83"/>
  <c r="N82" i="83" s="1"/>
  <c r="J69" i="113"/>
  <c r="N69" i="113" s="1"/>
  <c r="J101" i="80"/>
  <c r="N101" i="80" s="1"/>
  <c r="J103" i="73"/>
  <c r="N103" i="73" s="1"/>
  <c r="J83" i="75"/>
  <c r="N83" i="75" s="1"/>
  <c r="J43" i="92"/>
  <c r="N43" i="92" s="1"/>
  <c r="R43" i="92" s="1"/>
  <c r="S43" i="92" s="1"/>
  <c r="J110" i="102"/>
  <c r="R110" i="102"/>
  <c r="S110" i="102"/>
  <c r="G111" i="97"/>
  <c r="J65" i="97"/>
  <c r="S110" i="114"/>
  <c r="R110" i="114"/>
  <c r="J110" i="114"/>
  <c r="M54" i="72"/>
  <c r="M34" i="81"/>
  <c r="M36" i="104"/>
  <c r="N36" i="104" s="1"/>
  <c r="R36" i="104" s="1"/>
  <c r="S36" i="104" s="1"/>
  <c r="J86" i="106"/>
  <c r="N86" i="106" s="1"/>
  <c r="N61" i="88"/>
  <c r="R61" i="88" s="1"/>
  <c r="S61" i="88" s="1"/>
  <c r="J61" i="88"/>
  <c r="J76" i="88"/>
  <c r="N76" i="88" s="1"/>
  <c r="K63" i="72"/>
  <c r="M59" i="72"/>
  <c r="M63" i="72" s="1"/>
  <c r="M36" i="75"/>
  <c r="J82" i="73"/>
  <c r="N82" i="73" s="1"/>
  <c r="J73" i="104"/>
  <c r="N73" i="104" s="1"/>
  <c r="J108" i="113"/>
  <c r="S108" i="113"/>
  <c r="R108" i="113"/>
  <c r="J104" i="109"/>
  <c r="N104" i="109" s="1"/>
  <c r="M60" i="117"/>
  <c r="N60" i="117"/>
  <c r="R60" i="117" s="1"/>
  <c r="S60" i="117" s="1"/>
  <c r="M44" i="97"/>
  <c r="N44" i="97" s="1"/>
  <c r="R44" i="97" s="1"/>
  <c r="S44" i="97" s="1"/>
  <c r="J53" i="85"/>
  <c r="J90" i="90"/>
  <c r="N90" i="90" s="1"/>
  <c r="J37" i="84"/>
  <c r="J90" i="86"/>
  <c r="N90" i="86" s="1"/>
  <c r="J55" i="78"/>
  <c r="N55" i="78" s="1"/>
  <c r="R55" i="78" s="1"/>
  <c r="S55" i="78" s="1"/>
  <c r="J81" i="103"/>
  <c r="N81" i="103" s="1"/>
  <c r="M40" i="114"/>
  <c r="N40" i="114" s="1"/>
  <c r="R40" i="114" s="1"/>
  <c r="S40" i="114" s="1"/>
  <c r="J74" i="101"/>
  <c r="N74" i="101" s="1"/>
  <c r="J48" i="92"/>
  <c r="N48" i="92" s="1"/>
  <c r="R48" i="92" s="1"/>
  <c r="S48" i="92" s="1"/>
  <c r="J59" i="75"/>
  <c r="J63" i="75" s="1"/>
  <c r="N59" i="75"/>
  <c r="G63" i="75"/>
  <c r="J83" i="72"/>
  <c r="N83" i="72" s="1"/>
  <c r="M54" i="106"/>
  <c r="N54" i="106" s="1"/>
  <c r="R54" i="106" s="1"/>
  <c r="S54" i="106" s="1"/>
  <c r="M33" i="80"/>
  <c r="J51" i="74"/>
  <c r="J102" i="92"/>
  <c r="N102" i="92" s="1"/>
  <c r="M46" i="83"/>
  <c r="N46" i="83" s="1"/>
  <c r="R46" i="83" s="1"/>
  <c r="S46" i="83" s="1"/>
  <c r="J102" i="83"/>
  <c r="N102" i="83" s="1"/>
  <c r="AJ19" i="54"/>
  <c r="J44" i="79"/>
  <c r="J77" i="105"/>
  <c r="N77" i="105" s="1"/>
  <c r="J72" i="85"/>
  <c r="N72" i="85" s="1"/>
  <c r="S107" i="89"/>
  <c r="J107" i="89"/>
  <c r="R107" i="89"/>
  <c r="J100" i="73"/>
  <c r="N100" i="73" s="1"/>
  <c r="M41" i="92"/>
  <c r="S109" i="116"/>
  <c r="R109" i="116"/>
  <c r="J109" i="116"/>
  <c r="N109" i="116" s="1"/>
  <c r="J83" i="88"/>
  <c r="N83" i="88" s="1"/>
  <c r="J42" i="79"/>
  <c r="N42" i="79" s="1"/>
  <c r="R42" i="79" s="1"/>
  <c r="S42" i="79" s="1"/>
  <c r="J97" i="101"/>
  <c r="N97" i="101" s="1"/>
  <c r="J108" i="76"/>
  <c r="R108" i="76"/>
  <c r="S108" i="76"/>
  <c r="M36" i="102"/>
  <c r="N36" i="102" s="1"/>
  <c r="R36" i="102" s="1"/>
  <c r="S36" i="102" s="1"/>
  <c r="J108" i="85"/>
  <c r="R108" i="85"/>
  <c r="S108" i="85"/>
  <c r="M39" i="103"/>
  <c r="N39" i="103" s="1"/>
  <c r="R39" i="103" s="1"/>
  <c r="S39" i="103" s="1"/>
  <c r="J81" i="83"/>
  <c r="N81" i="83" s="1"/>
  <c r="J99" i="92"/>
  <c r="N99" i="92" s="1"/>
  <c r="J78" i="117"/>
  <c r="N78" i="117" s="1"/>
  <c r="M33" i="117"/>
  <c r="N33" i="117" s="1"/>
  <c r="R33" i="117" s="1"/>
  <c r="S33" i="117" s="1"/>
  <c r="J90" i="77"/>
  <c r="N90" i="77" s="1"/>
  <c r="M55" i="108"/>
  <c r="N55" i="108" s="1"/>
  <c r="R55" i="108" s="1"/>
  <c r="S55" i="108" s="1"/>
  <c r="J92" i="92"/>
  <c r="N92" i="92" s="1"/>
  <c r="J52" i="86"/>
  <c r="N52" i="86" s="1"/>
  <c r="R52" i="86" s="1"/>
  <c r="S52" i="86" s="1"/>
  <c r="M33" i="92"/>
  <c r="J90" i="87"/>
  <c r="N90" i="87" s="1"/>
  <c r="R110" i="79"/>
  <c r="S110" i="79"/>
  <c r="J110" i="79"/>
  <c r="J96" i="88"/>
  <c r="N96" i="88" s="1"/>
  <c r="J51" i="72"/>
  <c r="J55" i="92"/>
  <c r="M32" i="98"/>
  <c r="M36" i="78"/>
  <c r="J54" i="76"/>
  <c r="N54" i="76" s="1"/>
  <c r="R54" i="76" s="1"/>
  <c r="S54" i="76" s="1"/>
  <c r="M50" i="101"/>
  <c r="N50" i="101" s="1"/>
  <c r="R50" i="101" s="1"/>
  <c r="S50" i="101" s="1"/>
  <c r="J96" i="79"/>
  <c r="N96" i="79" s="1"/>
  <c r="M62" i="104"/>
  <c r="N62" i="104"/>
  <c r="R62" i="104" s="1"/>
  <c r="S62" i="104" s="1"/>
  <c r="J67" i="116"/>
  <c r="N67" i="116" s="1"/>
  <c r="J69" i="86"/>
  <c r="N69" i="86" s="1"/>
  <c r="M40" i="101"/>
  <c r="N40" i="101" s="1"/>
  <c r="R40" i="101" s="1"/>
  <c r="S40" i="101" s="1"/>
  <c r="J92" i="80"/>
  <c r="N92" i="80" s="1"/>
  <c r="M50" i="106"/>
  <c r="N50" i="106" s="1"/>
  <c r="R50" i="106" s="1"/>
  <c r="S50" i="106" s="1"/>
  <c r="J94" i="72"/>
  <c r="N94" i="72" s="1"/>
  <c r="M49" i="90"/>
  <c r="M43" i="115"/>
  <c r="N43" i="115" s="1"/>
  <c r="R43" i="115" s="1"/>
  <c r="S43" i="115" s="1"/>
  <c r="J72" i="108"/>
  <c r="N72" i="108" s="1"/>
  <c r="M60" i="111"/>
  <c r="N60" i="111"/>
  <c r="R60" i="111" s="1"/>
  <c r="S60" i="111" s="1"/>
  <c r="J93" i="74"/>
  <c r="N93" i="74" s="1"/>
  <c r="J99" i="88"/>
  <c r="N99" i="88" s="1"/>
  <c r="M48" i="86"/>
  <c r="J88" i="75"/>
  <c r="N88" i="75" s="1"/>
  <c r="J80" i="88"/>
  <c r="N80" i="88" s="1"/>
  <c r="J44" i="76"/>
  <c r="N44" i="76" s="1"/>
  <c r="R44" i="76" s="1"/>
  <c r="S44" i="76" s="1"/>
  <c r="M35" i="106"/>
  <c r="N35" i="106" s="1"/>
  <c r="R35" i="106" s="1"/>
  <c r="S35" i="106" s="1"/>
  <c r="N62" i="117"/>
  <c r="R62" i="117" s="1"/>
  <c r="S62" i="117" s="1"/>
  <c r="M62" i="117"/>
  <c r="M40" i="107"/>
  <c r="N40" i="107" s="1"/>
  <c r="R40" i="107" s="1"/>
  <c r="S40" i="107" s="1"/>
  <c r="J103" i="107"/>
  <c r="N103" i="107" s="1"/>
  <c r="J97" i="106"/>
  <c r="N97" i="106" s="1"/>
  <c r="J69" i="92"/>
  <c r="N69" i="92" s="1"/>
  <c r="J57" i="81"/>
  <c r="N57" i="81" s="1"/>
  <c r="R57" i="81" s="1"/>
  <c r="S57" i="81" s="1"/>
  <c r="M59" i="76"/>
  <c r="K63" i="76"/>
  <c r="J73" i="89"/>
  <c r="N73" i="89" s="1"/>
  <c r="M41" i="83"/>
  <c r="N41" i="83" s="1"/>
  <c r="R41" i="83" s="1"/>
  <c r="S41" i="83" s="1"/>
  <c r="J76" i="82"/>
  <c r="N76" i="82" s="1"/>
  <c r="J81" i="109"/>
  <c r="N81" i="109" s="1"/>
  <c r="J93" i="79"/>
  <c r="N93" i="79" s="1"/>
  <c r="J39" i="92"/>
  <c r="J87" i="77"/>
  <c r="N87" i="77" s="1"/>
  <c r="J83" i="77"/>
  <c r="N83" i="77" s="1"/>
  <c r="J43" i="83"/>
  <c r="J68" i="75"/>
  <c r="N68" i="75" s="1"/>
  <c r="J104" i="87"/>
  <c r="N104" i="87" s="1"/>
  <c r="J98" i="88"/>
  <c r="N98" i="88" s="1"/>
  <c r="M61" i="99"/>
  <c r="N61" i="99"/>
  <c r="R61" i="99" s="1"/>
  <c r="S61" i="99" s="1"/>
  <c r="J71" i="107"/>
  <c r="N71" i="107" s="1"/>
  <c r="J97" i="73"/>
  <c r="N97" i="73" s="1"/>
  <c r="J66" i="76"/>
  <c r="N66" i="76" s="1"/>
  <c r="N59" i="109"/>
  <c r="K63" i="109"/>
  <c r="M59" i="109"/>
  <c r="J82" i="114"/>
  <c r="N82" i="114" s="1"/>
  <c r="J44" i="80"/>
  <c r="J84" i="107"/>
  <c r="N84" i="107" s="1"/>
  <c r="J49" i="80"/>
  <c r="N49" i="80" s="1"/>
  <c r="R49" i="80" s="1"/>
  <c r="S49" i="80" s="1"/>
  <c r="M51" i="72"/>
  <c r="J79" i="106"/>
  <c r="N79" i="106" s="1"/>
  <c r="J53" i="87"/>
  <c r="N53" i="87" s="1"/>
  <c r="R53" i="87" s="1"/>
  <c r="S53" i="87" s="1"/>
  <c r="J36" i="74"/>
  <c r="N36" i="74" s="1"/>
  <c r="R36" i="74" s="1"/>
  <c r="S36" i="74" s="1"/>
  <c r="J81" i="107"/>
  <c r="N81" i="107" s="1"/>
  <c r="R106" i="106"/>
  <c r="J106" i="106"/>
  <c r="S106" i="106"/>
  <c r="J74" i="77"/>
  <c r="N74" i="77" s="1"/>
  <c r="M50" i="89"/>
  <c r="M45" i="86"/>
  <c r="N45" i="86" s="1"/>
  <c r="R45" i="86" s="1"/>
  <c r="S45" i="86" s="1"/>
  <c r="M50" i="76"/>
  <c r="M55" i="110"/>
  <c r="N55" i="110" s="1"/>
  <c r="R55" i="110" s="1"/>
  <c r="S55" i="110" s="1"/>
  <c r="J76" i="89"/>
  <c r="N76" i="89" s="1"/>
  <c r="M34" i="109"/>
  <c r="N34" i="109" s="1"/>
  <c r="R34" i="109" s="1"/>
  <c r="S34" i="109" s="1"/>
  <c r="J36" i="90"/>
  <c r="N36" i="90" s="1"/>
  <c r="R36" i="90" s="1"/>
  <c r="S36" i="90" s="1"/>
  <c r="S110" i="83"/>
  <c r="J110" i="83"/>
  <c r="R110" i="83"/>
  <c r="J45" i="72"/>
  <c r="N45" i="72" s="1"/>
  <c r="R45" i="72" s="1"/>
  <c r="S45" i="72" s="1"/>
  <c r="R110" i="115"/>
  <c r="J110" i="115"/>
  <c r="S110" i="115"/>
  <c r="J41" i="71"/>
  <c r="N41" i="71" s="1"/>
  <c r="R41" i="71" s="1"/>
  <c r="S41" i="71" s="1"/>
  <c r="M39" i="65"/>
  <c r="N39" i="65" s="1"/>
  <c r="R39" i="65" s="1"/>
  <c r="S39" i="65" s="1"/>
  <c r="K63" i="80"/>
  <c r="M59" i="80"/>
  <c r="M38" i="110"/>
  <c r="N38" i="110" s="1"/>
  <c r="R38" i="110" s="1"/>
  <c r="S38" i="110" s="1"/>
  <c r="M32" i="73"/>
  <c r="J49" i="83"/>
  <c r="N49" i="83" s="1"/>
  <c r="R49" i="83" s="1"/>
  <c r="S49" i="83" s="1"/>
  <c r="M35" i="87"/>
  <c r="N35" i="87" s="1"/>
  <c r="R35" i="87" s="1"/>
  <c r="S35" i="87" s="1"/>
  <c r="M55" i="75"/>
  <c r="M34" i="101"/>
  <c r="N34" i="101" s="1"/>
  <c r="R34" i="101" s="1"/>
  <c r="S34" i="101" s="1"/>
  <c r="J93" i="116"/>
  <c r="N93" i="116" s="1"/>
  <c r="J66" i="114"/>
  <c r="N66" i="114" s="1"/>
  <c r="M35" i="77"/>
  <c r="J34" i="76"/>
  <c r="S106" i="105"/>
  <c r="S111" i="105" s="1"/>
  <c r="J106" i="105"/>
  <c r="R106" i="105"/>
  <c r="R111" i="105" s="1"/>
  <c r="J57" i="91"/>
  <c r="N57" i="91" s="1"/>
  <c r="R57" i="91" s="1"/>
  <c r="S57" i="91" s="1"/>
  <c r="M39" i="98"/>
  <c r="N39" i="98" s="1"/>
  <c r="R39" i="98" s="1"/>
  <c r="S39" i="98" s="1"/>
  <c r="M36" i="87"/>
  <c r="J61" i="76"/>
  <c r="N61" i="76"/>
  <c r="R61" i="76" s="1"/>
  <c r="S61" i="76" s="1"/>
  <c r="J50" i="80"/>
  <c r="M34" i="89"/>
  <c r="J81" i="106"/>
  <c r="N81" i="106" s="1"/>
  <c r="M59" i="82"/>
  <c r="K63" i="82"/>
  <c r="M48" i="102"/>
  <c r="N48" i="102" s="1"/>
  <c r="R48" i="102" s="1"/>
  <c r="S48" i="102" s="1"/>
  <c r="S106" i="82"/>
  <c r="S111" i="82" s="1"/>
  <c r="R106" i="82"/>
  <c r="R111" i="82" s="1"/>
  <c r="J106" i="82"/>
  <c r="AH19" i="54"/>
  <c r="M39" i="100"/>
  <c r="N39" i="100" s="1"/>
  <c r="R39" i="100" s="1"/>
  <c r="S39" i="100" s="1"/>
  <c r="J33" i="88"/>
  <c r="N33" i="88" s="1"/>
  <c r="R33" i="88" s="1"/>
  <c r="S33" i="88" s="1"/>
  <c r="J102" i="108"/>
  <c r="N102" i="108" s="1"/>
  <c r="J100" i="103"/>
  <c r="N100" i="103" s="1"/>
  <c r="M43" i="102"/>
  <c r="N43" i="102" s="1"/>
  <c r="R43" i="102" s="1"/>
  <c r="S43" i="102" s="1"/>
  <c r="J80" i="108"/>
  <c r="N80" i="108" s="1"/>
  <c r="J88" i="65"/>
  <c r="N88" i="65" s="1"/>
  <c r="J66" i="86"/>
  <c r="N66" i="86" s="1"/>
  <c r="J102" i="97"/>
  <c r="N102" i="97" s="1"/>
  <c r="M54" i="99"/>
  <c r="N54" i="99" s="1"/>
  <c r="R54" i="99" s="1"/>
  <c r="S54" i="99" s="1"/>
  <c r="J78" i="113"/>
  <c r="N78" i="113" s="1"/>
  <c r="J52" i="78"/>
  <c r="N52" i="78" s="1"/>
  <c r="R52" i="78" s="1"/>
  <c r="S52" i="78" s="1"/>
  <c r="J104" i="75"/>
  <c r="N104" i="75" s="1"/>
  <c r="J41" i="77"/>
  <c r="J71" i="82"/>
  <c r="N71" i="82" s="1"/>
  <c r="J80" i="100"/>
  <c r="N80" i="100" s="1"/>
  <c r="N61" i="77"/>
  <c r="R61" i="77" s="1"/>
  <c r="S61" i="77" s="1"/>
  <c r="J61" i="77"/>
  <c r="J95" i="102"/>
  <c r="N95" i="102" s="1"/>
  <c r="J47" i="83"/>
  <c r="N47" i="83" s="1"/>
  <c r="R47" i="83" s="1"/>
  <c r="S47" i="83" s="1"/>
  <c r="J77" i="102"/>
  <c r="N77" i="102" s="1"/>
  <c r="M33" i="104"/>
  <c r="N33" i="104" s="1"/>
  <c r="R33" i="104" s="1"/>
  <c r="S33" i="104" s="1"/>
  <c r="M62" i="86"/>
  <c r="M63" i="86" s="1"/>
  <c r="J96" i="115"/>
  <c r="N96" i="115" s="1"/>
  <c r="J54" i="79"/>
  <c r="N54" i="79" s="1"/>
  <c r="R54" i="79" s="1"/>
  <c r="S54" i="79" s="1"/>
  <c r="J81" i="116"/>
  <c r="N81" i="116" s="1"/>
  <c r="J42" i="92"/>
  <c r="N42" i="92" s="1"/>
  <c r="R42" i="92" s="1"/>
  <c r="S42" i="92" s="1"/>
  <c r="J44" i="72"/>
  <c r="M38" i="102"/>
  <c r="N38" i="102" s="1"/>
  <c r="R38" i="102" s="1"/>
  <c r="S38" i="102" s="1"/>
  <c r="J70" i="109"/>
  <c r="N70" i="109" s="1"/>
  <c r="J72" i="117"/>
  <c r="N72" i="117" s="1"/>
  <c r="J90" i="105"/>
  <c r="N90" i="105" s="1"/>
  <c r="J67" i="114"/>
  <c r="N67" i="114" s="1"/>
  <c r="M54" i="113"/>
  <c r="N54" i="113" s="1"/>
  <c r="R54" i="113" s="1"/>
  <c r="S54" i="113" s="1"/>
  <c r="N62" i="108"/>
  <c r="R62" i="108" s="1"/>
  <c r="S62" i="108" s="1"/>
  <c r="M62" i="108"/>
  <c r="M34" i="100"/>
  <c r="N34" i="100" s="1"/>
  <c r="R34" i="100" s="1"/>
  <c r="S34" i="100" s="1"/>
  <c r="J36" i="75"/>
  <c r="J84" i="98"/>
  <c r="N84" i="98" s="1"/>
  <c r="M45" i="110"/>
  <c r="N45" i="110" s="1"/>
  <c r="R45" i="110" s="1"/>
  <c r="S45" i="110" s="1"/>
  <c r="N60" i="81"/>
  <c r="R60" i="81" s="1"/>
  <c r="S60" i="81" s="1"/>
  <c r="J60" i="81"/>
  <c r="J108" i="97"/>
  <c r="R108" i="97"/>
  <c r="S108" i="97"/>
  <c r="J70" i="111"/>
  <c r="N70" i="111" s="1"/>
  <c r="N61" i="87"/>
  <c r="R61" i="87" s="1"/>
  <c r="S61" i="87" s="1"/>
  <c r="J61" i="87"/>
  <c r="J33" i="79"/>
  <c r="M42" i="72"/>
  <c r="J43" i="72"/>
  <c r="N43" i="72" s="1"/>
  <c r="R43" i="72" s="1"/>
  <c r="S43" i="72" s="1"/>
  <c r="J57" i="92"/>
  <c r="M42" i="114"/>
  <c r="N42" i="114" s="1"/>
  <c r="R42" i="114" s="1"/>
  <c r="S42" i="114" s="1"/>
  <c r="M59" i="88"/>
  <c r="K63" i="88"/>
  <c r="J110" i="72"/>
  <c r="S110" i="72"/>
  <c r="R110" i="72"/>
  <c r="M48" i="78"/>
  <c r="N48" i="78" s="1"/>
  <c r="R48" i="78" s="1"/>
  <c r="S48" i="78" s="1"/>
  <c r="M37" i="92"/>
  <c r="M44" i="65"/>
  <c r="J94" i="113"/>
  <c r="N94" i="113" s="1"/>
  <c r="M52" i="111"/>
  <c r="N52" i="111" s="1"/>
  <c r="R52" i="111" s="1"/>
  <c r="S52" i="111" s="1"/>
  <c r="M42" i="116"/>
  <c r="N42" i="116" s="1"/>
  <c r="R42" i="116" s="1"/>
  <c r="S42" i="116" s="1"/>
  <c r="M41" i="117"/>
  <c r="N41" i="117" s="1"/>
  <c r="R41" i="117" s="1"/>
  <c r="S41" i="117" s="1"/>
  <c r="M48" i="101"/>
  <c r="N48" i="101" s="1"/>
  <c r="R48" i="101" s="1"/>
  <c r="S48" i="101" s="1"/>
  <c r="M59" i="111"/>
  <c r="N59" i="111"/>
  <c r="K63" i="111"/>
  <c r="M35" i="116"/>
  <c r="N35" i="116" s="1"/>
  <c r="R35" i="116" s="1"/>
  <c r="S35" i="116" s="1"/>
  <c r="R108" i="75"/>
  <c r="S108" i="75"/>
  <c r="J108" i="75"/>
  <c r="J91" i="83"/>
  <c r="N91" i="83" s="1"/>
  <c r="J32" i="81"/>
  <c r="J93" i="101"/>
  <c r="N93" i="101" s="1"/>
  <c r="J37" i="75"/>
  <c r="N37" i="75" s="1"/>
  <c r="R37" i="75" s="1"/>
  <c r="S37" i="75" s="1"/>
  <c r="J91" i="114"/>
  <c r="N91" i="114" s="1"/>
  <c r="M42" i="78"/>
  <c r="J79" i="71"/>
  <c r="N79" i="71" s="1"/>
  <c r="J67" i="87"/>
  <c r="N67" i="87" s="1"/>
  <c r="M52" i="102"/>
  <c r="N52" i="102" s="1"/>
  <c r="R52" i="102" s="1"/>
  <c r="S52" i="102" s="1"/>
  <c r="M55" i="107"/>
  <c r="N55" i="107" s="1"/>
  <c r="R55" i="107" s="1"/>
  <c r="S55" i="107" s="1"/>
  <c r="J82" i="65"/>
  <c r="N82" i="65" s="1"/>
  <c r="J78" i="81"/>
  <c r="N78" i="81" s="1"/>
  <c r="J103" i="104"/>
  <c r="N103" i="104" s="1"/>
  <c r="J79" i="97"/>
  <c r="N79" i="97" s="1"/>
  <c r="J78" i="107"/>
  <c r="N78" i="107" s="1"/>
  <c r="J100" i="79"/>
  <c r="N100" i="79" s="1"/>
  <c r="J97" i="114"/>
  <c r="N97" i="114" s="1"/>
  <c r="J89" i="91"/>
  <c r="N89" i="91" s="1"/>
  <c r="J42" i="82"/>
  <c r="N42" i="82" s="1"/>
  <c r="R42" i="82" s="1"/>
  <c r="S42" i="82" s="1"/>
  <c r="J103" i="92"/>
  <c r="N103" i="92" s="1"/>
  <c r="M45" i="106"/>
  <c r="N45" i="106" s="1"/>
  <c r="R45" i="106" s="1"/>
  <c r="S45" i="106" s="1"/>
  <c r="J77" i="101"/>
  <c r="N77" i="101" s="1"/>
  <c r="AC19" i="54"/>
  <c r="M47" i="111"/>
  <c r="N47" i="111" s="1"/>
  <c r="R47" i="111" s="1"/>
  <c r="S47" i="111" s="1"/>
  <c r="M41" i="77"/>
  <c r="J55" i="89"/>
  <c r="N55" i="89" s="1"/>
  <c r="R55" i="89" s="1"/>
  <c r="S55" i="89" s="1"/>
  <c r="M42" i="98"/>
  <c r="N42" i="98" s="1"/>
  <c r="R42" i="98" s="1"/>
  <c r="S42" i="98" s="1"/>
  <c r="M47" i="104"/>
  <c r="N47" i="104" s="1"/>
  <c r="R47" i="104" s="1"/>
  <c r="S47" i="104" s="1"/>
  <c r="J32" i="88"/>
  <c r="J50" i="88"/>
  <c r="M37" i="111"/>
  <c r="N37" i="111" s="1"/>
  <c r="R37" i="111" s="1"/>
  <c r="S37" i="111" s="1"/>
  <c r="J45" i="83"/>
  <c r="N45" i="83" s="1"/>
  <c r="R45" i="83" s="1"/>
  <c r="S45" i="83" s="1"/>
  <c r="J102" i="106"/>
  <c r="N102" i="106" s="1"/>
  <c r="J84" i="106"/>
  <c r="N84" i="106" s="1"/>
  <c r="M39" i="114"/>
  <c r="N39" i="114" s="1"/>
  <c r="R39" i="114" s="1"/>
  <c r="S39" i="114" s="1"/>
  <c r="M48" i="114"/>
  <c r="N48" i="114" s="1"/>
  <c r="R48" i="114" s="1"/>
  <c r="S48" i="114" s="1"/>
  <c r="J102" i="110"/>
  <c r="N102" i="110" s="1"/>
  <c r="J51" i="90"/>
  <c r="N51" i="90" s="1"/>
  <c r="R51" i="90" s="1"/>
  <c r="S51" i="90" s="1"/>
  <c r="S109" i="104"/>
  <c r="R109" i="104"/>
  <c r="J109" i="104"/>
  <c r="N109" i="104" s="1"/>
  <c r="S109" i="107"/>
  <c r="R109" i="107"/>
  <c r="M57" i="98"/>
  <c r="N57" i="98" s="1"/>
  <c r="R57" i="98" s="1"/>
  <c r="S57" i="98" s="1"/>
  <c r="J72" i="104"/>
  <c r="N72" i="104" s="1"/>
  <c r="J90" i="101"/>
  <c r="N90" i="101" s="1"/>
  <c r="J38" i="74"/>
  <c r="N38" i="74" s="1"/>
  <c r="R38" i="74" s="1"/>
  <c r="S38" i="74" s="1"/>
  <c r="M47" i="87"/>
  <c r="M53" i="114"/>
  <c r="N53" i="114" s="1"/>
  <c r="R53" i="114" s="1"/>
  <c r="S53" i="114" s="1"/>
  <c r="J99" i="74"/>
  <c r="N99" i="74" s="1"/>
  <c r="J75" i="75"/>
  <c r="N75" i="75" s="1"/>
  <c r="J71" i="83"/>
  <c r="N71" i="83" s="1"/>
  <c r="N62" i="102"/>
  <c r="R62" i="102" s="1"/>
  <c r="S62" i="102" s="1"/>
  <c r="M62" i="102"/>
  <c r="J55" i="83"/>
  <c r="N55" i="83" s="1"/>
  <c r="R55" i="83" s="1"/>
  <c r="S55" i="83" s="1"/>
  <c r="M60" i="91"/>
  <c r="M45" i="117"/>
  <c r="N45" i="117" s="1"/>
  <c r="R45" i="117" s="1"/>
  <c r="S45" i="117" s="1"/>
  <c r="J59" i="89"/>
  <c r="J63" i="89" s="1"/>
  <c r="N59" i="89"/>
  <c r="G63" i="89"/>
  <c r="J81" i="82"/>
  <c r="N81" i="82" s="1"/>
  <c r="J93" i="105"/>
  <c r="N93" i="105" s="1"/>
  <c r="J44" i="91"/>
  <c r="N44" i="91" s="1"/>
  <c r="R44" i="91" s="1"/>
  <c r="S44" i="91" s="1"/>
  <c r="J38" i="92"/>
  <c r="N38" i="92" s="1"/>
  <c r="R38" i="92" s="1"/>
  <c r="S38" i="92" s="1"/>
  <c r="J80" i="72"/>
  <c r="N80" i="72" s="1"/>
  <c r="J75" i="90"/>
  <c r="N75" i="90" s="1"/>
  <c r="J75" i="113"/>
  <c r="N75" i="113" s="1"/>
  <c r="J78" i="116"/>
  <c r="N78" i="116" s="1"/>
  <c r="J66" i="101"/>
  <c r="N66" i="101" s="1"/>
  <c r="M44" i="92"/>
  <c r="M38" i="80"/>
  <c r="M60" i="107"/>
  <c r="N60" i="107"/>
  <c r="R60" i="107" s="1"/>
  <c r="S60" i="107" s="1"/>
  <c r="M43" i="76"/>
  <c r="J51" i="85"/>
  <c r="N51" i="85" s="1"/>
  <c r="R51" i="85" s="1"/>
  <c r="S51" i="85" s="1"/>
  <c r="J57" i="72"/>
  <c r="N57" i="72" s="1"/>
  <c r="R57" i="72" s="1"/>
  <c r="S57" i="72" s="1"/>
  <c r="M33" i="85"/>
  <c r="J70" i="81"/>
  <c r="N70" i="81" s="1"/>
  <c r="J51" i="79"/>
  <c r="N51" i="79" s="1"/>
  <c r="R51" i="79" s="1"/>
  <c r="S51" i="79" s="1"/>
  <c r="M54" i="97"/>
  <c r="N54" i="97" s="1"/>
  <c r="R54" i="97" s="1"/>
  <c r="S54" i="97" s="1"/>
  <c r="J86" i="76"/>
  <c r="N86" i="76" s="1"/>
  <c r="M38" i="109"/>
  <c r="N38" i="109" s="1"/>
  <c r="R38" i="109" s="1"/>
  <c r="S38" i="109" s="1"/>
  <c r="J71" i="113"/>
  <c r="N71" i="113" s="1"/>
  <c r="M34" i="90"/>
  <c r="M60" i="105"/>
  <c r="M63" i="105" s="1"/>
  <c r="N60" i="105"/>
  <c r="R60" i="105" s="1"/>
  <c r="S60" i="105" s="1"/>
  <c r="M47" i="98"/>
  <c r="N47" i="98" s="1"/>
  <c r="R47" i="98" s="1"/>
  <c r="S47" i="98" s="1"/>
  <c r="J77" i="104"/>
  <c r="N77" i="104" s="1"/>
  <c r="J66" i="89"/>
  <c r="N66" i="89" s="1"/>
  <c r="J85" i="79"/>
  <c r="N85" i="79" s="1"/>
  <c r="J67" i="75"/>
  <c r="N67" i="75" s="1"/>
  <c r="J82" i="110"/>
  <c r="N82" i="110" s="1"/>
  <c r="M56" i="79"/>
  <c r="N56" i="79" s="1"/>
  <c r="R56" i="79" s="1"/>
  <c r="S56" i="79" s="1"/>
  <c r="M42" i="84"/>
  <c r="N42" i="84" s="1"/>
  <c r="R42" i="84" s="1"/>
  <c r="S42" i="84" s="1"/>
  <c r="J48" i="85"/>
  <c r="N48" i="85" s="1"/>
  <c r="R48" i="85" s="1"/>
  <c r="S48" i="85" s="1"/>
  <c r="J95" i="107"/>
  <c r="N95" i="107" s="1"/>
  <c r="M32" i="79"/>
  <c r="J81" i="92"/>
  <c r="N81" i="92" s="1"/>
  <c r="M44" i="115"/>
  <c r="N44" i="115" s="1"/>
  <c r="R44" i="115" s="1"/>
  <c r="S44" i="115" s="1"/>
  <c r="J71" i="104"/>
  <c r="N71" i="104" s="1"/>
  <c r="J75" i="109"/>
  <c r="N75" i="109" s="1"/>
  <c r="N59" i="80"/>
  <c r="J59" i="80"/>
  <c r="G63" i="80"/>
  <c r="J81" i="117"/>
  <c r="N81" i="117" s="1"/>
  <c r="M49" i="91"/>
  <c r="J32" i="90"/>
  <c r="M38" i="101"/>
  <c r="N38" i="101" s="1"/>
  <c r="R38" i="101" s="1"/>
  <c r="S38" i="101" s="1"/>
  <c r="J35" i="85"/>
  <c r="N35" i="85" s="1"/>
  <c r="R35" i="85" s="1"/>
  <c r="S35" i="85" s="1"/>
  <c r="J66" i="97"/>
  <c r="N66" i="97" s="1"/>
  <c r="J83" i="107"/>
  <c r="N83" i="107" s="1"/>
  <c r="J90" i="78"/>
  <c r="N90" i="78" s="1"/>
  <c r="J41" i="65"/>
  <c r="N41" i="65" s="1"/>
  <c r="R41" i="65" s="1"/>
  <c r="S41" i="65" s="1"/>
  <c r="J93" i="107"/>
  <c r="N93" i="107" s="1"/>
  <c r="J53" i="79"/>
  <c r="N53" i="79" s="1"/>
  <c r="R53" i="79" s="1"/>
  <c r="S53" i="79" s="1"/>
  <c r="M59" i="84"/>
  <c r="K63" i="84"/>
  <c r="J38" i="77"/>
  <c r="N38" i="77" s="1"/>
  <c r="R38" i="77" s="1"/>
  <c r="S38" i="77" s="1"/>
  <c r="J72" i="74"/>
  <c r="N72" i="74" s="1"/>
  <c r="J75" i="105"/>
  <c r="N75" i="105" s="1"/>
  <c r="J43" i="77"/>
  <c r="M49" i="100"/>
  <c r="N49" i="100" s="1"/>
  <c r="R49" i="100" s="1"/>
  <c r="S49" i="100" s="1"/>
  <c r="M53" i="82"/>
  <c r="M52" i="89"/>
  <c r="N52" i="89" s="1"/>
  <c r="R52" i="89" s="1"/>
  <c r="S52" i="89" s="1"/>
  <c r="M51" i="115"/>
  <c r="N51" i="115" s="1"/>
  <c r="R51" i="115" s="1"/>
  <c r="S51" i="115" s="1"/>
  <c r="M40" i="78"/>
  <c r="M42" i="77"/>
  <c r="M34" i="114"/>
  <c r="N34" i="114" s="1"/>
  <c r="R34" i="114" s="1"/>
  <c r="S34" i="114" s="1"/>
  <c r="M37" i="90"/>
  <c r="M45" i="87"/>
  <c r="M39" i="104"/>
  <c r="N39" i="104" s="1"/>
  <c r="R39" i="104" s="1"/>
  <c r="S39" i="104" s="1"/>
  <c r="J78" i="86"/>
  <c r="N78" i="86" s="1"/>
  <c r="J85" i="108"/>
  <c r="N85" i="108" s="1"/>
  <c r="J40" i="87"/>
  <c r="N40" i="87" s="1"/>
  <c r="R40" i="87" s="1"/>
  <c r="S40" i="87" s="1"/>
  <c r="J86" i="89"/>
  <c r="N86" i="89" s="1"/>
  <c r="J52" i="73"/>
  <c r="J68" i="117"/>
  <c r="N68" i="117" s="1"/>
  <c r="J97" i="105"/>
  <c r="N97" i="105" s="1"/>
  <c r="M32" i="111"/>
  <c r="J39" i="78"/>
  <c r="N39" i="78" s="1"/>
  <c r="R39" i="78" s="1"/>
  <c r="S39" i="78" s="1"/>
  <c r="J83" i="101"/>
  <c r="N83" i="101" s="1"/>
  <c r="J102" i="101"/>
  <c r="N102" i="101" s="1"/>
  <c r="J73" i="98"/>
  <c r="N73" i="98" s="1"/>
  <c r="M33" i="98"/>
  <c r="N33" i="98" s="1"/>
  <c r="R33" i="98" s="1"/>
  <c r="S33" i="98" s="1"/>
  <c r="M42" i="82"/>
  <c r="J86" i="78"/>
  <c r="N86" i="78" s="1"/>
  <c r="J81" i="89"/>
  <c r="N81" i="89" s="1"/>
  <c r="J60" i="83"/>
  <c r="N60" i="83"/>
  <c r="R60" i="83" s="1"/>
  <c r="S60" i="83" s="1"/>
  <c r="J75" i="107"/>
  <c r="N75" i="107" s="1"/>
  <c r="J57" i="73"/>
  <c r="N57" i="73" s="1"/>
  <c r="R57" i="73" s="1"/>
  <c r="S57" i="73" s="1"/>
  <c r="J100" i="109"/>
  <c r="N100" i="109" s="1"/>
  <c r="M33" i="113"/>
  <c r="N33" i="113" s="1"/>
  <c r="R33" i="113" s="1"/>
  <c r="S33" i="113" s="1"/>
  <c r="J97" i="74"/>
  <c r="N97" i="74" s="1"/>
  <c r="J40" i="79"/>
  <c r="N40" i="79" s="1"/>
  <c r="R40" i="79" s="1"/>
  <c r="S40" i="79" s="1"/>
  <c r="M38" i="79"/>
  <c r="J67" i="89"/>
  <c r="N67" i="89" s="1"/>
  <c r="M34" i="97"/>
  <c r="N34" i="97" s="1"/>
  <c r="R34" i="97" s="1"/>
  <c r="S34" i="97" s="1"/>
  <c r="J91" i="110"/>
  <c r="N91" i="110" s="1"/>
  <c r="N60" i="86"/>
  <c r="R60" i="86" s="1"/>
  <c r="S60" i="86" s="1"/>
  <c r="J60" i="86"/>
  <c r="J103" i="101"/>
  <c r="N103" i="101" s="1"/>
  <c r="R108" i="88"/>
  <c r="J108" i="88"/>
  <c r="S108" i="88"/>
  <c r="J51" i="84"/>
  <c r="N51" i="84" s="1"/>
  <c r="R51" i="84" s="1"/>
  <c r="S51" i="84" s="1"/>
  <c r="J47" i="90"/>
  <c r="N47" i="90" s="1"/>
  <c r="R47" i="90" s="1"/>
  <c r="S47" i="90" s="1"/>
  <c r="J68" i="108"/>
  <c r="N68" i="108" s="1"/>
  <c r="J65" i="98"/>
  <c r="G111" i="98"/>
  <c r="J67" i="102"/>
  <c r="N67" i="102" s="1"/>
  <c r="J95" i="111"/>
  <c r="N95" i="111" s="1"/>
  <c r="J102" i="104"/>
  <c r="N102" i="104" s="1"/>
  <c r="M56" i="115"/>
  <c r="N56" i="115" s="1"/>
  <c r="R56" i="115" s="1"/>
  <c r="S56" i="115" s="1"/>
  <c r="J100" i="110"/>
  <c r="N100" i="110" s="1"/>
  <c r="S110" i="109"/>
  <c r="J110" i="109"/>
  <c r="R110" i="109"/>
  <c r="M50" i="81"/>
  <c r="N50" i="81" s="1"/>
  <c r="R50" i="81" s="1"/>
  <c r="S50" i="81" s="1"/>
  <c r="J97" i="98"/>
  <c r="N97" i="98" s="1"/>
  <c r="J86" i="83"/>
  <c r="N86" i="83" s="1"/>
  <c r="J80" i="105"/>
  <c r="N80" i="105" s="1"/>
  <c r="M32" i="100"/>
  <c r="J101" i="72"/>
  <c r="N101" i="72" s="1"/>
  <c r="J72" i="73"/>
  <c r="N72" i="73" s="1"/>
  <c r="J47" i="86"/>
  <c r="N47" i="86" s="1"/>
  <c r="R47" i="86" s="1"/>
  <c r="S47" i="86" s="1"/>
  <c r="R109" i="110"/>
  <c r="S109" i="110"/>
  <c r="J43" i="88"/>
  <c r="N43" i="88" s="1"/>
  <c r="R43" i="88" s="1"/>
  <c r="S43" i="88" s="1"/>
  <c r="J103" i="81"/>
  <c r="N103" i="81" s="1"/>
  <c r="J68" i="73"/>
  <c r="N68" i="73" s="1"/>
  <c r="J88" i="109"/>
  <c r="N88" i="109" s="1"/>
  <c r="J84" i="83"/>
  <c r="N84" i="83" s="1"/>
  <c r="M60" i="82"/>
  <c r="M61" i="91"/>
  <c r="N59" i="91"/>
  <c r="G63" i="91"/>
  <c r="J59" i="91"/>
  <c r="J75" i="80"/>
  <c r="N75" i="80" s="1"/>
  <c r="J109" i="90"/>
  <c r="N109" i="90" s="1"/>
  <c r="R109" i="90"/>
  <c r="S109" i="90"/>
  <c r="J57" i="89"/>
  <c r="N57" i="89" s="1"/>
  <c r="R57" i="89" s="1"/>
  <c r="S57" i="89" s="1"/>
  <c r="J109" i="100"/>
  <c r="N109" i="100" s="1"/>
  <c r="R109" i="100"/>
  <c r="S109" i="100"/>
  <c r="S111" i="100" s="1"/>
  <c r="M46" i="107"/>
  <c r="N46" i="107" s="1"/>
  <c r="R46" i="107" s="1"/>
  <c r="S46" i="107" s="1"/>
  <c r="J93" i="104"/>
  <c r="N93" i="104" s="1"/>
  <c r="M35" i="113"/>
  <c r="N35" i="113" s="1"/>
  <c r="R35" i="113" s="1"/>
  <c r="S35" i="113" s="1"/>
  <c r="J32" i="84"/>
  <c r="J86" i="109"/>
  <c r="N86" i="109" s="1"/>
  <c r="J68" i="109"/>
  <c r="N68" i="109" s="1"/>
  <c r="M46" i="114"/>
  <c r="N46" i="114" s="1"/>
  <c r="R46" i="114" s="1"/>
  <c r="S46" i="114" s="1"/>
  <c r="M37" i="110"/>
  <c r="N37" i="110" s="1"/>
  <c r="R37" i="110" s="1"/>
  <c r="S37" i="110" s="1"/>
  <c r="J85" i="116"/>
  <c r="N85" i="116" s="1"/>
  <c r="J96" i="90"/>
  <c r="N96" i="90" s="1"/>
  <c r="J98" i="109"/>
  <c r="N98" i="109" s="1"/>
  <c r="J60" i="77"/>
  <c r="N60" i="77"/>
  <c r="R60" i="77" s="1"/>
  <c r="S60" i="77" s="1"/>
  <c r="J91" i="81"/>
  <c r="N91" i="81" s="1"/>
  <c r="M52" i="117"/>
  <c r="N52" i="117" s="1"/>
  <c r="R52" i="117" s="1"/>
  <c r="S52" i="117" s="1"/>
  <c r="J56" i="89"/>
  <c r="N56" i="89" s="1"/>
  <c r="R56" i="89" s="1"/>
  <c r="S56" i="89" s="1"/>
  <c r="M42" i="74"/>
  <c r="N42" i="74" s="1"/>
  <c r="R42" i="74" s="1"/>
  <c r="S42" i="74" s="1"/>
  <c r="J39" i="85"/>
  <c r="N39" i="85" s="1"/>
  <c r="R39" i="85" s="1"/>
  <c r="S39" i="85" s="1"/>
  <c r="M45" i="84"/>
  <c r="M40" i="100"/>
  <c r="N40" i="100" s="1"/>
  <c r="R40" i="100" s="1"/>
  <c r="S40" i="100" s="1"/>
  <c r="M52" i="104"/>
  <c r="N52" i="104" s="1"/>
  <c r="R52" i="104" s="1"/>
  <c r="S52" i="104" s="1"/>
  <c r="M39" i="108"/>
  <c r="N39" i="108" s="1"/>
  <c r="R39" i="108" s="1"/>
  <c r="S39" i="108" s="1"/>
  <c r="J59" i="92"/>
  <c r="N59" i="92"/>
  <c r="G63" i="92"/>
  <c r="J101" i="79"/>
  <c r="N101" i="79" s="1"/>
  <c r="M50" i="88"/>
  <c r="J93" i="109"/>
  <c r="N93" i="109" s="1"/>
  <c r="J73" i="100"/>
  <c r="N73" i="100" s="1"/>
  <c r="M55" i="106"/>
  <c r="N55" i="106" s="1"/>
  <c r="R55" i="106" s="1"/>
  <c r="S55" i="106" s="1"/>
  <c r="M34" i="76"/>
  <c r="M44" i="77"/>
  <c r="J67" i="111"/>
  <c r="N67" i="111" s="1"/>
  <c r="J57" i="79"/>
  <c r="N57" i="79" s="1"/>
  <c r="R57" i="79" s="1"/>
  <c r="S57" i="79" s="1"/>
  <c r="J81" i="75"/>
  <c r="N81" i="75" s="1"/>
  <c r="M39" i="113"/>
  <c r="N39" i="113" s="1"/>
  <c r="R39" i="113" s="1"/>
  <c r="S39" i="113" s="1"/>
  <c r="M34" i="77"/>
  <c r="N34" i="77" s="1"/>
  <c r="R34" i="77" s="1"/>
  <c r="S34" i="77" s="1"/>
  <c r="J93" i="117"/>
  <c r="N93" i="117" s="1"/>
  <c r="M37" i="116"/>
  <c r="N37" i="116" s="1"/>
  <c r="R37" i="116" s="1"/>
  <c r="S37" i="116" s="1"/>
  <c r="J65" i="92"/>
  <c r="G111" i="92"/>
  <c r="J94" i="116"/>
  <c r="N94" i="116" s="1"/>
  <c r="J99" i="116"/>
  <c r="N99" i="116" s="1"/>
  <c r="N62" i="114"/>
  <c r="R62" i="114" s="1"/>
  <c r="S62" i="114" s="1"/>
  <c r="M62" i="114"/>
  <c r="M36" i="101"/>
  <c r="N36" i="101" s="1"/>
  <c r="R36" i="101" s="1"/>
  <c r="S36" i="101" s="1"/>
  <c r="J104" i="65"/>
  <c r="N104" i="65" s="1"/>
  <c r="M49" i="103"/>
  <c r="N49" i="103" s="1"/>
  <c r="R49" i="103" s="1"/>
  <c r="S49" i="103" s="1"/>
  <c r="N61" i="110"/>
  <c r="R61" i="110" s="1"/>
  <c r="S61" i="110" s="1"/>
  <c r="M61" i="110"/>
  <c r="M63" i="110" s="1"/>
  <c r="J33" i="75"/>
  <c r="N33" i="75" s="1"/>
  <c r="R33" i="75" s="1"/>
  <c r="S33" i="75" s="1"/>
  <c r="J91" i="107"/>
  <c r="N91" i="107" s="1"/>
  <c r="M61" i="75"/>
  <c r="M53" i="78"/>
  <c r="J75" i="77"/>
  <c r="N75" i="77" s="1"/>
  <c r="J45" i="80"/>
  <c r="N45" i="80" s="1"/>
  <c r="R45" i="80" s="1"/>
  <c r="S45" i="80" s="1"/>
  <c r="N61" i="80"/>
  <c r="R61" i="80" s="1"/>
  <c r="S61" i="80" s="1"/>
  <c r="J61" i="80"/>
  <c r="J77" i="115"/>
  <c r="N77" i="115" s="1"/>
  <c r="M51" i="103"/>
  <c r="N51" i="103" s="1"/>
  <c r="R51" i="103" s="1"/>
  <c r="S51" i="103" s="1"/>
  <c r="J74" i="89"/>
  <c r="N74" i="89" s="1"/>
  <c r="M40" i="113"/>
  <c r="N40" i="113" s="1"/>
  <c r="R40" i="113" s="1"/>
  <c r="S40" i="113" s="1"/>
  <c r="J43" i="90"/>
  <c r="N43" i="90" s="1"/>
  <c r="R43" i="90" s="1"/>
  <c r="S43" i="90" s="1"/>
  <c r="J57" i="77"/>
  <c r="N57" i="77" s="1"/>
  <c r="R57" i="77" s="1"/>
  <c r="S57" i="77" s="1"/>
  <c r="J90" i="114"/>
  <c r="N90" i="114" s="1"/>
  <c r="J98" i="102"/>
  <c r="N98" i="102" s="1"/>
  <c r="M33" i="116"/>
  <c r="N33" i="116" s="1"/>
  <c r="R33" i="116" s="1"/>
  <c r="S33" i="116" s="1"/>
  <c r="M39" i="82"/>
  <c r="M44" i="104"/>
  <c r="N44" i="104" s="1"/>
  <c r="R44" i="104" s="1"/>
  <c r="S44" i="104" s="1"/>
  <c r="J94" i="103"/>
  <c r="N94" i="103" s="1"/>
  <c r="N60" i="82"/>
  <c r="R60" i="82" s="1"/>
  <c r="S60" i="82" s="1"/>
  <c r="J60" i="82"/>
  <c r="J63" i="82" s="1"/>
  <c r="J48" i="65"/>
  <c r="N48" i="65" s="1"/>
  <c r="R48" i="65" s="1"/>
  <c r="S48" i="65" s="1"/>
  <c r="J82" i="84"/>
  <c r="N82" i="84" s="1"/>
  <c r="N61" i="97"/>
  <c r="R61" i="97" s="1"/>
  <c r="S61" i="97" s="1"/>
  <c r="M61" i="97"/>
  <c r="M47" i="105"/>
  <c r="N47" i="105" s="1"/>
  <c r="R47" i="105" s="1"/>
  <c r="S47" i="105" s="1"/>
  <c r="J101" i="117"/>
  <c r="N101" i="117" s="1"/>
  <c r="J110" i="104"/>
  <c r="S110" i="104"/>
  <c r="R110" i="104"/>
  <c r="J38" i="87"/>
  <c r="N38" i="87" s="1"/>
  <c r="R38" i="87" s="1"/>
  <c r="S38" i="87" s="1"/>
  <c r="J42" i="77"/>
  <c r="J73" i="77"/>
  <c r="N73" i="77" s="1"/>
  <c r="M49" i="75"/>
  <c r="N49" i="75" s="1"/>
  <c r="R49" i="75" s="1"/>
  <c r="S49" i="75" s="1"/>
  <c r="M44" i="110"/>
  <c r="N44" i="110" s="1"/>
  <c r="R44" i="110" s="1"/>
  <c r="S44" i="110" s="1"/>
  <c r="J104" i="114"/>
  <c r="N104" i="114" s="1"/>
  <c r="J33" i="78"/>
  <c r="M57" i="83"/>
  <c r="M35" i="99"/>
  <c r="N35" i="99" s="1"/>
  <c r="R35" i="99" s="1"/>
  <c r="S35" i="99" s="1"/>
  <c r="J48" i="86"/>
  <c r="M34" i="92"/>
  <c r="J55" i="80"/>
  <c r="N55" i="80" s="1"/>
  <c r="R55" i="80" s="1"/>
  <c r="S55" i="80" s="1"/>
  <c r="J48" i="91"/>
  <c r="J87" i="97"/>
  <c r="N87" i="97" s="1"/>
  <c r="J86" i="114"/>
  <c r="N86" i="114" s="1"/>
  <c r="J74" i="97"/>
  <c r="N74" i="97" s="1"/>
  <c r="J39" i="79"/>
  <c r="N39" i="79" s="1"/>
  <c r="R39" i="79" s="1"/>
  <c r="S39" i="79" s="1"/>
  <c r="M44" i="99"/>
  <c r="N44" i="99" s="1"/>
  <c r="R44" i="99" s="1"/>
  <c r="S44" i="99" s="1"/>
  <c r="J40" i="77"/>
  <c r="N40" i="77" s="1"/>
  <c r="R40" i="77" s="1"/>
  <c r="S40" i="77" s="1"/>
  <c r="M50" i="115"/>
  <c r="N50" i="115" s="1"/>
  <c r="R50" i="115" s="1"/>
  <c r="S50" i="115" s="1"/>
  <c r="J84" i="104"/>
  <c r="N84" i="104" s="1"/>
  <c r="M46" i="116"/>
  <c r="N46" i="116" s="1"/>
  <c r="R46" i="116" s="1"/>
  <c r="S46" i="116" s="1"/>
  <c r="J41" i="90"/>
  <c r="J35" i="83"/>
  <c r="N35" i="83" s="1"/>
  <c r="R35" i="83" s="1"/>
  <c r="S35" i="83" s="1"/>
  <c r="J35" i="82"/>
  <c r="N35" i="82" s="1"/>
  <c r="R35" i="82" s="1"/>
  <c r="S35" i="82" s="1"/>
  <c r="M36" i="72"/>
  <c r="J66" i="107"/>
  <c r="N66" i="107" s="1"/>
  <c r="M35" i="90"/>
  <c r="J34" i="79"/>
  <c r="N34" i="79" s="1"/>
  <c r="R34" i="79" s="1"/>
  <c r="S34" i="79" s="1"/>
  <c r="J55" i="91"/>
  <c r="M57" i="90"/>
  <c r="N57" i="90" s="1"/>
  <c r="R57" i="90" s="1"/>
  <c r="S57" i="90" s="1"/>
  <c r="M49" i="97"/>
  <c r="N49" i="97" s="1"/>
  <c r="R49" i="97" s="1"/>
  <c r="S49" i="97" s="1"/>
  <c r="J103" i="99"/>
  <c r="N103" i="99" s="1"/>
  <c r="J92" i="117"/>
  <c r="N92" i="117" s="1"/>
  <c r="J54" i="72"/>
  <c r="N54" i="72" s="1"/>
  <c r="R54" i="72" s="1"/>
  <c r="S54" i="72" s="1"/>
  <c r="M57" i="75"/>
  <c r="J67" i="97"/>
  <c r="N67" i="97" s="1"/>
  <c r="M62" i="65"/>
  <c r="J84" i="74"/>
  <c r="N84" i="74" s="1"/>
  <c r="M47" i="65"/>
  <c r="N47" i="65" s="1"/>
  <c r="R47" i="65" s="1"/>
  <c r="S47" i="65" s="1"/>
  <c r="J34" i="72"/>
  <c r="M32" i="115"/>
  <c r="J103" i="87"/>
  <c r="N103" i="87" s="1"/>
  <c r="M34" i="72"/>
  <c r="J76" i="98"/>
  <c r="N76" i="98" s="1"/>
  <c r="J57" i="85"/>
  <c r="N57" i="85" s="1"/>
  <c r="R57" i="85" s="1"/>
  <c r="S57" i="85" s="1"/>
  <c r="J82" i="80"/>
  <c r="N82" i="80" s="1"/>
  <c r="J94" i="110"/>
  <c r="N94" i="110" s="1"/>
  <c r="J88" i="110"/>
  <c r="N88" i="110" s="1"/>
  <c r="J90" i="76"/>
  <c r="N90" i="76" s="1"/>
  <c r="J97" i="108"/>
  <c r="N97" i="108" s="1"/>
  <c r="M42" i="107"/>
  <c r="N42" i="107" s="1"/>
  <c r="R42" i="107" s="1"/>
  <c r="S42" i="107" s="1"/>
  <c r="J85" i="114"/>
  <c r="N85" i="114" s="1"/>
  <c r="J54" i="90"/>
  <c r="N54" i="90" s="1"/>
  <c r="R54" i="90" s="1"/>
  <c r="S54" i="90" s="1"/>
  <c r="J93" i="91"/>
  <c r="N93" i="91" s="1"/>
  <c r="J54" i="73"/>
  <c r="N54" i="73" s="1"/>
  <c r="R54" i="73" s="1"/>
  <c r="S54" i="73" s="1"/>
  <c r="J54" i="89"/>
  <c r="N54" i="89" s="1"/>
  <c r="R54" i="89" s="1"/>
  <c r="S54" i="89" s="1"/>
  <c r="J95" i="108"/>
  <c r="N95" i="108" s="1"/>
  <c r="J85" i="89"/>
  <c r="N85" i="89" s="1"/>
  <c r="J50" i="73"/>
  <c r="N50" i="73" s="1"/>
  <c r="R50" i="73" s="1"/>
  <c r="S50" i="73" s="1"/>
  <c r="J82" i="103"/>
  <c r="N82" i="103" s="1"/>
  <c r="J80" i="99"/>
  <c r="N80" i="99" s="1"/>
  <c r="J95" i="115"/>
  <c r="N95" i="115" s="1"/>
  <c r="J87" i="73"/>
  <c r="N87" i="73" s="1"/>
  <c r="R106" i="101"/>
  <c r="J106" i="101"/>
  <c r="S106" i="101"/>
  <c r="J49" i="91"/>
  <c r="N49" i="91" s="1"/>
  <c r="R49" i="91" s="1"/>
  <c r="S49" i="91" s="1"/>
  <c r="M32" i="105"/>
  <c r="J83" i="84"/>
  <c r="N83" i="84" s="1"/>
  <c r="M60" i="114"/>
  <c r="N60" i="114"/>
  <c r="R60" i="114" s="1"/>
  <c r="S60" i="114" s="1"/>
  <c r="N62" i="115"/>
  <c r="R62" i="115" s="1"/>
  <c r="S62" i="115" s="1"/>
  <c r="M62" i="115"/>
  <c r="J94" i="107"/>
  <c r="N94" i="107" s="1"/>
  <c r="J79" i="99"/>
  <c r="N79" i="99" s="1"/>
  <c r="J36" i="85"/>
  <c r="N36" i="85" s="1"/>
  <c r="R36" i="85" s="1"/>
  <c r="S36" i="85" s="1"/>
  <c r="J71" i="73"/>
  <c r="N71" i="73" s="1"/>
  <c r="M41" i="98"/>
  <c r="N41" i="98" s="1"/>
  <c r="R41" i="98" s="1"/>
  <c r="S41" i="98" s="1"/>
  <c r="J56" i="92"/>
  <c r="N56" i="92" s="1"/>
  <c r="R56" i="92" s="1"/>
  <c r="S56" i="92" s="1"/>
  <c r="N59" i="104"/>
  <c r="M59" i="104"/>
  <c r="K63" i="104"/>
  <c r="J78" i="99"/>
  <c r="N78" i="99" s="1"/>
  <c r="J34" i="73"/>
  <c r="N34" i="73" s="1"/>
  <c r="R34" i="73" s="1"/>
  <c r="S34" i="73" s="1"/>
  <c r="J40" i="74"/>
  <c r="N40" i="74" s="1"/>
  <c r="R40" i="74" s="1"/>
  <c r="S40" i="74" s="1"/>
  <c r="M40" i="76"/>
  <c r="J54" i="81"/>
  <c r="J41" i="84"/>
  <c r="N60" i="103"/>
  <c r="R60" i="103" s="1"/>
  <c r="S60" i="103" s="1"/>
  <c r="M60" i="103"/>
  <c r="J46" i="76"/>
  <c r="M39" i="92"/>
  <c r="N61" i="100"/>
  <c r="R61" i="100" s="1"/>
  <c r="S61" i="100" s="1"/>
  <c r="M61" i="100"/>
  <c r="J87" i="103"/>
  <c r="N87" i="103" s="1"/>
  <c r="J67" i="73"/>
  <c r="N67" i="73" s="1"/>
  <c r="J56" i="76"/>
  <c r="J48" i="81"/>
  <c r="N48" i="81" s="1"/>
  <c r="R48" i="81" s="1"/>
  <c r="S48" i="81" s="1"/>
  <c r="M36" i="88"/>
  <c r="M46" i="111"/>
  <c r="N46" i="111" s="1"/>
  <c r="R46" i="111" s="1"/>
  <c r="S46" i="111" s="1"/>
  <c r="J61" i="74"/>
  <c r="N61" i="74"/>
  <c r="R61" i="74" s="1"/>
  <c r="S61" i="74" s="1"/>
  <c r="J32" i="92"/>
  <c r="M53" i="100"/>
  <c r="N53" i="100" s="1"/>
  <c r="R53" i="100" s="1"/>
  <c r="S53" i="100" s="1"/>
  <c r="M57" i="97"/>
  <c r="N57" i="97" s="1"/>
  <c r="R57" i="97" s="1"/>
  <c r="S57" i="97" s="1"/>
  <c r="M45" i="116"/>
  <c r="N45" i="116" s="1"/>
  <c r="R45" i="116" s="1"/>
  <c r="S45" i="116" s="1"/>
  <c r="J99" i="100"/>
  <c r="N99" i="100" s="1"/>
  <c r="S107" i="115"/>
  <c r="R107" i="115"/>
  <c r="J107" i="115"/>
  <c r="J104" i="99"/>
  <c r="N104" i="99" s="1"/>
  <c r="J89" i="111"/>
  <c r="N89" i="111" s="1"/>
  <c r="J89" i="100"/>
  <c r="N89" i="100" s="1"/>
  <c r="R110" i="76"/>
  <c r="S110" i="76"/>
  <c r="J110" i="76"/>
  <c r="J33" i="77"/>
  <c r="N33" i="77" s="1"/>
  <c r="R33" i="77" s="1"/>
  <c r="S33" i="77" s="1"/>
  <c r="N61" i="92"/>
  <c r="R61" i="92" s="1"/>
  <c r="S61" i="92" s="1"/>
  <c r="J61" i="92"/>
  <c r="J77" i="106"/>
  <c r="N77" i="106" s="1"/>
  <c r="J54" i="87"/>
  <c r="N54" i="87" s="1"/>
  <c r="R54" i="87" s="1"/>
  <c r="S54" i="87" s="1"/>
  <c r="J32" i="74"/>
  <c r="M35" i="88"/>
  <c r="J85" i="82"/>
  <c r="N85" i="82" s="1"/>
  <c r="M42" i="117"/>
  <c r="N42" i="117" s="1"/>
  <c r="R42" i="117" s="1"/>
  <c r="S42" i="117" s="1"/>
  <c r="J87" i="98"/>
  <c r="N87" i="98" s="1"/>
  <c r="J44" i="85"/>
  <c r="N44" i="85" s="1"/>
  <c r="R44" i="85" s="1"/>
  <c r="S44" i="85" s="1"/>
  <c r="J75" i="110"/>
  <c r="N75" i="110" s="1"/>
  <c r="J79" i="80"/>
  <c r="N79" i="80" s="1"/>
  <c r="M36" i="109"/>
  <c r="N36" i="109" s="1"/>
  <c r="R36" i="109" s="1"/>
  <c r="S36" i="109" s="1"/>
  <c r="J74" i="71"/>
  <c r="N74" i="71" s="1"/>
  <c r="J98" i="91"/>
  <c r="N98" i="91" s="1"/>
  <c r="J72" i="84"/>
  <c r="N72" i="84" s="1"/>
  <c r="J69" i="114"/>
  <c r="N69" i="114" s="1"/>
  <c r="J68" i="107"/>
  <c r="N68" i="107" s="1"/>
  <c r="J87" i="107"/>
  <c r="N87" i="107" s="1"/>
  <c r="J78" i="78"/>
  <c r="N78" i="78" s="1"/>
  <c r="M60" i="92"/>
  <c r="J95" i="97"/>
  <c r="N95" i="97" s="1"/>
  <c r="J47" i="80"/>
  <c r="N47" i="80" s="1"/>
  <c r="R47" i="80" s="1"/>
  <c r="S47" i="80" s="1"/>
  <c r="J90" i="80"/>
  <c r="N90" i="80" s="1"/>
  <c r="M42" i="115"/>
  <c r="N42" i="115" s="1"/>
  <c r="R42" i="115" s="1"/>
  <c r="S42" i="115" s="1"/>
  <c r="J38" i="85"/>
  <c r="N38" i="85" s="1"/>
  <c r="R38" i="85" s="1"/>
  <c r="S38" i="85" s="1"/>
  <c r="J36" i="78"/>
  <c r="M42" i="97"/>
  <c r="N42" i="97" s="1"/>
  <c r="R42" i="97" s="1"/>
  <c r="S42" i="97" s="1"/>
  <c r="J81" i="91"/>
  <c r="N81" i="91" s="1"/>
  <c r="J84" i="102"/>
  <c r="N84" i="102" s="1"/>
  <c r="M36" i="107"/>
  <c r="N36" i="107" s="1"/>
  <c r="R36" i="107" s="1"/>
  <c r="S36" i="107" s="1"/>
  <c r="J70" i="105"/>
  <c r="N70" i="105" s="1"/>
  <c r="J70" i="102"/>
  <c r="N70" i="102" s="1"/>
  <c r="M33" i="76"/>
  <c r="J87" i="106"/>
  <c r="N87" i="106" s="1"/>
  <c r="J109" i="106"/>
  <c r="N109" i="106" s="1"/>
  <c r="S109" i="106"/>
  <c r="R109" i="106"/>
  <c r="G111" i="117"/>
  <c r="J65" i="117"/>
  <c r="M56" i="105"/>
  <c r="N56" i="105" s="1"/>
  <c r="R56" i="105" s="1"/>
  <c r="S56" i="105" s="1"/>
  <c r="J99" i="114"/>
  <c r="N99" i="114" s="1"/>
  <c r="M55" i="76"/>
  <c r="N55" i="76" s="1"/>
  <c r="R55" i="76" s="1"/>
  <c r="S55" i="76" s="1"/>
  <c r="M47" i="101"/>
  <c r="N47" i="101" s="1"/>
  <c r="R47" i="101" s="1"/>
  <c r="S47" i="101" s="1"/>
  <c r="M54" i="101"/>
  <c r="N54" i="101" s="1"/>
  <c r="R54" i="101" s="1"/>
  <c r="S54" i="101" s="1"/>
  <c r="R109" i="81"/>
  <c r="S109" i="81"/>
  <c r="J109" i="81"/>
  <c r="N109" i="81" s="1"/>
  <c r="J83" i="108"/>
  <c r="N83" i="108" s="1"/>
  <c r="J106" i="81"/>
  <c r="R106" i="81"/>
  <c r="S106" i="81"/>
  <c r="J33" i="65"/>
  <c r="N33" i="65" s="1"/>
  <c r="R33" i="65" s="1"/>
  <c r="S33" i="65" s="1"/>
  <c r="M37" i="99"/>
  <c r="N37" i="99" s="1"/>
  <c r="R37" i="99" s="1"/>
  <c r="S37" i="99" s="1"/>
  <c r="J50" i="89"/>
  <c r="N50" i="89" s="1"/>
  <c r="R50" i="89" s="1"/>
  <c r="S50" i="89" s="1"/>
  <c r="N62" i="73"/>
  <c r="R62" i="73" s="1"/>
  <c r="S62" i="73" s="1"/>
  <c r="J62" i="73"/>
  <c r="J96" i="103"/>
  <c r="N96" i="103" s="1"/>
  <c r="J85" i="72"/>
  <c r="N85" i="72" s="1"/>
  <c r="R110" i="107"/>
  <c r="S110" i="107"/>
  <c r="J110" i="107"/>
  <c r="J52" i="85"/>
  <c r="N52" i="85" s="1"/>
  <c r="R52" i="85" s="1"/>
  <c r="S52" i="85" s="1"/>
  <c r="J92" i="115"/>
  <c r="N92" i="115" s="1"/>
  <c r="J70" i="104"/>
  <c r="N70" i="104" s="1"/>
  <c r="J87" i="116"/>
  <c r="N87" i="116" s="1"/>
  <c r="M32" i="117"/>
  <c r="J67" i="106"/>
  <c r="N67" i="106" s="1"/>
  <c r="M50" i="99"/>
  <c r="N50" i="99" s="1"/>
  <c r="R50" i="99" s="1"/>
  <c r="S50" i="99" s="1"/>
  <c r="J100" i="74"/>
  <c r="N100" i="74" s="1"/>
  <c r="M35" i="110"/>
  <c r="N35" i="110" s="1"/>
  <c r="R35" i="110" s="1"/>
  <c r="S35" i="110" s="1"/>
  <c r="M60" i="76"/>
  <c r="M41" i="88"/>
  <c r="M56" i="116"/>
  <c r="N56" i="116" s="1"/>
  <c r="R56" i="116" s="1"/>
  <c r="S56" i="116" s="1"/>
  <c r="M45" i="71"/>
  <c r="J78" i="114"/>
  <c r="N78" i="114" s="1"/>
  <c r="M60" i="99"/>
  <c r="N60" i="99"/>
  <c r="R60" i="99" s="1"/>
  <c r="S60" i="99" s="1"/>
  <c r="L19" i="54"/>
  <c r="M35" i="103"/>
  <c r="N35" i="103" s="1"/>
  <c r="R35" i="103" s="1"/>
  <c r="S35" i="103" s="1"/>
  <c r="J78" i="92"/>
  <c r="N78" i="92" s="1"/>
  <c r="M42" i="108"/>
  <c r="N42" i="108" s="1"/>
  <c r="R42" i="108" s="1"/>
  <c r="S42" i="108" s="1"/>
  <c r="J84" i="97"/>
  <c r="N84" i="97" s="1"/>
  <c r="J80" i="82"/>
  <c r="N80" i="82" s="1"/>
  <c r="M46" i="77"/>
  <c r="J85" i="99"/>
  <c r="N85" i="99" s="1"/>
  <c r="J80" i="107"/>
  <c r="N80" i="107" s="1"/>
  <c r="J91" i="108"/>
  <c r="N91" i="108" s="1"/>
  <c r="J53" i="78"/>
  <c r="J61" i="81"/>
  <c r="N61" i="81"/>
  <c r="R61" i="81" s="1"/>
  <c r="S61" i="81" s="1"/>
  <c r="J92" i="110"/>
  <c r="N92" i="110" s="1"/>
  <c r="J44" i="83"/>
  <c r="N44" i="83" s="1"/>
  <c r="R44" i="83" s="1"/>
  <c r="S44" i="83" s="1"/>
  <c r="J55" i="82"/>
  <c r="N55" i="82" s="1"/>
  <c r="R55" i="82" s="1"/>
  <c r="S55" i="82" s="1"/>
  <c r="M48" i="98"/>
  <c r="N48" i="98" s="1"/>
  <c r="R48" i="98" s="1"/>
  <c r="S48" i="98" s="1"/>
  <c r="M59" i="101"/>
  <c r="M63" i="101" s="1"/>
  <c r="K63" i="101"/>
  <c r="N59" i="101"/>
  <c r="J41" i="92"/>
  <c r="N41" i="92" s="1"/>
  <c r="R41" i="92" s="1"/>
  <c r="S41" i="92" s="1"/>
  <c r="N59" i="99"/>
  <c r="M59" i="99"/>
  <c r="M63" i="99" s="1"/>
  <c r="K63" i="99"/>
  <c r="J98" i="105"/>
  <c r="N98" i="105" s="1"/>
  <c r="J94" i="99"/>
  <c r="N94" i="99" s="1"/>
  <c r="J96" i="87"/>
  <c r="N96" i="87" s="1"/>
  <c r="M41" i="109"/>
  <c r="N41" i="109" s="1"/>
  <c r="R41" i="109" s="1"/>
  <c r="S41" i="109" s="1"/>
  <c r="M59" i="114"/>
  <c r="N59" i="114"/>
  <c r="K63" i="114"/>
  <c r="J73" i="82"/>
  <c r="N73" i="82" s="1"/>
  <c r="J55" i="71"/>
  <c r="N55" i="71" s="1"/>
  <c r="R55" i="71" s="1"/>
  <c r="S55" i="71" s="1"/>
  <c r="M44" i="85"/>
  <c r="J43" i="82"/>
  <c r="N43" i="82" s="1"/>
  <c r="R43" i="82" s="1"/>
  <c r="S43" i="82" s="1"/>
  <c r="J83" i="102"/>
  <c r="N83" i="102" s="1"/>
  <c r="J94" i="100"/>
  <c r="N94" i="100" s="1"/>
  <c r="M41" i="115"/>
  <c r="N41" i="115" s="1"/>
  <c r="R41" i="115" s="1"/>
  <c r="S41" i="115" s="1"/>
  <c r="J92" i="116"/>
  <c r="N92" i="116" s="1"/>
  <c r="J110" i="110"/>
  <c r="S110" i="110"/>
  <c r="R110" i="110"/>
  <c r="J97" i="87"/>
  <c r="N97" i="87" s="1"/>
  <c r="J80" i="101"/>
  <c r="N80" i="101" s="1"/>
  <c r="J66" i="104"/>
  <c r="N66" i="104" s="1"/>
  <c r="J89" i="110"/>
  <c r="N89" i="110" s="1"/>
  <c r="J95" i="88"/>
  <c r="N95" i="88" s="1"/>
  <c r="J85" i="113"/>
  <c r="N85" i="113" s="1"/>
  <c r="J38" i="86"/>
  <c r="N38" i="86" s="1"/>
  <c r="R38" i="86" s="1"/>
  <c r="S38" i="86" s="1"/>
  <c r="M35" i="81"/>
  <c r="M48" i="111"/>
  <c r="N48" i="111" s="1"/>
  <c r="R48" i="111" s="1"/>
  <c r="S48" i="111" s="1"/>
  <c r="J41" i="80"/>
  <c r="N41" i="80" s="1"/>
  <c r="R41" i="80" s="1"/>
  <c r="S41" i="80" s="1"/>
  <c r="J33" i="74"/>
  <c r="N33" i="74" s="1"/>
  <c r="R33" i="74" s="1"/>
  <c r="S33" i="74" s="1"/>
  <c r="M37" i="72"/>
  <c r="J107" i="113"/>
  <c r="R107" i="113"/>
  <c r="S107" i="113"/>
  <c r="M38" i="78"/>
  <c r="J93" i="83"/>
  <c r="N93" i="83" s="1"/>
  <c r="M34" i="103"/>
  <c r="N34" i="103" s="1"/>
  <c r="R34" i="103" s="1"/>
  <c r="S34" i="103" s="1"/>
  <c r="J57" i="86"/>
  <c r="N57" i="86" s="1"/>
  <c r="R57" i="86" s="1"/>
  <c r="S57" i="86" s="1"/>
  <c r="M36" i="106"/>
  <c r="N36" i="106" s="1"/>
  <c r="R36" i="106" s="1"/>
  <c r="S36" i="106" s="1"/>
  <c r="M33" i="111"/>
  <c r="N33" i="111" s="1"/>
  <c r="R33" i="111" s="1"/>
  <c r="S33" i="111" s="1"/>
  <c r="M49" i="85"/>
  <c r="J69" i="100"/>
  <c r="N69" i="100" s="1"/>
  <c r="M34" i="115"/>
  <c r="N34" i="115" s="1"/>
  <c r="R34" i="115" s="1"/>
  <c r="S34" i="115" s="1"/>
  <c r="J84" i="90"/>
  <c r="N84" i="90" s="1"/>
  <c r="S107" i="99"/>
  <c r="J107" i="99"/>
  <c r="R107" i="99"/>
  <c r="J86" i="105"/>
  <c r="N86" i="105" s="1"/>
  <c r="J98" i="85"/>
  <c r="N98" i="85" s="1"/>
  <c r="J98" i="111"/>
  <c r="N98" i="111" s="1"/>
  <c r="J90" i="82"/>
  <c r="N90" i="82" s="1"/>
  <c r="J72" i="86"/>
  <c r="N72" i="86" s="1"/>
  <c r="J32" i="83"/>
  <c r="J50" i="76"/>
  <c r="N50" i="76" s="1"/>
  <c r="R50" i="76" s="1"/>
  <c r="S50" i="76" s="1"/>
  <c r="J102" i="87"/>
  <c r="N102" i="87" s="1"/>
  <c r="J36" i="91"/>
  <c r="N36" i="91" s="1"/>
  <c r="R36" i="91" s="1"/>
  <c r="S36" i="91" s="1"/>
  <c r="J45" i="75"/>
  <c r="N45" i="75" s="1"/>
  <c r="R45" i="75" s="1"/>
  <c r="S45" i="75" s="1"/>
  <c r="J62" i="85"/>
  <c r="N62" i="85"/>
  <c r="R62" i="85" s="1"/>
  <c r="S62" i="85" s="1"/>
  <c r="J75" i="87"/>
  <c r="N75" i="87" s="1"/>
  <c r="J94" i="104"/>
  <c r="N94" i="104" s="1"/>
  <c r="M39" i="83"/>
  <c r="N39" i="83" s="1"/>
  <c r="R39" i="83" s="1"/>
  <c r="S39" i="83" s="1"/>
  <c r="J96" i="78"/>
  <c r="N96" i="78" s="1"/>
  <c r="J34" i="75"/>
  <c r="N34" i="75" s="1"/>
  <c r="R34" i="75" s="1"/>
  <c r="S34" i="75" s="1"/>
  <c r="J85" i="109"/>
  <c r="N85" i="109" s="1"/>
  <c r="J85" i="84"/>
  <c r="N85" i="84" s="1"/>
  <c r="J93" i="100"/>
  <c r="N93" i="100" s="1"/>
  <c r="M46" i="104"/>
  <c r="N46" i="104" s="1"/>
  <c r="R46" i="104" s="1"/>
  <c r="S46" i="104" s="1"/>
  <c r="M54" i="85"/>
  <c r="J93" i="99"/>
  <c r="N93" i="99" s="1"/>
  <c r="M37" i="88"/>
  <c r="J47" i="82"/>
  <c r="N47" i="82" s="1"/>
  <c r="R47" i="82" s="1"/>
  <c r="S47" i="82" s="1"/>
  <c r="J97" i="103"/>
  <c r="N97" i="103" s="1"/>
  <c r="J54" i="86"/>
  <c r="N54" i="86" s="1"/>
  <c r="R54" i="86" s="1"/>
  <c r="S54" i="86" s="1"/>
  <c r="J81" i="97"/>
  <c r="N81" i="97" s="1"/>
  <c r="M47" i="117"/>
  <c r="N47" i="117" s="1"/>
  <c r="R47" i="117" s="1"/>
  <c r="S47" i="117" s="1"/>
  <c r="M40" i="85"/>
  <c r="J49" i="71"/>
  <c r="N49" i="71" s="1"/>
  <c r="R49" i="71" s="1"/>
  <c r="S49" i="71" s="1"/>
  <c r="J52" i="83"/>
  <c r="J53" i="92"/>
  <c r="N53" i="92" s="1"/>
  <c r="R53" i="92" s="1"/>
  <c r="S53" i="92" s="1"/>
  <c r="M32" i="74"/>
  <c r="J78" i="84"/>
  <c r="N78" i="84" s="1"/>
  <c r="M46" i="92"/>
  <c r="N46" i="92" s="1"/>
  <c r="R46" i="92" s="1"/>
  <c r="S46" i="92" s="1"/>
  <c r="J93" i="102"/>
  <c r="N93" i="102" s="1"/>
  <c r="J60" i="78"/>
  <c r="N60" i="78"/>
  <c r="R60" i="78" s="1"/>
  <c r="S60" i="78" s="1"/>
  <c r="M60" i="113"/>
  <c r="N60" i="113"/>
  <c r="R60" i="113" s="1"/>
  <c r="S60" i="113" s="1"/>
  <c r="M55" i="97"/>
  <c r="N55" i="97" s="1"/>
  <c r="R55" i="97" s="1"/>
  <c r="S55" i="97" s="1"/>
  <c r="J51" i="65"/>
  <c r="N51" i="65" s="1"/>
  <c r="R51" i="65" s="1"/>
  <c r="S51" i="65" s="1"/>
  <c r="J87" i="78"/>
  <c r="N87" i="78" s="1"/>
  <c r="J91" i="113"/>
  <c r="N91" i="113" s="1"/>
  <c r="J99" i="99"/>
  <c r="N99" i="99" s="1"/>
  <c r="J33" i="82"/>
  <c r="N33" i="82" s="1"/>
  <c r="R33" i="82" s="1"/>
  <c r="S33" i="82" s="1"/>
  <c r="M53" i="80"/>
  <c r="J40" i="91"/>
  <c r="N40" i="91" s="1"/>
  <c r="R40" i="91" s="1"/>
  <c r="S40" i="91" s="1"/>
  <c r="J69" i="90"/>
  <c r="N69" i="90" s="1"/>
  <c r="J60" i="91"/>
  <c r="N60" i="91"/>
  <c r="R60" i="91" s="1"/>
  <c r="S60" i="91" s="1"/>
  <c r="J99" i="77"/>
  <c r="N99" i="77" s="1"/>
  <c r="J76" i="107"/>
  <c r="N76" i="107" s="1"/>
  <c r="M49" i="76"/>
  <c r="J85" i="100"/>
  <c r="N85" i="100" s="1"/>
  <c r="S109" i="101"/>
  <c r="J109" i="101"/>
  <c r="N109" i="101" s="1"/>
  <c r="R109" i="101"/>
  <c r="M56" i="76"/>
  <c r="J98" i="114"/>
  <c r="N98" i="114" s="1"/>
  <c r="J101" i="101"/>
  <c r="N101" i="101" s="1"/>
  <c r="J43" i="73"/>
  <c r="N43" i="73" s="1"/>
  <c r="R43" i="73" s="1"/>
  <c r="S43" i="73" s="1"/>
  <c r="J91" i="89"/>
  <c r="N91" i="89" s="1"/>
  <c r="G63" i="78"/>
  <c r="J59" i="78"/>
  <c r="J63" i="78" s="1"/>
  <c r="N59" i="78"/>
  <c r="J69" i="102"/>
  <c r="N69" i="102" s="1"/>
  <c r="J82" i="71"/>
  <c r="N82" i="71" s="1"/>
  <c r="M45" i="98"/>
  <c r="N45" i="98" s="1"/>
  <c r="R45" i="98" s="1"/>
  <c r="S45" i="98" s="1"/>
  <c r="J87" i="100"/>
  <c r="N87" i="100" s="1"/>
  <c r="M49" i="89"/>
  <c r="N49" i="89" s="1"/>
  <c r="R49" i="89" s="1"/>
  <c r="S49" i="89" s="1"/>
  <c r="M43" i="91"/>
  <c r="M39" i="75"/>
  <c r="M44" i="80"/>
  <c r="N44" i="80" s="1"/>
  <c r="R44" i="80" s="1"/>
  <c r="S44" i="80" s="1"/>
  <c r="M46" i="97"/>
  <c r="N46" i="97" s="1"/>
  <c r="R46" i="97" s="1"/>
  <c r="S46" i="97" s="1"/>
  <c r="J74" i="105"/>
  <c r="N74" i="105" s="1"/>
  <c r="J103" i="102"/>
  <c r="N103" i="102" s="1"/>
  <c r="J96" i="99"/>
  <c r="N96" i="99" s="1"/>
  <c r="M32" i="106"/>
  <c r="M35" i="107"/>
  <c r="N35" i="107" s="1"/>
  <c r="R35" i="107" s="1"/>
  <c r="S35" i="107" s="1"/>
  <c r="M40" i="98"/>
  <c r="N40" i="98" s="1"/>
  <c r="R40" i="98" s="1"/>
  <c r="S40" i="98" s="1"/>
  <c r="J92" i="108"/>
  <c r="N92" i="108" s="1"/>
  <c r="J35" i="81"/>
  <c r="N35" i="81" s="1"/>
  <c r="R35" i="81" s="1"/>
  <c r="S35" i="81" s="1"/>
  <c r="J73" i="78"/>
  <c r="N73" i="78" s="1"/>
  <c r="J42" i="88"/>
  <c r="N42" i="88" s="1"/>
  <c r="R42" i="88" s="1"/>
  <c r="S42" i="88" s="1"/>
  <c r="J47" i="81"/>
  <c r="N47" i="81" s="1"/>
  <c r="R47" i="81" s="1"/>
  <c r="S47" i="81" s="1"/>
  <c r="J109" i="117"/>
  <c r="N109" i="117" s="1"/>
  <c r="R109" i="117"/>
  <c r="S109" i="117"/>
  <c r="J91" i="105"/>
  <c r="N91" i="105" s="1"/>
  <c r="J96" i="113"/>
  <c r="N96" i="113" s="1"/>
  <c r="J82" i="109"/>
  <c r="N82" i="109" s="1"/>
  <c r="M45" i="76"/>
  <c r="M60" i="88"/>
  <c r="M35" i="100"/>
  <c r="N35" i="100" s="1"/>
  <c r="R35" i="100" s="1"/>
  <c r="S35" i="100" s="1"/>
  <c r="R110" i="101"/>
  <c r="S110" i="101"/>
  <c r="J110" i="101"/>
  <c r="J97" i="100"/>
  <c r="N97" i="100" s="1"/>
  <c r="J71" i="117"/>
  <c r="N71" i="117" s="1"/>
  <c r="M62" i="80"/>
  <c r="J46" i="85"/>
  <c r="N46" i="85" s="1"/>
  <c r="R46" i="85" s="1"/>
  <c r="S46" i="85" s="1"/>
  <c r="M52" i="82"/>
  <c r="J52" i="71"/>
  <c r="N52" i="71" s="1"/>
  <c r="R52" i="71" s="1"/>
  <c r="S52" i="71" s="1"/>
  <c r="M52" i="115"/>
  <c r="N52" i="115" s="1"/>
  <c r="R52" i="115" s="1"/>
  <c r="S52" i="115" s="1"/>
  <c r="J54" i="74"/>
  <c r="N54" i="74" s="1"/>
  <c r="R54" i="74" s="1"/>
  <c r="S54" i="74" s="1"/>
  <c r="J42" i="87"/>
  <c r="N42" i="87" s="1"/>
  <c r="R42" i="87" s="1"/>
  <c r="S42" i="87" s="1"/>
  <c r="J88" i="72"/>
  <c r="N88" i="72" s="1"/>
  <c r="J72" i="111"/>
  <c r="N72" i="111" s="1"/>
  <c r="J108" i="116"/>
  <c r="R108" i="116"/>
  <c r="S108" i="116"/>
  <c r="M33" i="78"/>
  <c r="J35" i="88"/>
  <c r="J66" i="71"/>
  <c r="N66" i="71" s="1"/>
  <c r="N61" i="114"/>
  <c r="R61" i="114" s="1"/>
  <c r="S61" i="114" s="1"/>
  <c r="M61" i="114"/>
  <c r="J38" i="78"/>
  <c r="J89" i="97"/>
  <c r="N89" i="97" s="1"/>
  <c r="S110" i="105"/>
  <c r="R110" i="105"/>
  <c r="J110" i="105"/>
  <c r="M52" i="83"/>
  <c r="J35" i="74"/>
  <c r="N35" i="74" s="1"/>
  <c r="R35" i="74" s="1"/>
  <c r="S35" i="74" s="1"/>
  <c r="M61" i="108"/>
  <c r="N61" i="108"/>
  <c r="R61" i="108" s="1"/>
  <c r="S61" i="108" s="1"/>
  <c r="M32" i="102"/>
  <c r="M47" i="107"/>
  <c r="N47" i="107" s="1"/>
  <c r="R47" i="107" s="1"/>
  <c r="S47" i="107" s="1"/>
  <c r="M55" i="99"/>
  <c r="N55" i="99" s="1"/>
  <c r="R55" i="99" s="1"/>
  <c r="S55" i="99" s="1"/>
  <c r="J71" i="101"/>
  <c r="N71" i="101" s="1"/>
  <c r="M56" i="99"/>
  <c r="N56" i="99" s="1"/>
  <c r="R56" i="99" s="1"/>
  <c r="S56" i="99" s="1"/>
  <c r="J38" i="80"/>
  <c r="N38" i="80" s="1"/>
  <c r="R38" i="80" s="1"/>
  <c r="S38" i="80" s="1"/>
  <c r="J56" i="73"/>
  <c r="N56" i="73" s="1"/>
  <c r="R56" i="73" s="1"/>
  <c r="S56" i="73" s="1"/>
  <c r="J88" i="82"/>
  <c r="N88" i="82" s="1"/>
  <c r="J89" i="84"/>
  <c r="N89" i="84" s="1"/>
  <c r="M50" i="98"/>
  <c r="N50" i="98" s="1"/>
  <c r="R50" i="98" s="1"/>
  <c r="S50" i="98" s="1"/>
  <c r="J73" i="113"/>
  <c r="N73" i="113" s="1"/>
  <c r="J95" i="109"/>
  <c r="N95" i="109" s="1"/>
  <c r="J51" i="89"/>
  <c r="N51" i="89" s="1"/>
  <c r="R51" i="89" s="1"/>
  <c r="S51" i="89" s="1"/>
  <c r="J93" i="65"/>
  <c r="N93" i="65" s="1"/>
  <c r="J43" i="75"/>
  <c r="N43" i="75" s="1"/>
  <c r="R43" i="75" s="1"/>
  <c r="S43" i="75" s="1"/>
  <c r="J45" i="82"/>
  <c r="N45" i="82" s="1"/>
  <c r="R45" i="82" s="1"/>
  <c r="S45" i="82" s="1"/>
  <c r="J45" i="91"/>
  <c r="N45" i="91" s="1"/>
  <c r="R45" i="91" s="1"/>
  <c r="S45" i="91" s="1"/>
  <c r="J73" i="72"/>
  <c r="N73" i="72" s="1"/>
  <c r="M55" i="111"/>
  <c r="N55" i="111" s="1"/>
  <c r="R55" i="111" s="1"/>
  <c r="S55" i="111" s="1"/>
  <c r="J66" i="98"/>
  <c r="N66" i="98" s="1"/>
  <c r="J101" i="73"/>
  <c r="N101" i="73" s="1"/>
  <c r="J46" i="78"/>
  <c r="N46" i="78" s="1"/>
  <c r="R46" i="78" s="1"/>
  <c r="S46" i="78" s="1"/>
  <c r="M54" i="83"/>
  <c r="M48" i="97"/>
  <c r="N48" i="97" s="1"/>
  <c r="R48" i="97" s="1"/>
  <c r="S48" i="97" s="1"/>
  <c r="M40" i="108"/>
  <c r="N40" i="108" s="1"/>
  <c r="R40" i="108" s="1"/>
  <c r="S40" i="108" s="1"/>
  <c r="J69" i="82"/>
  <c r="N69" i="82" s="1"/>
  <c r="J99" i="105"/>
  <c r="N99" i="105" s="1"/>
  <c r="J83" i="111"/>
  <c r="N83" i="111" s="1"/>
  <c r="J91" i="106"/>
  <c r="N91" i="106" s="1"/>
  <c r="J103" i="106"/>
  <c r="N103" i="106" s="1"/>
  <c r="J87" i="85"/>
  <c r="N87" i="85" s="1"/>
  <c r="M32" i="113"/>
  <c r="J70" i="100"/>
  <c r="N70" i="100" s="1"/>
  <c r="J32" i="89"/>
  <c r="J89" i="117"/>
  <c r="N89" i="117" s="1"/>
  <c r="J66" i="73"/>
  <c r="N66" i="73" s="1"/>
  <c r="M41" i="99"/>
  <c r="N41" i="99" s="1"/>
  <c r="R41" i="99" s="1"/>
  <c r="S41" i="99" s="1"/>
  <c r="J92" i="109"/>
  <c r="N92" i="109" s="1"/>
  <c r="J79" i="89"/>
  <c r="N79" i="89" s="1"/>
  <c r="J76" i="97"/>
  <c r="N76" i="97" s="1"/>
  <c r="J48" i="82"/>
  <c r="N48" i="82" s="1"/>
  <c r="R48" i="82" s="1"/>
  <c r="S48" i="82" s="1"/>
  <c r="J93" i="115"/>
  <c r="N93" i="115" s="1"/>
  <c r="J101" i="97"/>
  <c r="N101" i="97" s="1"/>
  <c r="J84" i="116"/>
  <c r="N84" i="116" s="1"/>
  <c r="J40" i="86"/>
  <c r="N40" i="86" s="1"/>
  <c r="R40" i="86" s="1"/>
  <c r="S40" i="86" s="1"/>
  <c r="R107" i="76"/>
  <c r="J107" i="76"/>
  <c r="S107" i="76"/>
  <c r="M49" i="115"/>
  <c r="N49" i="115" s="1"/>
  <c r="R49" i="115" s="1"/>
  <c r="S49" i="115" s="1"/>
  <c r="M46" i="76"/>
  <c r="J75" i="116"/>
  <c r="N75" i="116" s="1"/>
  <c r="G63" i="87"/>
  <c r="J59" i="87"/>
  <c r="J63" i="87" s="1"/>
  <c r="N59" i="87"/>
  <c r="AI19" i="54"/>
  <c r="J42" i="78"/>
  <c r="N42" i="78" s="1"/>
  <c r="R42" i="78" s="1"/>
  <c r="S42" i="78" s="1"/>
  <c r="M34" i="98"/>
  <c r="N34" i="98" s="1"/>
  <c r="R34" i="98" s="1"/>
  <c r="S34" i="98" s="1"/>
  <c r="J102" i="107"/>
  <c r="N102" i="107" s="1"/>
  <c r="S107" i="88"/>
  <c r="R107" i="88"/>
  <c r="J107" i="88"/>
  <c r="J76" i="87"/>
  <c r="N76" i="87" s="1"/>
  <c r="J44" i="74"/>
  <c r="N44" i="74" s="1"/>
  <c r="R44" i="74" s="1"/>
  <c r="S44" i="74" s="1"/>
  <c r="R108" i="108"/>
  <c r="J108" i="108"/>
  <c r="S108" i="108"/>
  <c r="J81" i="108"/>
  <c r="N81" i="108" s="1"/>
  <c r="J85" i="75"/>
  <c r="N85" i="75" s="1"/>
  <c r="M46" i="81"/>
  <c r="N46" i="81" s="1"/>
  <c r="R46" i="81" s="1"/>
  <c r="S46" i="81" s="1"/>
  <c r="J69" i="117"/>
  <c r="N69" i="117" s="1"/>
  <c r="J56" i="80"/>
  <c r="N56" i="80" s="1"/>
  <c r="R56" i="80" s="1"/>
  <c r="S56" i="80" s="1"/>
  <c r="J72" i="89"/>
  <c r="N72" i="89" s="1"/>
  <c r="J71" i="109"/>
  <c r="N71" i="109" s="1"/>
  <c r="M50" i="105"/>
  <c r="N50" i="105" s="1"/>
  <c r="R50" i="105" s="1"/>
  <c r="S50" i="105" s="1"/>
  <c r="J55" i="88"/>
  <c r="N55" i="88" s="1"/>
  <c r="R55" i="88" s="1"/>
  <c r="S55" i="88" s="1"/>
  <c r="J53" i="75"/>
  <c r="N53" i="75" s="1"/>
  <c r="R53" i="75" s="1"/>
  <c r="S53" i="75" s="1"/>
  <c r="J49" i="85"/>
  <c r="M60" i="65"/>
  <c r="M37" i="77"/>
  <c r="N37" i="77" s="1"/>
  <c r="R37" i="77" s="1"/>
  <c r="S37" i="77" s="1"/>
  <c r="M36" i="73"/>
  <c r="J53" i="82"/>
  <c r="N53" i="82" s="1"/>
  <c r="R53" i="82" s="1"/>
  <c r="S53" i="82" s="1"/>
  <c r="J35" i="79"/>
  <c r="N35" i="79" s="1"/>
  <c r="R35" i="79" s="1"/>
  <c r="S35" i="79" s="1"/>
  <c r="J93" i="110"/>
  <c r="N93" i="110" s="1"/>
  <c r="J68" i="105"/>
  <c r="N68" i="105" s="1"/>
  <c r="J97" i="71"/>
  <c r="N97" i="71" s="1"/>
  <c r="J32" i="85"/>
  <c r="J98" i="108"/>
  <c r="N98" i="108" s="1"/>
  <c r="N61" i="117"/>
  <c r="R61" i="117" s="1"/>
  <c r="S61" i="117" s="1"/>
  <c r="M61" i="117"/>
  <c r="M63" i="117" s="1"/>
  <c r="M45" i="104"/>
  <c r="N45" i="104" s="1"/>
  <c r="R45" i="104" s="1"/>
  <c r="S45" i="104" s="1"/>
  <c r="J82" i="108"/>
  <c r="N82" i="108" s="1"/>
  <c r="J70" i="113"/>
  <c r="N70" i="113" s="1"/>
  <c r="M49" i="104"/>
  <c r="N49" i="104" s="1"/>
  <c r="R49" i="104" s="1"/>
  <c r="S49" i="104" s="1"/>
  <c r="M61" i="82"/>
  <c r="J83" i="116"/>
  <c r="N83" i="116" s="1"/>
  <c r="J95" i="76"/>
  <c r="N95" i="76" s="1"/>
  <c r="J85" i="102"/>
  <c r="N85" i="102" s="1"/>
  <c r="M41" i="116"/>
  <c r="N41" i="116" s="1"/>
  <c r="R41" i="116" s="1"/>
  <c r="S41" i="116" s="1"/>
  <c r="J40" i="88"/>
  <c r="N40" i="88" s="1"/>
  <c r="R40" i="88" s="1"/>
  <c r="S40" i="88" s="1"/>
  <c r="M35" i="114"/>
  <c r="N35" i="114" s="1"/>
  <c r="R35" i="114" s="1"/>
  <c r="S35" i="114" s="1"/>
  <c r="J88" i="115"/>
  <c r="N88" i="115" s="1"/>
  <c r="M52" i="92"/>
  <c r="M43" i="103"/>
  <c r="N43" i="103" s="1"/>
  <c r="R43" i="103" s="1"/>
  <c r="S43" i="103" s="1"/>
  <c r="J65" i="71"/>
  <c r="G111" i="71"/>
  <c r="J85" i="71"/>
  <c r="N85" i="71" s="1"/>
  <c r="J73" i="91"/>
  <c r="N73" i="91" s="1"/>
  <c r="M51" i="111"/>
  <c r="N51" i="111" s="1"/>
  <c r="R51" i="111" s="1"/>
  <c r="S51" i="111" s="1"/>
  <c r="J73" i="115"/>
  <c r="N73" i="115" s="1"/>
  <c r="J77" i="117"/>
  <c r="N77" i="117" s="1"/>
  <c r="J88" i="111"/>
  <c r="N88" i="111" s="1"/>
  <c r="J93" i="111"/>
  <c r="N93" i="111" s="1"/>
  <c r="J78" i="110"/>
  <c r="N78" i="110" s="1"/>
  <c r="M42" i="99"/>
  <c r="N42" i="99" s="1"/>
  <c r="R42" i="99" s="1"/>
  <c r="S42" i="99" s="1"/>
  <c r="J82" i="104"/>
  <c r="N82" i="104" s="1"/>
  <c r="Y19" i="54"/>
  <c r="J36" i="72"/>
  <c r="N36" i="72" s="1"/>
  <c r="R36" i="72" s="1"/>
  <c r="S36" i="72" s="1"/>
  <c r="J91" i="116"/>
  <c r="N91" i="116" s="1"/>
  <c r="J67" i="105"/>
  <c r="N67" i="105" s="1"/>
  <c r="J82" i="99"/>
  <c r="N82" i="99" s="1"/>
  <c r="J36" i="84"/>
  <c r="N36" i="84" s="1"/>
  <c r="R36" i="84" s="1"/>
  <c r="S36" i="84" s="1"/>
  <c r="S108" i="80"/>
  <c r="R108" i="80"/>
  <c r="J108" i="80"/>
  <c r="M52" i="105"/>
  <c r="N52" i="105" s="1"/>
  <c r="R52" i="105" s="1"/>
  <c r="S52" i="105" s="1"/>
  <c r="M47" i="102"/>
  <c r="N47" i="102" s="1"/>
  <c r="R47" i="102" s="1"/>
  <c r="S47" i="102" s="1"/>
  <c r="M43" i="83"/>
  <c r="N43" i="83" s="1"/>
  <c r="R43" i="83" s="1"/>
  <c r="S43" i="83" s="1"/>
  <c r="M57" i="71"/>
  <c r="N57" i="71" s="1"/>
  <c r="R57" i="71" s="1"/>
  <c r="S57" i="71" s="1"/>
  <c r="J75" i="104"/>
  <c r="N75" i="104" s="1"/>
  <c r="M42" i="90"/>
  <c r="N42" i="90" s="1"/>
  <c r="R42" i="90" s="1"/>
  <c r="S42" i="90" s="1"/>
  <c r="M32" i="107"/>
  <c r="R106" i="111"/>
  <c r="S106" i="111"/>
  <c r="J106" i="111"/>
  <c r="J49" i="86"/>
  <c r="N49" i="86" s="1"/>
  <c r="R49" i="86" s="1"/>
  <c r="S49" i="86" s="1"/>
  <c r="M48" i="88"/>
  <c r="N48" i="88" s="1"/>
  <c r="R48" i="88" s="1"/>
  <c r="S48" i="88" s="1"/>
  <c r="N62" i="98"/>
  <c r="R62" i="98" s="1"/>
  <c r="S62" i="98" s="1"/>
  <c r="M62" i="98"/>
  <c r="M63" i="98" s="1"/>
  <c r="J41" i="76"/>
  <c r="N41" i="76" s="1"/>
  <c r="R41" i="76" s="1"/>
  <c r="S41" i="76" s="1"/>
  <c r="J83" i="73"/>
  <c r="N83" i="73" s="1"/>
  <c r="M39" i="115"/>
  <c r="N39" i="115" s="1"/>
  <c r="R39" i="115" s="1"/>
  <c r="S39" i="115" s="1"/>
  <c r="J46" i="71"/>
  <c r="N46" i="71" s="1"/>
  <c r="R46" i="71" s="1"/>
  <c r="S46" i="71" s="1"/>
  <c r="J47" i="75"/>
  <c r="N47" i="75" s="1"/>
  <c r="R47" i="75" s="1"/>
  <c r="S47" i="75" s="1"/>
  <c r="J109" i="97"/>
  <c r="N109" i="97" s="1"/>
  <c r="R109" i="97"/>
  <c r="S109" i="97"/>
  <c r="M44" i="109"/>
  <c r="N44" i="109" s="1"/>
  <c r="R44" i="109" s="1"/>
  <c r="S44" i="109" s="1"/>
  <c r="G111" i="113"/>
  <c r="J65" i="113"/>
  <c r="N59" i="103"/>
  <c r="K63" i="103"/>
  <c r="M59" i="103"/>
  <c r="J80" i="98"/>
  <c r="N80" i="98" s="1"/>
  <c r="J35" i="84"/>
  <c r="N35" i="84" s="1"/>
  <c r="R35" i="84" s="1"/>
  <c r="S35" i="84" s="1"/>
  <c r="J42" i="80"/>
  <c r="N42" i="80" s="1"/>
  <c r="R42" i="80" s="1"/>
  <c r="S42" i="80" s="1"/>
  <c r="J74" i="76"/>
  <c r="N74" i="76" s="1"/>
  <c r="J74" i="104"/>
  <c r="N74" i="104" s="1"/>
  <c r="M57" i="92"/>
  <c r="N60" i="102"/>
  <c r="R60" i="102" s="1"/>
  <c r="S60" i="102" s="1"/>
  <c r="M60" i="102"/>
  <c r="J52" i="65"/>
  <c r="N52" i="65" s="1"/>
  <c r="R52" i="65" s="1"/>
  <c r="S52" i="65" s="1"/>
  <c r="J97" i="109"/>
  <c r="N97" i="109" s="1"/>
  <c r="J71" i="105"/>
  <c r="N71" i="105" s="1"/>
  <c r="J68" i="104"/>
  <c r="N68" i="104" s="1"/>
  <c r="G63" i="90"/>
  <c r="J59" i="90"/>
  <c r="J63" i="90" s="1"/>
  <c r="N59" i="90"/>
  <c r="M41" i="90"/>
  <c r="J57" i="74"/>
  <c r="N57" i="74" s="1"/>
  <c r="R57" i="74" s="1"/>
  <c r="S57" i="74" s="1"/>
  <c r="J89" i="105"/>
  <c r="N89" i="105" s="1"/>
  <c r="M53" i="101"/>
  <c r="N53" i="101" s="1"/>
  <c r="R53" i="101" s="1"/>
  <c r="S53" i="101" s="1"/>
  <c r="J69" i="115"/>
  <c r="N69" i="115" s="1"/>
  <c r="M45" i="99"/>
  <c r="N45" i="99" s="1"/>
  <c r="R45" i="99" s="1"/>
  <c r="S45" i="99" s="1"/>
  <c r="M56" i="109"/>
  <c r="N56" i="109" s="1"/>
  <c r="R56" i="109" s="1"/>
  <c r="S56" i="109" s="1"/>
  <c r="G111" i="107"/>
  <c r="J65" i="107"/>
  <c r="J34" i="86"/>
  <c r="N34" i="86" s="1"/>
  <c r="R34" i="86" s="1"/>
  <c r="S34" i="86" s="1"/>
  <c r="M34" i="108"/>
  <c r="N34" i="108" s="1"/>
  <c r="R34" i="108" s="1"/>
  <c r="S34" i="108" s="1"/>
  <c r="J92" i="98"/>
  <c r="N92" i="98" s="1"/>
  <c r="J99" i="101"/>
  <c r="N99" i="101" s="1"/>
  <c r="M48" i="87"/>
  <c r="N48" i="87" s="1"/>
  <c r="R48" i="87" s="1"/>
  <c r="S48" i="87" s="1"/>
  <c r="M59" i="78"/>
  <c r="M63" i="78" s="1"/>
  <c r="K63" i="78"/>
  <c r="J39" i="77"/>
  <c r="J49" i="82"/>
  <c r="N49" i="82" s="1"/>
  <c r="R49" i="82" s="1"/>
  <c r="S49" i="82" s="1"/>
  <c r="J69" i="104"/>
  <c r="N69" i="104" s="1"/>
  <c r="J38" i="65"/>
  <c r="N38" i="65" s="1"/>
  <c r="R38" i="65" s="1"/>
  <c r="S38" i="65" s="1"/>
  <c r="J35" i="78"/>
  <c r="N35" i="78" s="1"/>
  <c r="R35" i="78" s="1"/>
  <c r="S35" i="78" s="1"/>
  <c r="J51" i="87"/>
  <c r="N51" i="87" s="1"/>
  <c r="R51" i="87" s="1"/>
  <c r="S51" i="87" s="1"/>
  <c r="M46" i="100"/>
  <c r="N46" i="100" s="1"/>
  <c r="R46" i="100" s="1"/>
  <c r="S46" i="100" s="1"/>
  <c r="J55" i="90"/>
  <c r="N55" i="90" s="1"/>
  <c r="R55" i="90" s="1"/>
  <c r="S55" i="90" s="1"/>
  <c r="M36" i="110"/>
  <c r="N36" i="110" s="1"/>
  <c r="R36" i="110" s="1"/>
  <c r="S36" i="110" s="1"/>
  <c r="AD19" i="54"/>
  <c r="J43" i="78"/>
  <c r="N43" i="78" s="1"/>
  <c r="R43" i="78" s="1"/>
  <c r="S43" i="78" s="1"/>
  <c r="J71" i="115"/>
  <c r="N71" i="115" s="1"/>
  <c r="J94" i="91"/>
  <c r="N94" i="91" s="1"/>
  <c r="J50" i="83"/>
  <c r="N50" i="83" s="1"/>
  <c r="R50" i="83" s="1"/>
  <c r="S50" i="83" s="1"/>
  <c r="J52" i="90"/>
  <c r="N52" i="90" s="1"/>
  <c r="R52" i="90" s="1"/>
  <c r="S52" i="90" s="1"/>
  <c r="J66" i="111"/>
  <c r="N66" i="111" s="1"/>
  <c r="J94" i="86"/>
  <c r="N94" i="86" s="1"/>
  <c r="J101" i="107"/>
  <c r="N101" i="107" s="1"/>
  <c r="J57" i="84"/>
  <c r="N57" i="84" s="1"/>
  <c r="R57" i="84" s="1"/>
  <c r="S57" i="84" s="1"/>
  <c r="J59" i="65"/>
  <c r="J63" i="65" s="1"/>
  <c r="N59" i="65"/>
  <c r="G63" i="65"/>
  <c r="M57" i="80"/>
  <c r="N60" i="79"/>
  <c r="R60" i="79" s="1"/>
  <c r="S60" i="79" s="1"/>
  <c r="J60" i="79"/>
  <c r="J76" i="109"/>
  <c r="N76" i="109" s="1"/>
  <c r="M49" i="98"/>
  <c r="N49" i="98" s="1"/>
  <c r="R49" i="98" s="1"/>
  <c r="S49" i="98" s="1"/>
  <c r="M55" i="104"/>
  <c r="N55" i="104" s="1"/>
  <c r="R55" i="104" s="1"/>
  <c r="S55" i="104" s="1"/>
  <c r="J84" i="76"/>
  <c r="N84" i="76" s="1"/>
  <c r="J73" i="116"/>
  <c r="N73" i="116" s="1"/>
  <c r="N62" i="107"/>
  <c r="R62" i="107" s="1"/>
  <c r="S62" i="107" s="1"/>
  <c r="M62" i="107"/>
  <c r="J80" i="85"/>
  <c r="N80" i="85" s="1"/>
  <c r="M42" i="102"/>
  <c r="N42" i="102" s="1"/>
  <c r="R42" i="102" s="1"/>
  <c r="S42" i="102" s="1"/>
  <c r="M49" i="77"/>
  <c r="K63" i="77"/>
  <c r="M59" i="77"/>
  <c r="M63" i="77" s="1"/>
  <c r="S108" i="111"/>
  <c r="J108" i="111"/>
  <c r="R108" i="111"/>
  <c r="M41" i="84"/>
  <c r="N41" i="84" s="1"/>
  <c r="R41" i="84" s="1"/>
  <c r="S41" i="84" s="1"/>
  <c r="J68" i="84"/>
  <c r="N68" i="84" s="1"/>
  <c r="J35" i="91"/>
  <c r="N35" i="91" s="1"/>
  <c r="R35" i="91" s="1"/>
  <c r="S35" i="91" s="1"/>
  <c r="J36" i="88"/>
  <c r="N36" i="88" s="1"/>
  <c r="R36" i="88" s="1"/>
  <c r="S36" i="88" s="1"/>
  <c r="J32" i="71"/>
  <c r="J103" i="100"/>
  <c r="N103" i="100" s="1"/>
  <c r="J65" i="115"/>
  <c r="G111" i="115"/>
  <c r="M48" i="91"/>
  <c r="N48" i="91" s="1"/>
  <c r="R48" i="91" s="1"/>
  <c r="S48" i="91" s="1"/>
  <c r="J90" i="104"/>
  <c r="N90" i="104" s="1"/>
  <c r="J36" i="82"/>
  <c r="J73" i="114"/>
  <c r="N73" i="114" s="1"/>
  <c r="J88" i="116"/>
  <c r="N88" i="116" s="1"/>
  <c r="J92" i="107"/>
  <c r="N92" i="107" s="1"/>
  <c r="M56" i="86"/>
  <c r="N56" i="86" s="1"/>
  <c r="R56" i="86" s="1"/>
  <c r="S56" i="86" s="1"/>
  <c r="J75" i="91"/>
  <c r="N75" i="91" s="1"/>
  <c r="J79" i="83"/>
  <c r="N79" i="83" s="1"/>
  <c r="M55" i="91"/>
  <c r="J100" i="85"/>
  <c r="N100" i="85" s="1"/>
  <c r="J96" i="98"/>
  <c r="N96" i="98" s="1"/>
  <c r="J91" i="115"/>
  <c r="N91" i="115" s="1"/>
  <c r="M57" i="115"/>
  <c r="N57" i="115" s="1"/>
  <c r="R57" i="115" s="1"/>
  <c r="S57" i="115" s="1"/>
  <c r="M38" i="111"/>
  <c r="N38" i="111" s="1"/>
  <c r="R38" i="111" s="1"/>
  <c r="S38" i="111" s="1"/>
  <c r="J52" i="74"/>
  <c r="N52" i="74" s="1"/>
  <c r="R52" i="74" s="1"/>
  <c r="S52" i="74" s="1"/>
  <c r="N62" i="71"/>
  <c r="R62" i="71" s="1"/>
  <c r="S62" i="71" s="1"/>
  <c r="J62" i="71"/>
  <c r="J63" i="71" s="1"/>
  <c r="M50" i="97"/>
  <c r="N50" i="97" s="1"/>
  <c r="R50" i="97" s="1"/>
  <c r="S50" i="97" s="1"/>
  <c r="J67" i="117"/>
  <c r="N67" i="117" s="1"/>
  <c r="M43" i="97"/>
  <c r="N43" i="97" s="1"/>
  <c r="R43" i="97" s="1"/>
  <c r="S43" i="97" s="1"/>
  <c r="J107" i="107"/>
  <c r="S107" i="107"/>
  <c r="R107" i="107"/>
  <c r="J57" i="75"/>
  <c r="J36" i="76"/>
  <c r="N36" i="76" s="1"/>
  <c r="R36" i="76" s="1"/>
  <c r="S36" i="76" s="1"/>
  <c r="J74" i="99"/>
  <c r="N74" i="99" s="1"/>
  <c r="J76" i="104"/>
  <c r="N76" i="104" s="1"/>
  <c r="J33" i="83"/>
  <c r="N33" i="83" s="1"/>
  <c r="R33" i="83" s="1"/>
  <c r="S33" i="83" s="1"/>
  <c r="M55" i="81"/>
  <c r="N55" i="81" s="1"/>
  <c r="R55" i="81" s="1"/>
  <c r="S55" i="81" s="1"/>
  <c r="M56" i="102"/>
  <c r="N56" i="102" s="1"/>
  <c r="R56" i="102" s="1"/>
  <c r="S56" i="102" s="1"/>
  <c r="J82" i="98"/>
  <c r="N82" i="98" s="1"/>
  <c r="J70" i="74"/>
  <c r="N70" i="74" s="1"/>
  <c r="J87" i="99"/>
  <c r="N87" i="99" s="1"/>
  <c r="M39" i="77"/>
  <c r="J88" i="104"/>
  <c r="N88" i="104" s="1"/>
  <c r="M49" i="102"/>
  <c r="N49" i="102" s="1"/>
  <c r="R49" i="102" s="1"/>
  <c r="S49" i="102" s="1"/>
  <c r="M42" i="105"/>
  <c r="N42" i="105" s="1"/>
  <c r="R42" i="105" s="1"/>
  <c r="S42" i="105" s="1"/>
  <c r="J74" i="114"/>
  <c r="N74" i="114" s="1"/>
  <c r="M47" i="109"/>
  <c r="N47" i="109" s="1"/>
  <c r="R47" i="109" s="1"/>
  <c r="S47" i="109" s="1"/>
  <c r="J80" i="65"/>
  <c r="N80" i="65" s="1"/>
  <c r="S107" i="106"/>
  <c r="J107" i="106"/>
  <c r="R107" i="106"/>
  <c r="M49" i="114"/>
  <c r="N49" i="114" s="1"/>
  <c r="R49" i="114" s="1"/>
  <c r="S49" i="114" s="1"/>
  <c r="J52" i="72"/>
  <c r="N52" i="72" s="1"/>
  <c r="R52" i="72" s="1"/>
  <c r="S52" i="72" s="1"/>
  <c r="J99" i="98"/>
  <c r="N99" i="98" s="1"/>
  <c r="J90" i="116"/>
  <c r="N90" i="116" s="1"/>
  <c r="J56" i="72"/>
  <c r="N56" i="72" s="1"/>
  <c r="R56" i="72" s="1"/>
  <c r="S56" i="72" s="1"/>
  <c r="J61" i="79"/>
  <c r="N61" i="79"/>
  <c r="R61" i="79" s="1"/>
  <c r="S61" i="79" s="1"/>
  <c r="J65" i="105"/>
  <c r="G111" i="105"/>
  <c r="J92" i="103"/>
  <c r="N92" i="103" s="1"/>
  <c r="J89" i="114"/>
  <c r="N89" i="114" s="1"/>
  <c r="M55" i="117"/>
  <c r="N55" i="117" s="1"/>
  <c r="R55" i="117" s="1"/>
  <c r="S55" i="117" s="1"/>
  <c r="J46" i="88"/>
  <c r="J46" i="75"/>
  <c r="N46" i="75" s="1"/>
  <c r="R46" i="75" s="1"/>
  <c r="S46" i="75" s="1"/>
  <c r="M43" i="77"/>
  <c r="M56" i="103"/>
  <c r="N56" i="103" s="1"/>
  <c r="R56" i="103" s="1"/>
  <c r="S56" i="103" s="1"/>
  <c r="M44" i="114"/>
  <c r="N44" i="114" s="1"/>
  <c r="R44" i="114" s="1"/>
  <c r="S44" i="114" s="1"/>
  <c r="M57" i="111"/>
  <c r="N57" i="111" s="1"/>
  <c r="R57" i="111" s="1"/>
  <c r="S57" i="111" s="1"/>
  <c r="M35" i="108"/>
  <c r="N35" i="108" s="1"/>
  <c r="R35" i="108" s="1"/>
  <c r="S35" i="108" s="1"/>
  <c r="J42" i="76"/>
  <c r="N42" i="76" s="1"/>
  <c r="R42" i="76" s="1"/>
  <c r="S42" i="76" s="1"/>
  <c r="J82" i="105"/>
  <c r="N82" i="105" s="1"/>
  <c r="J91" i="82"/>
  <c r="N91" i="82" s="1"/>
  <c r="J42" i="83"/>
  <c r="N42" i="83" s="1"/>
  <c r="R42" i="83" s="1"/>
  <c r="S42" i="83" s="1"/>
  <c r="J109" i="108"/>
  <c r="N109" i="108" s="1"/>
  <c r="S109" i="108"/>
  <c r="R109" i="108"/>
  <c r="M44" i="72"/>
  <c r="N44" i="72" s="1"/>
  <c r="R44" i="72" s="1"/>
  <c r="S44" i="72" s="1"/>
  <c r="N62" i="81"/>
  <c r="R62" i="81" s="1"/>
  <c r="S62" i="81" s="1"/>
  <c r="J62" i="81"/>
  <c r="J94" i="117"/>
  <c r="N94" i="117" s="1"/>
  <c r="M37" i="81"/>
  <c r="N37" i="81" s="1"/>
  <c r="R37" i="81" s="1"/>
  <c r="S37" i="81" s="1"/>
  <c r="M41" i="102"/>
  <c r="N41" i="102" s="1"/>
  <c r="R41" i="102" s="1"/>
  <c r="S41" i="102" s="1"/>
  <c r="M40" i="81"/>
  <c r="N40" i="81" s="1"/>
  <c r="R40" i="81" s="1"/>
  <c r="S40" i="81" s="1"/>
  <c r="J78" i="115"/>
  <c r="N78" i="115" s="1"/>
  <c r="M36" i="82"/>
  <c r="J81" i="80"/>
  <c r="N81" i="80" s="1"/>
  <c r="M57" i="104"/>
  <c r="N57" i="104" s="1"/>
  <c r="R57" i="104" s="1"/>
  <c r="S57" i="104" s="1"/>
  <c r="J90" i="100"/>
  <c r="N90" i="100" s="1"/>
  <c r="G111" i="114"/>
  <c r="J65" i="114"/>
  <c r="S107" i="117"/>
  <c r="R107" i="117"/>
  <c r="J107" i="117"/>
  <c r="M40" i="110"/>
  <c r="N40" i="110" s="1"/>
  <c r="R40" i="110" s="1"/>
  <c r="S40" i="110" s="1"/>
  <c r="J80" i="104"/>
  <c r="N80" i="104" s="1"/>
  <c r="J54" i="80"/>
  <c r="N54" i="80" s="1"/>
  <c r="R54" i="80" s="1"/>
  <c r="S54" i="80" s="1"/>
  <c r="J39" i="72"/>
  <c r="N39" i="72" s="1"/>
  <c r="R39" i="72" s="1"/>
  <c r="S39" i="72" s="1"/>
  <c r="J51" i="83"/>
  <c r="N51" i="83" s="1"/>
  <c r="R51" i="83" s="1"/>
  <c r="S51" i="83" s="1"/>
  <c r="J80" i="103"/>
  <c r="N80" i="103" s="1"/>
  <c r="M46" i="65"/>
  <c r="J70" i="110"/>
  <c r="N70" i="110" s="1"/>
  <c r="J87" i="113"/>
  <c r="N87" i="113" s="1"/>
  <c r="M46" i="88"/>
  <c r="N46" i="88" s="1"/>
  <c r="R46" i="88" s="1"/>
  <c r="S46" i="88" s="1"/>
  <c r="M33" i="79"/>
  <c r="J99" i="111"/>
  <c r="N99" i="111" s="1"/>
  <c r="J57" i="87"/>
  <c r="N57" i="87" s="1"/>
  <c r="R57" i="87" s="1"/>
  <c r="S57" i="87" s="1"/>
  <c r="J40" i="82"/>
  <c r="N40" i="82" s="1"/>
  <c r="R40" i="82" s="1"/>
  <c r="S40" i="82" s="1"/>
  <c r="J70" i="103"/>
  <c r="N70" i="103" s="1"/>
  <c r="J45" i="76"/>
  <c r="M54" i="81"/>
  <c r="M39" i="106"/>
  <c r="N39" i="106" s="1"/>
  <c r="R39" i="106" s="1"/>
  <c r="S39" i="106" s="1"/>
  <c r="J95" i="86"/>
  <c r="N95" i="86" s="1"/>
  <c r="J94" i="102"/>
  <c r="N94" i="102" s="1"/>
  <c r="J100" i="117"/>
  <c r="N100" i="117" s="1"/>
  <c r="J37" i="83"/>
  <c r="N37" i="83" s="1"/>
  <c r="R37" i="83" s="1"/>
  <c r="S37" i="83" s="1"/>
  <c r="J34" i="91"/>
  <c r="N34" i="91" s="1"/>
  <c r="R34" i="91" s="1"/>
  <c r="S34" i="91" s="1"/>
  <c r="J51" i="78"/>
  <c r="N51" i="78" s="1"/>
  <c r="R51" i="78" s="1"/>
  <c r="S51" i="78" s="1"/>
  <c r="J73" i="87"/>
  <c r="N73" i="87" s="1"/>
  <c r="J94" i="77"/>
  <c r="N94" i="77" s="1"/>
  <c r="J68" i="97"/>
  <c r="N68" i="97" s="1"/>
  <c r="J67" i="91"/>
  <c r="N67" i="91" s="1"/>
  <c r="J66" i="116"/>
  <c r="N66" i="116" s="1"/>
  <c r="J78" i="101"/>
  <c r="N78" i="101" s="1"/>
  <c r="J89" i="78"/>
  <c r="N89" i="78" s="1"/>
  <c r="J46" i="86"/>
  <c r="N46" i="86" s="1"/>
  <c r="R46" i="86" s="1"/>
  <c r="S46" i="86" s="1"/>
  <c r="M50" i="102"/>
  <c r="N50" i="102" s="1"/>
  <c r="R50" i="102" s="1"/>
  <c r="S50" i="102" s="1"/>
  <c r="M39" i="73"/>
  <c r="N39" i="73" s="1"/>
  <c r="R39" i="73" s="1"/>
  <c r="S39" i="73" s="1"/>
  <c r="DV18" i="54"/>
  <c r="DR18" i="54"/>
  <c r="AB18" i="54"/>
  <c r="M18" i="54"/>
  <c r="W18" i="54"/>
  <c r="O18" i="54"/>
  <c r="L18" i="54"/>
  <c r="AI18" i="54"/>
  <c r="Y18" i="54"/>
  <c r="DT18" i="54"/>
  <c r="P18" i="54"/>
  <c r="K18" i="54"/>
  <c r="AJ18" i="54"/>
  <c r="AH18" i="54"/>
  <c r="AL18" i="54"/>
  <c r="X18" i="54"/>
  <c r="J18" i="54"/>
  <c r="AC18" i="54"/>
  <c r="DW18" i="54"/>
  <c r="DS18" i="54"/>
  <c r="AF18" i="54"/>
  <c r="DU18" i="54"/>
  <c r="Z18" i="54"/>
  <c r="N18" i="54"/>
  <c r="AD18" i="54"/>
  <c r="N42" i="86" l="1"/>
  <c r="R42" i="86" s="1"/>
  <c r="S42" i="86" s="1"/>
  <c r="R111" i="84"/>
  <c r="J63" i="81"/>
  <c r="N39" i="77"/>
  <c r="R39" i="77" s="1"/>
  <c r="S39" i="77" s="1"/>
  <c r="M63" i="103"/>
  <c r="M63" i="109"/>
  <c r="N56" i="83"/>
  <c r="R56" i="83" s="1"/>
  <c r="S56" i="83" s="1"/>
  <c r="N47" i="89"/>
  <c r="R47" i="89" s="1"/>
  <c r="S47" i="89" s="1"/>
  <c r="R111" i="72"/>
  <c r="N49" i="85"/>
  <c r="R49" i="85" s="1"/>
  <c r="S49" i="85" s="1"/>
  <c r="S111" i="81"/>
  <c r="N48" i="86"/>
  <c r="R48" i="86" s="1"/>
  <c r="S48" i="86" s="1"/>
  <c r="N36" i="75"/>
  <c r="R36" i="75" s="1"/>
  <c r="S36" i="75" s="1"/>
  <c r="N34" i="76"/>
  <c r="R34" i="76" s="1"/>
  <c r="S34" i="76" s="1"/>
  <c r="N44" i="79"/>
  <c r="R44" i="79" s="1"/>
  <c r="S44" i="79" s="1"/>
  <c r="N53" i="85"/>
  <c r="R53" i="85" s="1"/>
  <c r="S53" i="85" s="1"/>
  <c r="S111" i="109"/>
  <c r="N44" i="82"/>
  <c r="R44" i="82" s="1"/>
  <c r="S44" i="82" s="1"/>
  <c r="N49" i="84"/>
  <c r="R49" i="84" s="1"/>
  <c r="S49" i="84" s="1"/>
  <c r="N45" i="92"/>
  <c r="R45" i="92" s="1"/>
  <c r="S45" i="92" s="1"/>
  <c r="S111" i="72"/>
  <c r="N55" i="72"/>
  <c r="R55" i="72" s="1"/>
  <c r="S55" i="72" s="1"/>
  <c r="N48" i="79"/>
  <c r="R48" i="79" s="1"/>
  <c r="S48" i="79" s="1"/>
  <c r="N50" i="65"/>
  <c r="R50" i="65" s="1"/>
  <c r="S50" i="65" s="1"/>
  <c r="N35" i="72"/>
  <c r="R35" i="72" s="1"/>
  <c r="S35" i="72" s="1"/>
  <c r="N45" i="76"/>
  <c r="R45" i="76" s="1"/>
  <c r="S45" i="76" s="1"/>
  <c r="N53" i="78"/>
  <c r="R53" i="78" s="1"/>
  <c r="S53" i="78" s="1"/>
  <c r="N33" i="78"/>
  <c r="R33" i="78" s="1"/>
  <c r="S33" i="78" s="1"/>
  <c r="J63" i="91"/>
  <c r="N50" i="88"/>
  <c r="R50" i="88" s="1"/>
  <c r="S50" i="88" s="1"/>
  <c r="M63" i="111"/>
  <c r="N50" i="80"/>
  <c r="R50" i="80" s="1"/>
  <c r="S50" i="80" s="1"/>
  <c r="S111" i="84"/>
  <c r="N48" i="89"/>
  <c r="R48" i="89" s="1"/>
  <c r="S48" i="89" s="1"/>
  <c r="R111" i="111"/>
  <c r="R59" i="87"/>
  <c r="N63" i="87"/>
  <c r="R59" i="90"/>
  <c r="N63" i="90"/>
  <c r="N65" i="71"/>
  <c r="J111" i="71"/>
  <c r="N32" i="102"/>
  <c r="M58" i="102"/>
  <c r="R59" i="114"/>
  <c r="N63" i="114"/>
  <c r="S111" i="101"/>
  <c r="N57" i="75"/>
  <c r="R57" i="75" s="1"/>
  <c r="S57" i="75" s="1"/>
  <c r="J58" i="71"/>
  <c r="N32" i="71"/>
  <c r="R59" i="65"/>
  <c r="N63" i="65"/>
  <c r="N65" i="113"/>
  <c r="J111" i="113"/>
  <c r="J112" i="113" s="1"/>
  <c r="J22" i="113" s="1"/>
  <c r="S111" i="111"/>
  <c r="M63" i="82"/>
  <c r="J58" i="85"/>
  <c r="N32" i="85"/>
  <c r="M58" i="74"/>
  <c r="N32" i="83"/>
  <c r="J58" i="83"/>
  <c r="R59" i="101"/>
  <c r="N63" i="101"/>
  <c r="N32" i="117"/>
  <c r="M58" i="117"/>
  <c r="R111" i="81"/>
  <c r="N36" i="78"/>
  <c r="R36" i="78" s="1"/>
  <c r="S36" i="78" s="1"/>
  <c r="R59" i="104"/>
  <c r="N63" i="104"/>
  <c r="N32" i="105"/>
  <c r="M58" i="105"/>
  <c r="R111" i="101"/>
  <c r="N34" i="72"/>
  <c r="R34" i="72" s="1"/>
  <c r="S34" i="72" s="1"/>
  <c r="J63" i="80"/>
  <c r="R59" i="91"/>
  <c r="N63" i="91"/>
  <c r="N52" i="73"/>
  <c r="R52" i="73" s="1"/>
  <c r="S52" i="73" s="1"/>
  <c r="M63" i="84"/>
  <c r="M63" i="88"/>
  <c r="N41" i="77"/>
  <c r="R41" i="77" s="1"/>
  <c r="S41" i="77" s="1"/>
  <c r="R111" i="106"/>
  <c r="N63" i="109"/>
  <c r="R59" i="109"/>
  <c r="N39" i="92"/>
  <c r="R39" i="92" s="1"/>
  <c r="S39" i="92" s="1"/>
  <c r="N55" i="92"/>
  <c r="R55" i="92" s="1"/>
  <c r="S55" i="92" s="1"/>
  <c r="R59" i="75"/>
  <c r="N63" i="75"/>
  <c r="N37" i="84"/>
  <c r="R37" i="84" s="1"/>
  <c r="S37" i="84" s="1"/>
  <c r="J63" i="76"/>
  <c r="N41" i="82"/>
  <c r="R41" i="82" s="1"/>
  <c r="S41" i="82" s="1"/>
  <c r="N32" i="77"/>
  <c r="J58" i="77"/>
  <c r="N34" i="85"/>
  <c r="R34" i="85" s="1"/>
  <c r="S34" i="85" s="1"/>
  <c r="R59" i="77"/>
  <c r="N63" i="77"/>
  <c r="S111" i="110"/>
  <c r="M63" i="97"/>
  <c r="N65" i="116"/>
  <c r="J111" i="116"/>
  <c r="J112" i="116" s="1"/>
  <c r="J22" i="116" s="1"/>
  <c r="N45" i="81"/>
  <c r="R45" i="81" s="1"/>
  <c r="S45" i="81" s="1"/>
  <c r="N45" i="90"/>
  <c r="R45" i="90" s="1"/>
  <c r="S45" i="90" s="1"/>
  <c r="J63" i="88"/>
  <c r="N47" i="76"/>
  <c r="R47" i="76" s="1"/>
  <c r="S47" i="76" s="1"/>
  <c r="R59" i="85"/>
  <c r="N63" i="85"/>
  <c r="M58" i="83"/>
  <c r="M63" i="102"/>
  <c r="N65" i="76"/>
  <c r="J111" i="76"/>
  <c r="R59" i="100"/>
  <c r="N63" i="100"/>
  <c r="N49" i="90"/>
  <c r="R49" i="90" s="1"/>
  <c r="S49" i="90" s="1"/>
  <c r="M58" i="88"/>
  <c r="S111" i="78"/>
  <c r="N52" i="82"/>
  <c r="R52" i="82" s="1"/>
  <c r="S52" i="82" s="1"/>
  <c r="N55" i="75"/>
  <c r="R55" i="75" s="1"/>
  <c r="S55" i="75" s="1"/>
  <c r="N44" i="84"/>
  <c r="R44" i="84" s="1"/>
  <c r="S44" i="84" s="1"/>
  <c r="J58" i="78"/>
  <c r="N32" i="78"/>
  <c r="J63" i="73"/>
  <c r="M58" i="84"/>
  <c r="M58" i="87"/>
  <c r="N50" i="72"/>
  <c r="R50" i="72" s="1"/>
  <c r="S50" i="72" s="1"/>
  <c r="N37" i="91"/>
  <c r="R37" i="91" s="1"/>
  <c r="S37" i="91" s="1"/>
  <c r="N63" i="72"/>
  <c r="R59" i="72"/>
  <c r="N49" i="88"/>
  <c r="R49" i="88" s="1"/>
  <c r="S49" i="88" s="1"/>
  <c r="N32" i="110"/>
  <c r="M58" i="110"/>
  <c r="N65" i="81"/>
  <c r="J111" i="81"/>
  <c r="N48" i="73"/>
  <c r="R48" i="73" s="1"/>
  <c r="S48" i="73" s="1"/>
  <c r="S111" i="65"/>
  <c r="N32" i="76"/>
  <c r="J58" i="76"/>
  <c r="J112" i="76" s="1"/>
  <c r="J22" i="76" s="1"/>
  <c r="N41" i="78"/>
  <c r="R41" i="78" s="1"/>
  <c r="S41" i="78" s="1"/>
  <c r="S111" i="75"/>
  <c r="R111" i="74"/>
  <c r="M58" i="72"/>
  <c r="J58" i="91"/>
  <c r="N32" i="91"/>
  <c r="R111" i="97"/>
  <c r="N33" i="76"/>
  <c r="R33" i="76" s="1"/>
  <c r="S33" i="76" s="1"/>
  <c r="N49" i="76"/>
  <c r="R49" i="76" s="1"/>
  <c r="S49" i="76" s="1"/>
  <c r="N49" i="92"/>
  <c r="R49" i="92" s="1"/>
  <c r="S49" i="92" s="1"/>
  <c r="N32" i="99"/>
  <c r="M58" i="99"/>
  <c r="M63" i="85"/>
  <c r="R111" i="88"/>
  <c r="N49" i="72"/>
  <c r="R49" i="72" s="1"/>
  <c r="S49" i="72" s="1"/>
  <c r="R111" i="115"/>
  <c r="N43" i="80"/>
  <c r="R43" i="80" s="1"/>
  <c r="S43" i="80" s="1"/>
  <c r="N65" i="78"/>
  <c r="J111" i="78"/>
  <c r="N47" i="78"/>
  <c r="R47" i="78" s="1"/>
  <c r="S47" i="78" s="1"/>
  <c r="M63" i="107"/>
  <c r="N33" i="90"/>
  <c r="R33" i="90" s="1"/>
  <c r="S33" i="90" s="1"/>
  <c r="N36" i="87"/>
  <c r="R36" i="87" s="1"/>
  <c r="S36" i="87" s="1"/>
  <c r="N44" i="71"/>
  <c r="R44" i="71" s="1"/>
  <c r="S44" i="71" s="1"/>
  <c r="M58" i="78"/>
  <c r="R111" i="76"/>
  <c r="N65" i="74"/>
  <c r="J111" i="74"/>
  <c r="N51" i="76"/>
  <c r="R51" i="76" s="1"/>
  <c r="S51" i="76" s="1"/>
  <c r="N43" i="65"/>
  <c r="R43" i="65" s="1"/>
  <c r="S43" i="65" s="1"/>
  <c r="N57" i="65"/>
  <c r="R57" i="65" s="1"/>
  <c r="S57" i="65" s="1"/>
  <c r="N65" i="109"/>
  <c r="J111" i="109"/>
  <c r="J112" i="109" s="1"/>
  <c r="J22" i="109" s="1"/>
  <c r="M63" i="81"/>
  <c r="N45" i="87"/>
  <c r="R45" i="87" s="1"/>
  <c r="S45" i="87" s="1"/>
  <c r="N44" i="77"/>
  <c r="R44" i="77" s="1"/>
  <c r="S44" i="77" s="1"/>
  <c r="N53" i="89"/>
  <c r="R53" i="89" s="1"/>
  <c r="S53" i="89" s="1"/>
  <c r="S111" i="102"/>
  <c r="N36" i="80"/>
  <c r="R36" i="80" s="1"/>
  <c r="S36" i="80" s="1"/>
  <c r="N44" i="73"/>
  <c r="R44" i="73" s="1"/>
  <c r="S44" i="73" s="1"/>
  <c r="N43" i="76"/>
  <c r="R43" i="76" s="1"/>
  <c r="S43" i="76" s="1"/>
  <c r="R59" i="79"/>
  <c r="N63" i="79"/>
  <c r="N34" i="88"/>
  <c r="R34" i="88" s="1"/>
  <c r="S34" i="88" s="1"/>
  <c r="N32" i="97"/>
  <c r="M58" i="97"/>
  <c r="N65" i="86"/>
  <c r="J111" i="86"/>
  <c r="N52" i="91"/>
  <c r="R52" i="91" s="1"/>
  <c r="S52" i="91" s="1"/>
  <c r="N46" i="74"/>
  <c r="R46" i="74" s="1"/>
  <c r="S46" i="74" s="1"/>
  <c r="N65" i="103"/>
  <c r="J111" i="103"/>
  <c r="J112" i="103" s="1"/>
  <c r="J22" i="103" s="1"/>
  <c r="N65" i="73"/>
  <c r="J111" i="73"/>
  <c r="N35" i="75"/>
  <c r="R35" i="75" s="1"/>
  <c r="S35" i="75" s="1"/>
  <c r="N35" i="73"/>
  <c r="R35" i="73" s="1"/>
  <c r="S35" i="73" s="1"/>
  <c r="N51" i="88"/>
  <c r="R51" i="88" s="1"/>
  <c r="S51" i="88" s="1"/>
  <c r="N40" i="80"/>
  <c r="R40" i="80" s="1"/>
  <c r="S40" i="80" s="1"/>
  <c r="N52" i="76"/>
  <c r="R52" i="76" s="1"/>
  <c r="S52" i="76" s="1"/>
  <c r="S111" i="80"/>
  <c r="R111" i="85"/>
  <c r="N51" i="86"/>
  <c r="R51" i="86" s="1"/>
  <c r="S51" i="86" s="1"/>
  <c r="N65" i="107"/>
  <c r="J111" i="107"/>
  <c r="J112" i="107" s="1"/>
  <c r="J22" i="107" s="1"/>
  <c r="N32" i="89"/>
  <c r="J58" i="89"/>
  <c r="N32" i="92"/>
  <c r="J58" i="92"/>
  <c r="N46" i="76"/>
  <c r="R46" i="76" s="1"/>
  <c r="S46" i="76" s="1"/>
  <c r="N54" i="81"/>
  <c r="R54" i="81" s="1"/>
  <c r="S54" i="81" s="1"/>
  <c r="N32" i="100"/>
  <c r="M58" i="100"/>
  <c r="N32" i="111"/>
  <c r="M58" i="111"/>
  <c r="N32" i="90"/>
  <c r="J58" i="90"/>
  <c r="R59" i="89"/>
  <c r="N63" i="89"/>
  <c r="N33" i="79"/>
  <c r="R33" i="79" s="1"/>
  <c r="S33" i="79" s="1"/>
  <c r="M58" i="73"/>
  <c r="N51" i="72"/>
  <c r="R51" i="72" s="1"/>
  <c r="S51" i="72" s="1"/>
  <c r="N65" i="97"/>
  <c r="J111" i="97"/>
  <c r="J112" i="97" s="1"/>
  <c r="J22" i="97" s="1"/>
  <c r="R59" i="76"/>
  <c r="N63" i="76"/>
  <c r="S111" i="116"/>
  <c r="M58" i="76"/>
  <c r="M58" i="92"/>
  <c r="N63" i="97"/>
  <c r="R59" i="97"/>
  <c r="R111" i="104"/>
  <c r="J63" i="83"/>
  <c r="N35" i="90"/>
  <c r="R35" i="90" s="1"/>
  <c r="S35" i="90" s="1"/>
  <c r="R59" i="88"/>
  <c r="N63" i="88"/>
  <c r="N32" i="80"/>
  <c r="J58" i="80"/>
  <c r="N42" i="72"/>
  <c r="R42" i="72" s="1"/>
  <c r="S42" i="72" s="1"/>
  <c r="M63" i="100"/>
  <c r="N65" i="111"/>
  <c r="J111" i="111"/>
  <c r="J112" i="111" s="1"/>
  <c r="J22" i="111" s="1"/>
  <c r="R111" i="78"/>
  <c r="N33" i="92"/>
  <c r="R33" i="92" s="1"/>
  <c r="S33" i="92" s="1"/>
  <c r="N43" i="91"/>
  <c r="R43" i="91" s="1"/>
  <c r="S43" i="91" s="1"/>
  <c r="N47" i="77"/>
  <c r="R47" i="77" s="1"/>
  <c r="S47" i="77" s="1"/>
  <c r="R111" i="107"/>
  <c r="M58" i="91"/>
  <c r="N36" i="92"/>
  <c r="R36" i="92" s="1"/>
  <c r="S36" i="92" s="1"/>
  <c r="N34" i="81"/>
  <c r="R34" i="81" s="1"/>
  <c r="S34" i="81" s="1"/>
  <c r="M58" i="65"/>
  <c r="N54" i="83"/>
  <c r="R54" i="83" s="1"/>
  <c r="S54" i="83" s="1"/>
  <c r="S111" i="99"/>
  <c r="M58" i="77"/>
  <c r="R111" i="91"/>
  <c r="N65" i="104"/>
  <c r="J111" i="104"/>
  <c r="J112" i="104" s="1"/>
  <c r="J22" i="104" s="1"/>
  <c r="M63" i="71"/>
  <c r="N57" i="80"/>
  <c r="R57" i="80" s="1"/>
  <c r="S57" i="80" s="1"/>
  <c r="R59" i="84"/>
  <c r="N63" i="84"/>
  <c r="R111" i="75"/>
  <c r="N65" i="87"/>
  <c r="J111" i="87"/>
  <c r="N32" i="103"/>
  <c r="M58" i="103"/>
  <c r="N54" i="85"/>
  <c r="R54" i="85" s="1"/>
  <c r="S54" i="85" s="1"/>
  <c r="N52" i="87"/>
  <c r="R52" i="87" s="1"/>
  <c r="S52" i="87" s="1"/>
  <c r="M63" i="108"/>
  <c r="N39" i="82"/>
  <c r="R39" i="82" s="1"/>
  <c r="S39" i="82" s="1"/>
  <c r="N39" i="89"/>
  <c r="R39" i="89" s="1"/>
  <c r="S39" i="89" s="1"/>
  <c r="R111" i="113"/>
  <c r="S111" i="83"/>
  <c r="N41" i="86"/>
  <c r="R41" i="86" s="1"/>
  <c r="S41" i="86" s="1"/>
  <c r="N42" i="71"/>
  <c r="R42" i="71" s="1"/>
  <c r="S42" i="71" s="1"/>
  <c r="N35" i="80"/>
  <c r="R35" i="80" s="1"/>
  <c r="S35" i="80" s="1"/>
  <c r="N37" i="88"/>
  <c r="R37" i="88" s="1"/>
  <c r="S37" i="88" s="1"/>
  <c r="N65" i="89"/>
  <c r="J111" i="89"/>
  <c r="M58" i="80"/>
  <c r="N40" i="78"/>
  <c r="R40" i="78" s="1"/>
  <c r="S40" i="78" s="1"/>
  <c r="N38" i="88"/>
  <c r="R38" i="88" s="1"/>
  <c r="S38" i="88" s="1"/>
  <c r="R111" i="86"/>
  <c r="N65" i="84"/>
  <c r="J111" i="84"/>
  <c r="R111" i="90"/>
  <c r="J63" i="74"/>
  <c r="M63" i="65"/>
  <c r="N46" i="82"/>
  <c r="R46" i="82" s="1"/>
  <c r="S46" i="82" s="1"/>
  <c r="N65" i="80"/>
  <c r="J111" i="80"/>
  <c r="N40" i="85"/>
  <c r="R40" i="85" s="1"/>
  <c r="S40" i="85" s="1"/>
  <c r="N53" i="77"/>
  <c r="R53" i="77" s="1"/>
  <c r="S53" i="77" s="1"/>
  <c r="N46" i="84"/>
  <c r="R46" i="84" s="1"/>
  <c r="S46" i="84" s="1"/>
  <c r="N43" i="74"/>
  <c r="R43" i="74" s="1"/>
  <c r="S43" i="74" s="1"/>
  <c r="M63" i="90"/>
  <c r="N37" i="72"/>
  <c r="R37" i="72" s="1"/>
  <c r="S37" i="72" s="1"/>
  <c r="N33" i="87"/>
  <c r="R33" i="87" s="1"/>
  <c r="S33" i="87" s="1"/>
  <c r="N49" i="74"/>
  <c r="R49" i="74" s="1"/>
  <c r="S49" i="74" s="1"/>
  <c r="M58" i="86"/>
  <c r="N49" i="65"/>
  <c r="R49" i="65" s="1"/>
  <c r="S49" i="65" s="1"/>
  <c r="M63" i="113"/>
  <c r="J63" i="79"/>
  <c r="N49" i="77"/>
  <c r="R49" i="77" s="1"/>
  <c r="S49" i="77" s="1"/>
  <c r="N44" i="65"/>
  <c r="R44" i="65" s="1"/>
  <c r="S44" i="65" s="1"/>
  <c r="N32" i="114"/>
  <c r="M58" i="114"/>
  <c r="N48" i="77"/>
  <c r="R48" i="77" s="1"/>
  <c r="S48" i="77" s="1"/>
  <c r="J58" i="73"/>
  <c r="J112" i="73" s="1"/>
  <c r="J22" i="73" s="1"/>
  <c r="N32" i="73"/>
  <c r="N50" i="79"/>
  <c r="R50" i="79" s="1"/>
  <c r="S50" i="79" s="1"/>
  <c r="M58" i="89"/>
  <c r="R59" i="116"/>
  <c r="N63" i="116"/>
  <c r="N65" i="85"/>
  <c r="J111" i="85"/>
  <c r="N65" i="105"/>
  <c r="J111" i="105"/>
  <c r="J112" i="105" s="1"/>
  <c r="J22" i="105" s="1"/>
  <c r="R59" i="99"/>
  <c r="N63" i="99"/>
  <c r="N41" i="90"/>
  <c r="R41" i="90" s="1"/>
  <c r="S41" i="90" s="1"/>
  <c r="N65" i="92"/>
  <c r="J111" i="92"/>
  <c r="R59" i="92"/>
  <c r="N63" i="92"/>
  <c r="N32" i="84"/>
  <c r="J58" i="84"/>
  <c r="R59" i="80"/>
  <c r="N63" i="80"/>
  <c r="R59" i="111"/>
  <c r="N63" i="111"/>
  <c r="N57" i="92"/>
  <c r="R57" i="92" s="1"/>
  <c r="S57" i="92" s="1"/>
  <c r="S111" i="106"/>
  <c r="N35" i="77"/>
  <c r="R35" i="77" s="1"/>
  <c r="S35" i="77" s="1"/>
  <c r="S111" i="117"/>
  <c r="N32" i="65"/>
  <c r="J58" i="65"/>
  <c r="N65" i="90"/>
  <c r="J111" i="90"/>
  <c r="J63" i="77"/>
  <c r="S111" i="104"/>
  <c r="J63" i="85"/>
  <c r="N49" i="73"/>
  <c r="R49" i="73" s="1"/>
  <c r="S49" i="73" s="1"/>
  <c r="R59" i="117"/>
  <c r="N63" i="117"/>
  <c r="N65" i="106"/>
  <c r="J111" i="106"/>
  <c r="J112" i="106" s="1"/>
  <c r="J22" i="106" s="1"/>
  <c r="N41" i="88"/>
  <c r="R41" i="88" s="1"/>
  <c r="S41" i="88" s="1"/>
  <c r="N41" i="89"/>
  <c r="R41" i="89" s="1"/>
  <c r="S41" i="89" s="1"/>
  <c r="N57" i="83"/>
  <c r="R57" i="83" s="1"/>
  <c r="S57" i="83" s="1"/>
  <c r="R59" i="73"/>
  <c r="N63" i="73"/>
  <c r="S111" i="107"/>
  <c r="N65" i="79"/>
  <c r="J111" i="79"/>
  <c r="J63" i="72"/>
  <c r="J58" i="82"/>
  <c r="N32" i="82"/>
  <c r="N53" i="80"/>
  <c r="R53" i="80" s="1"/>
  <c r="S53" i="80" s="1"/>
  <c r="J58" i="79"/>
  <c r="N32" i="79"/>
  <c r="R59" i="115"/>
  <c r="N63" i="115"/>
  <c r="S111" i="91"/>
  <c r="N45" i="84"/>
  <c r="R45" i="84" s="1"/>
  <c r="S45" i="84" s="1"/>
  <c r="N56" i="84"/>
  <c r="R56" i="84" s="1"/>
  <c r="S56" i="84" s="1"/>
  <c r="M58" i="71"/>
  <c r="N38" i="79"/>
  <c r="R38" i="79" s="1"/>
  <c r="S38" i="79" s="1"/>
  <c r="J63" i="84"/>
  <c r="R59" i="105"/>
  <c r="N63" i="105"/>
  <c r="N32" i="109"/>
  <c r="M58" i="109"/>
  <c r="N37" i="82"/>
  <c r="R37" i="82" s="1"/>
  <c r="S37" i="82" s="1"/>
  <c r="N44" i="92"/>
  <c r="R44" i="92" s="1"/>
  <c r="S44" i="92" s="1"/>
  <c r="N65" i="102"/>
  <c r="J111" i="102"/>
  <c r="J112" i="102" s="1"/>
  <c r="J22" i="102" s="1"/>
  <c r="N46" i="77"/>
  <c r="R46" i="77" s="1"/>
  <c r="S46" i="77" s="1"/>
  <c r="N47" i="87"/>
  <c r="R47" i="87" s="1"/>
  <c r="S47" i="87" s="1"/>
  <c r="R59" i="108"/>
  <c r="N63" i="108"/>
  <c r="N36" i="89"/>
  <c r="R36" i="89" s="1"/>
  <c r="S36" i="89" s="1"/>
  <c r="S111" i="113"/>
  <c r="N65" i="65"/>
  <c r="J111" i="65"/>
  <c r="N48" i="71"/>
  <c r="R48" i="71" s="1"/>
  <c r="S48" i="71" s="1"/>
  <c r="N47" i="71"/>
  <c r="R47" i="71" s="1"/>
  <c r="S47" i="71" s="1"/>
  <c r="N53" i="71"/>
  <c r="R53" i="71" s="1"/>
  <c r="S53" i="71" s="1"/>
  <c r="N32" i="72"/>
  <c r="J58" i="72"/>
  <c r="N57" i="88"/>
  <c r="R57" i="88" s="1"/>
  <c r="S57" i="88" s="1"/>
  <c r="R111" i="83"/>
  <c r="N33" i="80"/>
  <c r="R33" i="80" s="1"/>
  <c r="S33" i="80" s="1"/>
  <c r="N37" i="92"/>
  <c r="R37" i="92" s="1"/>
  <c r="S37" i="92" s="1"/>
  <c r="R59" i="107"/>
  <c r="N63" i="107"/>
  <c r="M63" i="106"/>
  <c r="N39" i="75"/>
  <c r="R39" i="75" s="1"/>
  <c r="S39" i="75" s="1"/>
  <c r="N40" i="72"/>
  <c r="R40" i="72" s="1"/>
  <c r="S40" i="72" s="1"/>
  <c r="M63" i="91"/>
  <c r="N39" i="76"/>
  <c r="R39" i="76" s="1"/>
  <c r="S39" i="76" s="1"/>
  <c r="R111" i="87"/>
  <c r="S111" i="90"/>
  <c r="M58" i="90"/>
  <c r="N48" i="75"/>
  <c r="R48" i="75" s="1"/>
  <c r="S48" i="75" s="1"/>
  <c r="M58" i="82"/>
  <c r="N35" i="92"/>
  <c r="R35" i="92" s="1"/>
  <c r="S35" i="92" s="1"/>
  <c r="R111" i="102"/>
  <c r="N38" i="90"/>
  <c r="R38" i="90" s="1"/>
  <c r="S38" i="90" s="1"/>
  <c r="N48" i="72"/>
  <c r="R48" i="72" s="1"/>
  <c r="S48" i="72" s="1"/>
  <c r="N50" i="86"/>
  <c r="R50" i="86" s="1"/>
  <c r="S50" i="86" s="1"/>
  <c r="N49" i="79"/>
  <c r="R49" i="79" s="1"/>
  <c r="S49" i="79" s="1"/>
  <c r="R59" i="113"/>
  <c r="N63" i="113"/>
  <c r="N50" i="78"/>
  <c r="R50" i="78" s="1"/>
  <c r="S50" i="78" s="1"/>
  <c r="R59" i="86"/>
  <c r="N63" i="86"/>
  <c r="R111" i="108"/>
  <c r="M63" i="74"/>
  <c r="R111" i="89"/>
  <c r="N54" i="65"/>
  <c r="R54" i="65" s="1"/>
  <c r="S54" i="65" s="1"/>
  <c r="N55" i="73"/>
  <c r="R55" i="73" s="1"/>
  <c r="S55" i="73" s="1"/>
  <c r="N41" i="85"/>
  <c r="R41" i="85" s="1"/>
  <c r="S41" i="85" s="1"/>
  <c r="N46" i="65"/>
  <c r="R46" i="65" s="1"/>
  <c r="S46" i="65" s="1"/>
  <c r="N54" i="75"/>
  <c r="R54" i="75" s="1"/>
  <c r="S54" i="75" s="1"/>
  <c r="N38" i="81"/>
  <c r="R38" i="81" s="1"/>
  <c r="S38" i="81" s="1"/>
  <c r="N65" i="72"/>
  <c r="J111" i="72"/>
  <c r="N44" i="88"/>
  <c r="R44" i="88" s="1"/>
  <c r="S44" i="88" s="1"/>
  <c r="N57" i="78"/>
  <c r="R57" i="78" s="1"/>
  <c r="S57" i="78" s="1"/>
  <c r="R111" i="71"/>
  <c r="M63" i="116"/>
  <c r="N43" i="84"/>
  <c r="R43" i="84" s="1"/>
  <c r="S43" i="84" s="1"/>
  <c r="N34" i="92"/>
  <c r="R34" i="92" s="1"/>
  <c r="S34" i="92" s="1"/>
  <c r="N36" i="79"/>
  <c r="R36" i="79" s="1"/>
  <c r="S36" i="79" s="1"/>
  <c r="N32" i="101"/>
  <c r="M58" i="101"/>
  <c r="N65" i="114"/>
  <c r="J111" i="114"/>
  <c r="J112" i="114" s="1"/>
  <c r="J22" i="114" s="1"/>
  <c r="N36" i="82"/>
  <c r="R36" i="82" s="1"/>
  <c r="S36" i="82" s="1"/>
  <c r="N65" i="115"/>
  <c r="J111" i="115"/>
  <c r="J112" i="115" s="1"/>
  <c r="J22" i="115" s="1"/>
  <c r="N32" i="107"/>
  <c r="M58" i="107"/>
  <c r="N32" i="106"/>
  <c r="M58" i="106"/>
  <c r="N52" i="83"/>
  <c r="R52" i="83" s="1"/>
  <c r="S52" i="83" s="1"/>
  <c r="N32" i="74"/>
  <c r="J58" i="74"/>
  <c r="J112" i="74" s="1"/>
  <c r="J22" i="74" s="1"/>
  <c r="R111" i="117"/>
  <c r="R59" i="103"/>
  <c r="N63" i="103"/>
  <c r="N32" i="113"/>
  <c r="M58" i="113"/>
  <c r="N38" i="78"/>
  <c r="R38" i="78" s="1"/>
  <c r="S38" i="78" s="1"/>
  <c r="N35" i="88"/>
  <c r="R35" i="88" s="1"/>
  <c r="S35" i="88" s="1"/>
  <c r="R59" i="78"/>
  <c r="N63" i="78"/>
  <c r="M63" i="114"/>
  <c r="N65" i="117"/>
  <c r="J111" i="117"/>
  <c r="J112" i="117" s="1"/>
  <c r="J22" i="117" s="1"/>
  <c r="N56" i="76"/>
  <c r="R56" i="76" s="1"/>
  <c r="S56" i="76" s="1"/>
  <c r="M63" i="104"/>
  <c r="N32" i="115"/>
  <c r="M58" i="115"/>
  <c r="N55" i="91"/>
  <c r="R55" i="91" s="1"/>
  <c r="S55" i="91" s="1"/>
  <c r="N42" i="77"/>
  <c r="R42" i="77" s="1"/>
  <c r="S42" i="77" s="1"/>
  <c r="J63" i="92"/>
  <c r="N65" i="98"/>
  <c r="J111" i="98"/>
  <c r="J112" i="98" s="1"/>
  <c r="J22" i="98" s="1"/>
  <c r="N43" i="77"/>
  <c r="R43" i="77" s="1"/>
  <c r="S43" i="77" s="1"/>
  <c r="M58" i="79"/>
  <c r="N32" i="88"/>
  <c r="J58" i="88"/>
  <c r="N32" i="81"/>
  <c r="J58" i="81"/>
  <c r="J112" i="81" s="1"/>
  <c r="J22" i="81" s="1"/>
  <c r="M63" i="80"/>
  <c r="M63" i="76"/>
  <c r="N32" i="98"/>
  <c r="M58" i="98"/>
  <c r="N51" i="74"/>
  <c r="R51" i="74" s="1"/>
  <c r="S51" i="74" s="1"/>
  <c r="N38" i="89"/>
  <c r="R38" i="89" s="1"/>
  <c r="S38" i="89" s="1"/>
  <c r="R111" i="116"/>
  <c r="N37" i="65"/>
  <c r="R37" i="65" s="1"/>
  <c r="S37" i="65" s="1"/>
  <c r="R111" i="110"/>
  <c r="N34" i="84"/>
  <c r="R34" i="84" s="1"/>
  <c r="S34" i="84" s="1"/>
  <c r="R111" i="98"/>
  <c r="N39" i="86"/>
  <c r="R39" i="86" s="1"/>
  <c r="S39" i="86" s="1"/>
  <c r="N37" i="79"/>
  <c r="R37" i="79" s="1"/>
  <c r="S37" i="79" s="1"/>
  <c r="M63" i="92"/>
  <c r="R59" i="83"/>
  <c r="N63" i="83"/>
  <c r="R59" i="102"/>
  <c r="N63" i="102"/>
  <c r="N33" i="89"/>
  <c r="R33" i="89" s="1"/>
  <c r="S33" i="89" s="1"/>
  <c r="N45" i="65"/>
  <c r="R45" i="65" s="1"/>
  <c r="S45" i="65" s="1"/>
  <c r="N50" i="77"/>
  <c r="R50" i="77" s="1"/>
  <c r="S50" i="77" s="1"/>
  <c r="N34" i="90"/>
  <c r="R34" i="90" s="1"/>
  <c r="S34" i="90" s="1"/>
  <c r="N56" i="77"/>
  <c r="R56" i="77" s="1"/>
  <c r="S56" i="77" s="1"/>
  <c r="R59" i="71"/>
  <c r="N63" i="71"/>
  <c r="N34" i="89"/>
  <c r="R34" i="89" s="1"/>
  <c r="S34" i="89" s="1"/>
  <c r="R111" i="99"/>
  <c r="N32" i="75"/>
  <c r="J58" i="75"/>
  <c r="M63" i="115"/>
  <c r="R111" i="65"/>
  <c r="N50" i="91"/>
  <c r="R50" i="91" s="1"/>
  <c r="S50" i="91" s="1"/>
  <c r="N43" i="79"/>
  <c r="R43" i="79" s="1"/>
  <c r="S43" i="79" s="1"/>
  <c r="N65" i="82"/>
  <c r="J111" i="82"/>
  <c r="M63" i="75"/>
  <c r="M58" i="85"/>
  <c r="N39" i="87"/>
  <c r="R39" i="87" s="1"/>
  <c r="S39" i="87" s="1"/>
  <c r="N65" i="100"/>
  <c r="J111" i="100"/>
  <c r="J112" i="100" s="1"/>
  <c r="J22" i="100" s="1"/>
  <c r="N65" i="101"/>
  <c r="J111" i="101"/>
  <c r="J112" i="101" s="1"/>
  <c r="J22" i="101" s="1"/>
  <c r="S111" i="97"/>
  <c r="N42" i="73"/>
  <c r="R42" i="73" s="1"/>
  <c r="S42" i="73" s="1"/>
  <c r="N65" i="75"/>
  <c r="J111" i="75"/>
  <c r="N45" i="71"/>
  <c r="R45" i="71" s="1"/>
  <c r="S45" i="71" s="1"/>
  <c r="R59" i="98"/>
  <c r="N63" i="98"/>
  <c r="N65" i="77"/>
  <c r="J111" i="77"/>
  <c r="R59" i="82"/>
  <c r="N63" i="82"/>
  <c r="S111" i="88"/>
  <c r="N65" i="110"/>
  <c r="J111" i="110"/>
  <c r="J112" i="110" s="1"/>
  <c r="J22" i="110" s="1"/>
  <c r="N65" i="99"/>
  <c r="J111" i="99"/>
  <c r="J112" i="99" s="1"/>
  <c r="J22" i="99" s="1"/>
  <c r="S111" i="115"/>
  <c r="J58" i="86"/>
  <c r="N32" i="86"/>
  <c r="N47" i="88"/>
  <c r="R47" i="88" s="1"/>
  <c r="S47" i="88" s="1"/>
  <c r="N52" i="92"/>
  <c r="R52" i="92" s="1"/>
  <c r="S52" i="92" s="1"/>
  <c r="N37" i="90"/>
  <c r="R37" i="90" s="1"/>
  <c r="S37" i="90" s="1"/>
  <c r="N40" i="76"/>
  <c r="R40" i="76" s="1"/>
  <c r="S40" i="76" s="1"/>
  <c r="R59" i="106"/>
  <c r="N63" i="106"/>
  <c r="S111" i="76"/>
  <c r="N44" i="90"/>
  <c r="R44" i="90" s="1"/>
  <c r="S44" i="90" s="1"/>
  <c r="N65" i="91"/>
  <c r="J111" i="91"/>
  <c r="N34" i="87"/>
  <c r="R34" i="87" s="1"/>
  <c r="S34" i="87" s="1"/>
  <c r="S111" i="86"/>
  <c r="R59" i="74"/>
  <c r="N63" i="74"/>
  <c r="R59" i="110"/>
  <c r="N63" i="110"/>
  <c r="N39" i="74"/>
  <c r="R39" i="74" s="1"/>
  <c r="S39" i="74" s="1"/>
  <c r="N51" i="81"/>
  <c r="R51" i="81" s="1"/>
  <c r="S51" i="81" s="1"/>
  <c r="N34" i="80"/>
  <c r="R34" i="80" s="1"/>
  <c r="S34" i="80" s="1"/>
  <c r="M58" i="75"/>
  <c r="N65" i="88"/>
  <c r="J111" i="88"/>
  <c r="N65" i="108"/>
  <c r="J111" i="108"/>
  <c r="J112" i="108" s="1"/>
  <c r="J22" i="108" s="1"/>
  <c r="N39" i="90"/>
  <c r="R39" i="90" s="1"/>
  <c r="S39" i="90" s="1"/>
  <c r="N32" i="104"/>
  <c r="M58" i="104"/>
  <c r="R111" i="77"/>
  <c r="N41" i="74"/>
  <c r="R41" i="74" s="1"/>
  <c r="S41" i="74" s="1"/>
  <c r="N41" i="79"/>
  <c r="R41" i="79" s="1"/>
  <c r="S41" i="79" s="1"/>
  <c r="N50" i="75"/>
  <c r="R50" i="75" s="1"/>
  <c r="S50" i="75" s="1"/>
  <c r="M63" i="73"/>
  <c r="N47" i="85"/>
  <c r="R47" i="85" s="1"/>
  <c r="S47" i="85" s="1"/>
  <c r="J63" i="86"/>
  <c r="S111" i="108"/>
  <c r="S111" i="89"/>
  <c r="M58" i="81"/>
  <c r="N38" i="82"/>
  <c r="R38" i="82" s="1"/>
  <c r="S38" i="82" s="1"/>
  <c r="N32" i="87"/>
  <c r="J58" i="87"/>
  <c r="J112" i="87" s="1"/>
  <c r="J22" i="87" s="1"/>
  <c r="N54" i="77"/>
  <c r="R54" i="77" s="1"/>
  <c r="S54" i="77" s="1"/>
  <c r="N36" i="73"/>
  <c r="R36" i="73" s="1"/>
  <c r="S36" i="73" s="1"/>
  <c r="N65" i="83"/>
  <c r="J111" i="83"/>
  <c r="R111" i="100"/>
  <c r="N32" i="116"/>
  <c r="M58" i="116"/>
  <c r="N32" i="108"/>
  <c r="M58" i="108"/>
  <c r="S111" i="71"/>
  <c r="R59" i="81"/>
  <c r="N63" i="81"/>
  <c r="R111" i="80"/>
  <c r="N39" i="84"/>
  <c r="R39" i="84" s="1"/>
  <c r="S39" i="84" s="1"/>
  <c r="N33" i="85"/>
  <c r="R33" i="85" s="1"/>
  <c r="S33" i="85" s="1"/>
  <c r="S111" i="85"/>
  <c r="AT112" i="60"/>
  <c r="AH112" i="60"/>
  <c r="AM112" i="60"/>
  <c r="O112" i="60"/>
  <c r="BA112" i="60"/>
  <c r="V112" i="60"/>
  <c r="AK112" i="60"/>
  <c r="AU112" i="60"/>
  <c r="AS112" i="60"/>
  <c r="AO112" i="60"/>
  <c r="N112" i="60"/>
  <c r="AY112" i="60"/>
  <c r="AI112" i="60"/>
  <c r="AB112" i="60"/>
  <c r="AW112" i="60"/>
  <c r="AV112" i="60"/>
  <c r="AQ112" i="60"/>
  <c r="AX112" i="60"/>
  <c r="AL112" i="60"/>
  <c r="AJ112" i="60"/>
  <c r="AZ112" i="60"/>
  <c r="Q112" i="60"/>
  <c r="AN112" i="60"/>
  <c r="AR112" i="60"/>
  <c r="AP112" i="60"/>
  <c r="J112" i="84" l="1"/>
  <c r="J22" i="84" s="1"/>
  <c r="J112" i="71"/>
  <c r="J22" i="71" s="1"/>
  <c r="J112" i="72"/>
  <c r="J22" i="72" s="1"/>
  <c r="J112" i="75"/>
  <c r="J22" i="75" s="1"/>
  <c r="D33" i="119"/>
  <c r="P33" i="119" s="1"/>
  <c r="H708" i="93" s="1"/>
  <c r="D35" i="119"/>
  <c r="P35" i="119" s="1"/>
  <c r="H758" i="93" s="1"/>
  <c r="D31" i="119"/>
  <c r="P31" i="119" s="1"/>
  <c r="H658" i="93" s="1"/>
  <c r="D8" i="119"/>
  <c r="P8" i="119" s="1"/>
  <c r="H83" i="93" s="1"/>
  <c r="D43" i="119"/>
  <c r="P43" i="119" s="1"/>
  <c r="H958" i="93" s="1"/>
  <c r="D27" i="119"/>
  <c r="P27" i="119" s="1"/>
  <c r="H558" i="93" s="1"/>
  <c r="D29" i="119"/>
  <c r="P29" i="119" s="1"/>
  <c r="H608" i="93" s="1"/>
  <c r="D41" i="119"/>
  <c r="P41" i="119" s="1"/>
  <c r="H908" i="93" s="1"/>
  <c r="D34" i="119"/>
  <c r="P34" i="119" s="1"/>
  <c r="H733" i="93" s="1"/>
  <c r="D39" i="119"/>
  <c r="P39" i="119" s="1"/>
  <c r="H858" i="93" s="1"/>
  <c r="D40" i="119"/>
  <c r="P40" i="119" s="1"/>
  <c r="H883" i="93" s="1"/>
  <c r="D19" i="119"/>
  <c r="P19" i="119" s="1"/>
  <c r="H358" i="93" s="1"/>
  <c r="D26" i="119"/>
  <c r="P26" i="119" s="1"/>
  <c r="H533" i="93" s="1"/>
  <c r="D42" i="119"/>
  <c r="P42" i="119" s="1"/>
  <c r="H933" i="93" s="1"/>
  <c r="D5" i="119"/>
  <c r="P5" i="119" s="1"/>
  <c r="H8" i="93" s="1"/>
  <c r="C47" i="119"/>
  <c r="D32" i="119"/>
  <c r="P32" i="119" s="1"/>
  <c r="H683" i="93" s="1"/>
  <c r="D36" i="119"/>
  <c r="P36" i="119" s="1"/>
  <c r="H783" i="93" s="1"/>
  <c r="D38" i="119"/>
  <c r="P38" i="119" s="1"/>
  <c r="H833" i="93" s="1"/>
  <c r="D28" i="119"/>
  <c r="P28" i="119" s="1"/>
  <c r="H583" i="93" s="1"/>
  <c r="D13" i="119"/>
  <c r="P13" i="119" s="1"/>
  <c r="H208" i="93" s="1"/>
  <c r="D44" i="119"/>
  <c r="P44" i="119" s="1"/>
  <c r="H983" i="93" s="1"/>
  <c r="D6" i="119"/>
  <c r="P6" i="119" s="1"/>
  <c r="H33" i="93" s="1"/>
  <c r="D47" i="119"/>
  <c r="D30" i="119"/>
  <c r="P30" i="119" s="1"/>
  <c r="H633" i="93" s="1"/>
  <c r="D25" i="119"/>
  <c r="P25" i="119" s="1"/>
  <c r="H508" i="93" s="1"/>
  <c r="D37" i="119"/>
  <c r="P37" i="119" s="1"/>
  <c r="H808" i="93" s="1"/>
  <c r="R32" i="108"/>
  <c r="N58" i="108"/>
  <c r="R32" i="116"/>
  <c r="N58" i="116"/>
  <c r="R32" i="104"/>
  <c r="N58" i="104"/>
  <c r="S59" i="83"/>
  <c r="S63" i="83" s="1"/>
  <c r="R63" i="83"/>
  <c r="R32" i="98"/>
  <c r="N58" i="98"/>
  <c r="R32" i="81"/>
  <c r="N58" i="81"/>
  <c r="R32" i="115"/>
  <c r="N58" i="115"/>
  <c r="R32" i="74"/>
  <c r="N58" i="74"/>
  <c r="R32" i="101"/>
  <c r="N58" i="101"/>
  <c r="R63" i="86"/>
  <c r="S59" i="86"/>
  <c r="S63" i="86" s="1"/>
  <c r="S59" i="108"/>
  <c r="S63" i="108" s="1"/>
  <c r="R63" i="108"/>
  <c r="R32" i="109"/>
  <c r="N58" i="109"/>
  <c r="J112" i="79"/>
  <c r="J22" i="79" s="1"/>
  <c r="S59" i="117"/>
  <c r="S63" i="117" s="1"/>
  <c r="R63" i="117"/>
  <c r="R32" i="65"/>
  <c r="N58" i="65"/>
  <c r="R63" i="88"/>
  <c r="S59" i="88"/>
  <c r="S63" i="88" s="1"/>
  <c r="S59" i="97"/>
  <c r="S63" i="97" s="1"/>
  <c r="R63" i="97"/>
  <c r="R32" i="92"/>
  <c r="N58" i="92"/>
  <c r="R32" i="78"/>
  <c r="N58" i="78"/>
  <c r="R32" i="77"/>
  <c r="N58" i="77"/>
  <c r="S59" i="109"/>
  <c r="S63" i="109" s="1"/>
  <c r="R63" i="109"/>
  <c r="S59" i="91"/>
  <c r="S63" i="91" s="1"/>
  <c r="R63" i="91"/>
  <c r="S59" i="65"/>
  <c r="S63" i="65" s="1"/>
  <c r="R63" i="65"/>
  <c r="R32" i="102"/>
  <c r="N58" i="102"/>
  <c r="S59" i="90"/>
  <c r="S63" i="90" s="1"/>
  <c r="R63" i="90"/>
  <c r="R63" i="74"/>
  <c r="S59" i="74"/>
  <c r="S63" i="74" s="1"/>
  <c r="S59" i="106"/>
  <c r="S63" i="106" s="1"/>
  <c r="R63" i="106"/>
  <c r="J112" i="88"/>
  <c r="J22" i="88" s="1"/>
  <c r="S59" i="103"/>
  <c r="S63" i="103" s="1"/>
  <c r="R63" i="103"/>
  <c r="R32" i="107"/>
  <c r="N58" i="107"/>
  <c r="S59" i="107"/>
  <c r="S63" i="107" s="1"/>
  <c r="R63" i="107"/>
  <c r="S59" i="73"/>
  <c r="S63" i="73" s="1"/>
  <c r="R63" i="73"/>
  <c r="S59" i="80"/>
  <c r="S63" i="80" s="1"/>
  <c r="R63" i="80"/>
  <c r="R63" i="92"/>
  <c r="S59" i="92"/>
  <c r="S63" i="92" s="1"/>
  <c r="R32" i="73"/>
  <c r="N58" i="73"/>
  <c r="R32" i="114"/>
  <c r="N58" i="114"/>
  <c r="J112" i="80"/>
  <c r="J22" i="80" s="1"/>
  <c r="S59" i="89"/>
  <c r="S63" i="89" s="1"/>
  <c r="R63" i="89"/>
  <c r="R32" i="111"/>
  <c r="N58" i="111"/>
  <c r="R32" i="99"/>
  <c r="N58" i="99"/>
  <c r="R32" i="76"/>
  <c r="N58" i="76"/>
  <c r="S59" i="72"/>
  <c r="S63" i="72" s="1"/>
  <c r="R63" i="72"/>
  <c r="J112" i="78"/>
  <c r="J22" i="78" s="1"/>
  <c r="S59" i="100"/>
  <c r="S63" i="100" s="1"/>
  <c r="R63" i="100"/>
  <c r="S59" i="77"/>
  <c r="S63" i="77" s="1"/>
  <c r="R63" i="77"/>
  <c r="S59" i="75"/>
  <c r="S63" i="75" s="1"/>
  <c r="R63" i="75"/>
  <c r="R32" i="105"/>
  <c r="N58" i="105"/>
  <c r="S59" i="101"/>
  <c r="S63" i="101" s="1"/>
  <c r="R63" i="101"/>
  <c r="R32" i="85"/>
  <c r="N58" i="85"/>
  <c r="R32" i="71"/>
  <c r="N58" i="71"/>
  <c r="R32" i="86"/>
  <c r="N58" i="86"/>
  <c r="S59" i="102"/>
  <c r="S63" i="102" s="1"/>
  <c r="R63" i="102"/>
  <c r="R32" i="88"/>
  <c r="N58" i="88"/>
  <c r="R63" i="105"/>
  <c r="S59" i="105"/>
  <c r="S63" i="105" s="1"/>
  <c r="R63" i="115"/>
  <c r="S59" i="115"/>
  <c r="S63" i="115" s="1"/>
  <c r="R32" i="82"/>
  <c r="N58" i="82"/>
  <c r="S59" i="99"/>
  <c r="S63" i="99" s="1"/>
  <c r="R63" i="99"/>
  <c r="S59" i="116"/>
  <c r="S63" i="116" s="1"/>
  <c r="R63" i="116"/>
  <c r="R32" i="103"/>
  <c r="N58" i="103"/>
  <c r="R32" i="80"/>
  <c r="N58" i="80"/>
  <c r="S59" i="76"/>
  <c r="S63" i="76" s="1"/>
  <c r="R63" i="76"/>
  <c r="J112" i="90"/>
  <c r="J22" i="90" s="1"/>
  <c r="J112" i="89"/>
  <c r="J22" i="89" s="1"/>
  <c r="S59" i="79"/>
  <c r="S63" i="79" s="1"/>
  <c r="R63" i="79"/>
  <c r="R32" i="91"/>
  <c r="N58" i="91"/>
  <c r="J112" i="83"/>
  <c r="J22" i="83" s="1"/>
  <c r="J112" i="85"/>
  <c r="J22" i="85" s="1"/>
  <c r="S59" i="114"/>
  <c r="S63" i="114" s="1"/>
  <c r="R63" i="114"/>
  <c r="R63" i="87"/>
  <c r="S59" i="87"/>
  <c r="S63" i="87" s="1"/>
  <c r="S59" i="81"/>
  <c r="S63" i="81" s="1"/>
  <c r="R63" i="81"/>
  <c r="R32" i="87"/>
  <c r="N58" i="87"/>
  <c r="S59" i="110"/>
  <c r="S63" i="110" s="1"/>
  <c r="R63" i="110"/>
  <c r="J112" i="86"/>
  <c r="J22" i="86" s="1"/>
  <c r="S59" i="82"/>
  <c r="S63" i="82" s="1"/>
  <c r="R63" i="82"/>
  <c r="S59" i="98"/>
  <c r="S63" i="98" s="1"/>
  <c r="R63" i="98"/>
  <c r="R32" i="75"/>
  <c r="N58" i="75"/>
  <c r="R63" i="71"/>
  <c r="S59" i="71"/>
  <c r="S63" i="71" s="1"/>
  <c r="S59" i="78"/>
  <c r="S63" i="78" s="1"/>
  <c r="R63" i="78"/>
  <c r="N58" i="113"/>
  <c r="R32" i="113"/>
  <c r="R32" i="106"/>
  <c r="N58" i="106"/>
  <c r="S59" i="113"/>
  <c r="S63" i="113" s="1"/>
  <c r="R63" i="113"/>
  <c r="R32" i="72"/>
  <c r="N58" i="72"/>
  <c r="R32" i="79"/>
  <c r="N58" i="79"/>
  <c r="J112" i="82"/>
  <c r="J22" i="82" s="1"/>
  <c r="J112" i="65"/>
  <c r="J22" i="65" s="1"/>
  <c r="S59" i="111"/>
  <c r="S63" i="111" s="1"/>
  <c r="R63" i="111"/>
  <c r="R32" i="84"/>
  <c r="N58" i="84"/>
  <c r="S59" i="84"/>
  <c r="S63" i="84" s="1"/>
  <c r="R63" i="84"/>
  <c r="R32" i="90"/>
  <c r="N58" i="90"/>
  <c r="R32" i="100"/>
  <c r="N58" i="100"/>
  <c r="J112" i="92"/>
  <c r="J22" i="92" s="1"/>
  <c r="R32" i="89"/>
  <c r="N58" i="89"/>
  <c r="R32" i="97"/>
  <c r="N58" i="97"/>
  <c r="J112" i="91"/>
  <c r="J22" i="91" s="1"/>
  <c r="R32" i="110"/>
  <c r="N58" i="110"/>
  <c r="S59" i="85"/>
  <c r="S63" i="85" s="1"/>
  <c r="R63" i="85"/>
  <c r="J112" i="77"/>
  <c r="J22" i="77" s="1"/>
  <c r="R63" i="104"/>
  <c r="S59" i="104"/>
  <c r="S63" i="104" s="1"/>
  <c r="R32" i="117"/>
  <c r="N58" i="117"/>
  <c r="R32" i="83"/>
  <c r="N58" i="83"/>
  <c r="Y112" i="60"/>
  <c r="L112" i="60"/>
  <c r="M112" i="60"/>
  <c r="P112" i="60"/>
  <c r="AD112" i="60"/>
  <c r="K112" i="60"/>
  <c r="AF112" i="60"/>
  <c r="T112" i="60"/>
  <c r="R112" i="60"/>
  <c r="AC112" i="60"/>
  <c r="S112" i="60"/>
  <c r="X112" i="60"/>
  <c r="AA112" i="60"/>
  <c r="U112" i="60"/>
  <c r="AE112" i="60"/>
  <c r="Z112" i="60"/>
  <c r="W112" i="60"/>
  <c r="AG112" i="60"/>
  <c r="D7" i="119" l="1"/>
  <c r="P7" i="119" s="1"/>
  <c r="H58" i="93" s="1"/>
  <c r="D16" i="119"/>
  <c r="P16" i="119" s="1"/>
  <c r="H283" i="93" s="1"/>
  <c r="D24" i="119"/>
  <c r="P24" i="119" s="1"/>
  <c r="H483" i="93" s="1"/>
  <c r="D14" i="119"/>
  <c r="P14" i="119" s="1"/>
  <c r="H233" i="93" s="1"/>
  <c r="D17" i="119"/>
  <c r="P17" i="119" s="1"/>
  <c r="H308" i="93" s="1"/>
  <c r="D22" i="119"/>
  <c r="P22" i="119" s="1"/>
  <c r="H433" i="93" s="1"/>
  <c r="D12" i="119"/>
  <c r="P12" i="119" s="1"/>
  <c r="H183" i="93" s="1"/>
  <c r="D18" i="119"/>
  <c r="P18" i="119" s="1"/>
  <c r="H333" i="93" s="1"/>
  <c r="D15" i="119"/>
  <c r="P15" i="119" s="1"/>
  <c r="H258" i="93" s="1"/>
  <c r="D10" i="119"/>
  <c r="P10" i="119" s="1"/>
  <c r="H133" i="93" s="1"/>
  <c r="D20" i="119"/>
  <c r="P20" i="119" s="1"/>
  <c r="H383" i="93" s="1"/>
  <c r="D9" i="119"/>
  <c r="P9" i="119" s="1"/>
  <c r="H108" i="93" s="1"/>
  <c r="D11" i="119"/>
  <c r="P11" i="119" s="1"/>
  <c r="H158" i="93" s="1"/>
  <c r="D23" i="119"/>
  <c r="P23" i="119" s="1"/>
  <c r="H458" i="93" s="1"/>
  <c r="J112" i="60"/>
  <c r="W10" i="54" s="1"/>
  <c r="W14" i="54" s="1"/>
  <c r="G23" i="32" s="1"/>
  <c r="D21" i="119"/>
  <c r="P21" i="119" s="1"/>
  <c r="H408" i="93" s="1"/>
  <c r="S32" i="90"/>
  <c r="S58" i="90" s="1"/>
  <c r="S112" i="90" s="1"/>
  <c r="S22" i="90" s="1"/>
  <c r="R58" i="90"/>
  <c r="R112" i="90" s="1"/>
  <c r="R22" i="90" s="1"/>
  <c r="S32" i="84"/>
  <c r="S58" i="84" s="1"/>
  <c r="S112" i="84" s="1"/>
  <c r="S22" i="84" s="1"/>
  <c r="R58" i="84"/>
  <c r="R112" i="84" s="1"/>
  <c r="R22" i="84" s="1"/>
  <c r="S32" i="72"/>
  <c r="S58" i="72" s="1"/>
  <c r="S112" i="72" s="1"/>
  <c r="S22" i="72" s="1"/>
  <c r="R58" i="72"/>
  <c r="R58" i="106"/>
  <c r="R112" i="106" s="1"/>
  <c r="R22" i="106" s="1"/>
  <c r="S32" i="106"/>
  <c r="S58" i="106" s="1"/>
  <c r="S112" i="106" s="1"/>
  <c r="S22" i="106" s="1"/>
  <c r="S32" i="75"/>
  <c r="S58" i="75" s="1"/>
  <c r="S112" i="75" s="1"/>
  <c r="S22" i="75" s="1"/>
  <c r="R58" i="75"/>
  <c r="R112" i="75" s="1"/>
  <c r="R22" i="75" s="1"/>
  <c r="S32" i="80"/>
  <c r="S58" i="80" s="1"/>
  <c r="S112" i="80" s="1"/>
  <c r="S22" i="80" s="1"/>
  <c r="R58" i="80"/>
  <c r="R112" i="80" s="1"/>
  <c r="R22" i="80" s="1"/>
  <c r="S32" i="82"/>
  <c r="S58" i="82" s="1"/>
  <c r="S112" i="82" s="1"/>
  <c r="S22" i="82" s="1"/>
  <c r="R58" i="82"/>
  <c r="R112" i="82" s="1"/>
  <c r="R22" i="82" s="1"/>
  <c r="S32" i="71"/>
  <c r="S58" i="71" s="1"/>
  <c r="S112" i="71" s="1"/>
  <c r="S22" i="71" s="1"/>
  <c r="R58" i="71"/>
  <c r="R112" i="71" s="1"/>
  <c r="R22" i="71" s="1"/>
  <c r="S32" i="73"/>
  <c r="S58" i="73" s="1"/>
  <c r="S112" i="73" s="1"/>
  <c r="S22" i="73" s="1"/>
  <c r="R58" i="73"/>
  <c r="R112" i="73" s="1"/>
  <c r="R22" i="73" s="1"/>
  <c r="S32" i="109"/>
  <c r="S58" i="109" s="1"/>
  <c r="S112" i="109" s="1"/>
  <c r="S22" i="109" s="1"/>
  <c r="R58" i="109"/>
  <c r="R112" i="109" s="1"/>
  <c r="R22" i="109" s="1"/>
  <c r="S32" i="74"/>
  <c r="S58" i="74" s="1"/>
  <c r="S112" i="74" s="1"/>
  <c r="S22" i="74" s="1"/>
  <c r="R58" i="74"/>
  <c r="R112" i="74" s="1"/>
  <c r="R22" i="74" s="1"/>
  <c r="S32" i="81"/>
  <c r="S58" i="81" s="1"/>
  <c r="S112" i="81" s="1"/>
  <c r="S22" i="81" s="1"/>
  <c r="R58" i="81"/>
  <c r="R112" i="81" s="1"/>
  <c r="R22" i="81" s="1"/>
  <c r="S32" i="116"/>
  <c r="S58" i="116" s="1"/>
  <c r="S112" i="116" s="1"/>
  <c r="S22" i="116" s="1"/>
  <c r="R58" i="116"/>
  <c r="R112" i="116" s="1"/>
  <c r="R22" i="116" s="1"/>
  <c r="J26" i="123"/>
  <c r="H508" i="48"/>
  <c r="J26" i="125" s="1"/>
  <c r="Q25" i="119"/>
  <c r="H983" i="48"/>
  <c r="J45" i="125" s="1"/>
  <c r="Q44" i="119"/>
  <c r="J45" i="123"/>
  <c r="Q36" i="119"/>
  <c r="H783" i="48"/>
  <c r="J37" i="125" s="1"/>
  <c r="J37" i="123"/>
  <c r="H283" i="48"/>
  <c r="J17" i="125" s="1"/>
  <c r="J17" i="123"/>
  <c r="Q16" i="119"/>
  <c r="J20" i="123"/>
  <c r="Q19" i="119"/>
  <c r="H358" i="48"/>
  <c r="J20" i="125" s="1"/>
  <c r="J42" i="123"/>
  <c r="Q41" i="119"/>
  <c r="H908" i="48"/>
  <c r="J42" i="125" s="1"/>
  <c r="J9" i="123"/>
  <c r="Q8" i="119"/>
  <c r="H83" i="48"/>
  <c r="J9" i="125" s="1"/>
  <c r="S32" i="83"/>
  <c r="S58" i="83" s="1"/>
  <c r="S112" i="83" s="1"/>
  <c r="S22" i="83" s="1"/>
  <c r="R58" i="83"/>
  <c r="R112" i="83" s="1"/>
  <c r="R22" i="83" s="1"/>
  <c r="S32" i="97"/>
  <c r="S58" i="97" s="1"/>
  <c r="S112" i="97" s="1"/>
  <c r="S22" i="97" s="1"/>
  <c r="R58" i="97"/>
  <c r="R58" i="113"/>
  <c r="R112" i="113" s="1"/>
  <c r="R22" i="113" s="1"/>
  <c r="S32" i="113"/>
  <c r="S58" i="113" s="1"/>
  <c r="S112" i="113" s="1"/>
  <c r="S22" i="113" s="1"/>
  <c r="S32" i="87"/>
  <c r="S58" i="87" s="1"/>
  <c r="S112" i="87" s="1"/>
  <c r="S22" i="87" s="1"/>
  <c r="R58" i="87"/>
  <c r="R112" i="87" s="1"/>
  <c r="R22" i="87" s="1"/>
  <c r="S32" i="76"/>
  <c r="S58" i="76" s="1"/>
  <c r="S112" i="76" s="1"/>
  <c r="S22" i="76" s="1"/>
  <c r="R58" i="76"/>
  <c r="R112" i="76" s="1"/>
  <c r="R22" i="76" s="1"/>
  <c r="S32" i="111"/>
  <c r="S58" i="111" s="1"/>
  <c r="S112" i="111" s="1"/>
  <c r="S22" i="111" s="1"/>
  <c r="R58" i="111"/>
  <c r="R112" i="111" s="1"/>
  <c r="R22" i="111" s="1"/>
  <c r="S32" i="102"/>
  <c r="S58" i="102" s="1"/>
  <c r="S112" i="102" s="1"/>
  <c r="S22" i="102" s="1"/>
  <c r="R58" i="102"/>
  <c r="R112" i="102" s="1"/>
  <c r="R22" i="102" s="1"/>
  <c r="S32" i="77"/>
  <c r="S58" i="77" s="1"/>
  <c r="S112" i="77" s="1"/>
  <c r="S22" i="77" s="1"/>
  <c r="R58" i="77"/>
  <c r="R112" i="77" s="1"/>
  <c r="R22" i="77" s="1"/>
  <c r="S32" i="92"/>
  <c r="S58" i="92" s="1"/>
  <c r="S112" i="92" s="1"/>
  <c r="S22" i="92" s="1"/>
  <c r="R58" i="92"/>
  <c r="R112" i="92" s="1"/>
  <c r="R22" i="92" s="1"/>
  <c r="H633" i="48"/>
  <c r="J31" i="125" s="1"/>
  <c r="Q30" i="119"/>
  <c r="J31" i="123"/>
  <c r="J14" i="123"/>
  <c r="H208" i="48"/>
  <c r="J14" i="125" s="1"/>
  <c r="Q13" i="119"/>
  <c r="J33" i="123"/>
  <c r="H683" i="48"/>
  <c r="J33" i="125" s="1"/>
  <c r="Q32" i="119"/>
  <c r="Q42" i="119"/>
  <c r="H933" i="48"/>
  <c r="J43" i="125" s="1"/>
  <c r="J43" i="123"/>
  <c r="J41" i="123"/>
  <c r="Q40" i="119"/>
  <c r="H883" i="48"/>
  <c r="J41" i="125" s="1"/>
  <c r="J30" i="123"/>
  <c r="Q29" i="119"/>
  <c r="H608" i="48"/>
  <c r="J30" i="125" s="1"/>
  <c r="J32" i="123"/>
  <c r="Q31" i="119"/>
  <c r="H658" i="48"/>
  <c r="J32" i="125" s="1"/>
  <c r="S32" i="110"/>
  <c r="S58" i="110" s="1"/>
  <c r="R58" i="110"/>
  <c r="R112" i="110" s="1"/>
  <c r="R22" i="110" s="1"/>
  <c r="S32" i="100"/>
  <c r="S58" i="100" s="1"/>
  <c r="S112" i="100" s="1"/>
  <c r="S22" i="100" s="1"/>
  <c r="R58" i="100"/>
  <c r="R112" i="100" s="1"/>
  <c r="R22" i="100" s="1"/>
  <c r="S32" i="79"/>
  <c r="S58" i="79" s="1"/>
  <c r="S112" i="79" s="1"/>
  <c r="S22" i="79" s="1"/>
  <c r="R58" i="79"/>
  <c r="R112" i="79" s="1"/>
  <c r="R22" i="79" s="1"/>
  <c r="S32" i="103"/>
  <c r="S58" i="103" s="1"/>
  <c r="S112" i="103" s="1"/>
  <c r="S22" i="103" s="1"/>
  <c r="R58" i="103"/>
  <c r="R112" i="103" s="1"/>
  <c r="R22" i="103" s="1"/>
  <c r="S32" i="88"/>
  <c r="S58" i="88" s="1"/>
  <c r="S112" i="88" s="1"/>
  <c r="S22" i="88" s="1"/>
  <c r="R58" i="88"/>
  <c r="R112" i="88" s="1"/>
  <c r="R22" i="88" s="1"/>
  <c r="S32" i="86"/>
  <c r="S58" i="86" s="1"/>
  <c r="S112" i="86" s="1"/>
  <c r="S22" i="86" s="1"/>
  <c r="R58" i="86"/>
  <c r="R112" i="86" s="1"/>
  <c r="R22" i="86" s="1"/>
  <c r="S32" i="85"/>
  <c r="S58" i="85" s="1"/>
  <c r="S112" i="85" s="1"/>
  <c r="S22" i="85" s="1"/>
  <c r="R58" i="85"/>
  <c r="R112" i="85" s="1"/>
  <c r="R22" i="85" s="1"/>
  <c r="S32" i="105"/>
  <c r="S58" i="105" s="1"/>
  <c r="R58" i="105"/>
  <c r="R112" i="105" s="1"/>
  <c r="R22" i="105" s="1"/>
  <c r="R112" i="72"/>
  <c r="R22" i="72" s="1"/>
  <c r="S32" i="114"/>
  <c r="S58" i="114" s="1"/>
  <c r="S112" i="114" s="1"/>
  <c r="S22" i="114" s="1"/>
  <c r="R58" i="114"/>
  <c r="R112" i="114" s="1"/>
  <c r="R22" i="114" s="1"/>
  <c r="S32" i="107"/>
  <c r="S58" i="107" s="1"/>
  <c r="S112" i="107" s="1"/>
  <c r="S22" i="107" s="1"/>
  <c r="R58" i="107"/>
  <c r="R112" i="107" s="1"/>
  <c r="R22" i="107" s="1"/>
  <c r="R112" i="97"/>
  <c r="R22" i="97" s="1"/>
  <c r="S32" i="101"/>
  <c r="S58" i="101" s="1"/>
  <c r="S112" i="101" s="1"/>
  <c r="S22" i="101" s="1"/>
  <c r="R58" i="101"/>
  <c r="R112" i="101" s="1"/>
  <c r="R22" i="101" s="1"/>
  <c r="S32" i="115"/>
  <c r="S58" i="115" s="1"/>
  <c r="S112" i="115" s="1"/>
  <c r="S22" i="115" s="1"/>
  <c r="R58" i="115"/>
  <c r="R112" i="115" s="1"/>
  <c r="R22" i="115" s="1"/>
  <c r="S32" i="98"/>
  <c r="S58" i="98" s="1"/>
  <c r="S112" i="98" s="1"/>
  <c r="S22" i="98" s="1"/>
  <c r="R58" i="98"/>
  <c r="R112" i="98" s="1"/>
  <c r="R22" i="98" s="1"/>
  <c r="S32" i="104"/>
  <c r="S58" i="104" s="1"/>
  <c r="S112" i="104" s="1"/>
  <c r="S22" i="104" s="1"/>
  <c r="R58" i="104"/>
  <c r="R112" i="104" s="1"/>
  <c r="R22" i="104" s="1"/>
  <c r="S32" i="108"/>
  <c r="S58" i="108" s="1"/>
  <c r="S112" i="108" s="1"/>
  <c r="S22" i="108" s="1"/>
  <c r="R58" i="108"/>
  <c r="R112" i="108" s="1"/>
  <c r="R22" i="108" s="1"/>
  <c r="Q28" i="119"/>
  <c r="H583" i="48"/>
  <c r="J29" i="125" s="1"/>
  <c r="J29" i="123"/>
  <c r="Q26" i="119"/>
  <c r="H533" i="48"/>
  <c r="J27" i="125" s="1"/>
  <c r="J27" i="123"/>
  <c r="H858" i="48"/>
  <c r="J40" i="125" s="1"/>
  <c r="Q39" i="119"/>
  <c r="J40" i="123"/>
  <c r="J28" i="123"/>
  <c r="Q27" i="119"/>
  <c r="H558" i="48"/>
  <c r="J28" i="125" s="1"/>
  <c r="Q35" i="119"/>
  <c r="H758" i="48"/>
  <c r="J36" i="125" s="1"/>
  <c r="J36" i="123"/>
  <c r="S32" i="117"/>
  <c r="S58" i="117" s="1"/>
  <c r="S112" i="117" s="1"/>
  <c r="S22" i="117" s="1"/>
  <c r="R58" i="117"/>
  <c r="R112" i="117" s="1"/>
  <c r="R22" i="117" s="1"/>
  <c r="S32" i="89"/>
  <c r="S58" i="89" s="1"/>
  <c r="S112" i="89" s="1"/>
  <c r="S22" i="89" s="1"/>
  <c r="R58" i="89"/>
  <c r="R112" i="89" s="1"/>
  <c r="R22" i="89" s="1"/>
  <c r="S112" i="110"/>
  <c r="S22" i="110" s="1"/>
  <c r="S32" i="91"/>
  <c r="S58" i="91" s="1"/>
  <c r="S112" i="91" s="1"/>
  <c r="S22" i="91" s="1"/>
  <c r="R58" i="91"/>
  <c r="R112" i="91" s="1"/>
  <c r="R22" i="91" s="1"/>
  <c r="S112" i="105"/>
  <c r="S22" i="105" s="1"/>
  <c r="S32" i="99"/>
  <c r="S58" i="99" s="1"/>
  <c r="S112" i="99" s="1"/>
  <c r="S22" i="99" s="1"/>
  <c r="R58" i="99"/>
  <c r="R112" i="99" s="1"/>
  <c r="R22" i="99" s="1"/>
  <c r="S32" i="78"/>
  <c r="S58" i="78" s="1"/>
  <c r="S112" i="78" s="1"/>
  <c r="S22" i="78" s="1"/>
  <c r="R58" i="78"/>
  <c r="R112" i="78" s="1"/>
  <c r="R22" i="78" s="1"/>
  <c r="S32" i="65"/>
  <c r="S58" i="65" s="1"/>
  <c r="S112" i="65" s="1"/>
  <c r="S22" i="65" s="1"/>
  <c r="R58" i="65"/>
  <c r="R112" i="65" s="1"/>
  <c r="R22" i="65" s="1"/>
  <c r="H808" i="48"/>
  <c r="J38" i="125" s="1"/>
  <c r="J38" i="123"/>
  <c r="Q37" i="119"/>
  <c r="Q6" i="119"/>
  <c r="J7" i="123"/>
  <c r="W7" i="123"/>
  <c r="H33" i="48"/>
  <c r="J7" i="125" s="1"/>
  <c r="J39" i="123"/>
  <c r="H833" i="48"/>
  <c r="J39" i="125" s="1"/>
  <c r="Q38" i="119"/>
  <c r="H8" i="48"/>
  <c r="J6" i="125" s="1"/>
  <c r="J6" i="123"/>
  <c r="Q5" i="119"/>
  <c r="W6" i="123"/>
  <c r="W11" i="123" s="1"/>
  <c r="Q7" i="119"/>
  <c r="H58" i="48"/>
  <c r="J8" i="125" s="1"/>
  <c r="J8" i="123"/>
  <c r="Q34" i="119"/>
  <c r="J35" i="123"/>
  <c r="H733" i="48"/>
  <c r="J35" i="125" s="1"/>
  <c r="J44" i="123"/>
  <c r="H958" i="48"/>
  <c r="J44" i="125" s="1"/>
  <c r="Q43" i="119"/>
  <c r="J34" i="123"/>
  <c r="H708" i="48"/>
  <c r="J34" i="125" s="1"/>
  <c r="Q33" i="119"/>
  <c r="Y114" i="60"/>
  <c r="AQ113" i="60"/>
  <c r="U114" i="60"/>
  <c r="N113" i="60"/>
  <c r="O113" i="60"/>
  <c r="AZ113" i="60"/>
  <c r="AH114" i="60"/>
  <c r="AB114" i="60"/>
  <c r="AV114" i="60"/>
  <c r="R114" i="60"/>
  <c r="AK113" i="60"/>
  <c r="AN114" i="60"/>
  <c r="AA114" i="60"/>
  <c r="AX113" i="60"/>
  <c r="AL114" i="60"/>
  <c r="AI114" i="60"/>
  <c r="AS114" i="60"/>
  <c r="AD113" i="60"/>
  <c r="AP114" i="60"/>
  <c r="S113" i="60"/>
  <c r="Y113" i="60"/>
  <c r="AQ114" i="60"/>
  <c r="U113" i="60"/>
  <c r="L114" i="60"/>
  <c r="AT114" i="60"/>
  <c r="V114" i="60"/>
  <c r="AB113" i="60"/>
  <c r="AV113" i="60"/>
  <c r="R113" i="60"/>
  <c r="T114" i="60"/>
  <c r="AN113" i="60"/>
  <c r="AA113" i="60"/>
  <c r="AR114" i="60"/>
  <c r="AL113" i="60"/>
  <c r="AI113" i="60"/>
  <c r="AS113" i="60"/>
  <c r="BA114" i="60"/>
  <c r="AU114" i="60"/>
  <c r="AJ114" i="60"/>
  <c r="K114" i="60"/>
  <c r="AE114" i="60"/>
  <c r="M114" i="60"/>
  <c r="P114" i="60"/>
  <c r="W114" i="60"/>
  <c r="L113" i="60"/>
  <c r="AT113" i="60"/>
  <c r="V113" i="60"/>
  <c r="X114" i="60"/>
  <c r="AW113" i="60"/>
  <c r="Q114" i="60"/>
  <c r="AM114" i="60"/>
  <c r="AG114" i="60"/>
  <c r="T113" i="60"/>
  <c r="AC114" i="60"/>
  <c r="Z114" i="60"/>
  <c r="M113" i="60"/>
  <c r="AR113" i="60"/>
  <c r="AY114" i="60"/>
  <c r="AO114" i="60"/>
  <c r="BA113" i="60"/>
  <c r="AF114" i="60"/>
  <c r="AJ113" i="60"/>
  <c r="K113" i="60"/>
  <c r="AE113" i="60"/>
  <c r="P113" i="60"/>
  <c r="W113" i="60"/>
  <c r="N114" i="60"/>
  <c r="O114" i="60"/>
  <c r="AZ114" i="60"/>
  <c r="X113" i="60"/>
  <c r="AW114" i="60"/>
  <c r="Q113" i="60"/>
  <c r="AM113" i="60"/>
  <c r="AG113" i="60"/>
  <c r="AK114" i="60"/>
  <c r="AC113" i="60"/>
  <c r="Z113" i="60"/>
  <c r="AX114" i="60"/>
  <c r="AH113" i="60"/>
  <c r="AY113" i="60"/>
  <c r="AO113" i="60"/>
  <c r="AD114" i="60"/>
  <c r="AF113" i="60"/>
  <c r="S114" i="60"/>
  <c r="AU113" i="60"/>
  <c r="AP113" i="60"/>
  <c r="E33" i="119" l="1"/>
  <c r="C715" i="93" s="1"/>
  <c r="E38" i="119"/>
  <c r="C840" i="93" s="1"/>
  <c r="E23" i="119"/>
  <c r="C465" i="93" s="1"/>
  <c r="E32" i="119"/>
  <c r="C690" i="93" s="1"/>
  <c r="E42" i="119"/>
  <c r="C940" i="93" s="1"/>
  <c r="E25" i="119"/>
  <c r="C515" i="93" s="1"/>
  <c r="E17" i="119"/>
  <c r="C315" i="93" s="1"/>
  <c r="E20" i="119"/>
  <c r="C390" i="93" s="1"/>
  <c r="E24" i="119"/>
  <c r="C490" i="93" s="1"/>
  <c r="E30" i="119"/>
  <c r="C640" i="93" s="1"/>
  <c r="E8" i="119"/>
  <c r="C90" i="93" s="1"/>
  <c r="E15" i="119"/>
  <c r="C265" i="93" s="1"/>
  <c r="E14" i="119"/>
  <c r="C240" i="93" s="1"/>
  <c r="E7" i="119"/>
  <c r="C65" i="93" s="1"/>
  <c r="E22" i="119"/>
  <c r="C440" i="93" s="1"/>
  <c r="J113" i="60"/>
  <c r="BA10" i="54" s="1"/>
  <c r="BA14" i="54" s="1"/>
  <c r="C13" i="44" s="1"/>
  <c r="E27" i="119"/>
  <c r="C565" i="93" s="1"/>
  <c r="E44" i="119"/>
  <c r="C990" i="93" s="1"/>
  <c r="E35" i="119"/>
  <c r="C765" i="93" s="1"/>
  <c r="E11" i="119"/>
  <c r="C165" i="93" s="1"/>
  <c r="E40" i="119"/>
  <c r="C890" i="93" s="1"/>
  <c r="E13" i="119"/>
  <c r="C215" i="93" s="1"/>
  <c r="E37" i="119"/>
  <c r="C815" i="93" s="1"/>
  <c r="J114" i="60"/>
  <c r="BB10" i="54" s="1"/>
  <c r="BB14" i="54" s="1"/>
  <c r="F13" i="44" s="1"/>
  <c r="E36" i="119"/>
  <c r="C790" i="93" s="1"/>
  <c r="E26" i="119"/>
  <c r="C540" i="93" s="1"/>
  <c r="E29" i="119"/>
  <c r="C615" i="93" s="1"/>
  <c r="E18" i="119"/>
  <c r="C340" i="93" s="1"/>
  <c r="E31" i="119"/>
  <c r="C665" i="93" s="1"/>
  <c r="E9" i="119"/>
  <c r="C115" i="93" s="1"/>
  <c r="E39" i="119"/>
  <c r="C865" i="93" s="1"/>
  <c r="E19" i="119"/>
  <c r="C365" i="93" s="1"/>
  <c r="E12" i="119"/>
  <c r="C190" i="93" s="1"/>
  <c r="E16" i="119"/>
  <c r="C290" i="93" s="1"/>
  <c r="E10" i="119"/>
  <c r="C140" i="93" s="1"/>
  <c r="E21" i="119"/>
  <c r="C415" i="93" s="1"/>
  <c r="E41" i="119"/>
  <c r="C915" i="93" s="1"/>
  <c r="E28" i="119"/>
  <c r="C590" i="93" s="1"/>
  <c r="E43" i="119"/>
  <c r="C965" i="93" s="1"/>
  <c r="E6" i="119"/>
  <c r="C40" i="93" s="1"/>
  <c r="E5" i="119"/>
  <c r="E34" i="119"/>
  <c r="C740" i="93" s="1"/>
  <c r="H458" i="48"/>
  <c r="J24" i="125" s="1"/>
  <c r="J24" i="123"/>
  <c r="Q23" i="119"/>
  <c r="Q10" i="119"/>
  <c r="H133" i="48"/>
  <c r="J11" i="125" s="1"/>
  <c r="J11" i="123"/>
  <c r="Q22" i="119"/>
  <c r="H433" i="48"/>
  <c r="J23" i="125" s="1"/>
  <c r="J23" i="123"/>
  <c r="J12" i="123"/>
  <c r="Q11" i="119"/>
  <c r="H158" i="48"/>
  <c r="J12" i="125" s="1"/>
  <c r="J16" i="123"/>
  <c r="Q15" i="119"/>
  <c r="H258" i="48"/>
  <c r="J16" i="125" s="1"/>
  <c r="J18" i="123"/>
  <c r="Q17" i="119"/>
  <c r="H308" i="48"/>
  <c r="J18" i="125" s="1"/>
  <c r="H408" i="48"/>
  <c r="J22" i="125" s="1"/>
  <c r="Q21" i="119"/>
  <c r="J22" i="123"/>
  <c r="J10" i="123"/>
  <c r="Q9" i="119"/>
  <c r="H108" i="48"/>
  <c r="J10" i="125" s="1"/>
  <c r="J19" i="123"/>
  <c r="Q18" i="119"/>
  <c r="H333" i="48"/>
  <c r="J19" i="125" s="1"/>
  <c r="Q14" i="119"/>
  <c r="J15" i="123"/>
  <c r="H233" i="48"/>
  <c r="J15" i="125" s="1"/>
  <c r="J21" i="123"/>
  <c r="H383" i="48"/>
  <c r="J21" i="125" s="1"/>
  <c r="Q20" i="119"/>
  <c r="J13" i="123"/>
  <c r="Q12" i="119"/>
  <c r="H183" i="48"/>
  <c r="J13" i="125" s="1"/>
  <c r="Q24" i="119"/>
  <c r="J25" i="123"/>
  <c r="H483" i="48"/>
  <c r="J25" i="125" s="1"/>
  <c r="O7" i="123" l="1"/>
  <c r="C40" i="48"/>
  <c r="D44" i="48" s="1"/>
  <c r="T7" i="125" s="1"/>
  <c r="O22" i="123"/>
  <c r="C415" i="48"/>
  <c r="O20" i="123"/>
  <c r="C365" i="48"/>
  <c r="O19" i="123"/>
  <c r="C340" i="48"/>
  <c r="D344" i="48" s="1"/>
  <c r="T19" i="125" s="1"/>
  <c r="F23" i="44"/>
  <c r="AM6" i="124"/>
  <c r="G17" i="44"/>
  <c r="AT6" i="124" s="1"/>
  <c r="C165" i="48"/>
  <c r="O12" i="123"/>
  <c r="D17" i="44"/>
  <c r="AR6" i="124" s="1"/>
  <c r="AL6" i="124"/>
  <c r="O16" i="123"/>
  <c r="C265" i="48"/>
  <c r="C390" i="48"/>
  <c r="D394" i="48" s="1"/>
  <c r="T21" i="125" s="1"/>
  <c r="O21" i="123"/>
  <c r="C690" i="48"/>
  <c r="D694" i="48" s="1"/>
  <c r="T33" i="125" s="1"/>
  <c r="O33" i="123"/>
  <c r="C965" i="48"/>
  <c r="O44" i="123"/>
  <c r="O11" i="123"/>
  <c r="C140" i="48"/>
  <c r="D144" i="48" s="1"/>
  <c r="T11" i="125" s="1"/>
  <c r="C865" i="48"/>
  <c r="O40" i="123"/>
  <c r="O30" i="123"/>
  <c r="C615" i="48"/>
  <c r="C815" i="48"/>
  <c r="O38" i="123"/>
  <c r="C765" i="48"/>
  <c r="O36" i="123"/>
  <c r="O23" i="123"/>
  <c r="C440" i="48"/>
  <c r="D444" i="48" s="1"/>
  <c r="T23" i="125" s="1"/>
  <c r="C90" i="48"/>
  <c r="D94" i="48" s="1"/>
  <c r="T9" i="125" s="1"/>
  <c r="O9" i="123"/>
  <c r="C315" i="48"/>
  <c r="O18" i="123"/>
  <c r="C465" i="48"/>
  <c r="O24" i="123"/>
  <c r="O35" i="123"/>
  <c r="C740" i="48"/>
  <c r="D744" i="48" s="1"/>
  <c r="T35" i="125" s="1"/>
  <c r="O29" i="123"/>
  <c r="C590" i="48"/>
  <c r="D594" i="48" s="1"/>
  <c r="T29" i="125" s="1"/>
  <c r="C290" i="48"/>
  <c r="D294" i="48" s="1"/>
  <c r="T17" i="125" s="1"/>
  <c r="O17" i="123"/>
  <c r="O10" i="123"/>
  <c r="C115" i="48"/>
  <c r="C540" i="48"/>
  <c r="D544" i="48" s="1"/>
  <c r="T27" i="125" s="1"/>
  <c r="O27" i="123"/>
  <c r="C215" i="48"/>
  <c r="O14" i="123"/>
  <c r="C990" i="48"/>
  <c r="D994" i="48" s="1"/>
  <c r="T45" i="125" s="1"/>
  <c r="O45" i="123"/>
  <c r="C65" i="48"/>
  <c r="O8" i="123"/>
  <c r="C640" i="48"/>
  <c r="D644" i="48" s="1"/>
  <c r="T31" i="125" s="1"/>
  <c r="O31" i="123"/>
  <c r="C515" i="48"/>
  <c r="O26" i="123"/>
  <c r="O39" i="123"/>
  <c r="C840" i="48"/>
  <c r="D844" i="48" s="1"/>
  <c r="T39" i="125" s="1"/>
  <c r="C15" i="48"/>
  <c r="C15" i="93"/>
  <c r="O6" i="123" s="1"/>
  <c r="C915" i="48"/>
  <c r="O42" i="123"/>
  <c r="O13" i="123"/>
  <c r="C190" i="48"/>
  <c r="D194" i="48" s="1"/>
  <c r="T13" i="125" s="1"/>
  <c r="C665" i="48"/>
  <c r="O32" i="123"/>
  <c r="O37" i="123"/>
  <c r="C790" i="48"/>
  <c r="D794" i="48" s="1"/>
  <c r="T37" i="125" s="1"/>
  <c r="O41" i="123"/>
  <c r="C890" i="48"/>
  <c r="D894" i="48" s="1"/>
  <c r="T41" i="125" s="1"/>
  <c r="C565" i="48"/>
  <c r="O28" i="123"/>
  <c r="C240" i="48"/>
  <c r="D244" i="48" s="1"/>
  <c r="T15" i="125" s="1"/>
  <c r="O15" i="123"/>
  <c r="O25" i="123"/>
  <c r="C490" i="48"/>
  <c r="D494" i="48" s="1"/>
  <c r="T25" i="125" s="1"/>
  <c r="C940" i="48"/>
  <c r="D944" i="48" s="1"/>
  <c r="T43" i="125" s="1"/>
  <c r="O43" i="123"/>
  <c r="O34" i="123"/>
  <c r="C715" i="48"/>
  <c r="O32" i="125" l="1"/>
  <c r="D669" i="48"/>
  <c r="T32" i="125" s="1"/>
  <c r="O34" i="125"/>
  <c r="D719" i="48"/>
  <c r="T34" i="125" s="1"/>
  <c r="D569" i="48"/>
  <c r="T28" i="125" s="1"/>
  <c r="O28" i="125"/>
  <c r="D19" i="48"/>
  <c r="T6" i="125" s="1"/>
  <c r="O6" i="125"/>
  <c r="O26" i="125"/>
  <c r="D519" i="48"/>
  <c r="T26" i="125" s="1"/>
  <c r="O8" i="125"/>
  <c r="D69" i="48"/>
  <c r="T8" i="125" s="1"/>
  <c r="D219" i="48"/>
  <c r="T14" i="125" s="1"/>
  <c r="O14" i="125"/>
  <c r="O24" i="125"/>
  <c r="D469" i="48"/>
  <c r="T24" i="125" s="1"/>
  <c r="D769" i="48"/>
  <c r="T36" i="125" s="1"/>
  <c r="O36" i="125"/>
  <c r="D169" i="48"/>
  <c r="T12" i="125" s="1"/>
  <c r="O12" i="125"/>
  <c r="D419" i="48"/>
  <c r="T22" i="125" s="1"/>
  <c r="O22" i="125"/>
  <c r="O18" i="125"/>
  <c r="D319" i="48"/>
  <c r="T18" i="125" s="1"/>
  <c r="D819" i="48"/>
  <c r="T38" i="125" s="1"/>
  <c r="O38" i="125"/>
  <c r="D869" i="48"/>
  <c r="T40" i="125" s="1"/>
  <c r="O40" i="125"/>
  <c r="D969" i="48"/>
  <c r="T44" i="125" s="1"/>
  <c r="O44" i="125"/>
  <c r="O20" i="125"/>
  <c r="D369" i="48"/>
  <c r="T20" i="125" s="1"/>
  <c r="D919" i="48"/>
  <c r="T42" i="125" s="1"/>
  <c r="O42" i="125"/>
  <c r="O10" i="125"/>
  <c r="D119" i="48"/>
  <c r="T10" i="125" s="1"/>
  <c r="O30" i="125"/>
  <c r="D619" i="48"/>
  <c r="T30" i="125" s="1"/>
  <c r="O16" i="125"/>
  <c r="D269" i="48"/>
  <c r="T16" i="125" s="1"/>
  <c r="G27" i="44"/>
  <c r="BH6" i="124" s="1"/>
  <c r="BA6" i="124"/>
</calcChain>
</file>

<file path=xl/comments1.xml><?xml version="1.0" encoding="utf-8"?>
<comments xmlns="http://schemas.openxmlformats.org/spreadsheetml/2006/main">
  <authors>
    <author>作成者</author>
  </authors>
  <commentList>
    <comment ref="D55" authorId="0" shapeId="0">
      <text>
        <r>
          <rPr>
            <b/>
            <sz val="9"/>
            <color indexed="81"/>
            <rFont val="MS P ゴシック"/>
            <family val="3"/>
            <charset val="128"/>
          </rPr>
          <t>その他は、項目名・単位・係数を
「係数」シートに記入する</t>
        </r>
      </text>
    </comment>
    <comment ref="D56" authorId="0" shapeId="0">
      <text>
        <r>
          <rPr>
            <b/>
            <sz val="9"/>
            <color indexed="81"/>
            <rFont val="MS P ゴシック"/>
            <family val="3"/>
            <charset val="128"/>
          </rPr>
          <t>その他は、項目名・単位・係数を
「係数」シートに記入する</t>
        </r>
      </text>
    </comment>
    <comment ref="D57" authorId="0" shapeId="0">
      <text>
        <r>
          <rPr>
            <b/>
            <sz val="9"/>
            <color indexed="81"/>
            <rFont val="MS P ゴシック"/>
            <family val="3"/>
            <charset val="128"/>
          </rPr>
          <t>その他は、項目名・単位・係数を
「係数」シートに記入する</t>
        </r>
      </text>
    </comment>
    <comment ref="C105" authorId="0" shapeId="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5"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5"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6" authorId="0" shapeId="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6"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6"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7" authorId="0" shapeId="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7"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7"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8" authorId="0" shapeId="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8"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8"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9" authorId="0" shapeId="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9"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9"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10" authorId="0" shapeId="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10"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10"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List>
</comments>
</file>

<file path=xl/comments10.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11.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12.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13.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14.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15.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16.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17.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18.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19.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2.xml><?xml version="1.0" encoding="utf-8"?>
<comments xmlns="http://schemas.openxmlformats.org/spreadsheetml/2006/main">
  <authors>
    <author>作成者</author>
  </authors>
  <commentList>
    <comment ref="C106" authorId="0" shapeId="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6"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6"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7" authorId="0" shapeId="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7"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7"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8" authorId="0" shapeId="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8"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8"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09" authorId="0" shapeId="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09"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09"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C110" authorId="0" shapeId="0">
      <text>
        <r>
          <rPr>
            <b/>
            <sz val="9"/>
            <color indexed="81"/>
            <rFont val="ＭＳ Ｐゴシック"/>
            <family val="3"/>
            <charset val="128"/>
          </rPr>
          <t xml:space="preserve">【注意】
</t>
        </r>
        <r>
          <rPr>
            <sz val="9"/>
            <color indexed="81"/>
            <rFont val="ＭＳ Ｐゴシック"/>
            <family val="3"/>
            <charset val="128"/>
          </rPr>
          <t>※１の条件に該当する場合は、供給元の事業者名を入力してください。
⇒F101、G101のセルに排出係数を別途ご入力ください。</t>
        </r>
      </text>
    </comment>
    <comment ref="F110"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 ref="G110" authorId="0" shapeId="0">
      <text>
        <r>
          <rPr>
            <b/>
            <sz val="9"/>
            <color indexed="81"/>
            <rFont val="ＭＳ Ｐゴシック"/>
            <family val="3"/>
            <charset val="128"/>
          </rPr>
          <t xml:space="preserve">【注意】
</t>
        </r>
        <r>
          <rPr>
            <sz val="9"/>
            <color indexed="81"/>
            <rFont val="ＭＳ Ｐゴシック"/>
            <family val="3"/>
            <charset val="128"/>
          </rPr>
          <t>※１の条件に該当する場合は、基礎排出係数(tCO2/kWh)を入力してください。
⇒</t>
        </r>
        <r>
          <rPr>
            <b/>
            <u/>
            <sz val="9"/>
            <color indexed="81"/>
            <rFont val="ＭＳ Ｐゴシック"/>
            <family val="3"/>
            <charset val="128"/>
          </rPr>
          <t>排出係数の算出根拠を別途ご提示ください。</t>
        </r>
      </text>
    </comment>
  </commentList>
</comments>
</file>

<file path=xl/comments20.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21.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22.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23.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24.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25.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26.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27.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28.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29.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3.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30.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31.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32.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33.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34.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35.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36.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37.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38.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39.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4.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40.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41.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42.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43.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44.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45.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46.xml><?xml version="1.0" encoding="utf-8"?>
<comments xmlns="http://schemas.openxmlformats.org/spreadsheetml/2006/main">
  <authors>
    <author>ghg00025</author>
  </authors>
  <commentList>
    <comment ref="BK7" authorId="0" shapeId="0">
      <text>
        <r>
          <rPr>
            <b/>
            <sz val="9"/>
            <color indexed="81"/>
            <rFont val="ＭＳ Ｐゴシック"/>
            <family val="3"/>
            <charset val="128"/>
          </rPr>
          <t>行毎に名称を設定している
名称は「単位&amp;No」を付ける
・例
範囲「BH11:BI11」
名称「単位01」</t>
        </r>
      </text>
    </comment>
  </commentList>
</comments>
</file>

<file path=xl/comments47.xml><?xml version="1.0" encoding="utf-8"?>
<comments xmlns="http://schemas.openxmlformats.org/spreadsheetml/2006/main">
  <authors>
    <author>作成者</author>
  </authors>
  <commentList>
    <comment ref="P4" authorId="0" shapeId="0">
      <text>
        <r>
          <rPr>
            <b/>
            <sz val="9"/>
            <color indexed="81"/>
            <rFont val="ＭＳ Ｐゴシック"/>
            <family val="3"/>
            <charset val="128"/>
          </rPr>
          <t>集計用に追記</t>
        </r>
      </text>
    </comment>
  </commentList>
</comments>
</file>

<file path=xl/comments5.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6.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7.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8.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comments9.xml><?xml version="1.0" encoding="utf-8"?>
<comments xmlns="http://schemas.openxmlformats.org/spreadsheetml/2006/main">
  <authors>
    <author>作成者</author>
  </authors>
  <commentList>
    <comment ref="R22" authorId="0" shapeId="0">
      <text>
        <r>
          <rPr>
            <b/>
            <sz val="9"/>
            <rFont val="ＭＳ Ｐゴシック"/>
            <family val="3"/>
            <charset val="128"/>
          </rPr>
          <t>計算結果の数値の確認は必ずしてください。</t>
        </r>
      </text>
    </comment>
    <comment ref="S22" authorId="0" shapeId="0">
      <text>
        <r>
          <rPr>
            <b/>
            <sz val="9"/>
            <rFont val="ＭＳ Ｐゴシック"/>
            <family val="3"/>
            <charset val="128"/>
          </rPr>
          <t>計算結果の数値の確認は必ずしてください。</t>
        </r>
      </text>
    </comment>
  </commentList>
</comments>
</file>

<file path=xl/sharedStrings.xml><?xml version="1.0" encoding="utf-8"?>
<sst xmlns="http://schemas.openxmlformats.org/spreadsheetml/2006/main" count="43903" uniqueCount="6856">
  <si>
    <t>Ａ 農業、林業</t>
  </si>
  <si>
    <t>０１ 農業</t>
  </si>
  <si>
    <t>０２ 林業</t>
  </si>
  <si>
    <t>Ｂ 漁業</t>
  </si>
  <si>
    <t>０３ 漁業</t>
  </si>
  <si>
    <t>０４ 水産養殖業</t>
  </si>
  <si>
    <t>Ｃ 鉱業、採石業、砂利採取業</t>
  </si>
  <si>
    <t>０５ 鉱業、採石業、砂利採取業</t>
  </si>
  <si>
    <t>Ｄ 建設業</t>
  </si>
  <si>
    <t>０６ 総合工事業</t>
  </si>
  <si>
    <t>０７ 職別工事業（設備工事業を除く）</t>
  </si>
  <si>
    <t>０８ 設備工事業</t>
  </si>
  <si>
    <t>Ｅ 製造業</t>
  </si>
  <si>
    <t>０９ 食料品製造業</t>
  </si>
  <si>
    <t>１０ 飲料・たばこ・飼料製造業</t>
  </si>
  <si>
    <t>１１ 繊維工業</t>
  </si>
  <si>
    <t>１２ 木材・木製品製造業（家具を除く）</t>
  </si>
  <si>
    <t>１３ 家具・装備品製造業</t>
  </si>
  <si>
    <t>１４ パルプ・紙・紙加工品製造業</t>
  </si>
  <si>
    <t>１５ 印刷・同関連業</t>
  </si>
  <si>
    <t>１６ 化学工業</t>
  </si>
  <si>
    <t>１７ 石油製品・石炭製品製造業</t>
  </si>
  <si>
    <t>１８ プラスチック製品製造業（別掲を除く）</t>
  </si>
  <si>
    <t>１９ ゴム製品製造業</t>
  </si>
  <si>
    <t>２０ なめし革・同製品・毛皮製造業</t>
  </si>
  <si>
    <t>２１ 窯業・土石製品製造業</t>
  </si>
  <si>
    <t>２２ 鉄鋼業</t>
  </si>
  <si>
    <t>２３ 非鉄金属製造業</t>
  </si>
  <si>
    <t>２４ 金属製品製造業</t>
  </si>
  <si>
    <t>２５ はん用機械器具製造業</t>
  </si>
  <si>
    <t>２６ 生産用機械器具製造業</t>
  </si>
  <si>
    <t>２７ 業務用機械器具製造業</t>
  </si>
  <si>
    <t>２８ 電子部品・デバイス・電子回路製造業</t>
  </si>
  <si>
    <t>２９ 電気機械器具製造業</t>
  </si>
  <si>
    <t>３０ 情報通信機械器具製造業</t>
  </si>
  <si>
    <t>３１ 輸送用機械器具製造業</t>
  </si>
  <si>
    <t>３２ その他の製造業</t>
  </si>
  <si>
    <t>Ｆ 電気・ガス・熱供給・水道業</t>
  </si>
  <si>
    <t>３３ 電気業</t>
  </si>
  <si>
    <t>３４ ガス業</t>
  </si>
  <si>
    <t>３５ 熱供給業</t>
  </si>
  <si>
    <t>３６ 水道業</t>
  </si>
  <si>
    <t>Ｇ 情報通信業</t>
  </si>
  <si>
    <t>３７ 通信業</t>
  </si>
  <si>
    <t>３８ 放送業</t>
  </si>
  <si>
    <t>３９ 情報サービス業</t>
  </si>
  <si>
    <t>４０ インターネット付随サービス業</t>
  </si>
  <si>
    <t>４１ 映像・音声・文字情報制作業</t>
  </si>
  <si>
    <t>Ｈ 運輸業、郵便業</t>
  </si>
  <si>
    <t>４２ 鉄道業</t>
  </si>
  <si>
    <t>４３ 道路旅客運送業</t>
  </si>
  <si>
    <t>４４ 道路貨物運送業</t>
  </si>
  <si>
    <t>４５ 水運業</t>
  </si>
  <si>
    <t>４６ 航空運輸業</t>
  </si>
  <si>
    <t>４７ 倉庫業</t>
  </si>
  <si>
    <t>４８ 運輸に附帯するサービス業</t>
  </si>
  <si>
    <t>４９ 郵便業（信書便事業を含む）</t>
  </si>
  <si>
    <t>Ｉ 卸売・小売業</t>
  </si>
  <si>
    <t>５０ 各種商品卸売業</t>
  </si>
  <si>
    <t>５１ 繊維・衣服等卸売業</t>
  </si>
  <si>
    <t>５２ 飲食料品卸売業</t>
  </si>
  <si>
    <t>５３ 建築材料、鉱物・金属材料等卸売業</t>
  </si>
  <si>
    <t>５４ 機械器具卸売業</t>
  </si>
  <si>
    <t>５５ その他の卸売業</t>
  </si>
  <si>
    <t>５６ 各種商品小売業</t>
  </si>
  <si>
    <t>５７ 織物・衣服・身の回り品小売業</t>
  </si>
  <si>
    <t>５８ 飲食料品小売業</t>
  </si>
  <si>
    <t>５９ 機械器具小売業</t>
  </si>
  <si>
    <t>６０ その他の小売業</t>
  </si>
  <si>
    <t>６１ 無店舗小売業</t>
  </si>
  <si>
    <t>Ｊ 金融業・保険業</t>
  </si>
  <si>
    <t>６２ 銀行業</t>
  </si>
  <si>
    <t>６３ 協同組織金融業</t>
  </si>
  <si>
    <t>６４ 貸金業、クレジットカード業等非預金信用機関</t>
  </si>
  <si>
    <t>６５ 金融商品取引業、商品先物取引業</t>
  </si>
  <si>
    <t>６６ 補助的金融業等</t>
  </si>
  <si>
    <t>６７ 保険業（保険媒介代理業、保険サービス業を含む）</t>
  </si>
  <si>
    <t>Ｋ 不動産業、物品賃貸業</t>
  </si>
  <si>
    <t>６８ 不動産取引業</t>
  </si>
  <si>
    <t>６９ 不動産賃貸業・管理業</t>
  </si>
  <si>
    <t>７０ 物品賃貸業</t>
  </si>
  <si>
    <t>Ｌ 学術研究、専門・技術サービス業</t>
  </si>
  <si>
    <t>７１ 学術・開発研究機関</t>
  </si>
  <si>
    <t>７２ 専門サービス業（他に分類されないもの）</t>
  </si>
  <si>
    <t>７３ 広告業</t>
  </si>
  <si>
    <t>７４ 技術サービス業（他に分類されないもの）</t>
  </si>
  <si>
    <t>Ｍ 宿泊業、飲食サービス業</t>
  </si>
  <si>
    <t>７５ 宿泊業</t>
  </si>
  <si>
    <t>７６ 飲食店</t>
  </si>
  <si>
    <t>７７ 持ち帰り・配達飲食サービス業</t>
  </si>
  <si>
    <t>Ｎ 生活関連サービス業、娯楽業</t>
  </si>
  <si>
    <t>７９ その他の生活関連サービス業</t>
  </si>
  <si>
    <t>８０ 娯楽業</t>
  </si>
  <si>
    <t>Ｏ 教育、学習支援業</t>
  </si>
  <si>
    <t>８１ 学校教育</t>
  </si>
  <si>
    <t>８２ その他の教育、学習支援業</t>
  </si>
  <si>
    <t>８３ 医療業</t>
  </si>
  <si>
    <t>８４ 保健衛生</t>
  </si>
  <si>
    <t>８５ 社会保険・社会福祉・介護事業</t>
  </si>
  <si>
    <t>Ｑ 複合サービス事業</t>
  </si>
  <si>
    <t>８６ 郵便局</t>
  </si>
  <si>
    <t>８７ 協同組合（他に分類されないもの）</t>
  </si>
  <si>
    <t>Ｒ サービス業（他に分類されないもの）</t>
  </si>
  <si>
    <t>８８ 廃棄物処理業</t>
  </si>
  <si>
    <t>８９ 自動車整備業</t>
  </si>
  <si>
    <t>９０ 機械等修理業（別掲を除く）</t>
  </si>
  <si>
    <t>９１ 職業紹介・労働者派遣業</t>
  </si>
  <si>
    <t>９２ その他の事業サービス業</t>
  </si>
  <si>
    <t>９３ 政治・経済・文化団体</t>
  </si>
  <si>
    <t>９４ 宗教</t>
  </si>
  <si>
    <t>９５ その他のサービス業</t>
  </si>
  <si>
    <t>９６ 外国公務</t>
  </si>
  <si>
    <t>Ｓ 公務（他に分類されるものを除く）</t>
  </si>
  <si>
    <t>９７ 国家公務</t>
  </si>
  <si>
    <t>９８ 地方公務</t>
  </si>
  <si>
    <t>Ｔ 分類不能の産業</t>
  </si>
  <si>
    <t>９９ 分類不能の産業</t>
  </si>
  <si>
    <t>大分類</t>
    <rPh sb="0" eb="3">
      <t>ダイブンルイ</t>
    </rPh>
    <phoneticPr fontId="9"/>
  </si>
  <si>
    <t>中分類</t>
    <rPh sb="0" eb="3">
      <t>チュウブンルイ</t>
    </rPh>
    <phoneticPr fontId="9"/>
  </si>
  <si>
    <t xml:space="preserve"> （総括票）                                                      　　 </t>
    <rPh sb="4" eb="5">
      <t>ヒョウ</t>
    </rPh>
    <phoneticPr fontId="9"/>
  </si>
  <si>
    <t>主たる事業の業種</t>
    <rPh sb="0" eb="1">
      <t>シュ</t>
    </rPh>
    <rPh sb="3" eb="5">
      <t>ジギョウ</t>
    </rPh>
    <rPh sb="6" eb="8">
      <t>ギョウシュ</t>
    </rPh>
    <phoneticPr fontId="9"/>
  </si>
  <si>
    <t>年度</t>
    <rPh sb="0" eb="2">
      <t>ネンド</t>
    </rPh>
    <phoneticPr fontId="9"/>
  </si>
  <si>
    <t>基準年度</t>
    <rPh sb="0" eb="2">
      <t>キジュン</t>
    </rPh>
    <rPh sb="2" eb="4">
      <t>ネンド</t>
    </rPh>
    <phoneticPr fontId="9"/>
  </si>
  <si>
    <t>その他</t>
    <rPh sb="2" eb="3">
      <t>タ</t>
    </rPh>
    <phoneticPr fontId="9"/>
  </si>
  <si>
    <t>該当する
事業者の要件</t>
    <rPh sb="0" eb="2">
      <t>ガイトウ</t>
    </rPh>
    <rPh sb="5" eb="8">
      <t>ジギョウシャ</t>
    </rPh>
    <rPh sb="9" eb="11">
      <t>ヨウケン</t>
    </rPh>
    <phoneticPr fontId="9"/>
  </si>
  <si>
    <t>合計</t>
    <rPh sb="0" eb="2">
      <t>ゴウケイ</t>
    </rPh>
    <phoneticPr fontId="9"/>
  </si>
  <si>
    <t>７８ 洗濯・理容・美容・浴場業</t>
    <rPh sb="3" eb="5">
      <t>センタク</t>
    </rPh>
    <rPh sb="6" eb="8">
      <t>リヨウ</t>
    </rPh>
    <phoneticPr fontId="9"/>
  </si>
  <si>
    <t>番号</t>
    <rPh sb="0" eb="2">
      <t>バンゴウ</t>
    </rPh>
    <phoneticPr fontId="9"/>
  </si>
  <si>
    <t>第一年度</t>
    <rPh sb="0" eb="2">
      <t>ダイイチ</t>
    </rPh>
    <rPh sb="2" eb="4">
      <t>ネンド</t>
    </rPh>
    <phoneticPr fontId="9"/>
  </si>
  <si>
    <t>閲覧場所</t>
    <rPh sb="0" eb="2">
      <t>エツラン</t>
    </rPh>
    <rPh sb="2" eb="4">
      <t>バショ</t>
    </rPh>
    <phoneticPr fontId="9"/>
  </si>
  <si>
    <t>実施済</t>
    <rPh sb="0" eb="2">
      <t>ジッシ</t>
    </rPh>
    <rPh sb="2" eb="3">
      <t>ズ</t>
    </rPh>
    <phoneticPr fontId="9"/>
  </si>
  <si>
    <t>横浜市長</t>
    <rPh sb="0" eb="4">
      <t>ヨコハマシチョウ</t>
    </rPh>
    <phoneticPr fontId="9"/>
  </si>
  <si>
    <t>住所</t>
    <rPh sb="0" eb="2">
      <t>ジュウショ</t>
    </rPh>
    <phoneticPr fontId="9"/>
  </si>
  <si>
    <t>氏名</t>
    <rPh sb="0" eb="2">
      <t>シメイ</t>
    </rPh>
    <phoneticPr fontId="9"/>
  </si>
  <si>
    <t>％</t>
    <phoneticPr fontId="9"/>
  </si>
  <si>
    <t>推進体制の整備</t>
    <rPh sb="0" eb="2">
      <t>スイシン</t>
    </rPh>
    <rPh sb="2" eb="4">
      <t>タイセイ</t>
    </rPh>
    <rPh sb="5" eb="7">
      <t>セイビ</t>
    </rPh>
    <phoneticPr fontId="9"/>
  </si>
  <si>
    <t>設備機器の種類</t>
    <rPh sb="0" eb="2">
      <t>セツビ</t>
    </rPh>
    <rPh sb="2" eb="4">
      <t>キキ</t>
    </rPh>
    <rPh sb="5" eb="7">
      <t>シュルイ</t>
    </rPh>
    <phoneticPr fontId="9"/>
  </si>
  <si>
    <t>地球温暖化対策実施状況報告書</t>
    <rPh sb="0" eb="2">
      <t>チキュウ</t>
    </rPh>
    <rPh sb="2" eb="5">
      <t>オンダンカ</t>
    </rPh>
    <rPh sb="5" eb="7">
      <t>タイサク</t>
    </rPh>
    <rPh sb="7" eb="9">
      <t>ジッシ</t>
    </rPh>
    <rPh sb="9" eb="11">
      <t>ジョウキョウ</t>
    </rPh>
    <rPh sb="11" eb="14">
      <t>ホウコクショ</t>
    </rPh>
    <phoneticPr fontId="9"/>
  </si>
  <si>
    <t>１　地球温暖化対策事業者等の概要</t>
    <rPh sb="2" eb="4">
      <t>チキュウ</t>
    </rPh>
    <rPh sb="4" eb="7">
      <t>オンダンカ</t>
    </rPh>
    <rPh sb="7" eb="9">
      <t>タイサク</t>
    </rPh>
    <rPh sb="9" eb="12">
      <t>ジギョウシャ</t>
    </rPh>
    <rPh sb="12" eb="13">
      <t>トウ</t>
    </rPh>
    <rPh sb="14" eb="16">
      <t>ガイヨウ</t>
    </rPh>
    <phoneticPr fontId="9"/>
  </si>
  <si>
    <t>自動車の台数</t>
    <rPh sb="0" eb="3">
      <t>ジドウシャ</t>
    </rPh>
    <rPh sb="4" eb="6">
      <t>ダイスウ</t>
    </rPh>
    <phoneticPr fontId="9"/>
  </si>
  <si>
    <t>台</t>
    <rPh sb="0" eb="1">
      <t>ダイ</t>
    </rPh>
    <phoneticPr fontId="9"/>
  </si>
  <si>
    <t>備考</t>
    <rPh sb="0" eb="2">
      <t>ビコウ</t>
    </rPh>
    <phoneticPr fontId="9"/>
  </si>
  <si>
    <t>自動車の適正な使用管理</t>
    <rPh sb="0" eb="3">
      <t>ジドウシャ</t>
    </rPh>
    <rPh sb="4" eb="6">
      <t>テキセイ</t>
    </rPh>
    <rPh sb="7" eb="9">
      <t>シヨウ</t>
    </rPh>
    <rPh sb="9" eb="11">
      <t>カンリ</t>
    </rPh>
    <phoneticPr fontId="9"/>
  </si>
  <si>
    <t>エネルギー使用量等に関するデータの管理</t>
    <rPh sb="5" eb="7">
      <t>シヨウ</t>
    </rPh>
    <rPh sb="7" eb="8">
      <t>リョウ</t>
    </rPh>
    <rPh sb="8" eb="9">
      <t>トウ</t>
    </rPh>
    <rPh sb="10" eb="11">
      <t>カン</t>
    </rPh>
    <rPh sb="17" eb="19">
      <t>カンリ</t>
    </rPh>
    <phoneticPr fontId="9"/>
  </si>
  <si>
    <t>エコドライブ推進体制の整備</t>
    <rPh sb="6" eb="8">
      <t>スイシン</t>
    </rPh>
    <rPh sb="8" eb="10">
      <t>タイセイ</t>
    </rPh>
    <rPh sb="11" eb="13">
      <t>セイビ</t>
    </rPh>
    <phoneticPr fontId="9"/>
  </si>
  <si>
    <t>自動車の適正な維持管理</t>
    <rPh sb="0" eb="3">
      <t>ジドウシャ</t>
    </rPh>
    <rPh sb="4" eb="6">
      <t>テキセイ</t>
    </rPh>
    <rPh sb="7" eb="9">
      <t>イジ</t>
    </rPh>
    <rPh sb="9" eb="11">
      <t>カンリ</t>
    </rPh>
    <phoneticPr fontId="9"/>
  </si>
  <si>
    <t>２　計画期間及び実施年度</t>
    <rPh sb="2" eb="4">
      <t>ケイカク</t>
    </rPh>
    <rPh sb="4" eb="6">
      <t>キカン</t>
    </rPh>
    <rPh sb="6" eb="7">
      <t>オヨ</t>
    </rPh>
    <rPh sb="8" eb="10">
      <t>ジッシ</t>
    </rPh>
    <rPh sb="10" eb="12">
      <t>ネンド</t>
    </rPh>
    <phoneticPr fontId="9"/>
  </si>
  <si>
    <t>計画期間</t>
    <rPh sb="0" eb="2">
      <t>ケイカク</t>
    </rPh>
    <rPh sb="2" eb="4">
      <t>キカン</t>
    </rPh>
    <phoneticPr fontId="9"/>
  </si>
  <si>
    <t>所在地</t>
    <rPh sb="0" eb="3">
      <t>ショザイチ</t>
    </rPh>
    <phoneticPr fontId="9"/>
  </si>
  <si>
    <t>閲覧可能時間</t>
    <rPh sb="0" eb="2">
      <t>エツラン</t>
    </rPh>
    <rPh sb="2" eb="4">
      <t>カノウ</t>
    </rPh>
    <rPh sb="4" eb="6">
      <t>ジカン</t>
    </rPh>
    <phoneticPr fontId="9"/>
  </si>
  <si>
    <t xml:space="preserve"> （個別票）                                                      　　 </t>
    <rPh sb="2" eb="4">
      <t>コベツ</t>
    </rPh>
    <rPh sb="4" eb="5">
      <t>ヒョウ</t>
    </rPh>
    <phoneticPr fontId="9"/>
  </si>
  <si>
    <t>１　事業所等の概要</t>
    <rPh sb="2" eb="5">
      <t>ジギョウショ</t>
    </rPh>
    <rPh sb="5" eb="6">
      <t>トウ</t>
    </rPh>
    <rPh sb="7" eb="9">
      <t>ガイヨウ</t>
    </rPh>
    <phoneticPr fontId="9"/>
  </si>
  <si>
    <t>事業所等の名称</t>
    <rPh sb="0" eb="3">
      <t>ジギョウショ</t>
    </rPh>
    <rPh sb="3" eb="4">
      <t>トウ</t>
    </rPh>
    <rPh sb="5" eb="7">
      <t>メイショウ</t>
    </rPh>
    <phoneticPr fontId="9"/>
  </si>
  <si>
    <t>事業所等の所在地</t>
    <rPh sb="0" eb="3">
      <t>ジギョウショ</t>
    </rPh>
    <rPh sb="3" eb="4">
      <t>トウ</t>
    </rPh>
    <rPh sb="5" eb="8">
      <t>ショザイチ</t>
    </rPh>
    <phoneticPr fontId="9"/>
  </si>
  <si>
    <t>延床面積</t>
    <rPh sb="0" eb="1">
      <t>ノ</t>
    </rPh>
    <rPh sb="1" eb="4">
      <t>ユカメンセキ</t>
    </rPh>
    <phoneticPr fontId="9"/>
  </si>
  <si>
    <t>所有（オーナー）</t>
    <rPh sb="0" eb="2">
      <t>ショユウ</t>
    </rPh>
    <phoneticPr fontId="9"/>
  </si>
  <si>
    <t>全て使用</t>
    <rPh sb="0" eb="1">
      <t>スベ</t>
    </rPh>
    <rPh sb="2" eb="4">
      <t>シヨウ</t>
    </rPh>
    <phoneticPr fontId="9"/>
  </si>
  <si>
    <t>全て有り</t>
    <rPh sb="0" eb="1">
      <t>スベ</t>
    </rPh>
    <rPh sb="2" eb="3">
      <t>アリ</t>
    </rPh>
    <phoneticPr fontId="9"/>
  </si>
  <si>
    <t>所有形態</t>
    <rPh sb="0" eb="2">
      <t>ショユウ</t>
    </rPh>
    <rPh sb="2" eb="4">
      <t>ケイタイ</t>
    </rPh>
    <phoneticPr fontId="9"/>
  </si>
  <si>
    <t>賃借（テナント）</t>
    <rPh sb="0" eb="2">
      <t>チンシャク</t>
    </rPh>
    <phoneticPr fontId="9"/>
  </si>
  <si>
    <t>一部使用</t>
    <rPh sb="0" eb="2">
      <t>イチブ</t>
    </rPh>
    <rPh sb="2" eb="4">
      <t>シヨウ</t>
    </rPh>
    <phoneticPr fontId="9"/>
  </si>
  <si>
    <t>一部有り</t>
    <rPh sb="0" eb="2">
      <t>イチブ</t>
    </rPh>
    <rPh sb="2" eb="3">
      <t>アリ</t>
    </rPh>
    <phoneticPr fontId="9"/>
  </si>
  <si>
    <t>使用無</t>
    <rPh sb="0" eb="2">
      <t>シヨウ</t>
    </rPh>
    <rPh sb="2" eb="3">
      <t>ナシ</t>
    </rPh>
    <phoneticPr fontId="9"/>
  </si>
  <si>
    <t>無し</t>
    <rPh sb="0" eb="1">
      <t>ナシ</t>
    </rPh>
    <phoneticPr fontId="9"/>
  </si>
  <si>
    <t>工場</t>
    <rPh sb="0" eb="2">
      <t>コウジョウ</t>
    </rPh>
    <phoneticPr fontId="9"/>
  </si>
  <si>
    <t>熱供給施設</t>
    <rPh sb="0" eb="1">
      <t>ネツ</t>
    </rPh>
    <rPh sb="1" eb="3">
      <t>キョウキュウ</t>
    </rPh>
    <rPh sb="3" eb="5">
      <t>シセツ</t>
    </rPh>
    <phoneticPr fontId="9"/>
  </si>
  <si>
    <t>上水道・下水道施設</t>
    <rPh sb="0" eb="1">
      <t>ウエ</t>
    </rPh>
    <rPh sb="1" eb="3">
      <t>スイドウ</t>
    </rPh>
    <rPh sb="4" eb="7">
      <t>ゲスイドウ</t>
    </rPh>
    <rPh sb="5" eb="7">
      <t>スイドウ</t>
    </rPh>
    <rPh sb="7" eb="9">
      <t>シセツ</t>
    </rPh>
    <phoneticPr fontId="9"/>
  </si>
  <si>
    <t>廃棄物処理施設</t>
    <rPh sb="0" eb="3">
      <t>ハイキブツ</t>
    </rPh>
    <rPh sb="3" eb="5">
      <t>ショリ</t>
    </rPh>
    <rPh sb="5" eb="7">
      <t>シセツ</t>
    </rPh>
    <phoneticPr fontId="9"/>
  </si>
  <si>
    <t>事務所</t>
    <rPh sb="0" eb="2">
      <t>ジム</t>
    </rPh>
    <rPh sb="2" eb="3">
      <t>ショ</t>
    </rPh>
    <phoneticPr fontId="9"/>
  </si>
  <si>
    <t>事務所（電算施設）</t>
    <rPh sb="0" eb="2">
      <t>ジム</t>
    </rPh>
    <rPh sb="2" eb="3">
      <t>ショ</t>
    </rPh>
    <rPh sb="4" eb="6">
      <t>デンサン</t>
    </rPh>
    <rPh sb="6" eb="8">
      <t>シセツ</t>
    </rPh>
    <phoneticPr fontId="9"/>
  </si>
  <si>
    <t>事務所（テナントビル）</t>
    <rPh sb="0" eb="2">
      <t>ジム</t>
    </rPh>
    <rPh sb="2" eb="3">
      <t>ショ</t>
    </rPh>
    <phoneticPr fontId="9"/>
  </si>
  <si>
    <t>商業施設</t>
    <rPh sb="0" eb="2">
      <t>ショウギョウ</t>
    </rPh>
    <rPh sb="2" eb="4">
      <t>シセツ</t>
    </rPh>
    <phoneticPr fontId="9"/>
  </si>
  <si>
    <t>宿泊施設</t>
    <rPh sb="0" eb="2">
      <t>シュクハク</t>
    </rPh>
    <rPh sb="2" eb="4">
      <t>シセツ</t>
    </rPh>
    <phoneticPr fontId="9"/>
  </si>
  <si>
    <t>医療施設</t>
    <rPh sb="0" eb="2">
      <t>イリョウ</t>
    </rPh>
    <rPh sb="2" eb="4">
      <t>シセツ</t>
    </rPh>
    <phoneticPr fontId="9"/>
  </si>
  <si>
    <t>細則第38号様式（第２条第49号）</t>
    <rPh sb="0" eb="2">
      <t>サイソク</t>
    </rPh>
    <rPh sb="2" eb="3">
      <t>ダイ</t>
    </rPh>
    <rPh sb="5" eb="6">
      <t>ゴウ</t>
    </rPh>
    <rPh sb="6" eb="8">
      <t>ヨウシキ</t>
    </rPh>
    <rPh sb="9" eb="10">
      <t>ダイ</t>
    </rPh>
    <rPh sb="11" eb="12">
      <t>ジョウ</t>
    </rPh>
    <rPh sb="12" eb="13">
      <t>ダイ</t>
    </rPh>
    <rPh sb="15" eb="16">
      <t>ゴウ</t>
    </rPh>
    <phoneticPr fontId="9"/>
  </si>
  <si>
    <t>細則第38号様式（第２条第49号）</t>
    <rPh sb="0" eb="2">
      <t>サイソク</t>
    </rPh>
    <rPh sb="2" eb="3">
      <t>ダイ</t>
    </rPh>
    <rPh sb="5" eb="6">
      <t>ゴウ</t>
    </rPh>
    <rPh sb="9" eb="10">
      <t>ダイ</t>
    </rPh>
    <rPh sb="11" eb="12">
      <t>ジョウ</t>
    </rPh>
    <rPh sb="12" eb="13">
      <t>ダイ</t>
    </rPh>
    <rPh sb="15" eb="16">
      <t>ゴウ</t>
    </rPh>
    <phoneticPr fontId="9"/>
  </si>
  <si>
    <t>kｌ</t>
    <phoneticPr fontId="9"/>
  </si>
  <si>
    <t>（法人の場合は、名称及び代表者の氏名）</t>
    <rPh sb="1" eb="3">
      <t>ホウジン</t>
    </rPh>
    <rPh sb="4" eb="6">
      <t>バアイ</t>
    </rPh>
    <rPh sb="8" eb="10">
      <t>メイショウ</t>
    </rPh>
    <rPh sb="10" eb="11">
      <t>オヨ</t>
    </rPh>
    <rPh sb="12" eb="15">
      <t>ダイヒョウシャ</t>
    </rPh>
    <rPh sb="16" eb="18">
      <t>シメイ</t>
    </rPh>
    <phoneticPr fontId="9"/>
  </si>
  <si>
    <t>未実施</t>
    <rPh sb="0" eb="3">
      <t>ミジッシ</t>
    </rPh>
    <phoneticPr fontId="9"/>
  </si>
  <si>
    <t>非該当</t>
    <rPh sb="0" eb="3">
      <t>ヒガイトウ</t>
    </rPh>
    <phoneticPr fontId="9"/>
  </si>
  <si>
    <t>㎡</t>
    <phoneticPr fontId="9"/>
  </si>
  <si>
    <t>第二年度</t>
    <rPh sb="0" eb="2">
      <t>ダイニ</t>
    </rPh>
    <rPh sb="2" eb="4">
      <t>ネンド</t>
    </rPh>
    <phoneticPr fontId="9"/>
  </si>
  <si>
    <t>第三年度</t>
    <rPh sb="0" eb="1">
      <t>ダイ</t>
    </rPh>
    <rPh sb="1" eb="2">
      <t>サン</t>
    </rPh>
    <rPh sb="2" eb="4">
      <t>ネンド</t>
    </rPh>
    <phoneticPr fontId="9"/>
  </si>
  <si>
    <t>発電施設</t>
    <rPh sb="0" eb="2">
      <t>ハツデン</t>
    </rPh>
    <rPh sb="2" eb="4">
      <t>シセツ</t>
    </rPh>
    <phoneticPr fontId="9"/>
  </si>
  <si>
    <t>重点対策</t>
    <rPh sb="0" eb="2">
      <t>ジュウテン</t>
    </rPh>
    <rPh sb="2" eb="4">
      <t>タイサク</t>
    </rPh>
    <phoneticPr fontId="9"/>
  </si>
  <si>
    <t>事業所</t>
    <rPh sb="0" eb="3">
      <t>ジギョウショ</t>
    </rPh>
    <phoneticPr fontId="9"/>
  </si>
  <si>
    <t>対策状況</t>
    <rPh sb="0" eb="2">
      <t>タイサク</t>
    </rPh>
    <rPh sb="2" eb="4">
      <t>ジョウキョウ</t>
    </rPh>
    <phoneticPr fontId="9"/>
  </si>
  <si>
    <t>排出係数一覧</t>
    <rPh sb="0" eb="2">
      <t>ハイシュツ</t>
    </rPh>
    <rPh sb="2" eb="4">
      <t>ケイスウ</t>
    </rPh>
    <rPh sb="4" eb="6">
      <t>イチラン</t>
    </rPh>
    <phoneticPr fontId="9"/>
  </si>
  <si>
    <t>エネルギーの種類</t>
    <rPh sb="6" eb="8">
      <t>シュルイ</t>
    </rPh>
    <phoneticPr fontId="9"/>
  </si>
  <si>
    <t>単位発熱量</t>
    <rPh sb="0" eb="2">
      <t>タンイ</t>
    </rPh>
    <rPh sb="2" eb="4">
      <t>ハツネツ</t>
    </rPh>
    <rPh sb="4" eb="5">
      <t>リョウ</t>
    </rPh>
    <phoneticPr fontId="9"/>
  </si>
  <si>
    <t>排出係数</t>
    <rPh sb="0" eb="2">
      <t>ハイシュツ</t>
    </rPh>
    <rPh sb="2" eb="4">
      <t>ケイスウ</t>
    </rPh>
    <phoneticPr fontId="9"/>
  </si>
  <si>
    <t>値</t>
    <rPh sb="0" eb="1">
      <t>アタイ</t>
    </rPh>
    <phoneticPr fontId="9"/>
  </si>
  <si>
    <t>設定単位</t>
    <rPh sb="0" eb="2">
      <t>セッテイ</t>
    </rPh>
    <rPh sb="2" eb="4">
      <t>タンイ</t>
    </rPh>
    <phoneticPr fontId="9"/>
  </si>
  <si>
    <t>対象単位</t>
    <rPh sb="0" eb="2">
      <t>タイショウ</t>
    </rPh>
    <rPh sb="2" eb="4">
      <t>タンイ</t>
    </rPh>
    <phoneticPr fontId="9"/>
  </si>
  <si>
    <t>燃料</t>
    <rPh sb="0" eb="1">
      <t>ネン</t>
    </rPh>
    <rPh sb="1" eb="2">
      <t>リョウ</t>
    </rPh>
    <phoneticPr fontId="10"/>
  </si>
  <si>
    <t>GＪ/ｋｌ</t>
  </si>
  <si>
    <t>tC/GJ</t>
  </si>
  <si>
    <t>原油のうちコンデンセート(NGL)</t>
    <rPh sb="0" eb="2">
      <t>ゲンユ</t>
    </rPh>
    <phoneticPr fontId="10"/>
  </si>
  <si>
    <t>ナフサ</t>
  </si>
  <si>
    <t>灯油</t>
  </si>
  <si>
    <t>軽油</t>
  </si>
  <si>
    <t>Ａ重油</t>
  </si>
  <si>
    <t>千ｋWh</t>
    <rPh sb="0" eb="1">
      <t>セン</t>
    </rPh>
    <phoneticPr fontId="9"/>
  </si>
  <si>
    <t>ｋWh</t>
  </si>
  <si>
    <t>Ｂ・Ｃ重油</t>
  </si>
  <si>
    <t>石油アスファルト</t>
  </si>
  <si>
    <t>GＪ/ｔ</t>
  </si>
  <si>
    <t/>
  </si>
  <si>
    <t>石油コークス</t>
  </si>
  <si>
    <t>石油ガス</t>
  </si>
  <si>
    <t>その他可燃性天然ガス</t>
  </si>
  <si>
    <t>石炭</t>
  </si>
  <si>
    <t>原料炭</t>
  </si>
  <si>
    <t>一般炭</t>
  </si>
  <si>
    <t>無煙炭</t>
  </si>
  <si>
    <t>コールタール</t>
  </si>
  <si>
    <t>コークス炉ガス</t>
  </si>
  <si>
    <t>高炉ガス</t>
  </si>
  <si>
    <t>転炉ガス</t>
  </si>
  <si>
    <t>空調エネルギー推計値</t>
    <rPh sb="0" eb="2">
      <t>クウチョウ</t>
    </rPh>
    <rPh sb="7" eb="9">
      <t>スイケイ</t>
    </rPh>
    <rPh sb="9" eb="10">
      <t>チ</t>
    </rPh>
    <phoneticPr fontId="9"/>
  </si>
  <si>
    <t>熱</t>
    <rPh sb="0" eb="1">
      <t>ネツ</t>
    </rPh>
    <phoneticPr fontId="9"/>
  </si>
  <si>
    <t>産業用蒸気</t>
    <rPh sb="0" eb="3">
      <t>サンギョウヨウ</t>
    </rPh>
    <rPh sb="3" eb="5">
      <t>ジョウキ</t>
    </rPh>
    <phoneticPr fontId="10"/>
  </si>
  <si>
    <t>GＪ/GＪ</t>
  </si>
  <si>
    <t>産業用以外の蒸気</t>
    <rPh sb="0" eb="3">
      <t>サンギョウヨウ</t>
    </rPh>
    <rPh sb="3" eb="5">
      <t>イガイ</t>
    </rPh>
    <rPh sb="6" eb="8">
      <t>ジョウキ</t>
    </rPh>
    <phoneticPr fontId="10"/>
  </si>
  <si>
    <t>温水</t>
    <rPh sb="0" eb="2">
      <t>オンスイ</t>
    </rPh>
    <phoneticPr fontId="10"/>
  </si>
  <si>
    <t>冷水</t>
    <rPh sb="0" eb="2">
      <t>レイスイ</t>
    </rPh>
    <phoneticPr fontId="10"/>
  </si>
  <si>
    <t>電
気</t>
    <rPh sb="0" eb="1">
      <t>デン</t>
    </rPh>
    <rPh sb="3" eb="4">
      <t>キ</t>
    </rPh>
    <phoneticPr fontId="10"/>
  </si>
  <si>
    <t>昼間買電</t>
    <rPh sb="0" eb="2">
      <t>ヒルマ</t>
    </rPh>
    <rPh sb="2" eb="3">
      <t>カ</t>
    </rPh>
    <rPh sb="3" eb="4">
      <t>デン</t>
    </rPh>
    <phoneticPr fontId="10"/>
  </si>
  <si>
    <t>GJ/千ｋWh</t>
    <rPh sb="3" eb="4">
      <t>セン</t>
    </rPh>
    <phoneticPr fontId="9"/>
  </si>
  <si>
    <t>tCO2/千ｋWh</t>
    <rPh sb="5" eb="6">
      <t>セン</t>
    </rPh>
    <phoneticPr fontId="9"/>
  </si>
  <si>
    <t>夜間買電</t>
    <rPh sb="0" eb="2">
      <t>ヤカン</t>
    </rPh>
    <rPh sb="2" eb="3">
      <t>カ</t>
    </rPh>
    <rPh sb="3" eb="4">
      <t>デン</t>
    </rPh>
    <phoneticPr fontId="10"/>
  </si>
  <si>
    <t>その他</t>
    <rPh sb="2" eb="3">
      <t>タ</t>
    </rPh>
    <phoneticPr fontId="10"/>
  </si>
  <si>
    <t>上記以外の買電</t>
    <rPh sb="0" eb="2">
      <t>ジョウキ</t>
    </rPh>
    <rPh sb="2" eb="4">
      <t>イガイ</t>
    </rPh>
    <rPh sb="5" eb="6">
      <t>カ</t>
    </rPh>
    <rPh sb="6" eb="7">
      <t>デン</t>
    </rPh>
    <phoneticPr fontId="10"/>
  </si>
  <si>
    <t xml:space="preserve"> （総括票） </t>
    <rPh sb="4" eb="5">
      <t>ヒョウ</t>
    </rPh>
    <phoneticPr fontId="9"/>
  </si>
  <si>
    <t>一般電気事業者</t>
    <rPh sb="0" eb="2">
      <t>イッパン</t>
    </rPh>
    <phoneticPr fontId="10"/>
  </si>
  <si>
    <t>目標年度</t>
    <phoneticPr fontId="9"/>
  </si>
  <si>
    <t>実施年度</t>
    <rPh sb="0" eb="2">
      <t>ジッシ</t>
    </rPh>
    <rPh sb="2" eb="4">
      <t>ネンド</t>
    </rPh>
    <phoneticPr fontId="9"/>
  </si>
  <si>
    <t>対応する単位</t>
    <rPh sb="0" eb="2">
      <t>タイオウ</t>
    </rPh>
    <rPh sb="4" eb="6">
      <t>タンイ</t>
    </rPh>
    <phoneticPr fontId="9"/>
  </si>
  <si>
    <t>倍率</t>
    <rPh sb="0" eb="2">
      <t>バイリツ</t>
    </rPh>
    <phoneticPr fontId="9"/>
  </si>
  <si>
    <t>単位リスト</t>
    <rPh sb="0" eb="2">
      <t>タンイ</t>
    </rPh>
    <phoneticPr fontId="9"/>
  </si>
  <si>
    <t>種別リスト</t>
    <rPh sb="0" eb="2">
      <t>シュベツ</t>
    </rPh>
    <phoneticPr fontId="9"/>
  </si>
  <si>
    <t>No毎の名称</t>
    <rPh sb="2" eb="3">
      <t>ゴト</t>
    </rPh>
    <rPh sb="4" eb="6">
      <t>メイショウ</t>
    </rPh>
    <phoneticPr fontId="9"/>
  </si>
  <si>
    <t>実施後</t>
    <rPh sb="0" eb="3">
      <t>ジッシゴ</t>
    </rPh>
    <phoneticPr fontId="9"/>
  </si>
  <si>
    <t>実施前</t>
    <rPh sb="0" eb="2">
      <t>ジッシ</t>
    </rPh>
    <rPh sb="2" eb="3">
      <t>マエ</t>
    </rPh>
    <phoneticPr fontId="9"/>
  </si>
  <si>
    <t>単位</t>
    <rPh sb="0" eb="2">
      <t>タンイ</t>
    </rPh>
    <phoneticPr fontId="9"/>
  </si>
  <si>
    <t>使用量</t>
    <rPh sb="0" eb="2">
      <t>シヨウ</t>
    </rPh>
    <rPh sb="2" eb="3">
      <t>リョウ</t>
    </rPh>
    <phoneticPr fontId="9"/>
  </si>
  <si>
    <t>種別</t>
    <rPh sb="0" eb="2">
      <t>シュベツ</t>
    </rPh>
    <phoneticPr fontId="9"/>
  </si>
  <si>
    <t>削減量計算用</t>
    <rPh sb="0" eb="2">
      <t>サクゲン</t>
    </rPh>
    <rPh sb="2" eb="3">
      <t>リョウ</t>
    </rPh>
    <rPh sb="3" eb="5">
      <t>ケイサン</t>
    </rPh>
    <rPh sb="5" eb="6">
      <t>ヨウ</t>
    </rPh>
    <phoneticPr fontId="9"/>
  </si>
  <si>
    <t>判定</t>
    <rPh sb="0" eb="2">
      <t>ハンテイ</t>
    </rPh>
    <phoneticPr fontId="9"/>
  </si>
  <si>
    <t>選択されている種類のNo</t>
    <rPh sb="0" eb="2">
      <t>センタク</t>
    </rPh>
    <rPh sb="7" eb="9">
      <t>シュルイ</t>
    </rPh>
    <phoneticPr fontId="9"/>
  </si>
  <si>
    <t>CO2排出量</t>
    <phoneticPr fontId="9"/>
  </si>
  <si>
    <t>燃料・熱・電気等の使用量</t>
    <phoneticPr fontId="9"/>
  </si>
  <si>
    <t>削減量</t>
    <rPh sb="0" eb="2">
      <t>サクゲン</t>
    </rPh>
    <rPh sb="2" eb="3">
      <t>リョウ</t>
    </rPh>
    <phoneticPr fontId="9"/>
  </si>
  <si>
    <t>実施後</t>
    <rPh sb="0" eb="2">
      <t>ジッシ</t>
    </rPh>
    <rPh sb="2" eb="3">
      <t>ゴ</t>
    </rPh>
    <phoneticPr fontId="9"/>
  </si>
  <si>
    <t>実施前</t>
    <rPh sb="2" eb="3">
      <t>マエ</t>
    </rPh>
    <phoneticPr fontId="9"/>
  </si>
  <si>
    <t>具体的な対策</t>
    <rPh sb="0" eb="3">
      <t>グタイテキ</t>
    </rPh>
    <rPh sb="4" eb="6">
      <t>タイサク</t>
    </rPh>
    <phoneticPr fontId="9"/>
  </si>
  <si>
    <t>（総括票）</t>
  </si>
  <si>
    <t>事業者ＩＤ</t>
    <rPh sb="0" eb="2">
      <t>ジギョウ</t>
    </rPh>
    <rPh sb="2" eb="3">
      <t>シャ</t>
    </rPh>
    <phoneticPr fontId="9"/>
  </si>
  <si>
    <t>（提出先）</t>
    <rPh sb="1" eb="3">
      <t>テイシュツ</t>
    </rPh>
    <rPh sb="3" eb="4">
      <t>サキ</t>
    </rPh>
    <phoneticPr fontId="9"/>
  </si>
  <si>
    <t>　横浜市生活環境の保全等に関する条例（以下「条例」という。）第144条第２項の規定により、次のとおり提出します。</t>
    <phoneticPr fontId="9"/>
  </si>
  <si>
    <t>事業者の名称
及び代表者の氏名</t>
    <rPh sb="2" eb="3">
      <t>シャ</t>
    </rPh>
    <rPh sb="4" eb="6">
      <t>メイショウ</t>
    </rPh>
    <rPh sb="7" eb="8">
      <t>オヨ</t>
    </rPh>
    <rPh sb="9" eb="12">
      <t>ダイヒョウシャ</t>
    </rPh>
    <rPh sb="13" eb="15">
      <t>シメイ</t>
    </rPh>
    <phoneticPr fontId="9"/>
  </si>
  <si>
    <t>主たる事業所
の所在地</t>
    <rPh sb="0" eb="1">
      <t>シュ</t>
    </rPh>
    <rPh sb="3" eb="6">
      <t>ジギョウショ</t>
    </rPh>
    <phoneticPr fontId="9"/>
  </si>
  <si>
    <t>原油換算
エネルギー使用量</t>
    <rPh sb="0" eb="2">
      <t>ゲンユ</t>
    </rPh>
    <rPh sb="2" eb="4">
      <t>カンザン</t>
    </rPh>
    <rPh sb="10" eb="13">
      <t>シヨウリョウ</t>
    </rPh>
    <phoneticPr fontId="9"/>
  </si>
  <si>
    <t>kｌ</t>
    <phoneticPr fontId="9"/>
  </si>
  <si>
    <t>市内全事業所数</t>
    <rPh sb="0" eb="2">
      <t>シナイ</t>
    </rPh>
    <rPh sb="2" eb="5">
      <t>ゼンジギョウ</t>
    </rPh>
    <rPh sb="5" eb="6">
      <t>ショ</t>
    </rPh>
    <rPh sb="6" eb="7">
      <t>スウ</t>
    </rPh>
    <phoneticPr fontId="9"/>
  </si>
  <si>
    <t>原油換算エネルギー使用量が500kl以上の事業所数</t>
    <rPh sb="0" eb="2">
      <t>ゲンユ</t>
    </rPh>
    <rPh sb="2" eb="4">
      <t>カンサン</t>
    </rPh>
    <rPh sb="9" eb="11">
      <t>シヨウ</t>
    </rPh>
    <rPh sb="11" eb="12">
      <t>リョウ</t>
    </rPh>
    <rPh sb="18" eb="20">
      <t>イジョウ</t>
    </rPh>
    <rPh sb="21" eb="24">
      <t>ジギョウショ</t>
    </rPh>
    <rPh sb="24" eb="25">
      <t>スウ</t>
    </rPh>
    <phoneticPr fontId="9"/>
  </si>
  <si>
    <t>Ｐ 医療、福祉</t>
    <phoneticPr fontId="9"/>
  </si>
  <si>
    <t>年度 ～</t>
    <phoneticPr fontId="9"/>
  </si>
  <si>
    <t>年度</t>
    <phoneticPr fontId="9"/>
  </si>
  <si>
    <t>実　施　年　度</t>
    <phoneticPr fontId="9"/>
  </si>
  <si>
    <t>３　公表の方法</t>
    <rPh sb="2" eb="4">
      <t>コウヒョウ</t>
    </rPh>
    <rPh sb="5" eb="7">
      <t>ホウホウ</t>
    </rPh>
    <phoneticPr fontId="9"/>
  </si>
  <si>
    <t>ホームページ</t>
    <phoneticPr fontId="9"/>
  </si>
  <si>
    <t>アドレス</t>
    <phoneticPr fontId="9"/>
  </si>
  <si>
    <t>窓口で閲覧</t>
    <phoneticPr fontId="9"/>
  </si>
  <si>
    <t>４の１　温室効果ガスの排出の抑制に係る目標等の状況（第１号及び第２号該当事業者）</t>
    <phoneticPr fontId="9"/>
  </si>
  <si>
    <t>削 減 率</t>
    <rPh sb="0" eb="1">
      <t>サク</t>
    </rPh>
    <rPh sb="2" eb="3">
      <t>ゲン</t>
    </rPh>
    <rPh sb="4" eb="5">
      <t>リツ</t>
    </rPh>
    <phoneticPr fontId="9"/>
  </si>
  <si>
    <t>原 単 位</t>
    <rPh sb="0" eb="1">
      <t>ハラ</t>
    </rPh>
    <rPh sb="2" eb="3">
      <t>タン</t>
    </rPh>
    <rPh sb="4" eb="5">
      <t>クライ</t>
    </rPh>
    <phoneticPr fontId="9"/>
  </si>
  <si>
    <t>目標の進捗及び
達成状況の説明</t>
    <phoneticPr fontId="9"/>
  </si>
  <si>
    <t>４の２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9"/>
  </si>
  <si>
    <t>５　クレジットに関する取組状況</t>
    <rPh sb="8" eb="9">
      <t>カン</t>
    </rPh>
    <rPh sb="11" eb="13">
      <t>トリクミ</t>
    </rPh>
    <rPh sb="13" eb="15">
      <t>ジョウキョウ</t>
    </rPh>
    <phoneticPr fontId="9"/>
  </si>
  <si>
    <t>クレジットの名称</t>
    <rPh sb="6" eb="8">
      <t>メイショウ</t>
    </rPh>
    <phoneticPr fontId="9"/>
  </si>
  <si>
    <r>
      <t>特定温室効果ガス削減相当量
[t-CO</t>
    </r>
    <r>
      <rPr>
        <vertAlign val="subscript"/>
        <sz val="10"/>
        <color rgb="FF000000"/>
        <rFont val="ＭＳ 明朝"/>
        <family val="1"/>
        <charset val="128"/>
      </rPr>
      <t>2</t>
    </r>
    <r>
      <rPr>
        <sz val="10"/>
        <color rgb="FF000000"/>
        <rFont val="ＭＳ 明朝"/>
        <family val="1"/>
        <charset val="128"/>
      </rPr>
      <t>]</t>
    </r>
    <rPh sb="0" eb="2">
      <t>トクテイ</t>
    </rPh>
    <rPh sb="2" eb="4">
      <t>オンシツ</t>
    </rPh>
    <rPh sb="4" eb="6">
      <t>コウカ</t>
    </rPh>
    <rPh sb="8" eb="10">
      <t>サクゲン</t>
    </rPh>
    <rPh sb="10" eb="12">
      <t>ソウトウ</t>
    </rPh>
    <rPh sb="12" eb="13">
      <t>リョウ</t>
    </rPh>
    <phoneticPr fontId="9"/>
  </si>
  <si>
    <t>J-クレジット</t>
    <phoneticPr fontId="9"/>
  </si>
  <si>
    <t>国内クレジット</t>
    <phoneticPr fontId="9"/>
  </si>
  <si>
    <t>オフセット・クレジット</t>
    <phoneticPr fontId="9"/>
  </si>
  <si>
    <t>グリーンエネルギー・クレジット</t>
    <phoneticPr fontId="9"/>
  </si>
  <si>
    <t>６　再生可能エネルギー利用設備の稼働状況</t>
    <rPh sb="2" eb="4">
      <t>サイセイ</t>
    </rPh>
    <rPh sb="4" eb="6">
      <t>カノウ</t>
    </rPh>
    <rPh sb="11" eb="13">
      <t>リヨウ</t>
    </rPh>
    <rPh sb="13" eb="15">
      <t>セツビ</t>
    </rPh>
    <rPh sb="16" eb="18">
      <t>カドウ</t>
    </rPh>
    <rPh sb="18" eb="20">
      <t>ジョウキョウ</t>
    </rPh>
    <phoneticPr fontId="9"/>
  </si>
  <si>
    <t>導入年度</t>
    <phoneticPr fontId="9"/>
  </si>
  <si>
    <t>設備機器の性能</t>
    <rPh sb="0" eb="2">
      <t>セツビ</t>
    </rPh>
    <rPh sb="2" eb="4">
      <t>キキ</t>
    </rPh>
    <rPh sb="5" eb="7">
      <t>セイノウ</t>
    </rPh>
    <phoneticPr fontId="9"/>
  </si>
  <si>
    <t>発電等の実績</t>
    <rPh sb="0" eb="2">
      <t>ハツデン</t>
    </rPh>
    <rPh sb="2" eb="3">
      <t>トウ</t>
    </rPh>
    <rPh sb="4" eb="6">
      <t>ジッセキ</t>
    </rPh>
    <phoneticPr fontId="9"/>
  </si>
  <si>
    <t>kWh</t>
    <phoneticPr fontId="9"/>
  </si>
  <si>
    <t>年度</t>
  </si>
  <si>
    <t>千kWh</t>
    <rPh sb="0" eb="1">
      <t>セン</t>
    </rPh>
    <phoneticPr fontId="9"/>
  </si>
  <si>
    <t>MJ</t>
    <phoneticPr fontId="9"/>
  </si>
  <si>
    <t>J</t>
    <phoneticPr fontId="9"/>
  </si>
  <si>
    <t>７　次世代自動車の導入状況</t>
    <rPh sb="2" eb="5">
      <t>ジセダイ</t>
    </rPh>
    <rPh sb="5" eb="8">
      <t>ジドウシャ</t>
    </rPh>
    <rPh sb="7" eb="8">
      <t>クルマ</t>
    </rPh>
    <rPh sb="9" eb="11">
      <t>ドウニュウ</t>
    </rPh>
    <rPh sb="11" eb="13">
      <t>ジョウキョウ</t>
    </rPh>
    <phoneticPr fontId="9"/>
  </si>
  <si>
    <t>次世代自動車の種別</t>
    <rPh sb="0" eb="3">
      <t>ジセダイ</t>
    </rPh>
    <rPh sb="3" eb="6">
      <t>ジドウシャ</t>
    </rPh>
    <rPh sb="7" eb="9">
      <t>シュベツ</t>
    </rPh>
    <phoneticPr fontId="9"/>
  </si>
  <si>
    <t>電気自動車</t>
    <rPh sb="0" eb="2">
      <t>デンキ</t>
    </rPh>
    <rPh sb="2" eb="5">
      <t>ジドウシャ</t>
    </rPh>
    <phoneticPr fontId="9"/>
  </si>
  <si>
    <t>プラグイン
ハイブリッド車</t>
    <rPh sb="12" eb="13">
      <t>シャ</t>
    </rPh>
    <phoneticPr fontId="9"/>
  </si>
  <si>
    <t>燃料電池自動車</t>
    <rPh sb="0" eb="2">
      <t>ネンリョウ</t>
    </rPh>
    <rPh sb="2" eb="4">
      <t>デンチ</t>
    </rPh>
    <rPh sb="4" eb="7">
      <t>ジドウシャ</t>
    </rPh>
    <phoneticPr fontId="9"/>
  </si>
  <si>
    <t>導入台数[台]</t>
    <rPh sb="0" eb="2">
      <t>ドウニュウ</t>
    </rPh>
    <rPh sb="2" eb="4">
      <t>ダイスウ</t>
    </rPh>
    <rPh sb="5" eb="6">
      <t>ダイ</t>
    </rPh>
    <phoneticPr fontId="9"/>
  </si>
  <si>
    <t>保有台数[台]</t>
    <phoneticPr fontId="9"/>
  </si>
  <si>
    <t>細則第38号様式（第２条第49号）</t>
    <rPh sb="0" eb="2">
      <t>サイソク</t>
    </rPh>
    <phoneticPr fontId="9"/>
  </si>
  <si>
    <t>８の１　重点対策の実施状況（第１号及び第２号該当事業者）（その１）</t>
    <rPh sb="4" eb="6">
      <t>ジュウテン</t>
    </rPh>
    <rPh sb="6" eb="8">
      <t>タイサク</t>
    </rPh>
    <rPh sb="9" eb="11">
      <t>ジッシ</t>
    </rPh>
    <rPh sb="11" eb="13">
      <t>ジョウキョウ</t>
    </rPh>
    <phoneticPr fontId="9"/>
  </si>
  <si>
    <t>対策の内容</t>
    <rPh sb="0" eb="2">
      <t>タイサク</t>
    </rPh>
    <rPh sb="3" eb="5">
      <t>ナイヨウ</t>
    </rPh>
    <phoneticPr fontId="9"/>
  </si>
  <si>
    <t>対象設備</t>
    <rPh sb="0" eb="2">
      <t>タイショウ</t>
    </rPh>
    <rPh sb="2" eb="4">
      <t>セツビ</t>
    </rPh>
    <phoneticPr fontId="9"/>
  </si>
  <si>
    <t>設定済</t>
    <rPh sb="0" eb="2">
      <t>セッテイ</t>
    </rPh>
    <rPh sb="2" eb="3">
      <t>ズ</t>
    </rPh>
    <phoneticPr fontId="9"/>
  </si>
  <si>
    <t>①管理基準等の
設定状況</t>
    <rPh sb="1" eb="3">
      <t>カンリ</t>
    </rPh>
    <rPh sb="3" eb="5">
      <t>キジュン</t>
    </rPh>
    <rPh sb="5" eb="6">
      <t>トウ</t>
    </rPh>
    <rPh sb="8" eb="10">
      <t>セッテイ</t>
    </rPh>
    <rPh sb="10" eb="12">
      <t>ジョウキョウ</t>
    </rPh>
    <phoneticPr fontId="9"/>
  </si>
  <si>
    <t>②実施状況</t>
    <rPh sb="1" eb="3">
      <t>ジッシ</t>
    </rPh>
    <rPh sb="3" eb="5">
      <t>ジョウキョウ</t>
    </rPh>
    <phoneticPr fontId="9"/>
  </si>
  <si>
    <t>① 本社等が中心となり、支店等と連携して、地球温暖化対策を推進する管理体制を整備している。
② ①の体制に基づき、定期的に地球温暖化対策に関する計画立案、進捗確認等の会議等を実施している。</t>
    <rPh sb="72" eb="74">
      <t>ケイカク</t>
    </rPh>
    <rPh sb="74" eb="76">
      <t>リツアン</t>
    </rPh>
    <rPh sb="81" eb="82">
      <t>トウ</t>
    </rPh>
    <phoneticPr fontId="9"/>
  </si>
  <si>
    <t>整備済</t>
    <rPh sb="0" eb="2">
      <t>セイビ</t>
    </rPh>
    <rPh sb="2" eb="3">
      <t>ズ</t>
    </rPh>
    <phoneticPr fontId="9"/>
  </si>
  <si>
    <t>一部整備済</t>
    <rPh sb="0" eb="2">
      <t>イチブ</t>
    </rPh>
    <rPh sb="2" eb="4">
      <t>セイビ</t>
    </rPh>
    <rPh sb="4" eb="5">
      <t>ズ</t>
    </rPh>
    <phoneticPr fontId="9"/>
  </si>
  <si>
    <t>一部実施済</t>
    <rPh sb="0" eb="2">
      <t>イチブ</t>
    </rPh>
    <rPh sb="2" eb="4">
      <t>ジッシ</t>
    </rPh>
    <rPh sb="4" eb="5">
      <t>ズ</t>
    </rPh>
    <phoneticPr fontId="9"/>
  </si>
  <si>
    <t>未整備</t>
    <rPh sb="0" eb="1">
      <t>ミ</t>
    </rPh>
    <rPh sb="1" eb="3">
      <t>セイビ</t>
    </rPh>
    <phoneticPr fontId="9"/>
  </si>
  <si>
    <t>未設定</t>
    <rPh sb="0" eb="3">
      <t>ミセッテイ</t>
    </rPh>
    <phoneticPr fontId="9"/>
  </si>
  <si>
    <t>エネルギー使用量の把握</t>
    <rPh sb="5" eb="8">
      <t>シヨウリョウ</t>
    </rPh>
    <rPh sb="9" eb="11">
      <t>ハアク</t>
    </rPh>
    <phoneticPr fontId="9"/>
  </si>
  <si>
    <t>① エネルギー種類別（電力、ガス、蒸気、圧縮空気等）の使用量の記録、保管等についての管理基準を設定している。
② ①の情報を元に、現状把握、過去との比較検証を実施している。</t>
    <rPh sb="79" eb="81">
      <t>ジッシ</t>
    </rPh>
    <phoneticPr fontId="9"/>
  </si>
  <si>
    <t>一部設定済</t>
    <rPh sb="0" eb="2">
      <t>イチブ</t>
    </rPh>
    <rPh sb="2" eb="4">
      <t>セッテイ</t>
    </rPh>
    <rPh sb="4" eb="5">
      <t>ズ</t>
    </rPh>
    <phoneticPr fontId="9"/>
  </si>
  <si>
    <t>事務用機器の管理</t>
    <rPh sb="2" eb="3">
      <t>ヨウ</t>
    </rPh>
    <rPh sb="6" eb="8">
      <t>カンリ</t>
    </rPh>
    <phoneticPr fontId="9"/>
  </si>
  <si>
    <t>① 事務用機器（パーソナルコンピュータ、プリンタ、コピー機、ファクシミリ等）の待機電力削減の取組、省エネモード設定等についての管理基準を設定している。
② 管理基準に基づいた運用を実施している。</t>
    <rPh sb="78" eb="80">
      <t>カンリ</t>
    </rPh>
    <rPh sb="80" eb="82">
      <t>キジュン</t>
    </rPh>
    <rPh sb="83" eb="84">
      <t>モト</t>
    </rPh>
    <rPh sb="87" eb="89">
      <t>ウンヨウ</t>
    </rPh>
    <phoneticPr fontId="9"/>
  </si>
  <si>
    <t>事務用機器</t>
    <rPh sb="0" eb="2">
      <t>ジム</t>
    </rPh>
    <rPh sb="2" eb="3">
      <t>ヨウ</t>
    </rPh>
    <rPh sb="3" eb="5">
      <t>キキ</t>
    </rPh>
    <phoneticPr fontId="9"/>
  </si>
  <si>
    <t>受変電設備の力率の管理</t>
    <rPh sb="0" eb="3">
      <t>ジュヘンデン</t>
    </rPh>
    <rPh sb="3" eb="5">
      <t>セツビ</t>
    </rPh>
    <rPh sb="6" eb="8">
      <t>リキリツ</t>
    </rPh>
    <rPh sb="9" eb="11">
      <t>カンリ</t>
    </rPh>
    <phoneticPr fontId="9"/>
  </si>
  <si>
    <t>① 受電端における力率は、95パーセント以上とすることを基準として進相コンデンサ等を制御するように管理基準を設定している。
② 管理基準に基づいた運用を実施している。</t>
    <phoneticPr fontId="9"/>
  </si>
  <si>
    <t>受変電設備</t>
    <rPh sb="0" eb="3">
      <t>ジュヘンデン</t>
    </rPh>
    <rPh sb="3" eb="5">
      <t>セツビ</t>
    </rPh>
    <phoneticPr fontId="9"/>
  </si>
  <si>
    <t>照明設備の管理</t>
    <rPh sb="0" eb="2">
      <t>ショウメイ</t>
    </rPh>
    <rPh sb="2" eb="4">
      <t>セツビ</t>
    </rPh>
    <rPh sb="5" eb="7">
      <t>カンリ</t>
    </rPh>
    <phoneticPr fontId="9"/>
  </si>
  <si>
    <t>① 事業活動に適した点灯時間、点灯エリア、照度等についての管理基準を設定している。
② 管理基準に基づいた運用を実施している。</t>
    <rPh sb="2" eb="4">
      <t>ジギョウ</t>
    </rPh>
    <rPh sb="4" eb="6">
      <t>カツドウ</t>
    </rPh>
    <rPh sb="7" eb="8">
      <t>テキ</t>
    </rPh>
    <rPh sb="10" eb="12">
      <t>テントウ</t>
    </rPh>
    <rPh sb="12" eb="14">
      <t>ジカン</t>
    </rPh>
    <rPh sb="15" eb="17">
      <t>テントウ</t>
    </rPh>
    <rPh sb="21" eb="23">
      <t>ショウド</t>
    </rPh>
    <rPh sb="23" eb="24">
      <t>トウ</t>
    </rPh>
    <phoneticPr fontId="9"/>
  </si>
  <si>
    <t>年間2,000時間以上点灯する照明設備</t>
  </si>
  <si>
    <t>空調設備の管理</t>
    <rPh sb="0" eb="2">
      <t>クウチョウ</t>
    </rPh>
    <rPh sb="2" eb="4">
      <t>セツビ</t>
    </rPh>
    <rPh sb="5" eb="7">
      <t>カンリ</t>
    </rPh>
    <phoneticPr fontId="9"/>
  </si>
  <si>
    <t>① 空調を施す区画を限定し、外気条件変動等に応じた設備の運転時間、室温、湿度等についての管理基準を設定している。
② 管理基準に基づいた運用を実施している。</t>
    <phoneticPr fontId="9"/>
  </si>
  <si>
    <t>空調設備</t>
    <rPh sb="0" eb="2">
      <t>クウチョウ</t>
    </rPh>
    <rPh sb="2" eb="4">
      <t>セツビ</t>
    </rPh>
    <phoneticPr fontId="9"/>
  </si>
  <si>
    <t>空調用冷凍機の管理</t>
    <rPh sb="0" eb="2">
      <t>クウチョウ</t>
    </rPh>
    <rPh sb="2" eb="3">
      <t>ヨウ</t>
    </rPh>
    <rPh sb="7" eb="9">
      <t>カンリ</t>
    </rPh>
    <phoneticPr fontId="9"/>
  </si>
  <si>
    <t>① 外気条件変動等に応じた冷却水温度や圧力等についての管理基準を設定している。
② 管理基準に基づいた運用を実施している。</t>
    <phoneticPr fontId="9"/>
  </si>
  <si>
    <t>空調用冷凍機</t>
    <rPh sb="0" eb="3">
      <t>クウチョウヨウ</t>
    </rPh>
    <phoneticPr fontId="9"/>
  </si>
  <si>
    <t>換気設備の管理</t>
    <rPh sb="0" eb="2">
      <t>カンキ</t>
    </rPh>
    <rPh sb="2" eb="4">
      <t>セツビ</t>
    </rPh>
    <rPh sb="5" eb="7">
      <t>カンリ</t>
    </rPh>
    <phoneticPr fontId="9"/>
  </si>
  <si>
    <t>① 換気を施す区画を限定し、外気条件変動等に応じた換気量、運転時間等についての管理基準を設定している。
② 管理基準に基づいた運用を実施している。</t>
    <phoneticPr fontId="9"/>
  </si>
  <si>
    <t>換気設備</t>
    <rPh sb="0" eb="2">
      <t>カンキ</t>
    </rPh>
    <rPh sb="2" eb="4">
      <t>セツビ</t>
    </rPh>
    <phoneticPr fontId="9"/>
  </si>
  <si>
    <t>フィルターの清掃</t>
    <rPh sb="6" eb="8">
      <t>セイソウ</t>
    </rPh>
    <phoneticPr fontId="9"/>
  </si>
  <si>
    <t>① 空調設備、換気設備のフィルターの点検、清掃についての管理基準を設定している。
② 管理基準に基づいた運用を実施している。</t>
    <phoneticPr fontId="9"/>
  </si>
  <si>
    <t>空調設備
換気設備</t>
    <rPh sb="0" eb="2">
      <t>クウチョウ</t>
    </rPh>
    <rPh sb="2" eb="4">
      <t>セツビ</t>
    </rPh>
    <rPh sb="5" eb="7">
      <t>カンキ</t>
    </rPh>
    <rPh sb="7" eb="9">
      <t>セツビ</t>
    </rPh>
    <phoneticPr fontId="9"/>
  </si>
  <si>
    <t>① 過剰な蒸気の供給及び燃料の供給をなくし適正に運転するため、蒸気の圧力、温度及び運転時間についての管理基準を設定している。
② 管理基準に基づいた運用を実施している。</t>
    <phoneticPr fontId="9"/>
  </si>
  <si>
    <t>ボイラー</t>
  </si>
  <si>
    <t>蒸気配管等の管理</t>
    <rPh sb="0" eb="2">
      <t>ジョウキ</t>
    </rPh>
    <rPh sb="4" eb="5">
      <t>トウ</t>
    </rPh>
    <rPh sb="6" eb="8">
      <t>カンリ</t>
    </rPh>
    <phoneticPr fontId="9"/>
  </si>
  <si>
    <t>燃焼設備の空気比管理</t>
  </si>
  <si>
    <t xml:space="preserve">ボイラー
工業炉
</t>
    <rPh sb="5" eb="7">
      <t>コウギョウ</t>
    </rPh>
    <rPh sb="7" eb="8">
      <t>ロ</t>
    </rPh>
    <phoneticPr fontId="9"/>
  </si>
  <si>
    <t>ポンプ、ファン、ブロワー及びコンプレッサの負荷に応じた運転管理</t>
    <rPh sb="12" eb="13">
      <t>オヨ</t>
    </rPh>
    <rPh sb="21" eb="23">
      <t>フカ</t>
    </rPh>
    <rPh sb="24" eb="25">
      <t>オウ</t>
    </rPh>
    <rPh sb="27" eb="29">
      <t>ウンテン</t>
    </rPh>
    <rPh sb="29" eb="31">
      <t>カンリ</t>
    </rPh>
    <phoneticPr fontId="9"/>
  </si>
  <si>
    <t>ポンプ
ファン
ブロワー
コンプレッサ</t>
    <phoneticPr fontId="9"/>
  </si>
  <si>
    <t>※ 基準空気比とは、工場等におけるエネルギーの使用の合理化に関する事業者の判断の基準（平成21年経済産業省告示第66号）の別表第１（Ａ）に規定するものをいう。</t>
    <phoneticPr fontId="9"/>
  </si>
  <si>
    <t>８の２　重点対策の実施状況（第３号該当事業者）</t>
    <rPh sb="4" eb="6">
      <t>ジュウテン</t>
    </rPh>
    <rPh sb="6" eb="8">
      <t>タイサク</t>
    </rPh>
    <rPh sb="9" eb="11">
      <t>ジッシ</t>
    </rPh>
    <rPh sb="11" eb="13">
      <t>ジョウキョウ</t>
    </rPh>
    <phoneticPr fontId="9"/>
  </si>
  <si>
    <t>① 目的地までの燃料消費量、所要時間等を考慮した効率的な走行ルート等の情報を運転者に伝える仕組みを整備している。
② ①の仕組みを活用した運用を実施している。</t>
    <rPh sb="2" eb="5">
      <t>モクテキチ</t>
    </rPh>
    <rPh sb="8" eb="10">
      <t>ネンリョウ</t>
    </rPh>
    <rPh sb="10" eb="13">
      <t>ショウヒリョウ</t>
    </rPh>
    <rPh sb="18" eb="19">
      <t>トウ</t>
    </rPh>
    <rPh sb="24" eb="27">
      <t>コウリツテキ</t>
    </rPh>
    <rPh sb="65" eb="67">
      <t>カツヨウ</t>
    </rPh>
    <phoneticPr fontId="9"/>
  </si>
  <si>
    <t>① 自動車ごとの走行距離、エネルギー消費量等のデータの定期的な記録等についての管理基準を設定している。
② ①の情報を活用した運用を実施している。</t>
    <rPh sb="56" eb="58">
      <t>ジョウホウ</t>
    </rPh>
    <rPh sb="59" eb="61">
      <t>カツヨウ</t>
    </rPh>
    <phoneticPr fontId="9"/>
  </si>
  <si>
    <t>① 日常の点検・整備に係る責任者を設置し、点検、整備及び点検・整備に必要な知識や技術を習得するための研修等についての管理基準を設定している。
② 管理基準に基づいた運用を実施している。</t>
    <rPh sb="50" eb="52">
      <t>ケンシュウ</t>
    </rPh>
    <phoneticPr fontId="9"/>
  </si>
  <si>
    <t>９　自主的な温室効果ガス排出削減対策の実施状況</t>
    <rPh sb="2" eb="5">
      <t>ジシュテキ</t>
    </rPh>
    <rPh sb="6" eb="8">
      <t>オンシツ</t>
    </rPh>
    <rPh sb="8" eb="10">
      <t>コウカ</t>
    </rPh>
    <rPh sb="12" eb="14">
      <t>ハイシュツ</t>
    </rPh>
    <rPh sb="14" eb="16">
      <t>サクゲン</t>
    </rPh>
    <rPh sb="16" eb="18">
      <t>タイサク</t>
    </rPh>
    <rPh sb="19" eb="21">
      <t>ジッシ</t>
    </rPh>
    <rPh sb="21" eb="23">
      <t>ジョウキョウ</t>
    </rPh>
    <phoneticPr fontId="9"/>
  </si>
  <si>
    <t>No</t>
    <phoneticPr fontId="9"/>
  </si>
  <si>
    <t>対策分類</t>
    <rPh sb="0" eb="2">
      <t>タイサク</t>
    </rPh>
    <rPh sb="2" eb="4">
      <t>ブンルイ</t>
    </rPh>
    <phoneticPr fontId="9"/>
  </si>
  <si>
    <t>設備分類</t>
    <rPh sb="0" eb="2">
      <t>セツビ</t>
    </rPh>
    <rPh sb="2" eb="4">
      <t>ブンルイ</t>
    </rPh>
    <phoneticPr fontId="9"/>
  </si>
  <si>
    <t>稼働時間の短縮</t>
  </si>
  <si>
    <t>燃焼設備</t>
  </si>
  <si>
    <t>（t-CO2）</t>
    <phoneticPr fontId="9"/>
  </si>
  <si>
    <t xml:space="preserve">
（t-CO2）</t>
    <phoneticPr fontId="9"/>
  </si>
  <si>
    <r>
      <t>CO</t>
    </r>
    <r>
      <rPr>
        <vertAlign val="subscript"/>
        <sz val="10"/>
        <color rgb="FF000000"/>
        <rFont val="ＭＳ Ｐゴシック"/>
        <family val="3"/>
        <charset val="128"/>
      </rPr>
      <t>2</t>
    </r>
    <r>
      <rPr>
        <sz val="10"/>
        <color rgb="FF000000"/>
        <rFont val="ＭＳ Ｐゴシック"/>
        <family val="3"/>
        <charset val="128"/>
      </rPr>
      <t>換算</t>
    </r>
    <rPh sb="3" eb="5">
      <t>カンザン</t>
    </rPh>
    <phoneticPr fontId="9"/>
  </si>
  <si>
    <t>効率向上</t>
  </si>
  <si>
    <t>熱利用設備</t>
  </si>
  <si>
    <t>原油(コンデンセートを除く)</t>
    <phoneticPr fontId="9"/>
  </si>
  <si>
    <r>
      <t>tCO</t>
    </r>
    <r>
      <rPr>
        <vertAlign val="subscript"/>
        <sz val="10"/>
        <color rgb="FF000000"/>
        <rFont val="ＭＳ Ｐゴシック"/>
        <family val="3"/>
        <charset val="128"/>
      </rPr>
      <t>2</t>
    </r>
    <r>
      <rPr>
        <sz val="10"/>
        <color rgb="FF000000"/>
        <rFont val="ＭＳ Ｐゴシック"/>
        <family val="3"/>
        <charset val="128"/>
      </rPr>
      <t>/kl</t>
    </r>
    <phoneticPr fontId="9"/>
  </si>
  <si>
    <t>kl</t>
    <phoneticPr fontId="9"/>
  </si>
  <si>
    <t>l</t>
    <phoneticPr fontId="9"/>
  </si>
  <si>
    <t>出力低減（能力）</t>
    <phoneticPr fontId="9"/>
  </si>
  <si>
    <t>空気調和設備</t>
  </si>
  <si>
    <t>燃料転換（係数）</t>
    <phoneticPr fontId="9"/>
  </si>
  <si>
    <t>受電・発電設備（CGS含む）</t>
  </si>
  <si>
    <t>揮発油（ガソリン）</t>
    <phoneticPr fontId="9"/>
  </si>
  <si>
    <t>t</t>
    <phoneticPr fontId="9"/>
  </si>
  <si>
    <t>kg</t>
    <phoneticPr fontId="9"/>
  </si>
  <si>
    <t>その他</t>
  </si>
  <si>
    <t>電気使用設備</t>
  </si>
  <si>
    <t>照明設備</t>
  </si>
  <si>
    <r>
      <t>千m</t>
    </r>
    <r>
      <rPr>
        <vertAlign val="superscript"/>
        <sz val="10"/>
        <color rgb="FF000000"/>
        <rFont val="ＭＳ Ｐゴシック"/>
        <family val="3"/>
        <charset val="128"/>
      </rPr>
      <t>3</t>
    </r>
    <rPh sb="0" eb="1">
      <t>セン</t>
    </rPh>
    <phoneticPr fontId="9"/>
  </si>
  <si>
    <r>
      <t>m</t>
    </r>
    <r>
      <rPr>
        <vertAlign val="superscript"/>
        <sz val="10"/>
        <color rgb="FF000000"/>
        <rFont val="ＭＳ Ｐゴシック"/>
        <family val="3"/>
        <charset val="128"/>
      </rPr>
      <t>3</t>
    </r>
    <phoneticPr fontId="9"/>
  </si>
  <si>
    <t>熱源設備（冷温水、冷却水設備）</t>
  </si>
  <si>
    <t>熱搬送設備</t>
  </si>
  <si>
    <t>建築設備（換気設備、昇降機、給湯設備等）</t>
  </si>
  <si>
    <t>ｋWh</t>
    <phoneticPr fontId="9"/>
  </si>
  <si>
    <t>自動車</t>
  </si>
  <si>
    <r>
      <t>tCO</t>
    </r>
    <r>
      <rPr>
        <vertAlign val="subscript"/>
        <sz val="10"/>
        <color rgb="FF000000"/>
        <rFont val="ＭＳ Ｐゴシック"/>
        <family val="3"/>
        <charset val="128"/>
      </rPr>
      <t>2</t>
    </r>
    <r>
      <rPr>
        <sz val="10"/>
        <color rgb="FF000000"/>
        <rFont val="ＭＳ Ｐゴシック"/>
        <family val="3"/>
        <charset val="128"/>
      </rPr>
      <t>/t</t>
    </r>
    <phoneticPr fontId="9"/>
  </si>
  <si>
    <t>GJ</t>
    <phoneticPr fontId="9"/>
  </si>
  <si>
    <t>液化石油ガス(ＬＰＧ)</t>
    <phoneticPr fontId="9"/>
  </si>
  <si>
    <t>石油系炭化水素ガス</t>
    <phoneticPr fontId="9"/>
  </si>
  <si>
    <r>
      <t>GＪ/千m</t>
    </r>
    <r>
      <rPr>
        <vertAlign val="superscript"/>
        <sz val="10"/>
        <color rgb="FF000000"/>
        <rFont val="ＭＳ Ｐゴシック"/>
        <family val="3"/>
        <charset val="128"/>
      </rPr>
      <t>3</t>
    </r>
    <phoneticPr fontId="9"/>
  </si>
  <si>
    <r>
      <t>tCO</t>
    </r>
    <r>
      <rPr>
        <vertAlign val="subscript"/>
        <sz val="10"/>
        <color rgb="FF000000"/>
        <rFont val="ＭＳ Ｐゴシック"/>
        <family val="3"/>
        <charset val="128"/>
      </rPr>
      <t>2</t>
    </r>
    <r>
      <rPr>
        <sz val="10"/>
        <color rgb="FF000000"/>
        <rFont val="ＭＳ Ｐゴシック"/>
        <family val="3"/>
        <charset val="128"/>
      </rPr>
      <t>/千m</t>
    </r>
    <r>
      <rPr>
        <vertAlign val="superscript"/>
        <sz val="10"/>
        <color rgb="FF000000"/>
        <rFont val="ＭＳ Ｐゴシック"/>
        <family val="3"/>
        <charset val="128"/>
      </rPr>
      <t>3</t>
    </r>
    <rPh sb="5" eb="6">
      <t>セン</t>
    </rPh>
    <phoneticPr fontId="9"/>
  </si>
  <si>
    <t>可燃性天然ガス</t>
    <phoneticPr fontId="9"/>
  </si>
  <si>
    <t>液化天然ガス（ＬＮＧ）</t>
    <phoneticPr fontId="9"/>
  </si>
  <si>
    <t>石炭コークス</t>
    <phoneticPr fontId="9"/>
  </si>
  <si>
    <t>都市ガス</t>
    <phoneticPr fontId="9"/>
  </si>
  <si>
    <t>　　　　　　　　　　　　　　　    　　 　１</t>
    <phoneticPr fontId="9"/>
  </si>
  <si>
    <t>←</t>
    <phoneticPr fontId="9"/>
  </si>
  <si>
    <t>【記入例】　テナントで空調エネルギーを推計している場合</t>
    <phoneticPr fontId="9"/>
  </si>
  <si>
    <t>その他の燃料　　　　　　　　　　　 ２</t>
    <phoneticPr fontId="9"/>
  </si>
  <si>
    <t>GＪ/GＪ</t>
    <phoneticPr fontId="9"/>
  </si>
  <si>
    <r>
      <t>tCO</t>
    </r>
    <r>
      <rPr>
        <vertAlign val="subscript"/>
        <sz val="10"/>
        <color rgb="FF000000"/>
        <rFont val="ＭＳ Ｐゴシック"/>
        <family val="3"/>
        <charset val="128"/>
      </rPr>
      <t>2</t>
    </r>
    <r>
      <rPr>
        <sz val="10"/>
        <color rgb="FF000000"/>
        <rFont val="ＭＳ Ｐゴシック"/>
        <family val="3"/>
        <charset val="128"/>
      </rPr>
      <t>/GJ</t>
    </r>
    <phoneticPr fontId="9"/>
  </si>
  <si>
    <t>　　　　　　　　　　　　　　　　　 　　　３</t>
    <phoneticPr fontId="9"/>
  </si>
  <si>
    <t>その他の燃料１</t>
    <phoneticPr fontId="9"/>
  </si>
  <si>
    <t>その他の燃料２</t>
    <phoneticPr fontId="9"/>
  </si>
  <si>
    <t>その他の燃料３</t>
    <phoneticPr fontId="9"/>
  </si>
  <si>
    <t>10　その他の地球温暖化を防止する対策の実施状況</t>
    <rPh sb="5" eb="6">
      <t>タ</t>
    </rPh>
    <rPh sb="7" eb="9">
      <t>チキュウ</t>
    </rPh>
    <rPh sb="9" eb="12">
      <t>オンダンカ</t>
    </rPh>
    <rPh sb="13" eb="15">
      <t>ボウシ</t>
    </rPh>
    <rPh sb="17" eb="19">
      <t>タイサク</t>
    </rPh>
    <rPh sb="20" eb="22">
      <t>ジッシ</t>
    </rPh>
    <rPh sb="22" eb="24">
      <t>ジョウキョウ</t>
    </rPh>
    <phoneticPr fontId="9"/>
  </si>
  <si>
    <t>11　特記事項</t>
    <rPh sb="3" eb="5">
      <t>トッキ</t>
    </rPh>
    <rPh sb="5" eb="7">
      <t>ジコウ</t>
    </rPh>
    <phoneticPr fontId="9"/>
  </si>
  <si>
    <t>地球温暖化対策実施状況報告書</t>
    <rPh sb="0" eb="7">
      <t>チキュウオンダンカタイサク</t>
    </rPh>
    <rPh sb="7" eb="9">
      <t>ジッシ</t>
    </rPh>
    <rPh sb="9" eb="11">
      <t>ジョウキョウ</t>
    </rPh>
    <rPh sb="11" eb="14">
      <t>ホウコクショ</t>
    </rPh>
    <phoneticPr fontId="9"/>
  </si>
  <si>
    <t>原油換算エネ
ルギー使用量</t>
    <phoneticPr fontId="9"/>
  </si>
  <si>
    <t>事業所等の
区分</t>
    <rPh sb="0" eb="3">
      <t>ジギョウショ</t>
    </rPh>
    <rPh sb="3" eb="4">
      <t>トウ</t>
    </rPh>
    <rPh sb="6" eb="8">
      <t>クブン</t>
    </rPh>
    <phoneticPr fontId="9"/>
  </si>
  <si>
    <t>エネルギー
管理権限</t>
    <rPh sb="6" eb="8">
      <t>カンリ</t>
    </rPh>
    <rPh sb="8" eb="10">
      <t>ケンゲン</t>
    </rPh>
    <phoneticPr fontId="9"/>
  </si>
  <si>
    <t>原単位</t>
    <rPh sb="0" eb="3">
      <t>ゲンタンイ</t>
    </rPh>
    <phoneticPr fontId="9"/>
  </si>
  <si>
    <t>① ボイラー設備の配管、バルブ等の保温及び断熱の維持、蒸気の漏えい、詰まりの防止等についての管理基準を設定している。
② 管理基準に基づいた運用を実施している。</t>
    <phoneticPr fontId="9"/>
  </si>
  <si>
    <t>① 使用端圧力及び吐出量を把握し、負荷に応じた運転台数制御、回転数制御等についての管理基準を設定している。
② 管理基準に基づいた運用を実施している。</t>
    <phoneticPr fontId="9"/>
  </si>
  <si>
    <t>① エコドライブ推進に関する責任者を設置し、エコドライブの実施及びエコドライブ講習等についての管理基準を設定している。
② 管理基準に基づいた運用を実施している。</t>
    <phoneticPr fontId="9"/>
  </si>
  <si>
    <t>自動転記</t>
    <rPh sb="0" eb="2">
      <t>ジドウ</t>
    </rPh>
    <rPh sb="2" eb="4">
      <t>テンキ</t>
    </rPh>
    <phoneticPr fontId="9"/>
  </si>
  <si>
    <t>個別票転記</t>
    <rPh sb="0" eb="2">
      <t>コベツ</t>
    </rPh>
    <rPh sb="2" eb="3">
      <t>ヒョウ</t>
    </rPh>
    <rPh sb="3" eb="5">
      <t>テンキ</t>
    </rPh>
    <phoneticPr fontId="9"/>
  </si>
  <si>
    <r>
      <rPr>
        <sz val="10"/>
        <color rgb="FF000000"/>
        <rFont val="ＭＳ Ｐ明朝"/>
        <family val="1"/>
        <charset val="128"/>
      </rPr>
      <t>ボイラー</t>
    </r>
    <r>
      <rPr>
        <sz val="10"/>
        <color rgb="FF000000"/>
        <rFont val="ＭＳ 明朝"/>
        <family val="1"/>
        <charset val="128"/>
      </rPr>
      <t>の管理</t>
    </r>
    <rPh sb="5" eb="7">
      <t>カンリ</t>
    </rPh>
    <phoneticPr fontId="9"/>
  </si>
  <si>
    <r>
      <t>t-CO</t>
    </r>
    <r>
      <rPr>
        <vertAlign val="subscript"/>
        <sz val="10"/>
        <color rgb="FF000000"/>
        <rFont val="ＭＳ 明朝"/>
        <family val="1"/>
        <charset val="128"/>
      </rPr>
      <t>2</t>
    </r>
    <phoneticPr fontId="9"/>
  </si>
  <si>
    <r>
      <t>t-CO</t>
    </r>
    <r>
      <rPr>
        <vertAlign val="subscript"/>
        <sz val="10"/>
        <color rgb="FF000000"/>
        <rFont val="ＭＳ 明朝"/>
        <family val="1"/>
        <charset val="128"/>
      </rPr>
      <t>2</t>
    </r>
    <r>
      <rPr>
        <sz val="10"/>
        <color rgb="FF000000"/>
        <rFont val="ＭＳ 明朝"/>
        <family val="1"/>
        <charset val="128"/>
      </rPr>
      <t>/</t>
    </r>
    <phoneticPr fontId="9"/>
  </si>
  <si>
    <r>
      <t>事業者総排出量
[t-CO</t>
    </r>
    <r>
      <rPr>
        <vertAlign val="subscript"/>
        <sz val="10"/>
        <color rgb="FF000000"/>
        <rFont val="ＭＳ 明朝"/>
        <family val="1"/>
        <charset val="128"/>
      </rPr>
      <t>2</t>
    </r>
    <r>
      <rPr>
        <sz val="10"/>
        <color rgb="FF000000"/>
        <rFont val="ＭＳ 明朝"/>
        <family val="1"/>
        <charset val="128"/>
      </rPr>
      <t>]</t>
    </r>
    <rPh sb="0" eb="3">
      <t>ジギョウシャ</t>
    </rPh>
    <rPh sb="3" eb="4">
      <t>ソウ</t>
    </rPh>
    <rPh sb="4" eb="6">
      <t>ハイシュツ</t>
    </rPh>
    <rPh sb="6" eb="7">
      <t>リョウ</t>
    </rPh>
    <rPh sb="7" eb="8">
      <t>ゴウケイ</t>
    </rPh>
    <phoneticPr fontId="9"/>
  </si>
  <si>
    <r>
      <t>削減量合計
[t-CO</t>
    </r>
    <r>
      <rPr>
        <vertAlign val="subscript"/>
        <sz val="10"/>
        <color rgb="FF000000"/>
        <rFont val="ＭＳ 明朝"/>
        <family val="1"/>
        <charset val="128"/>
      </rPr>
      <t>2</t>
    </r>
    <r>
      <rPr>
        <sz val="10"/>
        <color rgb="FF000000"/>
        <rFont val="ＭＳ 明朝"/>
        <family val="1"/>
        <charset val="128"/>
      </rPr>
      <t>]</t>
    </r>
    <rPh sb="0" eb="2">
      <t>サクゲン</t>
    </rPh>
    <rPh sb="2" eb="3">
      <t>リョウ</t>
    </rPh>
    <rPh sb="3" eb="5">
      <t>ゴウケイ</t>
    </rPh>
    <phoneticPr fontId="9"/>
  </si>
  <si>
    <r>
      <t>削減量
[t-CO</t>
    </r>
    <r>
      <rPr>
        <vertAlign val="subscript"/>
        <sz val="10"/>
        <color rgb="FF000000"/>
        <rFont val="ＭＳ 明朝"/>
        <family val="1"/>
        <charset val="128"/>
      </rPr>
      <t>2</t>
    </r>
    <r>
      <rPr>
        <sz val="10"/>
        <color rgb="FF000000"/>
        <rFont val="ＭＳ 明朝"/>
        <family val="1"/>
        <charset val="128"/>
      </rPr>
      <t>]</t>
    </r>
    <rPh sb="0" eb="2">
      <t>サクゲン</t>
    </rPh>
    <rPh sb="2" eb="3">
      <t>リョウ</t>
    </rPh>
    <phoneticPr fontId="9"/>
  </si>
  <si>
    <t>Ｙ（ヨコハマ）－グリーンパートナー</t>
  </si>
  <si>
    <t>山梨県南都留郡道志村（横浜市民ふるさと村）</t>
  </si>
  <si>
    <t>エネルギー消費要因</t>
    <phoneticPr fontId="9"/>
  </si>
  <si>
    <t>効率改善</t>
    <rPh sb="0" eb="2">
      <t>コウリツ</t>
    </rPh>
    <rPh sb="2" eb="4">
      <t>カイゼン</t>
    </rPh>
    <phoneticPr fontId="9"/>
  </si>
  <si>
    <t>影響なし</t>
    <rPh sb="0" eb="2">
      <t>エイキョウ</t>
    </rPh>
    <phoneticPr fontId="9"/>
  </si>
  <si>
    <t>効率悪化</t>
    <rPh sb="0" eb="2">
      <t>コウリツ</t>
    </rPh>
    <rPh sb="2" eb="4">
      <t>アッカ</t>
    </rPh>
    <phoneticPr fontId="9"/>
  </si>
  <si>
    <t>（選択）</t>
    <rPh sb="1" eb="3">
      <t>センタク</t>
    </rPh>
    <phoneticPr fontId="9"/>
  </si>
  <si>
    <t>活動量減少</t>
    <rPh sb="0" eb="3">
      <t>カツドウリョウ</t>
    </rPh>
    <rPh sb="3" eb="5">
      <t>ゲンショウ</t>
    </rPh>
    <phoneticPr fontId="9"/>
  </si>
  <si>
    <t>活動量増加</t>
    <rPh sb="0" eb="3">
      <t>カツドウリョウ</t>
    </rPh>
    <rPh sb="3" eb="5">
      <t>ゾウカ</t>
    </rPh>
    <phoneticPr fontId="9"/>
  </si>
  <si>
    <t>【クレジットリスト】</t>
    <phoneticPr fontId="9"/>
  </si>
  <si>
    <t>【再エネ設備リスト】</t>
    <rPh sb="1" eb="2">
      <t>サイ</t>
    </rPh>
    <rPh sb="4" eb="6">
      <t>セツビ</t>
    </rPh>
    <phoneticPr fontId="9"/>
  </si>
  <si>
    <t>太陽光発電</t>
    <rPh sb="0" eb="5">
      <t>タイヨウコウハツデン</t>
    </rPh>
    <phoneticPr fontId="9"/>
  </si>
  <si>
    <t>風力発電</t>
    <rPh sb="0" eb="4">
      <t>フウリョクハツデン</t>
    </rPh>
    <phoneticPr fontId="9"/>
  </si>
  <si>
    <t>バイオマス</t>
    <phoneticPr fontId="9"/>
  </si>
  <si>
    <t>水力発電</t>
    <rPh sb="0" eb="4">
      <t>スイリョクハツデン</t>
    </rPh>
    <phoneticPr fontId="9"/>
  </si>
  <si>
    <t>地熱発電</t>
    <rPh sb="0" eb="2">
      <t>チネツ</t>
    </rPh>
    <rPh sb="2" eb="4">
      <t>ハツデン</t>
    </rPh>
    <phoneticPr fontId="9"/>
  </si>
  <si>
    <t>太陽熱利用</t>
    <rPh sb="0" eb="3">
      <t>タイヨウネツ</t>
    </rPh>
    <rPh sb="3" eb="5">
      <t>リヨウ</t>
    </rPh>
    <phoneticPr fontId="9"/>
  </si>
  <si>
    <t>地中熱利用</t>
    <rPh sb="0" eb="5">
      <t>チチュウネツリヨウ</t>
    </rPh>
    <phoneticPr fontId="9"/>
  </si>
  <si>
    <t>その他の再エネ（　）</t>
    <rPh sb="2" eb="3">
      <t>タ</t>
    </rPh>
    <rPh sb="4" eb="5">
      <t>サイ</t>
    </rPh>
    <phoneticPr fontId="9"/>
  </si>
  <si>
    <t>実施前の
運用状況/設備状況</t>
    <rPh sb="0" eb="2">
      <t>ジッシ</t>
    </rPh>
    <rPh sb="2" eb="3">
      <t>マエ</t>
    </rPh>
    <rPh sb="5" eb="7">
      <t>ウンヨウ</t>
    </rPh>
    <rPh sb="7" eb="9">
      <t>ジョウキョウ</t>
    </rPh>
    <rPh sb="10" eb="12">
      <t>セツビ</t>
    </rPh>
    <rPh sb="12" eb="14">
      <t>ジョウキョウ</t>
    </rPh>
    <phoneticPr fontId="9"/>
  </si>
  <si>
    <t>実施後の
運用状況/設備状況</t>
    <rPh sb="0" eb="2">
      <t>ジッシ</t>
    </rPh>
    <rPh sb="2" eb="3">
      <t>ゴ</t>
    </rPh>
    <rPh sb="5" eb="7">
      <t>ウンヨウ</t>
    </rPh>
    <rPh sb="7" eb="9">
      <t>ジョウキョウ</t>
    </rPh>
    <rPh sb="10" eb="12">
      <t>セツビ</t>
    </rPh>
    <rPh sb="12" eb="14">
      <t>ジョウキョウ</t>
    </rPh>
    <phoneticPr fontId="9"/>
  </si>
  <si>
    <t>水道及び工業用水道の使用量削減に係る対策</t>
  </si>
  <si>
    <t>貨物等の運搬等のために他者の自動車を利用している場合の対策</t>
  </si>
  <si>
    <t>従業員の自動車利用から公共交通機関への誘導策等、公共交通機関の利用促進に関する対策</t>
  </si>
  <si>
    <t>地域における環境教育の実践</t>
  </si>
  <si>
    <t>市域の緑地保全に関する取組</t>
  </si>
  <si>
    <t>省エネ型商品又はサービスの開発等、事業活動の特性を活かした対策</t>
  </si>
  <si>
    <t>外部要因</t>
    <rPh sb="0" eb="4">
      <t>ガイブヨウイン</t>
    </rPh>
    <phoneticPr fontId="9"/>
  </si>
  <si>
    <t>その他地球温暖化の防止に係る対策（エネルギーを使用しないもの）</t>
    <phoneticPr fontId="9"/>
  </si>
  <si>
    <t>廃棄物の排出量の把握及び削減に係る対策</t>
    <phoneticPr fontId="9"/>
  </si>
  <si>
    <t>排出量減要因</t>
    <rPh sb="0" eb="3">
      <t>ハイシュツリョウ</t>
    </rPh>
    <rPh sb="3" eb="4">
      <t>ゲン</t>
    </rPh>
    <rPh sb="4" eb="6">
      <t>ヨウイン</t>
    </rPh>
    <phoneticPr fontId="9"/>
  </si>
  <si>
    <t>排出量増要因</t>
    <rPh sb="0" eb="3">
      <t>ハイシュツリョウ</t>
    </rPh>
    <rPh sb="3" eb="4">
      <t>ゾウ</t>
    </rPh>
    <rPh sb="4" eb="6">
      <t>ヨウイン</t>
    </rPh>
    <phoneticPr fontId="9"/>
  </si>
  <si>
    <t>事業活動要因</t>
    <rPh sb="0" eb="4">
      <t>ジギョウカツドウ</t>
    </rPh>
    <rPh sb="4" eb="6">
      <t>ヨウイン</t>
    </rPh>
    <phoneticPr fontId="9"/>
  </si>
  <si>
    <t>排出係数要因</t>
    <rPh sb="0" eb="6">
      <t>ハイシュツケイスウヨウイン</t>
    </rPh>
    <phoneticPr fontId="9"/>
  </si>
  <si>
    <t>好影響</t>
    <rPh sb="0" eb="3">
      <t>コウエイキョウ</t>
    </rPh>
    <phoneticPr fontId="9"/>
  </si>
  <si>
    <t>悪影響</t>
    <rPh sb="0" eb="3">
      <t>アクエイキョウ</t>
    </rPh>
    <phoneticPr fontId="9"/>
  </si>
  <si>
    <t>係数減</t>
    <rPh sb="0" eb="2">
      <t>ケイスウ</t>
    </rPh>
    <rPh sb="2" eb="3">
      <t>ゲン</t>
    </rPh>
    <phoneticPr fontId="9"/>
  </si>
  <si>
    <t>係数増</t>
    <rPh sb="0" eb="2">
      <t>ケイスウ</t>
    </rPh>
    <rPh sb="2" eb="3">
      <t>ゾウ</t>
    </rPh>
    <phoneticPr fontId="9"/>
  </si>
  <si>
    <t>毎年更新</t>
    <rPh sb="0" eb="2">
      <t>マイトシ</t>
    </rPh>
    <rPh sb="2" eb="4">
      <t>コウシン</t>
    </rPh>
    <phoneticPr fontId="9"/>
  </si>
  <si>
    <t>低炭素電気へ切替</t>
    <rPh sb="0" eb="3">
      <t>テイタンソ</t>
    </rPh>
    <rPh sb="3" eb="5">
      <t>デンキ</t>
    </rPh>
    <rPh sb="6" eb="8">
      <t>キリカ</t>
    </rPh>
    <phoneticPr fontId="9"/>
  </si>
  <si>
    <t>切替え前</t>
    <rPh sb="0" eb="1">
      <t>キ</t>
    </rPh>
    <rPh sb="1" eb="2">
      <t>カ</t>
    </rPh>
    <rPh sb="3" eb="4">
      <t>マエ</t>
    </rPh>
    <phoneticPr fontId="9"/>
  </si>
  <si>
    <t>切替え後</t>
    <rPh sb="0" eb="1">
      <t>キ</t>
    </rPh>
    <rPh sb="1" eb="2">
      <t>カ</t>
    </rPh>
    <rPh sb="3" eb="4">
      <t>ゴ</t>
    </rPh>
    <phoneticPr fontId="9"/>
  </si>
  <si>
    <t>41～45行目の電気の係数は毎年更新すること！</t>
    <rPh sb="5" eb="7">
      <t>ギョウメ</t>
    </rPh>
    <rPh sb="8" eb="10">
      <t>デンキ</t>
    </rPh>
    <rPh sb="11" eb="13">
      <t>ケイスウ</t>
    </rPh>
    <rPh sb="14" eb="16">
      <t>マイトシ</t>
    </rPh>
    <rPh sb="16" eb="18">
      <t>コウシン</t>
    </rPh>
    <phoneticPr fontId="9"/>
  </si>
  <si>
    <t>環境省公表の事業者別一覧の最後に掲載の、「代替値」で設定</t>
    <rPh sb="0" eb="3">
      <t>カンキョウショウ</t>
    </rPh>
    <rPh sb="3" eb="5">
      <t>コウヒョウ</t>
    </rPh>
    <rPh sb="6" eb="12">
      <t>ジギョウシャベツイチラン</t>
    </rPh>
    <rPh sb="13" eb="15">
      <t>サイゴ</t>
    </rPh>
    <rPh sb="16" eb="18">
      <t>ケイサイ</t>
    </rPh>
    <rPh sb="21" eb="23">
      <t>ダイタイ</t>
    </rPh>
    <rPh sb="23" eb="24">
      <t>アタイ</t>
    </rPh>
    <rPh sb="26" eb="28">
      <t>セッテイ</t>
    </rPh>
    <phoneticPr fontId="9"/>
  </si>
  <si>
    <t>対策分類で
「低炭素電気へ切替」
選択時に記入</t>
    <rPh sb="0" eb="4">
      <t>タイサクブンルイ</t>
    </rPh>
    <rPh sb="7" eb="10">
      <t>テイタンソ</t>
    </rPh>
    <rPh sb="10" eb="12">
      <t>デンキ</t>
    </rPh>
    <rPh sb="13" eb="15">
      <t>キリカエ</t>
    </rPh>
    <rPh sb="17" eb="20">
      <t>センタクジ</t>
    </rPh>
    <rPh sb="21" eb="23">
      <t>キニュウ</t>
    </rPh>
    <phoneticPr fontId="9"/>
  </si>
  <si>
    <t>電気の
調整後排出係数
（t-CO2/kWh）</t>
    <rPh sb="4" eb="7">
      <t>チョウセイゴ</t>
    </rPh>
    <phoneticPr fontId="9"/>
  </si>
  <si>
    <t>2022年</t>
    <rPh sb="4" eb="5">
      <t>ネン</t>
    </rPh>
    <phoneticPr fontId="9"/>
  </si>
  <si>
    <t>　月</t>
    <rPh sb="1" eb="2">
      <t>ツキ</t>
    </rPh>
    <phoneticPr fontId="9"/>
  </si>
  <si>
    <t>　日</t>
    <rPh sb="1" eb="2">
      <t>ニチ</t>
    </rPh>
    <phoneticPr fontId="9"/>
  </si>
  <si>
    <t>年</t>
    <rPh sb="0" eb="1">
      <t>ネン</t>
    </rPh>
    <phoneticPr fontId="9"/>
  </si>
  <si>
    <t>1月</t>
    <phoneticPr fontId="9"/>
  </si>
  <si>
    <t>1日</t>
    <rPh sb="1" eb="2">
      <t>ニチ</t>
    </rPh>
    <phoneticPr fontId="9"/>
  </si>
  <si>
    <t>2023年</t>
    <rPh sb="4" eb="5">
      <t>ネン</t>
    </rPh>
    <phoneticPr fontId="9"/>
  </si>
  <si>
    <t>2月</t>
    <phoneticPr fontId="9"/>
  </si>
  <si>
    <t>2日</t>
    <rPh sb="1" eb="2">
      <t>ニチ</t>
    </rPh>
    <phoneticPr fontId="9"/>
  </si>
  <si>
    <t>3月</t>
    <phoneticPr fontId="9"/>
  </si>
  <si>
    <t>3日</t>
    <rPh sb="1" eb="2">
      <t>ニチ</t>
    </rPh>
    <phoneticPr fontId="9"/>
  </si>
  <si>
    <t>4月</t>
    <phoneticPr fontId="9"/>
  </si>
  <si>
    <t>4日</t>
    <rPh sb="1" eb="2">
      <t>ニチ</t>
    </rPh>
    <phoneticPr fontId="9"/>
  </si>
  <si>
    <t>5月</t>
    <phoneticPr fontId="9"/>
  </si>
  <si>
    <t>5日</t>
    <rPh sb="1" eb="2">
      <t>ニチ</t>
    </rPh>
    <phoneticPr fontId="9"/>
  </si>
  <si>
    <t>6月</t>
    <phoneticPr fontId="9"/>
  </si>
  <si>
    <t>6日</t>
    <rPh sb="1" eb="2">
      <t>ニチ</t>
    </rPh>
    <phoneticPr fontId="9"/>
  </si>
  <si>
    <t>7月</t>
    <phoneticPr fontId="9"/>
  </si>
  <si>
    <t>7日</t>
    <rPh sb="1" eb="2">
      <t>ニチ</t>
    </rPh>
    <phoneticPr fontId="9"/>
  </si>
  <si>
    <t>8月</t>
    <phoneticPr fontId="9"/>
  </si>
  <si>
    <t>8日</t>
    <rPh sb="1" eb="2">
      <t>ニチ</t>
    </rPh>
    <phoneticPr fontId="9"/>
  </si>
  <si>
    <t>9月</t>
    <phoneticPr fontId="9"/>
  </si>
  <si>
    <t>9日</t>
    <rPh sb="1" eb="2">
      <t>ニチ</t>
    </rPh>
    <phoneticPr fontId="9"/>
  </si>
  <si>
    <t>10月</t>
    <phoneticPr fontId="9"/>
  </si>
  <si>
    <t>10日</t>
    <rPh sb="2" eb="3">
      <t>ニチ</t>
    </rPh>
    <phoneticPr fontId="9"/>
  </si>
  <si>
    <t>11月</t>
    <phoneticPr fontId="9"/>
  </si>
  <si>
    <t>11日</t>
    <rPh sb="2" eb="3">
      <t>ニチ</t>
    </rPh>
    <phoneticPr fontId="9"/>
  </si>
  <si>
    <t>12月</t>
    <phoneticPr fontId="9"/>
  </si>
  <si>
    <t>12日</t>
    <rPh sb="2" eb="3">
      <t>ニチ</t>
    </rPh>
    <phoneticPr fontId="9"/>
  </si>
  <si>
    <t>13日</t>
    <rPh sb="2" eb="3">
      <t>ニチ</t>
    </rPh>
    <phoneticPr fontId="9"/>
  </si>
  <si>
    <t>14日</t>
    <rPh sb="2" eb="3">
      <t>ニチ</t>
    </rPh>
    <phoneticPr fontId="9"/>
  </si>
  <si>
    <t>15日</t>
    <rPh sb="2" eb="3">
      <t>ニチ</t>
    </rPh>
    <phoneticPr fontId="9"/>
  </si>
  <si>
    <t>16日</t>
    <rPh sb="2" eb="3">
      <t>ニチ</t>
    </rPh>
    <phoneticPr fontId="9"/>
  </si>
  <si>
    <t>17日</t>
    <rPh sb="2" eb="3">
      <t>ニチ</t>
    </rPh>
    <phoneticPr fontId="9"/>
  </si>
  <si>
    <t>18日</t>
    <rPh sb="2" eb="3">
      <t>ニチ</t>
    </rPh>
    <phoneticPr fontId="9"/>
  </si>
  <si>
    <t>19日</t>
    <rPh sb="2" eb="3">
      <t>ニチ</t>
    </rPh>
    <phoneticPr fontId="9"/>
  </si>
  <si>
    <t>20日</t>
    <rPh sb="2" eb="3">
      <t>ニチ</t>
    </rPh>
    <phoneticPr fontId="9"/>
  </si>
  <si>
    <t>21日</t>
    <rPh sb="2" eb="3">
      <t>ニチ</t>
    </rPh>
    <phoneticPr fontId="9"/>
  </si>
  <si>
    <t>22日</t>
    <rPh sb="2" eb="3">
      <t>ニチ</t>
    </rPh>
    <phoneticPr fontId="9"/>
  </si>
  <si>
    <t>23日</t>
    <rPh sb="2" eb="3">
      <t>ニチ</t>
    </rPh>
    <phoneticPr fontId="9"/>
  </si>
  <si>
    <t>24日</t>
    <rPh sb="2" eb="3">
      <t>ニチ</t>
    </rPh>
    <phoneticPr fontId="9"/>
  </si>
  <si>
    <t>25日</t>
    <rPh sb="2" eb="3">
      <t>ニチ</t>
    </rPh>
    <phoneticPr fontId="9"/>
  </si>
  <si>
    <t>26日</t>
    <rPh sb="2" eb="3">
      <t>ニチ</t>
    </rPh>
    <phoneticPr fontId="9"/>
  </si>
  <si>
    <t>27日</t>
    <rPh sb="2" eb="3">
      <t>ニチ</t>
    </rPh>
    <phoneticPr fontId="9"/>
  </si>
  <si>
    <t>28日</t>
    <rPh sb="2" eb="3">
      <t>ニチ</t>
    </rPh>
    <phoneticPr fontId="9"/>
  </si>
  <si>
    <t>29日</t>
    <rPh sb="2" eb="3">
      <t>ニチ</t>
    </rPh>
    <phoneticPr fontId="9"/>
  </si>
  <si>
    <t>30日</t>
    <rPh sb="2" eb="3">
      <t>ニチ</t>
    </rPh>
    <phoneticPr fontId="9"/>
  </si>
  <si>
    <t>31日</t>
    <rPh sb="2" eb="3">
      <t>ニチ</t>
    </rPh>
    <phoneticPr fontId="9"/>
  </si>
  <si>
    <t>条例施行規則第89条第１項第１号該当事業者</t>
    <rPh sb="0" eb="2">
      <t>ジョウレイ</t>
    </rPh>
    <rPh sb="2" eb="4">
      <t>セコウ</t>
    </rPh>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9"/>
  </si>
  <si>
    <t>条例施行規則第89条第１項第２号該当事業者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9"/>
  </si>
  <si>
    <t>条例施行規則第89条第１項第３号該当事業者</t>
    <rPh sb="4" eb="6">
      <t>キソク</t>
    </rPh>
    <rPh sb="6" eb="7">
      <t>ダイ</t>
    </rPh>
    <rPh sb="9" eb="10">
      <t>ジョウ</t>
    </rPh>
    <rPh sb="10" eb="11">
      <t>ダイ</t>
    </rPh>
    <rPh sb="12" eb="13">
      <t>コウ</t>
    </rPh>
    <rPh sb="13" eb="14">
      <t>ダイ</t>
    </rPh>
    <rPh sb="15" eb="16">
      <t>ゴウ</t>
    </rPh>
    <rPh sb="16" eb="18">
      <t>ガイトウ</t>
    </rPh>
    <rPh sb="18" eb="21">
      <t>ジギョウシャ</t>
    </rPh>
    <phoneticPr fontId="9"/>
  </si>
  <si>
    <t>省エネ取組</t>
  </si>
  <si>
    <t>事業活動量</t>
    <phoneticPr fontId="9"/>
  </si>
  <si>
    <t>自由記述欄</t>
    <phoneticPr fontId="9"/>
  </si>
  <si>
    <t>削減量合計
総排出量</t>
    <rPh sb="0" eb="2">
      <t>サクゲン</t>
    </rPh>
    <rPh sb="2" eb="3">
      <t>リョウ</t>
    </rPh>
    <rPh sb="3" eb="5">
      <t>ゴウケイ</t>
    </rPh>
    <phoneticPr fontId="9"/>
  </si>
  <si>
    <t>％</t>
  </si>
  <si>
    <t>導入/稼働年度</t>
    <rPh sb="0" eb="2">
      <t>ドウニュウ</t>
    </rPh>
    <rPh sb="3" eb="5">
      <t>カドウ</t>
    </rPh>
    <rPh sb="5" eb="7">
      <t>ネンド</t>
    </rPh>
    <phoneticPr fontId="9"/>
  </si>
  <si>
    <t>（実施年度に行った対策にチェックし、補足説明は下部に記載）</t>
    <rPh sb="1" eb="3">
      <t>ジッシ</t>
    </rPh>
    <rPh sb="3" eb="5">
      <t>ネンド</t>
    </rPh>
    <rPh sb="6" eb="7">
      <t>オコナ</t>
    </rPh>
    <rPh sb="9" eb="11">
      <t>タイサク</t>
    </rPh>
    <rPh sb="18" eb="22">
      <t>ホソクセツメイ</t>
    </rPh>
    <rPh sb="23" eb="25">
      <t>カブ</t>
    </rPh>
    <rPh sb="26" eb="28">
      <t>キサイ</t>
    </rPh>
    <phoneticPr fontId="9"/>
  </si>
  <si>
    <t>特定温室効果ガス排出量（基礎）</t>
    <rPh sb="0" eb="2">
      <t>トクテイ</t>
    </rPh>
    <rPh sb="2" eb="4">
      <t>オンシツ</t>
    </rPh>
    <rPh sb="4" eb="6">
      <t>コウカ</t>
    </rPh>
    <rPh sb="8" eb="10">
      <t>ハイシュツ</t>
    </rPh>
    <rPh sb="10" eb="11">
      <t>リョウ</t>
    </rPh>
    <rPh sb="12" eb="14">
      <t>キソ</t>
    </rPh>
    <phoneticPr fontId="9"/>
  </si>
  <si>
    <t>－－－ 以下は市内全事業所が１事業所のみの場合、省略可能です。－－－</t>
    <phoneticPr fontId="9"/>
  </si>
  <si>
    <t>目標の
達成状況</t>
    <rPh sb="0" eb="2">
      <t>モクヒョウ</t>
    </rPh>
    <rPh sb="4" eb="8">
      <t>タッセイジョウキョウ</t>
    </rPh>
    <phoneticPr fontId="9"/>
  </si>
  <si>
    <t>省エネ</t>
    <rPh sb="0" eb="1">
      <t>ショウ</t>
    </rPh>
    <phoneticPr fontId="9"/>
  </si>
  <si>
    <t>事業活動</t>
    <rPh sb="0" eb="4">
      <t>ジギョウカツドウ</t>
    </rPh>
    <phoneticPr fontId="9"/>
  </si>
  <si>
    <t>２　温室効果ガスの排出の抑制に係る目標等の状況</t>
    <phoneticPr fontId="9"/>
  </si>
  <si>
    <t>目標を上回った</t>
    <phoneticPr fontId="9"/>
  </si>
  <si>
    <t>おおむね目標通り</t>
    <phoneticPr fontId="9"/>
  </si>
  <si>
    <t>目標を下回った</t>
    <phoneticPr fontId="9"/>
  </si>
  <si>
    <t>あり</t>
    <phoneticPr fontId="9"/>
  </si>
  <si>
    <t>なし</t>
    <phoneticPr fontId="9"/>
  </si>
  <si>
    <t>増</t>
    <rPh sb="0" eb="1">
      <t>ゾウ</t>
    </rPh>
    <phoneticPr fontId="9"/>
  </si>
  <si>
    <t>減</t>
    <rPh sb="0" eb="1">
      <t>ゲン</t>
    </rPh>
    <phoneticPr fontId="9"/>
  </si>
  <si>
    <t>ほぼ変動無し</t>
    <phoneticPr fontId="9"/>
  </si>
  <si>
    <t>減</t>
    <phoneticPr fontId="9"/>
  </si>
  <si>
    <t>排出の抑制に係る
目標の設定の考え方</t>
    <rPh sb="0" eb="2">
      <t>ハイシュツ</t>
    </rPh>
    <rPh sb="3" eb="5">
      <t>ヨクセイ</t>
    </rPh>
    <rPh sb="6" eb="7">
      <t>カカ</t>
    </rPh>
    <rPh sb="9" eb="11">
      <t>モクヒョウ</t>
    </rPh>
    <rPh sb="12" eb="14">
      <t>セッテイ</t>
    </rPh>
    <rPh sb="15" eb="16">
      <t>カンガ</t>
    </rPh>
    <rPh sb="17" eb="18">
      <t>カタ</t>
    </rPh>
    <phoneticPr fontId="9"/>
  </si>
  <si>
    <t>５の２　温室効果ガスの排出の抑制に係る目標等の状況（第３号該当事業者）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phoneticPr fontId="9"/>
  </si>
  <si>
    <t>５の１　温室効果ガスの排出の抑制に係る目標等の状況（第１号及び第２号該当事業者）</t>
    <rPh sb="4" eb="6">
      <t>オンシツ</t>
    </rPh>
    <rPh sb="6" eb="8">
      <t>コウカ</t>
    </rPh>
    <rPh sb="11" eb="13">
      <t>ハイシュツ</t>
    </rPh>
    <rPh sb="14" eb="16">
      <t>ヨクセイ</t>
    </rPh>
    <rPh sb="17" eb="18">
      <t>カカワ</t>
    </rPh>
    <rPh sb="19" eb="21">
      <t>モクヒョウ</t>
    </rPh>
    <rPh sb="21" eb="22">
      <t>トウ</t>
    </rPh>
    <rPh sb="23" eb="25">
      <t>ジョウキョウ</t>
    </rPh>
    <rPh sb="26" eb="27">
      <t>ダイ</t>
    </rPh>
    <rPh sb="28" eb="29">
      <t>ゴウ</t>
    </rPh>
    <rPh sb="29" eb="30">
      <t>オヨ</t>
    </rPh>
    <phoneticPr fontId="9"/>
  </si>
  <si>
    <t>窓口で閲覧</t>
    <rPh sb="0" eb="2">
      <t>マドグチ</t>
    </rPh>
    <rPh sb="3" eb="5">
      <t>エツラン</t>
    </rPh>
    <phoneticPr fontId="9"/>
  </si>
  <si>
    <t>４　公表の方法</t>
    <rPh sb="2" eb="4">
      <t>コウヒョウ</t>
    </rPh>
    <rPh sb="5" eb="7">
      <t>ホウホウ</t>
    </rPh>
    <phoneticPr fontId="9"/>
  </si>
  <si>
    <t>細則第37号様式（第２条第48号）</t>
    <rPh sb="0" eb="2">
      <t>サイソク</t>
    </rPh>
    <rPh sb="2" eb="3">
      <t>ダイ</t>
    </rPh>
    <rPh sb="5" eb="6">
      <t>ゴウ</t>
    </rPh>
    <rPh sb="9" eb="10">
      <t>ダイ</t>
    </rPh>
    <rPh sb="11" eb="12">
      <t>ジョウ</t>
    </rPh>
    <rPh sb="12" eb="13">
      <t>ダイ</t>
    </rPh>
    <rPh sb="15" eb="16">
      <t>ゴウ</t>
    </rPh>
    <phoneticPr fontId="9"/>
  </si>
  <si>
    <t>３　温室効果ガスの排出の抑制等を図るための基本方針</t>
    <rPh sb="2" eb="4">
      <t>オンシツ</t>
    </rPh>
    <rPh sb="4" eb="6">
      <t>コウカ</t>
    </rPh>
    <rPh sb="9" eb="11">
      <t>ハイシュツ</t>
    </rPh>
    <rPh sb="12" eb="14">
      <t>ヨクセイ</t>
    </rPh>
    <rPh sb="14" eb="15">
      <t>トウ</t>
    </rPh>
    <rPh sb="16" eb="17">
      <t>ハカ</t>
    </rPh>
    <rPh sb="21" eb="23">
      <t>キホン</t>
    </rPh>
    <rPh sb="23" eb="25">
      <t>ホウシン</t>
    </rPh>
    <phoneticPr fontId="9"/>
  </si>
  <si>
    <t>２　計画期間</t>
    <rPh sb="2" eb="4">
      <t>ケイカク</t>
    </rPh>
    <rPh sb="4" eb="6">
      <t>キカン</t>
    </rPh>
    <phoneticPr fontId="9"/>
  </si>
  <si>
    <t>Ｐ 医療、福祉</t>
  </si>
  <si>
    <t>　横浜市生活環境の保全等に関する条例（以下「条例」という。）第144条第１項の規定により、次のとおり提出します。</t>
    <phoneticPr fontId="9"/>
  </si>
  <si>
    <t>横浜市長</t>
    <phoneticPr fontId="9"/>
  </si>
  <si>
    <t>地球温暖化対策計画書</t>
    <rPh sb="0" eb="2">
      <t>チキュウ</t>
    </rPh>
    <rPh sb="2" eb="5">
      <t>オンダンカ</t>
    </rPh>
    <rPh sb="5" eb="7">
      <t>タイサク</t>
    </rPh>
    <rPh sb="7" eb="10">
      <t>ケイカクショ</t>
    </rPh>
    <phoneticPr fontId="9"/>
  </si>
  <si>
    <t>細則第37号様式（第２条第48号）</t>
  </si>
  <si>
    <t>保有台数[台]</t>
    <rPh sb="0" eb="2">
      <t>ホユウ</t>
    </rPh>
    <rPh sb="2" eb="4">
      <t>ダイスウ</t>
    </rPh>
    <rPh sb="5" eb="6">
      <t>ダイ</t>
    </rPh>
    <phoneticPr fontId="9"/>
  </si>
  <si>
    <t>計画期間での
導入予定台数[台]</t>
    <rPh sb="0" eb="2">
      <t>ケイカク</t>
    </rPh>
    <rPh sb="2" eb="4">
      <t>キカン</t>
    </rPh>
    <rPh sb="7" eb="9">
      <t>ドウニュウ</t>
    </rPh>
    <rPh sb="9" eb="11">
      <t>ヨテイ</t>
    </rPh>
    <rPh sb="11" eb="13">
      <t>ダイスウ</t>
    </rPh>
    <rPh sb="14" eb="15">
      <t>ダイ</t>
    </rPh>
    <phoneticPr fontId="9"/>
  </si>
  <si>
    <t>無</t>
    <rPh sb="0" eb="1">
      <t>ナシ</t>
    </rPh>
    <phoneticPr fontId="9"/>
  </si>
  <si>
    <t>有</t>
    <rPh sb="0" eb="1">
      <t>アリ</t>
    </rPh>
    <phoneticPr fontId="9"/>
  </si>
  <si>
    <t>計画期間での導入予定</t>
    <rPh sb="0" eb="2">
      <t>ケイカク</t>
    </rPh>
    <rPh sb="2" eb="4">
      <t>キカン</t>
    </rPh>
    <rPh sb="6" eb="8">
      <t>ドウニュウ</t>
    </rPh>
    <rPh sb="8" eb="10">
      <t>ヨテイ</t>
    </rPh>
    <phoneticPr fontId="9"/>
  </si>
  <si>
    <t>８　次世代自動車の導入状況及び計画</t>
    <rPh sb="2" eb="5">
      <t>ジセダイ</t>
    </rPh>
    <rPh sb="5" eb="7">
      <t>ジドウ</t>
    </rPh>
    <rPh sb="13" eb="14">
      <t>オヨ</t>
    </rPh>
    <rPh sb="15" eb="17">
      <t>ケイカク</t>
    </rPh>
    <phoneticPr fontId="9"/>
  </si>
  <si>
    <t>計画期間での実施予定</t>
    <rPh sb="0" eb="2">
      <t>ケイカク</t>
    </rPh>
    <rPh sb="2" eb="4">
      <t>キカン</t>
    </rPh>
    <rPh sb="6" eb="8">
      <t>ジッシ</t>
    </rPh>
    <rPh sb="8" eb="10">
      <t>ヨテイ</t>
    </rPh>
    <phoneticPr fontId="9"/>
  </si>
  <si>
    <t>上記以外</t>
    <rPh sb="0" eb="2">
      <t>ジョウキ</t>
    </rPh>
    <rPh sb="2" eb="4">
      <t>イガイ</t>
    </rPh>
    <phoneticPr fontId="9"/>
  </si>
  <si>
    <t>再エネ設備</t>
    <rPh sb="0" eb="1">
      <t>サイ</t>
    </rPh>
    <rPh sb="3" eb="5">
      <t>セツビ</t>
    </rPh>
    <phoneticPr fontId="9"/>
  </si>
  <si>
    <t>照明設備</t>
    <rPh sb="0" eb="2">
      <t>ショウメイ</t>
    </rPh>
    <rPh sb="2" eb="4">
      <t>セツビ</t>
    </rPh>
    <phoneticPr fontId="9"/>
  </si>
  <si>
    <t>７　設備の新設、更新等の計画</t>
    <rPh sb="2" eb="4">
      <t>セツビ</t>
    </rPh>
    <rPh sb="5" eb="7">
      <t>シンセツ</t>
    </rPh>
    <rPh sb="8" eb="10">
      <t>コウシン</t>
    </rPh>
    <rPh sb="10" eb="11">
      <t>トウ</t>
    </rPh>
    <rPh sb="12" eb="14">
      <t>ケイカク</t>
    </rPh>
    <phoneticPr fontId="9"/>
  </si>
  <si>
    <t>山梨県南都留郡道志村（横浜市民ふるさと村）</t>
    <phoneticPr fontId="9"/>
  </si>
  <si>
    <t>Ｙ（ヨコハマ）－グリーンパートナー</t>
    <phoneticPr fontId="9"/>
  </si>
  <si>
    <t>グリーンエネルギークレジット</t>
    <phoneticPr fontId="9"/>
  </si>
  <si>
    <t>【実施予定リスト】</t>
    <rPh sb="1" eb="3">
      <t>ジッシ</t>
    </rPh>
    <rPh sb="3" eb="5">
      <t>ヨテイ</t>
    </rPh>
    <phoneticPr fontId="9"/>
  </si>
  <si>
    <r>
      <t>特定温室効果ガス削減相当量
[t-CO</t>
    </r>
    <r>
      <rPr>
        <vertAlign val="subscript"/>
        <sz val="9"/>
        <color rgb="FF000000"/>
        <rFont val="ＭＳ 明朝"/>
        <family val="1"/>
        <charset val="128"/>
      </rPr>
      <t>2</t>
    </r>
    <r>
      <rPr>
        <sz val="9"/>
        <color rgb="FF000000"/>
        <rFont val="ＭＳ 明朝"/>
        <family val="1"/>
        <charset val="128"/>
      </rPr>
      <t>]</t>
    </r>
    <rPh sb="0" eb="2">
      <t>トクテイ</t>
    </rPh>
    <rPh sb="8" eb="10">
      <t>サクゲン</t>
    </rPh>
    <rPh sb="10" eb="12">
      <t>ソウトウ</t>
    </rPh>
    <phoneticPr fontId="9"/>
  </si>
  <si>
    <t>６　クレジットに関する取組状況</t>
    <rPh sb="8" eb="9">
      <t>カン</t>
    </rPh>
    <rPh sb="11" eb="13">
      <t>トリクミ</t>
    </rPh>
    <rPh sb="13" eb="15">
      <t>ジョウキョウ</t>
    </rPh>
    <phoneticPr fontId="9"/>
  </si>
  <si>
    <t>取組予定無</t>
    <rPh sb="0" eb="2">
      <t>トリクミ</t>
    </rPh>
    <rPh sb="2" eb="4">
      <t>ヨテイ</t>
    </rPh>
    <rPh sb="4" eb="5">
      <t>ナシ</t>
    </rPh>
    <phoneticPr fontId="9"/>
  </si>
  <si>
    <t>取組予定有</t>
    <rPh sb="0" eb="2">
      <t>トリクミ</t>
    </rPh>
    <rPh sb="2" eb="4">
      <t>ヨテイ</t>
    </rPh>
    <rPh sb="4" eb="5">
      <t>アリ</t>
    </rPh>
    <phoneticPr fontId="9"/>
  </si>
  <si>
    <t>対策状況及び計画(計画期間内)</t>
    <rPh sb="0" eb="2">
      <t>タイサク</t>
    </rPh>
    <rPh sb="2" eb="4">
      <t>ジョウキョウ</t>
    </rPh>
    <rPh sb="4" eb="5">
      <t>オヨ</t>
    </rPh>
    <rPh sb="6" eb="8">
      <t>ケイカク</t>
    </rPh>
    <rPh sb="9" eb="11">
      <t>ケイカク</t>
    </rPh>
    <rPh sb="11" eb="14">
      <t>キカンナイ</t>
    </rPh>
    <phoneticPr fontId="9"/>
  </si>
  <si>
    <t>９の２　重点対策の実施状況及び計画（第３号該当事業者）</t>
    <rPh sb="4" eb="6">
      <t>ジュウテン</t>
    </rPh>
    <rPh sb="6" eb="8">
      <t>タイサク</t>
    </rPh>
    <rPh sb="9" eb="11">
      <t>ジッシ</t>
    </rPh>
    <rPh sb="11" eb="13">
      <t>ジョウキョウ</t>
    </rPh>
    <rPh sb="13" eb="14">
      <t>オヨ</t>
    </rPh>
    <rPh sb="15" eb="17">
      <t>ケイカク</t>
    </rPh>
    <phoneticPr fontId="9"/>
  </si>
  <si>
    <t>９の１　重点対策の実施状況及び計画（第１号及び第２号該当事業者）（その２）</t>
    <rPh sb="4" eb="6">
      <t>ジュウテン</t>
    </rPh>
    <rPh sb="6" eb="8">
      <t>タイサク</t>
    </rPh>
    <rPh sb="9" eb="11">
      <t>ジッシ</t>
    </rPh>
    <rPh sb="11" eb="13">
      <t>ジョウキョウ</t>
    </rPh>
    <rPh sb="13" eb="14">
      <t>オヨ</t>
    </rPh>
    <rPh sb="15" eb="17">
      <t>ケイカク</t>
    </rPh>
    <phoneticPr fontId="9"/>
  </si>
  <si>
    <t>細則第37号様式（第２条第48号）</t>
    <rPh sb="0" eb="2">
      <t>サイソク</t>
    </rPh>
    <phoneticPr fontId="9"/>
  </si>
  <si>
    <t>取組予定無</t>
    <rPh sb="0" eb="1">
      <t>ト</t>
    </rPh>
    <rPh sb="1" eb="2">
      <t>ク</t>
    </rPh>
    <rPh sb="2" eb="4">
      <t>ヨテイ</t>
    </rPh>
    <rPh sb="4" eb="5">
      <t>ナシ</t>
    </rPh>
    <phoneticPr fontId="9"/>
  </si>
  <si>
    <t>９の１　重点対策の実施状況及び計画（第１号及び第２号該当事業者）（その１）</t>
    <rPh sb="4" eb="6">
      <t>ジュウテン</t>
    </rPh>
    <rPh sb="6" eb="8">
      <t>タイサク</t>
    </rPh>
    <rPh sb="9" eb="11">
      <t>ジッシ</t>
    </rPh>
    <rPh sb="11" eb="13">
      <t>ジョウキョウ</t>
    </rPh>
    <rPh sb="13" eb="14">
      <t>オヨ</t>
    </rPh>
    <rPh sb="15" eb="17">
      <t>ケイカク</t>
    </rPh>
    <phoneticPr fontId="9"/>
  </si>
  <si>
    <t>倉庫</t>
    <rPh sb="0" eb="2">
      <t>ソウコ</t>
    </rPh>
    <phoneticPr fontId="9"/>
  </si>
  <si>
    <t>文化施設</t>
    <rPh sb="0" eb="2">
      <t>ブンカ</t>
    </rPh>
    <rPh sb="2" eb="4">
      <t>シセツ</t>
    </rPh>
    <phoneticPr fontId="9"/>
  </si>
  <si>
    <t>教育施設</t>
    <rPh sb="0" eb="2">
      <t>キョウイク</t>
    </rPh>
    <rPh sb="2" eb="4">
      <t>シセツ</t>
    </rPh>
    <phoneticPr fontId="9"/>
  </si>
  <si>
    <t>研究施設</t>
    <rPh sb="0" eb="2">
      <t>ケンキュウ</t>
    </rPh>
    <rPh sb="2" eb="4">
      <t>シセツ</t>
    </rPh>
    <phoneticPr fontId="9"/>
  </si>
  <si>
    <t>２　温室効果ガスの排出の抑制に係る目標等の状況</t>
    <rPh sb="2" eb="4">
      <t>オンシツ</t>
    </rPh>
    <rPh sb="4" eb="6">
      <t>コウカ</t>
    </rPh>
    <rPh sb="9" eb="11">
      <t>ハイシュツ</t>
    </rPh>
    <rPh sb="12" eb="14">
      <t>ヨクセイ</t>
    </rPh>
    <rPh sb="15" eb="16">
      <t>カカ</t>
    </rPh>
    <rPh sb="17" eb="19">
      <t>モクヒョウ</t>
    </rPh>
    <rPh sb="19" eb="20">
      <t>トウ</t>
    </rPh>
    <rPh sb="21" eb="23">
      <t>ジョウキョウ</t>
    </rPh>
    <phoneticPr fontId="9"/>
  </si>
  <si>
    <t>－－－　以下は市内全事業所が１事業所のみの場合、省略可能です。－－－</t>
    <rPh sb="4" eb="6">
      <t>イカ</t>
    </rPh>
    <rPh sb="7" eb="9">
      <t>シナイ</t>
    </rPh>
    <rPh sb="9" eb="10">
      <t>ゼン</t>
    </rPh>
    <rPh sb="10" eb="13">
      <t>ジギョウショ</t>
    </rPh>
    <rPh sb="15" eb="18">
      <t>ジギョウショ</t>
    </rPh>
    <rPh sb="21" eb="23">
      <t>バアイ</t>
    </rPh>
    <rPh sb="24" eb="26">
      <t>ショウリャク</t>
    </rPh>
    <rPh sb="26" eb="28">
      <t>カノウ</t>
    </rPh>
    <phoneticPr fontId="9"/>
  </si>
  <si>
    <t>地球温暖化対策計画書</t>
    <rPh sb="0" eb="7">
      <t>チキュウオンダンカタイサク</t>
    </rPh>
    <rPh sb="7" eb="10">
      <t>ケイカクショ</t>
    </rPh>
    <phoneticPr fontId="9"/>
  </si>
  <si>
    <t xml:space="preserve"> （個別票）</t>
    <phoneticPr fontId="9"/>
  </si>
  <si>
    <r>
      <t>目標年度</t>
    </r>
    <r>
      <rPr>
        <vertAlign val="superscript"/>
        <sz val="10"/>
        <color rgb="FF000000"/>
        <rFont val="ＭＳ 明朝"/>
        <family val="1"/>
        <charset val="128"/>
      </rPr>
      <t>※</t>
    </r>
    <rPh sb="0" eb="2">
      <t>モクヒョウ</t>
    </rPh>
    <rPh sb="2" eb="4">
      <t>ネンド</t>
    </rPh>
    <phoneticPr fontId="9"/>
  </si>
  <si>
    <r>
      <t>排出の抑制に
係る目標の設定
の考え方</t>
    </r>
    <r>
      <rPr>
        <vertAlign val="superscript"/>
        <sz val="10"/>
        <color rgb="FF000000"/>
        <rFont val="ＭＳ 明朝"/>
        <family val="1"/>
        <charset val="128"/>
      </rPr>
      <t>※</t>
    </r>
    <rPh sb="0" eb="2">
      <t>ハイシュツ</t>
    </rPh>
    <rPh sb="3" eb="5">
      <t>ヨクセイ</t>
    </rPh>
    <rPh sb="7" eb="8">
      <t>カカ</t>
    </rPh>
    <rPh sb="9" eb="11">
      <t>モクヒョウ</t>
    </rPh>
    <rPh sb="12" eb="14">
      <t>セッテイ</t>
    </rPh>
    <rPh sb="16" eb="17">
      <t>カンガ</t>
    </rPh>
    <rPh sb="18" eb="19">
      <t>カタ</t>
    </rPh>
    <phoneticPr fontId="9"/>
  </si>
  <si>
    <t>原 単 位</t>
    <phoneticPr fontId="9"/>
  </si>
  <si>
    <t>特定温室効果ガス排出量（基礎）</t>
    <phoneticPr fontId="9"/>
  </si>
  <si>
    <t>％</t>
    <phoneticPr fontId="9"/>
  </si>
  <si>
    <t>① 燃焼設備及び使用する燃料の種類に応じて、排出ガスにおける空気比の値が基準空気比※以下になるような、空気比についての管理基準を設定している。
② 管理基準に基づいた運用を実施している。</t>
    <rPh sb="64" eb="66">
      <t>セッテイ</t>
    </rPh>
    <phoneticPr fontId="9"/>
  </si>
  <si>
    <r>
      <t>　実施年度に効果が得られた対策</t>
    </r>
    <r>
      <rPr>
        <vertAlign val="superscript"/>
        <sz val="10"/>
        <color rgb="FF000000"/>
        <rFont val="ＭＳ 明朝"/>
        <family val="1"/>
        <charset val="128"/>
      </rPr>
      <t>※</t>
    </r>
    <r>
      <rPr>
        <sz val="10"/>
        <color rgb="FF000000"/>
        <rFont val="ＭＳ 明朝"/>
        <family val="1"/>
        <charset val="128"/>
      </rPr>
      <t>の削減量を記載（計画期間中に導入または稼働を開始したものに限る）
　　　※ 設備の更新、運用改善、排出係数の低いエネルギー源への変更、低炭素電気への切替えなど</t>
    </r>
    <phoneticPr fontId="9"/>
  </si>
  <si>
    <t>削減率</t>
    <phoneticPr fontId="9"/>
  </si>
  <si>
    <t>調 整 後</t>
  </si>
  <si>
    <t>原 単 位</t>
  </si>
  <si>
    <t>削減率</t>
    <phoneticPr fontId="9"/>
  </si>
  <si>
    <t>基 礎</t>
    <phoneticPr fontId="9"/>
  </si>
  <si>
    <t>特定温室効果ガス排出量</t>
    <phoneticPr fontId="9"/>
  </si>
  <si>
    <t>特定温室効果ガス排出量</t>
    <rPh sb="0" eb="2">
      <t>トクテイ</t>
    </rPh>
    <rPh sb="2" eb="4">
      <t>オンシツ</t>
    </rPh>
    <rPh sb="4" eb="6">
      <t>コウカ</t>
    </rPh>
    <rPh sb="8" eb="10">
      <t>ハイシュツ</t>
    </rPh>
    <rPh sb="10" eb="11">
      <t>リョウ</t>
    </rPh>
    <phoneticPr fontId="9"/>
  </si>
  <si>
    <t xml:space="preserve">基 礎 </t>
    <rPh sb="0" eb="1">
      <t>モト</t>
    </rPh>
    <rPh sb="2" eb="3">
      <t>イシズエ</t>
    </rPh>
    <phoneticPr fontId="9"/>
  </si>
  <si>
    <t>調整後</t>
    <rPh sb="0" eb="3">
      <t>チョウセイゴ</t>
    </rPh>
    <phoneticPr fontId="9"/>
  </si>
  <si>
    <t>基 礎</t>
    <rPh sb="0" eb="1">
      <t>モト</t>
    </rPh>
    <rPh sb="2" eb="3">
      <t>イシズエ</t>
    </rPh>
    <phoneticPr fontId="9"/>
  </si>
  <si>
    <t>調 整 後</t>
    <rPh sb="0" eb="1">
      <t>チョウ</t>
    </rPh>
    <rPh sb="2" eb="3">
      <t>ヒトシ</t>
    </rPh>
    <rPh sb="4" eb="5">
      <t>アト</t>
    </rPh>
    <phoneticPr fontId="9"/>
  </si>
  <si>
    <t xml:space="preserve">調整後 </t>
    <rPh sb="0" eb="3">
      <t>チョウセイゴ</t>
    </rPh>
    <phoneticPr fontId="9"/>
  </si>
  <si>
    <t>達成状況</t>
    <rPh sb="0" eb="2">
      <t>タッセイ</t>
    </rPh>
    <rPh sb="2" eb="4">
      <t>ジョウキョウ</t>
    </rPh>
    <phoneticPr fontId="9"/>
  </si>
  <si>
    <t>要 因</t>
    <rPh sb="0" eb="1">
      <t>ヨウ</t>
    </rPh>
    <rPh sb="2" eb="3">
      <t>イン</t>
    </rPh>
    <phoneticPr fontId="9"/>
  </si>
  <si>
    <t>削　減　率</t>
    <phoneticPr fontId="9"/>
  </si>
  <si>
    <t>1号事業者</t>
    <rPh sb="1" eb="2">
      <t>ゴウ</t>
    </rPh>
    <rPh sb="2" eb="5">
      <t>ジギョウシャ</t>
    </rPh>
    <phoneticPr fontId="9"/>
  </si>
  <si>
    <t>2号事業者</t>
    <rPh sb="1" eb="2">
      <t>ゴウ</t>
    </rPh>
    <rPh sb="2" eb="5">
      <t>ジギョウシャ</t>
    </rPh>
    <phoneticPr fontId="9"/>
  </si>
  <si>
    <t>3号事業者</t>
    <rPh sb="1" eb="2">
      <t>ゴウ</t>
    </rPh>
    <rPh sb="2" eb="5">
      <t>ジギョウシャ</t>
    </rPh>
    <phoneticPr fontId="9"/>
  </si>
  <si>
    <t>任意事業者</t>
    <rPh sb="0" eb="2">
      <t>ニンイ</t>
    </rPh>
    <rPh sb="2" eb="5">
      <t>ジギョウシャ</t>
    </rPh>
    <phoneticPr fontId="9"/>
  </si>
  <si>
    <t>オフセット対象範囲</t>
    <rPh sb="5" eb="7">
      <t>タイショウ</t>
    </rPh>
    <rPh sb="7" eb="9">
      <t>ハンイ</t>
    </rPh>
    <phoneticPr fontId="9"/>
  </si>
  <si>
    <r>
      <t>t-CO</t>
    </r>
    <r>
      <rPr>
        <vertAlign val="subscript"/>
        <sz val="10"/>
        <color rgb="FF000000"/>
        <rFont val="ＭＳ 明朝"/>
        <family val="1"/>
        <charset val="128"/>
      </rPr>
      <t>2</t>
    </r>
    <phoneticPr fontId="9"/>
  </si>
  <si>
    <t>※事業所の原油換算エネルギー使用量が1,500klを超える場合、記入が必要。</t>
    <rPh sb="1" eb="4">
      <t>ジギョウショ</t>
    </rPh>
    <rPh sb="5" eb="9">
      <t>ゲンユカンザン</t>
    </rPh>
    <rPh sb="14" eb="17">
      <t>シヨウリョウ</t>
    </rPh>
    <rPh sb="26" eb="27">
      <t>コ</t>
    </rPh>
    <rPh sb="29" eb="31">
      <t>バアイ</t>
    </rPh>
    <rPh sb="32" eb="34">
      <t>キニュウ</t>
    </rPh>
    <rPh sb="35" eb="37">
      <t>ヒツヨウ</t>
    </rPh>
    <phoneticPr fontId="9"/>
  </si>
  <si>
    <r>
      <t>t-CO</t>
    </r>
    <r>
      <rPr>
        <b/>
        <vertAlign val="subscript"/>
        <sz val="10"/>
        <color rgb="FF000000"/>
        <rFont val="ＭＳ 明朝"/>
        <family val="1"/>
        <charset val="128"/>
      </rPr>
      <t>2</t>
    </r>
    <phoneticPr fontId="9"/>
  </si>
  <si>
    <r>
      <t>t-CO</t>
    </r>
    <r>
      <rPr>
        <b/>
        <vertAlign val="subscript"/>
        <sz val="10"/>
        <color rgb="FF000000"/>
        <rFont val="ＭＳ 明朝"/>
        <family val="1"/>
        <charset val="128"/>
      </rPr>
      <t>2</t>
    </r>
    <phoneticPr fontId="9"/>
  </si>
  <si>
    <t>目標設定をする</t>
    <rPh sb="0" eb="2">
      <t>モクヒョウ</t>
    </rPh>
    <rPh sb="2" eb="4">
      <t>セッテイ</t>
    </rPh>
    <phoneticPr fontId="9"/>
  </si>
  <si>
    <t>目標設定はしない</t>
    <rPh sb="0" eb="4">
      <t>モクヒョウセッテイ</t>
    </rPh>
    <phoneticPr fontId="9"/>
  </si>
  <si>
    <t>８の１　重点対策の実施状況及び計画（第１号及び第２号該当事業者）（その２）</t>
    <rPh sb="4" eb="6">
      <t>ジュウテン</t>
    </rPh>
    <rPh sb="6" eb="8">
      <t>タイサク</t>
    </rPh>
    <rPh sb="9" eb="11">
      <t>ジッシ</t>
    </rPh>
    <rPh sb="11" eb="13">
      <t>ジョウキョウ</t>
    </rPh>
    <rPh sb="13" eb="14">
      <t>オヨ</t>
    </rPh>
    <rPh sb="15" eb="17">
      <t>ケイカク</t>
    </rPh>
    <phoneticPr fontId="9"/>
  </si>
  <si>
    <r>
      <t>① 燃焼設備及び使用する燃料の種類に応じて、排出ガスにおける空気比の値が基準空気比</t>
    </r>
    <r>
      <rPr>
        <sz val="6"/>
        <color rgb="FF000000"/>
        <rFont val="ＭＳ 明朝"/>
        <family val="1"/>
        <charset val="128"/>
      </rPr>
      <t>※</t>
    </r>
    <r>
      <rPr>
        <sz val="9"/>
        <color rgb="FF000000"/>
        <rFont val="ＭＳ 明朝"/>
        <family val="1"/>
        <charset val="128"/>
      </rPr>
      <t>以下になるような、空気比についての管理基準を設定している。
② 管理基準に基づいた運用を実施している。</t>
    </r>
    <rPh sb="64" eb="66">
      <t>セッテイ</t>
    </rPh>
    <phoneticPr fontId="9"/>
  </si>
  <si>
    <t>条例第144条の４該当事業者（任意提出事業者)</t>
    <phoneticPr fontId="9"/>
  </si>
  <si>
    <t>1・２号</t>
    <rPh sb="3" eb="4">
      <t>ゴウ</t>
    </rPh>
    <phoneticPr fontId="9"/>
  </si>
  <si>
    <t>３号事業者</t>
    <rPh sb="1" eb="2">
      <t>ゴウ</t>
    </rPh>
    <rPh sb="2" eb="5">
      <t>ジギョウシャ</t>
    </rPh>
    <phoneticPr fontId="9"/>
  </si>
  <si>
    <t>事業者名称</t>
    <rPh sb="0" eb="3">
      <t>ジギョウシャ</t>
    </rPh>
    <rPh sb="3" eb="5">
      <t>メイショウ</t>
    </rPh>
    <phoneticPr fontId="9"/>
  </si>
  <si>
    <t>連番</t>
    <rPh sb="0" eb="2">
      <t>レンバン</t>
    </rPh>
    <phoneticPr fontId="81"/>
  </si>
  <si>
    <t>事業者名</t>
    <rPh sb="0" eb="3">
      <t>ジギョウシャ</t>
    </rPh>
    <rPh sb="3" eb="4">
      <t>メイ</t>
    </rPh>
    <phoneticPr fontId="81"/>
  </si>
  <si>
    <t>計画開始
年度</t>
    <rPh sb="0" eb="2">
      <t>ケイカク</t>
    </rPh>
    <rPh sb="2" eb="4">
      <t>カイシ</t>
    </rPh>
    <rPh sb="5" eb="7">
      <t>ネンド</t>
    </rPh>
    <phoneticPr fontId="81"/>
  </si>
  <si>
    <t>該当
号数
(記載)</t>
    <rPh sb="0" eb="2">
      <t>ガイトウ</t>
    </rPh>
    <rPh sb="3" eb="5">
      <t>ゴウスウ</t>
    </rPh>
    <rPh sb="7" eb="9">
      <t>キサイ</t>
    </rPh>
    <phoneticPr fontId="82"/>
  </si>
  <si>
    <t>事業者ＩＤ</t>
  </si>
  <si>
    <t>提出年月日</t>
    <rPh sb="0" eb="2">
      <t>テイシュツ</t>
    </rPh>
    <rPh sb="2" eb="5">
      <t>ネンガッピ</t>
    </rPh>
    <phoneticPr fontId="81"/>
  </si>
  <si>
    <t>提出事業者名</t>
    <rPh sb="0" eb="2">
      <t>テイシュツ</t>
    </rPh>
    <rPh sb="2" eb="5">
      <t>ジギョウシャ</t>
    </rPh>
    <rPh sb="5" eb="6">
      <t>メイ</t>
    </rPh>
    <phoneticPr fontId="9"/>
  </si>
  <si>
    <t>提出代表者</t>
  </si>
  <si>
    <t>事業者の名称</t>
    <rPh sb="0" eb="3">
      <t>ジギョウシャ</t>
    </rPh>
    <rPh sb="4" eb="6">
      <t>メイショウ</t>
    </rPh>
    <phoneticPr fontId="82"/>
  </si>
  <si>
    <t>事業者代表者名</t>
    <rPh sb="0" eb="3">
      <t>ジギョウシャ</t>
    </rPh>
    <phoneticPr fontId="82"/>
  </si>
  <si>
    <t>主たる事業所所在地</t>
    <rPh sb="0" eb="1">
      <t>シュ</t>
    </rPh>
    <rPh sb="3" eb="6">
      <t>ジギョウショ</t>
    </rPh>
    <rPh sb="6" eb="9">
      <t>ショザイチ</t>
    </rPh>
    <phoneticPr fontId="9"/>
  </si>
  <si>
    <t>大分類</t>
    <rPh sb="0" eb="3">
      <t>ダイブンルイ</t>
    </rPh>
    <phoneticPr fontId="82"/>
  </si>
  <si>
    <t>中分類</t>
    <rPh sb="0" eb="3">
      <t>チュウブンルイ</t>
    </rPh>
    <phoneticPr fontId="82"/>
  </si>
  <si>
    <t>1号</t>
    <rPh sb="1" eb="2">
      <t>ゴウ</t>
    </rPh>
    <phoneticPr fontId="9"/>
  </si>
  <si>
    <t>2号</t>
    <rPh sb="1" eb="2">
      <t>ゴウ</t>
    </rPh>
    <phoneticPr fontId="9"/>
  </si>
  <si>
    <t>3号</t>
    <rPh sb="1" eb="2">
      <t>ゴウ</t>
    </rPh>
    <phoneticPr fontId="9"/>
  </si>
  <si>
    <t>任意</t>
    <rPh sb="0" eb="2">
      <t>ニンイ</t>
    </rPh>
    <phoneticPr fontId="9"/>
  </si>
  <si>
    <t>市内全事業所数</t>
    <rPh sb="0" eb="2">
      <t>シナイ</t>
    </rPh>
    <rPh sb="2" eb="3">
      <t>ゼン</t>
    </rPh>
    <rPh sb="3" eb="6">
      <t>ジギョウショ</t>
    </rPh>
    <rPh sb="6" eb="7">
      <t>スウ</t>
    </rPh>
    <phoneticPr fontId="81"/>
  </si>
  <si>
    <t>エネルギー500kl以上事業所数</t>
  </si>
  <si>
    <t>自動車台数</t>
    <rPh sb="0" eb="3">
      <t>ジドウシャ</t>
    </rPh>
    <rPh sb="3" eb="5">
      <t>ダイスウ</t>
    </rPh>
    <phoneticPr fontId="81"/>
  </si>
  <si>
    <t>開始年度</t>
    <rPh sb="0" eb="2">
      <t>カイシ</t>
    </rPh>
    <rPh sb="2" eb="4">
      <t>ネンド</t>
    </rPh>
    <phoneticPr fontId="9"/>
  </si>
  <si>
    <t>終了年度</t>
    <rPh sb="0" eb="2">
      <t>シュウリョウ</t>
    </rPh>
    <rPh sb="2" eb="4">
      <t>ネンド</t>
    </rPh>
    <phoneticPr fontId="9"/>
  </si>
  <si>
    <t>実施年度</t>
    <phoneticPr fontId="82"/>
  </si>
  <si>
    <t>ホームページ_有無</t>
  </si>
  <si>
    <t>ホームページ_アドレス</t>
  </si>
  <si>
    <t>窓口閲覧_有無</t>
  </si>
  <si>
    <t>窓口閲覧_閲覧場所</t>
  </si>
  <si>
    <t>窓口閲覧_所在地</t>
  </si>
  <si>
    <t>窓口閲覧_閲覧可能時間</t>
  </si>
  <si>
    <t>公表その他方式_有無</t>
  </si>
  <si>
    <t>公表その他方式_内容</t>
  </si>
  <si>
    <t>基準年度</t>
    <rPh sb="0" eb="2">
      <t>キジュン</t>
    </rPh>
    <rPh sb="2" eb="4">
      <t>ネンド</t>
    </rPh>
    <phoneticPr fontId="82"/>
  </si>
  <si>
    <t>基準排出量</t>
  </si>
  <si>
    <t>基準年度調整後排出量</t>
    <rPh sb="0" eb="2">
      <t>キジュン</t>
    </rPh>
    <rPh sb="2" eb="4">
      <t>ネンド</t>
    </rPh>
    <rPh sb="4" eb="7">
      <t>チョウセイゴ</t>
    </rPh>
    <rPh sb="7" eb="9">
      <t>ハイシュツ</t>
    </rPh>
    <rPh sb="9" eb="10">
      <t>リョウ</t>
    </rPh>
    <phoneticPr fontId="82"/>
  </si>
  <si>
    <t>基準原単位</t>
    <rPh sb="0" eb="2">
      <t>キジュン</t>
    </rPh>
    <rPh sb="2" eb="5">
      <t>ゲンタンイ</t>
    </rPh>
    <phoneticPr fontId="82"/>
  </si>
  <si>
    <t>基準原単位分母</t>
    <rPh sb="0" eb="2">
      <t>キジュン</t>
    </rPh>
    <rPh sb="2" eb="5">
      <t>ゲンタンイ</t>
    </rPh>
    <rPh sb="5" eb="7">
      <t>ブンボ</t>
    </rPh>
    <phoneticPr fontId="82"/>
  </si>
  <si>
    <t>目標年度</t>
    <rPh sb="0" eb="2">
      <t>モクヒョウ</t>
    </rPh>
    <rPh sb="2" eb="4">
      <t>ネンド</t>
    </rPh>
    <phoneticPr fontId="82"/>
  </si>
  <si>
    <t>目標排出量</t>
    <rPh sb="0" eb="2">
      <t>モクヒョウ</t>
    </rPh>
    <rPh sb="2" eb="4">
      <t>ハイシュツ</t>
    </rPh>
    <rPh sb="4" eb="5">
      <t>リョウ</t>
    </rPh>
    <phoneticPr fontId="82"/>
  </si>
  <si>
    <t>目標排出量削減率</t>
    <rPh sb="0" eb="2">
      <t>モクヒョウ</t>
    </rPh>
    <rPh sb="2" eb="4">
      <t>ハイシュツ</t>
    </rPh>
    <rPh sb="4" eb="5">
      <t>リョウ</t>
    </rPh>
    <rPh sb="5" eb="7">
      <t>サクゲン</t>
    </rPh>
    <rPh sb="7" eb="8">
      <t>リツ</t>
    </rPh>
    <phoneticPr fontId="82"/>
  </si>
  <si>
    <t>目標調整後排出量</t>
    <rPh sb="0" eb="2">
      <t>モクヒョウ</t>
    </rPh>
    <rPh sb="2" eb="5">
      <t>チョウセイゴ</t>
    </rPh>
    <rPh sb="5" eb="7">
      <t>ハイシュツ</t>
    </rPh>
    <rPh sb="7" eb="8">
      <t>リョウ</t>
    </rPh>
    <phoneticPr fontId="82"/>
  </si>
  <si>
    <t>目標調整後排出量削減率</t>
    <rPh sb="0" eb="2">
      <t>モクヒョウ</t>
    </rPh>
    <rPh sb="2" eb="5">
      <t>チョウセイゴ</t>
    </rPh>
    <rPh sb="5" eb="7">
      <t>ハイシュツ</t>
    </rPh>
    <rPh sb="7" eb="8">
      <t>リョウ</t>
    </rPh>
    <rPh sb="8" eb="10">
      <t>サクゲン</t>
    </rPh>
    <rPh sb="10" eb="11">
      <t>リツ</t>
    </rPh>
    <phoneticPr fontId="82"/>
  </si>
  <si>
    <t>目標原単位</t>
    <rPh sb="0" eb="2">
      <t>モクヒョウ</t>
    </rPh>
    <rPh sb="2" eb="5">
      <t>ゲンタンイ</t>
    </rPh>
    <phoneticPr fontId="82"/>
  </si>
  <si>
    <t>目標原単位分母</t>
    <rPh sb="0" eb="2">
      <t>モクヒョウ</t>
    </rPh>
    <rPh sb="2" eb="5">
      <t>ゲンタンイ</t>
    </rPh>
    <rPh sb="5" eb="7">
      <t>ブンボ</t>
    </rPh>
    <phoneticPr fontId="82"/>
  </si>
  <si>
    <t>目標原単位削減率</t>
    <rPh sb="0" eb="2">
      <t>モクヒョウ</t>
    </rPh>
    <rPh sb="2" eb="5">
      <t>ゲンタンイ</t>
    </rPh>
    <rPh sb="5" eb="7">
      <t>サクゲン</t>
    </rPh>
    <rPh sb="7" eb="8">
      <t>リツ</t>
    </rPh>
    <phoneticPr fontId="82"/>
  </si>
  <si>
    <t>第一年度</t>
    <rPh sb="0" eb="2">
      <t>ダイイチ</t>
    </rPh>
    <rPh sb="2" eb="4">
      <t>ネンド</t>
    </rPh>
    <phoneticPr fontId="82"/>
  </si>
  <si>
    <t>第一年度排出量</t>
    <rPh sb="0" eb="2">
      <t>ダイイチ</t>
    </rPh>
    <rPh sb="2" eb="4">
      <t>ネンド</t>
    </rPh>
    <rPh sb="4" eb="6">
      <t>ハイシュツ</t>
    </rPh>
    <rPh sb="6" eb="7">
      <t>リョウ</t>
    </rPh>
    <phoneticPr fontId="82"/>
  </si>
  <si>
    <t>第一年度排出量削減率</t>
    <rPh sb="0" eb="2">
      <t>ダイイチ</t>
    </rPh>
    <rPh sb="2" eb="4">
      <t>ネンド</t>
    </rPh>
    <rPh sb="4" eb="6">
      <t>ハイシュツ</t>
    </rPh>
    <rPh sb="6" eb="7">
      <t>リョウ</t>
    </rPh>
    <rPh sb="7" eb="9">
      <t>サクゲン</t>
    </rPh>
    <rPh sb="9" eb="10">
      <t>リツ</t>
    </rPh>
    <phoneticPr fontId="82"/>
  </si>
  <si>
    <t>第一年度調整後排出量</t>
    <rPh sb="0" eb="2">
      <t>ダイイチ</t>
    </rPh>
    <rPh sb="2" eb="4">
      <t>ネンド</t>
    </rPh>
    <rPh sb="4" eb="7">
      <t>チョウセイゴ</t>
    </rPh>
    <rPh sb="7" eb="9">
      <t>ハイシュツ</t>
    </rPh>
    <rPh sb="9" eb="10">
      <t>リョウ</t>
    </rPh>
    <phoneticPr fontId="82"/>
  </si>
  <si>
    <t>第一年度調整後排出量削減率</t>
    <rPh sb="0" eb="2">
      <t>ダイイチ</t>
    </rPh>
    <rPh sb="2" eb="4">
      <t>ネンド</t>
    </rPh>
    <rPh sb="4" eb="7">
      <t>チョウセイゴ</t>
    </rPh>
    <rPh sb="7" eb="9">
      <t>ハイシュツ</t>
    </rPh>
    <rPh sb="9" eb="10">
      <t>リョウ</t>
    </rPh>
    <rPh sb="10" eb="12">
      <t>サクゲン</t>
    </rPh>
    <rPh sb="12" eb="13">
      <t>リツ</t>
    </rPh>
    <phoneticPr fontId="82"/>
  </si>
  <si>
    <t>第一年度原単位</t>
    <rPh sb="0" eb="2">
      <t>ダイイチ</t>
    </rPh>
    <rPh sb="2" eb="4">
      <t>ネンド</t>
    </rPh>
    <rPh sb="4" eb="7">
      <t>ゲンタンイ</t>
    </rPh>
    <phoneticPr fontId="82"/>
  </si>
  <si>
    <t>第一年度原単位分母</t>
    <rPh sb="0" eb="2">
      <t>ダイイチ</t>
    </rPh>
    <rPh sb="2" eb="4">
      <t>ネンド</t>
    </rPh>
    <rPh sb="4" eb="7">
      <t>ゲンタンイ</t>
    </rPh>
    <rPh sb="7" eb="9">
      <t>ブンボ</t>
    </rPh>
    <phoneticPr fontId="82"/>
  </si>
  <si>
    <t>第一年度原単位削減率</t>
    <rPh sb="0" eb="2">
      <t>ダイイチ</t>
    </rPh>
    <rPh sb="2" eb="4">
      <t>ネンド</t>
    </rPh>
    <rPh sb="4" eb="7">
      <t>ゲンタンイ</t>
    </rPh>
    <rPh sb="7" eb="9">
      <t>サクゲン</t>
    </rPh>
    <rPh sb="9" eb="10">
      <t>リツ</t>
    </rPh>
    <phoneticPr fontId="82"/>
  </si>
  <si>
    <t>第二年度</t>
    <rPh sb="2" eb="4">
      <t>ネンド</t>
    </rPh>
    <phoneticPr fontId="82"/>
  </si>
  <si>
    <t>第二年度排出量</t>
    <rPh sb="2" eb="4">
      <t>ネンド</t>
    </rPh>
    <rPh sb="4" eb="6">
      <t>ハイシュツ</t>
    </rPh>
    <rPh sb="6" eb="7">
      <t>リョウ</t>
    </rPh>
    <phoneticPr fontId="82"/>
  </si>
  <si>
    <t>第二年度排出量削減率</t>
    <rPh sb="2" eb="4">
      <t>ネンド</t>
    </rPh>
    <rPh sb="4" eb="6">
      <t>ハイシュツ</t>
    </rPh>
    <rPh sb="6" eb="7">
      <t>リョウ</t>
    </rPh>
    <rPh sb="7" eb="9">
      <t>サクゲン</t>
    </rPh>
    <rPh sb="9" eb="10">
      <t>リツ</t>
    </rPh>
    <phoneticPr fontId="82"/>
  </si>
  <si>
    <t>第二年度調整後排出量</t>
    <rPh sb="2" eb="4">
      <t>ネンド</t>
    </rPh>
    <rPh sb="4" eb="7">
      <t>チョウセイゴ</t>
    </rPh>
    <rPh sb="7" eb="9">
      <t>ハイシュツ</t>
    </rPh>
    <rPh sb="9" eb="10">
      <t>リョウ</t>
    </rPh>
    <phoneticPr fontId="82"/>
  </si>
  <si>
    <t>第二年度調整後排出量削減率</t>
    <rPh sb="2" eb="4">
      <t>ネンド</t>
    </rPh>
    <rPh sb="4" eb="7">
      <t>チョウセイゴ</t>
    </rPh>
    <rPh sb="7" eb="9">
      <t>ハイシュツ</t>
    </rPh>
    <rPh sb="9" eb="10">
      <t>リョウ</t>
    </rPh>
    <rPh sb="10" eb="12">
      <t>サクゲン</t>
    </rPh>
    <rPh sb="12" eb="13">
      <t>リツ</t>
    </rPh>
    <phoneticPr fontId="82"/>
  </si>
  <si>
    <t>第二年度原単位</t>
    <rPh sb="2" eb="4">
      <t>ネンド</t>
    </rPh>
    <rPh sb="4" eb="7">
      <t>ゲンタンイ</t>
    </rPh>
    <phoneticPr fontId="82"/>
  </si>
  <si>
    <t>第二年度原単位分母</t>
    <rPh sb="2" eb="4">
      <t>ネンド</t>
    </rPh>
    <rPh sb="4" eb="7">
      <t>ゲンタンイ</t>
    </rPh>
    <rPh sb="7" eb="9">
      <t>ブンボ</t>
    </rPh>
    <phoneticPr fontId="82"/>
  </si>
  <si>
    <t>第二年度原単位削減率</t>
    <rPh sb="2" eb="4">
      <t>ネンド</t>
    </rPh>
    <rPh sb="4" eb="7">
      <t>ゲンタンイ</t>
    </rPh>
    <rPh sb="7" eb="9">
      <t>サクゲン</t>
    </rPh>
    <rPh sb="9" eb="10">
      <t>リツ</t>
    </rPh>
    <phoneticPr fontId="82"/>
  </si>
  <si>
    <t>第三年度</t>
    <rPh sb="2" eb="4">
      <t>ネンド</t>
    </rPh>
    <phoneticPr fontId="82"/>
  </si>
  <si>
    <t>第三年度排出量</t>
    <rPh sb="2" eb="4">
      <t>ネンド</t>
    </rPh>
    <rPh sb="4" eb="6">
      <t>ハイシュツ</t>
    </rPh>
    <rPh sb="6" eb="7">
      <t>リョウ</t>
    </rPh>
    <phoneticPr fontId="82"/>
  </si>
  <si>
    <t>第三年度排出量削減率</t>
    <rPh sb="2" eb="4">
      <t>ネンド</t>
    </rPh>
    <rPh sb="4" eb="6">
      <t>ハイシュツ</t>
    </rPh>
    <rPh sb="6" eb="7">
      <t>リョウ</t>
    </rPh>
    <rPh sb="7" eb="9">
      <t>サクゲン</t>
    </rPh>
    <rPh sb="9" eb="10">
      <t>リツ</t>
    </rPh>
    <phoneticPr fontId="82"/>
  </si>
  <si>
    <t>第三年度調整後排出量</t>
    <rPh sb="2" eb="4">
      <t>ネンド</t>
    </rPh>
    <rPh sb="4" eb="7">
      <t>チョウセイゴ</t>
    </rPh>
    <rPh sb="7" eb="9">
      <t>ハイシュツ</t>
    </rPh>
    <rPh sb="9" eb="10">
      <t>リョウ</t>
    </rPh>
    <phoneticPr fontId="82"/>
  </si>
  <si>
    <t>第三年度調整後排出量削減率</t>
    <rPh sb="2" eb="4">
      <t>ネンド</t>
    </rPh>
    <rPh sb="4" eb="7">
      <t>チョウセイゴ</t>
    </rPh>
    <rPh sb="7" eb="9">
      <t>ハイシュツ</t>
    </rPh>
    <rPh sb="9" eb="10">
      <t>リョウ</t>
    </rPh>
    <rPh sb="10" eb="12">
      <t>サクゲン</t>
    </rPh>
    <rPh sb="12" eb="13">
      <t>リツ</t>
    </rPh>
    <phoneticPr fontId="82"/>
  </si>
  <si>
    <t>第三年度原単位</t>
    <rPh sb="2" eb="4">
      <t>ネンド</t>
    </rPh>
    <rPh sb="4" eb="7">
      <t>ゲンタンイ</t>
    </rPh>
    <phoneticPr fontId="82"/>
  </si>
  <si>
    <t>第三年度原単位分母</t>
    <rPh sb="2" eb="4">
      <t>ネンド</t>
    </rPh>
    <rPh sb="4" eb="7">
      <t>ゲンタンイ</t>
    </rPh>
    <rPh sb="7" eb="9">
      <t>ブンボ</t>
    </rPh>
    <phoneticPr fontId="82"/>
  </si>
  <si>
    <t>第三年度原単位削減率</t>
    <rPh sb="2" eb="4">
      <t>ネンド</t>
    </rPh>
    <rPh sb="4" eb="7">
      <t>ゲンタンイ</t>
    </rPh>
    <rPh sb="7" eb="9">
      <t>サクゲン</t>
    </rPh>
    <rPh sb="9" eb="10">
      <t>リツ</t>
    </rPh>
    <phoneticPr fontId="82"/>
  </si>
  <si>
    <t>達成状況</t>
  </si>
  <si>
    <t>省エネ取組</t>
    <rPh sb="0" eb="1">
      <t>ショウ</t>
    </rPh>
    <rPh sb="3" eb="5">
      <t>トリクミ</t>
    </rPh>
    <phoneticPr fontId="82"/>
  </si>
  <si>
    <t>事業活動量</t>
    <rPh sb="0" eb="5">
      <t>ジギョウカツドウリョウ</t>
    </rPh>
    <phoneticPr fontId="82"/>
  </si>
  <si>
    <t>自由記述欄</t>
    <rPh sb="0" eb="2">
      <t>ジユウ</t>
    </rPh>
    <rPh sb="2" eb="4">
      <t>キジュツ</t>
    </rPh>
    <rPh sb="4" eb="5">
      <t>ラン</t>
    </rPh>
    <phoneticPr fontId="82"/>
  </si>
  <si>
    <t>基準排出量</t>
    <rPh sb="0" eb="2">
      <t>キジュン</t>
    </rPh>
    <rPh sb="2" eb="4">
      <t>ハイシュツ</t>
    </rPh>
    <rPh sb="4" eb="5">
      <t>リョウ</t>
    </rPh>
    <phoneticPr fontId="82"/>
  </si>
  <si>
    <t>001</t>
  </si>
  <si>
    <t>株式会社レインズインターナショナル</t>
  </si>
  <si>
    <t>2号</t>
  </si>
  <si>
    <t>横浜市西区みなとみらい2-2-1
ランドマークタワー12階</t>
  </si>
  <si>
    <t>代表取締役　澄川　浩太</t>
  </si>
  <si>
    <t>横浜市西区みなとみらい2-2-1　ランドマークタワー12階</t>
  </si>
  <si>
    <t>2号</t>
    <phoneticPr fontId="82"/>
  </si>
  <si>
    <t>有</t>
    <phoneticPr fontId="82"/>
  </si>
  <si>
    <t>本部オフィス安全管理部(事前連絡要)</t>
  </si>
  <si>
    <t>横浜市西区みなとみらい2-2-1ランドマークタワー12階</t>
  </si>
  <si>
    <t>10：00～18：00</t>
  </si>
  <si>
    <t>百万円</t>
  </si>
  <si>
    <t>目標を下回った</t>
  </si>
  <si>
    <t>なし</t>
  </si>
  <si>
    <t>増</t>
  </si>
  <si>
    <t>基準年度から事業統合等により店舗数が19店舗増加しております。また、昨年度はコロナウイルスによる緊急事態宣言、営業時間の短縮等の影響もあり数値が大きく変動しております。</t>
  </si>
  <si>
    <t>004</t>
  </si>
  <si>
    <t>ウエルシア薬局株式会社</t>
  </si>
  <si>
    <t>1号</t>
  </si>
  <si>
    <t>東京都千代田区外神田二丁目２－１５</t>
  </si>
  <si>
    <t>代表取締役社長　松本忠久</t>
  </si>
  <si>
    <t>1号</t>
    <phoneticPr fontId="82"/>
  </si>
  <si>
    <t>ウエルシア薬局株式会社　本部</t>
  </si>
  <si>
    <t>9：00-18：00　土日祝日を除く</t>
  </si>
  <si>
    <t>千㎡h</t>
  </si>
  <si>
    <t>目標を上回った</t>
  </si>
  <si>
    <t>ほぼ変動無し</t>
  </si>
  <si>
    <t>005</t>
  </si>
  <si>
    <t>株式会社ホテル、ニューグランド</t>
  </si>
  <si>
    <t>神奈川県横浜市中区山下町１０番地</t>
  </si>
  <si>
    <t>代表取締役会長兼社長　原 信造</t>
  </si>
  <si>
    <t>株式会社ホテルニューグランド　施設部</t>
  </si>
  <si>
    <t>横浜市中区山下町10番地</t>
  </si>
  <si>
    <t>９：００～１６：００</t>
  </si>
  <si>
    <t>百m2</t>
  </si>
  <si>
    <t>減</t>
  </si>
  <si>
    <t>006</t>
  </si>
  <si>
    <t>富士シティオ株式会社</t>
  </si>
  <si>
    <t>横浜市中区日本大通17番地</t>
  </si>
  <si>
    <t>代表取締役　永田　俊雄</t>
  </si>
  <si>
    <t>富士シティオ株式会社　本部</t>
  </si>
  <si>
    <t>9：30～17：00</t>
  </si>
  <si>
    <t>007</t>
  </si>
  <si>
    <t>株式会社インテック</t>
  </si>
  <si>
    <t>富山県富山市牛島新町５番５号</t>
  </si>
  <si>
    <t>代表取締役社長　北　岡　隆　之</t>
  </si>
  <si>
    <t>株式会社インテック横浜事業所　１Ｆ受付</t>
  </si>
  <si>
    <t>横浜市神奈川区新浦島町１－１－２５</t>
  </si>
  <si>
    <t>営業時間内（9：00～17：30）</t>
  </si>
  <si>
    <t>・サーバ機器を当社の他データセンターへ移設を行った。
また、電算空調機の稼働台数の調整を行った。
・事務所では、在宅勤務促進により、時間外空調稼働時間の削減を実施した。</t>
  </si>
  <si>
    <t>008</t>
  </si>
  <si>
    <t>三和交通株式会社</t>
  </si>
  <si>
    <t>3号</t>
  </si>
  <si>
    <t>横浜市港北区鳥山町480番地</t>
  </si>
  <si>
    <t>代表取締役　吉川　永一</t>
  </si>
  <si>
    <t>3号</t>
    <phoneticPr fontId="82"/>
  </si>
  <si>
    <t>9：00～15：00</t>
  </si>
  <si>
    <t>おおむね目標通り</t>
  </si>
  <si>
    <t xml:space="preserve">ジャパンタクシー増加に伴う燃費の減少
</t>
  </si>
  <si>
    <t>010</t>
  </si>
  <si>
    <t>株式会社アズマ</t>
  </si>
  <si>
    <t>神奈川県横浜市都筑区川和町635</t>
  </si>
  <si>
    <t>代表取締役社長　手塚　佳樹</t>
  </si>
  <si>
    <t>㈱　アズマ　横浜工場</t>
  </si>
  <si>
    <t>横浜市都筑区川和町635</t>
  </si>
  <si>
    <t>8：30～17：00</t>
  </si>
  <si>
    <t>千㎡</t>
  </si>
  <si>
    <t>あり</t>
  </si>
  <si>
    <t>012</t>
  </si>
  <si>
    <t>メトロ自動車株式会社</t>
  </si>
  <si>
    <t>横浜市神奈川区金港町5-36</t>
  </si>
  <si>
    <t>代表取締役　秋元　康尚</t>
  </si>
  <si>
    <t>メトロ自動車株式会社　本社</t>
  </si>
  <si>
    <t>横浜市神奈川区金港町5－36</t>
  </si>
  <si>
    <t>13時から15時 (月曜日～金曜日の平日)</t>
  </si>
  <si>
    <t>千㎞</t>
  </si>
  <si>
    <t>013</t>
  </si>
  <si>
    <t>前田道路株式会社</t>
  </si>
  <si>
    <t>東京都品川区大崎１－１１－３</t>
  </si>
  <si>
    <t>代表取締役　武川　秀也</t>
  </si>
  <si>
    <t>神奈川県横浜市瀬谷区北町20-13</t>
  </si>
  <si>
    <t>前田道路株式会社　西関東支店</t>
  </si>
  <si>
    <t>横浜市中区不老町３－１２－５</t>
  </si>
  <si>
    <t>014</t>
  </si>
  <si>
    <t>高梨販売株式会社</t>
  </si>
  <si>
    <t>神奈川県横浜市旭区本宿町5番地</t>
  </si>
  <si>
    <t>代表取締役社長　髙梨　信芳</t>
  </si>
  <si>
    <t>代表取締役社長　　髙梨　信芳</t>
  </si>
  <si>
    <t>高梨販売株式会社　企画センター</t>
  </si>
  <si>
    <t>横浜市保土ヶ谷区神戸町134横浜ビジネスパークイーストタワー13F</t>
  </si>
  <si>
    <t>9時～17時</t>
  </si>
  <si>
    <t>・コース効率化及び運送会社への委託化による台数削減
　121台→92台
・燃費基準達成車への入替（ハイブリッド車9台増）</t>
  </si>
  <si>
    <t>015</t>
  </si>
  <si>
    <t>コカ・コーラボトラーズジャパン株式会社</t>
  </si>
  <si>
    <t>東京都港区赤坂９丁目７番１号
ミッドタウン・タワー</t>
  </si>
  <si>
    <t>代表取締役社長　カリン・ドラガン</t>
  </si>
  <si>
    <t>東京都港区赤坂９丁目７番１号 ミッドタウン・タワー</t>
  </si>
  <si>
    <t>コカ・コーラボトラーズジャパン㈱資産管理部　車両管理課</t>
  </si>
  <si>
    <t>福岡県福岡市中央区薬院3-2-23</t>
  </si>
  <si>
    <t>午前9時から午後5時45分まで</t>
  </si>
  <si>
    <t>016</t>
  </si>
  <si>
    <t>神奈川都市交通株式会社</t>
  </si>
  <si>
    <t>横浜市西区桜木町７－４１</t>
  </si>
  <si>
    <t>取締役社長　伊藤　宏</t>
  </si>
  <si>
    <t>　本社５階　業務部業務課受付</t>
  </si>
  <si>
    <t>　横浜市西区桜木町７－４１</t>
  </si>
  <si>
    <t>　午前９時　～　午後５時</t>
  </si>
  <si>
    <t>新型コロナウイルス感染症の影響による外出自粛で、輸送量が大きく減少した為、排出量も減少した。</t>
  </si>
  <si>
    <t>017</t>
  </si>
  <si>
    <t>学校法人昭和大学</t>
  </si>
  <si>
    <t>東京都品川区旗の台一丁目５番地８号</t>
  </si>
  <si>
    <t>理事長　小口勝司</t>
  </si>
  <si>
    <t>昭和大学横浜市北部病院　中央監視室</t>
  </si>
  <si>
    <t>神奈川県横浜市都筑区茅ケ崎中央３５－１</t>
  </si>
  <si>
    <t>9：00～17：00</t>
  </si>
  <si>
    <t>コロナ禍による空調機の運転時間が増加し、　　　　　　　　　　　　　　　　　　　伴うモーターや熱源の使用量が増えた事によりエネルギー使用量が増加しました。</t>
  </si>
  <si>
    <t>018</t>
  </si>
  <si>
    <t>横浜熱供給株式会社</t>
  </si>
  <si>
    <t>横浜市西区北幸二丁目９番１４号　　</t>
  </si>
  <si>
    <t>取締役社長　平野　雅之</t>
  </si>
  <si>
    <t>横浜市西区北幸二丁目９番１４号</t>
  </si>
  <si>
    <t>横浜熱供給株式会社　本社事務室（相鉄本社ビル５階）</t>
  </si>
  <si>
    <t>平日の９：００～１２：００及び１３：００～１７：３０</t>
  </si>
  <si>
    <t>千GJ</t>
  </si>
  <si>
    <t>2020年10月着手した、熱源機器更新工事の第Ⅰ期工事が2021年7月に竣工し、高効率冷凍機2台（INVターボ冷凍機：800RT、高効率吸収式冷凍機：1900RT）が運転開始となり、排出原単位の削減に大きく貢献した。</t>
  </si>
  <si>
    <t>020</t>
  </si>
  <si>
    <t>株式会社Olympic</t>
  </si>
  <si>
    <t>東京都国分寺市本町４丁目１２番１号</t>
  </si>
  <si>
    <t>代表取締役　　大下内 徹</t>
  </si>
  <si>
    <t>株式会社Olympic　総務部</t>
  </si>
  <si>
    <t>平日　10時～17時</t>
  </si>
  <si>
    <t>022</t>
  </si>
  <si>
    <t>丸全昭和運輸株式会社</t>
  </si>
  <si>
    <t>横浜市中区南仲通２-１５</t>
  </si>
  <si>
    <t>代表取締役社長　岡田　廣次</t>
  </si>
  <si>
    <t>総務部</t>
  </si>
  <si>
    <t>横浜市中区南仲通２－１５</t>
  </si>
  <si>
    <t>平日　９：００～１７:００（１２：００～１３：００を除く）</t>
  </si>
  <si>
    <t>024</t>
  </si>
  <si>
    <t>千代田化工建設株式会社</t>
  </si>
  <si>
    <t>神奈川県横浜市西区みなとみらい四丁目6番2号みなとみらいグランドセントラルタワー</t>
  </si>
  <si>
    <t>代表取締役会長兼社長　榊田　雅和</t>
  </si>
  <si>
    <t>千代田化工建設㈱本社　SQEI部　設備法令・気候変動対応グループ</t>
  </si>
  <si>
    <t>08：00～16：36</t>
  </si>
  <si>
    <t>千kWh</t>
  </si>
  <si>
    <t>025</t>
  </si>
  <si>
    <t>京浜急行バス株式会社</t>
  </si>
  <si>
    <t>神奈川県横浜市西区高島１‐２‐８</t>
  </si>
  <si>
    <t>取締役社長　野村　正人</t>
  </si>
  <si>
    <t>　京浜急行バス株式会社　事業統括部整備課</t>
  </si>
  <si>
    <t>　神奈川県横浜市西区高島１－２－８</t>
  </si>
  <si>
    <t>　９時３０分～１８時１５分</t>
  </si>
  <si>
    <t>千km</t>
  </si>
  <si>
    <t>・特定温室効果ガス排出量は，保有台数の減少や新型コロナウィルスの影響により走行距離が大幅
　に減少したことで削減率43.9％となった。
・原単位は，運転士へ省燃費運転の指導，タイヤ空気圧の調整やＤＰマフラー清掃などのメンテナ
　ンスをしたが，新型コロナウィルス感染症対策で，換気しながら冷暖房を使用したことにより削
　減率0.0％となった。</t>
  </si>
  <si>
    <t>026</t>
  </si>
  <si>
    <t>太平洋製糖株式会社</t>
  </si>
  <si>
    <t>横浜市鶴見区大黒町13-46</t>
  </si>
  <si>
    <t>代表取締役社長　髙栁　一明</t>
  </si>
  <si>
    <t>神奈川県横浜市鶴見区大黒町13-46</t>
  </si>
  <si>
    <t>太平洋製糖株式会社　本社工場内</t>
  </si>
  <si>
    <t>平日10時～16時</t>
  </si>
  <si>
    <t>ヒートポンプ等省エネ設備の導入を行ったが、原料の品質悪化により精製工程にエネルギーがかかり、目標達成には至らなかった。</t>
  </si>
  <si>
    <t>027</t>
  </si>
  <si>
    <t>田辺三菱製薬株式会社</t>
  </si>
  <si>
    <t>横浜市青葉区鴨志田町1000</t>
  </si>
  <si>
    <t>創薬本部　免疫炎症創薬ユニット長　
久田　豊</t>
  </si>
  <si>
    <t>代表取締役　　　上野　裕明</t>
  </si>
  <si>
    <t>大阪市中央区道修町3-2-10</t>
  </si>
  <si>
    <t xml:space="preserve">http://www.mt-pharma.co.jp/shared/show.php?url=../csr/report/data/index.html </t>
  </si>
  <si>
    <t>028</t>
  </si>
  <si>
    <t>東京レンタル株式会社</t>
  </si>
  <si>
    <t>千葉県佐倉市太田字外野2366-19</t>
  </si>
  <si>
    <t>代表取締役　辻田　真</t>
  </si>
  <si>
    <t>https://tokyo.jpncat.com/company/profile/</t>
  </si>
  <si>
    <t>029</t>
  </si>
  <si>
    <t>株式会社浅川製作所</t>
  </si>
  <si>
    <t>神奈川県横浜市港北区新羽町１２６１</t>
  </si>
  <si>
    <t>代表取締役社長　浅川　辰彦</t>
  </si>
  <si>
    <t>横浜市港北区新羽町１２６１</t>
  </si>
  <si>
    <t>　本社　総務部</t>
  </si>
  <si>
    <t>　横浜市港北区新羽町１２６１</t>
  </si>
  <si>
    <t>　８：００　～　１６：４５　（大型連休を除く月曜日～金曜日）</t>
  </si>
  <si>
    <t>千ton</t>
  </si>
  <si>
    <t>特定温室効果ガス排出量は、削減率５.４％削減できた。
しかし、原単位では削減率▲１.７％と若干下回った。</t>
  </si>
  <si>
    <t>030</t>
  </si>
  <si>
    <t>三菱地所株式会社</t>
  </si>
  <si>
    <t>東京都千代田区大手町一丁目1番1号</t>
  </si>
  <si>
    <t>執行役社長　    吉田　淳一</t>
  </si>
  <si>
    <t>執行役社長 吉田　淳一</t>
  </si>
  <si>
    <t>横浜ランドマークタワー</t>
  </si>
  <si>
    <t>横浜市西区みなとみらい二丁目２番１号　横浜ランドマークタワー１５階</t>
  </si>
  <si>
    <t>　10：00～17:00</t>
  </si>
  <si>
    <t>・各種更新工事における省エネ機器導入
・横浜ランドマークタワーは2021年4月よりRE100に切り替え
・マークイズみなとみらいは2021年11月よりRE100に切り替え
　</t>
  </si>
  <si>
    <t>031</t>
  </si>
  <si>
    <t>日本発条株式会社</t>
  </si>
  <si>
    <t>神奈川県横浜市金沢区福浦3-10</t>
  </si>
  <si>
    <t>企画管理本部 本部長 取締役専務執行役員 
吉村 秀文</t>
  </si>
  <si>
    <t>代表取締役社長      茅本　隆司</t>
  </si>
  <si>
    <t>日本発条株式会社　横浜事業所 　技術本部　安全環境部</t>
  </si>
  <si>
    <t>横浜市金沢区福浦３－１０　　電話：045-786-7520</t>
  </si>
  <si>
    <t>平日　9:00～16:00　（要　事前予約）</t>
  </si>
  <si>
    <t>設備運用の見直しや、新規省エネ設備への置換え</t>
  </si>
  <si>
    <t>034</t>
  </si>
  <si>
    <t>京浜ハイヤー株式会社</t>
  </si>
  <si>
    <t>横浜市港南区最戸１丁目８番５号</t>
  </si>
  <si>
    <t>代表取締役　　岩浦　泰二</t>
  </si>
  <si>
    <t>代表取締役　岩浦　泰二</t>
  </si>
  <si>
    <t>keihinhire_kamioooka@yahoo.co.jp</t>
  </si>
  <si>
    <t>京浜ハイヤー株式会社　上大岡本社営業所</t>
  </si>
  <si>
    <t>９：００　～　１５：００</t>
  </si>
  <si>
    <t>036</t>
  </si>
  <si>
    <t>株式会社Ｊ-オイルミルズ</t>
  </si>
  <si>
    <t>横浜市鶴見区大黒町７番４１号</t>
  </si>
  <si>
    <t>横浜工場　工場長　守屋　健志</t>
  </si>
  <si>
    <t>代表取締役社長　佐藤 達也</t>
  </si>
  <si>
    <t>東京都中央区明石町８番１号　聖路加タワー１７Ｆ～１９Ｆ</t>
  </si>
  <si>
    <t>株式会社Ｊ-オイルミルズ横浜工場　業務課</t>
  </si>
  <si>
    <t>横浜市鶴見区大黒町７番４１号　　　電話045-503-2411</t>
  </si>
  <si>
    <t>月～金　　　09時～16時</t>
  </si>
  <si>
    <t>省エネ活動によるムダの削減と空調機やLED照明の更新などに加え、電力会社の変更による排出係数の減少が目標達成に寄与した。</t>
  </si>
  <si>
    <t>037</t>
  </si>
  <si>
    <t>株式会社セブン＆アイ・フードシステムズ</t>
  </si>
  <si>
    <t>東京都千代田区二番町8番地8</t>
  </si>
  <si>
    <t>代表取締役　小松　　雅美</t>
  </si>
  <si>
    <t>代表取締役　小松　雅美</t>
  </si>
  <si>
    <t>本部玄関</t>
  </si>
  <si>
    <t>東京都千代田区二番町4番地5</t>
  </si>
  <si>
    <t>9：00～17：30（土日、祝祭日除く）</t>
  </si>
  <si>
    <t>百㎡</t>
  </si>
  <si>
    <t>コロナの影響により店舗の閉店及び営業時間の削減により、2020年・2021年の使用量が多く削減したが、省エネ施策等の効果もあり目標を達成できたのだと思われる。</t>
  </si>
  <si>
    <t>038</t>
  </si>
  <si>
    <t>藤森工業株式会社</t>
  </si>
  <si>
    <t>横浜市金沢区幸浦1-10-1</t>
  </si>
  <si>
    <t>横浜事業所長　原澤　斉</t>
  </si>
  <si>
    <t>代表取締役社長　布山 英士</t>
  </si>
  <si>
    <t>〒112-0002
東京都文京区小石川一丁目1番1号 文京ガーデン ゲートタワー22階</t>
  </si>
  <si>
    <t>藤森工業株式会社横浜事業所</t>
  </si>
  <si>
    <t>神奈川県横浜市金沢区幸浦１‐１０‐１</t>
  </si>
  <si>
    <t>ＡＭ１１:００　～　ＰＭ５:００</t>
  </si>
  <si>
    <t>工程室の増築による空調面積拡大。新規生産設備の稼働率増加等がエネルギー使用量の増加要因となりました。</t>
  </si>
  <si>
    <t>039</t>
  </si>
  <si>
    <t>株式会社みずほ銀行</t>
  </si>
  <si>
    <t>東京都千代田区大手町一丁目5番5号</t>
  </si>
  <si>
    <t>取締役頭取  加藤　勝彦</t>
  </si>
  <si>
    <t>加藤　勝彦</t>
  </si>
  <si>
    <t>https://www.mizuho-fg.co.jp/csr/environment/activity/gas.html</t>
  </si>
  <si>
    <t>千m2</t>
  </si>
  <si>
    <t>040</t>
  </si>
  <si>
    <t>社会福祉法人親善福祉協会</t>
  </si>
  <si>
    <t>横浜市泉区西が岡1-28-1</t>
  </si>
  <si>
    <t>理事長　水地　啓子</t>
  </si>
  <si>
    <t>国際親善総合病院</t>
  </si>
  <si>
    <t>13時～16時（土曜・日曜祭日を除く平日）</t>
  </si>
  <si>
    <t>設備更新にあたっては高効率の機器を選定した。
利用状況に応じて柔軟な設備運転管理を行い省エネに繋げた。</t>
  </si>
  <si>
    <t>041</t>
  </si>
  <si>
    <t>昭和電工株式会社</t>
  </si>
  <si>
    <t>東京都港区芝大門1-13-9</t>
  </si>
  <si>
    <t>代表取締役社長　髙橋秀仁</t>
  </si>
  <si>
    <t>昭和電工横浜事業所</t>
  </si>
  <si>
    <t>神奈川県横浜市神奈川区恵比須町8番地</t>
  </si>
  <si>
    <t>平日　10:00～16:00　（土、日、祝日及び年末年始等の休日は除く）</t>
  </si>
  <si>
    <t>2021年度は2020年度に比べ生産量が増加したことから、2020年度比の原単位は大幅向上した。</t>
  </si>
  <si>
    <t>042</t>
  </si>
  <si>
    <t>大和証券オフィス投資法人</t>
  </si>
  <si>
    <t>東京都中央区銀座六丁目2番1号</t>
  </si>
  <si>
    <t>執行役員　宮本　聖也</t>
  </si>
  <si>
    <t>コンカード横浜防災センター</t>
  </si>
  <si>
    <t>横浜市神奈川区金港町3-1</t>
  </si>
  <si>
    <t>千㎡・千ｈ</t>
  </si>
  <si>
    <t>新型コロナウィルス蔓延による出勤者減少</t>
  </si>
  <si>
    <t>043</t>
  </si>
  <si>
    <t>公立大学法人横浜市立大学</t>
  </si>
  <si>
    <t>神奈川県横浜市金沢区瀬戸22-2</t>
  </si>
  <si>
    <t>理事長　小山内　いづ美</t>
  </si>
  <si>
    <t>横浜市金沢区瀬戸22-2</t>
  </si>
  <si>
    <t>金沢八景キャンパス　総務課（施設担当）</t>
  </si>
  <si>
    <t>10:00から16:00（土日、祝日、年末年始を除く）</t>
  </si>
  <si>
    <t>千m2×年</t>
  </si>
  <si>
    <t>新型コロナウィルスの感染拡大により換気風量の増加等によるエネルギー増大要因がある一方、大学部門の活動量減少等の要因も併存した。</t>
  </si>
  <si>
    <t>044</t>
  </si>
  <si>
    <t>Ｊ＆Ｔ環境株式会社</t>
  </si>
  <si>
    <t>1号3号</t>
  </si>
  <si>
    <t>横浜市鶴見区弁天町３番地１</t>
  </si>
  <si>
    <t>代表取締役　露口　哲男</t>
  </si>
  <si>
    <t>　本社</t>
  </si>
  <si>
    <t xml:space="preserve">  横浜市鶴見区小野町６１番１号　小野町ビル4F</t>
  </si>
  <si>
    <t>　８：００～１６：４５（土曜日、日曜日、会社の所定休日は除く）</t>
  </si>
  <si>
    <t>千t</t>
  </si>
  <si>
    <t>省エネルギー活動の実施と事業活動量の減少により、特定温室効果ガス排出量の総量は減少した。原単位については、事業活動あたりに使用するエネルギー使用量が増加したため、悪化した。</t>
  </si>
  <si>
    <t>045</t>
  </si>
  <si>
    <t>株式会社東芝</t>
  </si>
  <si>
    <t>東京都港区芝浦一丁目1番1号</t>
  </si>
  <si>
    <t>代表執行役社長 CEO　島田　太郎</t>
  </si>
  <si>
    <t>東京都港区芝浦一丁目１番１号</t>
  </si>
  <si>
    <t>本社　環境推進室</t>
  </si>
  <si>
    <t>東京都港区芝浦１－１－１　</t>
  </si>
  <si>
    <t>９：００～１７：００</t>
  </si>
  <si>
    <t>アフターコロナに対する体制の整備および運用、CGS設備の稼働</t>
  </si>
  <si>
    <t>「環境未来ビジョン2050」を定め、「豊かな価値の創造と地球との共生をめざした環境経営を通じて持続可能な社会の実現に貢献する」ことを目的とし、持続可能な社会、すなわち脱炭素社会・循環型社会・自然共生社会の実現をめざします。
「気候変動への対応」では、2050年に向けて社会の温室効果ガス排出量ネットゼロ化に貢献するため、2030年度までに当社のバリューチェーンを通じた温室効果ガス排出量の70%削減（2019年度比）をめざします。なお、2050年度までにはカーボンニュートラルの実現を目標としています。
　これはパリ協定に基づく日本の削減目標と整合する目標であり、パリ協定が描く未来の実現に向けて必要不可欠な取り組みであると考えています。当社グループにおける省エネ設備への投資や再生可能エネルギー導入拡大に加え、脱炭素・低炭素エネルギー技術や省エネ製品・サービスなど、社会における温室効果ガス削減に貢献する製品・サービスの創出や、適応策に関連したビジネスの推進にも注力していきます。2030年度の温室効果ガス削減目標については、科学的な根拠に基づく目標としてSBT(Science Based Targets)の認定を取得しました。</t>
  </si>
  <si>
    <t>046</t>
  </si>
  <si>
    <t>芝浦メカトロニクス株式会社</t>
  </si>
  <si>
    <t>神奈川県横浜市栄区笠間2-5-1</t>
  </si>
  <si>
    <t>代表取締役社長執行役員　今村　圭吾</t>
  </si>
  <si>
    <t>芝浦メカトロニクス㈱横浜事業所</t>
  </si>
  <si>
    <t>横浜市栄区笠間2-5-1</t>
  </si>
  <si>
    <t>億円</t>
  </si>
  <si>
    <t>エネルギー負荷の高い設備の入替
こまめな省エネ施策の実施</t>
  </si>
  <si>
    <t>047</t>
  </si>
  <si>
    <t>第一屋製パン株式会社</t>
  </si>
  <si>
    <t>東京都小平市小川東町3-6-1</t>
  </si>
  <si>
    <t>代表取締役社長　細貝　正統</t>
  </si>
  <si>
    <t>第一屋製パン株式会社　横浜工場</t>
  </si>
  <si>
    <t>横浜市戸塚区平戸町100</t>
  </si>
  <si>
    <t>9:00～17:00</t>
  </si>
  <si>
    <t>千袋</t>
  </si>
  <si>
    <t>高効率の冷凍機及び照明のLED灯への更新を進めている。
生産数量の減少。</t>
  </si>
  <si>
    <t>050</t>
  </si>
  <si>
    <t>新横浜ステーション開発株式会社</t>
  </si>
  <si>
    <t>横浜市港北区新横浜二丁目4番地1</t>
  </si>
  <si>
    <t>代表取締役社長　藤川　紳　　　</t>
  </si>
  <si>
    <t>代表取締役社長　藤川　紳</t>
  </si>
  <si>
    <t>新横浜中央ビル　地下１階防災センター</t>
  </si>
  <si>
    <t>横浜市港北区新横浜２－１００－４５</t>
  </si>
  <si>
    <t>１１時～１７時</t>
  </si>
  <si>
    <t>2018年度に比べ、基礎排出係数(t-CO₂)が低いため。
中部電力ミライズ0.476(2018年度)→0.406(2021年度)
東京電力エナジーパートナー0.476(2018年度)→0.406(2021年度)</t>
  </si>
  <si>
    <t>051</t>
  </si>
  <si>
    <t>ライフカード株式会社</t>
  </si>
  <si>
    <t>横浜市青葉区荏田西1-3-20</t>
  </si>
  <si>
    <t>代表取締役　北之坊　敏泰</t>
  </si>
  <si>
    <t>東京都港区芝二丁目31番19号　バンザイビル</t>
  </si>
  <si>
    <t>ライフカード株式会社本社内</t>
  </si>
  <si>
    <t>東京都港区芝2丁目31-19　バンザイビル３F　総務部</t>
  </si>
  <si>
    <t>10:00～16:00</t>
  </si>
  <si>
    <t>節電やＬＥＤ化や、新しいサーバー機器に入替え。</t>
  </si>
  <si>
    <t>053</t>
  </si>
  <si>
    <t>株式会社京急百貨店</t>
  </si>
  <si>
    <t>神奈川県横浜市港南区上大岡西１-６-１</t>
  </si>
  <si>
    <t>取締役社長　竹谷　英樹</t>
  </si>
  <si>
    <t>〒233-8556　神奈川県横浜市港南区上大岡西１-６-１</t>
  </si>
  <si>
    <t>商業棟防災センター</t>
  </si>
  <si>
    <t>営業日の10：00～20：00　※営業時間短縮日は営業終了1時間前まで</t>
  </si>
  <si>
    <t>省エネ対策は、運用面で積極的に実施した。しかし、新型コロナウィルス感染症の影響により、駅隣接の物販店舗において鉄道利用者がリモートワーク等で大幅に減少したことと、営業時間の短縮等の影響が重なり、事業活動量も減少した。</t>
  </si>
  <si>
    <t>054</t>
  </si>
  <si>
    <t>三菱重工業株式会社</t>
  </si>
  <si>
    <t>横浜市中区錦町12番地</t>
  </si>
  <si>
    <t>横浜製作所長　福田　雅之</t>
  </si>
  <si>
    <t>取締役社長　　泉澤　清次</t>
  </si>
  <si>
    <t>東京都千代田区丸の内三丁目２番３号</t>
  </si>
  <si>
    <t>三菱重工業(株)横浜製作所本牧工場受付（本牧エネルギー・環境課）</t>
  </si>
  <si>
    <t>平日　10：00～16：00</t>
  </si>
  <si>
    <t>2021年10月に子会社の三菱パワー(株)を吸収し、当社への承継を行った為、旧三菱パワー分の排出量(1,292t-CO2)が追加となった。</t>
  </si>
  <si>
    <t>055</t>
  </si>
  <si>
    <t>みなとみらい二十一熱供給株式会社</t>
  </si>
  <si>
    <t>神奈川県横浜市中区桜木町1-1-45</t>
  </si>
  <si>
    <t>代表取締役社長　内田　茂</t>
  </si>
  <si>
    <t>http://www.mm21dhc.co.jp/owner/yck.php</t>
  </si>
  <si>
    <t xml:space="preserve">
・高効率機器の導入、高効率機器の優先運転を実施。
・需要家増加による、需要量増加(冷熱製造量100％、温熱製造量112％、計106％ ※対2018年度実績)
</t>
  </si>
  <si>
    <t>056</t>
  </si>
  <si>
    <t>平和交通株式会社</t>
  </si>
  <si>
    <t>横浜市中区太田町３丁目３３番地</t>
  </si>
  <si>
    <t>代表取締役　新井　忠男</t>
  </si>
  <si>
    <t>神奈川県横浜市中区太田町３丁目３３番地</t>
  </si>
  <si>
    <t>平和交通株式会社　本社</t>
  </si>
  <si>
    <t>横浜市中区太田町3-33</t>
  </si>
  <si>
    <t>９時～１７時</t>
  </si>
  <si>
    <t>R3.11分社化により車両保有台数が466台から48台へ減少した為、削減率が高くなった。</t>
  </si>
  <si>
    <t>060</t>
  </si>
  <si>
    <t>Meiji Seika ファルマ株式会社</t>
  </si>
  <si>
    <t>東京都中央区京橋2-4-16</t>
  </si>
  <si>
    <t>代表取締役社長　小林 大吉郎</t>
  </si>
  <si>
    <t xml:space="preserve"> Meiji Seikaファルマ株式会社　横浜研究所</t>
  </si>
  <si>
    <t xml:space="preserve"> 横浜市港北区師岡町760</t>
  </si>
  <si>
    <t xml:space="preserve"> 13：00 ～ 15：00</t>
  </si>
  <si>
    <t>m2</t>
  </si>
  <si>
    <t>7月に医薬研究開発本部の組織改正、1月に農薬部門の別会社譲渡により、横浜研究所は2021年12月末日をもって閉鎖。</t>
  </si>
  <si>
    <t>061</t>
  </si>
  <si>
    <t>一般財団法人神奈川県警友会</t>
  </si>
  <si>
    <t>神奈川県横浜市中区海岸通2丁目4番</t>
  </si>
  <si>
    <t>代表理事　　　大窪　雅彦</t>
  </si>
  <si>
    <t>代表理事　　大窪　雅彦</t>
  </si>
  <si>
    <t>一般財団法人　神奈川県警友会　けいゆう病院　用度課（地下1階）</t>
  </si>
  <si>
    <t>神奈川県横浜市西区みなとみらい3丁目7番3号</t>
  </si>
  <si>
    <t>10：00～17：00</t>
  </si>
  <si>
    <t>2022年2月よりEMSを活用した省エネ事業を開始。入院患者数の若干減少。新型コロナの感染防止策としてレストランの時間短縮営業・土日休業とした。</t>
  </si>
  <si>
    <t>[基本方針]
神奈川県警友会は、自らの事業活動を通じて温室効果ガスの排出抑制に率先して取り組むことにより、
地球温暖化対策を推進し、活力ある持続可能な社会の実現への貢献に務める。
[これまでの取組み]
・設備機器大規模省エネ改修（2002年度）
・全館LED照明への更新（2018年度）
・EMSを活用した省エネ事業に関する工事（2021年度）
・病院スタッフの省エネ取組みへの参画、クールビズ（例年）
・冷暖房設定温度の緩和、空調運転時間の短縮（例年）
[計画中]
・2018年度に実施した空調設備老朽化診断結果をベースに、設備更新を計画中</t>
  </si>
  <si>
    <t>062</t>
  </si>
  <si>
    <t>湘南交通株式会社</t>
  </si>
  <si>
    <t>横浜市港南区丸山台1-6-3</t>
  </si>
  <si>
    <t>代表取締役　太田　宏</t>
  </si>
  <si>
    <t>湘南交通株式会社　港南営業所</t>
  </si>
  <si>
    <t>AM9:00～PM4:00</t>
  </si>
  <si>
    <t>万km</t>
  </si>
  <si>
    <t>走行粁が昨年を若干上回った。</t>
  </si>
  <si>
    <t>063</t>
  </si>
  <si>
    <t>ＢＡＳＦジャパン株式会社</t>
  </si>
  <si>
    <t>東京都中央区日本橋室町 3-4-4 
OVOL日本橋ビル3 F</t>
  </si>
  <si>
    <t>代表取締役社長 石田　博基</t>
  </si>
  <si>
    <t>代表取締役社長　石田　博基</t>
  </si>
  <si>
    <t>東京都中央区日本橋室町 3-4-4 OVOL日本橋ビル3 F</t>
  </si>
  <si>
    <t>BASFジャパン株式会社　戸塚事業所　環境安全</t>
  </si>
  <si>
    <t>横浜市戸塚区下倉田町２９６番地</t>
  </si>
  <si>
    <t>8:30～12:00、13:00～17:00(月～金)</t>
  </si>
  <si>
    <t>▲　9.7</t>
  </si>
  <si>
    <t>▲　13.5</t>
  </si>
  <si>
    <t>▲　10.9</t>
  </si>
  <si>
    <t>特定温室効果ガス排出量は目標に対して大きく削減することができた一方、生産数量は新型コロナウィルスの影響による社会情勢の変化などによって大きく悪化した。　当社では原単位算出の分子（総エネルギー）に研究開発部門も含むため、原単位については目標達成に至ることが困難であった</t>
  </si>
  <si>
    <t>064</t>
  </si>
  <si>
    <t>学校法人関東学院</t>
  </si>
  <si>
    <t>神奈川県横浜市金沢区六浦東一丁目50番1号</t>
  </si>
  <si>
    <t>理事長　規矩大義</t>
  </si>
  <si>
    <t>関東学院大学　金沢八景キャンパス アネックス棟3階　施設課窓口</t>
  </si>
  <si>
    <t>横浜市金沢区六浦東一丁目50番1号</t>
  </si>
  <si>
    <t>平日　8：30　～　16：30　土曜　8：30　～　12：30</t>
  </si>
  <si>
    <t>目標を上回っているものの、新型コロナウイルス収束に伴い対面授業が増加したため、前年度より削減率の向上は見込めなかった。</t>
  </si>
  <si>
    <t>065</t>
  </si>
  <si>
    <t>森永製菓株式会社</t>
  </si>
  <si>
    <t>東京都港区芝5-33-1</t>
  </si>
  <si>
    <t>代表取締役社長　太田　栄二郎</t>
  </si>
  <si>
    <t>鶴見工場　設備ｸﾞﾙｰﾌﾟ</t>
  </si>
  <si>
    <t>横浜市鶴見区下末吉2-1-1</t>
  </si>
  <si>
    <t>8：00～16：30　（土･日･祝日は除く）</t>
  </si>
  <si>
    <t>066</t>
  </si>
  <si>
    <t>株式会社三菱ＵＦＪ銀行</t>
  </si>
  <si>
    <t>東京都千代田区丸の内二丁目7番1号</t>
  </si>
  <si>
    <t>代表取締役　半沢　淳一</t>
  </si>
  <si>
    <t>代表取締役 半沢　淳一</t>
  </si>
  <si>
    <t>株式会社三菱ＵＦＪ銀行　本館　総務部総務Gr.</t>
  </si>
  <si>
    <t>銀行営業日の9:00～16:00</t>
  </si>
  <si>
    <t>067</t>
  </si>
  <si>
    <t>田村工業株式会社</t>
  </si>
  <si>
    <t>神奈川県横浜市鶴見区元宮二丁目3番20号</t>
  </si>
  <si>
    <t>代表取締役社長　田村大輔</t>
  </si>
  <si>
    <t>田村工業株式会社　本社工場</t>
  </si>
  <si>
    <t>横浜市鶴見区元宮二丁目3番20号</t>
  </si>
  <si>
    <t>8:00～17:00（土日・祝日・年末年始・GW・夏季休暇を除く）</t>
  </si>
  <si>
    <t>千ｔ</t>
  </si>
  <si>
    <t>コロナ禍による影響が大きいままの事業活動を強いられた。</t>
  </si>
  <si>
    <t>068</t>
  </si>
  <si>
    <t>金港交通株式会社</t>
  </si>
  <si>
    <t>横浜市磯子区上町１１－３</t>
  </si>
  <si>
    <t>代表 取 締 役 　関　　裕　之</t>
  </si>
  <si>
    <t xml:space="preserve">    金港交通株式会社</t>
  </si>
  <si>
    <t xml:space="preserve">    代表取締役　関　　裕　之</t>
  </si>
  <si>
    <t xml:space="preserve">    横浜市磯子区上町１１－３</t>
  </si>
  <si>
    <t>　金港交通株式会社　　総務部</t>
  </si>
  <si>
    <t>　横浜市磯子区上町　１１－３</t>
  </si>
  <si>
    <t>　祝日を除く　月曜日～金曜日　午前１０時～午後３時</t>
  </si>
  <si>
    <t>昨年対比は、コロナ禍で走行距離、燃料が減少した。</t>
  </si>
  <si>
    <t>069</t>
  </si>
  <si>
    <t>株式会社日新</t>
  </si>
  <si>
    <t>横浜市中区尾上町6丁目81番地</t>
  </si>
  <si>
    <t>代表取締役社長 筒井 雅洋</t>
  </si>
  <si>
    <t>神奈川県横浜市中区尾上町6丁目81番地</t>
  </si>
  <si>
    <t>https://www.nissin-tw.com/news/2022/post_45.html</t>
  </si>
  <si>
    <t>人</t>
  </si>
  <si>
    <t>・京浜支店 新興倉庫営業所において一部照明をLED化
・閉鎖1拠点、新規開設1拠点あり、今後新規拠点の稼働量が増加した場合は、エネルギー使用量増加の可能性あり</t>
  </si>
  <si>
    <t>070</t>
  </si>
  <si>
    <t>ＡＧＣ株式会社</t>
  </si>
  <si>
    <t>横浜市鶴見区末広町１-１</t>
  </si>
  <si>
    <t>ＡＧＣ横浜テクニカルセンター 
センター長　井上　滋邦</t>
  </si>
  <si>
    <t>代表取締役　平井　良典</t>
  </si>
  <si>
    <t>東京都千代田区丸の内１丁目５番１号</t>
  </si>
  <si>
    <t>ＡＧＣ横浜テクニカルセンターの保安室</t>
  </si>
  <si>
    <t>横浜市　鶴見区末広町１－１</t>
  </si>
  <si>
    <t>９：００－１７：１５(土日祝除く)</t>
  </si>
  <si>
    <t>①照明のLED化が進み、蛍光灯・水銀灯の100%置換えを達成した
②羽沢の中央研究所の移転が2021年度で終了し、高効率空調・照明の新研究棟1棟へ集約された</t>
  </si>
  <si>
    <t>071</t>
  </si>
  <si>
    <t>株式会社横浜インポートマート</t>
  </si>
  <si>
    <t>神奈川県横浜市中区新港二丁目２番１号</t>
  </si>
  <si>
    <t>代表取締役社長　大田原　隆広</t>
  </si>
  <si>
    <t>横浜ワールドポーターズ内</t>
  </si>
  <si>
    <t>１０：３０～１７：３０</t>
  </si>
  <si>
    <t>2021年下旬よりｺｰｼﾞｪﾈ発電機を廃止したことで都市ガス使用量が大きく減少となった。</t>
  </si>
  <si>
    <t>072</t>
  </si>
  <si>
    <t>学校法人神奈川大学</t>
  </si>
  <si>
    <t>横浜市神奈川区六角橋
３丁目２７番１号</t>
  </si>
  <si>
    <t>理事長　石渡　卓</t>
  </si>
  <si>
    <t>横浜市神奈川区六角橋３丁目２７番１号</t>
  </si>
  <si>
    <t>神奈川大学横浜キャンパス18号館地下1階　施設部施設課</t>
  </si>
  <si>
    <t>9:00～16:00（月～金曜日）（但し12：30～13：30は昼休み）</t>
  </si>
  <si>
    <t>1000㎡</t>
  </si>
  <si>
    <t>2021年度は新型コロナウィルス感染拡大に伴う学内入構制限を緩和、後期授業から対面授業を復活させため事業活動量が増えた。</t>
  </si>
  <si>
    <t>073</t>
  </si>
  <si>
    <t>日本たばこ産業株式会社</t>
  </si>
  <si>
    <t>東京都港区虎ノ門４－４－１</t>
  </si>
  <si>
    <t>代表取締役社長　寺畠　正道</t>
  </si>
  <si>
    <t>代表取締役社長　　寺畠　正道</t>
  </si>
  <si>
    <t>東京都港区虎ノ門四丁目４番１号</t>
  </si>
  <si>
    <t>日本たばこ産業株式会社　たばこ中央研究所</t>
  </si>
  <si>
    <t>神奈川県横浜市青葉区梅が丘６番２</t>
  </si>
  <si>
    <t>10:00-16:00</t>
  </si>
  <si>
    <t>設備更新や運用変更に伴う省エネ取組み及び執務室等におけるこまめな省エネ活動を実施</t>
  </si>
  <si>
    <t>074</t>
  </si>
  <si>
    <t>スタジアム交通株式会社</t>
  </si>
  <si>
    <t>横浜市港北区新横浜２丁目１７番２４号</t>
  </si>
  <si>
    <t>代表取締役　尾島　光夫</t>
  </si>
  <si>
    <t>スタジアム交通株式会社　新横浜本社営業所</t>
  </si>
  <si>
    <t>横浜市港北区新横浜２－１７－２４</t>
  </si>
  <si>
    <t>９：００～１５：００</t>
  </si>
  <si>
    <t>075</t>
  </si>
  <si>
    <t>住友電気工業株式会社</t>
  </si>
  <si>
    <t>横浜市栄区田谷町1</t>
  </si>
  <si>
    <t>横浜製作所　　所長　大井川　久夫</t>
  </si>
  <si>
    <t>代表取締役　井上 治</t>
  </si>
  <si>
    <t>大阪市中央区北浜４丁目５番３３号</t>
  </si>
  <si>
    <t>住友電気工業株式会社　横浜製作所　西門　および　安全環境Ｇ</t>
  </si>
  <si>
    <t>８：３０～１７：００　（土・日を除く）</t>
  </si>
  <si>
    <t>1000Hr</t>
  </si>
  <si>
    <t>生産量増加によりエネルギー使用量が増加したが省エネ取り組みと、電力事業者の電力排出係数の低下で、目標とした原単位削減率を大きく達成するとともに、基礎排出量も削減できた。</t>
  </si>
  <si>
    <t>076</t>
  </si>
  <si>
    <t>オルトヨコハマビジネスセンター管理組合</t>
  </si>
  <si>
    <t>横浜市神奈川区新子安1-2-4</t>
  </si>
  <si>
    <t>理事長　　大江　忠司</t>
  </si>
  <si>
    <t>理事長　大江　忠司</t>
  </si>
  <si>
    <t>オルトヨコハマ防災センター窓口</t>
  </si>
  <si>
    <t>9：00～16：00</t>
  </si>
  <si>
    <t>冷温水出口温度の適正化、給排気ﾌｧﾝ運転時間短縮、搬送放熱による損失を防止。
テナントの営業時間の短縮</t>
  </si>
  <si>
    <t>077</t>
  </si>
  <si>
    <t>株式会社ニコン</t>
  </si>
  <si>
    <t>東京都港区港南二丁目15番3号</t>
  </si>
  <si>
    <t>代表取締役 兼 社長執行役員 馬立　稔和</t>
  </si>
  <si>
    <t>代表取締役 兼 社長執行役員　馬立　稔和</t>
  </si>
  <si>
    <t>http://www.nikon.co.jp/sustainability/environment/data/</t>
  </si>
  <si>
    <t>078</t>
  </si>
  <si>
    <t>東亞合成株式会社</t>
  </si>
  <si>
    <t>神奈川県横浜市鶴見区末広町一丁目７番地</t>
  </si>
  <si>
    <t>執行役員工場長　丸本　悦造</t>
  </si>
  <si>
    <t>代表取締役社長　髙村　美己志</t>
  </si>
  <si>
    <t>〒105-8419　東京都港区西新橋一丁目１４番１号</t>
  </si>
  <si>
    <t>東亞合成株式会社　横浜工場</t>
  </si>
  <si>
    <t>横浜市鶴見区末広町一丁目7番地</t>
  </si>
  <si>
    <t>9：00～16：00(土日、祝日を除く）</t>
  </si>
  <si>
    <t>㌧</t>
  </si>
  <si>
    <t>080</t>
  </si>
  <si>
    <t>パナソニック株式会社</t>
  </si>
  <si>
    <t>大阪府門真市大字門真１００６番地</t>
  </si>
  <si>
    <t>代表取締役  楠見　雄規</t>
  </si>
  <si>
    <t>代表取締役社長   楠見　雄規</t>
  </si>
  <si>
    <t>大阪府門真市大字門真1006番地</t>
  </si>
  <si>
    <t>https://connect.panasonic.com/jp-ja/about/sustainability/environment</t>
  </si>
  <si>
    <t>オートモーティブ社　品質保証センター　環境推進部</t>
  </si>
  <si>
    <t>神奈川県横浜市都筑区佐江戸町６００番地</t>
  </si>
  <si>
    <t>14:00～17：00</t>
  </si>
  <si>
    <t>082</t>
  </si>
  <si>
    <t>ジャパンマリンユナイテッド株式会社</t>
  </si>
  <si>
    <t>神奈川県横浜市西区みなとみらい
四丁目4番2号　横浜ブル－アベニュ－</t>
  </si>
  <si>
    <t>代表取締役社長　千葉　光太郎</t>
  </si>
  <si>
    <t>神奈川県横浜市西区みなとみらい四丁目4番2号横浜ブル－アベニュ－</t>
  </si>
  <si>
    <t>ジャパンマリンユナイテッド株式会社　横浜事業所</t>
  </si>
  <si>
    <t>神奈川県横浜市磯子区新杉田町12番地</t>
  </si>
  <si>
    <t>平日08:00～12:00　13:00～17:00</t>
  </si>
  <si>
    <t>千ｈ</t>
  </si>
  <si>
    <t>個別票に詳細を記載</t>
  </si>
  <si>
    <t>083</t>
  </si>
  <si>
    <t>株式会社ブリヂストン</t>
  </si>
  <si>
    <t>東京都中央区京橋三丁目１番１号</t>
  </si>
  <si>
    <t>代表者　石橋　秀一</t>
  </si>
  <si>
    <t>代表者　石橋 秀一</t>
  </si>
  <si>
    <t>横浜市戸塚区柏尾町１番地</t>
  </si>
  <si>
    <t>　株式会社ブリヂストン　横浜工場　総務課</t>
  </si>
  <si>
    <t>　横浜市戸塚区柏尾町１番地</t>
  </si>
  <si>
    <t>　９：００～１６：００（昼休みを除く）</t>
  </si>
  <si>
    <t>100t</t>
  </si>
  <si>
    <t xml:space="preserve">照明設備のＬＥＤ化、人感自動制御の継続実施。
生産量は、基準年度対比約20％減。
</t>
  </si>
  <si>
    <t>084</t>
  </si>
  <si>
    <t>イオンリテール株式会社</t>
  </si>
  <si>
    <t>神奈川県横浜市神奈川区富家町1-1</t>
  </si>
  <si>
    <t>南関東カンパニー　人事総務部長　
広澤　章</t>
  </si>
  <si>
    <t>代表取締役  井出　武美</t>
  </si>
  <si>
    <t>千葉県千葉市美浜区中瀬一丁目5番地1</t>
  </si>
  <si>
    <t>①イオン金沢シ－サイド店②駒岡店③横浜新吉田店各サ－ビスカウンタ－</t>
  </si>
  <si>
    <t>①金沢区並木2-13-1　②鶴見区駒岡町5-6-1　③港北区新吉田東8-49-1</t>
  </si>
  <si>
    <t>各店：午前10時～午後6時</t>
  </si>
  <si>
    <t>085</t>
  </si>
  <si>
    <t>オリックス自動車株式会社</t>
  </si>
  <si>
    <t>東京都港区芝３丁目２２番８号</t>
  </si>
  <si>
    <t>代表取締役　　上谷内　祐二</t>
  </si>
  <si>
    <t>代表取締役　上谷内　祐二</t>
  </si>
  <si>
    <t>東京都港区芝3丁目22番8号</t>
  </si>
  <si>
    <t>https://www.orix.co.jp/grp/company/sustainability/environment/data.html</t>
  </si>
  <si>
    <t>086</t>
  </si>
  <si>
    <t>川崎鶴見臨港バス株式会社</t>
  </si>
  <si>
    <t>神奈川県川崎市川崎区中瀬三丁目21番6号</t>
  </si>
  <si>
    <t>取締役社長　平位　武</t>
  </si>
  <si>
    <t>川崎鶴見臨港バス株式会社　経営管理部　総務課</t>
  </si>
  <si>
    <t>9時から17時45分まで</t>
  </si>
  <si>
    <t>コロナ禍の影響によりダイヤの見直しを実施し、また減車したことにより走行距離が減少したため、結果として排出量が大幅に減少した。</t>
  </si>
  <si>
    <t>088</t>
  </si>
  <si>
    <t>わらべや日洋株式会社</t>
  </si>
  <si>
    <t>東京都新宿区富久町13番15号</t>
  </si>
  <si>
    <t>わらべや日洋食品株式会社</t>
  </si>
  <si>
    <t>代表取締役社長　繪畑 将英</t>
  </si>
  <si>
    <t>東京都新宿区富久町13番19号</t>
  </si>
  <si>
    <t>横浜工場</t>
  </si>
  <si>
    <t>横浜市都筑区川和町752</t>
  </si>
  <si>
    <t>10時～15時</t>
  </si>
  <si>
    <t>(</t>
  </si>
  <si>
    <t>089</t>
  </si>
  <si>
    <t>トヨタカローラ神奈川株式会社</t>
  </si>
  <si>
    <t>横浜市保土ヶ谷区狩場町６５</t>
  </si>
  <si>
    <t>代表取締役　宮原　漢二</t>
  </si>
  <si>
    <t>本社　受付</t>
  </si>
  <si>
    <t>９：３０～１７：００</t>
  </si>
  <si>
    <t>台</t>
  </si>
  <si>
    <t>コロナ過により販売台数が減った事で燃料消費も少なかった</t>
  </si>
  <si>
    <t>090</t>
  </si>
  <si>
    <t>株式会社相鉄アーバンクリエイツ</t>
  </si>
  <si>
    <t>神奈川県横浜市西区南幸二丁目1番22号</t>
  </si>
  <si>
    <t>代表取締役社長  森村　幹夫</t>
  </si>
  <si>
    <t>森村　幹夫</t>
  </si>
  <si>
    <t>株式会社相鉄アーバンクリエイツ　本社</t>
  </si>
  <si>
    <t>横浜市西区南幸二丁目１番２２号</t>
  </si>
  <si>
    <t>９時３０分～１７時３０分</t>
  </si>
  <si>
    <t>新型コロナウイルス感染状況に応じて各事業所における営業を限定したことにより、エネルギー使用が抑えられ、CO2排出量の削減につながった。</t>
  </si>
  <si>
    <t>091</t>
  </si>
  <si>
    <t>株式会社ロイヤルパークホテルズアンドリゾーツ</t>
  </si>
  <si>
    <t>東京都千代田区大手町2-7-1  TOKIWAブリッジ9階</t>
  </si>
  <si>
    <t>取締役社長　水村 慎也</t>
  </si>
  <si>
    <t>取締役社長　　水村 慎也</t>
  </si>
  <si>
    <t>横浜ロイヤルパークホテル　総合企画部施設管理課</t>
  </si>
  <si>
    <t>横浜市西区みなとみらい２－２－１</t>
  </si>
  <si>
    <t>　09:00～17:00</t>
  </si>
  <si>
    <t>コロナの影響により営業縮小
照明設備のLED化
設備機器等を省エネ型に更新</t>
  </si>
  <si>
    <t>092</t>
  </si>
  <si>
    <t>国立研究開発法人水産研究・教育機構</t>
  </si>
  <si>
    <t>神奈川県横浜市神奈川区新浦島町1-1-25
テクノウェイブ100　6階</t>
  </si>
  <si>
    <t>理事長　中山　一郎</t>
  </si>
  <si>
    <t>https://www.fra.affrc.go.jp/kitei/kiteiindex.html</t>
  </si>
  <si>
    <t>千㎡×百人</t>
  </si>
  <si>
    <t>093</t>
  </si>
  <si>
    <t>ボッシュ株式会社</t>
  </si>
  <si>
    <t>東京都渋谷区渋谷3-6-7</t>
  </si>
  <si>
    <t>代表取締役社長　クラウス・メーダー</t>
  </si>
  <si>
    <t>横浜事務所　受付（EHSマネージメントグループへ連絡ください）</t>
  </si>
  <si>
    <t>横浜市都筑区牛久保3-9-1</t>
  </si>
  <si>
    <t>10:00～15:00</t>
  </si>
  <si>
    <t>特定温室効果ガス排出量は目標以上に減少した。しかし、内部活動費が感染症（Covid-19）の影響であまり増加しなかったため、原単位では削減率は目標を下回った。</t>
  </si>
  <si>
    <t>094</t>
  </si>
  <si>
    <t>株式会社野村総合研究所</t>
  </si>
  <si>
    <t>東京都千代田区大手町１－９－２</t>
  </si>
  <si>
    <t>代表取締役会長 兼 社長　此本臣吾</t>
  </si>
  <si>
    <t>東京都千代田区大手町1-9-2</t>
  </si>
  <si>
    <t>野村総合研究所　本社ビル　サステナビリティ推進室</t>
  </si>
  <si>
    <t>東京都千代田区大手町1-9-2　大手町フィナンシャルシティ　グランキューブ</t>
  </si>
  <si>
    <t>9:00～17:00 （土、日、祝日、年末年始を除く）</t>
  </si>
  <si>
    <t>095</t>
  </si>
  <si>
    <t>野村不動産熱供給株式会社</t>
  </si>
  <si>
    <t>神奈川県横浜市保土ヶ谷区神戸町１３４番地</t>
  </si>
  <si>
    <t>代表取締役社長　石川　陽一郎</t>
  </si>
  <si>
    <t>技術部</t>
  </si>
  <si>
    <t>神奈川県横浜市保土ヶ谷区神戸町１３４番地（プレッツォ4階）</t>
  </si>
  <si>
    <t>月曜日から金曜日まで（国民の祝日・年末年始は除く）
９時００分から１７時４０分まで</t>
  </si>
  <si>
    <t>TJ</t>
  </si>
  <si>
    <t>冷熱販売の主要需要家の退去(2021.3末)とｺﾛﾅによるﾃﾚﾜｰｸの促進により冷熱販売減少に伴い排出量は減少しました。原単位も目標達成はできたが、第3年度が厳冬もあり高い数値となりました。また2022年2月より使用電力の一部をはまっこ電気に切り替えています。</t>
  </si>
  <si>
    <t>096</t>
  </si>
  <si>
    <t>学校法人総持学園</t>
  </si>
  <si>
    <t>横浜市鶴見区鶴見二丁目１番３号
鶴見大学内</t>
  </si>
  <si>
    <t>学校法人 総持学園</t>
  </si>
  <si>
    <t>理事長　渡辺 啓司</t>
  </si>
  <si>
    <t>横浜市鶴見区鶴見二丁目１番３号鶴見大学内</t>
  </si>
  <si>
    <t>法人財務部管財課</t>
  </si>
  <si>
    <t>横浜市鶴見区鶴見二丁目１番３号鶴見大学内
２号館２階管財課</t>
  </si>
  <si>
    <t>8：50～16：50</t>
  </si>
  <si>
    <t>2021年6月より買電契約をCO2排出係数の小さい電気事業者に変更したことがCO2排出量の抑制に寄与したが、対面授業等の再開に伴い電力需要が増加したことにより最終的に目標を達成できなかった。（3ｹ年平均：基礎4,127t-CO2）</t>
  </si>
  <si>
    <t>097</t>
  </si>
  <si>
    <t>ニチアス株式会社</t>
  </si>
  <si>
    <t>横浜市鶴見区大黒町１－７０
ニチアス㈱　鶴見工場</t>
  </si>
  <si>
    <t>工場長　井嶋　茂人</t>
  </si>
  <si>
    <t>代表取締役社長　武井　俊之</t>
  </si>
  <si>
    <t>東京都中央区八丁堀一丁目６番１号</t>
  </si>
  <si>
    <t>鶴見工場　技術課</t>
  </si>
  <si>
    <t>横浜市鶴見区大黒町１－７０</t>
  </si>
  <si>
    <t>８：００～１７：００</t>
  </si>
  <si>
    <t>半導体市況の需要が旺盛で大幅増産したため、電力を多く使用した。その為目標を下回った。</t>
  </si>
  <si>
    <t>099</t>
  </si>
  <si>
    <t>株式会社東急百貨店</t>
  </si>
  <si>
    <t>東京都渋谷区道玄坂二丁目24番1号</t>
  </si>
  <si>
    <t>取締役社長執行役員　　大石　次則</t>
  </si>
  <si>
    <t>取締役社長執行役員　大石　次則</t>
  </si>
  <si>
    <t>株式会社　東急百貨店　本店</t>
  </si>
  <si>
    <t>10:00～18:00</t>
  </si>
  <si>
    <t>千㎡×千h</t>
  </si>
  <si>
    <t>100</t>
  </si>
  <si>
    <t>太陽油脂株式会社</t>
  </si>
  <si>
    <t>神奈川県横浜市神奈川区守屋町2-7</t>
  </si>
  <si>
    <t>代表取締役社長　中山　悟　</t>
  </si>
  <si>
    <t>代表取締役社長　中山　悟</t>
  </si>
  <si>
    <t>工場事務所（施設グループ）</t>
  </si>
  <si>
    <t>横浜市神奈川区守屋町2-7</t>
  </si>
  <si>
    <t>　9：00～16：00　（工場稼動日）</t>
  </si>
  <si>
    <t>・精製設備の更新で熱交換導入、製造条件を改善
　2021年7月稼働</t>
  </si>
  <si>
    <t>101</t>
  </si>
  <si>
    <t>国際埠頭株式会社</t>
  </si>
  <si>
    <t>横浜市中区豊浦町3番地</t>
  </si>
  <si>
    <t>代表取締役社長　伊藤　茂樹</t>
  </si>
  <si>
    <t>国際埠頭(株)本社事務所経営企画グループ環境・安全チーム</t>
  </si>
  <si>
    <t>平日（月～金）09:00～17:00</t>
  </si>
  <si>
    <t>千トン</t>
  </si>
  <si>
    <t>102</t>
  </si>
  <si>
    <t>株式会社トヨタレンタリース横浜</t>
  </si>
  <si>
    <t>横浜市西区花咲町7丁目150番地</t>
  </si>
  <si>
    <t>代表取締役 松浦良彦</t>
  </si>
  <si>
    <t>代表取締役　松浦良彦</t>
  </si>
  <si>
    <t>横浜市西区花咲町７丁目150番地</t>
  </si>
  <si>
    <t>平日9：00～17：00</t>
  </si>
  <si>
    <t>104</t>
  </si>
  <si>
    <t>株式会社モンテローザ</t>
  </si>
  <si>
    <t>東京都武蔵野市中町1-17-3
6.モンテローザ三鷹本社ビル</t>
  </si>
  <si>
    <t>代表取締役会長兼社長　大神　輝博</t>
  </si>
  <si>
    <t>東京都武蔵野市中町1-17-3　6.モンテローザ三鷹本社ビル</t>
  </si>
  <si>
    <t>株式会社モンテローザ　不動産管理課</t>
  </si>
  <si>
    <t>東京都武蔵野市中町1-17-3</t>
  </si>
  <si>
    <t>店舗</t>
  </si>
  <si>
    <t>減少要因：店舗数の減少および営業日数・営業時間の短縮による機器の稼働時間の短縮のため</t>
  </si>
  <si>
    <t>105</t>
  </si>
  <si>
    <t>株式会社キョクレイ</t>
  </si>
  <si>
    <t>神奈川県横浜市中区本牧ふ頭8番地110</t>
  </si>
  <si>
    <t>代表取締役社長　堀内　博文</t>
  </si>
  <si>
    <t>キョクレイ本社(本牧ＤＣ事務棟4階)
本牧ＤＣ(事務棟１階受付)／大黒ＤＣ事務所２階受付</t>
  </si>
  <si>
    <t>本社(本牧ＤＣ事務棟4階)：神奈川県横浜市本牧ふ頭8番地110
大黒ＤＣ：神奈川県横浜市鶴見区大黒ふ頭15番地</t>
  </si>
  <si>
    <t>９:００ ～ １７:００</t>
  </si>
  <si>
    <t>山下DC閉鎖し本牧DCが本稼働となった。</t>
  </si>
  <si>
    <t>107</t>
  </si>
  <si>
    <t>学校法人玉川学園</t>
  </si>
  <si>
    <t>東京都町田市玉川学園六丁目一番一号</t>
  </si>
  <si>
    <t>理事長　小原芳明</t>
  </si>
  <si>
    <t>総務部　管財課</t>
  </si>
  <si>
    <t>8:30～17:30（土日祝祭日は除く）</t>
  </si>
  <si>
    <t>機器の運転時間の最適化（短縮）等の省エネ対策の効果に加え、2020年度、2021年度はコロナ対応のため施設稼働率が低下したこと、横浜市域校舎建替え準備のため町田市域校舎に振り替えたことなどが削減効果として現れた。</t>
  </si>
  <si>
    <t>109</t>
  </si>
  <si>
    <t>ゆめおおおか管理組合</t>
  </si>
  <si>
    <t>神奈川県横浜市港南区
上大岡西１－６－１</t>
  </si>
  <si>
    <t>理事長　横尾　直樹</t>
  </si>
  <si>
    <t>神奈川県横浜市港南区上大岡西１－６－１</t>
  </si>
  <si>
    <t>ゆめおおおかオフィスタワー20F　横浜市住宅供給公社窓口</t>
  </si>
  <si>
    <t>・2019年度に実施した空調設備を中心とした第3期ESCOにより、電力使用量、都市ガスの使用量が減少した。
・コロナ禍の影響による稼働率の縮小により電力使用量、都市ガスの使用量が減少した。</t>
  </si>
  <si>
    <t>112</t>
  </si>
  <si>
    <t>オリックス不動産投資法人</t>
  </si>
  <si>
    <t>東京都港区浜松町2丁目3番1号</t>
  </si>
  <si>
    <t>執行役員　三浦　洋</t>
  </si>
  <si>
    <t>執行役員 三浦　洋</t>
  </si>
  <si>
    <t>クロスゲート　B1　防災センター</t>
  </si>
  <si>
    <t>横浜市中区桜木町一丁目１０１番地１</t>
  </si>
  <si>
    <t>9：00～18：00</t>
  </si>
  <si>
    <t>コロナ禍の影響で、2020年度よりエネルギー使用量減となった。</t>
  </si>
  <si>
    <t>113</t>
  </si>
  <si>
    <t>東洋電機製造株式会社</t>
  </si>
  <si>
    <t>東京都中央区八重洲1-4-16</t>
  </si>
  <si>
    <t>代表取締役　渡部　朗</t>
  </si>
  <si>
    <t>横浜製作所</t>
  </si>
  <si>
    <t>横浜市金沢区福浦3-8</t>
  </si>
  <si>
    <t>8：45～17：15（平日）</t>
  </si>
  <si>
    <t>空調機に係るエネルギーを削減したが、生産額の減少に対して
生産エネルギーは削減不可能であり、原単位の分母が生産額である事から当然の数値である。</t>
  </si>
  <si>
    <t>114</t>
  </si>
  <si>
    <t>株式会社東横イン</t>
  </si>
  <si>
    <t>東京都大田区新蒲田1丁目7番4号</t>
  </si>
  <si>
    <t>代表執行役社長　黒田 麻衣子</t>
  </si>
  <si>
    <t>代表執行役社長　黒田麻衣子</t>
  </si>
  <si>
    <t>株式会社東横イン 環境エネルギー研究所</t>
  </si>
  <si>
    <t>平日　10：00～17：00（祝日を除く）</t>
  </si>
  <si>
    <t>千室あたり
の稼働室</t>
  </si>
  <si>
    <t>基準年度より排出量は20％増、原単位で9.4％減
稼働室数は11.7％増となりました。
稼働室数が増及び省エネ対策の影響により低減されたと思い
ます。</t>
  </si>
  <si>
    <t>　</t>
  </si>
  <si>
    <t>115</t>
  </si>
  <si>
    <t>富士通株式会社</t>
  </si>
  <si>
    <t>神奈川県川崎市中原区上小田中4-1-1</t>
  </si>
  <si>
    <t>代表取締役社長　時田隆仁</t>
  </si>
  <si>
    <t>神奈川県川崎市中原区上小田中４－１－１</t>
  </si>
  <si>
    <t>横浜港北システムセンター1階受付</t>
  </si>
  <si>
    <t>横浜市都筑区桜並木1-1横浜ダイヤビル港北館</t>
  </si>
  <si>
    <t>平日9時～17時迄</t>
  </si>
  <si>
    <t>t-CO2</t>
  </si>
  <si>
    <t>排出量は目標値より▲8,484t-CO2の減で目標達成。要因はIT機器の電気使用量が目標時より▲10,649千kwh少なかったため。原単位は空調等稼働調整を行いましたがIT機器の伸びが少なく目標値に若干届きませんでした。</t>
  </si>
  <si>
    <t>116</t>
  </si>
  <si>
    <t>トヨタモビリティパーツ株式会社</t>
  </si>
  <si>
    <t>横浜市保土ヶ谷区法泉3-27-9</t>
  </si>
  <si>
    <t>神奈川支社　支社長　森　計憲</t>
  </si>
  <si>
    <t>代表取締役社長　榊原弘隆</t>
  </si>
  <si>
    <t>トヨタモビリティパーツ株式会社神奈川支社　支社本部2階カウンター</t>
  </si>
  <si>
    <t>9:30〜17:00</t>
  </si>
  <si>
    <t>117</t>
  </si>
  <si>
    <t>株式会社京三製作所</t>
  </si>
  <si>
    <t>横浜市鶴見区平安町二丁目29番地の1</t>
  </si>
  <si>
    <t>代表取締役　國澤　良治</t>
  </si>
  <si>
    <t>本社　施設・安全管理部</t>
  </si>
  <si>
    <t>横浜市鶴見区平安町二丁目29番地の１</t>
  </si>
  <si>
    <t>営業日　9:00～16:00（土日祝日を除く）</t>
  </si>
  <si>
    <t>本社工場罹災によりメイン工場での事業活動停止</t>
  </si>
  <si>
    <t>118</t>
  </si>
  <si>
    <t>ジャパンリアルエステイト投資法人</t>
  </si>
  <si>
    <t>東京都千代田区大手町一丁目１番１号</t>
  </si>
  <si>
    <t>執行役員　柳澤　裕</t>
  </si>
  <si>
    <t>ジャパンリアルエステイト投資法人　事務所</t>
  </si>
  <si>
    <t>東京都千代田区大手町一丁目１番１号　大手町パークビル</t>
  </si>
  <si>
    <t>１０：００～１７：００</t>
  </si>
  <si>
    <t>各入居テナントにおいてコロナ過によるテレワークに伴い不在率が増加したことにより大幅なエネルギー削減量となった。</t>
  </si>
  <si>
    <t>119</t>
  </si>
  <si>
    <t>株式会社ニップン</t>
  </si>
  <si>
    <t>東京都千代田区麹町４丁目８番地</t>
  </si>
  <si>
    <t>代表取締役社長　前鶴　俊哉</t>
  </si>
  <si>
    <t>神奈川県横浜市神奈川区千若町2-1</t>
  </si>
  <si>
    <t>照明設備を高効率照明に変更</t>
  </si>
  <si>
    <t>120</t>
  </si>
  <si>
    <t>相鉄ローゼン株式会社</t>
  </si>
  <si>
    <t>横浜市西区北幸二丁目9番14号</t>
  </si>
  <si>
    <t>代表取締役社長　曽我　清隆</t>
  </si>
  <si>
    <t>相鉄ローゼン株式会社　本社</t>
  </si>
  <si>
    <t>横浜市西区北幸二丁目９番１４号　相鉄本社ビル４階</t>
  </si>
  <si>
    <t>平日（月曜日から金曜日）　９時３０分から１８時２０分まで</t>
  </si>
  <si>
    <t>122</t>
  </si>
  <si>
    <t>横浜市場冷蔵株式会社</t>
  </si>
  <si>
    <t>横浜市神奈川区山内町1-1</t>
  </si>
  <si>
    <t>代表取締役社長　　善福　伸一</t>
  </si>
  <si>
    <t>代表取締役社長　善福　伸一</t>
  </si>
  <si>
    <t>横浜市場冷蔵株式会社　総務部総務課</t>
  </si>
  <si>
    <t>平日8:30～16：30</t>
  </si>
  <si>
    <t>冷凍機の更新（2事業所）
照明設備の改善等</t>
  </si>
  <si>
    <t>123</t>
  </si>
  <si>
    <t>株式会社IHI</t>
  </si>
  <si>
    <t>神奈川県　横浜市　磯子区　新中原町1番地</t>
  </si>
  <si>
    <t>横浜市事業所長　石毛　秀明</t>
  </si>
  <si>
    <t>代表取締役社長　井手　博</t>
  </si>
  <si>
    <t>東京都江東区豊洲三丁目1番1号豊洲IHIビル</t>
  </si>
  <si>
    <t>横浜事業所　総務部</t>
  </si>
  <si>
    <t>神奈川県横浜市磯子区新中原町1番地</t>
  </si>
  <si>
    <t>営業日8:30～17:30</t>
  </si>
  <si>
    <t>千hr</t>
  </si>
  <si>
    <t>各所照明のLED化，高効率機器への更新，空調，ボイラー等の設備運用改善，空調設定温度見直し，設備待機電力抑制等の省エネ施策を実施し原単位目標は達成したものの，操業増加等に伴うCO2排出量の増加を補えなかった。</t>
  </si>
  <si>
    <t>124</t>
  </si>
  <si>
    <t>株式会社ダスキン</t>
  </si>
  <si>
    <t>大阪府吹田市豊津町1-33</t>
  </si>
  <si>
    <t>代表取締役　大久保　裕行</t>
  </si>
  <si>
    <t>http://www.duskin.co.jp/csr/ecology/regulation/index.html</t>
  </si>
  <si>
    <t>横浜中央工場：事業活動量はほぼ変動なし
ミスタードーナツ店舗：新店舗追加及び売上増加に伴う電気使用量の増加</t>
  </si>
  <si>
    <t>125</t>
  </si>
  <si>
    <t>高梨乳業株式会社</t>
  </si>
  <si>
    <t>神奈川県横浜市旭区本宿町５番地</t>
  </si>
  <si>
    <t>高梨乳業株式会社　企画センター</t>
  </si>
  <si>
    <t>横浜市保土ヶ谷区神戸町１３４　ＹＢＰイーストタワー　１３Ｆ</t>
  </si>
  <si>
    <t>月曜日から金曜日まで（国民の祝日・年末年始は除く）
午前10：00～12：00、午後1：00～5：00</t>
  </si>
  <si>
    <t>事業活動量：売上2018年度比98％
省エネ取組：横浜工場事務所照明ＬＥＤ化、出荷ピット（冷蔵庫前室）冷凍機の冬季運転停止</t>
  </si>
  <si>
    <t>126</t>
  </si>
  <si>
    <t>社会福祉法人恩賜財団済生会</t>
  </si>
  <si>
    <t>神奈川県横浜市神奈川区西神奈川1-13-10</t>
  </si>
  <si>
    <t>支部神奈川県済生会 支部長　赤星　透</t>
  </si>
  <si>
    <t>理事長　炭谷　茂</t>
  </si>
  <si>
    <t>東京都港区三田1丁目4番28号 三田国際ビルヂング21階</t>
  </si>
  <si>
    <t>神奈川県済生会（個別票に記載の各事業所においても閲覧可）</t>
  </si>
  <si>
    <t>横浜市神奈川区西神奈川1-13-10
（各事業所において閲覧の場合は、個別票記載の所在地住所参照）</t>
  </si>
  <si>
    <t>AM10～PM12時、PM1時～4時迄</t>
  </si>
  <si>
    <t>院内照明のLED化（2019年度）、トップランナーモールドトランスへの更新（2019年度）、省エネ型Vベルト等の高効率物品の積極的導入、感染症対策として窓開け換気実施による空調効率の低下、夏季気温が平年より高温、冬季気温も平年より若干低温</t>
  </si>
  <si>
    <t>129</t>
  </si>
  <si>
    <t>ＪＦＥスチール株式会社</t>
  </si>
  <si>
    <t>川崎市川崎区扇島1番地1号</t>
  </si>
  <si>
    <t>JFEスチール株式会社</t>
  </si>
  <si>
    <t>東日本製鉄所(京浜地区)　
専務執行役員　地区所長　古米 孝行</t>
  </si>
  <si>
    <t>代表取締役社長　北野 嘉久</t>
  </si>
  <si>
    <t>東京都千代田区内幸町二丁目2番3号</t>
  </si>
  <si>
    <t>アメニティホール</t>
  </si>
  <si>
    <t>９～１７時</t>
  </si>
  <si>
    <t>130</t>
  </si>
  <si>
    <t>株式会社横浜ベイホテル東急</t>
  </si>
  <si>
    <t>神奈川県横浜市西区みなとみらい
2丁目3番7号</t>
  </si>
  <si>
    <t>代表取締役　　飯塚　雅人</t>
  </si>
  <si>
    <t>神奈川県横浜市西区みなとみらい2丁目3番7号</t>
  </si>
  <si>
    <t>フロントカウンターで閲覧(事前に連絡のこと)</t>
  </si>
  <si>
    <t>133</t>
  </si>
  <si>
    <t>株式会社ＤＮＰテクノパック</t>
  </si>
  <si>
    <t>横浜市都筑区池辺町3500番地</t>
  </si>
  <si>
    <t>横浜工場長　谷古宇　学</t>
  </si>
  <si>
    <t>代表取締役　鈴木　康仁</t>
  </si>
  <si>
    <t>株式会社ＤＮＰテクノパック　横浜工場　総務課</t>
  </si>
  <si>
    <t>14:00～16:00（土日、祝日は除く）
＊申込は閲覧希望日の2日前でお願いします</t>
  </si>
  <si>
    <t>134</t>
  </si>
  <si>
    <t>J-POWER ジェネレーションサービス株式会社</t>
  </si>
  <si>
    <t>東京都中央区銀座六丁目15番地1号</t>
  </si>
  <si>
    <t>電源開発株式会社</t>
  </si>
  <si>
    <t>火力エネルギー部長　外村　健次郎</t>
  </si>
  <si>
    <t>代表取締役社長　渡部　肇史</t>
  </si>
  <si>
    <t>東京都中央区銀座六丁目15番1号</t>
  </si>
  <si>
    <t>電源開発株式会社　磯子火力発電所　PR館</t>
  </si>
  <si>
    <t>横浜市磯子区新磯子町37番の2</t>
  </si>
  <si>
    <t>10:00～16:30(日曜日休館)</t>
  </si>
  <si>
    <t>GWh</t>
  </si>
  <si>
    <t>地球温暖化に係わる取組みについて、目標を設定して継続的に維持・削減に取り組んでいる。</t>
  </si>
  <si>
    <t>135</t>
  </si>
  <si>
    <t>伊藤忠テクノソリューションズ株式会社</t>
  </si>
  <si>
    <t>東京都港区虎ノ門4-1-1
　　　神谷町トラストタワー</t>
  </si>
  <si>
    <t>　サービス品質管理部
　部長　川田　聡</t>
  </si>
  <si>
    <t>代表取締役社長　柘植 一郎</t>
  </si>
  <si>
    <t>東京都港区虎ノ門4-1-1 神谷町トラストタワー</t>
  </si>
  <si>
    <t>サービス品質管理部ファシリティ運営課</t>
  </si>
  <si>
    <t>　【平日】10:00　～　17:00　（事前連絡が必要）</t>
  </si>
  <si>
    <t>高効率機器の導入を進めたが、原単位の特性上（1が最高）削減が僅かとなった。また、年度後半に原単位値が向上する冬季が含まれていないのも、削減が僅かとなる要因となった。</t>
  </si>
  <si>
    <t>136</t>
  </si>
  <si>
    <t>国立大学法人東京工業大学</t>
  </si>
  <si>
    <t>東京都目黒区大岡山二丁目１２番１号</t>
  </si>
  <si>
    <t xml:space="preserve">学長　益　一哉　 </t>
  </si>
  <si>
    <t xml:space="preserve">学長　益　一哉 </t>
  </si>
  <si>
    <t>http://www.sisetu.titech.ac.jp/sisetu/05syouene/Ja/J04info/ondanka4.html</t>
  </si>
  <si>
    <t>・新型コロナウィルス感染拡大防止対策による一部遠隔授業等
・節電と省エネガイドラインによる全学的省エネ推進
・高効率機器への更新等</t>
  </si>
  <si>
    <t>137</t>
  </si>
  <si>
    <t>株式会社横浜都市みらい</t>
  </si>
  <si>
    <t>横浜市都筑区荏田東四丁目10番4号</t>
  </si>
  <si>
    <t>代表取締役社長　椿　真吾</t>
  </si>
  <si>
    <t>営業日の午前9時30分～午後5時00分</t>
  </si>
  <si>
    <t>温室効果ガスの排出を抑制する効率的な熱製造を行った</t>
  </si>
  <si>
    <t>139</t>
  </si>
  <si>
    <t>学校法人聖マリアンナ医科大学</t>
  </si>
  <si>
    <t>神奈川県川崎市宮前区菅生２-１６-１</t>
  </si>
  <si>
    <t>理事長　明石　勝也</t>
  </si>
  <si>
    <t>横浜市西部病院内　総務課</t>
  </si>
  <si>
    <t>横浜市旭区矢指町1197-1</t>
  </si>
  <si>
    <t>午前９時～午後４時</t>
  </si>
  <si>
    <t>140</t>
  </si>
  <si>
    <t>学校法人慶應義塾</t>
  </si>
  <si>
    <t>東京都港区三田二丁目１５番４５号</t>
  </si>
  <si>
    <t>理事長　伊藤　公平</t>
  </si>
  <si>
    <t>日吉キャンパス事務センター</t>
  </si>
  <si>
    <t>神奈川県横浜市港北区日吉四丁目１番１号</t>
  </si>
  <si>
    <t>９：００～１６：００（平日のみ）</t>
  </si>
  <si>
    <t>141</t>
  </si>
  <si>
    <t>ＪＦＥエンジニアリング株式会社</t>
  </si>
  <si>
    <t>横浜市鶴見区末広町二丁目１番地</t>
  </si>
  <si>
    <t>横浜本社　常務執行役員  藤森  拓也</t>
  </si>
  <si>
    <t>代表取締役社長  大下  元</t>
  </si>
  <si>
    <t>東京都千代田区内幸町二丁目２番３号</t>
  </si>
  <si>
    <t>JFEエンジニアリング(株)横浜本社　総務部 不動産・施設管理室</t>
  </si>
  <si>
    <t>９：００ ～ １６：００（稼働日に限る）</t>
  </si>
  <si>
    <t>千人</t>
  </si>
  <si>
    <t>電力供給アーバンエナジー社、2021年4月よりゼロエミッション化(調整後排出係数ゼロ)</t>
  </si>
  <si>
    <t>143</t>
  </si>
  <si>
    <t>相鉄ホテル株式会社</t>
  </si>
  <si>
    <t>神奈川県横浜市西区
北幸一丁目3番23号</t>
  </si>
  <si>
    <t>代表取締役社長　加藤　尊正</t>
  </si>
  <si>
    <t>神奈川県横浜市西区北幸一丁目3番23号</t>
  </si>
  <si>
    <t>相鉄ホテル株式会社運営管理部施設</t>
  </si>
  <si>
    <t>神奈川県横浜市西区北幸一丁目3番23号
　　　　　　横浜ﾍﾞｲｼｪﾗﾄﾝ ﾎﾃﾙ&amp;ﾀﾜｰｽﾞ7F　運営管理部施設</t>
  </si>
  <si>
    <t>　9:00～18:00</t>
  </si>
  <si>
    <t>新型コロナウィルス感染拡大の影響により、基準年度の2018年度と2021年度を比較して年間の宿泊客数は43.5％の減少、飲食・宴会利用客数は56.6％の減少となった。</t>
  </si>
  <si>
    <t>144</t>
  </si>
  <si>
    <t>東急バス株式会社</t>
  </si>
  <si>
    <t>東京都目黒区東山三丁目８番１号</t>
  </si>
  <si>
    <t>取締役社長　古川　卓</t>
  </si>
  <si>
    <t>東急バス株式会社　本社　（サステナブル推進部）</t>
  </si>
  <si>
    <t>東京都目黒区東山３－８－１　東急池尻大橋ビル４Ｆ</t>
  </si>
  <si>
    <t>平日　9時30分～12時30分／13時15分～18時10分</t>
  </si>
  <si>
    <t>目標年度の数値は達成したが、コロナ禍の高速乗合路線運休に伴う無走行休車の状況が生じ、エンジン等の性能劣化を防ぐのを目的にアイドリングを行うようになったため、燃料使用量が2020年度よりも増加し、温室効果ガスも増加した。</t>
  </si>
  <si>
    <t>147</t>
  </si>
  <si>
    <t>東京液化酸素株式会社</t>
  </si>
  <si>
    <t>神奈川県横浜市磯子区新磯子町３０番の１</t>
  </si>
  <si>
    <t>代表取締役社長　平田　有　</t>
  </si>
  <si>
    <t>代表取締役社長　平田　有</t>
  </si>
  <si>
    <t>事務所窓口</t>
  </si>
  <si>
    <t>横浜市磯子区新磯子町３０番の１</t>
  </si>
  <si>
    <t>土日、祝日、当社指定休日を除いた平日の９時－１２時、１３時－１７時</t>
  </si>
  <si>
    <t>百万Ｎｍ3</t>
  </si>
  <si>
    <t>・照明設備のLED化による省電力対策を実施中（2022年度中に場内全ての照明がLED灯となる）
・生産量増加によるﾌﾟﾗﾝﾄ高稼働状態が継続した</t>
  </si>
  <si>
    <t>148</t>
  </si>
  <si>
    <t>日揮ホールディングス株式会社</t>
  </si>
  <si>
    <t>横浜市西区みなとみらい2-3-1</t>
  </si>
  <si>
    <t>代表取締役社長　石塚　忠</t>
  </si>
  <si>
    <t>神奈川県横浜市西区みなとみらい２－３－１</t>
  </si>
  <si>
    <t>日揮ホールディングス横浜本社内　地下2階　環境センター</t>
  </si>
  <si>
    <t>横浜市西区みなとみらい2－3－1</t>
  </si>
  <si>
    <t>10:00～17:00　(土日祝日を除く)</t>
  </si>
  <si>
    <t>千ｍ2</t>
  </si>
  <si>
    <t>在宅勤務による執務人員に関しては減少していた、2022年度から解除となり現段階でもエネルギー使用量は上昇傾向にある。
2023年度以降のエネルギー使用推移に不安あり。</t>
  </si>
  <si>
    <t>149</t>
  </si>
  <si>
    <t>株式会社トヨタオートモールクリエイト</t>
  </si>
  <si>
    <t xml:space="preserve">愛知県名古屋市中村区平池町四丁目60番地12 </t>
  </si>
  <si>
    <t>代表取締役社長　河合　利夫</t>
  </si>
  <si>
    <t>トレッサ横浜　サポートセンター</t>
  </si>
  <si>
    <t>神奈川県横浜市港北区師岡町700番地</t>
  </si>
  <si>
    <t>10:00～19：00</t>
  </si>
  <si>
    <t>150</t>
  </si>
  <si>
    <t>東京ガス株式会社</t>
  </si>
  <si>
    <t>東京都港区海岸１－５－２０</t>
  </si>
  <si>
    <t>代表執行役社長　内田　高史</t>
  </si>
  <si>
    <t>https://tokyo-gas.disclosure.site/ja/themes/131</t>
  </si>
  <si>
    <t>百万㎥</t>
  </si>
  <si>
    <t>2021年度目標を達成した主な理由は、エネルギー使用量の8割以上を占めるLNG基地（根岸LNG基地、扇島LNG基地）のガス製造量が計画に対して減少したため、エネルギー使用量が減少した。</t>
  </si>
  <si>
    <t>2021年度目標を達成した主な理由は、135台を減車したが、これは導管部門の分社化で管理を移行したものである。また、新型コロナウィルス感染拡大防止に伴う営業接点業務の減少、在宅勤務へのシフト等により自動車の使用頻度が減少した。尚、低公害車への切替、効率的な車両台数への見直し等は継続して推進している。</t>
  </si>
  <si>
    <t>151</t>
  </si>
  <si>
    <t>イッツ・コミュニケーションズ株式会社</t>
  </si>
  <si>
    <t>東京都渋谷区南平台町５番６号</t>
  </si>
  <si>
    <t>代表取締役社長　嶋田　創</t>
  </si>
  <si>
    <t>東京都世田谷区用賀４丁目１０－１　世田谷ビジネススクエア</t>
  </si>
  <si>
    <t>神奈川県川崎市高津区久本3-5-7 新溝ノ口ビル</t>
  </si>
  <si>
    <t>イッツ・コミュニケーションズ株式会社　溝ノ口事務所</t>
  </si>
  <si>
    <t>9:30-17:00</t>
  </si>
  <si>
    <t>100㎡</t>
  </si>
  <si>
    <t>新型コロナ緩和による出社率増加</t>
  </si>
  <si>
    <t>153</t>
  </si>
  <si>
    <t>横浜新都市センター株式会社</t>
  </si>
  <si>
    <t>神奈川県横浜市西区高島二丁目12番6号</t>
  </si>
  <si>
    <t>取締役社長　原田　一之</t>
  </si>
  <si>
    <t>横浜新都市センター本社</t>
  </si>
  <si>
    <t>平日9:15～17:45（土日祝日ならびに年末年始を除く）</t>
  </si>
  <si>
    <t>空調機器の更新、新都市ホール舞台照明LED化、誘導灯LED化更新等</t>
  </si>
  <si>
    <t>155</t>
  </si>
  <si>
    <t>鈴江コーポレーション株式会社</t>
  </si>
  <si>
    <t>神奈川県横浜市中区日本大通７番地</t>
  </si>
  <si>
    <t>代表取締役　田留　晏</t>
  </si>
  <si>
    <t>鈴江コーポレーション㈱　本社　管理本部　総務部　総務・法務課</t>
  </si>
  <si>
    <t>横浜市中区日本大通７番地</t>
  </si>
  <si>
    <t>午前９時～午後５時（祝日を除く月曜日から金曜日）</t>
  </si>
  <si>
    <t>新型コロナウイルス感染症による、取扱いの減少が大きく
寄与している</t>
  </si>
  <si>
    <t>157</t>
  </si>
  <si>
    <t>国立大学法人横浜国立大学</t>
  </si>
  <si>
    <t>神奈川県横浜市保土ケ谷区常盤台79－1</t>
  </si>
  <si>
    <t>学長　梅原　出</t>
  </si>
  <si>
    <t>http://shisetsu.ynu.ac.jp/gakugai/shisetsu/4kan_mane/ondanka/ondanka/ondankataisaku.html</t>
  </si>
  <si>
    <t>照明設備のLED化、空気調和設備の高効率化等</t>
  </si>
  <si>
    <t>159</t>
  </si>
  <si>
    <t>SMBC日興証券株式会社</t>
  </si>
  <si>
    <t>東京都中央区日本橋2-5-1</t>
  </si>
  <si>
    <t>証券業務企画部長　西　知巳</t>
  </si>
  <si>
    <t>鶴見日興ビル　中央監視盤室</t>
  </si>
  <si>
    <t>神奈川県横浜市鶴見区大東町12-12　鶴見日興ビル運用棟１階</t>
  </si>
  <si>
    <t xml:space="preserve"> 9:00～17:00</t>
  </si>
  <si>
    <t>千ｋｗｈ</t>
  </si>
  <si>
    <t>160</t>
  </si>
  <si>
    <t>日興システムソリューションズ株式会社</t>
  </si>
  <si>
    <t>神奈川県横浜市鶴見区大東町12-1</t>
  </si>
  <si>
    <t>取締役社長　岩田　滋</t>
  </si>
  <si>
    <t xml:space="preserve">  9:00～17:00</t>
  </si>
  <si>
    <t>千KWH</t>
  </si>
  <si>
    <t>照明の間引き等</t>
  </si>
  <si>
    <t>161</t>
  </si>
  <si>
    <t>生活協同組合ユーコープ</t>
  </si>
  <si>
    <t>2号3号</t>
  </si>
  <si>
    <t>横浜市中区桜木町１－１－８
日石横浜ビル</t>
  </si>
  <si>
    <t>代表理事理事長　當具　伸一</t>
  </si>
  <si>
    <t>横浜市中区桜木町１－１－８　日石横浜ビル</t>
  </si>
  <si>
    <t>組合員参加推進部　政策企画課</t>
  </si>
  <si>
    <t>9:00－17:30　閲覧希望の場合は事前にご連絡ください。(045-305-6115)</t>
  </si>
  <si>
    <t>排出量の削減は目標を達成出来たが、原単位では上回った。2018年度に閉鎖となった瀬谷工場の延床面積（原単位）を含めていた影響によるもの。新たな計画ではこれを除外して設定、運用していく為、正しい原単位推移で評価できるようにする。</t>
  </si>
  <si>
    <t>千ｋｍ</t>
  </si>
  <si>
    <t xml:space="preserve">宅配事業の配送効率向上やエコ運転教育に取り組んだが
新型コロナウイルス感染拡大による供給高増（2018年比112.5％）により活動量増加
</t>
  </si>
  <si>
    <t>163</t>
  </si>
  <si>
    <t>横浜市交通局</t>
  </si>
  <si>
    <t>神奈川県横浜市中区本町６丁目50番地の10</t>
  </si>
  <si>
    <t>横浜市交通事業管理者 三村　庄一</t>
  </si>
  <si>
    <t>横浜市交通事業管理者　三村　庄一</t>
  </si>
  <si>
    <t>https://www.city.yokohama.lg.jp/kotsu/kigyo/anzen/sonotataisaku.html</t>
  </si>
  <si>
    <t>164</t>
  </si>
  <si>
    <t>オニキス・リアルティ有限会社</t>
  </si>
  <si>
    <t>東京都中央区日本橋一丁目４番１号
日本橋一丁目ビルディング</t>
  </si>
  <si>
    <t>取締役　三品　貴仙</t>
  </si>
  <si>
    <t>東京都中央区日本橋一丁目４番１号　日本橋一丁目ビルディング</t>
  </si>
  <si>
    <t>ノースポート・モール　防災センター受付</t>
  </si>
  <si>
    <t>神奈川県横浜市都筑区中川中央1-25-１</t>
  </si>
  <si>
    <t>新型肺炎感染症による時間短縮営業</t>
  </si>
  <si>
    <t>165</t>
  </si>
  <si>
    <t>ユニー株式会社</t>
  </si>
  <si>
    <t>愛知県稲沢市天池五反田町1番地</t>
  </si>
  <si>
    <t>代表取締役社長　関口　憲司</t>
  </si>
  <si>
    <t>アピタ戸塚店・アピタ長津田店のサ-ビスカウンタ－</t>
  </si>
  <si>
    <t>戸塚区上倉田町７６９番１号・緑区長津田みなみ台４－７－１</t>
  </si>
  <si>
    <t>各店の営業時間内</t>
  </si>
  <si>
    <t>166</t>
  </si>
  <si>
    <t>髙田工業株式会社</t>
  </si>
  <si>
    <t>横浜市中区豊浦町2番地3</t>
  </si>
  <si>
    <t>代表取締役社長執行役員　松山　静夫</t>
  </si>
  <si>
    <t>神奈川県横浜市中区豊浦町2番地3</t>
  </si>
  <si>
    <t>https://takada-industries.com/sustainability/</t>
  </si>
  <si>
    <t>両事業所共に生産量の大幅増により温室効果ガスの排出量は多くなったものの、生産効率向上により原単位での目標を大幅に達成。</t>
  </si>
  <si>
    <t>167</t>
  </si>
  <si>
    <t>株式会社ルネサンス</t>
  </si>
  <si>
    <t>東京都墨田区両国2-10-14両国シティコア3F</t>
  </si>
  <si>
    <t>代表取締役社長執行役員　岡本利治</t>
  </si>
  <si>
    <t>http://www.s-renaissance.co.jp/corp/IR/index.html</t>
  </si>
  <si>
    <t>千利用</t>
  </si>
  <si>
    <t>168</t>
  </si>
  <si>
    <t>富士ソフト株式会社</t>
  </si>
  <si>
    <t>神奈川県横浜市中区桜木町1-1</t>
  </si>
  <si>
    <t>代表取締役 社長執行役員 坂下 智保</t>
  </si>
  <si>
    <t>代表取締役 社長執行役員　坂下　智保</t>
  </si>
  <si>
    <t>サステナビリティ推進部　社会貢献室</t>
  </si>
  <si>
    <t>09：00　～　17：30</t>
  </si>
  <si>
    <t>・データセンターの電力使用量減少
・関内、みなとみらい、東神奈川オフィスの追加による合計面積（原単位指標）の増加
・新型コロナウイルス感染対策である在宅勤務の増加</t>
  </si>
  <si>
    <t>169</t>
  </si>
  <si>
    <t>株式会社アイネット</t>
  </si>
  <si>
    <t>横浜市西区みなとみらい3-3-1
三菱重工横浜ビル23階</t>
  </si>
  <si>
    <t>代表取締役兼社長執行役員　坂井　満</t>
  </si>
  <si>
    <t>横浜市西区みなとみらい3-3-1　三菱重工横浜ビル23階</t>
  </si>
  <si>
    <t>株式会社アイネット　本社</t>
  </si>
  <si>
    <t>10：00～17：00（土・日・祝日除く）</t>
  </si>
  <si>
    <t>省エネ設備(室外機散水システム等)導入等、取組みを実施。
顧客高負荷ｻｰﾊﾞ/ﾗｯｸの機器密度増による負荷増。
原単位の算出方法に問題があるため、見直しを実施致します。</t>
  </si>
  <si>
    <t>170</t>
  </si>
  <si>
    <t>林精鋼株式会社</t>
  </si>
  <si>
    <t>横浜市戸塚区戸塚町407</t>
  </si>
  <si>
    <t>取締役　工場長　野﨑　周作</t>
  </si>
  <si>
    <t>代表取締役　社長　林　幹也</t>
  </si>
  <si>
    <t>東京都大田区東六郷2-8-3</t>
  </si>
  <si>
    <t>林精鋼株式会社　戸塚第1工場</t>
  </si>
  <si>
    <t>神奈川県横浜市戸塚区戸塚町407</t>
  </si>
  <si>
    <t>08:00～17:00</t>
  </si>
  <si>
    <t>今年(2021年)度は自動車・建機向受注増</t>
  </si>
  <si>
    <t>171</t>
  </si>
  <si>
    <t>株式会社プリンスホテル</t>
  </si>
  <si>
    <t>東京都豊島区南池袋一丁目16番15号</t>
  </si>
  <si>
    <t>株式会社西武リアルティソリューションズ
（旧：株式会社プリンスホテル）</t>
  </si>
  <si>
    <t>取締役社長　齊藤 朝秀</t>
  </si>
  <si>
    <t>株式会社西武リアルティソリューションズ</t>
  </si>
  <si>
    <t>新横浜プリンスホテル施設管理事務所</t>
  </si>
  <si>
    <t>横浜市港北区新横浜3-4　新横浜プリンスホテル地下3階</t>
  </si>
  <si>
    <t>10:00～17:00</t>
  </si>
  <si>
    <t>2019年2月以降新型コロナウイルスの影響による客室稼働、レストラン利用の減少によりエネルギーが減少した。また、経費削減を実施したことにより更に使用量減少となった。</t>
  </si>
  <si>
    <t>174</t>
  </si>
  <si>
    <t>株式会社横浜八景島</t>
  </si>
  <si>
    <t>神奈川県横浜市金沢区八景島</t>
  </si>
  <si>
    <t>代表取締役社長　竹口　豊</t>
  </si>
  <si>
    <t>管理センターおよびインフォメーションブース</t>
  </si>
  <si>
    <t>10:00～18：00</t>
  </si>
  <si>
    <t>コロナ禍における営業時間等の短縮</t>
  </si>
  <si>
    <t>175</t>
  </si>
  <si>
    <t>株式会社日立製作所</t>
  </si>
  <si>
    <t>東京都千代田区丸の内一丁目6番6号</t>
  </si>
  <si>
    <t>執行役社長 小島 啓二</t>
  </si>
  <si>
    <t>日立製作所　サステナビリティ推進本部</t>
  </si>
  <si>
    <t>10:00 ～11:30 , 13:30～16:00（土日、祝祭日、及び当社休日を除く）</t>
  </si>
  <si>
    <t>176</t>
  </si>
  <si>
    <t>日本生命保険相互会社</t>
  </si>
  <si>
    <t>東京都千代田区丸の内１－６－６</t>
  </si>
  <si>
    <t>代表取締役　松永　陽介</t>
  </si>
  <si>
    <t>日本生命保険相互会社　不動産部　事務所</t>
  </si>
  <si>
    <t>東京都千代田区丸の内1-6-6</t>
  </si>
  <si>
    <t>平日 10時から12時、13時から17時</t>
  </si>
  <si>
    <t>各種省エネ対策、照明器具のLED化等の効果もあり目標を達成することができた。</t>
  </si>
  <si>
    <t>177</t>
  </si>
  <si>
    <t>相鉄バス株式会社</t>
  </si>
  <si>
    <t>横浜市西区北幸2-9-14</t>
  </si>
  <si>
    <t>取締役社長　菅谷雅夫</t>
  </si>
  <si>
    <t>10：00～12：00　／　13：00～17：00</t>
  </si>
  <si>
    <t>今後もお客様サービスの向上や需要に応え、運行ダイヤの見直しや系統新設、路線延伸・再編による走行キロの増減で、ＣＯ２排出量の増減が予測されますが、省エネ車両への代替や、エコドライブ推進体制の整備を引き続き進め、温室効果ガスの排出量を逓減させたい。</t>
  </si>
  <si>
    <t>特になし</t>
  </si>
  <si>
    <t>178</t>
  </si>
  <si>
    <t>三菱ケミカル株式会社</t>
  </si>
  <si>
    <t>東京都千代田区丸の内1-1-1</t>
  </si>
  <si>
    <t>代表取締役　福田 信夫　</t>
  </si>
  <si>
    <t>代表取締役　福田 信夫　　　　　　　　　　　　　　　　</t>
  </si>
  <si>
    <t>東京都千代田区丸の内１丁目１番１号</t>
  </si>
  <si>
    <t>三菱ケミカル株式会社　Science &amp; Innovation Center 研究推進部動力グループ</t>
  </si>
  <si>
    <t>神奈川県横浜市青葉区鴨志田町1000</t>
  </si>
  <si>
    <t>平日　9:00～17:00（12:00～13:00は除く）</t>
  </si>
  <si>
    <t>【鶴見】工場生産量増加により排出量では対基準年未達も、目標年度排出量を達成</t>
  </si>
  <si>
    <t>179</t>
  </si>
  <si>
    <t>日清オイリオグループ株式会社</t>
  </si>
  <si>
    <t>東京都中央区新川一丁目23番1号</t>
  </si>
  <si>
    <t>代表取締役社長　久野 貴久</t>
  </si>
  <si>
    <t>　横浜磯子事業場</t>
  </si>
  <si>
    <t>　横浜市磯子区新森町1番地</t>
  </si>
  <si>
    <t>　9:00～16:00（土・日・祝日を除く）</t>
  </si>
  <si>
    <t>181</t>
  </si>
  <si>
    <t>株式会社ルミネ</t>
  </si>
  <si>
    <t>東京都渋谷区代々木二丁目2番2号</t>
  </si>
  <si>
    <t>代表取締役社長　高橋　眞</t>
  </si>
  <si>
    <t>代表取締役社長　　高橋　眞</t>
  </si>
  <si>
    <t>ルミネ横浜店　Ｂ１Ｆ　受付カウンター</t>
  </si>
  <si>
    <t>横浜市西区高島２－１６－１　ルミネ横浜店</t>
  </si>
  <si>
    <t>11:00～17:00（土日、祝日、年末年始は除く）</t>
  </si>
  <si>
    <t>・ルミネ横浜が東京エナジーパートナーから北陸電力に切り替えたことでCO2排出係数が増加した（0.442→0.469）
・2020年6月のNEWoMan横浜開業に伴い、エネルギー使用量が増加した</t>
  </si>
  <si>
    <t>183</t>
  </si>
  <si>
    <t>株式会社ヨーク</t>
  </si>
  <si>
    <t>東京都江東区青海二丁目５番10号テレコムセンタービル西棟12階</t>
  </si>
  <si>
    <t>株式会社ヨーク　</t>
  </si>
  <si>
    <t>代表取締役社長  大竹　正人</t>
  </si>
  <si>
    <t>大竹　正人</t>
  </si>
  <si>
    <t>ヨークマート立場店</t>
  </si>
  <si>
    <t>神奈川県横浜市泉区和泉町4042-2</t>
  </si>
  <si>
    <t>営業時間中（9：00～22：00）</t>
  </si>
  <si>
    <t>期中に2店舗（大型店）の追加があった。</t>
  </si>
  <si>
    <t>184</t>
  </si>
  <si>
    <t>フジパン株式会社</t>
  </si>
  <si>
    <t>横浜市旭区上白根３－３９－１</t>
  </si>
  <si>
    <t>横浜工場　工場長　山本　恵</t>
  </si>
  <si>
    <t>代表取締役　安田　智彦</t>
  </si>
  <si>
    <t>愛知県名古屋市瑞穂区松園町１－５０</t>
  </si>
  <si>
    <t>事務所に掲示</t>
  </si>
  <si>
    <t>１０：００～１５：００</t>
  </si>
  <si>
    <t>t</t>
  </si>
  <si>
    <t>185</t>
  </si>
  <si>
    <t>山崎製パン株式会社</t>
  </si>
  <si>
    <t>東京都千代田区岩本町三丁目10番1号</t>
  </si>
  <si>
    <t>代表取締役社長　飯島　延浩</t>
  </si>
  <si>
    <t>代表取締役社長　飯島延浩</t>
  </si>
  <si>
    <t>山崎製パン株式会社総務部環境対策課</t>
  </si>
  <si>
    <t>横浜第一工場のコージェネレーションシステムの更新をはじめ、照明器具のLED化、空調機器の更新等により、温室効果ガス排出量は基準年度より7.7％削減された。</t>
  </si>
  <si>
    <t>千Ｋｍ</t>
  </si>
  <si>
    <t>新運行管理システムの導入による配送コースの見直しにより、温室効果ガス排出原単位は基準年度より2.4％削減された。</t>
  </si>
  <si>
    <t>186</t>
  </si>
  <si>
    <t>株式会社そごう・西武</t>
  </si>
  <si>
    <t>東京都豊島区南池袋1-18-21　西武池袋本店書籍館</t>
  </si>
  <si>
    <t>代表取締役　林　拓二</t>
  </si>
  <si>
    <t>〒171-0022　東京都豊島区南池袋1-18-21　西武池袋本店書籍館</t>
  </si>
  <si>
    <t>各店舗　総合事務所総務部</t>
  </si>
  <si>
    <t>横浜店：西区高島2-18-1　　東戸塚店：戸塚区品濃町537-1</t>
  </si>
  <si>
    <t>営業日の10：00～18：00</t>
  </si>
  <si>
    <t>全社の環境取組概要は、そごう・西武ホームページよりダウンロード可能</t>
  </si>
  <si>
    <t>・空調機のインバーター制御の強化（周波数制御）
・大型冷凍機の運転時間短縮</t>
  </si>
  <si>
    <t>187</t>
  </si>
  <si>
    <t>株式会社資生堂</t>
  </si>
  <si>
    <t>東京都港区東新橋1-6-2</t>
  </si>
  <si>
    <t>代表取締役 社長 兼 CEO　魚谷雅彦</t>
  </si>
  <si>
    <t>資生堂 グローバルイノベーションセンター　受付</t>
  </si>
  <si>
    <t>横浜市西区高島1-2-11</t>
  </si>
  <si>
    <t>190</t>
  </si>
  <si>
    <t>横浜市教育委員会</t>
  </si>
  <si>
    <t>神奈川県横浜市中区本町6丁目50番地の10</t>
  </si>
  <si>
    <t>事務局 教育長　鯉渕　信也</t>
  </si>
  <si>
    <t>横浜市教育委員会事務局総務課</t>
  </si>
  <si>
    <t>横浜市中区本町6丁目50番地の10</t>
  </si>
  <si>
    <t>月曜日から金曜日まで（国民の祝日・年末年始は除く）8時45分から17時15分まで（12時から13時までは除く）</t>
  </si>
  <si>
    <t>換気を行いながらのエアコン使用（新型コロナウイルス感染症対策）</t>
  </si>
  <si>
    <t>191</t>
  </si>
  <si>
    <t>横浜市水道局</t>
  </si>
  <si>
    <t>横浜市水道事業管理者</t>
  </si>
  <si>
    <t>水道局長　山　岡　秀　一</t>
  </si>
  <si>
    <t>横浜市水道局　総務部総務課庶務係</t>
  </si>
  <si>
    <t>神奈川県横浜市中区本町６丁目50番地の10  横浜市役所20階</t>
  </si>
  <si>
    <t>月曜日から金曜日まで（国民の祝日・年末年始は除く）の8時45分から17時15分まで（12時から13時までは除く）</t>
  </si>
  <si>
    <t>192</t>
  </si>
  <si>
    <t>横浜市医療局病院経営本部</t>
  </si>
  <si>
    <t>平原　史樹</t>
  </si>
  <si>
    <t>医療局病院経営本部総務課</t>
  </si>
  <si>
    <t>横浜市中区本町６丁目50番地の10</t>
  </si>
  <si>
    <t>月曜日から金曜日まで（国民の祝日・年末年始は除く）の8時45分から17時まで（12時から13時までは除く）</t>
  </si>
  <si>
    <t>193</t>
  </si>
  <si>
    <t>三井不動産株式会社</t>
  </si>
  <si>
    <t>東京都中央区日本橋室町二丁目1番1号</t>
  </si>
  <si>
    <t>代表取締役社長　菰田正信</t>
  </si>
  <si>
    <t>https://www.mitsuifudosan.co.jp/corporate/esg_csr/</t>
  </si>
  <si>
    <t>計画期間中に新たに2件の大規模事業所が稼働開始したことから2021年度は基準年度に比べ大幅に排出量が増加した。</t>
  </si>
  <si>
    <t>194</t>
  </si>
  <si>
    <t>株式会社髙島屋</t>
  </si>
  <si>
    <t>神奈川県横浜市西区南幸1-6-31</t>
  </si>
  <si>
    <t>執行役員横浜店長　髙田　明宏</t>
  </si>
  <si>
    <t>代表取締役社長　村田　善郎</t>
  </si>
  <si>
    <t>大阪府大阪市中央区難波5-1-5</t>
  </si>
  <si>
    <t>株式会社髙島屋　横浜店　総務部</t>
  </si>
  <si>
    <t>横浜市西区北幸1-5-10　ＪＰＲ横浜ビル（旧東京建物ビル）8階</t>
  </si>
  <si>
    <t>10:00～18:00（水・日曜日及び元旦を除く）</t>
  </si>
  <si>
    <t>2021年3月10日グランドオープンより、ジョイナス（旧ダイヤモンド地下街）への増床あり。地下街賃料エリアの営業面積拡大。926㎡→2,672㎡（≒1,746㎡増）</t>
  </si>
  <si>
    <t>196</t>
  </si>
  <si>
    <t>ヤマト運輸株式会社</t>
  </si>
  <si>
    <t>神奈川県横浜市鶴見区安善町1-1-1</t>
  </si>
  <si>
    <t>南関東地域統括担当 常務執行役員 南関東地域統括長　阿波　誠一</t>
  </si>
  <si>
    <t>代表取締役社長　長尾　裕</t>
  </si>
  <si>
    <t>東京都中央区銀座2-16-10</t>
  </si>
  <si>
    <t>ヤマト運輸株式会社 横浜主管支店</t>
  </si>
  <si>
    <t>横浜市磯子区杉田5-31-27</t>
  </si>
  <si>
    <t>24時間</t>
  </si>
  <si>
    <t>コロナ禍における巣ごもり需要などによる取扱荷物量の増加</t>
  </si>
  <si>
    <t>運転方法の改善（バス停方式集配）</t>
  </si>
  <si>
    <t>200</t>
  </si>
  <si>
    <t>株式会社ホンダカーズ横浜</t>
  </si>
  <si>
    <t>横浜市保土ケ谷区岡沢町82</t>
  </si>
  <si>
    <t>代表取締役　平山　隆浩</t>
  </si>
  <si>
    <t>本社窓口</t>
  </si>
  <si>
    <t>神奈川県横浜市保土ケ谷区岡沢町82</t>
  </si>
  <si>
    <t>10:00～18：30</t>
  </si>
  <si>
    <t>・車両台数の減少
・車種構成の変更</t>
  </si>
  <si>
    <t>202</t>
  </si>
  <si>
    <t>野村不動産株式会社</t>
  </si>
  <si>
    <t>東京都新宿区西新宿1丁目26番2号
新宿野村ビル</t>
  </si>
  <si>
    <t>代表取締役　松尾　大作</t>
  </si>
  <si>
    <t>東京都新宿区西新宿1丁目26番2号　新宿野村ビル</t>
  </si>
  <si>
    <t>野村不動産株式会社　技術管理部</t>
  </si>
  <si>
    <t>東京都新宿区西新宿一丁目26番2号</t>
  </si>
  <si>
    <t>平日　9:00～17:00</t>
  </si>
  <si>
    <t>千㎡・月/12</t>
  </si>
  <si>
    <t>期中より基礎排出係数の低い電力会社に切り替えたため、CO2排出量は減少しました。</t>
  </si>
  <si>
    <t>203</t>
  </si>
  <si>
    <t>日産自動車株式会社</t>
  </si>
  <si>
    <t>神奈川県横浜市神奈川区宝町2番地</t>
  </si>
  <si>
    <t>代表執行役社長兼最高経営責任者 内田 誠</t>
  </si>
  <si>
    <t>代表執行役社長兼最高経営責任者　内田 誠</t>
  </si>
  <si>
    <t>神奈川県横浜市西区高島1丁目1番1号</t>
  </si>
  <si>
    <t>日産テクニカルセンター　車両生産技術本部
環境＆ファシリティエンジニアリング部　環境エネルギー技術課</t>
  </si>
  <si>
    <t>神奈川県厚木市岡津古久560-2</t>
  </si>
  <si>
    <t>平日9時～17時</t>
  </si>
  <si>
    <t>204</t>
  </si>
  <si>
    <t>株式会社メディセオ</t>
  </si>
  <si>
    <t>東京都中央区八重洲2-7-15</t>
  </si>
  <si>
    <t>代表取締役社長　今川　国明</t>
  </si>
  <si>
    <t>　株式会社メディセオ　東京本社　総務部</t>
  </si>
  <si>
    <t>　東京都中央区八重洲２－７－１５</t>
  </si>
  <si>
    <t>　午前9時～午後5時</t>
  </si>
  <si>
    <t>205</t>
  </si>
  <si>
    <t>神奈川中央交通株式会社</t>
  </si>
  <si>
    <t>神奈川県平塚市八重咲町６番１８号</t>
  </si>
  <si>
    <t>取締役社長　堀　康紀</t>
  </si>
  <si>
    <t>https://www.kanachu.co.jp/kanachu/csr/environment.html</t>
  </si>
  <si>
    <t>省エネの取り組みや設備代替時における省エネ機器の導入、飲食・娯楽事業における店舗の閉店等により、CO2排出量の削減目標を上回ることができた。</t>
  </si>
  <si>
    <t>エコドライブの取り組みを推進したほか、利用実態に即した運行ダイヤの減便等により、CO2排出量の削減目標を上回ることができた。</t>
  </si>
  <si>
    <t>206</t>
  </si>
  <si>
    <t>株式会社ニトリ</t>
  </si>
  <si>
    <t>北海道札幌市北区新琴似七条1丁目2番39号</t>
  </si>
  <si>
    <t>代表取締役社長　武田 政則</t>
  </si>
  <si>
    <t>代表取締役社長 武田 政則</t>
  </si>
  <si>
    <t>東京都北区神谷3丁目6番20号</t>
  </si>
  <si>
    <t>https://www.nitori.co.jp/about_us/ecology.html</t>
  </si>
  <si>
    <t>207</t>
  </si>
  <si>
    <t>スタンレー電気株式会社</t>
  </si>
  <si>
    <t>東京都目黒区中目黒２丁目９番１３号</t>
  </si>
  <si>
    <t>代表取締役社長　貝住泰昭</t>
  </si>
  <si>
    <t>代表取締役社長　貝住　泰昭</t>
  </si>
  <si>
    <t>スタンレー電気株式会社　技術研究所　受付窓口</t>
  </si>
  <si>
    <t>神奈川県横浜市青葉区荏田西1-3-1</t>
  </si>
  <si>
    <t>土日、祝祭日を除く　８:３０　～　１７：３０</t>
  </si>
  <si>
    <t>空調機器の入れ替えなど</t>
  </si>
  <si>
    <t>208</t>
  </si>
  <si>
    <t>日本飛行機株式会社</t>
  </si>
  <si>
    <t>横浜市金沢区昭和町3175</t>
  </si>
  <si>
    <t>代表取締役社長　飛永　佳成</t>
  </si>
  <si>
    <t>http://www.nippi.co.jp/environment/report.html</t>
  </si>
  <si>
    <t>作業量が大きく減少したため、省エネ対策の効果と合わせ、エネルギー使用量が大きく減少し目標を上回る削減率となった。</t>
  </si>
  <si>
    <t>209</t>
  </si>
  <si>
    <t>株式会社二葉</t>
  </si>
  <si>
    <t>東京都港区高輪3-19-15</t>
  </si>
  <si>
    <t>代表取締役社長　鈴木　英明</t>
  </si>
  <si>
    <t>https://www.ftb.co.jp/kankyo.html</t>
  </si>
  <si>
    <t>目標に対し104%と達成できなかった。基準年度（2018年度）に対し100.8%となった。コロナ禍による換気しながらの空調運転なども要因と考えられる。</t>
  </si>
  <si>
    <t>213</t>
  </si>
  <si>
    <t>株式会社すかいらーくホールディングス</t>
  </si>
  <si>
    <t>東京都武蔵野市西久保一丁目25番8号</t>
  </si>
  <si>
    <t>代表取締役　　谷　真</t>
  </si>
  <si>
    <t>代表取締役　谷　真</t>
  </si>
  <si>
    <t>すかいらーくホールディングス本部　第３オフィス</t>
  </si>
  <si>
    <t>13時～17時（土日祝日・年末年始を除く）</t>
  </si>
  <si>
    <t>コロナ禍により売上減少</t>
  </si>
  <si>
    <t>214</t>
  </si>
  <si>
    <t>野村不動産ライフ＆スポーツ株式会社</t>
  </si>
  <si>
    <t>東京都中野区本町1-32-2
ハーモニータワー15階</t>
  </si>
  <si>
    <t>代表取締役　小林　利彦</t>
  </si>
  <si>
    <t>東京都中野区本町1-32-2　ハーモニータワー15階</t>
  </si>
  <si>
    <t>本社</t>
  </si>
  <si>
    <t>10時～16時</t>
  </si>
  <si>
    <t>前年度は新型コロナウイルス蔓延防止措置のため、休業や時短営業を実施した。今年度は通常営業にほぼ戻し、営業日は前年度より増加した。井土ヶ谷店は閉鎖した。</t>
  </si>
  <si>
    <t>215</t>
  </si>
  <si>
    <t>株式会社ファミリーマート</t>
  </si>
  <si>
    <t>東京都港区芝浦三丁目１番21号</t>
  </si>
  <si>
    <t>代表取締役社長　細見　研介</t>
  </si>
  <si>
    <t>東京都港区芝浦三丁目１番21号　msb Tamachi 田町ｽﾃｰｼｮﾝﾀﾜｰS 9階</t>
  </si>
  <si>
    <t>本社にて実施</t>
  </si>
  <si>
    <t>店</t>
  </si>
  <si>
    <t>新店、改装時の省エネ型機器の導入や運用面での節電対策により、店舗の使用電気量を抑制した。</t>
  </si>
  <si>
    <t>216</t>
  </si>
  <si>
    <t>株式会社クリエイトエス・ディー</t>
  </si>
  <si>
    <t>横浜市青葉区荏田西２－３－２</t>
  </si>
  <si>
    <t>代表取締役社長　廣瀬　泰三</t>
  </si>
  <si>
    <t>株式会社クリエイトエス・ディー　本社</t>
  </si>
  <si>
    <t>神奈川県横浜市青葉区荏田西2-3-2</t>
  </si>
  <si>
    <t xml:space="preserve">東京電力エナジーパートナー
基礎排出係数の影響あり
令和３年度　0.000457
令和４年度　0.000447
</t>
  </si>
  <si>
    <t>218</t>
  </si>
  <si>
    <t>国家公務員共済組合連合会</t>
  </si>
  <si>
    <t>東京都千代田区九段南１－１－１０
九段合同庁舎</t>
  </si>
  <si>
    <t>理 事 長　松　元　　崇</t>
  </si>
  <si>
    <t>東京都千代田区九段南１－１－１０　九段合同庁舎</t>
  </si>
  <si>
    <t>国家公務員共済組合連合会　総務部</t>
  </si>
  <si>
    <t>東京都千代田区九段南1-1-10</t>
  </si>
  <si>
    <t>9:30～17:00（12:00～13:00を除く）</t>
  </si>
  <si>
    <t>照明設備の改善等</t>
  </si>
  <si>
    <t>219</t>
  </si>
  <si>
    <t>ローム株式会社</t>
  </si>
  <si>
    <t>京都市右京区西院溝崎町21</t>
  </si>
  <si>
    <t>管理本部 総務・安全・サスティナビリティ推進担当
総務部長　山根　慎太郎</t>
  </si>
  <si>
    <t>代表取締役社長 社長執行役員　松本　功</t>
  </si>
  <si>
    <t>ローム株式会社 横浜テクノロジーセンター　1F　守衛室受付</t>
  </si>
  <si>
    <t>横浜市港北区新横浜二丁目4番地8</t>
  </si>
  <si>
    <t>千延人数</t>
  </si>
  <si>
    <t>2021年4月から電力を100％再生可能エネルギーに切替え、温室効果ガスの大幅削減を達成しました。また、昨年度までは同一ビルに入居していた関係会社(別法人)のエネルギー使用量も合算して算出していましたが、今年度は法人毎にエネルギー使用量を分割して算出しています。
削減後の第三年度の特定温室効果ガス排出量は以下の通りです。
基礎：637t-CO₂　(削減率80.4%)　
調整後：56t-CO₂　(削減率98.3%)　
原単位：131.69t-CO₂/千延人数　(削減率51.1%)　</t>
  </si>
  <si>
    <t>220</t>
  </si>
  <si>
    <t>日産プリンス神奈川販売株式会社</t>
  </si>
  <si>
    <t>横浜市神奈川区東神奈川２－４７－７</t>
  </si>
  <si>
    <t>代表取締役社長　髙　木　　恵　一</t>
  </si>
  <si>
    <t>日産プリンス神奈川販売　本社</t>
  </si>
  <si>
    <t>横浜市神奈川区東神奈川2-47-7</t>
  </si>
  <si>
    <t>10：00～18：00（火曜日定休）</t>
  </si>
  <si>
    <t>221</t>
  </si>
  <si>
    <t>京浜急行電鉄株式会社</t>
  </si>
  <si>
    <t>横浜市西区高島１丁目２番８号</t>
  </si>
  <si>
    <t>取締役社長　川俣　幸宏</t>
  </si>
  <si>
    <t>https://www.keikyu.co.jp/company/csr/report.html</t>
  </si>
  <si>
    <t>千ｍ２</t>
  </si>
  <si>
    <t>2020・21年度は、新型コロナウィルス感染症の影響を受け、通常の営業ができなかったことから、エネルギー使用量が想定以上に減少したが、2019年度10月より移転により使用を開始した本社ビルのエネルギー使用量が大きく、排出量が増加した。</t>
  </si>
  <si>
    <t>222</t>
  </si>
  <si>
    <t>エヌ・ティ・ティ・コミュニケーションズ株式会社</t>
  </si>
  <si>
    <t>東京都千代田区大手町二丁目3番1号</t>
  </si>
  <si>
    <t>代表取締役社長　丸岡　亨</t>
  </si>
  <si>
    <t>https://www.ntt.com/about-us/csr/en_report.html</t>
  </si>
  <si>
    <t>高効率空調設備への更改や通信負荷縮退の影響により排出量目標を達成した。</t>
  </si>
  <si>
    <t>223</t>
  </si>
  <si>
    <t>神奈川県内広域水道企業団</t>
  </si>
  <si>
    <t>神奈川県横浜市旭区矢指町１１９４番地</t>
  </si>
  <si>
    <t>企業長  浅羽  義里</t>
  </si>
  <si>
    <t>企業長　浅羽 義里</t>
  </si>
  <si>
    <t>神奈川県内広域水道企業団　情報公開室</t>
  </si>
  <si>
    <t>月曜日から金曜日まで（国民の祝日・12月29日から翌年の1月3日までは除く）の8時30分から17時15分まで（12時から13時までは除く）</t>
  </si>
  <si>
    <t xml:space="preserve"> </t>
  </si>
  <si>
    <t>・省エネ・節電取組み促進
（空気調和設備の効率的な運転管理、照明設備の効率的な運用）
・ポンプの効率的な運用等</t>
  </si>
  <si>
    <t>224</t>
  </si>
  <si>
    <t>麒麟麦酒株式会社</t>
  </si>
  <si>
    <t>横浜市鶴見区生麦一丁目17番1号</t>
  </si>
  <si>
    <t>横浜工場　常務執行役員工場長　九鬼 理宏</t>
  </si>
  <si>
    <t>代表取締役社長　堀口英樹</t>
  </si>
  <si>
    <t>東京都中野区中野四丁目10番2号
中野セントラルパークサウス</t>
  </si>
  <si>
    <t>麒麟麦酒株式会社横浜工場</t>
  </si>
  <si>
    <t>９：００～１７：００（工場休日を除く）</t>
  </si>
  <si>
    <t>千kL</t>
  </si>
  <si>
    <t>226</t>
  </si>
  <si>
    <t>横浜トヨペット株式会社</t>
  </si>
  <si>
    <t>横浜市中区山下町33番地</t>
  </si>
  <si>
    <t>代表取締役　宮原 漢二</t>
  </si>
  <si>
    <t>ウエインズビジネスサービス株式会社</t>
  </si>
  <si>
    <t>横浜市保土ヶ谷区狩場町65　トヨタカローラ神奈川本社ビル内４Ｆ</t>
  </si>
  <si>
    <t>227</t>
  </si>
  <si>
    <t>万葉倶楽部株式会社</t>
  </si>
  <si>
    <t>神奈川県小田原市栄町1-14-48</t>
  </si>
  <si>
    <t>代表取締役　高橋理</t>
  </si>
  <si>
    <t>横浜市中区新港2-7-1</t>
  </si>
  <si>
    <t>７８ 洗濯・理容・美容・浴場業</t>
  </si>
  <si>
    <t>横浜みなとみらい万葉倶楽部</t>
  </si>
  <si>
    <t>10～17時</t>
  </si>
  <si>
    <t>コロナ禍で緊急事態宣言、まん延防止等重点処置法により入館者数-45.5％で、原単位が増加する要因となる</t>
  </si>
  <si>
    <t>228</t>
  </si>
  <si>
    <t>日本舗材株式会社</t>
  </si>
  <si>
    <t>神奈川県横浜市緑区青砥町４１５番地</t>
  </si>
  <si>
    <t>代表取締役　三橋　広樹</t>
  </si>
  <si>
    <t>代表取締役　三橋広樹</t>
  </si>
  <si>
    <t>神奈川県横浜市緑区青砥町415番地</t>
  </si>
  <si>
    <t>http://nihonhozai.jp/kankyo</t>
  </si>
  <si>
    <t>日本舗材株式会社　横浜工場１F</t>
  </si>
  <si>
    <t>８時から１７時</t>
  </si>
  <si>
    <t>基準年度に対して製造数量が減少し、それに伴いエネルギ－消費量も減少したため、CO2排出量も減少した。</t>
  </si>
  <si>
    <t>229</t>
  </si>
  <si>
    <t>株式会社東京リアルティ・インベストメント・マネジメント</t>
  </si>
  <si>
    <t>東京都中央区八重洲１－４－１６</t>
  </si>
  <si>
    <t>代表取締役社長　城﨑　好浩</t>
  </si>
  <si>
    <t>㈱東京リアルティ・インベストメント・マネジメント</t>
  </si>
  <si>
    <t>午前９時から午後５時</t>
  </si>
  <si>
    <t>省エネに対する各種取組を行った。
またコロナ禍により、在宅勤務が増え、消費電力が減少した可能性がある。</t>
  </si>
  <si>
    <t>230</t>
  </si>
  <si>
    <t>株式会社横浜銀行</t>
  </si>
  <si>
    <t>神奈川県横浜市西区みなとみらい３丁目１番１号</t>
  </si>
  <si>
    <t>代表取締役　片岡　達也</t>
  </si>
  <si>
    <t>横浜銀行人財部（045-225-1551）への照会による</t>
  </si>
  <si>
    <t xml:space="preserve">支店の統廃合により事業活動量が減少。
</t>
  </si>
  <si>
    <t>231</t>
  </si>
  <si>
    <t>株式会社阪急商業開発</t>
  </si>
  <si>
    <t>大阪府大阪市西成区花園南1-4-4</t>
  </si>
  <si>
    <t>取締役社長　細井和則</t>
  </si>
  <si>
    <t>横浜市都筑区中川中央１－３１－１－２</t>
  </si>
  <si>
    <t>阪急商業開発　港北事業部</t>
  </si>
  <si>
    <t>横浜市都筑区中川中央1-31-1-2  5F事務所</t>
  </si>
  <si>
    <t>午前１０時から午後５時</t>
  </si>
  <si>
    <t>百万㎡・ｈ</t>
  </si>
  <si>
    <t>2020年度冷暖房装置更新(外部事業者)により冷暖房　　　　841.2ｔ-CO2削減出来ました。</t>
  </si>
  <si>
    <t>232</t>
  </si>
  <si>
    <t>西武鉄道株式会社</t>
  </si>
  <si>
    <t>埼玉県所沢市くすのき台一丁目11番地の1</t>
  </si>
  <si>
    <t>取締役社長  喜多村　樹美男</t>
  </si>
  <si>
    <t>https://www.seiburailway.jp/company/sustainabilityactions/energyusage/</t>
  </si>
  <si>
    <t>233</t>
  </si>
  <si>
    <t>横浜市</t>
  </si>
  <si>
    <t>市長　山中 竹春</t>
  </si>
  <si>
    <t>https://www.city.yokohama.lg.jp/kurashi/machizukuri-kankyo/ondanka/etc/shiyakusho/keikakushokouhyou.html</t>
  </si>
  <si>
    <t>LED等高効率照明の導入やESCO事業の継続実施等、省エネの取組を推進し、エネルギー消費量の削減につなげることができた。また、基礎排出係数の低い電力会社への切り替え等により、温室効果ガス排出量は、基準年度より大幅に削減することができた。</t>
  </si>
  <si>
    <t>エコドライブの徹底、適切な点検・整備の実施により省エネ活動を行うとともに、電気自動車や燃料電池自動車など次世代自動車等の積極的な導入により目標を達成した。</t>
  </si>
  <si>
    <t>234</t>
  </si>
  <si>
    <t>株式会社JVCケンウッド</t>
  </si>
  <si>
    <t>横浜市神奈川区守屋町3丁目12番地</t>
  </si>
  <si>
    <t>代表取締役社長　江口　祥一郎</t>
  </si>
  <si>
    <t>株式会社JVCケンウッド　本社・横浜事業所　通用門</t>
  </si>
  <si>
    <t>午前9：00～午後5：00</t>
  </si>
  <si>
    <t>計画開始後約1年後に新型コロナの流行が始まり事業活動も厳しい状態が続き省エネ設備への設備投資が実行できなかったが停滞していたテレワークが推進され在館人数を制限することにより微量ながらも使用電力量を削減できた。</t>
  </si>
  <si>
    <t>235</t>
  </si>
  <si>
    <t>国立研究開発法人理化学研究所</t>
  </si>
  <si>
    <t>神奈川県横浜市鶴見区末広町1-7-22</t>
  </si>
  <si>
    <t>横浜事業所　所長　末広　峰政</t>
  </si>
  <si>
    <t>理事長　五神 真</t>
  </si>
  <si>
    <t>埼玉県和光市広沢２－１</t>
  </si>
  <si>
    <t>国立研究開発法人理化学研究所横浜事業所研究支援部施設課</t>
  </si>
  <si>
    <t>神奈川県横浜市鶴見区末広町1丁目7-22</t>
  </si>
  <si>
    <t>食堂改修工事中のガス・電気使用量減があったものの、気候の影響が大きく、春～夏期に減、冬に増となったが、通年として減になった。</t>
  </si>
  <si>
    <t>236</t>
  </si>
  <si>
    <t>株式会社関電工</t>
  </si>
  <si>
    <t>神奈川県横浜市西区平沼1-1-8</t>
  </si>
  <si>
    <t>株式会社関電工　南関東・東海営業本部　神奈川支店</t>
  </si>
  <si>
    <t>取締役常務執行役員　南関東・東海営業本部長　兼神奈川支店長　髙橋 信治</t>
  </si>
  <si>
    <t>取締役社長　社長執行役員　仲摩 俊男</t>
  </si>
  <si>
    <t>株式会社関電工　南関東・東海営業本部　神奈川支店　総括部　安全・環境チーム</t>
  </si>
  <si>
    <t>横浜市西区平沼1-1-8</t>
  </si>
  <si>
    <t>平日　9:00～12:00</t>
  </si>
  <si>
    <t>エコドライブの推進及び低燃費車への入れ替え等の効果があったと考える</t>
  </si>
  <si>
    <t>237</t>
  </si>
  <si>
    <t>神奈川県</t>
  </si>
  <si>
    <t>神奈川県横浜市中区日本大通１</t>
  </si>
  <si>
    <t>知事　黒岩　祐治</t>
  </si>
  <si>
    <t>神奈川県総務局財産経営部施設整備課（神奈川県本庁舎５階）</t>
  </si>
  <si>
    <t>平日9:00～16:30（ただし、12:00～13:00を除く）</t>
  </si>
  <si>
    <t>千㎥</t>
  </si>
  <si>
    <t>　コロナ対応業務及び戸開等の換気を通年で実施したため総エネルギー量が増大した。</t>
  </si>
  <si>
    <t>239</t>
  </si>
  <si>
    <t>株式会社緑山スタジオ・シティ</t>
  </si>
  <si>
    <t>神奈川県横浜市青葉区緑山2100番地</t>
  </si>
  <si>
    <t>代表取締役社長　永田　周太郎</t>
  </si>
  <si>
    <t>神奈川県横浜市青葉区緑山２１００番地</t>
  </si>
  <si>
    <t>㈱緑山スタジオ・シティ</t>
  </si>
  <si>
    <t>横浜市青葉区緑山2100番地</t>
  </si>
  <si>
    <t>9：30～17：30（平日のみ）</t>
  </si>
  <si>
    <t>照明器具のLED化を行った。
2021年度の全電力量に付きまして、J-クレジット制度を利用し
自然エネルギーを使用。</t>
  </si>
  <si>
    <t>240</t>
  </si>
  <si>
    <t>株式会社島忠</t>
  </si>
  <si>
    <t>埼玉県さいたま市中央区上落合8-3-32</t>
  </si>
  <si>
    <t>代表取締役社長　岡野　恭明</t>
  </si>
  <si>
    <t>https://www.shimachu.co.jp/corporate/environment4.html</t>
  </si>
  <si>
    <t>コロナ禍の影響による営業時間の縮小等により電力使用量、都市ガスの使用量が減少した。また、新山下店での低炭素電力の受入により調整後排出量が減少した。</t>
  </si>
  <si>
    <t>241</t>
  </si>
  <si>
    <t>株式会社武蔵野</t>
  </si>
  <si>
    <t>埼玉県朝霞市西原一丁目１番１号</t>
  </si>
  <si>
    <t>代表取締役社長　安田信行</t>
  </si>
  <si>
    <t>本社　エンジニアリング部</t>
  </si>
  <si>
    <t>埼玉県朝霞市西原１－１－２８　ガウスビル５Ｆ</t>
  </si>
  <si>
    <t>１０：００～１６：００　＊事前に電話連絡の上、来社願います。</t>
  </si>
  <si>
    <t>生産量の減少によりエネルギー使用量が減ったため。</t>
  </si>
  <si>
    <t>242</t>
  </si>
  <si>
    <t>株式会社横浜スカイビル</t>
  </si>
  <si>
    <t>神奈川県横浜市西区高島2-19-12</t>
  </si>
  <si>
    <t>代表取締役社長　岩田 研一</t>
  </si>
  <si>
    <t>ビル事業部</t>
  </si>
  <si>
    <t>神奈川県横浜市西区高島2-19-12　スカイビル　21階</t>
  </si>
  <si>
    <t>9：00～17：30</t>
  </si>
  <si>
    <t>新型コロナ対策に伴う「緊急事態宣言・まん延防止等重点措置」の発令により、事業活動量が減少した結果、基準年度に対して大幅なCO2削減となった。また、弊社の省エネ取組として「空調機器更新(INV化)」を実施した。</t>
  </si>
  <si>
    <t>244</t>
  </si>
  <si>
    <t>株式会社丸井</t>
  </si>
  <si>
    <t>東京都中野区中野４丁目３番２号</t>
  </si>
  <si>
    <t>代表取締役社長　青野　真博</t>
  </si>
  <si>
    <t>株式会社マルイファシリティーズ　本社</t>
  </si>
  <si>
    <t>東京都中野区中野３丁目３４番２８号</t>
  </si>
  <si>
    <t>11：００～17：00（水曜・日曜定休）</t>
  </si>
  <si>
    <t>2019年4月より、事業継承により戸塚モディが全体の排出量実績に算入
よって、目標の達成は困難な状況(目標基準年度が2018年度のため)</t>
  </si>
  <si>
    <t>245</t>
  </si>
  <si>
    <t>サミット株式会社</t>
  </si>
  <si>
    <t>東京都杉並区永福3-57-14　　　　　　　　　　　　　　</t>
  </si>
  <si>
    <t>代表取締役社長　服部　哲也</t>
  </si>
  <si>
    <t>代表取締役社長　服部哲也</t>
  </si>
  <si>
    <t>東京都杉並区永福3-57-14</t>
  </si>
  <si>
    <t>サミット株式会社　店舗開発部</t>
  </si>
  <si>
    <t>１００万㎡・ｈ</t>
  </si>
  <si>
    <t>246</t>
  </si>
  <si>
    <t>株式会社紀文食品</t>
  </si>
  <si>
    <t>東京都中央区銀座5-15-1</t>
  </si>
  <si>
    <t>代表取締役社長　堤　裕</t>
  </si>
  <si>
    <t>株式会社　紀文食品　横浜工場</t>
  </si>
  <si>
    <t>神奈川県横浜市戸塚区秋葉町427</t>
  </si>
  <si>
    <t>9:00～16:00</t>
  </si>
  <si>
    <t>生産量増加に伴う活動量が増加した。排出係数減を目的に、東京電力から東京ガスへ変更した</t>
  </si>
  <si>
    <t>248</t>
  </si>
  <si>
    <t>株式会社ヨドバシカメラ</t>
  </si>
  <si>
    <t>東京都新宿区新宿五丁目3番1号</t>
  </si>
  <si>
    <t>代表取締役　藤沢 和則</t>
  </si>
  <si>
    <t>代表取締役　藤沢　和則</t>
  </si>
  <si>
    <t>ヨドバシ横浜ビル　(株)ヨドバシ建物事務所</t>
  </si>
  <si>
    <t>神奈川県横浜市西区北幸１－２－７</t>
  </si>
  <si>
    <t>平日 10:00～16:00</t>
  </si>
  <si>
    <t>249</t>
  </si>
  <si>
    <t>富士フイルムビジネスイノベーションジャパン株式会社</t>
  </si>
  <si>
    <t xml:space="preserve">東京都江東区豊洲2-2-1
</t>
  </si>
  <si>
    <t>富士フイルムビジネスイノベーション
ジャパン株式会社</t>
  </si>
  <si>
    <t>取締役社長　旗生 泰一</t>
  </si>
  <si>
    <t>富士フイルムビジネスイノベーションジャパン株式会社　</t>
  </si>
  <si>
    <t>横浜市西区みなとみらい6-1
横浜みなとみらい事業所 7階</t>
  </si>
  <si>
    <t>富士フイルムビジネスイノベーションジャパン株式会社　神奈川支社</t>
  </si>
  <si>
    <t>神奈川県横浜市西区みなとみらい6-1　 富士フイルムビジネスイノベーションジャパン株式会社　横浜みなとみらい事業所 7階</t>
  </si>
  <si>
    <t>9：00～17：45　（土曜・日曜・祝日を除く）</t>
  </si>
  <si>
    <t>・基準を設けて軽自動車への入れ替えを推進
・低稼働車を削減し、公共交通機関の利用を推奨
・第4四半期よりエコドライブの推進を全社で開始</t>
  </si>
  <si>
    <t>当社は、CO2の排出量を2030年度までに2019年度比で50%削減することを目標にしています。自動車からのCO2排出削減により、この目標に貢献するよう取り組んでまいります。</t>
  </si>
  <si>
    <t>251</t>
  </si>
  <si>
    <t>株式会社トーエル</t>
  </si>
  <si>
    <t>神奈川県横浜市港北区高田西1-5-21</t>
  </si>
  <si>
    <t>代表取締役社長　　横田　孝治</t>
  </si>
  <si>
    <t>横浜市港北区高田西1-5-21</t>
  </si>
  <si>
    <t>株式会社トーエル　本社</t>
  </si>
  <si>
    <t>10：00～17：00（土・日・祝日を除く）</t>
  </si>
  <si>
    <t>子会社への一部事業の移管により、使用する車両が減ったため。</t>
  </si>
  <si>
    <t>254</t>
  </si>
  <si>
    <t>株式会社NTTドコモ</t>
  </si>
  <si>
    <t>東京都千代田区永田町二丁目１１番１号</t>
  </si>
  <si>
    <t>代表取締役社長　井伊　基之</t>
  </si>
  <si>
    <t>https://www.nttdocomo.co.jp/corporate/csr/ecology/environ_management/data/facility/index.html</t>
  </si>
  <si>
    <t>省エネ施策（旧通信設備撤去および現用通信設備のスリム化・高密度化、高効率空調への更改、不要となった箇所の空調稼働休止</t>
  </si>
  <si>
    <t>255</t>
  </si>
  <si>
    <t>ＥＮＥＯＳ株式会社</t>
  </si>
  <si>
    <t>東京都千代田区大手町一丁目１番２号</t>
  </si>
  <si>
    <t>代表取締役社長　齊藤 　猛</t>
  </si>
  <si>
    <t>代表取締役社長　　齊藤 猛</t>
  </si>
  <si>
    <t>https://www.eneos.co.jp/company/csr/environment/warming.html</t>
  </si>
  <si>
    <t>石油需要が減少し稼働が低下しているものの、省エネ対策を予定通り実施することにより目標を達成。</t>
  </si>
  <si>
    <t>256</t>
  </si>
  <si>
    <t>株式会社ミツハシ</t>
  </si>
  <si>
    <t>神奈川県横浜市神奈川区栄町3-4
パシフィックマークス横浜イースト3F</t>
  </si>
  <si>
    <t>代表取締役   　　三橋　美幸</t>
  </si>
  <si>
    <t>代表取締役  　　三橋　美幸</t>
  </si>
  <si>
    <t>横浜市神奈川区栄町3-4　パシフィックマークス横浜イースト3F</t>
  </si>
  <si>
    <t>株式会社ミツハシ本社　管理部　総務課　　連絡先：045-285-3284</t>
  </si>
  <si>
    <t>10:00～16:00　予約の上閲覧をお願い致します。</t>
  </si>
  <si>
    <t>257</t>
  </si>
  <si>
    <t>株式会社いなげや</t>
  </si>
  <si>
    <t>東京都立川市栄町6-1-1</t>
  </si>
  <si>
    <t>代表取締役社長　　　本杉　　吉員</t>
  </si>
  <si>
    <t>経営戦略本部　サステナビリティ推進室　環境担当</t>
  </si>
  <si>
    <t>9：00～18：00（月曜日～金曜日）</t>
  </si>
  <si>
    <t>千坪＊日</t>
  </si>
  <si>
    <t>258</t>
  </si>
  <si>
    <t>神奈川県警察</t>
  </si>
  <si>
    <t>神奈川県横浜市中区海岸通２丁目４番</t>
  </si>
  <si>
    <t>神奈川県警察本部長　林　学</t>
  </si>
  <si>
    <t>神奈川県警察本部総務部施設課</t>
  </si>
  <si>
    <t>午前８時30分から午後５時15分までの間（土、日、祝日を除く）</t>
  </si>
  <si>
    <t>二酸化炭素排出の削減については、各施設管理者へ周知しているが、昨年夏の猛暑による異常気象やコロナの情勢を受け来庁者及び勤務員の健康管理に留意した結果、空調機等の稼働が増加したため。</t>
  </si>
  <si>
    <t>260</t>
  </si>
  <si>
    <t>株式会社東急ストア</t>
  </si>
  <si>
    <t>東京都目黒区上目黒一丁目21番12号</t>
  </si>
  <si>
    <t>取締役社長　大堀 左千夫</t>
  </si>
  <si>
    <t>株式会社東急ストア　本社　開発統括室　施設管理部</t>
  </si>
  <si>
    <t>９：００～１８：００（土・日曜日及び12/29～1/3を除く）</t>
  </si>
  <si>
    <t>千㎡×ｈ</t>
  </si>
  <si>
    <t>各店の省エネ対策により電気等の使用量を削減できたことで目標を達成できた。</t>
  </si>
  <si>
    <t>261</t>
  </si>
  <si>
    <t>東京海上日動火災保険株式会社</t>
  </si>
  <si>
    <t>東京都千代田区大手町2-6-4
常盤橋タワー</t>
  </si>
  <si>
    <t>代表取締役　広瀬　伸一</t>
  </si>
  <si>
    <t>東京都千代田区大手町2-6-4　常盤橋タワー</t>
  </si>
  <si>
    <t>https://www.tokiomarine-nichido.co.jp/company/csr/archive/archive_01.html</t>
  </si>
  <si>
    <t>・システム開発による対面営業の削減
・大規模災害の頻発や、コロナによる対面営業の自粛</t>
  </si>
  <si>
    <t>弊社は中長期「サスティナビリティ取組方針・目標」として以下目標を掲げている。
①災害レジリエンス向上やサステナブルな火災保険制度の構築
②社会貢献活動延べ参加率100％の達成
③カーボンニュートラルの13年連続の達成
④環境負荷の前年比1％の削減
⑤社有車の電動車化
⑥主要拠点への再生可能エネルギーの導入
⑦保険取引における脱炭素・低炭素化
⑧資産運用ポートフォリオの脱炭素・低炭素化</t>
  </si>
  <si>
    <t>262</t>
  </si>
  <si>
    <t>国立研究開発法人海洋研究開発機構</t>
  </si>
  <si>
    <t>神奈川県横須賀市夏島町２番地１５</t>
  </si>
  <si>
    <t>理事長　　大和　裕幸</t>
  </si>
  <si>
    <t>　国立研究開発法人海洋研究開発機構</t>
  </si>
  <si>
    <t>　理事長　　大和　裕幸</t>
  </si>
  <si>
    <t>　神奈川県横須賀市夏島町２番地１５</t>
  </si>
  <si>
    <t xml:space="preserve"> 横浜研究所　横浜管理課</t>
  </si>
  <si>
    <t xml:space="preserve"> 神奈川県横浜市金沢区昭和町３１７３番２５</t>
  </si>
  <si>
    <t xml:space="preserve">平日10:00～12:00、13:00～16:00（土曜・日曜・祝日・年末年始は閲覧できません。） </t>
  </si>
  <si>
    <t>PFLOPS</t>
  </si>
  <si>
    <t>コロナ禍による出社人数の減少</t>
  </si>
  <si>
    <t>263</t>
  </si>
  <si>
    <t>株式会社イトーヨーカ堂</t>
  </si>
  <si>
    <t>代表取締役　山本　哲也</t>
  </si>
  <si>
    <t>サービスカウンター内</t>
  </si>
  <si>
    <t>各店舗</t>
  </si>
  <si>
    <t>営業時間内に限る</t>
  </si>
  <si>
    <t>㎡・百万h</t>
  </si>
  <si>
    <t>運用対策やLED照明器具の導入等に加え、2020年度末に鶴見店が減積（管理区域の減少）となり、対象となるエネルギー消費量が減ったことが排出量の大きな削減要因となった。</t>
  </si>
  <si>
    <t>264</t>
  </si>
  <si>
    <t>株式会社セブン-イレブン・ジャパン</t>
  </si>
  <si>
    <t>東京都千代田区二番町８番地８</t>
  </si>
  <si>
    <t>代表取締役社長　永松　文彦</t>
  </si>
  <si>
    <t>５階　建築設備本部</t>
  </si>
  <si>
    <t>本部及び各店舗にて実施した省エネ施策及び省エネ設備の計画的更新及び太陽光発電設備の設置、低炭素電力会社の一部採用等を実施し目標年度に比べ調整前8.2％，調整後6.9％，原単位で11.4％削減することができた。</t>
  </si>
  <si>
    <t>265</t>
  </si>
  <si>
    <t>住友生命保険相互会社</t>
  </si>
  <si>
    <t>大阪市中央区城見一丁目4番35号</t>
  </si>
  <si>
    <t>代表執行役　高田 幸徳</t>
  </si>
  <si>
    <t>東京都中央区築地7‐18‐24</t>
  </si>
  <si>
    <t>㈱スミセイビルマネージメント本店</t>
  </si>
  <si>
    <t>東京都中央区日本橋小網町14-1 住生日本橋小網町ビル8階</t>
  </si>
  <si>
    <t>9:00 ～ 17:00</t>
  </si>
  <si>
    <t>269</t>
  </si>
  <si>
    <t>武松商事株式会社</t>
  </si>
  <si>
    <t>神奈川県横浜市中区山下町１０５番地</t>
  </si>
  <si>
    <t>代表取締役　金森　和哉</t>
  </si>
  <si>
    <t>９：００～１８：００</t>
  </si>
  <si>
    <t>コロナの影響で廃棄物集荷頻度や排出量に変化が見られた。業務の見直しとともに余分に車両を極力保有しないよう対策を行った。</t>
  </si>
  <si>
    <t>270</t>
  </si>
  <si>
    <t>安田倉庫株式会社</t>
  </si>
  <si>
    <t>〒108-8435東京都港区海岸3-3-1
msb Tamachi田町ステーションタワーN 29階</t>
  </si>
  <si>
    <t>代表取締役社長執行役員  藤井 信行</t>
  </si>
  <si>
    <t>代表取締役社長執行役員　藤井 信行</t>
  </si>
  <si>
    <t>〒108-8435　東京都港区海岸3-3-1
msb Tamachi田町ステーションタワーN 29階</t>
  </si>
  <si>
    <t>安田倉庫株式会社(品質管理部)</t>
  </si>
  <si>
    <t>09：00～17：00</t>
  </si>
  <si>
    <t>100m2</t>
  </si>
  <si>
    <t>LED化の推進や高効率設備の積極的な導入推進、またコロナ禍の影響に伴う一部事業活動停滞の影響にも大きく、最終的に削減の結果となった</t>
  </si>
  <si>
    <t>271</t>
  </si>
  <si>
    <t>三菱倉庫株式会社</t>
  </si>
  <si>
    <t>横浜市神奈川区金港町１番地７
横浜ダイヤビルディング１７階</t>
  </si>
  <si>
    <t>横浜支店　支店長　中島　立志</t>
  </si>
  <si>
    <t>取締役社長　藤倉正夫</t>
  </si>
  <si>
    <t>東京都中央区日本橋一丁目１９番１号</t>
  </si>
  <si>
    <t>三菱倉庫㈱横浜支店</t>
  </si>
  <si>
    <t>横浜市神奈川区金港町１番地７　横浜ダイヤビルディング１７階</t>
  </si>
  <si>
    <t>午前９：００～午後４：００（土日祝祭日、年末年始期間を除く）</t>
  </si>
  <si>
    <t>▲1.9</t>
  </si>
  <si>
    <t>2021年度後半よりコロナの影響が緩やかとなり不動産施設の稼働が好調、またコンテナターミナルの事業拡大に伴い取扱いが増加し排気量も増えた事から目標を下回った。</t>
  </si>
  <si>
    <t>272</t>
  </si>
  <si>
    <t>第一生命保険株式会社</t>
  </si>
  <si>
    <t>東京都千代田区有楽町一丁目13番1号</t>
  </si>
  <si>
    <t>代表取締役社長　稲垣 精二</t>
  </si>
  <si>
    <t>代表取締役社長　　稲垣 精二</t>
  </si>
  <si>
    <t>本社での据え置き</t>
  </si>
  <si>
    <t>コロナ対応等による在宅勤務の定着。
東戸塚（新館）の閉鎖による。</t>
  </si>
  <si>
    <t>273</t>
  </si>
  <si>
    <t>ミニストップ株式会社</t>
  </si>
  <si>
    <t>千葉県千葉市美浜区中瀬1-5-1</t>
  </si>
  <si>
    <t>代表取締役　藤本　明裕</t>
  </si>
  <si>
    <t>http://www.ministop.co.jp/corporate/eco_social/environment/global-warming/</t>
  </si>
  <si>
    <t>275</t>
  </si>
  <si>
    <t>株式会社横浜グランドインターコンチネンタルホテル</t>
  </si>
  <si>
    <t>神奈川県横浜市西区
みなとみらい一丁目1番地1号</t>
  </si>
  <si>
    <t>代表取締役社長　　梅村　東</t>
  </si>
  <si>
    <t>代表取締役社長　梅村　東</t>
  </si>
  <si>
    <t>神奈川県横浜市西区みなとみらい一丁目1番地1号</t>
  </si>
  <si>
    <t>施設管理部</t>
  </si>
  <si>
    <t>神奈川県横浜市西区みなとみらい一丁目１番地１号</t>
  </si>
  <si>
    <t>276</t>
  </si>
  <si>
    <t>株式会社アクティオ</t>
  </si>
  <si>
    <t>神奈川県横浜市中区扇町3-8-8</t>
  </si>
  <si>
    <t>株式会社アクティオ 横浜支店</t>
  </si>
  <si>
    <t>支店長　三上　和幸</t>
  </si>
  <si>
    <t>代表取締役社長　小沼　直人</t>
  </si>
  <si>
    <t>東京都中央区日本橋３－１２－２　朝日ビルヂング７階</t>
  </si>
  <si>
    <t>神奈川県横浜市中区扇町３－８－８ 関内ファーストビル７Ｆ</t>
  </si>
  <si>
    <t>８：３０～１７：３０</t>
  </si>
  <si>
    <t>万Km</t>
  </si>
  <si>
    <t>・年間走行距離が236.6万kmから237.7万kmに増加
・年間給油量が223.1klから226.9klに増加
・前年比車両89台増車、44台減車
・2021年、ハイブリッド（ガソリン）車8台増車</t>
  </si>
  <si>
    <t>277</t>
  </si>
  <si>
    <t>オリジン東秀株式会社</t>
  </si>
  <si>
    <t>東京都調布市調布ヶ丘１－１８－１
　KDX調布ビル５階</t>
  </si>
  <si>
    <t>代表取締役　沢村　弘也</t>
  </si>
  <si>
    <t>代表取締役 　沢村　弘也</t>
  </si>
  <si>
    <t>東京都調布市調布ヶ丘１－１８－１　KDX調布ビル５階</t>
  </si>
  <si>
    <t>https://www.toshu.co.jp/company/activities.html</t>
  </si>
  <si>
    <t>午前9時～午後6時</t>
  </si>
  <si>
    <t>㎡</t>
  </si>
  <si>
    <t>事業縮小。節電取組促進。</t>
  </si>
  <si>
    <t>279</t>
  </si>
  <si>
    <t>株式会社マルエツ</t>
  </si>
  <si>
    <t>東京都豊島区東池袋5-51-12</t>
  </si>
  <si>
    <t>代表取締役社長　古瀬　良多</t>
  </si>
  <si>
    <t>マルエツ本社　サステナビリティ推進部</t>
  </si>
  <si>
    <t>百万㎡ｈ</t>
  </si>
  <si>
    <t>新型コロナウイルス感染防止対策として、サーキュレーターを稼働、店内換気を継続的に実施し、空調機、冷ケースの電気使用量が増加。また気温の変化（特に、夏季の気温上昇）により、保冷に必要なエネルギーが増大。</t>
  </si>
  <si>
    <t>280</t>
  </si>
  <si>
    <t>株式会社　西　友     （旧：合同会社西友）</t>
  </si>
  <si>
    <t>東京都北区赤羽二丁目１番１号</t>
  </si>
  <si>
    <t>株式会社　西　友（旧：合同会社西友）</t>
  </si>
  <si>
    <t>代表取締役　　大久保　恒夫</t>
  </si>
  <si>
    <t xml:space="preserve">株式会社　西友 </t>
  </si>
  <si>
    <t>10：00～17：00　　事前連絡要03-3598-7841</t>
  </si>
  <si>
    <t>・適正照度の維持管理
・空調温度、湿度の適正 効率改善
・空調機、冷凍冷蔵設備のメンテナンス強化</t>
  </si>
  <si>
    <t>281</t>
  </si>
  <si>
    <t>株式会社ダイエー</t>
  </si>
  <si>
    <t>兵庫県神戸市中央区港島中町４丁目1番１</t>
  </si>
  <si>
    <t>代表取締役　西峠　泰男</t>
  </si>
  <si>
    <t>株式会社ダイエー　関東事業本部　経営管理部　営繕チーム</t>
  </si>
  <si>
    <t>東京都江東区東陽2－2－20</t>
  </si>
  <si>
    <t>09：00～18：00</t>
  </si>
  <si>
    <t>282</t>
  </si>
  <si>
    <t>横浜信用金庫</t>
  </si>
  <si>
    <t>任意</t>
  </si>
  <si>
    <t>神奈川県横浜市中区尾上町2丁目16番地1</t>
  </si>
  <si>
    <t>理事長　　大前　茂</t>
  </si>
  <si>
    <t>任意</t>
    <phoneticPr fontId="82"/>
  </si>
  <si>
    <t>http://www.yokoshin.co.jp/_aboutus/csr/index_tiiki.html</t>
  </si>
  <si>
    <t>283</t>
  </si>
  <si>
    <t>森紙業株式会社</t>
  </si>
  <si>
    <t>横浜市戸塚区柏尾町６２８番地</t>
  </si>
  <si>
    <t>関東事業所　事業所長　大町　智応</t>
  </si>
  <si>
    <t>代表取締役　北村　正</t>
  </si>
  <si>
    <t>京都市南区西九条南田町６１番地</t>
  </si>
  <si>
    <t>森紙業株式会社関東事業所　総務部</t>
  </si>
  <si>
    <t>10:00～16:00（土日・祝日を除く）</t>
  </si>
  <si>
    <t>百万㎡</t>
  </si>
  <si>
    <t>原燃料価格が高騰しているので、更に省エネ取り組みを
強化していきたい。</t>
  </si>
  <si>
    <t>284</t>
  </si>
  <si>
    <t>株式会社横浜国際平和会議場</t>
  </si>
  <si>
    <t>横浜市西区みなとみらい一丁目１番１号</t>
  </si>
  <si>
    <t>代表取締役社長  林 琢己</t>
  </si>
  <si>
    <t>代表取締役社長　林 琢己</t>
  </si>
  <si>
    <t>株式会社横浜国際平和会議場　施設事業部　ファシリティ事業課</t>
  </si>
  <si>
    <t>平日　9：30から17：00まで</t>
  </si>
  <si>
    <t>百万㎡H</t>
  </si>
  <si>
    <t>◇基準年度である2018年の特定温室効果ガス排出量と比較すると、2020～2021年は新型コロナウイルスの影響で施設稼働が低下したため、特定温室効果ガス排出量が減少する要因となった。2021年度（第3年度）時点で、特定温室効果ガス排出量8,978t-CO2以下となり目標を達成した。</t>
  </si>
  <si>
    <t>285</t>
  </si>
  <si>
    <t>神奈川県教育委員会</t>
  </si>
  <si>
    <t>横浜市中区日本大通１</t>
  </si>
  <si>
    <t>教育長　花田　忠雄</t>
  </si>
  <si>
    <t>神奈川県教育委員会教育局行政部教育施設課</t>
  </si>
  <si>
    <t>横浜市中区日本大通１　県庁東庁舎７階</t>
  </si>
  <si>
    <t>午前８時３０分から午後５時１５分まで</t>
  </si>
  <si>
    <t>新型コロナウイルス感染症対策に伴う換気の徹底により、空調効果が低下した。</t>
  </si>
  <si>
    <t>288</t>
  </si>
  <si>
    <t>株式会社崎陽軒</t>
  </si>
  <si>
    <t>神奈川県横浜市西区高島二丁目１２番６号</t>
  </si>
  <si>
    <t>代表取締役社長　野並　晃</t>
  </si>
  <si>
    <t>株式会社　崎陽軒　ヨコハマジャスト１号館８階不動産部</t>
  </si>
  <si>
    <t>10：00-17：00</t>
  </si>
  <si>
    <t>新型コロナウィルス感染症の影響を受けた3年間でした。売店、レストランでは、営業時間の短縮もあり通年と異なる状況となりました。エネルギー使用量は夏季を中心に上昇しましたが、第3年度の夏季は3年間の中では控えめな年度となりました。</t>
  </si>
  <si>
    <t>290</t>
  </si>
  <si>
    <t>株式会社ライフコーポレーション</t>
  </si>
  <si>
    <t>東京都台東区台東1-2-16</t>
  </si>
  <si>
    <t>代表取締役社長執行役員　岩崎　高治</t>
  </si>
  <si>
    <t>ライフコーポレーション東京本社</t>
  </si>
  <si>
    <t>9：30～17：00　（土・日・祝日除く）　要事前電話連絡</t>
  </si>
  <si>
    <t>千㎡×千ｈ</t>
  </si>
  <si>
    <t>昨年度報告時には換算されていなかったグランシップ大船駅前店の数値が含まれているため、全体の排出量は目標を上回る数値となってしまったが、原単位で見ると3.4％削減できている。</t>
  </si>
  <si>
    <t>292</t>
  </si>
  <si>
    <t>公益財団法人横浜企業経営支援財団</t>
  </si>
  <si>
    <t>横浜市中区日本大通11番地</t>
  </si>
  <si>
    <t>理事長　菅井　忠彦</t>
  </si>
  <si>
    <t>横浜市中区日本大通11番地 
横浜情報文化センター7階</t>
  </si>
  <si>
    <t>公益財団法人横浜企業経営支援財団　総務部</t>
  </si>
  <si>
    <t>横浜市中区日本大通１１番地　横浜情報文化センター７階</t>
  </si>
  <si>
    <t>平日１０：００～１６：００</t>
  </si>
  <si>
    <t>【金沢産業振興センター】各種設備改善、給水ポンプ給水から直接給水への更新、ホール、駐車場､貸室、各所のLED照明更新、空調機のインバータ制御化。
【リーディングベンチャープラザ】空調設備改修工事のため、入居募集を中止。
【情報文化センター】テナントのテレワーク推進、テナント施設の運営及びホールなどの自粛により、空調稼働率が通常時の６０％～８０％に低減したこと。</t>
  </si>
  <si>
    <t>293</t>
  </si>
  <si>
    <t>株式会社ローソン</t>
  </si>
  <si>
    <t>東京都品川区大崎1丁目11-2</t>
  </si>
  <si>
    <t>代表取締役　竹増　貞信</t>
  </si>
  <si>
    <t>東京都品川区大崎１丁目１１－２</t>
  </si>
  <si>
    <t>南関東エリアサポート部</t>
  </si>
  <si>
    <t>東京都港区三田3－10－1　アーバンネット三田ビル７F</t>
  </si>
  <si>
    <t>9:00～17:45</t>
  </si>
  <si>
    <t>294</t>
  </si>
  <si>
    <t>有限会社鴨居プロパティーズ</t>
  </si>
  <si>
    <t>東京都中央区日本橋室町三丁目1番20号</t>
  </si>
  <si>
    <t>取締役　　三品　貴仙</t>
  </si>
  <si>
    <t>ららぽーと横浜　１Fセキュリティオフィス内</t>
  </si>
  <si>
    <t>神奈川県横浜市都筑区池辺町4035-1　ららぽーと横浜1Fｾｷｭﾘﾃｨｵﾌｨｽ</t>
  </si>
  <si>
    <t>9：00～17：30　土日祝祭日を除く</t>
  </si>
  <si>
    <t>・コロナ禍影響により2020年4～5月は全館休館対応を行ったため、その
  間は著しく排出量が減少した。そのエネルギー減に対する反動増加の
  影響により、2021年度は排出量が大幅に増加した。
　(時短営業は継続中)
・共用部の照明高効率化が進み排出量が減少した。</t>
  </si>
  <si>
    <t>295</t>
  </si>
  <si>
    <t>株式会社インターネットイニシアティブ</t>
  </si>
  <si>
    <t>東京都千代田区富士見二丁目10番2号</t>
  </si>
  <si>
    <t>代表取締役社長　勝　栄二郎</t>
  </si>
  <si>
    <t>東京都千代田区富士見2－10－2</t>
  </si>
  <si>
    <t>本社　事業基盤システム部　オフィスファシリティ課窓口</t>
  </si>
  <si>
    <t>営業時間（平日9時　～　17時30分）</t>
  </si>
  <si>
    <t>296</t>
  </si>
  <si>
    <t>横浜冷凍株式会社</t>
  </si>
  <si>
    <t>神奈川県横浜市西区みなとみらい四丁目6番2号
みなとみらいｸﾞﾗﾝﾄﾞｾﾝﾄﾗﾙﾀﾜｰ７階</t>
  </si>
  <si>
    <t>代表取締役社長　松原 弘幸</t>
  </si>
  <si>
    <t>神奈川県横浜市西区みなとみらい四丁目6番2号
みなとみらいグランドセントラルタワー７階</t>
  </si>
  <si>
    <t>https://www.yokorei.co.jp/csr/environment/policy/</t>
  </si>
  <si>
    <t>第二年度に横浜みらいサテライトの竣工があり横浜市内の電力使用量が基準年度に対し約12%増加したことがCO2排出量増加の主な要因となった｡調整後排出量は電力小売事業者変更により削減と増加双方あり第三年度は増加の割合が多くなった｡</t>
  </si>
  <si>
    <t>kwh</t>
  </si>
  <si>
    <t>297</t>
  </si>
  <si>
    <t>株式会社読売新聞東京本社</t>
  </si>
  <si>
    <t>東京都千代田区大手町一丁目7番1号</t>
  </si>
  <si>
    <t>代表取締役社長　山口 寿一</t>
  </si>
  <si>
    <t>https://info.yomiuri.co.jp/social/environment</t>
  </si>
  <si>
    <t>コロナウイルス感染拡大などに伴う経済活動の停滞などによって事業活動量がやや減少したものの、主には達成に向けた諸活動によって目標を上回った。</t>
  </si>
  <si>
    <t>298</t>
  </si>
  <si>
    <t>コストコホールセールジャパン株式会社</t>
  </si>
  <si>
    <t>神奈川県川崎市川崎区池上新町３－１－４</t>
  </si>
  <si>
    <t>代表取締役　ケン　テリオ</t>
  </si>
  <si>
    <t>神奈川県横浜市金沢区幸浦２－６</t>
  </si>
  <si>
    <t>神奈川県川崎市川崎区南渡田町１－１　京浜ビル７F</t>
  </si>
  <si>
    <t>8:30～17:30</t>
  </si>
  <si>
    <t>来客が増加し、空調・換気などのエネルギー費用が増加した</t>
  </si>
  <si>
    <t>300</t>
  </si>
  <si>
    <t>神奈川日産自動車株式会社</t>
  </si>
  <si>
    <t>神奈川県横浜市西区花咲町６－１３９</t>
  </si>
  <si>
    <t>代表取締役　横山　明</t>
  </si>
  <si>
    <t>横浜市西区花咲町６－１３９</t>
  </si>
  <si>
    <t>10:00～17:30（火曜･日曜定休）</t>
  </si>
  <si>
    <t>302</t>
  </si>
  <si>
    <t>東洋製罐株式会社</t>
  </si>
  <si>
    <t>横浜市鶴見区矢向１－１－７０</t>
  </si>
  <si>
    <t>横浜工場　工場長　水野　伸</t>
  </si>
  <si>
    <t>代表取締役社長　本多正憲</t>
  </si>
  <si>
    <t>東京都品川区東五反田２－１８－１</t>
  </si>
  <si>
    <t>工場パンフレット添付資料「地球温暖化対策計画書」
生産管理課窓口で来場者の希望する方に配布します。</t>
  </si>
  <si>
    <t>百万本・缶</t>
  </si>
  <si>
    <t>事務所エリア空調設備更新
照明設備LED化</t>
  </si>
  <si>
    <t>303</t>
  </si>
  <si>
    <t>日本ケンタッキー・フライド・チキン株式会社</t>
  </si>
  <si>
    <t>神奈川県横浜市西区みなとみらい4‐4‐5</t>
  </si>
  <si>
    <t>代表取締役社長 判治 孝之</t>
  </si>
  <si>
    <t>神奈川県横浜市西区みなとみらい4-4-5 横浜アイマークプレイス</t>
  </si>
  <si>
    <t>https://www.kfc.co.jp/about_kfc/ourpromise/environment.html</t>
  </si>
  <si>
    <t>千万円</t>
  </si>
  <si>
    <t>304</t>
  </si>
  <si>
    <t>日本郵便株式会社</t>
  </si>
  <si>
    <t>川崎市川崎区榎町１－２</t>
  </si>
  <si>
    <t>南関東支社長　　一木　美穂</t>
  </si>
  <si>
    <t>代表取締役社長　衣川　和秀</t>
  </si>
  <si>
    <t>南関東支社</t>
  </si>
  <si>
    <t>神奈川県川崎市川崎区榎町１－２</t>
  </si>
  <si>
    <t>９：００～１７：４５（土日、祝日を除く。）</t>
  </si>
  <si>
    <t>郵便局内照明のLED化の推進。</t>
  </si>
  <si>
    <t>305</t>
  </si>
  <si>
    <t>東日本電信電話株式会社</t>
  </si>
  <si>
    <t>神奈川県横浜市中区山下町１９８
ＮＴＴ横浜ビル</t>
  </si>
  <si>
    <t>執行役員神奈川事業部長　中西　裕信</t>
  </si>
  <si>
    <t>代表取締役社長　澁谷　直樹</t>
  </si>
  <si>
    <t>東京都新宿区西新宿三丁目19番2号</t>
  </si>
  <si>
    <t>http://www.ntt-east.co.jp/ecology/contents/regulation.html</t>
  </si>
  <si>
    <t>306</t>
  </si>
  <si>
    <t>学校法人桐蔭学園</t>
  </si>
  <si>
    <t>　神奈川県横浜市青葉区鉄町1614番地</t>
  </si>
  <si>
    <t>　学校法人桐蔭学園</t>
  </si>
  <si>
    <t>　理事長　溝上慎一</t>
  </si>
  <si>
    <t>理事長　溝上慎一</t>
  </si>
  <si>
    <t>横浜市青葉区鉄町1614番地</t>
  </si>
  <si>
    <t>A棟高校受付事務室</t>
  </si>
  <si>
    <t>307</t>
  </si>
  <si>
    <t>EMGルブリカンツ合同会社</t>
  </si>
  <si>
    <t>横浜市鶴見区安善町２－１</t>
  </si>
  <si>
    <t>鶴見潤滑油工場　工場長 小池 次男</t>
  </si>
  <si>
    <t>社長 尾野正明</t>
  </si>
  <si>
    <t>EMGルブリカンツ合同会社　鶴見潤滑油工場　第5会議室</t>
  </si>
  <si>
    <t>横浜市鶴見区安善町2-1</t>
  </si>
  <si>
    <t>月曜から金曜まで(国民の日、年末年始を除く)
９時から１６時(12時～13時は除く)</t>
  </si>
  <si>
    <t>1号ボイラーの4か月停止によりガス排出量が減少したと推察される。</t>
  </si>
  <si>
    <t>310</t>
  </si>
  <si>
    <t>財務省</t>
  </si>
  <si>
    <t>東京都千代田区霞が関3-1-1</t>
  </si>
  <si>
    <t>財務大臣　鈴木　俊一</t>
  </si>
  <si>
    <t>財務省本省</t>
  </si>
  <si>
    <t>9：30～12：00及び13：00～17：00</t>
  </si>
  <si>
    <t>照明器具の間引き等を行い積極的に削減に取り組んだが、新型コロナウイルス感染防止策に伴う換気の影響等により、目標達成には至らなかった。</t>
  </si>
  <si>
    <t>311</t>
  </si>
  <si>
    <t>法務省</t>
  </si>
  <si>
    <t>東京都千代田区霞が関１－１－１</t>
  </si>
  <si>
    <t>法務大臣　古川　禎久</t>
  </si>
  <si>
    <t>法務省大臣官房秘書課政策立案・情報管理室</t>
  </si>
  <si>
    <t>午前９時３０分から正午、午後１時から午後５時（土日祝日を除く。）</t>
  </si>
  <si>
    <t>・新型コロナウイルス感染症対策のために冷暖房中の換気を実施し、空調効率が悪化したため。
・矯正施設の居室棟や工場棟に空調機器が整備されたことにより、CO2排出量が増加したため。
・職員数が増加し、それに伴いOA機器等の台数が増加したため。</t>
  </si>
  <si>
    <t>313</t>
  </si>
  <si>
    <t>株式会社京急ストア</t>
  </si>
  <si>
    <t>神奈川県横浜市西区高島1丁目2番8号</t>
  </si>
  <si>
    <t>取締役社長  青野　良生</t>
  </si>
  <si>
    <t>株式会社京急ストア　本社　総務部</t>
  </si>
  <si>
    <t>9：30～18：00（土日祝日を除く）</t>
  </si>
  <si>
    <t>LED・冷凍冷蔵設備の更新等を進めたこともあり、CO2削減をすることができた。</t>
  </si>
  <si>
    <t>315</t>
  </si>
  <si>
    <t>株式会社扇島パワー</t>
  </si>
  <si>
    <t>神奈川県横浜市鶴見区扇島2番1</t>
  </si>
  <si>
    <t>代表取締役社長　堀　哲也</t>
  </si>
  <si>
    <t>神奈川県横浜市鶴見区扇島２番１</t>
  </si>
  <si>
    <t>9:00～17:30（土日、祝祭日除く）</t>
  </si>
  <si>
    <t>百万kWh</t>
  </si>
  <si>
    <t>発電量の減少に伴い排出CO2量は減少したが、発電量に対する原単位は増加した。</t>
  </si>
  <si>
    <t>318</t>
  </si>
  <si>
    <t>富士フイルムビジネスイノベーション株式会社</t>
  </si>
  <si>
    <t>東京都港区赤坂９丁目７番３号</t>
  </si>
  <si>
    <t>代表取締役社長・CEO 浜 直樹</t>
  </si>
  <si>
    <t>横浜みなとみらい事業所 3階 受付</t>
  </si>
  <si>
    <t>神奈川県横浜市西区みなとみらい6-1</t>
  </si>
  <si>
    <t>省エネ取組：空調運用見直しによりエネルギー消費を削減</t>
  </si>
  <si>
    <t>320</t>
  </si>
  <si>
    <t>佐川急便株式会社</t>
  </si>
  <si>
    <t>京都府京都市南区上鳥羽角田町68番地</t>
  </si>
  <si>
    <t>代表取締役　本村　正秀</t>
  </si>
  <si>
    <t>本社　安全推進部　安全推進課</t>
  </si>
  <si>
    <t>東京都江東区新砂2-2-8</t>
  </si>
  <si>
    <t>8：30～17：30（土日祭日を除く）</t>
  </si>
  <si>
    <t>321</t>
  </si>
  <si>
    <t>株式会社サイゼリヤ</t>
  </si>
  <si>
    <t>埼玉県吉川市旭２番地５</t>
  </si>
  <si>
    <t>代表取締役　正垣泰彦</t>
  </si>
  <si>
    <t>サイゼリヤ吉川本社受付</t>
  </si>
  <si>
    <t>平日９時～１７時</t>
  </si>
  <si>
    <t>昨年度同様、新型コロナの影響を受け、営業時間の変更など事業活動量が不安定
事業所59→57に減少</t>
  </si>
  <si>
    <t>322</t>
  </si>
  <si>
    <t>日本通運株式会社</t>
  </si>
  <si>
    <t>横浜市中区尾上町5-78</t>
  </si>
  <si>
    <t>横浜支店　支店長　　東　順治</t>
  </si>
  <si>
    <t>代表取締役　齋藤　充</t>
  </si>
  <si>
    <t>東京都千代田区神田和泉町２番地</t>
  </si>
  <si>
    <t>日本通運株式会社横浜支店</t>
  </si>
  <si>
    <t>神奈川県横浜市中区尾上町5-78</t>
  </si>
  <si>
    <t>８：３０～１７：３０（平日）</t>
  </si>
  <si>
    <t>324</t>
  </si>
  <si>
    <t>株式会社カメガヤ</t>
  </si>
  <si>
    <t>神奈川県横浜市港北区新横浜3-9-18
新横浜TECHビルA館8階</t>
  </si>
  <si>
    <t>代表取締役  亀ヶ谷　博之</t>
  </si>
  <si>
    <t>神奈川県横浜市港北区新横浜3-9-18新横浜TECHビルA館8階</t>
  </si>
  <si>
    <t>株式会社カメガヤ TECHﾋﾞﾙｵﾌｨｽ</t>
  </si>
  <si>
    <t>神奈川県横浜市港北区新横浜3-9-18 新横浜TECHﾋﾞﾙA館 8F</t>
  </si>
  <si>
    <t>9：30～18：00</t>
  </si>
  <si>
    <t>坪</t>
  </si>
  <si>
    <t>市内の設備の老朽化と営業時間の増加の為、排出量増。</t>
  </si>
  <si>
    <t>325</t>
  </si>
  <si>
    <t>日本マクドナルド株式会社</t>
  </si>
  <si>
    <t>東京都新宿区西新宿六丁目５番１号</t>
  </si>
  <si>
    <t>代表取締役社長兼CEO　日色　保</t>
  </si>
  <si>
    <t>代表取締役社長兼CEO　日色 保</t>
  </si>
  <si>
    <t>日本マクドナルド㈱　本社 サステナビリティ＆ESG部　03-6911-5750</t>
  </si>
  <si>
    <t xml:space="preserve">東京都新宿区西新宿6-5-1　新宿アイランドタワー </t>
  </si>
  <si>
    <t>10:30～16:00（予約を前提とする）</t>
  </si>
  <si>
    <t>万回</t>
  </si>
  <si>
    <t>店舗数増加(５店舗)、業績の増加もあり排出量は若干目標未達となった。原単位も若干目標に未達だが業績が更に増加すれば達成の見込み</t>
  </si>
  <si>
    <t>326</t>
  </si>
  <si>
    <t>セントラルスポーツ株式会社</t>
  </si>
  <si>
    <t>東京都中央区新川1-21-2茅場町ﾀﾜｰ</t>
  </si>
  <si>
    <t>代表取締役　社長　　後藤　聖治</t>
  </si>
  <si>
    <t>セントラルスポーツ株式会社　店舗開発部　</t>
  </si>
  <si>
    <t>東京都中央区新川1-21-2茅場町タワー</t>
  </si>
  <si>
    <t>営業日　10:00～5：30</t>
  </si>
  <si>
    <t>コロナ対応によって各事業所の営業日数や営業時間が変動しその結果として削減した。</t>
  </si>
  <si>
    <t>327</t>
  </si>
  <si>
    <t>コナミスポーツ株式会社</t>
  </si>
  <si>
    <t>東京都品川区東品川4-10-1</t>
  </si>
  <si>
    <t>代表取締役社長　室田 健志</t>
  </si>
  <si>
    <t>https://www.konami.com/socialsupport/ja/environmental/globalwarming.html</t>
  </si>
  <si>
    <t>・緊急事態宣言緩和、総営業時間増…前年は約85％
・たまプラーザ支店、全館LED化
・青葉台支店閉店
・省エネ取り組み推進</t>
  </si>
  <si>
    <t>328</t>
  </si>
  <si>
    <t>株式会社ティップネス</t>
  </si>
  <si>
    <t>東京都港区三田3-13-16三田43MTビル14F</t>
  </si>
  <si>
    <t>代表取締役社長  酒巻　和也</t>
  </si>
  <si>
    <t>株式会社ティップネス　開発部</t>
  </si>
  <si>
    <t>AM10:00～PM5:00（土日・祝日を除く）</t>
  </si>
  <si>
    <t>基準年度に比べ来館者数が減った影響で、前年比ではCO2排出量が増となったが、基準年度よりも年1％の削減を設備の更新等を行っている関係で目標通りに進められた。</t>
  </si>
  <si>
    <t>329</t>
  </si>
  <si>
    <t>西濃運輸株式会社</t>
  </si>
  <si>
    <t>岐阜県大垣市田口町１番地</t>
  </si>
  <si>
    <t>取締役社長　小寺　康久</t>
  </si>
  <si>
    <t>西濃運輸株式会社　総務課</t>
  </si>
  <si>
    <t>平日午前８時～午後５時</t>
  </si>
  <si>
    <t>330</t>
  </si>
  <si>
    <t>株式会社ゼンショーホールディングス</t>
  </si>
  <si>
    <t>東京都港区港南2-18-1 
JR品川イーストビル</t>
  </si>
  <si>
    <t>代表取締役社長　小川　賢太郎</t>
  </si>
  <si>
    <t>東京都港区港南2-18-1　JR品川イーストビル</t>
  </si>
  <si>
    <t>グループ建設本部　グループ保全部</t>
  </si>
  <si>
    <t>東京都港区港南2-18-1　JR品川イーストビル８Ｆ受付</t>
  </si>
  <si>
    <t>月曜日から金曜日(国民の祝日　年末年始は除く）9：00～16：00</t>
  </si>
  <si>
    <t>332</t>
  </si>
  <si>
    <t>株式会社ビック・ライズ</t>
  </si>
  <si>
    <t>横浜市青葉区柿の木台1番地16</t>
  </si>
  <si>
    <t>代表取締役　中嶋　哲夫</t>
  </si>
  <si>
    <t>代表取締役　中嶋哲夫</t>
  </si>
  <si>
    <t>株式会社ビック・ライズ　本社</t>
  </si>
  <si>
    <t>横浜市青葉区荏田北一丁目5番1</t>
  </si>
  <si>
    <t>333</t>
  </si>
  <si>
    <t>オーケー株式会社</t>
  </si>
  <si>
    <t>神奈川県横浜市西区みなとみらい6-3-6</t>
  </si>
  <si>
    <t>代表取締役社長　二宮　涼太郎</t>
  </si>
  <si>
    <t>オーケー株式会社　本社</t>
  </si>
  <si>
    <t>8:00～16:00</t>
  </si>
  <si>
    <t>336</t>
  </si>
  <si>
    <t>ユナイテッド・アーバン投資法人</t>
  </si>
  <si>
    <t>東京都港区虎ノ門四丁目３番地１号
城山トラストタワー18階</t>
  </si>
  <si>
    <t>執行役員　衛門　利明</t>
  </si>
  <si>
    <t>〒105-6018
東京都港区虎ノ門四丁目３番地１号 城山トラストタワー18階</t>
  </si>
  <si>
    <t>ジャパン・リート・アドバイザーズ株式会社</t>
  </si>
  <si>
    <t>東京都港区虎ノ門四丁目３番地１号 城山トラストタワー18階</t>
  </si>
  <si>
    <t>10：00 ～ 17：00（平日）</t>
  </si>
  <si>
    <t>第一年度の特定温室効果ガス排出量(基礎)の増加及び原単位悪化の最も大きな要因は、本計画制度の対象5事業所のうち4事業所の電力購入先である丸紅新電力の基礎排出係数の悪化（0.000308→0.000379）による。</t>
  </si>
  <si>
    <t>337</t>
  </si>
  <si>
    <t>独立行政法人労働者健康安全機構</t>
  </si>
  <si>
    <t>神奈川県川崎市中原区木月住吉町１番　１号</t>
  </si>
  <si>
    <t>独立行政法人　労働者健康安全機構</t>
  </si>
  <si>
    <t>理事長　有賀　徹</t>
  </si>
  <si>
    <t>神奈川県川崎市中原区木月住吉町１番１号</t>
  </si>
  <si>
    <t>横浜労災病院　総務課</t>
  </si>
  <si>
    <t>横浜市港北区小机３２１１</t>
  </si>
  <si>
    <t>平日の９時から１６時（１２時～１３時除く）</t>
  </si>
  <si>
    <t>前年度はCOVID-19による影響(コロナ禍)で大幅な減少となったが、該当年度はその影響が緩和傾向にあり、建物や機器の稼働が上昇に転じたため。</t>
  </si>
  <si>
    <t>338</t>
  </si>
  <si>
    <t>シェルルブリカンツジャパン株式会社</t>
  </si>
  <si>
    <t>横浜市鶴見区安善町2-4</t>
  </si>
  <si>
    <t>横浜事業所　所長　秋山　貴志</t>
  </si>
  <si>
    <t>シェルルブリカンツジャパン株式会社　</t>
  </si>
  <si>
    <t>代表取締役社長　　阿部　真</t>
  </si>
  <si>
    <t>東京都千代田区丸の内1丁目11番1号</t>
  </si>
  <si>
    <t>シェルルブリカンツジャパン(株)横浜事業所</t>
  </si>
  <si>
    <t xml:space="preserve">横浜市鶴見区安善町2-4 </t>
  </si>
  <si>
    <t>9:00～17：00（土日、祝日を除く営業日）</t>
  </si>
  <si>
    <t>千ＫＬ</t>
  </si>
  <si>
    <t>・引き続きボイラー及びコンプレッサーの効率運転推進を継続</t>
  </si>
  <si>
    <t>339</t>
  </si>
  <si>
    <t>世紀東急工業株式会社</t>
  </si>
  <si>
    <t>東京都港区三田3丁目13番16号</t>
  </si>
  <si>
    <t>代表取締役社長　平 喜一</t>
  </si>
  <si>
    <t>東京都港区三田３丁目１３番１６号</t>
  </si>
  <si>
    <t>世紀東急工業株式会社　横浜混合所</t>
  </si>
  <si>
    <t>横浜市都筑区川和町219番地</t>
  </si>
  <si>
    <t>9：00～17：00（土日・祝日を除く）</t>
  </si>
  <si>
    <t>342</t>
  </si>
  <si>
    <t>医療法人社団明芳会</t>
  </si>
  <si>
    <t>東京都板橋区小豆沢２丁目１２番７号</t>
  </si>
  <si>
    <t>理事長　　中村　哲也</t>
  </si>
  <si>
    <t>株式会社アイセルネットワークス</t>
  </si>
  <si>
    <t>〒100-0005
東京都千代田区丸の内1丁目6番2号　新丸の内センタービルディング11F</t>
  </si>
  <si>
    <t>343</t>
  </si>
  <si>
    <t>独立行政法人国立病院機構</t>
  </si>
  <si>
    <t>横浜市戸塚区原宿3－60-2</t>
  </si>
  <si>
    <t>横浜医療センター　院長　鈴木　宏昌</t>
  </si>
  <si>
    <t>理事長　楠岡　英雄</t>
  </si>
  <si>
    <t>東京都目黒区東が丘２－５－２１</t>
  </si>
  <si>
    <t>横浜医療センター　事務部</t>
  </si>
  <si>
    <t>閲覧には事前予約が必要</t>
  </si>
  <si>
    <t>345</t>
  </si>
  <si>
    <t>株式会社西武プロパティーズ</t>
  </si>
  <si>
    <t>株式会社西武リアルティソリューションズ
（旧：株式会社西武プロパティーズ）</t>
  </si>
  <si>
    <t>取締役社長  齊藤　朝秀</t>
  </si>
  <si>
    <t>株式会社西武リアルティソリューションズ　施設管理部 施設管理担当</t>
  </si>
  <si>
    <t>東京都豊島区南池袋1丁目16番地15号　ダイヤゲート池袋　１４F</t>
  </si>
  <si>
    <t>346</t>
  </si>
  <si>
    <t>まいばすけっと株式会社</t>
  </si>
  <si>
    <t>千葉県千葉市美浜区中瀬１－５－１</t>
  </si>
  <si>
    <t>代表取締役　岩下　欽哉</t>
  </si>
  <si>
    <t>まいばすけっと株式会社　横浜事務所</t>
  </si>
  <si>
    <t>　10：00～16：00（土日・祝祭日は除く）</t>
  </si>
  <si>
    <t>・照明のＬＥＤ化推進　・不要時の照明ＯＦＦ　・冷蔵ケースの夜間一時冷蔵機能停止　等</t>
  </si>
  <si>
    <t>348</t>
  </si>
  <si>
    <t>株式会社総合車両製作所</t>
  </si>
  <si>
    <t>横浜市金沢区大川3番1号
株式会社　総合車両製作所</t>
  </si>
  <si>
    <t>代表取締役社長　　西山　隆雄</t>
  </si>
  <si>
    <t>横浜市金沢区大川3番1号</t>
  </si>
  <si>
    <t>　生産本部　生産管理部　設備・生産性・環境改善ｸﾞﾙｰﾌﾟ事務所</t>
  </si>
  <si>
    <t>　横浜市金沢区大川3番1号</t>
  </si>
  <si>
    <t>　8：05　～　16：55　（横浜事業所稼働日のみ）</t>
  </si>
  <si>
    <t>千時間</t>
  </si>
  <si>
    <t>省エネルギー活動・設備投資の推進および操業度の減少により、CO2排出量は基準年度比約15％減となったが、操業度の減少幅が大きく回収時間が基準年度比20％減となった為、回収時間原単位で見ると基準年度比約5％増となり、目標未達となった。</t>
  </si>
  <si>
    <t>349</t>
  </si>
  <si>
    <t>株式会社光洲産業</t>
  </si>
  <si>
    <t>神奈川県川崎市高津区久地4-10-11</t>
  </si>
  <si>
    <t>代表取締役　光田栄吉</t>
  </si>
  <si>
    <t>光洲エコファクトリー　YOKOHAMA BAY</t>
  </si>
  <si>
    <t>横浜市神奈川区恵比須町5-12</t>
  </si>
  <si>
    <t>350</t>
  </si>
  <si>
    <t>トオカツフーズ株式会社</t>
  </si>
  <si>
    <t>神奈川県横浜市港北区日吉7-15-14</t>
  </si>
  <si>
    <t>代表取締役　池田　晋一</t>
  </si>
  <si>
    <t>神奈川県横浜市港北区日吉７－１５－１４</t>
  </si>
  <si>
    <t>本社　生産管理部</t>
  </si>
  <si>
    <t>神奈川県横浜市日吉７－１５－１４</t>
  </si>
  <si>
    <t>午前９；００～午後１７；００</t>
  </si>
  <si>
    <t>コロナ禍による生産食数減。</t>
  </si>
  <si>
    <t>351</t>
  </si>
  <si>
    <t>株式会社サンジェルマン</t>
  </si>
  <si>
    <t>神奈川県横浜市港北区新羽町688</t>
  </si>
  <si>
    <t>代表取締役社長　赤須　正浩</t>
  </si>
  <si>
    <t>本社横浜工場　事業支援部</t>
  </si>
  <si>
    <t>神奈川県横浜市港北区新羽町688番地</t>
  </si>
  <si>
    <t>平日9：00～18：00</t>
  </si>
  <si>
    <t>353</t>
  </si>
  <si>
    <t>ソフトバンク株式会社</t>
  </si>
  <si>
    <t>東京都港区海岸一丁目7番1号</t>
  </si>
  <si>
    <t>代表取締役 社長執行役員 兼 CEO
宮川　潤一</t>
  </si>
  <si>
    <t>代表取締役 社長執行役員 兼 CEO　宮川　潤一</t>
  </si>
  <si>
    <t>東京都港区海岸一丁目7番1号　東京ﾎﾟｰﾄｼﾃｨ竹芝ｵﾌｨｽﾀﾜｰ</t>
  </si>
  <si>
    <t>Gbps</t>
  </si>
  <si>
    <t>計画書提出時には想定していなかったエネルギー管理対象となる基地局が2021年度より増加したため、電力消費量が大きく増加し、基準年度に対してCO2排出量も増加しています。</t>
  </si>
  <si>
    <t>354</t>
  </si>
  <si>
    <t>株式会社ヤマダデンキ</t>
  </si>
  <si>
    <t>群馬県高崎市栄町1-1</t>
  </si>
  <si>
    <t>代表取締役　上野 善紀</t>
  </si>
  <si>
    <t>株式会社ヤマダホールディングス 総務部</t>
  </si>
  <si>
    <t>10：00～16：00</t>
  </si>
  <si>
    <t>355</t>
  </si>
  <si>
    <t>株式会社信光社</t>
  </si>
  <si>
    <t>横浜市栄区小菅ヶ谷2-4-1</t>
  </si>
  <si>
    <t>代表取締役社長 米澤 勝之</t>
  </si>
  <si>
    <t>株式会社　信光社</t>
  </si>
  <si>
    <t>千cm3</t>
  </si>
  <si>
    <t>359</t>
  </si>
  <si>
    <t>株式会社カナモト</t>
  </si>
  <si>
    <t>北海道札幌市中央区大通東３丁目１－１９</t>
  </si>
  <si>
    <t>株式会社　カナモト</t>
  </si>
  <si>
    <t xml:space="preserve">
代表取締役　金本　哲男</t>
  </si>
  <si>
    <t>　代表取締役　金本　哲男</t>
  </si>
  <si>
    <t>株式会社カナモト　横浜営業所</t>
  </si>
  <si>
    <t>神奈川県横浜市金沢区鳥浜町5番地の16</t>
  </si>
  <si>
    <t>8：30～17：00（土日祝除く）</t>
  </si>
  <si>
    <t>コロナにより、車両の納期が遅れたことによる台数減や、稼働率の低下が原因と思われます。</t>
  </si>
  <si>
    <t>360</t>
  </si>
  <si>
    <t>株式会社JERA</t>
  </si>
  <si>
    <t>神奈川県横浜市鶴見区大黒町11-1</t>
  </si>
  <si>
    <t>株式会社ＪＥＲＡ　横浜火力発電所</t>
  </si>
  <si>
    <t>横浜火力発電所長　近藤　幹郎</t>
  </si>
  <si>
    <t>株式会社ＪＥＲＡ</t>
  </si>
  <si>
    <t>代表取締役社長　小野田　聡</t>
  </si>
  <si>
    <t>東京都中央区日本橋二丁目５番１号</t>
  </si>
  <si>
    <t>神奈川県横浜市鶴見区大黒町１１－１</t>
  </si>
  <si>
    <t>８：１０から１６：５０</t>
  </si>
  <si>
    <t>MWh</t>
  </si>
  <si>
    <t>361</t>
  </si>
  <si>
    <t>東京電力パワーグリッド株式会社</t>
  </si>
  <si>
    <t>神奈川県横浜市中区弁天通１－１</t>
  </si>
  <si>
    <t>執行役員神奈川総支社長　岡村　毅</t>
  </si>
  <si>
    <t>代表取締役社長　金子　禎則</t>
  </si>
  <si>
    <t>東京都千代田区内幸町１丁目１番３号</t>
  </si>
  <si>
    <t>東京電力パワーグリッド（株）神奈川総支社本館　１階受付</t>
  </si>
  <si>
    <t>横浜市中区弁天通１丁目１番地</t>
  </si>
  <si>
    <t>９：３０～１６：３０（土日祝・年末年始は休日）</t>
  </si>
  <si>
    <t>戸塚事務所（本館・別館）移転、拠点集中化によって電気使用量を削減。一部の事務所にて照明器具をＬＥＤ化。</t>
  </si>
  <si>
    <t>車両移動する場合、電気自動車の利用を心掛け、エコドライブを実践。</t>
  </si>
  <si>
    <t>362</t>
  </si>
  <si>
    <t>東京電力ホールディングス株式会社</t>
  </si>
  <si>
    <t>神奈川県横浜市鶴見区江ヶ崎町４番１号</t>
  </si>
  <si>
    <t>経営技術戦略研究所長 難波 雅之</t>
  </si>
  <si>
    <t>代表執行役社長 小早川 智明</t>
  </si>
  <si>
    <t>東京都千代田区内幸町１－１－３</t>
  </si>
  <si>
    <t>https://www.tepco.co.jp/about/csr/information/index-j.html</t>
  </si>
  <si>
    <t>実験室の稼働低下</t>
  </si>
  <si>
    <t>363</t>
  </si>
  <si>
    <t>丸紅プライベートリート投資法人</t>
  </si>
  <si>
    <t>東京都千代田区大手町一丁目6番1号</t>
  </si>
  <si>
    <t>執行役員　野村 龍一郎</t>
  </si>
  <si>
    <t>丸紅アセットマネジメント株式会社</t>
  </si>
  <si>
    <t>テナント事業者の入居率については大きな変動がなかったものの、コロナ禍により2020～2021年度は実際の在来館者は激減している。目標を大幅に上回った要因は省エネの取組みに加えてコロナ禍の影響が大きい。</t>
  </si>
  <si>
    <t>364</t>
  </si>
  <si>
    <t>株式会社上組</t>
  </si>
  <si>
    <t>横浜市中区北仲通3-31</t>
  </si>
  <si>
    <t>横浜支店　支店長　下西正時</t>
  </si>
  <si>
    <t>代表取締役社長　深井義博</t>
  </si>
  <si>
    <t>株式会社上組横浜支店</t>
  </si>
  <si>
    <t>2021年、南本牧倉庫増設のため増加となりました</t>
  </si>
  <si>
    <t>365</t>
  </si>
  <si>
    <t>ＳＣリアルティプライベート投資法人</t>
  </si>
  <si>
    <t>東京都中央区京橋1-17-10</t>
  </si>
  <si>
    <t>執行役員 清水 重和</t>
  </si>
  <si>
    <t>住商ﾘｱﾙﾃｨ･ﾏﾈｼﾞﾒﾝﾄ（株）　私募リート事業部</t>
  </si>
  <si>
    <t>東京都中央区京橋1-17-10　住友商事京橋ビル９階</t>
  </si>
  <si>
    <t>平日9：30～18：00（土日・祝日は除く）</t>
  </si>
  <si>
    <t>継続的なLED化実施、新型感染症による在宅勤務増加により施設利用者減少などが影響している</t>
  </si>
  <si>
    <t>366</t>
  </si>
  <si>
    <t>株式会社松屋フーズ</t>
  </si>
  <si>
    <t>東京都武蔵野市中町1-14-5</t>
  </si>
  <si>
    <t>代表取締役　瓦葺　一利</t>
  </si>
  <si>
    <t>株式会社松屋フーズ本社ビル　　総務・広報グループ</t>
  </si>
  <si>
    <t>9：00-18：00</t>
  </si>
  <si>
    <t>コロナ禍により生活様式が変化し、深夜閉店する店舗が増えた事が排出量が削減された主な要因。</t>
  </si>
  <si>
    <t>367</t>
  </si>
  <si>
    <t>ＳＢＳロジコム関東株式会社</t>
  </si>
  <si>
    <t>東京都新宿区西新宿８丁目１７番１号</t>
  </si>
  <si>
    <t>代表取締役　　中村武志</t>
  </si>
  <si>
    <t>ＳＢＳロジコム関東株式会社　本社　管理部</t>
  </si>
  <si>
    <t>平日　９：００～１８：００</t>
  </si>
  <si>
    <t>368</t>
  </si>
  <si>
    <t>フタムラ化学株式会社</t>
  </si>
  <si>
    <t>愛知県名古屋市中村区名駅二丁目29番16号</t>
  </si>
  <si>
    <t>代表取締役社長　長江　泰雄</t>
  </si>
  <si>
    <t>https://www.futamura.co.jp/csr/</t>
  </si>
  <si>
    <t>電力購買先の変更</t>
  </si>
  <si>
    <t>369</t>
  </si>
  <si>
    <t>ジャパンエクセレント投資法人</t>
  </si>
  <si>
    <t>東京都港区南青山1-15-9
第45興和ビル</t>
  </si>
  <si>
    <t>執行役員　香山　秀一郎</t>
  </si>
  <si>
    <t>東京都港区南青山1-15-9　第45興和ビル</t>
  </si>
  <si>
    <t>ＥＮＥＯＳ不動産株式会社　ビル事業部技術グループ</t>
  </si>
  <si>
    <t>横浜市中区桜木町一丁目１番地８</t>
  </si>
  <si>
    <t>９：００～１７：３０</t>
  </si>
  <si>
    <t>日石横浜ビルの専有部照明器具LED化の実施（2021年12月完工）</t>
  </si>
  <si>
    <t>370</t>
  </si>
  <si>
    <t>ケネディクス・オフィス投資法人</t>
  </si>
  <si>
    <t>東京都千代田区内幸町二丁目１番６号</t>
  </si>
  <si>
    <t>執行役員　寺本 光</t>
  </si>
  <si>
    <t>ケネディクス不動産投資顧問株式会社　オフィス・リート本部</t>
  </si>
  <si>
    <t>東京都千代田区内幸町2-1-6　日比谷パークフロント</t>
  </si>
  <si>
    <t>コロナ感染対策（出社制限,テレワーク等）の影響でビル全体のエネルギー使用量が減少。</t>
  </si>
  <si>
    <t>371</t>
  </si>
  <si>
    <t>三菱食品株式会社</t>
  </si>
  <si>
    <t>東京都文京区小石川1-1-1</t>
  </si>
  <si>
    <t>代表取締役         京谷   裕</t>
  </si>
  <si>
    <t>代表取締役 京谷　裕</t>
  </si>
  <si>
    <t>SCM統括 SCM統括オフィス</t>
  </si>
  <si>
    <t>平日 9:00 ～ 17:30</t>
  </si>
  <si>
    <t>拠点責任者変更に伴い、本社スタッフによる実地での環境教育を実施した。</t>
  </si>
  <si>
    <t>374</t>
  </si>
  <si>
    <t>地方独立行政法人神奈川県立病院機構</t>
  </si>
  <si>
    <t>横浜市中区本町２－22</t>
  </si>
  <si>
    <t>理事長　吉川　伸治</t>
  </si>
  <si>
    <t>本部事務局総務企画部</t>
  </si>
  <si>
    <t>横浜市中区本町２-22　京阪横浜ビル４階</t>
  </si>
  <si>
    <t>375</t>
  </si>
  <si>
    <t>新日本ウエックス株式会社</t>
  </si>
  <si>
    <t>愛知県名古屋市南区七条町3‐5‐1</t>
  </si>
  <si>
    <t>代表取締役社長　廣瀬　純平</t>
  </si>
  <si>
    <t>神奈川県横浜市中区かもめ町３７</t>
  </si>
  <si>
    <t>ガス排出量は基準年度より大幅減、原単位は悪化</t>
  </si>
  <si>
    <t>376</t>
  </si>
  <si>
    <t>合同会社ゼストリーシング</t>
  </si>
  <si>
    <t>東京都港区六本木6丁目10番1号
六本木ヒルズ森タワー</t>
  </si>
  <si>
    <t>代表社員 一般社団法人勝どき橋ホールディングス 職務執行者 赤津 忠祐</t>
  </si>
  <si>
    <t>代表社員 一般社団法人勝どき橋ホールディングス 職務執行者 赤津忠祐</t>
  </si>
  <si>
    <t>神奈川県横浜市西区みなとみらい3-6-1</t>
  </si>
  <si>
    <t>みなとみらいセンタービル　1階　防災センター</t>
  </si>
  <si>
    <t>横浜市西区みなとみらい3-6-1</t>
  </si>
  <si>
    <t>11 特記事項に記載</t>
  </si>
  <si>
    <t>377</t>
  </si>
  <si>
    <t>株式会社快活フロンティア</t>
  </si>
  <si>
    <t>神奈川県横浜市都筑区北山田3-1-50</t>
  </si>
  <si>
    <t>代表取締役　竹島文明</t>
  </si>
  <si>
    <t>㈱快活フロンティア</t>
  </si>
  <si>
    <t>横浜市都筑区北山田3-1-50　</t>
  </si>
  <si>
    <t>　　10：00～17：00　　（土日祝日除く）</t>
  </si>
  <si>
    <t>378</t>
  </si>
  <si>
    <t>株式会社タツノ</t>
  </si>
  <si>
    <t>神奈川県横浜市栄区笠間4-1-1</t>
  </si>
  <si>
    <t>株式会社タツノ横浜工場</t>
  </si>
  <si>
    <t>工場代表者　綾部　能一</t>
  </si>
  <si>
    <t>代表取締役社長　龍野　廣道</t>
  </si>
  <si>
    <t>東京都港区三田三丁目２番６号</t>
  </si>
  <si>
    <t>株式会社タツノ横浜工場（守衛所）</t>
  </si>
  <si>
    <t>8：30～11：30、13：00～16：00まで</t>
  </si>
  <si>
    <t>コロナ禍の2020年度と比べても少しずつ活動が再開しエネルギー使用量が増加した。また、引き続き感染対策として換気をお送っていたため、空調に使用しているエネルギーの無駄が発生した。</t>
  </si>
  <si>
    <t>379</t>
  </si>
  <si>
    <t>シーエムエーシージーエムジャパン株式会社</t>
  </si>
  <si>
    <t>東京都品川区東品川2-2-24 天王洲セントラルタワー21階</t>
  </si>
  <si>
    <t>シーエムエーシージーエムジャパン　株式会社</t>
  </si>
  <si>
    <t>日本に於ける代表者　内田秀樹</t>
  </si>
  <si>
    <t>横浜市中区本牧埠頭1番10本牧D-4</t>
  </si>
  <si>
    <t>http://www.cma-cgm.com/local/japan-agencies</t>
  </si>
  <si>
    <t>本牧D-4 ターミナル</t>
  </si>
  <si>
    <t>横浜市中区本牧埠頭1番10</t>
  </si>
  <si>
    <t>午前10時から午後4時まで（平日のみ）</t>
  </si>
  <si>
    <t>千unit</t>
  </si>
  <si>
    <t>前年度以前はコンテナターミナル内の全量機器分の排出ガス数値の記載がされてなかったと思われますので、本年報告よりその分含めご報告致します。申し訳ございません。</t>
  </si>
  <si>
    <t>380</t>
  </si>
  <si>
    <t>山村フォトニクス株式会社</t>
  </si>
  <si>
    <t>横浜市都筑区池辺町４２０７</t>
  </si>
  <si>
    <t>代表取締役社長　田口　智之</t>
  </si>
  <si>
    <t>横浜市都筑区池辺町４２０7</t>
  </si>
  <si>
    <t>山村フォトニクス株式会社　本社工場</t>
  </si>
  <si>
    <t>15：00～16:00</t>
  </si>
  <si>
    <t>設備投資による効率化，固定電力の削減，グリーン電力の導入により、ＣＯ２排出量削減が図れました。</t>
  </si>
  <si>
    <t>382</t>
  </si>
  <si>
    <t>芙蓉総合リース株式会社</t>
  </si>
  <si>
    <t>東京都千代田区麹町五丁目1番地1</t>
  </si>
  <si>
    <t>代表取締役社長　織田　寛明</t>
  </si>
  <si>
    <t>ヒューリックみなとみらい　防災センター</t>
  </si>
  <si>
    <t>横浜市中区桜木町1-1-7</t>
  </si>
  <si>
    <t>09:30～18:00</t>
  </si>
  <si>
    <t>383</t>
  </si>
  <si>
    <t>キオクシア株式会社</t>
  </si>
  <si>
    <t>東京都港区芝浦三丁目１番２１号</t>
  </si>
  <si>
    <t>代表取締役社長　早坂 伸夫</t>
  </si>
  <si>
    <t>本社　生産技術推進部　環境企画推進担当</t>
  </si>
  <si>
    <t>大船の第一年度(2021年度)は、事業計画に基づきテスタ評価装置等増設を実施、対基準年756t-CO2増加も、照明のＬＥＤ化、空気圧縮機負荷低減施策を推進、2021年度予定排出量10,387t-CO2に対し、実績10,379t-CO2で目標を達成した。</t>
  </si>
  <si>
    <t>384</t>
  </si>
  <si>
    <t>東芝エネルギーシステムズ株式会社</t>
  </si>
  <si>
    <t>神奈川県川崎市幸区堀川町72番地34</t>
  </si>
  <si>
    <t>代表取締役社長　四柳 端</t>
  </si>
  <si>
    <t>東芝エネルギーシステムズ株式会社　京浜事業所</t>
  </si>
  <si>
    <t>横浜市鶴見区末広町２－４</t>
  </si>
  <si>
    <t>省エネパトロール等の施策実施及び在宅勤務による電力使用削減が寄与した。</t>
  </si>
  <si>
    <t>385</t>
  </si>
  <si>
    <t>合同会社YMMインベストメント</t>
  </si>
  <si>
    <t>東京都千代田区内幸町２丁目１番６号</t>
  </si>
  <si>
    <t>合同会社ＹＭＭインベストメント</t>
  </si>
  <si>
    <t>一般社団法人ＹＭＭホールディングス
職務執行者　中津正憲</t>
  </si>
  <si>
    <t>一般社団法人ＹＭＭホールディングス　　職務執行者　中津正憲</t>
  </si>
  <si>
    <t>三菱重工横浜ビル　防災センター</t>
  </si>
  <si>
    <t>横浜市西区みなとみらい3丁目3番1号</t>
  </si>
  <si>
    <t>10:00～16:30</t>
  </si>
  <si>
    <t>テナント様専有部、コロナ過に伴う従業員様在宅勤務多い状況</t>
  </si>
  <si>
    <t>386</t>
  </si>
  <si>
    <t>イオンリテールストア株式会社</t>
  </si>
  <si>
    <t xml:space="preserve">
イオンリテールストア株式会社</t>
  </si>
  <si>
    <t>南関東カンパニー 管理部長 広澤　章</t>
  </si>
  <si>
    <t>①イオン金沢八景店②イオンスタイル東戸塚　各サ－ビスカウンタ－</t>
  </si>
  <si>
    <t>①金沢区泥亀1-27-1　②戸塚区品濃町535-1</t>
  </si>
  <si>
    <t>387</t>
  </si>
  <si>
    <t>住友電工デバイス・イノベーション株式会社</t>
  </si>
  <si>
    <t>神奈川県横浜市栄区金井町１番地</t>
  </si>
  <si>
    <t>代表取締役社長　長谷川　裕一</t>
  </si>
  <si>
    <t>神奈川県横浜市栄区金井町1番地</t>
  </si>
  <si>
    <t>住友電工デバイス・イノベーション㈱　本社</t>
  </si>
  <si>
    <t>横浜市栄区金井町１番地</t>
  </si>
  <si>
    <t>8:30～17:00（土・日除く）</t>
  </si>
  <si>
    <t>枚</t>
  </si>
  <si>
    <t>老朽化を含む設備更新は無かったものの、蛍光灯のLED更新として980台について実施し、生産実績増加による原単位の効果もあり削減に繋がった。</t>
  </si>
  <si>
    <t>388</t>
  </si>
  <si>
    <t>NS Yokohama ML 合同会社       ( 旧：合同会社NSY　ML)</t>
  </si>
  <si>
    <t>東京都港区虎ノ門四丁目3番1号 城山トラストタワー27階Sanne Group Japan株式会社内</t>
  </si>
  <si>
    <t>NS Yokohama ML 合同会社</t>
  </si>
  <si>
    <t>代表社員 エイチエーピーピー・ジャパン・ワン・ピーティーイー・エルティーディー　職務執行者 長尾　誠</t>
  </si>
  <si>
    <t>NS Yokohama ML 合同会社 ( 旧：合同会社NSY　ML　）</t>
  </si>
  <si>
    <t>代表社員 エイチエーピーピー・ジャパン・ワン・ピーティーイー・エルティーディー　職務執行者 長尾 誠</t>
  </si>
  <si>
    <t>%</t>
  </si>
  <si>
    <t>389</t>
  </si>
  <si>
    <t>京浜交通株式会社</t>
  </si>
  <si>
    <t>神奈川県川崎市川崎区境町５－２</t>
  </si>
  <si>
    <t>代表取締役 岩浦 哲彦</t>
  </si>
  <si>
    <t>京浜交通㈱弁天橋営業所</t>
  </si>
  <si>
    <t>神奈川県横浜市鶴見区小野町４３－１</t>
  </si>
  <si>
    <t>390</t>
  </si>
  <si>
    <t>京セラＳＯＣ株式会社</t>
  </si>
  <si>
    <t>神奈川県横浜市緑区白山一丁目22番1号</t>
  </si>
  <si>
    <t>代表取締役　土川　稔</t>
  </si>
  <si>
    <t>京セラＳＯＣ株式会社　本社・事業所</t>
  </si>
  <si>
    <t>・空調機運用改善
・長期休暇等の電源OFF推進
・デジタルサイネージによる電力の見える化</t>
  </si>
  <si>
    <t>391</t>
  </si>
  <si>
    <t>横浜ベイアスコン株式会社</t>
  </si>
  <si>
    <t>神奈川県横浜市磯子区新磯子町27-1</t>
  </si>
  <si>
    <t>代表取締役社長　佐々木　理夫　</t>
  </si>
  <si>
    <t>代表取締役社長　佐々木　理夫</t>
  </si>
  <si>
    <t>横浜ベイアスコン株式会社事務所窓口</t>
  </si>
  <si>
    <t>平日8：00～18：00</t>
  </si>
  <si>
    <t>392</t>
  </si>
  <si>
    <t>株式会社東急モールズデベロップメント</t>
  </si>
  <si>
    <t>東京都渋谷区道玄坂一丁目10番7号</t>
  </si>
  <si>
    <t>代表取締役社長　佐々木　桃子</t>
  </si>
  <si>
    <t>株式会社東急モールズデベロップメント　本社　施設管理部</t>
  </si>
  <si>
    <t>東京都渋谷区道玄坂一丁目１０番７号</t>
  </si>
  <si>
    <t>HPにて公表すべく準備中</t>
  </si>
  <si>
    <t>日</t>
  </si>
  <si>
    <t>期中で子会社の㈱みなとみらい東急スクエアを吸収合併し、管理物件が増えたため排出量が増大した。</t>
  </si>
  <si>
    <t>393</t>
  </si>
  <si>
    <t>株式会社ミツウロコ</t>
  </si>
  <si>
    <t>東京都千代田区丸の内3-1-1
東京スクエアガーデン</t>
  </si>
  <si>
    <t>代表取締役社長　田島晃平</t>
  </si>
  <si>
    <t>神奈川県横浜市西区北幸2-2-1</t>
  </si>
  <si>
    <t>株式会社ミツウロコグループホールディングス本社</t>
  </si>
  <si>
    <t>東京都千代田区丸の内3-1-1国際ビル3階</t>
  </si>
  <si>
    <t>感染症対策により営業時間短縮あり</t>
  </si>
  <si>
    <t>394</t>
  </si>
  <si>
    <t>株式会社アイネス</t>
  </si>
  <si>
    <t>神奈川県横浜市都筑区牛久保3-9-2</t>
  </si>
  <si>
    <t>代表取締役社長　吉村　晃一</t>
  </si>
  <si>
    <t>アイネス横浜事業所</t>
  </si>
  <si>
    <t>横浜市都筑区牛久保3-9-2</t>
  </si>
  <si>
    <t>平日　9：00から17：20</t>
  </si>
  <si>
    <t>適切な設備管理、フロアー活用の実施の他に、事業所内の事業縮小（他拠点移転等）に伴い、エネルギー使用量が今後も減少する。</t>
  </si>
  <si>
    <t>395</t>
  </si>
  <si>
    <t>積水ハウス株式会社</t>
  </si>
  <si>
    <t>大阪府大阪市北区大淀中1丁目1番88号
梅田ｽｶｲﾋﾞﾙ　ﾀﾜｰｲｰｽﾄ</t>
  </si>
  <si>
    <t>代表取締役社長　仲井　嘉浩</t>
  </si>
  <si>
    <t>積水ハウス株式会社　人事総務部</t>
  </si>
  <si>
    <t>大阪府大阪市北区大淀中１丁目１番８８号</t>
  </si>
  <si>
    <t>午前９時～午後６時</t>
  </si>
  <si>
    <t>万ｋｍ</t>
  </si>
  <si>
    <t>396</t>
  </si>
  <si>
    <t>キリンホールディングス株式会社</t>
  </si>
  <si>
    <t>横浜市金沢区福浦1-13-5</t>
  </si>
  <si>
    <t>福浦リサーチパーク長　矢島 宏昭</t>
  </si>
  <si>
    <t>代表取締役社長 磯崎 功典</t>
  </si>
  <si>
    <t>キリンホールディングス株式会社
福浦リサーチパーク</t>
  </si>
  <si>
    <t>平日（年末年始・夏季休暇を除く）９：００～１７：３０</t>
  </si>
  <si>
    <t>397</t>
  </si>
  <si>
    <t>Apple Japan合同会社</t>
  </si>
  <si>
    <t>東京都港区六本木6－10－1　六本木ヒルズ　森タワー</t>
  </si>
  <si>
    <t>代表社員アップルサウスアジアピ–テｲ–イ–リミテッド職務執行者　秋間　亮</t>
  </si>
  <si>
    <t>個別対応いたします。（連絡先：045-605-1020)</t>
  </si>
  <si>
    <t>活動量は増したが、感染リスク軽減のため在宅勤務も増加した</t>
  </si>
  <si>
    <t>398</t>
  </si>
  <si>
    <t>株式会社横浜アリーナ</t>
  </si>
  <si>
    <t>神奈川県横浜市港北区新横浜３－１０</t>
  </si>
  <si>
    <t>代表取締役社長　　関　洋二</t>
  </si>
  <si>
    <t>https://www.yokohama-arena.co.jp/company/environment/</t>
  </si>
  <si>
    <t>コロナにより客先への減免措置を実施したため、イベント毎のエネルギー使用量は概ね変化無いが売上高が減少した</t>
  </si>
  <si>
    <t>399</t>
  </si>
  <si>
    <t>アパホテル株式会社</t>
  </si>
  <si>
    <t>東京都港区赤坂3丁目2番3号</t>
  </si>
  <si>
    <t>代表取締役　元谷 芙美子</t>
  </si>
  <si>
    <t>アパグループ東京本社　CM事業部</t>
  </si>
  <si>
    <t>東京都港区赤坂3-2-3</t>
  </si>
  <si>
    <t>平日9：30～17：00（12：00～13：00除く、祝日・年末年始は除く）</t>
  </si>
  <si>
    <t>コロナ対応により、1年間の内、通常営業期間より行政への建物貸出し期間が大部分を占めるため、エネルギー使用量は正常値ではない。</t>
  </si>
  <si>
    <t>400</t>
  </si>
  <si>
    <t>東芝マテリアル株式会社</t>
  </si>
  <si>
    <t>神奈川県横浜市磯子区新杉田町8番地</t>
  </si>
  <si>
    <t>代表取締役社長　青木　克明</t>
  </si>
  <si>
    <t>(株)東芝 内(浜松町　事業所)</t>
  </si>
  <si>
    <t>東京都港区芝浦1－1－1</t>
  </si>
  <si>
    <t>10：00－17：00</t>
  </si>
  <si>
    <t>基準年度（2019年）より第二年度（2021年）は生産規模は２８％伸びているが、消費電力抑制施設の導入や生産性向上施策などにより温室ガス排出は抑えられている。</t>
  </si>
  <si>
    <t>401</t>
  </si>
  <si>
    <t>東芝デバイス＆ストレージ株式会社</t>
  </si>
  <si>
    <t>代表取締役社長　佐藤　裕之</t>
  </si>
  <si>
    <t>本社　事業所</t>
  </si>
  <si>
    <t>新型コロナの影響で活動量が減った2020年度に比べると2021年度はガス排出量は増加したが、省エネ施策を継続実施しており、当初の目標を上回る結果となった。</t>
  </si>
  <si>
    <t>402</t>
  </si>
  <si>
    <t>ケネディクス商業リート投資法人</t>
  </si>
  <si>
    <t>執行役員　　渡辺　萌</t>
  </si>
  <si>
    <t>ケネディクス不動産投資顧問株式会社　商業リート本部</t>
  </si>
  <si>
    <t>新型コロナウイルスによる影響（臨時休業、時短営業）が強かったため、前年度比では排出量は増加した。一方、商業施設を新規取得（キテラプラザ青葉台）したことで原単位分母である面積が増加したことで基準年度比の原単位は減少した。</t>
  </si>
  <si>
    <t>403</t>
  </si>
  <si>
    <t>東新工業株式会社</t>
  </si>
  <si>
    <t>神奈川県横浜市金沢区福浦2-10-13</t>
  </si>
  <si>
    <t>代表取締役社長　山﨑慎介</t>
  </si>
  <si>
    <t xml:space="preserve"> 東新工業株式会社</t>
  </si>
  <si>
    <t>横浜市金沢区福浦2-10-13</t>
  </si>
  <si>
    <t>東新工業株式会社　横浜工場　総務課</t>
  </si>
  <si>
    <t>平日　８：３０～１７：００　（要事前予約）</t>
  </si>
  <si>
    <t>生産量の増大、省エネの取組み（機械装置、エアコンの更新）</t>
  </si>
  <si>
    <t>404</t>
  </si>
  <si>
    <t>株式会社ドン・キホーテ</t>
  </si>
  <si>
    <t>東京都目黒区青葉台2丁目19番10号</t>
  </si>
  <si>
    <t>代表取締役　吉田　直樹</t>
  </si>
  <si>
    <t>閲覧希望者に郵送（連絡先窓口：環境対策管理課エネルギー）</t>
  </si>
  <si>
    <t>(M㎡･h)</t>
  </si>
  <si>
    <t>405</t>
  </si>
  <si>
    <t>リゾートトラスト株式会社</t>
  </si>
  <si>
    <t>愛知県名古屋市中区東桜2-18-31</t>
  </si>
  <si>
    <t>代表取締役　伏見有貴</t>
  </si>
  <si>
    <t>https://baycourt.jp/yokohama/guide/</t>
  </si>
  <si>
    <t>増加要因として2020年9月23日開業のため、2021年度排出量は大幅に増加している。</t>
  </si>
  <si>
    <t>406</t>
  </si>
  <si>
    <t>株式会社ノジマ</t>
  </si>
  <si>
    <t>神奈川県横浜市西区南幸1-1-1 
JR横浜タワー26階</t>
  </si>
  <si>
    <t>株式会社　ノジマ</t>
  </si>
  <si>
    <t>代表執行役社長
野島廣司</t>
  </si>
  <si>
    <t>株式会社 ノジマ</t>
  </si>
  <si>
    <t>　代表執行役社長　野島廣司</t>
  </si>
  <si>
    <t>神奈川県横浜市西区南幸1-1-1　JR横浜タワー26階</t>
  </si>
  <si>
    <t>本社総務部窓口</t>
  </si>
  <si>
    <t>神奈川県横浜市西区南幸1-1-1 JR横浜タワー26階</t>
  </si>
  <si>
    <t>上記結果となり、目標を上回った。</t>
  </si>
  <si>
    <t>407</t>
  </si>
  <si>
    <t>医療法人社団　善仁会</t>
  </si>
  <si>
    <t>神奈川県横浜市西区高島二丁目6番32号</t>
  </si>
  <si>
    <t>理事長 安藤　和弘</t>
  </si>
  <si>
    <t>総合管理センター</t>
  </si>
  <si>
    <t>神奈川県横浜市西区高島二丁目６番３２号</t>
  </si>
  <si>
    <t>９時００分～１７時１５分</t>
  </si>
  <si>
    <t>新規施設の開設、既存施設の移転工事に伴い、エネルギー使用量が増加している。
感染症対策のため頻回に換気を行っており、空調の効率が落ちている。</t>
  </si>
  <si>
    <r>
      <t xml:space="preserve">事業者ID
</t>
    </r>
    <r>
      <rPr>
        <sz val="11"/>
        <rFont val="HGPｺﾞｼｯｸM"/>
        <family val="3"/>
        <charset val="128"/>
      </rPr>
      <t>(フォルダ名から取得)</t>
    </r>
    <rPh sb="0" eb="3">
      <t>ジギョウシャ</t>
    </rPh>
    <rPh sb="11" eb="12">
      <t>メイ</t>
    </rPh>
    <rPh sb="14" eb="16">
      <t>シュトク</t>
    </rPh>
    <phoneticPr fontId="83"/>
  </si>
  <si>
    <r>
      <t xml:space="preserve">原油換算
</t>
    </r>
    <r>
      <rPr>
        <b/>
        <sz val="9"/>
        <rFont val="HGPｺﾞｼｯｸM"/>
        <family val="3"/>
        <charset val="128"/>
      </rPr>
      <t>エネルギー</t>
    </r>
    <r>
      <rPr>
        <b/>
        <sz val="10"/>
        <rFont val="HGPｺﾞｼｯｸM"/>
        <family val="3"/>
        <charset val="128"/>
      </rPr>
      <t xml:space="preserve">
使用量</t>
    </r>
    <rPh sb="0" eb="2">
      <t>ゲンユ</t>
    </rPh>
    <rPh sb="2" eb="4">
      <t>カンサン</t>
    </rPh>
    <rPh sb="11" eb="14">
      <t>シヨウリョウ</t>
    </rPh>
    <phoneticPr fontId="81"/>
  </si>
  <si>
    <t>計画
開始
年度</t>
    <rPh sb="0" eb="2">
      <t>ケイカク</t>
    </rPh>
    <rPh sb="3" eb="5">
      <t>カイシ</t>
    </rPh>
    <rPh sb="6" eb="8">
      <t>ネンド</t>
    </rPh>
    <phoneticPr fontId="81"/>
  </si>
  <si>
    <r>
      <t xml:space="preserve">該当
号数
</t>
    </r>
    <r>
      <rPr>
        <sz val="9"/>
        <color theme="1"/>
        <rFont val="HGPｺﾞｼｯｸM"/>
        <family val="3"/>
        <charset val="128"/>
      </rPr>
      <t>(記載)</t>
    </r>
    <rPh sb="0" eb="2">
      <t>ガイトウ</t>
    </rPh>
    <rPh sb="3" eb="5">
      <t>ゴウスウ</t>
    </rPh>
    <rPh sb="7" eb="9">
      <t>キサイ</t>
    </rPh>
    <phoneticPr fontId="82"/>
  </si>
  <si>
    <r>
      <t xml:space="preserve">事業者ID
</t>
    </r>
    <r>
      <rPr>
        <sz val="11"/>
        <color theme="1"/>
        <rFont val="HGPｺﾞｼｯｸM"/>
        <family val="3"/>
        <charset val="128"/>
      </rPr>
      <t>(フォルダ名から取得)</t>
    </r>
    <rPh sb="0" eb="3">
      <t>ジギョウシャ</t>
    </rPh>
    <rPh sb="11" eb="12">
      <t>メイ</t>
    </rPh>
    <rPh sb="14" eb="16">
      <t>シュトク</t>
    </rPh>
    <phoneticPr fontId="83"/>
  </si>
  <si>
    <r>
      <t xml:space="preserve">原油換算
</t>
    </r>
    <r>
      <rPr>
        <b/>
        <sz val="9"/>
        <color theme="1"/>
        <rFont val="HGPｺﾞｼｯｸM"/>
        <family val="3"/>
        <charset val="128"/>
      </rPr>
      <t>エネルギー</t>
    </r>
    <r>
      <rPr>
        <b/>
        <sz val="10"/>
        <color theme="1"/>
        <rFont val="HGPｺﾞｼｯｸM"/>
        <family val="3"/>
        <charset val="128"/>
      </rPr>
      <t xml:space="preserve">
使用量</t>
    </r>
    <rPh sb="0" eb="2">
      <t>ゲンユ</t>
    </rPh>
    <rPh sb="2" eb="4">
      <t>カンサン</t>
    </rPh>
    <rPh sb="11" eb="14">
      <t>シヨウリョウ</t>
    </rPh>
    <phoneticPr fontId="81"/>
  </si>
  <si>
    <t>３　温室効果ガスの排出の抑制等を図るための基本方針</t>
    <phoneticPr fontId="82"/>
  </si>
  <si>
    <t>調整後排出量</t>
    <rPh sb="0" eb="3">
      <t>チョウセイゴ</t>
    </rPh>
    <rPh sb="3" eb="5">
      <t>ハイシュツ</t>
    </rPh>
    <rPh sb="5" eb="6">
      <t>リョウ</t>
    </rPh>
    <phoneticPr fontId="82"/>
  </si>
  <si>
    <t>排出量削減率</t>
    <rPh sb="0" eb="2">
      <t>ハイシュツ</t>
    </rPh>
    <rPh sb="2" eb="3">
      <t>リョウ</t>
    </rPh>
    <rPh sb="3" eb="5">
      <t>サクゲン</t>
    </rPh>
    <rPh sb="5" eb="6">
      <t>リツ</t>
    </rPh>
    <phoneticPr fontId="82"/>
  </si>
  <si>
    <t>調整後排出量削減率</t>
    <rPh sb="0" eb="3">
      <t>チョウセイゴ</t>
    </rPh>
    <rPh sb="3" eb="5">
      <t>ハイシュツ</t>
    </rPh>
    <rPh sb="5" eb="6">
      <t>リョウ</t>
    </rPh>
    <rPh sb="6" eb="8">
      <t>サクゲン</t>
    </rPh>
    <rPh sb="8" eb="9">
      <t>リツ</t>
    </rPh>
    <phoneticPr fontId="82"/>
  </si>
  <si>
    <t>原単位削減率</t>
    <rPh sb="0" eb="3">
      <t>ゲンタンイ</t>
    </rPh>
    <rPh sb="3" eb="5">
      <t>サクゲン</t>
    </rPh>
    <rPh sb="5" eb="6">
      <t>リツ</t>
    </rPh>
    <phoneticPr fontId="82"/>
  </si>
  <si>
    <t>排出の抑制に係る目標の設定の考え方</t>
    <rPh sb="0" eb="2">
      <t>ハイシュツ</t>
    </rPh>
    <rPh sb="3" eb="5">
      <t>ヨクセイ</t>
    </rPh>
    <rPh sb="6" eb="7">
      <t>カカ</t>
    </rPh>
    <rPh sb="8" eb="10">
      <t>モクヒョウ</t>
    </rPh>
    <rPh sb="11" eb="13">
      <t>セッテイ</t>
    </rPh>
    <rPh sb="14" eb="15">
      <t>カンガ</t>
    </rPh>
    <rPh sb="16" eb="17">
      <t>カタ</t>
    </rPh>
    <phoneticPr fontId="94"/>
  </si>
  <si>
    <t>・排出目標は年間１％以上、３年間で３％の削減を目標としております。
・また、飲食店のため店舗数の増減や社会環境等により変動することが想定されるため原単位による削減目標も同様に
　３年間で３％以上を目標と設定しております。
・原単位は多業種多店舗での運営を行っているため、売り上げ金額を指標としております。</t>
  </si>
  <si>
    <t>店舗売上をベースに営業時間の効率化、空調機器等の設備更新等により原単位削減の取り組みを行う</t>
  </si>
  <si>
    <t xml:space="preserve">イオングループの一員として2030年に再生可能エネルギーの使用率50％を目指します。
また、いろいろなお取引先様と再生可能な資源の回収等にも積極的に取り組んで参ります。
</t>
  </si>
  <si>
    <t>今後3年間で、15店舗新規出店と仮定し電気使用量が増えていくと考えられる。そこでLED照明や冷凍冷蔵ケース、空調機等節電対応機種を積極的に取り入れて、基準年度比1.9％削減を目標とする。</t>
  </si>
  <si>
    <t xml:space="preserve">  ■　社会的責任（エネルギーの抑制＝温暖化ガスの抑制）を遂行するうえで、推進体制における決定事項は
　　全従業員が意識を持って抑制の推進に取り組まなければならない。
　　また、お客様への快適性・安全性・利便性の提供と省エネとの調和を図るものとする。
　■　蛍光灯照明器具およびランプの生産中止に伴う、LED照明への更新を行いエネルギー削減を図る。
　　　【更新対象年度】・2022年度から2024年度の3ヶ年で実施。
　　　【更新対象設備】・蛍光灯照明設備
　　　　　　　　　　　・誘導灯
　　　【更新対象設備の選定理由】
　　　　　　　　　　　・機器設置から31年が経過し劣化も著しく、蛍光灯照明器具およびランプの
　　　　　　　　　　　　生産中止に伴い、更新対象とする。</t>
  </si>
  <si>
    <t>　本計画期間である2022度から2024年度においては蛍光灯照明器具およびランプの
　生産中止に伴う、LED照明への更新を行いエネルギー削減を図る。
　【2022年度～2024年度】バックヤード部分の蛍光灯器具のＬＥＤ化
　</t>
  </si>
  <si>
    <t>・会社各部署が相互に連携を図りながら、実効性のある地球温暖化を防止する対策を継続的に推進することにより温室効果ガス排出量の削減を実現することを目的とする。</t>
  </si>
  <si>
    <t>・横浜市内店舗の事業活動において生産量を基準年度比での推移により、基礎排出量ベースで基準年度の排出量から1％削減を目標に設定。</t>
  </si>
  <si>
    <t>[基本方針]
当社は、省電力など地球環境に配慮したＩＴを活用することで環境への負荷を低減するように努力しています。当社横浜市内２事業所（「横浜事業所」、「テクノウェイブ100事業所」)のエネルギー使用実績は全社使用の2割を占めています。その中でエネルギー管理指定工場である「横浜事業所」は大きな割合となっています。
基本方針は、経年劣化による設備・機器を中心に更新し、また横浜市内個々の事業所全体の人・スペース・機器を含めた全体最適な温室効果ガス抑制策を検討・実施していきます。</t>
  </si>
  <si>
    <t>横浜事業所の事業目的は、データセンター事業が主であり、当該事業は今後もCO2排出量が多いと想定されるため、今後も効果がある対策実施が必要となる。
①電算空調機の効率的な運転を追及し省エネルギー活動を推進する。
②全体最適なスペース・設備配置の見直し検討を進めていく。</t>
  </si>
  <si>
    <t>〖基本方針〗当社は、法整備を遵守して、地球温暖化対策計画に基づき環境保全の活動を推進します。
重点推進項目
　①エコドライブ推進を積極的に行います。
　②従業員に環境教育を実施します。
　③低公害車の導入を推進します。
　④車両整備を適切に実施し、排出ガスや騒音の低減に努めます。
　⑤法令を遵守して廃棄物の適正処理を行います。</t>
  </si>
  <si>
    <t>低公害車導入により、2021年度は50t-Cozの削減に繋がった。
毎年導入予定となっていて同結果になると予想される。</t>
  </si>
  <si>
    <t>[基本方針]
　二酸化炭素の排出を抑制する為の行動基準を作成し、各工場ごとに2022年度の二酸化炭素の排出量から3％削減させることを目標とする。</t>
  </si>
  <si>
    <t>　㈱アズマは地球環境への負荷を継続的に軽減するために二酸化炭素の排出を抑制するための行動基準を作り排出量を3.0％削減する。</t>
  </si>
  <si>
    <t>アイドリングストップ・ハイブリットLPG車両の導入し、二酸化炭素排出の削減を図ると共にアイドリングストップ運動の実施を進めていく。</t>
  </si>
  <si>
    <t>コロナの影響で二酸化炭素の排出量が2021年度は減った為、2022年以降経済活動が以前の状態に回復が見込まれることから二酸化炭素排出量は増加が見込まれるが、ハイブリッド車両の導入を進めることにより原単位の削減を図る。</t>
  </si>
  <si>
    <t>【基本方針】　　　　　　　　　　　　　　　　　　　　　　　　　　　　　　　　　　　　　　　　　　　　　　　エネルギー資源の節約の推進　　　　　　　　　　　　　　　　　　　　　　　　　　　　　　　　　　　　　　　　オフィス活動における資源の節約　　　　　　　　　　　　　　　　　　　　　　　　　　　　　　　　　　　　　　　照明設備の省エネ対策の検討　　　　　　　　　　　　　　　　　　　　　　　　　　　　　　　　　　　　　　　　【主要なエネルギー使用設備の更新等の検討】　　　　　　　　　　　　　　　　　　　　　　　　　　　　　　　　　　　①更新の対象となる主要なエネルギー使用設備　相模工場内再生工場乾燥設備　　　　　　　　　　　　　　　　　　②上記①を選択した理由　設置後２０年が経過し、更新時期に該当している。又、設置当初より現状の出荷量が減少しているのでオーバースペックでありコンパクトな省エネ設備に更新を検討する。</t>
  </si>
  <si>
    <t>目標排出量が増減する要因としては、生産数量の増減及び燃費の増減により変動する。生産数量が減り、燃費が向上すれば目標排出量が減少する。</t>
  </si>
  <si>
    <t>・限りある天然資源を有効利用する為に、エネルギー消費及び排出ＣＯ2の抑制、削減に取り組む。</t>
  </si>
  <si>
    <t>・自社グループ環境目的・目標（排出CO2前年比1％削減）により、3カ年で3％の削減を目標とする。</t>
  </si>
  <si>
    <t>弊社は、ＣＯ２排出量の少ないＬＰＧを主な燃料として使用し地球環境保護へ努力して参りました。地球温暖化防止の重要性に鑑み、平成１８年６月１日に環境方針を策定致しました。
★環境方針（大気汚染・地球温暖化防止するための基本方針）                                                      　１,基本理念
当社は、深刻化する大気汚染・地球温暖化を防止するため、環境保全活動の推進が企業の社会的責任のひとつと認識し、輸送のサービスの提供という事業活動から生じる環境負荷を低減していきます。　　　　　　　　　　　　　　　　　　　　　　　　　　　　　　　　　　　　　　　　　　　　　　　　　　　　　２,基本方針　
①法規制を遵守し、環境保全に努めます。
②エコドライブなど省エネルギー運動を推進します。
③環境保全に関する教育・啓蒙活動を実施いたします。
④廃棄物の適正処理・リサイクルを推進します。
⑤本方針は、広く社外に公表します。　　
以上の環境方針に基づきハイヤー・タクシー事業者として地球温暖化に関する自主的な行動は、当社の温室効果ガスの排出量を削減し、地球環境問題に全社で積極的に取組みを行うことです。</t>
  </si>
  <si>
    <t>当社はグリーン経営認証制度を活用し、全営業所で認証取得して燃費向上と特定温室効果ガスの排出量の削減に取り組んでおります。前計画年度では、新型コロナウイルス感染症の影響により、輸送量が減少し大幅な削減となりました。当計画年度では、コロナ禍の回復後に輸送量が増大していくことを踏まえ、低燃費ハイブリッドタクシーの導入や、スマホアプリ配車システムの効率的な運用を行い、継続的な削減活動を計画し、削減率を3％と設定して取り組んで参ります。</t>
  </si>
  <si>
    <t>【基本方針】
本学は、医系総合大学としての責任を重んじ、人々の健康の回復・維持・増進に貢献するために孜々として尽力することはもとより、エネルギー使用の合理化、その他の社会貢献活動にも積極的に取り組み、枠にとらわれない多面的な形で社会責任を果たす。
その中で、以下の3点を重視して温暖化対策に取り組む。
１．事業所での省エネの取り組み
　　各設備、各エネルギーの使用状況を把握、分析し今まで以上に設備の稼働時間の短縮を実施する
２．普及啓発
　　教職員の環境に対する意識向上させる目的で職場、自宅においても照明、空調の省エネ運転を行う
３．省エネ機器の導入
　　リニューアル時は省エネ機器を進んで導入する</t>
  </si>
  <si>
    <t>省エネを実施するとともに、医療施設として感染対策と作業環境・住環境の向上を両立できるよう努めることを基本方針とし活動していく</t>
  </si>
  <si>
    <t>・横浜駅西口地域（7施設）に冷暖房用熱源を安定的に供給するとともに、エネルギー管理指定工場としてエネルギーの使用合理化に最大限の努力をすることにより、温室効果ガスの排出削減を図り環境負荷の低減に貢献します。
・2020年10月より3年計画で着手した熱源機器更新工事（第Ⅱ期工事まで竣工）を確実に実施すると共に新設機器の効率運用の習熟に努め、温室効果ガス削減に取り組んでいきます。</t>
  </si>
  <si>
    <t>　2020年10月より3年計画で着手した熱源機器更新工事（第Ⅱ期工事まで竣工）を確実に実施すると共に新設機器の効率運用の習熟に努め、温室効果ガス削減に取り組んでいきます。また、第Ⅲ期工事で新設機器を導入し、既存機器とのベストミックスとなる高効率運用を進め温室効果ガスを対前年比削減率10.1％を目標とします。</t>
  </si>
  <si>
    <t>[基本方針]　環境保全活動については、省電力設備の導入や省資源化、再資源化の取組み等を通じて、地域社会及び行政機関と連携し、活動を実践していきます。
　また、ＣＳＲ活動等については、基本理念により、お客様へのお約束として、ご提供する商品の品質・鮮度・安全性の保持、並びに売場表示に関して、「基準管理」を徹底する運営を最重点として実践していきます。
[主要なエネルギー使用設備の更新等の検討]
①更新の対象となる主要なエネルギー使用設備
　照明設備、空調設備、冷凍設備
②上記①の設備を選択した理由
　店舗内でのエネルギー使用割合が高い為
③設備更新スケジュール
　空調設備については、15年以上前の効率の悪い機器から順次更新を実行していく。
　照明機器については売場基本照明はLED照明に更新済み。
　今後売り場のスポットライト並びにバックヤード、事務所、休憩室、通路及びトイレの照明などをLED照明に更新していく。</t>
  </si>
  <si>
    <t>2021年度の対象店舗をもとに、横浜市全域の排出量に対して目標を立て、現状の店舗出店状況を対象に計画数値を想定した。弊社では、平成18年より省エネ対策の取り組みとしてデマンドコントロールシステムの導入を進めており、9店舗中7店舗が完了している状況で、2024年度末までに全店導入を計画している。デマンドコントロールシステム導入に伴い、電気使用の用途別計測が可能となり、そのデータを毎月レポートとして店舗へ配布し、各事業所においてきめ細かな管理運用を行っている。未導入店舗においてもデータ状況を参考に管理レベルの改善に利用している。
新規出店・改装においては、LED照明の導入・高効率インバータ空調の導入・インバーター式冷凍機・省エネ型冷凍冷蔵ショーケース等の省エネ型設備導入を行っていく。
目標排出量が増減する要因：会社の分割・合併に伴う対象店舗の増減、改装による使用設備の変化</t>
  </si>
  <si>
    <t>改正省エネ法に準じ、年１％の削減を目標とする。</t>
  </si>
  <si>
    <t>以下の取組により、温室効果ガスの排出の抑制等を図る。
①運用改善による取組
・ISO14001で定めたオフィス作業手順を順守し、温室効果ガスの排出の抑制に努める。
・グローバル本社においては、管理会社の運用改善により、温室効果ガスの排出の抑制に努める。</t>
  </si>
  <si>
    <t>目標排出量については子安オフィスにおいて各種の研究施策が実施されることが想定されるため不明確な点があるが、省エネ法に準じて全体として年1％の削減を目標排出量とした。以下の取組を行うことで削減目標を達成させる。
①運用改善による取組
・ISO14001で定めたオフィス作業手順順守、温室効果ガスの排出の抑制に努める。
・グローバル本社においては、管理会社の運用改善により、温室効果ガスの排出の抑制に努める。</t>
  </si>
  <si>
    <t>当社は京急グループの一員として，京急グループ環境基本方針と行動指針を遵守する。
＜環境基本方針＞
あらゆる事業活動や社会貢献活動を通じて，地球環境の保全と環境負荷の低減に努め，接続的発展が可能な社会の形成に貢献する。
＜行動方針＞
・環境にやさしい公共交通機関を中心に，さらなる利便性の向上と努力ある沿線価値の創造に努める。
・資源やエネルギーの有効活用と，廃棄物の削減・再利用・再資源化への取り組みを通じ，環境負荷の低減に努める。
・次世代を担う子ども達に，より良い沿線環境を引き継ぐため，沿線の豊かな自然との共生・保全に努める。
・あらゆるステークホルダーの皆さまとのコミュニケーションを大切にし，地域社会との協調・連携に努める。
・環境に関する法令等を正しく理解・順守するとともに，啓発・教育活動を通じて，社会一人ひとりの環境意識の向上に努める。
また，当社の目標として低公害車両への代替，デジタルタコグラフのデータやドライブレコーダーの映像を活用した運転士への教育
指導やエコドライブの徹底などによる燃料削減を行い，温室効果ガス排出量の抑制を図る。</t>
  </si>
  <si>
    <t xml:space="preserve">特定温室効果ガス排出量は事業計画で空港・中距離線を走行する車両が23両増により排出量は増と推定。また，コロナウィルスの影響により空港・中距離線を走行する車両の減便を行っていますが，今後の復便の見通しが立っておらず，場合によって走行距離が増え，特定温室効果ガス排出量が増の可能性があります。
削減目標は低公害車両への代替を実施し，計画期間中に電気バスを４両導入予定。また，乗務員へデジタコやドラレコを活用した教育指導やエコドライブを徹底などによる燃料削減を行い，目標年度まで原単位1.3％削減に合わせ，目標原単位及び目標基礎排出量を設定いたしました。
</t>
  </si>
  <si>
    <t>[基本方針]
太平洋製糖株式会社　環境方針　　　　　　　　　　　　　　　　　　　　　　　　　　　　　　　　　　　　　　　　　　　　　　　　　　　　　　　　　　１．砂糖の製造事業を通じた地球環境の保全
　　事業活動による産業廃棄物の削減・再利用を進め、環境保全に努める。　　　　　　　　　　　　　　　　　　　　　　　　　　　　　　　　　　　　　　　　　　　　　　　　　　　２．事業活動により発生する環境負荷の軽減
　　環境関連の法律・条例・各種協定を遵守し、省資源・省エネルギー・廃棄物の削減・
　　リサイクル活動を推進し、環境負荷の軽減に努める。　　　　　　　　　　　　　　　　　　　　　　　　　　　　　　　　　　　　　　　　　　　　　　　　　　　３．環境マネジメントシステムの推進
　　環境マネジメントシステム推進のため、環境目的・目標を設定し、継続的改善に取り組む。　　　　　　　　　　　　　　　　　　　　　　　　　　　　　　　　　　　　　　　　　　　　　　　　　　　　　　４．環境啓発活動の推進
　　環境保全の重要性を認識することを目的として、環境方針を全従業員へ周知徹底するとともに、
　　一人ひとりが環境に関する意識の向上を高めるための環境啓発活動を推進する。</t>
  </si>
  <si>
    <t>スチームコンプレッサーの増設を計画しており、高効率化によって蒸気量と電力量を削減できると見込んでいる。</t>
  </si>
  <si>
    <t>当社では、本社ならびに各支店と事業拠点および系列子会社が一体となった省エネ活動を推進しており、環境中期計画では温室効果ガス排出量を2025年度までに25%削減(2019年度比)を目標に掲げている。さらに、2050年を見据えた気候変動対策に基づき、2030年度までに45%削減ならびに2050年度までに排出量をゼロを目指して活動を推進する予定である。</t>
  </si>
  <si>
    <t>田辺三菱製薬株式会社に関する温室効果ガス排出量の削減のための措置をとりまとめた「環境中期行動計画21-25」に基づき、温室効果ガス排出削減に取り組んでいる。効率的運用対策の徹底や照明設備のLED化などを推進し、基準年度比3.0%を削減を目標とする。</t>
  </si>
  <si>
    <t xml:space="preserve">[基本方針]
・レンタカーに関しては、古い車両を廃車し、低燃費の車両を導入する。
・社内使用車に関しては、全ての車両にドライブレコーダーを導入し、全社員にエコドライブを                   意識させている。また、毎月ドライブレコーダーの記録をまとめたデータを全社に流し、             周知させている。
・社内使用車を通勤に使うことを原則禁止し、公共交通機関を使うよう徹底させていく。
・すべての車両にETCを取り付ける。
目標達成のため、以上の対策を全事業所にて取り組んでいく。
</t>
  </si>
  <si>
    <t>・弊社が保有する車両のほとんどはレンタカーであり、エコドライブの徹底は難しい。ただ、ETC等の機器の導入は継続的に実施し、排出量の削減に努める。　　　　　　　　　　　　　　　　　　　　　　　　　　　　　・社有車に関しては、ドライブレコーダー、カーナビ等の器機を利用して社員のエコドライブを意識づける。　　　　　　　　　　　　　　　　　　・急激な車両の増減はないが、定期的に車両の廃車、増車を実施、年式が新しい、燃費の良い車両の割合を増加させる。</t>
  </si>
  <si>
    <t>当社のISO14001環境方針に基づき「省エネルギー及び省資源を推進し、温室効果ガスCO2排出量の削減」の活動を
掲げ最重要課題として取組みを推進する。
過去3年間における温室効果ガスの総排出量は、最終年度(2021年)においては、基準年度(2018年)比で5.4％と
なり、目標3.0％を達成することが出来た。排出原単位では、▲1.7％となり、目標であった3.0％は目標に
届かなかった。原単位については、係数を掛ける等の的確な設定値を検討していく。
上記を踏まえて、今年度以降3年間は基準年度(2021年)として温室効果ガス排出量の目標設定は以下の通り
とする。
・温室効果ガス総排出量削減率：4.5％以上
・温室効果ガスの原単位削減率：3.0％以上
目標を達成するための基本計画としては下記を実施予定である。
・照明設備のLED化推進とコンプレッサーの効率運用、空調設備の更新等による徹底した省エネの推進
・段取り改善等による生産性向上による省エネの推進、歩留り向上、品質向上を図り省エネを実現</t>
  </si>
  <si>
    <t>当社の環境方針に基づき「省エネルギー及び省資源を推進し、温室効果ガスCO2
排出量の削減」活動は、最重要課題としている。日本政府として2050年に
カーボンニュートラルを目指すことを宣言し、2030年に温室効果ガスを
2013年比46％削減する目標を掲げている。これを受けて、当社の温室効果ガス
CO2排出量目標は、年平均1.5％を掲げて省エネルギー及び省資源活動を推進
していく。
尚、原単位目標は、生産量、加工量、係数設定等につき再検討の必要があると
判断して、前年度と同じ目標である年平均1.0％の削減目標として活動を推進
していく予定である。　　　　　</t>
  </si>
  <si>
    <t>「エネルギー・水の使用抑制に係る基本方針」及び、「ビル設備保全業務基本マニュアル」第3章・エネルギー管理により、各ビルで作成した「エネルギー管理標準」に基づいてエネルギー削減を進める事とする。</t>
  </si>
  <si>
    <t>「エネルギー・水の使用抑制に係る基本方針」及び、「ビル設備保全業務基本マニュアル」第3章・エネルギー管理により、各ビルで作成した「エネルギー管理標準」に基づいてエネルギー削減目標とし、対前年比-1％と設定しているため、削減率は3年で3％と設定する。
①横浜ランドマークタワー
②クイーンズパーキング
③マークイズみなとみらい
④25街区ギャラリー棟（第1号及び第2号非該当・用途：ショールーム）
上記の事業所に於いては、省エネ設備更新工事及び節電対策等を随時行い、3年間で3％のCO₂排出量削減を目指す。</t>
  </si>
  <si>
    <t>[基本方針]
1.日本発条グループにおける、環境チャレンジの推進
　（１）CO2排出量削減活動の実施　　　　目標値：2030年までに2013年度比50%削減
　（２）産業廃棄物削減活動の実施　　　 具体的な活動：有償リサイクルの無償化、有価物化の推進
　　　　　　　　　　　　　　　　　　　　　　　　　　 サーマルリサイクル削減の検討
2.主要なエネルギー使用設備の更新等の検討
①更新の対象となる主要なエネルギー使用設備
  空調、加熱炉、ボイラー、フォークリフト
②上記設備選択理由
　（１）連続運転により稼働時のCO2発生量が多いため、改善効果が大きい。
　（２）化石燃料による加熱や運送を電気や水素に置き換える事で、再エネ脱炭素電力を利用してCO2を削減できる。
③更新スケジュール
  加熱炉とボイラーは、2030年までに更新を検討する。加熱炉は現行品と同等の品質を得るための技術開発を行う。
　空調は、ファンコイルや灯油暖房を省エネ型パッケージエアコンに切り替える。2030年まで継続実施の予定。</t>
  </si>
  <si>
    <t>計画【1】の基本方針に順じ、排出抑制目標を設定
・横浜市内の各事業所個別（横浜事業所、みなとみらい分館）のCO2削減目標は、全社の削減目標に準じ、2024年度は2021年度比13.8％減の計画とする。
・横浜事業所内のばね横浜工場では、加熱炉の電化仕様への更新の技術開発と、そのための設備運用の見直しを検討すると共に、加熱炉外壁の断熱推進や空気比見直し、加熱炉を使用しない製品の増産は継続する。
・横浜事業所内のシート横浜工場では空調を省エネ型パッケージエアコンに、ボイラーをガスから電気に置換えると共に、今後新設する太陽光発電で事務所電力をまかなう事で、CO2排出量を削減する。</t>
  </si>
  <si>
    <t>エコドライブ等に関する教育及び予約配車の積極的活用を実施することで、基準年度の温室効果ガスの排出量を超えることがないようにする取組たい。</t>
  </si>
  <si>
    <t>燃料使用量の削減に努め、結果的にCO2排出量の増加を防ぐこととする。、</t>
  </si>
  <si>
    <t>環境方針
・地球環境・社会の状況と事業活動との関係性を把握・評価し、課題解決に取り組みます。
・環境負荷の極小化を追求します。地域資源を大切にし、省資源・省エネルギー、CO2 排出量の低減に努め、
　計画・実績を定期的に報告します。
・資源の利用効率の最大化、生態系が保全される調達に努め、生物多様性を含む自然環境の保全に貢献します。
・関係法令等を遵守し、国際的な基準・規格等に的確に対応します。
・地域住民の視点に立った事業所を目指し、顧客、生活者や地域とのつながりとともに発展します。
・具体的な行動に結び付けられるよう、体系的な教育や啓発を行います。</t>
  </si>
  <si>
    <t>2021年度現在、2030年度までにCO2排出量を2013年度対比で50%削減（Scope1,2）という目標を新たに設定しています。同時に2050年度までに排出ゼロにするカーボンニュートラルを掲げ、一層の取り組みを進めていきます。また購入する原材料や商品の製造に関するCO2排出量など、サプライチェーン全体での削減も目指します（Scope3）。</t>
  </si>
  <si>
    <t xml:space="preserve">エネルギーの使用の合理化に関する法律(省エネ法)及び当社の環境マネジメントシステム(EMS)において、
最高経営層は全体の環境憲章・環境方針を定め、横浜事業所における削減目標を明確にする。
横浜事業所はその削減目標達成のための手段・担当者・日程を明確にし実行すると共に、目標達成状況の
PDCAサイクルを確実に行い継続的な改善を図る。　
</t>
  </si>
  <si>
    <t>Ⅰ、原単位の考え方: CO2排出量÷(生産高－外注加工費)＝t-CO2/百万円
生産高－外注加工費を分母とした理由について、CO2排出に密接に関連する
数値(金額)であり、省エネ法及び環境マネジメントシステム(EMS)において、
当初よりこれを分母として原単位を算定し、その推移や傾向から目標管理を行なってきました。よって生産金額を分母として指標しております。</t>
  </si>
  <si>
    <t>みずほは、自社の排出する温室効果ガス量の削減について2030年ｶｰﾎﾞﾝﾆｭｰﾄﾗﾙの目標を設定しております。
あわせて、省エネへの取り組みも継続し、基礎排出量ベースでの削減も図ってまいります。</t>
  </si>
  <si>
    <t>省エネ法の考え方に基づき年１％（基礎）削減を目標とする。</t>
  </si>
  <si>
    <t>設備改修については大規模改修を予定していないため、運用上の合理化に引き続き取り組むことが重要になる。
デマンドの監視とピークカット、天候に合わせた柔軟な運転調整、運転時間の見直しによる無駄の削減を図る。
また設備の清掃整備に力を入れ、能力低下を抑え効率維持に努める。
空調の推奨温度の周知やクールビズ、ウォームビズの取組み、照明の間引き減灯によりCO2削減に対する職員の意識を高める。
設備の故障時には高効率機器への入替を検討する。蛍光灯器具については順次LED化を進める。</t>
  </si>
  <si>
    <t>現状の設備のメンテナンスを適切に行い能力を維持する。
日常の運転管理の中でエネルギーの無駄がないか確認し見直す。
改修に当たっては高効率機器を採用する。</t>
  </si>
  <si>
    <t>[基本方針]
1. 化学物質の全ライフサイクルにおいて、安全及び健康を確保し環境を保護する観点から、事業活動を見直すとともに改善に努める。
2. 生産活動において、従来型の環境保全はもとより、原料転換、省エネルギー、廃棄物の減量・再資源化、化学物質の排出量削減等を推進し、地球環境に対する負荷の低減に努める。
3. 新製品開発、新規事業、設備の新設・改造において、安全及び健康の確保と環境の保護に配慮する。
4. 安全及び健康の確保と環境の保護に寄与する研究開発、技術開発を推進し、代替製品・新製品の事業化の推進を図る。
尚、政府の定めた「GHG排出量を2030年までに2013年度30％削減、2050年度までのカーボンニュートラル化」目標を受け、2023年1月統合新会社となる弊社でも新たにサスティナビリティ―戦略を掲げ、2022年8月以降に具体的施策を展開する。</t>
  </si>
  <si>
    <t>ｔ</t>
  </si>
  <si>
    <t>　2014年9月に水酸化アルミの製造を停止し新規開発品にシフトしている。
　温室効果ガス排出量については、新規開発品へのシフトが一段落したことにより、2018年の12,638t-CO2に対し、2021年は6,601t-CO2とほぼ半減している。今後生産品目の大幅変更はないと考られる為、トータル排出量を年間1%ずつ削減することを当面の目標とする。
　原単位については、水酸化アルミ生産数量基準での算出を継続している。これは新規開発品への完全移行には至っていないためであるが、代表生産数量として水酸化アルミを採用するのは新規開発品にはそぐわない部分があるため、原単位での目標設定は今後の課題とする。</t>
  </si>
  <si>
    <t>【基本方針】
エネルギーの使用の合理化を図るため、燃料及び電気の特性を十分に考慮するとともに、管理標準内「エネルギー管理方針」より、適切なエネルギー管理を行う。また、技術的かつ経済的に可能な範囲内で設備単位によるきめ細かいエネルギー管理を徹底し、当該事業所におけるエネルギーの使用の合理化の適切かつ有効な実施を図るものとする。</t>
  </si>
  <si>
    <t>令和4年度の入居率での目標設定。
専用部照明のLED化（時期未確定）による設定。
省エネを考慮した設備が設置されている為、主として運用による改善を図る。
省エネ効果が見込まれる機器に関しては代替えを推進する。
テナントを含めた省エネを図り温室効果ガスの排出を抑制。
空調・照明・昇降機の運用改善を図り省エネを推進する。</t>
  </si>
  <si>
    <t>横浜市立大学は、自身の定める環境方針に則り、温室効果ガス排出の抑制について積極的に取り組む。
　　　　　-----公立学校法人横浜市立大学　環境方針（抜粋）-----
1.教職員、学生一人ひとりが環境配慮の行動を実線します。このため、全教職員、学生が参加できる
　わかりやすい仕組み作りを行うとともに、積極的な人材育成を行い、一人ひとりが環境保全の役割
　を果たします。
2.関連する環境の法令、条例、規則等を遵守します。
3.環境保全・創造のための取組を、目標に掲げて継続的に推進します。
　(1)省資源・省エネルギー化の取組み　(2)廃棄物の減量・リサイクルの実践　(3)環境負荷の少ない製品
　の購入推進　(4)化学物質の適正管理　(5)環境教育及び環境保全活動の実施
4.環境方針は本学の教職員、学生ならびに本学に関わる全ての人々に対し周知するとともに一般の人にも
　公表します。</t>
  </si>
  <si>
    <t>計画期間における増改築等、延床面積変動の可能性を考慮し、原単位指標は「延床面積×稼働年数（単位：千m2×年）」と定める。
原単位の削減に寄与する要因として以下の項目を挙げる。
〇運用対策の見直し強化
〇老朽化設備の高効率化（照明・空調その他）</t>
  </si>
  <si>
    <t>［基本方針］
（１）地球温暖化対策に関する取組みを組織的に行い、継続的に対策を推進する。
（２）目標を明確に定め、温室効果ガスの排出量削減に取り組む。
（３）廃棄物処理過程における省エネルギーに努め、生成するリサイクル品の販売を通し、ユーザーの温室効果
　　　ガスの排出量削減に貢献する。
[ＣＳＲ活動]
（１）廃棄物の適正処理による温暖化防止への貢献
　　 J&amp;T環境は、受入れた廃棄物から有用資源を極力回収し、再生ルートへ還流させています。                       
（２）環境マネジメントシステムを適用した省エネルギー、省資源
　　 ISO14001認証登録工場では、廃棄物処理におけるリサイクル率向上に取り組んでいます。                                                                                              
（３）物流関連の省エネルギー、温暖化対策
　　 低公害車の導入を進めており、二酸化炭素排出の少ない天然ガスを燃料としたCNG車を導入しています。
（４）発電による創エネルギー
　　 横浜エコクリーンでは廃棄物焼却時の排熱を利用した発電を行っています。</t>
  </si>
  <si>
    <t>工場の負荷量に応じてユーティリティ（電気、ガス等）使用量が変動し、特定温室効果ガス排出量も変化する。当社工場における負荷量は廃棄物処理量である。しかし、廃棄物処理量は市況によって増減するため、絶対値で排出抑制効果を評価することが難しい。従って、原単位（廃棄物処理量当たりの特定温室効果ガス排出量）で評価する。</t>
  </si>
  <si>
    <t>廃棄物の運搬量によって使用燃料量が変動する。特定温室効果ガス排出量の評価は原単位（廃棄物運搬量当たりの特定温室効果ガス排出量）で評価する。</t>
  </si>
  <si>
    <t>省エネ法の原単位改善目標に準拠させ、年１％改善するＣＯ２排出量削減を目標に設定した。事務所用途の拠点については、基準年度の排出量を超過しない様、省エネ運用を行う。</t>
  </si>
  <si>
    <t>小さな環境負荷で製品を生産することができる環境調和型製品の提供、環境負荷の小さい部品や材料を採用するグリーン調達の推進など、装置メーカとしての環境負荷低減活動を強化してまいります。
また、社内における電力消費量削減につきましても、引き続き空調や照明の徹底管理、待機電力のカット、クールビズ・ウォームビズの実施など、あらゆる対策を講じて取り組んでまいります。
地球環境との調和を図ることが企業としての務めと考えており、持続可能な社会ならびに人々の豊かな暮らしの実現に貢献できるよう、Ｅ（環境）Ｓ（社会）Ｇ（ガバナンス）を重視した事業活動を推進します。</t>
  </si>
  <si>
    <t>エネルギー負荷の高い設備の更新等を中心に温室効果ガスの排出量削減に取り組んでいる。
基準年度に対し、3％削減を目標とする。</t>
  </si>
  <si>
    <t>[基本方針]
・第一屋製パン株式会社横浜工場は省エネルギー委員を設置して省エネ活動を推進し、原単位1%削減を目標に
取り組んでいます。
・機器更新時には高効率の製品を選定する。
[主要なエネルギー使用設備の更新等の検討]
①更新の対象となる主要なエネルギー使用設備
・2F事務所空調機更新(3台)
・照明設備
②上記①の設備を選択した理由
・空調機は設置から20年経ち老朽化、冷媒R-22問題もある為。照明設備を順次LEDに更新することで消費電力を削減する。
③設備更新スケジュール
・2024年更新予定</t>
  </si>
  <si>
    <t>高効率機器に更新出来るものは順次更新していく。2023年2F事務所空調機更新予定。</t>
  </si>
  <si>
    <t>[基本方針]
当社が排出する温室効果ガスの９０％以上を排出している新横浜中央ビルにおける地球温暖化対策を中心として、
関連する諸法規、社会規範等を遵守し、次の点を重視して温室効果ガス削減を推進する。
・無駄を省き効率的な設備の運用を行う
・エネルギーの効率的利用の促進　　　　　　　　　　　　　　　　　　　　　　　　　　　　　　　　　　　　　　　　　　　　　　　　　　　　　・設備更新の計画時には、より省エネルギーが図れる設備の導入を検討・実施していく　　　　　　　　　　　　　　　　　　　　　　　　　　　　　　　　　　　　　　　　　　　　　　　　　　　　　・環境に関する意識向上、省エネの普及・啓発
[主要なエネルギー使用設備の更新等の検討]
①更新の対象となる主要なエネルギー使用設備
・照明設備
②上記①の設備を選択した理由
・節電、環境負荷低減のため
③設備更新スケジュール　
・当該設備の更新時に、より省エネルギーが図れる設備の導入を検討する</t>
  </si>
  <si>
    <t>・BMSによる運転ﾃﾞｰﾀ解析を行い設備ﾁｭｰﾆﾝｸﾞ、運用の合理化を進める。</t>
  </si>
  <si>
    <t>未対応のＬＥＤ照明に変更。
共用スペースなどで、人がいない場合電気を消して節電。
使用頻度の低い不要なプリンターやコピー機の撤去。</t>
  </si>
  <si>
    <t>計画的な省エネ機器への更新を行うほか、運用による節電対策を継続する。
[主要なエネルギー使用設備の更新等の検討]
①更新の対象となる主要なエネルギー使用設備
　未対応箇所のLED化
②未使用フロアの消灯、使用頻度の少ない機器類の廃棄処分（暗電流抑止）</t>
  </si>
  <si>
    <t>環境基本方針
　京急百貨店は，横浜・上大岡の「生活者本位の店」として，地域の環境に対する負担をできるかぎり少なくするように努め，地球環境に配慮した事業活動を行います。
１.お客様が当社のご利用を通じて環境に配慮したライフスタイルを実現し、環境保全への貢献を実感できるよう、以下の項目に取り組んでまいります。
　1）環境に配慮したサービスの提供
　2）お客様が参加できる環境活動の提供　
　3）事業活動によって発生する環境負荷を低減するため、以下の項目において継続的に改善に取り組んでまいります。
　　①温暖化防止・省エネルギーへの取り組み ②省資源およびグリーン購入の推進 ③廃棄物の抑制とリサイクルの推進
２.環境関連の法規制、自治体との協定、業界の自主規制など当社が同意する事項を順守します。
３.設備改修による温暖化ガス排出量の削減に努めます。
　《設備改修に関する具体的な方針》
　　①全熱交換器による換気ゾーンの拡大により、感染症対策で増加する換気によるエネルギーロスの最小化を図る。　
　　②省エネ型の機器導入（照明のLED化の促進と空調設備の高効率化）により、エネルギー使用量の最小化を図る。
　　③送風機の高効率化によりエネルギー使用量の最小化を図る。</t>
  </si>
  <si>
    <t xml:space="preserve">基準年度である2021年度は、外部要因（新型コロナウィルス感染症）の影響により、当社の事業所が商業施設であることから営業時間の短縮の影響を大きく受けた。2021年度の実績は、事業活動が著しく制限を受けた状況下での数値である。従って、通常とは異なる特殊な条件下で得られた数値を基準として計画を立てることは妥当性を欠くため、当社ＫＰＩを見直し、コロナウィルス感染拡大前実績2019年度を基準として、年2%ずつ削減するものとした。以上のことから見直しにより2019年度値である、9,748t-CO2をベースラインとして、毎年前年対比2％削減として計画した。具体的な年度目標は、2022年度9,175t-CO2、2023年度8,991t-CO2、2024年度8,811t-CO2（削減率9.6%/2019年度比）である。省エネの推進、再エネの導入及びクレジットの活用などの対策を総動員して目標の達成を目指す。							</t>
  </si>
  <si>
    <t>[基本方針]
省エネ法のエネルギー使用原単位削減努力目標を達成するべく，行動することを基本方針とする。</t>
  </si>
  <si>
    <t>省エネ法のエネルギー使用原単位年1%削減努力目標を達成するべく，3年間で削減率3.0%を設定した。</t>
  </si>
  <si>
    <t>[基本方針]
　当社は国際都市・横浜が誇る「みなとみらい２１中央地区」の熱供給を一手に担う環境貢献企業として、今後とも地域の環境負荷低減に取り組んでまいります。
　既存高効率のボイラー・インバータターボ冷凍機・吸収冷凍機・コージェネレーション設備と合せて、2022、2024年度に更新する高効率の吸収冷凍機、2023、2024年度に更新するインバーターターボ冷凍機・電動ターボ冷凍機などを優先的に運転することでエネルギー使用の合理化を進め、ＣＯ２排出原単位の低減を進めていきます。
　また、原材料である電気・ガスの使用比率を見直し、中長期の設備更新計画を策定することにより、さらなる省エネ・省ＣＯ２につなげていきます。</t>
  </si>
  <si>
    <t>＜目標設定の前提条件＞
・熱販売量が想定通りに進捗することと、熱源機器等が健全に運転されることが前提である。
＜目標排出量が基準年度より増加する要因＞
・新規需要家の熱需要に対応することにより製造量が増加するため、排出量は増加となる。
＜目標原単位が基準年度より減少する要因＞
・高効率機器を優先的に運転することで、ＣＯ２排出原単位は減少となる。
・原材料である電気・ガスの使用比率の一層の適正化を図り、省CO2を実現する。</t>
  </si>
  <si>
    <t>コロナ減少による人間活動の活発化で患者様数の増加も考えられるが、ＥＭＳ（エネルギ－マネジメントシステム）を活用した省エネルギ-事業を確実に実施することで、現状維持とする。</t>
  </si>
  <si>
    <t>適切な車両の維持管理及び、エコドライブの推進。</t>
  </si>
  <si>
    <t>車両の燃費向上の為に、各部のフリクションロスの見直しを行い、消費燃料を削減し、排出量を抑制する。</t>
  </si>
  <si>
    <t>環境方針
ＢＡＳＦジャパン（株）戸塚事業所は、全社の環境に関する経営方針を踏まえ､各種合成樹脂塗料やシンナーを製造する事業所として、環境に及ぼす影響､リスクを理解し､その影響を出来うる限り小さくするために以下のように当事業所の環境方針を定める｡
１．	当事業所の製品の開発から廃棄に至るまで､環境の保護ならびに生態系の保全を配慮し､エネルギー・資源の節約並びに環境汚染の予防に努める｡
	環境負荷の少ない原料を利用した製品設計や、環境負荷の低い製品開発を行う。
	省エネルギーを推進し、環境負荷の低い生産活動を行う。
	生産における漏洩・火災・爆発といったリスクを予防するために、適切な設備保全および運用を行う。
	廃棄物の削減とリサイクルを図る。
２．	環境に関する法令、協定及び要求等の遵守、並びに環境側面調査をして、環境保全に努める｡
３．	環境方針を達成するために環境目標を設定する。また､内部環境監査を実施し､自主管理による
環境管理システムの継続的な維持向上をし、汚染の予防に努める｡
４．	環境教育・社内広報活動等を実施し､全従業員の環境方針の理解と環境に関する意識向上を図る
とともに､関係委託会社及び契約協力会社へも環境方針を周知し､理解と協力を要請する｡
５．	戸塚地域住民とのコミュニケーションを図り、戸塚地域社会との共存を図る。
６．	この環境方針は社内外に公表する。</t>
  </si>
  <si>
    <t>新型コロナウィルス蔓延による影響で落ち込んでいた生産活動は今後は回復基調にあり、生産数量の増加によってエネルギー消費量は増加するものの、エネルギー消費効率は向上が見込まれ、原単位で10%超の改善を目標とする。</t>
  </si>
  <si>
    <t>[基本方針]
　こども園から大学院までの一貫校として、生活環境の保全に対する社会的責任を自覚し、教育・研究活動などによる環境への負荷を軽減することにより、環境にやさしい教育施設を創造・維持することを目的とする。なお、前回計画期間（2019年度～2021年度）においては、良好な削減率を達成したが、今後とも同様の削減率を目指してゆく。</t>
  </si>
  <si>
    <t>前回の計画期間は、構成員の大幅な増加や減少は予定されていなかった。2023年度は関内地区の新キャンパス開設がある。今後とも学生、生徒、児童、園児、教職員及びステークホルダーにとって心地よい環境を維持しながら、日常的な建物管理や設備の更新計画によって温室効果ガスの排出の抑制を実施していきたい。</t>
  </si>
  <si>
    <t xml:space="preserve">[基本方針]
地球温暖化防止のため低炭素社会の実現と持続的成長が可能な循環型社会の形成を目指し、生物多様性の保全を通じた自然共生社会の構築に寄与すべく、企業活動のあらゆる面で環境に配慮した取組みをおこないます。
　１.法令、条例等の順守　２.製品に関わる工程での環境負荷の低減　３.ＣＯ2等の温室効果ガス排出量の削減
</t>
  </si>
  <si>
    <t>生産･研究部門において技術的、経済的に可能な範囲で環境負荷を考慮し低減に努める。
ｴﾈﾙｷﾞｰの効率的な利用を促進し、省ｴﾈを図ると共にＣＯ2等の温室効果ｶﾞｽ排出量を削減する
　①日常点検、業務を通しｴﾈﾙｷﾞｰのﾑﾀﾞを削減する（洩れ箇所の把握と補修実施）
　②照明設備のLED化推進と運用方法の見直し
　③設備更新計画の中で仕様変更を検討し改善に繋げｴﾈﾙｷﾞｰの削減に努める</t>
  </si>
  <si>
    <t>■カーボンニュートラル推進PTを立ち上げ、CEOをはじめとする主要なマネジメントが参加するステアリングコミッティを通じて議論を行っている。
■温室効果ガス排出量削減に向けて、全拠点やビルで環境負荷データの計測を進めるとともに、継続的な運用改善、環境配慮型設備への切り替え、代替エネルギ ーの活用などに取り組みを継続中。
■ファイナンス等を通じ、お客様の脱炭素化に向けた取り組みやイノベーション技術への積極的な支援を実施中。
■2010年度から省エネ法の「中長期的な年平均1％以上のエネルギー消費原単位の低減」をベースに、各自治体 の個別要請にも対応する全社的省エネ活動を展開中。
■使用電力の再生可能エネルギーへの変更、照明や空調等の設備更新時に高効率の機種を順次導入している。
■MUFGグローバルラーニングセンターでは、2015年1月竣工以降の設備運転データを基に、今後3年間、エネルギー使用量・CO2排出量の削減に努める。</t>
  </si>
  <si>
    <t>本計画期間（2022～2024年度）は平均で年間1％削減を目標にし、最終年度に基準年度から3%削減を目標に省エネ活動を進めていく。
①従来より全行的な設備更新計画に基づき、各拠点の照明設備、空調、ATMなどの事務機器を随時更新中。
②使用電力を再生可能エネルギーメニューに変更し環境負荷軽減を図っている。
③オフィス、店舗での事業活動の他に、店舗外にATMを設置しているが、エネルギーの原単位分母を統一することが不適当なため、エネルギーの使用の管理はそれぞれで行う。</t>
  </si>
  <si>
    <t xml:space="preserve">
[基本方針]
 ＜環境方針＞
  1.当社の事業活動が環境に与える影響を的確に把握、評価し、環境目的・目標を設定し、その実現を図ります。
　2.ＥＭＳを継続的に改善、実施、維持し環境汚染の予防に努めます。
　3.当社に適用される環境関連の法令・条例等を遵守します。
　4.当社の事業活動のすべての領域において、次の活動を重点項目として取り組みます。
　　(1)当事業所から排出される事業系一般廃棄物及び産業廃棄物について、法に基づく適正処理及びリサイクル
    　を推進します。
　　(2)エネルギー（燃料、熱、電気）原単位の削減を図り省エネルギー、地球温暖化防止活動の推進に努めます。
　　(3)環境教育、啓蒙活動を通じて社員一人ひとりが環境モラルを身につける風土づくりを進めます。
　　(4)５Ｓ・５Ｒを推進し、環境改善に努めます。</t>
  </si>
  <si>
    <t>2020年度からのコロナ禍における海外拠点におけるロックダウン、産業毎の活況差による部品調達の困難、戦禍によるエネルギー高騰、為替の変化といった企業を取り巻く状況の変化が目まぐるしく、一律に年1％削減については、困難さが極めているが、企業の責務として、t-CO2、原単位についても年１％削減、目標年度までに3％削減を設定して取り組む。</t>
  </si>
  <si>
    <t>（基本方針）温室効果ガス排出抑制に対して、社員全員が真摯に取組み本計画目標を達成する。　　　　　　　　　　　　基本方針は、今期も昨年同様にＬＰＧハイブリッド車の代替え導入を行い、デジタコグラフの診断結果に基づく低燃費走行を教育集会等で社員に指導を行いながら温室効果ガスの更なる削減に努めます。</t>
  </si>
  <si>
    <t>2024年度目標排出量は、基準年度の5％削減、1062ｔ-co2に設定しました。昨年から車両代替えはＬＰＧハイブリッド車の低公害車輛を導入し燃費向上が出来ました。　今期以降も１５台の車輛新車代替えを計画しています。営業スタイルは、カーナビを使った最新版のタクシーの配車アプリに入替え効率よく走行し営業を行い、教育集会等で社員全員に指導を行い社員一人一人が温室効果ガスの更なる削減に努めます。</t>
  </si>
  <si>
    <t>[全社基本方針]
当社では2021年度において「サステナビリティ基本方針」を策定。
以下を明記するとともに、効率的かつ環境に優しい物流を提供していくことを明言いたしました。
・「社会の持続的な発展に貢献する」ことを使命とする
・グリーン経営の推進による脱炭素・循環型社会への貢献
その他、国内事業所において、順次エネルギー効率や環境負荷を重視した設備投融資を推進いたします。
[市内事業所]
・エネルギー使用量の多い事業所、特に冷蔵・冷凍設備において環境負荷の少ない設備への更新の検討。
・環境負荷の低い、またはエネルギー効率を重視した荷役機器の導入
・自然エネルギーの導入
・照明設備のLED化
・ISO14001、グリーン経営認証の維持・推進</t>
  </si>
  <si>
    <t>主に下記3点の計画推進により、排出抑制に係る目標を設定した。
・省エネ法に基づく使用エネルギーの効率化を前提とし、全社的な設備投融資計画の中において、エネルギー効率のよい機器への入れ替えを推進する。
・市内事業所のうち、使用エネルギーの大きい事業所より優先的に、庫内設備や荷役機器の交換、更新を検討。照明設備のLED化も併せて推進する。
・自然エネルギー導入の推進</t>
  </si>
  <si>
    <t>気候変動の影響は、豪雨や洪水、渇水などの自然災害、気温の上昇に伴う農業や漁業への悪影響など、年々深刻さを増している。2015年に気候変動問題に関する国際的な枠組みであるパリ協定が締結され、世界各国の地球温暖化に対する関心が高まるとともに、国や政府だけでなく、民間企業が果たすべき役割への期待も高まっており、AGCグループは、多量のエネルギーを使用する事業を営んでいるとの認識のもと、調達から製造・販売・物流・使用・廃棄に至るまでのライフサイクル全体で、温室効果ガス(GHG)の排出削減を進め、持続可能な社会の実現に貢献することを目指している。
世の中が低炭素経済へ移行することに伴うリスクや機会による企業への潜在的影響など、気候関連財務情報の開示に対する投資家をはじめとしたステークホルダーの関心が高まっていることから、AGCグループは、CEOの指示のもと、2019年5月にTCFD（Task Force on Climate-related Financial Disclosures：気候関連財務情報開示タスクフォース）の提言への賛同を表明した。現在これに基づいた情報開示を展開中であり、付加価値を生まない製品、社会から期待されない製品をつくり続けることは、資源やエネルギーの無駄遣いであるという認識から、社会課題の解決プロセスに中長期的な成長機会を見出すCSV（Creating shared value）という考え方や、SDGs（Sustainabはle Development Goals）の17個の目標、ESG（環境・社会・ガバナンス）に関する取組みが、企業の新たな評価軸として国際的に定着してきており、AGCグループでは脱炭素化に向けたイノベーション技術の創出に積極的に取組んでいく。
そこで、気候変動の緩和に向け、グループ全体のGHG排出原単位（AGC環境指標）を1.3とする目標を定めている。これを達成するために、AGC横浜テクニカルセンターでも、製造工程において省エネルギーの推進、燃料転換やプロセス革新技術による製造工程の改善、フロン類の排出削減等に取組み、加えて、製品使用時のGHG排出抑制に貢献する製品の研究開発、供給にも注力していく。</t>
  </si>
  <si>
    <t>１．既存ガラス事業製造設備の次世代燃料への転換技術の検討
２．既存ガラス事業における加工設備の工程見直しによるエネルギー削減
３．資源の有効活用として、建築廃材で発生するガラスカレットのガラス原料への積極利用によるエネルギー使用量削減
４．再生可能エネルギーとして、グリーン電力買電、風力発電、マイクロ水力発電、太陽光発電の導入
５．高効率空調設備への転換</t>
  </si>
  <si>
    <t>・再生使用可能エネルギーの採用・検討　　　　　　　　　　　　　　　　　　　　　　　　　　　　　　　　　　　　・省エネへの積極的取り組み</t>
  </si>
  <si>
    <t>現在の施設インフラの状況から、より効果を見込んだ予測数値とし、昨今の原材料高騰、物流の遅れなどを加味したうえでの設定とする。</t>
  </si>
  <si>
    <t>学校法人神奈川大学は、省エネ法に対応し地球環境の保全に資するため、エネルギー消費原単位を平成21年度比、年平均 1％以上の削減に向けて取組むと共に、一層の省エネルギー対策を行います。その目的を達成するために、省エネルギー推進委員会で、エネルギーの使用状況の把握、省エネルギー使用における運用対策の立案及び広報の実施、維持管理計画に伴なう積極的な省エネ計画を取り組んだ「省エネ中長期計画」を立案し、計画通り実施します。</t>
  </si>
  <si>
    <t>神奈川大学法人全体の省ネルギー対策基本方針は、2009年度を基準としたエネルギー使用量原単位を１％削減としており、積極的に設備の運転状況の効率化や中長期計画による機器の更新及び運用改善による省ネルギー対策を進めている。その結果、2021年度実績では原単位を基準年度比で約27％減となっており、計画の成果が出ている。
そのため、目標設定にあたっては現状を維持することとして、過去の3年間と同様に継続的な日常管理と中長期計画に基づく設備更新により省エネルギ－を実施することする。
尚、2022年度は新型コロナウィルス感染拡大に伴う学内入構制限を緩和し、前期授業から対面授業を復活させたことと、2021年4月から開校されたみなとみらいキャンパスも新型コロナウィルス感染対策を緩和し運用するため、2022年度の排出量は大幅に増加することが予測されるが、目標原単位については、最新の省エネ対策を取り入れているため減少すると推測している。</t>
  </si>
  <si>
    <t>[基本方針]
環境問題については当該事業所を含め全社で環境を意識した取り組み（CO2排出量削減、水使用量削減、廃棄物抑制およびマテリアルリサイクル率向上）を継続実施している。
横浜市内には、たばこ中央研究所、横浜リサーチセンター、神奈川支社があり、研究施設であるたばこ中央研究所、横浜リサーチセンターにおいてはエネルギー消費量の６割以上を空調関係設備が占めている。これらの設備機器をはじめ設備劣化更新時には、トップランナーを見据えた機器の導入を行うとともに施設の効率的使用を継続する。</t>
  </si>
  <si>
    <t xml:space="preserve">・本計画期間においては全事業所において、設備の新設、更新計画はないが、既存設備の効率的利用を目的とした継続的改善と社員の意識醸成を図り、排出量の抑制に努める
・全事業所において不要時消灯、社員教育等による省エネ意識の醸成を図りオフィス系電力の低減に努める。
・人員数が業務量の増減に影響することから、原単位分母を人員とし、本計画期間中においては目標原単位の達成に努める。
</t>
  </si>
  <si>
    <t>アイドリングストップを行い無駄な走行を控える。</t>
  </si>
  <si>
    <t>基準年度の値が厳しい値なので排出抑制量も手堅く設定しました。</t>
  </si>
  <si>
    <t>住友電工グループは2021年にSBT認証を取得し、CO2排出量を2030年度に2018年度比30％削減するとの
目標を掲げている。
この実現のために製造部門はエネルギー生産性を1．5倍にし、これで不足する部分は太陽光発電の導入や
グリーン電力の調達などの再エネ活用で補っていくことを基本方針としている。</t>
  </si>
  <si>
    <t>　住友電工グループは2021年にSBT認証を取得し、CO2排出量を2030年度に2018年度比30％削減するとの目標を掲げている。この実現のために製造部門はエネルギ生産性を1．5倍にし、これで不足する部分は太陽光発電の導入やグリーン電力の調達などの再エネ活用で補っていくことを基本方針としている。横浜製作所は設備更新や運用改善でエネルギー生産性の向上を図り、基準年度比1％削減を目標とする。</t>
  </si>
  <si>
    <t>［基本方針］
使用機器の効率的な運転を行う事により温室効果ガスの排出を抑制する。
　吸収式冷温水発生機、冷温水出口温度の適正化により効果的な運転を実施する。
　外調機運転時間及び給排気ファン運転時間短縮。
　ポンプ、配管、熱交換器へ断熱材を取付け、搬送放熱による損失を防止する。
［主要なエネルギー使用設備の更新等の検討］
①更新の対象となる主要なエネルギー使用設備
　ポンプ、配管、熱交換器へ断熱材を取付け。
②上記①の設備を選択した理由
　搬送放熱による損失を防止する為
③設備更新スケジュール
　2022年～2024年に掛けて共用部ＬＥＤ再更新（2022年から7年間に掛けて）</t>
  </si>
  <si>
    <t>使用機器の効率的な運転を行う事により温室効果ガスの排出を抑制する。        吸収式冷温水発生機、冷温水出口温度の適正化による効率的な運転を実施する。
外調機運転時間及び給排気ファン運転時間短縮。
ポンプ、配管、熱交換器へ断熱材を取付け、搬送放熱による損出を防止する。</t>
  </si>
  <si>
    <t xml:space="preserve">ニコングループは、企業理念である「信頼と創造」を事業活動の中で具現化することで、持続可能な社会への貢献と自社の持続的成長の双方を目指し活動を展開しています。
【脱炭素社会の実現】
　2030年度までに、1.5℃目標に沿った自社目標を策定し、その実現をめざす
　①生産設備、プロセスを改善し、脱炭素化を推進する。
　②エコオフィス化及び多様なワークスタイルを推進し、脱炭素な働き方を実現する。
　③製品ライフサイクルにおいて、各プロセスでの環境影響を可視化し、技術力を活かした環境に関する新しい取り組みを行う。
　④貨物最小化、モーダルシフト等を進め、極小エネルギー輸送体系を構築する。
　⑤サプライヤーに対して、CO2削減目標を立て、実行を要請する。
　⑥「2050年ネットゼロ」を目指し、再生可能エネルギーを導入する。
</t>
  </si>
  <si>
    <t xml:space="preserve">横浜製作所は、基準年度（2021年度）に対し、削減目標（2022年度～2024年度）削減率3％として取組みます。
また、エネルギーの使用の合理化等に関する法律に基づく、実施事項・計画内容及びエネルギー使用合理化期待効果の実施の徹底を図ります。
</t>
  </si>
  <si>
    <t>当事業所の温室ガス排出起源は電力88％、都市ガス12％で、電力の約85％は食塩の電気分解に使用される。
電力のメインである電解槽を中心とした関連設備含めた最適運転条件を検討し更なる温室ガス削減に努める。</t>
  </si>
  <si>
    <t>省エネロードマップにより計画している2024年までの省エネ案件を元として、3年間で約2％の削減目標を設定する。</t>
  </si>
  <si>
    <t xml:space="preserve">ジャパンマリンユナイテッド（株）は全社環境基本方針に基づき省エネルギー活動を行っている。
全社省エネルギー目標として中期目標（3か年計画エネルギー消費原単位で基準年度比3％以上の低減）及び年度目標（エネルギー消費原単位で前年度比1％以上の低減）を定めている。
</t>
  </si>
  <si>
    <t>千h</t>
  </si>
  <si>
    <t>原単位の分母としては、総労働時間を採用している。
目標年度(2024年度)までの設備投資計画及び操業量見込みをもとにエネルギー使用量を検証。1[％/年]削減を目標排出量として設定した。
目標排出量は設備投資の見直し及び操業量変動による影響が大きいため、原単位での目標設定も行う。</t>
  </si>
  <si>
    <t>ブリヂストングループは、気候変動に関する科学的な予測、パリ協定で締結されたCO2削減目標など、グローバルな社会要請をふまえ、お客様やパートナーとともにCO2削減に取り組んでいきます。2050年以降を見据えた環境長期目標においては、カーボンニュートラル化を掲げています。
エネルギー効率の最大化、再生可能エネルギーの使用拡大、サーキュラーエコノミー及びモノづくりイノベーションを推進しながら、ソリューションを提供することで社会やお客様、パートナーとともにCO2削減に貢献していきます。
横浜工場では、ＴＰＭ活動を軸に生産設備の適正なメンテナンスおよび改善、生産性効率改善を実施。
また、環境改善から照明のＬＥＤ化・照度の適正化を実施。
啓蒙活動は、関係部署と定期的に省エネ会議の実施、および年１回のパトロールの実施。
個別設備のエネルギー使用量の見える化を行い、生産設備運用改善、省エネ施策へ繋げる活動を実施。　
以上を基にＣＯ２排出量低減を図っています。</t>
  </si>
  <si>
    <t xml:space="preserve">
ブリヂストングループは、2050年以降を見据えた環境長期目標においては
カーボンニュートラル化を掲げています。
現段階では、省エネ活動や個別改善施策により基準年度比ﾏｲﾅｽ3.0%の削減を目標とする。
原単位に関しては同様に基準年度対比ﾏｲﾅｽ3.0%とする。</t>
  </si>
  <si>
    <t>[基本方針]
イオンでは事業と環境・社会を両輪としたサステナブル経営を実施し、持続可能な社会の実現を目指しています。ステークホルダーの皆さまと連携し、下記の事業をとおして、社会が抱える様々な解決に取り組みます。・「脱炭素型社会の実現」・「資源循環の促進」・「生物多様性の保全」・「地域社会との共生」　特にエネルギー使用に関わる「脱炭素型社会の実現」において、温室効果ガス排出防止策として、フロン排出抑制法を遵守し、フロン類の漏洩防止に努めると共に、環境負荷の少ないフロン冷媒へ順次機器更新を推進します。2022年度～2024年度の3年計画で、t-CO2原単位3％の削減を目指します。　　　　
[主要なエネルギー使用設備の更新等の検討]
①更新の対象となる主要なエネルギー使用設備
　空調設備や食品冷凍機設備など主にフロン冷媒R22の使用機器
②上記①の設備を選択した理由
　環境負荷や省エネ効果が高いため
③設備更新スケジュール
　順次更新検討を行っていきます。</t>
  </si>
  <si>
    <t>当社で認証取得している「ISO14001」の目標として、CO2の削減を掲げており、中でも大きな比重を占める「電気使用量の削減」については、前年対比１％以上の削減を目標として取組み、連動性のある目標設定としています。又、計画期間中に事業所数変更を考慮し、面積基準とした「原単位」の目標設定としています。具体的な削減手段としては、「熱源・搬送設備」「空調・換気設備」「照明設備」「冷凍・冷蔵設備」などの運用管理手順を定めた「省エネチェックリスト」をもとに運用面での削減。省エネ効果の高い設備の導入検討し、CO2削減に取り組んでいきます。</t>
  </si>
  <si>
    <t>オリックスグループはお客様や社会のニーズを捉えビジネスを通じて環境・エネルギー問題の解決に
　貢献します。
　また、事業領域の拡大・成長による変化を踏まえ、これに適った対応を進めます。
○これを受けて弊社でもe-テレマを活用したエコドライブを全社的に展開するとともに低燃費車、
　電気自動車などＣＯ2排出量の少ない車両を積極的に導入し温室効果ガスの排出抑制に努めて参ります。</t>
  </si>
  <si>
    <t>全体の99％がレンタカーであるため、毎年地方への配置換えもあり今回の計画では台数は横這いになるとの見通しです。また、走行距離も基準年度から大きな変動はなく横這いと予測し、目標原単位削減率を１％とすることで目標排出量の削減率１％を目標としたい。</t>
  </si>
  <si>
    <t>[基本方針]
地球環境の大切さを十分認識し、環境に配慮した企業活動を通して地球の豊かな恵みの存続に貢献します。
前年度比で１％のCO2削減を目標とします。
適切な設備計画を実施し、エネルギー管理標準での管理を徹底し目標達成を目指します。
[主要なエネルギー使用設備の更新等の検討]
①更新の対象となる主要なエネルギー使用設備
冷凍機2式、各所空調機
②上記①の設備を選択した理由
冷凍機、空調機につきましては、老朽化とR22の生産中止を考慮
③設備更新スケジュール　　　　　　　　　　　　　　　　　　　　　　　　　　　　　　　　　　　　　　　　　　　冷凍機・空調機においては、2023年度中予定。</t>
  </si>
  <si>
    <t>年1％の削減で3％と目標を設定。
屋根散水やデマンド監視により、夏場の電力使用量の抑制を図る。
また、R22を使用している空調機の更新・LED照明への置換も継続的に行う事により、電力の削減を行っていく。</t>
  </si>
  <si>
    <t>弊社は自動車販売業のため、より多くのお客様へ最新型の低燃費車販売を促進し自動車より排出される二酸化炭素排出量を減らし地球温暖化に寄与していく</t>
  </si>
  <si>
    <t>自動車販売を目的に試乗車を保有するため、ハイブリッド車等の台数を率先して増やす事は出来ないため、自社業務で使用する燃料削減を図り1％最低限の設定とした</t>
  </si>
  <si>
    <t>「相鉄グループサステナビリティ方針」に基づき、新たな推進体制を構築し、サステナビリティ経営を推進してまいります。
そのうちの環境への取り組みの一環としては、温室効果ガスの排出抑制に向け、中核事業である鉄道事業で使用する電力によるCO2排出量を2030年度までに2013年度比で46%削減することを目標に掲げ、今後電力の効率的利用の推進や、未利用地部分を活用した太陽光発電設備の設置、再生可能エネルギーの自社調達の検討も含め、必要な対応を進めてまいります。</t>
  </si>
  <si>
    <t>基準排出量に対して、2024年度末までに3.0％の排出量削減を目標とし、排出抑制に取り組みます。
基準排出量原単位(57.75 t-CO2/千㎡)から、3.0％の排出量削減にあたる56.01t-CO2/千㎡を目標排出量原単位としました。</t>
  </si>
  <si>
    <t>（横浜ロイヤルパークホテルに於いて）
１．エネルギー管理を適切に実行して省エネルギーを実現するために、管理体制を整備する。
　　①推進体制の整備と確実な実行
　　②省エネルギー目標の設定
　　③設備（ポンプや空調機等）の運転管理、計測記録、保守点検等、適正な運用を実施すると共に台帳を整備
　　④エネルギー使用状況の把握
２．老朽化した設備（照明、各種ポンプ、空調機、ファン、厨房機器等）の更新時に省エネを考慮した高効率機器を
　　導入する。
　　①設備（主に空調機・ポンプ関係）の更新は建物所有者側だが、更新計画時に運用側として参画し適正な容量
　　　の機器や省エネ機器を選定する。</t>
  </si>
  <si>
    <t>省エネ法に基づき、毎年前年比１％減を目標とし、計画期間3ヶ年Totalで3.0％削減を目標とする
【横浜ロイヤルパークホテルに於いて】
１．エネルギー管理を適切に実行して省エネルギーを実現するために管理体制を整備する。
　①推進体制の整備と確実な実行　②省エネルギー目標の設定　③エネルギー使用状況の把握
　④設備の運転管理、計測記録、保守点検等、適正な運用を実施すると共に台帳を整備
　⑤具体的な運用は、空調機運転、照明の点灯時間等の短縮、空調温度設定の適正化、フィルター
　の定期清掃、事務機器の適正な運用など
２．老朽化した設備の更新において、省エネを配慮し高効率機器の導入等を検討する。</t>
  </si>
  <si>
    <t>国立研究開発法人水産研究･教育機構では、2021年10月に策定された政府の事務･事業に関する温室効果ガス排出削減実行計画に基づき、「温室効果ガス排出削減実施計画」を策定し、機構の事務・事業に伴い排出される温室効果ガスの総排出量を2030年度までに2013年度比50％以上削減することを目標とする。</t>
  </si>
  <si>
    <t>国立研究開発法人水産研究･教育機構では、政府の「温室効果ガス削減実施計画」に基づき、「温室効果ガス削減実施計画」を策定中であり、この計画を実施する中で省エネ法の基本方針である年平均１％以上の削減を目標とする。</t>
  </si>
  <si>
    <t>ボッシュ株式会社は、自ら定めた「安全環境方針」に従い、温室効果ガスの排出抑制に努めます。</t>
  </si>
  <si>
    <t>ビジネスが回復傾向にあって人員増加と2024年度に事務所増設が見込まれるため、排出量は増加する見込みとなっています。そのため原単位において削減目標を設定することにより、排出の抑制を目指します。
CO2排出量（原油換算エネルギー）を前年度1%（付加価値原単位）削減する目標の活動により、基準原単位に対し毎年1%削減を目標とし、目標年度には3%削減とします。</t>
  </si>
  <si>
    <t xml:space="preserve">NRIグループは、気候変動問題及び環境汚染を含む地球環境問題への取組みを世界共通の問題であると認識し、コンサルティングとITソリューションのサービスを提供する企業として、その創造力と技術力を活かし、全てのステークホルダーと連携して持続可能な未来の実現に貢献します。また、NRIグループが事業活動を行う中で、グループの全役職員が環境負荷低減に努めてまいります。
行動指針
１．低炭素社会構築に向けた社会提言と先進的・革新的サービスの提供
２．定量目標の達成に向けた活動
３．環境マネジメントシステムの構築・運用
４．持続可能な社会づくりのための対話と情報開示
５．環境教育・地域貢献活動の推進
６．環境法令等の遵守
</t>
  </si>
  <si>
    <t>当社は、環境負荷低減に向けて、より環境性能の高いデータセンターやオフィスへの移転や集約を進めています。横浜市内の事業所のうち、横浜第二データセンターおよび横浜野村ビルは特に省エネなどの性能が高く、最新で環境性能が高いデータセンター、オフィスへシステムの移行、人の集約を推進することで、排出量削減へ寄与します。その一環として、2021年度末に横浜第一データセンターを閉所し、横浜第二データセンターをはじめとした、より省エネ性能が高い設備が備わったデータセンターにシステム移管を行いました。
また、2022年度から横浜第二データセンター及び横浜野村ビルで使用する電力を100％再エネ由来になるため、調整後排出量を大幅削減予定となります。</t>
  </si>
  <si>
    <t xml:space="preserve">
当社は、冷水・蒸気を製造し需要家へ供給する熱供給事業であり、効率の高い機器による製造割合を高め
保有設備を効率よく運転することにより省エネルギー及び温室効果ガス排出の抑制に繋げます。
現在冷熱は2009年～2011年に更新した保有設備の中で高効率のターボ冷凍機2台と吸収式冷凍機2台と2005年
に新設したターボ冷凍機1台の計5台で年間冷熱製造量の約95％製造しています。
ボイラは全4台保有しており2014年にB-1、2016年にB-3、2020年にB-2と効率良化のためエコノマイザ設置他
の改修を行いました。
その他設備もほぼ更新は完了しており、現在は機器の定期整備と保温材などの改修を都度行いながら効率の
維持に取組み、次期更新の準備を進めています。
現状においての重点取り組みは、次期更新までの間に少しでも温室効果ガス排出を抑制するために、高効率
機器による製造比率をあげるため機器の機能維持に努めています。配管ロス、ポンプ入熱等供給に必要な固
定損失を極力少なするよう、日および月ごとのﾃﾞｰﾀ確認からの次への展開を図っていきます。運転状況及び
データ確認においては、当社はエネルギー使用の合理化に関する法律で定めるエネルギー管理指定工場であ
るため、法律に則り管理し活動していきます。</t>
  </si>
  <si>
    <t>当社は熱供給事業であるため、全体製造量の約80％が販売、当社使用分は
1.2％、他は供給温度、圧力を維持するための固定損失になります。
自己消費率の温室効果ガスを削減するには、効率的に製造機器の運転を行う
ことが必要となります。
目標を設定するにあたり、販売量は需要家側の動向を踏まえた数値と、直近
3年間の販売量より、予想製造量と自己消費率を算出して設定しました。
今後の3年間は供給先の大きな変動はない状況のため、原単位削減が現状難し
い事業環境ですが、基準年度に近づけるよう努力致します。</t>
  </si>
  <si>
    <t>・世界中での温暖化対策の意識の高まりを受け、本法人でも温室効果ガスの排出削減を重要な課題と捉え、教職員だけでなく学生及び患者と省エネルギーマニュアルを基に協力し、温室効果ガスの削減に向け積極的に行動していく。
・地球温暖化対策に関する取り組みを組織的に行い、継続的に対策を推進する。
・温室効果ガスの排出量を基準年度より3%削減する。（1年1%を目標とする）
・リサイクル品、グリーン購入法に適合した事務用品の選定及び購入。
・エネルギー消費の多い照明や空調機といった機器の更新の際には、特にエネルギーの削減率が大きい為、エネルギーの消費が少なく高効率のものを選定、導入する。
・平成23年度より、省エネルギーマニュアル及び節電行動計画を設定しており、温室効果ガスの削減に努める。
・高効率型の空調設備及び照明設備の更新。（計画中：大学会館、病院、記念館等）
・老朽化機器等の更新。</t>
  </si>
  <si>
    <t>・基準年度（2021年度）におけるCO2排出量及び原単位とも2024年度までの3年間で3%削減（年1%の削減）を目標として設定した。
・エネルギー消費の多い照明機器や空調設備機器の更新の際には、特にエネルギーの削減率が大きいため、エネルギーの消費が少なく高効率のものを選定、導入する。</t>
  </si>
  <si>
    <t>ニチアス株式会社に関するCO2排出量の削減の計画をとりまとめた「中長期計画」に基づき、CO2排出量の削減に取り組んでいる。
　計画では、2030年度までにCO2排出量を2019年度比10％以上削減することを目標に掲げ、運用対策の徹底や設備更新（老朽化した設備を省エネタイプへの更新）等、全事業所を上げて取組みを推進している。</t>
  </si>
  <si>
    <t>ニチアス株式会社に関するCO2排出量の削減の計画をとりまとめた「中長期計画」に基づき、CO2排出量の削減に取り組んでいる。運用対策の徹底や設備更新（老朽化した設備を省エネタイプへの更新）等を推進し、基準年度比2.7％を削減目標とする。</t>
  </si>
  <si>
    <t>[基本方針]
東急百貨店の地球温暖化対策を効果的に推進することを目的とする。　　　　　　　　　　　　　　　　　　　　　　
・適用範囲　各営業店舗において、消費される電力、ガス、熱、水道(上水・下水)全てのエネルギーを温室効果
　ガスに換算し適用する。　　　　　　　　　　　　　　　　　　　　　　　　　　　　　　　　　　　　　　　　　　　　　　　
・省エネルギー目標の設定　中長期目標を設定する。目標設定に当たっては、全社のエネルギー管理方針に則り
　日常管理による省エネルギー活動並びに投資による省エネルギー計画の予想効果を織り込むものとする。
　投資効果については、社内基準に従うものとする。　　　　　　　　　　　　　　　　　　　　　　　　　　　　　　　　　　　　　　　　　　　　　　　　　　　　　　　　　　　　　　　　　
・エネルギー管理推進体制の整備、全事業所のエネルギー管理推進体制を、『4 推進体制』通り定める。　　　　　　　　　　　　　　　　　　　　　　　　　　　　　　　
・省エネルギー推進委員会　各事業所の省エネルギー推進の為、「省エネルギー推進委員会」を設ける。　　　　　　　　　　　　　　　　　　　　　　　　　　　　　　
・従業員の教育、訓練　エネルギー管理に関する従業員の教育、訓練計画は「計画管理責任者（副社長）」
「計画推進責任者（総務部長）」が策定し、省エネルギー推進委員会で検討し「推進責任者」が推進する。</t>
  </si>
  <si>
    <t>各事業所での弊社は、テナントであり　基幹設備は、オーナー資産の為排出の制御に係る目標の設定としては、照明器具の高効率照明器具への適宜交換及び後方事務所内不在時の照明・パソコン電源遮断等、数値として算出する事が非常に困難である。よって、目標排出量は、基準年度と同数値と考える。但し、運用上で削減出来るように努めていく所存である。</t>
  </si>
  <si>
    <t>[基本方針]： ｴｺｱｸｼｮﾝ２１環境方針より
 太陽油脂は、誠実をモットーに、確かな技術とモノづくり精神に裏付けられた、人と地球に優しい、
  安心・安全な製品の提供と各種の経営活動を通じて、心豊かで健康的なくらしと社会・自然の持続
  可能な発展に貢献します。
 太陽油脂は、
　・重要な社会的課題･環境問題に紳士に対応する経営の実践を通じて社会的責任を果たしていきます。
　・人、社会そして環境への貢献を考えた具体的な経営活動・事業活動を積極的に展開していきます。
　・人と地球に優しいに拘った食用油脂製品と石けん製品を通じて、お客様に豊かで安心・安全な生活
　　とともに環境に優しい生活をも提供していきます。
　・原料調達、生産から製品使用までの企業活動のあらゆる段階での環境への取組において、環境関連
    法規、自主ルール等を順守し、省資源・省エネルギー、排水・廃棄物削減、リサイクル等を推進
    していきます。
　・食品廃棄物の発生抑制、再生利用等による食品資源の有効利用を推進していきます。
この環境方針のもと、全従業員参加による環境・社会との調和を目指した企業活動を推し進めていきます。</t>
  </si>
  <si>
    <t>・設備管理を計画保全＆製造現場の設備担当と連携する体制とし、早期保全を
行うことで、チョコ停止や品質異常による製造ロスを発生させない。
・製造条件の見直しを行い、過剰な加熱/冷却設定を調整する。
・設備計画では、廃油を利用した熱源装置（ﾎﾞｲﾗｰ）を導入し、省エネ化と
　持続可能な植物油の循環化を実施する。また充填設備の更新で生産性の
　向上を図る（生産数量基準年度_2021年度：73.534千ｔ）
※排出抑制となる地域は、本社工場（１事業所）のある
　横浜市（事業所の所在地）になります。</t>
  </si>
  <si>
    <t>[基本方針]
１．廃棄物の削減及び分別の徹底　　　　　　　　　　　　　　　　　　　　　　　　　　　　　　　　　　　　　　　　　　　　２．構内全般での資源・エネルギーの効率的な利用、及びグリーン調達の推進　　　　　　　　　　　　　　　　　　　　　　　　　　　　　　　　　　　３．雨水の有効利用の促進　　　　　　　　　　　　　　　　　　　　　　　　　　　　　　　　　　　　　　　　　　　　　４．排水の中水道化の促進</t>
  </si>
  <si>
    <t>取扱数量が増加すれば、比例的に電力使用量、燃料使用量が増加するため総量でマイナス設定ができないので、原単位目標設定をした。（取扱数量《千ｔ》で割ったもの）</t>
  </si>
  <si>
    <t>◆温室効果ガス排出量の少ない車両の積極導入
　　車両導入時に可能か限り低公害車・低燃費車を選択する。
◆効率のよい走行、環境に配慮した自動車の使用方法（エコドライブ）の促進
　　・目的地までの走行を最適化できる装備（ナビゲーション・ETC、自動ブレーキ）の積極的選択。
　　・エコドライブのため急発進、急加速などをしない運転方法をこころがけ、ご利用ユーザーに
　　対しても呼び掛ける。
　　・燃料満タンにしなくても清算できる商品を提案し、エコドライブにつなげてもらう。</t>
  </si>
  <si>
    <t>車の保有から利活用への変化と社会的ニーズの増加により、年々増えるレンタカー需要にお応えすべく、保有台数と総走行距離は増加傾向にある。
そのような状況の中、レンタカー保有車両の低燃費車への切り替えをはかること、エコドライブへの呼びかけをすることを通じ、原単位の削減につなげていく。乗用車のうちハイブリッド車の比率をあげていくことにより原単位抑制につなげていく。</t>
  </si>
  <si>
    <t>　弊社はニチレイロジグループの企業理念に基づき、独自でグリーン経営認証を取得し環境方針を定め、大気汚染・水質汚染の予防、省資源、省エネルギーの推進と廃棄物の削減並びにリサイクルの推進を図りグリーン経営推進のためのマネジメントシステムを適切に運用するための体制を整え継続的改善と環境汚染の予防に努める。　　　　　　　　　　　　　　　　　2021年度には本牧物流センターの稼働と山下物流センター廃止に伴い、フロン設備から自然冷媒化へと移行しており2020年度には大黒物流センターでも冷凍機更新を計画しております。　　　　　　　　　　　　　　　　　　　　　　　　　　　　　　　　　　　　　　　　　　　　　　　　　　　太陽光発電設備は、2019年1月に大黒物流センター、2022年2月に本牧物流センターに設置し、削減効果に取り組んで参ります。</t>
  </si>
  <si>
    <t>削減要因として2022年2月に本牧物流センターで導入した太陽光発電設備により年間300千kwh（134t-CO2）が見込める。一方で増加要因として物流機器の導入および稼働率増による年間100kwh増加を考慮し目標年度は、2％削減を設定とする。</t>
  </si>
  <si>
    <t>[基本方針]
1.本学園の教育信条の一つとして掲げている「自然の尊重」をもとに、児童、生徒、学生への環境教育を実施し、「環境に配慮できる人材の育成」を行うとともに、「環境負荷低減」のための活動を行ことにより、教育機関としての社会的責任を果たします。
2.温室効果ガスの排出抑制に向けた全学的な活動を推進します。
3.建物の新築・改築の際には、環境に配慮した建築計画とし、自然エネルギーの活用や積極的な高効率設備の導入を推進します。</t>
  </si>
  <si>
    <t>事業者全体で省エネ法における延床面積当たりのエネルギー消費量１％／年の削減を目指しており、本部（横浜市域分）においても同じ水準を目指す。
なお、2022年度中に本学における新たな温暖化対策計画を策定する予定である。</t>
  </si>
  <si>
    <t>本計画書は、ゆめおおおかﾋﾞﾙの地球温暖化対策を効果的に推進する事を目的として、横浜市生活環境の保全等に関する条例に基づき作成したものであり、全関係者が一丸となってこれに取組む事とする。
［基本方針］
我々は施設の運用管理に携わるものとして、環境負荷を減らし、環境にやさしい施設を目指しゆめおおおかﾋﾞﾙが掲げる「地球環境にやさしいﾋﾞﾙ」の達成に協力する。
　(1)省ｴﾈﾙｷﾞｰ、長寿命化、廃棄物の削減、地球環境との共生を目的に環境にやさしい施設運用を推進する。
　(2)定期的な見直しによりその継続的な維持・改善を図る。
　(3)ｴﾈﾙｷﾞｰに関わる法規制はもとより、外部からの要求事項も遵守しｴﾈﾙｷﾞｰの削減に努める。</t>
  </si>
  <si>
    <t>熱源機の構成（更新前：吸収式6台、更新後：ターボ1台＋吸収式4台）と
冷水熱量と温水熱量の過去実績割合、熱源機器毎の更新前後のCOPおよび
更新後運転時間比率予測から計算した熱源機更新によるエネルギー削減効果と
外気温度や設備稼働率等の変動要因を考慮した結果、削減目標は2021年度の基礎排出量の1%とする。</t>
  </si>
  <si>
    <t xml:space="preserve">当社は省エネルギーを積極的に進め、第１計画期間及び第２計画期間に続き、目標原単位の達成を目指す。
また、管理標準の遵守と改善を進め、適正な運用による省エネを実施する。
</t>
  </si>
  <si>
    <t>１．排出量の削減に寄与する要因
　前計画期間（2019年度～2021年度）で該当するすべての重点対策を実施したことを踏まえ、当該計画期間は、2015年度に作成し、運用開始した管理標準の遵守と改善を進め、運用による省エネを実施する。　
　その結果として、計画期間内で温室効果ガスの排出量1％の削減を目指す。</t>
  </si>
  <si>
    <t xml:space="preserve">  ・太陽光発電の有効活用
　・エネルギ－消費効率の高い機器の導入（LED照明の導入）
　・送水圧力調整による水道使用量の削減
　・GHPの適切な温度調整によるガス使用量の削減
</t>
  </si>
  <si>
    <t>エネルギー消費原単位（生産高CO2原単位）を中長期的に年平均1％以上削減する。（省エネ法および日本電機工業会目標に基づく）</t>
  </si>
  <si>
    <t>１．事業者全体の基本方針
富士通グループは、グローバルICT企業として脱炭素社会に率先して取り組む意志を込めて、自社グループから排出されるCO2排出量を、2050年までの期間を2つのフェーズに分けて段階的にゼロにする、というCO2排出量削減ロードマップを定めました。
・2030年まで
　AIやZEB化の普及拡大などにより排出削減に取り組みます。また、国内でも利用しやすくなっていることが期待
　される再生可能エネルギーについて、地域性や経済性を考慮し、戦略的に導入を拡大します。これらの施策に
　より事業所におけるGHG排出量を2030年度までに2013年度比71.4％削減します。
・2030年以降2050年まで
　革新的省エネ技術の展開・深化と、脱炭素化を見据え、ｶｰﾎﾞﾝｸﾚｼﾞｯﾄによるオフセットで補いつつ、再生可能エネル
　ギーの導入を加速。これらの施策により2050年度には再エネ電力利用を100％としGHG排出量をゼロとします。
２．横浜市内事業所の基本方針
　・横浜システムセンターについては、再生可能エネルギーの一部導入を検討します。
　・市内事業所全体のCO2排出量は横浜ｼｽﾃﾑｾﾝﾀｰの電気使用量増により増える見込みのため原単位を採用します。
　　目標原単位は、各設備の稼働見直し等を行いながら基準年度1.67に対し2024年度1,62(削減率3%)を目指します。</t>
  </si>
  <si>
    <t>横浜システムセンターは今後も電気使用量増加が見込まれるため、マシン室空調設備の省エネ化を推進しエネルギー効率化による原単位削減を目標とします。原単位はPUE（データセンターのエネルギー利用効率を示す指標）を採用。目標原単位は1.62（削減率3%）を目指します。
尚、横浜市内事業所の内、日土地山下町ビルは2021年10月グループ会社へ建物継承しました。2022年度実績から無くなります（目標値に織込み済）</t>
  </si>
  <si>
    <t xml:space="preserve">2021年1月に発生した火災により2021年度は工場の早期復旧と業績の回復に注力しましたが、工場での生産量が減ったためエネルギー使用量も減少しました。
今回の計画期間は罹災前の工場稼働をめざして省エネルギーに取り組んでまいります。
［基本方針］
品質・環境方針を次の通り定めています。
【品質・環境方針】
生態系を保護するため、省エネルギー・廃棄物の削減を中心とした環境保護を目指します
ＰＤＣＡサイクルを回して、継続的改善を図ります
</t>
  </si>
  <si>
    <t>罹災により基準年度の排出量は減少しておりますが、罹災前の生産量に戻しつつ、下記対策を行い、CO2排出量の削減目標の達成を目指す
1．空調設備の運転管理の改善強化を図る
（給気温度、給排気運転、熱源冷温水温度など）
2．試験設備の運転管理の改善を図る
3．蛍光灯器具を省エネ型に更新する（HFをLED化）</t>
  </si>
  <si>
    <t xml:space="preserve">・脱炭素社会への移行に向け、省エネルギーに資する再生可能エネルギー等の導入を推進し、温室効果ガスの排出を削減します。
・ビル全体で使用するエネルギー（電力、受入熱量）および（給水・給湯等）を使用または搬送する設備の運転制御を都度適切に行い、事業活動に伴う環境への負荷を低減することを目的とします。
・ビル内に設置されている各種設備機器の老朽化対策として機器更新を計画する場合は、省エネルギー効果の高い設備機器を積極的に採用して行く事とします。
・削減率は３年で３％と設定する。
</t>
  </si>
  <si>
    <t>　3カ年計画で3％（年1%）の排出量削減目標とする。
　基準年度（2021年）については各入居テナントにおいてコロナ過によるテレワークに伴い不在率が増加したことにより大幅なエネルギー削減量となった状況も踏まえながら再生可能エネルギーの導入、省エネ機器への更新を積極的に実施し排出量削減に取り組みます。</t>
  </si>
  <si>
    <t>【基本理念】　　　　　　　　　　　　　　　　　　　　　　　　　　　　　　　　　　　　　　　　　　　　　　　　　　　　　　　　　　ニップングループは事業活動が、環境に負荷を与えている事実を深く認識しながら、人と環境の調和をめざし、持続可能な社会の実現に貢献していきます。　　　　　　　　　　　　　　　　　　　　　　　　　　　　　　　　　　　【基本方針】　　　　　　　　　　　　　　　　　　　　　　　　　　　　　　　　　　　　　　　　　　　　　　　　全体のエネルギー消費量に占める割合は電力が多く、老朽化が進行している機器については高効率設備への更新を検討する。既存設備についても保守等を行い省エネを図る。</t>
  </si>
  <si>
    <t>目標達成のため、設備等の運用面での効率化・設備更新など様々な施策を講じていく。　　　　　　　　　　　　　　　　　　　　　　　　　　　　　　　　　　　　　　　　【年間１％排出量削減】</t>
  </si>
  <si>
    <t>地域のお客様の生活に密着した事業を通じて社会に貢献することが会社の経営理念の柱であり、温室効果ガスの排出の抑制等を図るための基本方針は、「地球温暖化を防止し、限りある資源を大切にするために、省エネとリサイクル活動を推進する」ことである。
具体的には、
１．各設備の無駄のない運用管理により、エネルギー使用量を最小とする。
２．運用管理の毎月定期的なチェックにより継続を図る。
３．機器の更新、改造による省エネ対策を実施し、エネルギー使用量の削減を図る。
設備更新に関しては、ｴﾈﾙｷﾞ-使用量の割合が高い冷凍機設備を重点対策項目として、省エネ型冷凍機へ更新を進めていく。（2022年度～2024年度）</t>
  </si>
  <si>
    <t>目標設定の前提条件として、電気使用量削減による冷凍機交換。
【削減要因】
・冷凍機更新を行い、省エネ型になり使用量削減。
・照明設備、空調設備の運用管理の徹底による削減。</t>
  </si>
  <si>
    <t>[基本方針]
経営目標である横浜市中央卸売市場の再編・機能強化や民営化等の課題へ取組、横浜市中央卸売市場の活性化、低温物流の担い手として役割を推進していく考えを守りつつ、エネルギー使用の非効率部分を抽出し、効果的な使用に向けた取り組みを強化する。
当社が使用している市有施設の設備機器は市に更新及び修繕の要請を行う。
冬季・夏季のエネルギー使用（動力系統）の差が大きく、最大負荷に合わせた設備となっているため、効率運用が必要であること、また施設が古く使用変圧器の効率も低いため更新を計画。</t>
  </si>
  <si>
    <t>・冷凍冷蔵倉庫においては使用エネルギーの大半が電気エネルギーのため、
  その効率使用がエネルギー使用量の削減につながるが、冷凍機装置の更新
　等は設備投資金額が大きく会社経営を左右するため、長期的な計画となり
　ます。
　この3ヵ年計画においては、投資金額とエネルギー費用削減のバランスを
　重視し現実的な削減を行います。
①市有施設の受変電設備内変圧器を順次高効率形に交換を要請中(横浜市)
②市有施設機器の冷凍機装置を順次更新を要請中(横浜市)
③白熱灯照明を順次ＬＥＤ照明に更新を行う</t>
  </si>
  <si>
    <t>2021年11月に発表した｢IHIグループESG経営｣にて，IHIグループは，2050年までにバリューチェーン全体でカーボンニュートラル実現することを宣言した。対応としては，再生可能エネルギーの導入や工場プロセスの改善など事業活動を通じてのCO2削減を推進する。</t>
  </si>
  <si>
    <t>生産プロセスの改善，高効率設備や再生可能エネルギーの導入等，各事業部門にて温室効果ガス排出削減計画を立案し，それを踏まえ，事象所全体としての目標設定を実施した。</t>
  </si>
  <si>
    <t>循環型社会づくりや脱炭素社会の実現に貢献することを目指し、2030年度までの環境経営における目標として「ダスキン環境目標2030（DUSKIN Green Target 2030）」を策定。
脱炭素社会の実現に向けて、2030年度までに再生可能エネルギーの利用比率50%を目指すとともに、
自社拠点におけるCO2排出削減目標を2013年度比26％から46％に引き上げました。
※サプライチェーンは2013年度比26％削減
目標の達成のため、電気の節減などの省エネ対策を徹底するとともに、省エネ機器の導入や既存設備定期メンテ、設備運転効率化によるエネルギーロス削減への取り組みや施設の改装などにあわせLEDなどの高効率照明の導入などを推進している。また、導入可能な拠点は2022年度より再生可能エネルギーの利用比率を毎年5％ずつ引き上げることを推進している。</t>
  </si>
  <si>
    <t>「ダスキン環境目標2030（DUSKIN Green Target 2030）」の脱炭素社会の実現に向けて、以下の取り組みを推進する。
・電気の節減などの省エネ対策を徹底
・省エネ機器の導入や既存設備定期メンテ、設備運転効率化
・施設の改装などにあわせLEDなどの高効率照明の導入
・導入可能な拠点は2022年度より再生可能エネルギーの利用比率を毎年5％ずつ引き上げる
省エネ法に準じ、基準年度比年1％削減を目標とする。</t>
  </si>
  <si>
    <t xml:space="preserve">[基本方針]
弊社グループにて行っているＩＳＯ１４００１の取組みの中で、エネルギー使用量、ＣＯ２排出量の削減を目標に掲げている。設備管理部部長を中心とした「省エネ委員会（工務課会議）」を継続実施するほか、生産部門の「環境四半期レビュー会議」の中で、省エネルギーの推進とＣＯ２排出量の削減に関して、計画の作成と達成度のチェックを行い、新たな対策の立案、スケジュール化を進めている。
横浜市内には本社、横浜工場（第１種エネルギー指定管理工場）、商品研究所など、弊社の基幹事業所があり、弊社グループ全体の目標を達成するためにも、本計画は大変重要となっている。
[主要なエネルギー使用設備の更新等の検討]
①更新の対象となる主要なエネルギー使用設備
　チルド冷凍機の更新
②上記①の設備を選択した理由
　老朽化からの更新による高効率化及び、フロン類の新冷媒や自然冷媒への移行促進
③設備更新スケジュール
2022年～2024年（順次実施）
</t>
  </si>
  <si>
    <t>市場のニーズからエネルギー使用量原単位の大きい製品の割合が高くなってきていることや、コロナ禍による生産の増減比が読みにくいこと踏まえると、CO2総排出量での削減計画を立てることが困難であることから、売上原単位での年平均１％削減を目標とした。</t>
  </si>
  <si>
    <t>[基本方針]
　公共性の特に高い医療・福祉事業を営んでいる為、横浜市条例に則しつつ患者及び利用者へ支障の無い範囲内で、温室効果ガスの排出抑制に向けた取り組みを検討する。
[検討内容]
　①患者及び利用者へ支障の無い範囲内で、温室効果ガス抑制の効果に影響を及ぼす機器の選定
　　1.主に空調機器、冷凍機等を検討対象とする。
　②温室効果ガスの抑制に向けた取り組みを検討
　　1.使用耐用年数を超過した機器は、優先的に省エネ対応品へ入れ替えを検討する。</t>
  </si>
  <si>
    <t>・患者及び利用者へ支障の無い範囲内で、温室効果ガス抑制の効果に影響を及ぼす
　機器の選定
・2022年度においては、関東エリアでは電力需給がひっ迫することが予想されている
　ことから、更なる節電を推進
・導入しているクラウドサービスにより、日々のデマンド予測を監視し、目標電力
　（契約電力）を超えないように抑制
・院長を委員長とした節電推進プロジェクトを不定期に開催し、電力の使用状況を
　広く職員に周知し、節電の協力を依頼
・使用耐用年数を超過した機器は優先的に省エネ対応品へ入れ替えを検討</t>
  </si>
  <si>
    <t>【基本方針】
　JFEスチールでは、日本鉄鋼連盟の自主行動計画が策定される以前から、省エネルギー設備の導入などを中心に省エネルギー化・CO2削減に向けた活動を積極的に推進しています。
【環境理念】
　JFEグループは、地球環境の向上を経営の重要課題と位置付け、環境と調和した事業活動を推進することによ
り、豊かな社会づくりをめざします。
【環境方針】
　1. すべての事業活動における環境負荷低減　2. 技術、製品による貢献
　3. 省資源、省エネルギー事業による貢献　4. 社会とのコミュニケーションの促進　5. 国際協力の推進</t>
  </si>
  <si>
    <t xml:space="preserve">製鉄プロセスにおけるエネルギー消費量・CO2排出量は生産量の増減に大きく影響されます。
京浜地区横浜市域での目標排出量の設定に当たっては、構造改革後の生産計画を前提として目標を設定いたします。
</t>
  </si>
  <si>
    <t xml:space="preserve">[基本方針]
エネルギーの合理的な使用により、社会の持続的展開に貢献する。
　1.環境負荷の低減に努め、環境保全を図ること。
　2.省エネ法に基づく管理標準を定め、判断基準に則した自主基準の制定・遵守に努めること。
　3.全員に環境方針ならびに、地球環境の大切さを周知し、全員参加の省エネルギーに努めること。
[主要なエネルギー使用設備の更新等の検討]
当事業者は建物の賃借人であり、設備の設置や直接的な更新権限を有していない。
その為、温室効果ガス排出の抑制に向けた対策としては、従来より取組んできた運用対策の更なる強化、また機器交換時の高効率化などを中心に行っていく。
</t>
  </si>
  <si>
    <t>【今計画期間における実施対策】
　①運転管理基準値の見直し・緩和（温度基準値や運転時間等）
　②空調自動制御ロジックの改善・機能追加
　③消耗品交換時における高効率化（LED照明等）
　④付加型省エネ設備の導入検討（ｲﾝﾊﾞｰﾀ、断熱ｼﾞｬｹｯﾄ等）
付加型省エネ設備の導入については、効果の大きいものは基準年度までに概ね完了しており、今計画期間においては、投資と効果のバランスを勘案しながらの実施となる。
そのため目標値には反映させず、上記①～④の対策の目標値として0.1%と設定した。</t>
  </si>
  <si>
    <t>　「ＤＮＰグループ環境ビジョン２０５０」に基づき、ＤＮＰグループ環境目標の中で、温室効果ガス排出量を２０３０年度までに２０１５年度比４０％削減を掲げている。横浜工場では、その目標に基づき「生産金額原単位を２０２５年度に２０１９年度比２０％削減」を中期目標に掲げ、温室効果ガスの排出量についても同様に、２０２５年度に２０１９年度比２０％削減を目安とし活動している。
　横浜工場の計画では、空調熱源設備の更新、生産設備の高効率化と減台更新を進め、中期目標を達成する。</t>
  </si>
  <si>
    <t>　「ＤＮＰグループ環境ビジョン２０５０」に基づき、ＤＮＰグループ環境目標の中で、温室効果ガス排出量を２０３０年度までに２０１５年度比４０％削減を掲げている。横浜工場では、その目標に基づき「生産金額原単位を２０２５年度に２０１９年度比２０％削減」を中期目標に掲げ、温室効果ガスの排出量についても同様に、２０２５年度に２０１９年度比２０％削減を目安とし活動している。</t>
  </si>
  <si>
    <t>[基本方針]
(1)事業活動に伴う環境負荷を低減するため、設備を適切に維持、運転するとともに、廃棄物を適正に管理し、再資源化に努めます。
　具体的には、地球温暖化に係る目標を設定し、その目標達成に向け発電所従業員一人ひとりが積極的に取り組んでいくものとします。
　・発電設備の高効率運転を維持し、環境負荷の低減に努める。
　・フロン類については、大気中への排出抑制に努める。
　・オフィスの省エネルギーを推進する。</t>
  </si>
  <si>
    <t>磯子火力発電所は、超々臨界圧並びに高温の蒸気条件を採用した高効率設備を採用しています。常に設備の運転状態を監視して把握するとともに、定期的な設備メンテナンスにより設備性能を維持して発電熱効率を確保することでCO2排出原単位の維持に努めます。
　また、照明他の節電や補機の適切な運用による動力削減に取り組みます。
なお、CO2排出量は設備利用率により大きく変動することから、目標はCO2排出原単位とし2021年度実績値同等で設定致します。
(備考)
　目標CO2排出量は、基準年度排出量を目標年度に見込まれる設備稼働率による補正を行い算出しています。</t>
  </si>
  <si>
    <t xml:space="preserve">・本学として全学的に「環境方針」を定めており，その[基本方針]は以下の通り。
　本学は、「未来世代とともに地球環境を共有する」という基本理念に基づき、地球と人類が共存する２１世紀型文明を創生するために、以下の方針のもと、高い位置づけの中で環境に関する諸問題に対処する。
(1)研究活動:持続型社会の創生に資する科学技術研究をより一層促進する。
(2)人材育成:持続型社会の創生に向けて、環境に対する意識が高く豊富な知識を有し、各界のリーダーとなりうる人材を育成する。
(3)社会貢献:(1)及び(2)に掲げる研究活動・人材育成を通じ、我が国のみならず世界に貢献する。
(4)環境負荷の低減:自らが及ぼす環境への負荷を最小限に留めるため、環境目標とこれに基づいた計画を策定し、実行する。
(5)環境マネジメントシステム:世界をリードする理工系大学にふさわしい、より先進的な環境マネジメントシステムを構築し、効果的運用を行うとともに継続的改善に努める。
(6)環境意識の高揚:すべての役職員及び学生に環境教育・啓発活動を実施し、大学構成員全員の環境方針等に対する理解と環境に関する意識の高揚を図る。
・主要なエネルギー使用設備の更新の方向性
　改修計画を策定し，合わせて「照明器具の高効率型への更新」，「高効率空調機への更新」等を計画的に行う。その他環境に配慮した機能改善を行う。
</t>
  </si>
  <si>
    <t>基本方針：省エネ法に準じ，原単位で年１％以上の削減を目標と，老朽化設備の更新及び大規模改修時の際に環境に配慮した改修（照明器具のLED化，高効率空調への更新等）を行い，CO2の総量削減及び基準原単位の削減に努める。</t>
  </si>
  <si>
    <t>■ 基本方針
１　当社は「地球温暖化対策の推進に関する法律」「温室効果ガスの排出の抑制に関する指針」に則り、実効ある温室効果ガス排出量の削減に努め、地球温暖化の防止に寄与することを継続的に推進します。
２　当社は、日常の事業活動においては省エネルギーや温室効果ガスであるCO²排出の抑制に努め、計画的に行う設備更新時には、技術的、経済的に可能な範囲で高効率の設備に置き換え、更なる省エネルギーや温室効果ガスであるCO²の排出削減に努めます。
３　上記の基本方針に基づき、本計画は2022年度から2024年度にかけて当社が温室効果ガスの排出の抑制又は削減に取組む行動計画を示したものです。
■ 温室効果ガスの排出の抑制等を図るための設備更新
・　対　象　　　：本社執務室等及び商業施設（あいたい）共用部等の照明LED化
・　理　由　　　：経年劣化
・　スケジュール：2022年度実施</t>
  </si>
  <si>
    <t>１　2022年度実施予定の照明LED化2件により約1％削減
２　熱供給における高効率製造により約2％削減
３　商業施設、本社等にて空調温度の管理、不要照明の消灯等にて削減</t>
  </si>
  <si>
    <t>法人全体の基本方針
・地球温暖化対策に関する取組みを組織的に行い、継続的に対策を推進する。
・目標を明確に定め、温室効果ガス排出量の削減に取り組む。
・横浜市内の事業活動に伴う温室効果ガスの排出の抑制等に向けた基本的な方針も同様とする。
【主要なエネルギー使用設備の更新等の検討】
・更新の対象となる主要なエネルギー使用設備：照明設備
・検討している高効率機器：ＬＥＤ照明、Ｈｆ照明、高効率空調機
・点灯時間の長い照明設備の高効率化が概ね完了したため、それ以外の照明設備の高効率化の
　実施を検討する。（2024年度までの実施が目安）
・空調機については、老朽化設備を中心に、高効率モーターやインバータが搭載された省エネ
　性の高い設備を導入する。</t>
  </si>
  <si>
    <t>熱源更新などの大規模な設備改修は概ね完了しているため、空調・照明設備の高効率機種への更新を継続的に実施する。
計画期間中に実施が確定している内容については以下の通り。
・薬剤部倉庫照明のＬＥＤ化</t>
  </si>
  <si>
    <t>慶應義塾は教育・研究・医療における活動において、地球環境の保全と持続可能な循環型社会の発展に貢献します。また、教職員、塾生の一人ひとりが、地球生態系の一員であることを自覚と責任を持って、環境改善活動を推進します。教育・研究・医療環境を損なうことのないよう配慮しながら実施することとする。なお、個々の運用において、空室・不在時のこまめな消灯・空調の停止や電気機器類の省エネモードの設定を励行する。また高効率な設備への更新を着実に進めていく（空調更新、照明のLED化）。</t>
  </si>
  <si>
    <t>省エネ法によって、延床面積を基にした原単位から年平均1％削減が義務付けられているので、目標値については、照明設備効率化(LED化)。空調設備においては、効率の良い機器への更新を実施する。また不要な箇所の空調および照明の停止消灯を実施する。</t>
  </si>
  <si>
    <t>[基本方針]
環境方針
JFEエンジニアリング株式会社は、人々の生活と産業を支えるエンジニアリング会社として、環境マネジメントシステムを継続的に改善し、持続可能な社会の発展のために以下を実践します。
Ｐ・プロダクツ
世界の市場に向け、エネルギー有効利用、環境インフラ構築、国土インフラ整備、機械システム活用の分野においてライフサイクルを通じて環境改善と環境保護に寄与する最適な商品とサービスを提供します。
Ｐ・プロセス
事業活動を通じ、省エネルギー、資源循環、汚染予防に努め、地域社会との共栄を図ります。
Ｃ・コンプライアンス
国内のみならず海外の事業活動において、適用される。
JFEエンジニアリングは、製鉄と造船で培った技術をベースに「くらしの礎(もと)を創り、担う」企業として、持続可能な社会に向け資源を有効利用する発電プラントの建設および電力サービスを提供しています。</t>
  </si>
  <si>
    <t>計画年度目標
・エネルギー使用量１％／年削減
・温室効果ガス排出量１％／年削減</t>
  </si>
  <si>
    <t>計画年度目標
・ハイブリッド等低公害車の積極利用
・電気、水素等近未来型車両利用の計画
・エコドライブの更なる推進</t>
  </si>
  <si>
    <t>本計画書は、相鉄ﾎﾃﾙ株式会社(以下「当社」という)の、地球温暖化対策を効果的に推進する事を目的として、「横浜市生活環境の保全等に関する条例」に基づき作成するものである。
　　　　　　　　　　　　　　　　　　－－－基本方針－－－
下記方針に基づき、お客様及びｽﾀｯﾌへの快適性を損なうことなく環境負荷の低減を実現する。
　1.営業内容及び規模に対して適切であること。
　2.継続的改善及び施設環境の維持改善に関する配慮がなされていること。
　3.関連する法規及び当社の営業方針に即していること。
　4.建物所有者と協業し、運用実態に見合った経済性・効率性の優れた設備への更新計画を進めること。</t>
  </si>
  <si>
    <t>今計画期間の基準年度となる2021年度はコロナ禍の影響により稼働率が低い年度であり、通常の営業に戻った場合の温室効果ガス排出量の削減は非常に困難である。
コロナ禍の影響が軽微であった2019年度の排出量（基礎排出量：6,621t-CO2 調整後排出量：6,457t-CO2）を基準とし、2024年度までに5%の削減を目標とする。</t>
  </si>
  <si>
    <t xml:space="preserve">
【東急バス株式会社　環境基本方針】
　東急バス株式会社は、地球環境の保全が人類共通の最重要課題の一つであることを認識し、事業活動を遂行
　するにあたり、自然環境への負荷低減を心がけ、下記の方針により環境活動を展開する。
　　１．環境保全活動を推進するため、環境マネジメントシステムに積極的に参加し、これを運用・推進する。
　　２．環境活動を推進するため、環境管理組織を整備する。
　　３．事業活動による環境への影響を的確にとらえ、技術的・経済的に可能な範囲で目標を定めて環境保全
　　　　活動の継続的な改善を計る。
　　４．環境負荷を軽減するため、省資源、省エネルギー活動に努める。
　　５．環境に関する法規制及びその他の同意する要求事項を遵守し、地域社会との調和に努める。
　　６．内部環境監査を実施して、環境管理の維持向上に努める。
　　７．社会環境教育を実施して、従業員を啓発し環境保全意識の高揚を計る。</t>
  </si>
  <si>
    <t>温室効果ガス排出の主たる要因である軽油の使用量を削減することを前提として、車両保有計画および関東運輸局に提出した省エネ法「中長期計画書（輸送にかかる措置）」のエネルギー使用合理化期待効果より削減が可能と想定される概量および経済活動の再活性化に伴う便数復旧等による軽油使用量の変動を考慮して、目標の設定を行った。
　軽油の使用量を削減する対策として、計画期間に新たに導入する車両については低燃費車として、デジタルタコグラフを活用した乗務員への運転指導、アイドリングストップなど環境に配慮したエコドライブの励行を実施すると共に燃費悪化を防ぐべく、車両の整備・点検を適正に行うことで温室効果ガス排出量の削減を目指す。</t>
  </si>
  <si>
    <t>[基本方針]
・産業や生活の基幹を支える液化ガス（酸素、窒素、アルゴン）を社会に供給する東京液化酸素株式会社としては、製品を通じて社会に貢献するのみならず、以下の観点でも活動するものとする。
・東京液化酸素株式会社では生産工程のみならず、照明・空調なども含めてエネルギー管理の強化に努め電力を中心とするエネルギーの使用削減を図っていくものとする。
[主要なエネルギー使用設備の更新等の検討]
①更新の対象となる主要なエネルギー使用設備
吸収冷温水器
②上記①の設備を選択した理由
現状設備は設置後25年経過しており老朽化が進み不具合も発生している。
③設備更新スケジュール
相当な設備投資になるため、現在は部品交換等で設備延命化を図っているが、劣化状況を経過監視し、2024年を目途に高効率機器へ更新する予定である。</t>
  </si>
  <si>
    <t>百万Nｍ3</t>
  </si>
  <si>
    <t xml:space="preserve">温室効果ガス排出量削減を、３ヶ年で０．３％削減を目指します。
弊社のエネルギー使用構成は、熱量ベースで示すと、電気：９９．４％、蒸気：０．５％、ガス：０．１％の割合です。
電気の中では大型コンプレッサー３台で全電力の９８％を使用しており、１９９１年以降（２期プラント稼働）の運転の中で電力原単位削減施策が順次行われてきておるため、数％オーダーでの削減は難しい状況です。
その中で、製造設備の高効率化の検討、運転操作方法・運転条件の更なる見直し、照明設備のLED化、空調設備の高効率機器更新等により０．３％削減を目指します。
尚、「他制度で認証されたクレジット等」の利用予定はありません。
</t>
  </si>
  <si>
    <t>[基本方針]
日揮ホールディングス株式会社は、人と地球の豊かな未来を作るグローバルエンジニアリング会社として地球環境の保護に貢献するために、以下の環境方針を定める。
1.オフィス活動及びプロジェクト遂行の環境目標を定め、定期的に見直し、その達成に努めると共に環境マネジメントシステムの維持、汚染の予防及び継続的改善に努める。
2.自社の技術を活用し、地球環境保護に関する顧客への提案に努める。
3.環境保護に関する各種法規制、並びに顧客及び利害関係者との合意事項を順守する。
4.オフィス活動を通じ、廃棄物の減量、再利用、使用資源の低減及びエネルギー削減、温室効果ガス低減等環境負荷の低減を行う。
5.プロジェクト遂行時の、設計・調達・建設の各段階において、次のとおり実践する。
設計においては、省資源及び省エネルギー、大気汚染の防止、水質汚濁の防止、土壌汚染の防止、温室効果ガスの低減等、環境負荷の低減に努める。
調達においては、温室効果ガス低減を含む、環境保護への前向きな取り組み姿勢を協力会社に奨励する。
建設工事においては、使用資源、エネルギーの最小化や廃棄物の減量、再利用の促進、大気汚染の防止、水質汚濁の防止、土壌汚染の防止、温室効果ガスの低減により、環境への影響の低減を行う。</t>
  </si>
  <si>
    <t>横浜本社における省エネ効果の大きな空調機器に対して台数が多いことから、適切な温度管理及びCO2排出を行い、省エネを3年間で3.0%削減を目標とする。</t>
  </si>
  <si>
    <t>当社は、温室効果ガスの地球環境への影響を十分理解した上で、事業活動を実施いたします。
また、適時自社従業員への教育、ステークホルダーへの啓蒙活動を実施し、自社のエネルギー
権限内に留まらず、広く本取組を推進いたします。
具体的には事業活動を通じて使用するエネルギー（主に電力）について削減に取り組みます。
使用電力において大部分を占める、照明、空調設備について、運用（照明間引き、温度設定の見直し）
ならびに更新（ＬＥＤ化工事、省エネタイプの空調設備の導入）の両面から継続して対策を実施いたします。
自社目標：2025年度の電気使用量を2021年度比4.0％削減
当該3ヵ年目標：2024年度の電気使用量を2021年度比2.7%削減</t>
  </si>
  <si>
    <t>①共用部　照明のLED化
②新店舗やリニューアルする店舗へ照明のLED化
③空調（パッケージエアコン）の更新
以上の取り組みを進める事で、電気使用量の削減を行い、
目標達成を図る計画です。</t>
  </si>
  <si>
    <t>・当社グループは、東京ガスグループ経営ビジョン「Compass2030」を策定し、「CO2ネット・ゼロへの移行をリード」等の実現を目指している。CO2ネット・ゼロについては、東京ガスグループの低・脱炭素な製品・サービスの拡大により2030年にCO2削減貢献1,700万トン（2013年度比）の実現、東京ガスグループのCO2排出量については、2030年に自社直接排出のネット・ゼロ、2050年に東京ガスグループのCO2ネット・ゼロの実現を目指して取り組んでいる。
・また、当社グループは、経営理念、企業行動理念のもと「環境方針」及び具体的な取り組み課題及び定量的な達成目標である「環境目標」を定め、グループ全体で環境経営を推進している。
　</t>
  </si>
  <si>
    <t>百万m3</t>
  </si>
  <si>
    <t>全CO2排出量の９割弱を占めるLNG基地（根岸・扇島）については、電気・ガスの小売り自由化等の影響によりガス製造量が6％程度減少する見込みであり、それに伴うエネルギー使用量の減少を想定して目標を設定した。
その結果、CO2排出量は基準年（20221年度実績）に比べて3％程度減少する見込みであるが、その一方で、原単位は、設備の効率的な運転管理等の省エネルギーに努めるものの、ガス製造量減少の影響を受け、基準年度と比較して4％程度悪化する見込みである。
その他の事業所においては、期間内で基準年と比較して3％の排出量削減を目指す。</t>
  </si>
  <si>
    <t>・2021年度以降もハイブリッド車及び燃料電池車等、低公害・低燃費車への切替を推進していく。
・引き続き、エコドライブの推進・徹底を図っていく。</t>
  </si>
  <si>
    <t>①イッツ・コミュニケーションズ株式会社は地域のメディアであることを深く自覚し、地域にお住まいの皆様
　と協調・連携することで、企業市民として自然環境との融和を心がけ、地域と社会に貢献することを、企業
　の理念とし、事業活動を展開していきます。
②本計画書を重要課題と認識し、温室効果ガスの排出の抑制等を図るため、エネルギー管理規程およびエネル
　ギー管理標準に則り全社においてエネルギーの使用の合理化を実施していきます。
③青葉区市ヶ尾町にある市ヶ尾メディアセンターでは主要設備(空調設備、電気設備（CVCF）)を更新し、温室効果ガスの排出の抑制をしてきました。引き続き更新設備を運用することで、温室効果ガス排出の抑制を徹底して参ります。</t>
  </si>
  <si>
    <t xml:space="preserve">1.オフィスに出社している人が点在している場合はエリア移動し、部分消灯とする 2.昼休みの消灯 ※実施可能なフロアのみ 3.空調の温度調整・サーキュレーター活用 4.会議室の利用時間外消灯の徹底 5.時間外空調の利用時間短縮などを行い、年1%以上の電力使用量削減を目指す。 </t>
  </si>
  <si>
    <t>[基本方針]
エネルギーの合理的な使用により、社会の持続的発展に貢献する。
　①　環境負荷の軽減に努め、環境保全に努める。
　②　お客様（テナント様含む）を尊重し、社会との調和に努める。
　③　エネルギーコストの低減により経営の合理化を図る。
温室効果ガスの削減目標としては、前計画期間と同様に省エネルギー法「事業者の判断基準」で求められている年１％のエネルギー使用量削減を掲げる。</t>
  </si>
  <si>
    <t>エネルギー使用割合の高い空調用途での省エネ・省ＣＯ２化を推進するため、平成20年度より熱源機の高効率機への更新と、空調搬送動力の低減に向けたポンプ、ファンのインバータ化に取り組んでいる。これら設備の改修は、老朽化した設備、及びエネルギーを大量に消費する設備を中心に、今後も継続して進める予定である。加えて運用面での改善（冷水送水温度の季節に合わせた見直し、空調設定温度の緩和）を合わせて進め、温室効果ガス排出量の削減に取り組む。以上の取り組みにより、毎年度１％、3年間の計画期間で計3％の排出量削減を目指す。</t>
  </si>
  <si>
    <t xml:space="preserve">【基本方針】
横浜市内での当社事業所における温室効果ガスの排出抑制をするため、温室効果ガスの排出の状況・装置の現状、法令の基準等を踏まえ、効果的かつ実現可能な措置に積極的に取り組むことを基本方針とする。
この計画は当社全体において省エネ法などと連携を行い実施・推進されるものである。
使用設備更新の具体策として、下記の事業所にて設備の入れ替えを計画している。
2023年３月にて横浜ターミナル事業所にてエネルギー効率の良い大型荷役機器が2機受け渡しをうけ、
４月より運用予定になっております。当該、エネルギー呼応率の良い大型機荷役機器を旧式と入れ替えることで
更なるエネルギー効率の上昇が期待されます。また、2021年度に続き、燃費効率の良い新車トラクターヘッド導入を図り、その稼働率を高くする事で、全体の軽油使用量の削減に努めます。
大黒埠頭倉庫営業所において、定温庫の空調設備の更新を行い、エネルギー効率の向上が見込めます。
本社にて、オンプレミスサーバーからクラウドサーバーへの移管を計画しており、電力消費量の削減になるよう計画しております。また、今後は次世代代替エネルギーなども見据えながら取り組んでまいります。
</t>
  </si>
  <si>
    <t xml:space="preserve">横浜ターミナル事業所における荷役機器の一部入れ替えにより削減の効果が生じるとの仮定に基づき算出。(2023年４月から供用開始）
その他、次世代エネルギーの研究などや、設備投資や機器の入れ替え時により環境にやさしい省エネ機器の導入なども行いますが、基本的には、目標排出量は仮に取扱数量が同等数であった場合の数値となります。経済情勢による取り扱いの増減によっては、数値が必然的に変化いたします。従いまして、目標設定として、上記といたしました。
</t>
  </si>
  <si>
    <t>本学では、従前より高効率の冷暖房機器や高効率照明器具への新設・取替を実施し、また、室内温度の適正化（政府推奨温度）を推進し、設備の運転時間の短縮化、照明時間（不要箇所の消灯など）の見直しに取り組んでおります。その結果、主要な常盤台キャンパスの2021年度エネルギー使用量は2005年度比で22.9%削減した。</t>
  </si>
  <si>
    <t>本学では、従前より高効率の冷暖房機器や高効率照明器具への新設・取替を実施し、また、室内温度の適正化（政府推奨温度）を推進し、設備の運転時間の短縮化、照明時間（不要箇所の消灯など）の見直しに取り組んでいる。その結果、主要な常盤台キャンパスのエネルギー使用量は2005年度比で22.9%削減を達成した。
そこで本計画では、省エネ法の年平均1%削減という目標に合わせ、平成22年4月から運用を開始した本計画制度の基準となる平成21年度のエネルギー使用量から、年平均1%削減した場合の値を基に算出した二酸化炭素排出量を考慮し、削減率の目標を0.3%とする。</t>
  </si>
  <si>
    <t>省エネ及び地球温暖化対策に有効な機器を利用した
運転管理に努める</t>
  </si>
  <si>
    <t>[基本方針]
・事業活動・オフィス活動の中で積極的に環境保全への配慮を行い、省エネルギー・省資源等の活動を推進します。
・環境･エネルギーに関する法規制その他の要求事項を遵守し、環境汚染の防止を図ります。
・施設の運用管理に携わる者として、環境負荷を減らし環境にやさしい施設を目指します。
・省エネルギー･設備の長寿命化･廃棄物の削減、地球環境との共存を目的に施設運営を推進します。
・エネルギーに係る法規制を遵守し、エネルギーの削減に努めます。
・主に照明設備において省エネルギー効果のあるものへの更新を検討
[主要なエネルギー使用設備の更新等の検討]
①更新の対象となる主要なエネルギー使用設備
　ＯＡ機器等
②上記①の設備を選択した理由
　機器の入替えが頻繁である
③設備更新スケジュール
　各機器2～3年</t>
  </si>
  <si>
    <t>個人としても企業としても持続可能な社会の実現を目指す良き市民として、
自発的に社会・地域の発展や環境保全などに取り組んでおります。
省エネ及び地球温暖化対策に有効な機器の導入及び最適な運用の管理にて
当該目標としております。</t>
  </si>
  <si>
    <t>[基本方針]
当生協では「2030年に向けた環境基本政策」を策定し、2030年度までにCO2の年間排出総量を2013年度比で40％以上削減するという目標を掲げ取り組んでいる。当該計画期間（2022～2024年度の3年間）においては、県内の事業所から排出されるCO2を1％/年削減する計画を掲げ、削減施策に取組んでいる。
≪店舗事業≫省エネルギーのノウハウを全事業所に展開し標準化する/冷凍、冷蔵、空調、照明の最適稼動を維持するため定期的に点検整備、清掃を行う/老朽化した冷凍・冷蔵設備の更新を進める/新規開設店舗は省エネルギー型とする
≪宅配事業≫ナビゲーションシステムを活用して最適配送ルートで配送する/より燃費効率が良いポスト新長期規制車両対応ディーゼル車の導入を進める/Ｒ-22の空調、冷設を計画的にＲ-410Ａ設備に切り替える
≪本部・福祉事業≫規模を適正化するため本部移転を行う/クールビズ、ウォームビズと合わせ空調機器の省エネルギー稼動を継続する
[主要なエネルギー使用設備の更新等の検討]
①更新の対象となる主要なエネルギー使用設備
全店舗、センターに省エネルギーコンサルタントを導入し、省エネタイプの冷蔵・冷凍設備や空調、ＬＥＤ蛍光灯への交換などの省エネチューニングなどに取り組みます。
②上記①の設備を選択した理由
毎月、省エネルギーコンサルタントによる、省エネチューニングの取り組みにより、着実に効果を出すことができているため。
③設備更新スケジュール
省エネ法の中長期計画書で記載している各年度毎の目標に沿って更新・交換を進めていく。</t>
  </si>
  <si>
    <t>「2030年に向けた環境基本政策」を策定しCO2排出量削減を中心的な目標に掲げた。
この3年間の計画期間のうち削減目標は１％/年とした。
→省エネ法における取り組みと同様の目標</t>
  </si>
  <si>
    <t>神奈川県の自動車使用管理計画で2025年に1%のCO2削減を計画しているため、それに準じた目標値とした。</t>
  </si>
  <si>
    <t xml:space="preserve">　当局では横浜市節電・省エネ対策基本方針により、節電及び省エネに取り組みます。
　また、交通事業者として環境対策に先導的な役割を果たしていく立場であることを自覚するとともに、一層の省エネに取り組み、CO2排出量の削減をすすめていくことに努めます。
</t>
  </si>
  <si>
    <t>横浜市地球温暖化対策実行計画（市役所編）において計画期間中の対前年度比エネルギー消費量を年平均１％以上削減することとしていることにあわせ、引き続きこまめな消灯や空調設定温度の下限上限設定の取組、ＬＥＤ切替等により、対前年度比で年平均約１％削減する計画としています。</t>
  </si>
  <si>
    <t>横浜市地球温暖化対策実行計画（市役所編）において計画期間中の対前年度比エネルギー消費量を年平均１％以上削減することとしていることにあわせ、引き続きエコドライブの取組等により、対前年度比で年平均約１％削減する計画としています。</t>
  </si>
  <si>
    <t>[基本方針]ノースポート・モールはテナントが約120社入っている商業施設であり、テナント区分及び共用区分で管理が分かれている場所があるが、建物全体として積極的に地球温暖化対策に取り組むことを継続する。共用部分については、建物運営会社・管理会社の協力を得て、エネルギーを消費する設備の維持管理、改善及び運用方法の見直し等の省エネルギー及び温室効果ガスに繋がる施策を検討し、取り組むこととする。
また、テナント区分については、地球温暖化対策に関わる啓蒙活動を実施し、二酸化炭素の削減を図る。本計画において、従来の省エネ機器への変更の検討に加えて、使用開始後11年目を迎えた熱源設備を含む諸設備の経年劣化を防止する維持管理が大変重要となるので、これに取り組むこととする。
　</t>
  </si>
  <si>
    <t>エネルギー消費の多い冷凍機、空調機、給排風機を主とする設備機器の性能維持管理及び運用面の改善によって、排出量の削減を図る。</t>
  </si>
  <si>
    <t>[基本方針]
　ユニー株式会社は、持続可能な社会を目指し、低炭素社会・循環型社会・自然共生社会を実現するため、以下の環境方針に基づき、継続的な環境保全活動を行っています。
環境方針
１　衣・食・住・余暇にわたる総合小売業として、環境負荷の少ない安全安心な商品及びサービスの提供と店舗開発の推進に努めます。
２　全従業員が環境問題に関心を持ち、環境マネジメントシステムを機能させ、運用することにより、汚染防止の予防及び持続可能な改善に努めます
３　環境側面に関係して適用可能な法的要求項目、エコ・ファーストの約束及び当社が同意するその他の要求項目を遵守し、お客様ならびに一般市民・行政機関と
    パートナーシップをとり、 人と環境にやさしい持続可能な社会の実現に努めます。
４　持続可能な社会を目指した環境目的を設定し、営業活動を通じて、
　○低炭素社会の実現のため、省エネ型店舗・サプライチェーン全体でCO２排出量の削減を目指します。
　○循環型社会実現のため、廃棄物削減やリサイクルの推進に努めます。また、容器包装の削減とリサイクル推進に努めます。
　○自然共生社会実現のため、食品リサイクルループの構築、生態系保全に配慮した商品を販売します
　○次世代を担う子どもたちに、持続可能な社会について学ぶ環境学習を実施します。
５　この環境方針を実行・維持し、また広く一般に開示して、お客様と一緒に、地球環境保全活動及び社会貢献活動を推進します。
[主要なエネルギー使用設備の更新等の検討]
①更新の対象となる主要なエネルギー使用設備
②上記①の設備を選択した理由
③設備更新スケジュール</t>
  </si>
  <si>
    <t>ユニーは持続可能な社会を目指し、低炭素社会・循環型社会・自然共生社会を実現するために、環境方針に基づき、さらにエコ・ファースト企業として、継続的な環境保全活動を行っていきます。そのために、ISO14001マネジメントシステムを用い、具体的な環境目的および数値的な環境目標を設定し、達成するために取り組んでいます。2014年度からは、環境マネジメントシステムの範囲を店舗に拡大するためにモデル店舗4店舗で導入、2015年度には各府県に1店舗ずつ、19店舗増やす計画です。現在だけではなく、未来のことも考えて計画を立て、お客様と一緒に「環境にやさしいお買い物」で持続可能な社会を実現します｡</t>
  </si>
  <si>
    <t>[基本方針]
温室効果ガスの排出抑制として、ISO14001 環境マネジメントシステムに準じる環境経営により省資源、省エネルギーと地球温暖化防止に重点を置き、エネルギー使用量の実態把握、削減目標の設定を実施し技術的・経済的に可能な範囲で継続的改善に努める。</t>
  </si>
  <si>
    <t>エネルギーの使用量と温室効果ガス排出量は生産数量と密接な関係にある。
現状の計画では生産数量が大きく増加する事となっており、温室効果ガス排出量もそれに合わせて増加するが今後の変動も予測される。
従って工場毎の特性に合わせ生産台数千台当りまたは千枚当りの排出量を原単位におき、省エネ法に於けるエネルギー使用量削減目標である1％/年に準じ、2024年度温室効果ガスの排出抑制目標を原単位で2021年度比3.0％削減とする。
設備更新等はポンプ、照明等を中心に、更新または現行設備への制御付加を行い排出量削減を進める。</t>
  </si>
  <si>
    <t>【基本方針】
　環境に優しい施設運営を心がけることにより、地球温暖化防止に貢献しています。
　各施設の運営においては、季節に合わせた温度帯を設定するなど、エネルギーの合理化を推進することにより省エネルギーを目指します。</t>
  </si>
  <si>
    <t>ＬＥＤ照明への更新、ＥＨＰ・ＧＨＰ・ＣＧＳなど、トッププランナー製品に更新してゆくことによりエネルギー効率を高め、ＣＯ2削減に貢献してゆく。</t>
  </si>
  <si>
    <t>[基本方針]
　美しい自然に恵まれたこの地球環境と資源を次世代に引き継ぐため、環境保全への取り組みを経営課題の
　重要項目の1つとしてとらえ、持続可能な国際社会の創造に貢献していく。
　■理念　「アマゾンの緑を守る」
　■行動指針
　　(1)ICTの発展により、脱炭素社会の創造に寄与する。
　　(2)環境の法規制、及び周辺地域の環境条例、その他当社が同意する協定等の要求事項を遵守し、
　　　　それらに沿った環境管理を行う
　　(3)国際社会との共生、地域社会との共生を図る
　　(4)社内外のステークホルダーとの積極的なコミュニケーションを行う
　　(5)社員ひとりひとりは企業活動の内外にかかわらず、環境負荷軽減に向けて行動し、地球環境保全に貢献する</t>
  </si>
  <si>
    <t>＜今期の事業活動の見込み＞
　当社は業績向上に向けて人員増強をしているため、計画最終年度（2024年度）末までに大幅な人員の増加が見込まれます。また、データセンター業においてはラック数の減少による電力使用量の減少が見込まれます。
＜今期の削減目標設定に関する考え方＞
　2024年度末までに現在より約25％の人員増加、約11％のラック数減少による増減要因があり、排出量及び排出量原単位の削減目標を4.0％の増加に抑える計画としました。</t>
  </si>
  <si>
    <t xml:space="preserve">データセンターを中心に環境への影響を認識し、省資源、省エネルギー、リサイクル、地球温暖化防止を推進し、環境負荷低減に努め、環境関連の法律・規則および当データセンターが同意するその他要求事項を遵守します。 
さらに、事業活動に関する環境への影響を管理し、環境目的・目標の設定と定期的な見直しを行い、計画的な改善活動を推進するとともに当データセンターで働く全ての人に対して、環境方針を周知するとともに、従業員に必要な教育訓練を実施し、環境に対する意識高揚に努めます。 </t>
  </si>
  <si>
    <t xml:space="preserve">事業所内の無駄な電力削減と省エネルギー機器への入替を前提としています。
社員への周知徹底を行うことでエアコンの温度設定や待機電力等の事業所内の更なる無駄な電力削減を目指します。
【補足】
当計画より1事業所(第2データセンター)の原単位の算出方法を変更(見直し)したことにより今まで全事業所の単位が統一(千㎡)されておりましたが、第2データセンターの単位がMwhに変更したため上記原単位の数値は記載しておりません。
計画【個別票】2にて原単位による削減目標を記載しております。
</t>
  </si>
  <si>
    <t>工場照明のLED化</t>
  </si>
  <si>
    <t>必要ない時間帯の電源OFFの励行</t>
  </si>
  <si>
    <t>省エネ推進の取組・方針　　　　　　　　　　　　　　　　　　　　　　　　　　　　　　　　　　　　　　　　　　　　　　　　　　　　　　　　　　　　　　　　　（１）現場巡回調査　　　　　　　　　　　　　　　　　　　　　　　　　　　　　　　　　　　　　　　　　　　　　　　各職場を実際に巡回し、記録調査、ヒアリング調査等で現状のエネルギー使用状況の把握をし省エネ可能な機器、無駄に動いている機器等の選定を実施しデータ分析・エネルギー消費量の想定エネルギーデータの収集・整理、現地関係者へのヒアリング調査から現状の環境性能を診断し、省エネルギーをすべき対象を抽出します。
（２）エネルギー削減手法の検討・投資対効果算出エネルギー分析　　　　　　　　　　　　　　　　　　　　　　　　　　省エネルギー改修又は改善の実施が可能な項目について、施設の用途、運用実態、法令の数値目標等を総合的に勘案した省エネルギー対策を実施し、効果、運用コスト等の試算により費用対効果を検討を実施する。
（３）運用による省エネ　　　　　　　　　　　　　　　　　　　　　　　　　　　　　　　　　　　　　　　　　　　　　空調スケジュール運転の見直し、バックスペース、パブリックスペースのファンコイルユニット、パッケージユニット運転時間の見直し、照明設備のＬＥＤ化を実施しエネルギー使用量の削減を実施し、更に特定温室効果ガス排出量の削減を実施する。　　　　　　　　　　　　　　　　　　　　　　　　　　　　　　　　　　　　　　　　　　　　　　　　　　　　　　　　　　　　　　　（４）修繕・更新計画　　　　　　　　　　　　　　　　　　　　　　　　　　　　　　　　　　　　　　　　　　　　　　　　　　　　　　　　　　　　　建物・設備のライフスタイル視点での修繕・更新計画を立案し、対策を継続的に進める。</t>
  </si>
  <si>
    <t>株式会社西武リアルティソリューションズ　施設管理部</t>
  </si>
  <si>
    <t>東京都豊島区南池袋一丁目１６番１５号</t>
  </si>
  <si>
    <t>地球温暖化対策に積極的に取組むため実排出量ベースで基準排出量から3％削減の目標を設定。施策としては空調機主要熱源機器である冷凍機の運転管理、および店舗棟のガスヒートポンプエアコンの運転時間を小まめに確認しエネルギーの削減を図る。</t>
  </si>
  <si>
    <t>[基本方針]
株式会社横浜八景島では、地球温暖化問題の解決に向け、オフィスにおける省エネルギーの推進および各施設運用時のエネルギー使用効率化により2024年度までに、2022年度排出量の3％削減を目指す。
また、経年劣化で老朽化した空調設備等を順次、高効率なトップランナー機器に更新することによる省エネルギー化とコストの削減を図る。
①更新の対象となる主要なエネルギー使用設備
ベイマーケットにおける空調設備
②上記①の設備を選択した理由
空調設備の老朽化に伴い故障件数増および部品供給停止による修理不可の可能性があるため
③設備更新スケジュール
2024年度までに順次更新予定</t>
  </si>
  <si>
    <t>2024年度までの設備機器更新に伴い各種トップランナー機器を選定する事により温室効果ガスの抑制を図る。</t>
  </si>
  <si>
    <t>[基本方針]
　日立グループは｢脱炭素社会の実現｣｢高度資源循環の実現｣｢自然共生社会の実現」を環境ビジョンとして、
　掲げており、製品の全ライフサイクルにおける環境負荷低減をめざしたグローバルなモノづくりを推進し、
　持続可能な社会の実現をめざす。
　工場・オフィスについては、2030年までのカーボンニュートラルの目標を定めて、詳細な計画の立案、
　毎年実施結果の確認、および未達事業所への省エネルギーの推進強化を実施致します。
  日立グループ全体の基本方針と横浜市で報告している事業所の基本方針は同じ考えで進めている。</t>
  </si>
  <si>
    <t>　当社は、2030年度を目標に自社の工場・オフィスについて、カーボンニュートラル達成をめざ推進している。
横浜市の事業所で500kLを超える事業所については、カーボンニュートラルの対象となっており脱炭素に向けてCO2削減を推進している。
CO2の削減は、省エネルギーにより使用量を削減することを優先して、省エネルギーで削減できない分をGHGプロコトルに従った再エネ電力、再エネ証書導入を進める。
現在の注力施策は、高効率機器への更新、PVの設置である。</t>
  </si>
  <si>
    <t>弊社は2001年に「環境憲章」を制定し、日本生命だけでなく、グループ会社やビジネスパートナーとともに、企業の社会的責任として地球環境を保護し次世代へ引き継いでいくことを目的に資源・エネルギーの効率的活用に努めております。本計画は同憲章の「環境取り組みの継続的改善」における目標設定のひとつに位置付け取組んでおります。
なお、地球温暖化対策の推進への貢献としては、サステナビリティ委員会を設置し、地球環境保全に向けた全体的な運動を推進します。
一方、（公財）ニッセイ緑の財団や（公財）日本生命財団とともに社会貢献活動における環境取組も推進しております。</t>
  </si>
  <si>
    <t>省エネ法で求められている「中長期的に見て年平均１％以上の原単位の削減」に合わせ、横浜市内においても「二酸化炭素排出量原単位で年平均１％以上の削減」を目標とする。（排出原単位については基準年度の面積で変化ないものとして算出）
これまでも削減努力を重ねてきており削減余地は少なくなっている状況にあるが、設備更新やリニューアル工事においては高効率機器の選定をおこなうことを検討することや、入居テナントへの引き続きの呼びかけもおこない更なる運用改善に努めることで、目標達成に向けて取り組むこととする。</t>
  </si>
  <si>
    <t>[基本方針]
・車両の代替時においては、燃費改善機能（ハイブリット車を含む）を搭載するとともに、地形や荷重、運転
　条件に基づき最適なギアを選択して燃費の改善を図る車両（AT車）に順次入れ替えを行っていく。
・各バス停や駅ターミナルおよび交差点等において、アイドリングストップを実施するとともに、
　通常走行時においても省エネ運転を実施する。
・実際の効果を視覚的に認識できるように、営業所に燃費実績（平均）を掲示しこれを毎月更新することで、
　運転士への温室効果ガス排出の抑制に対する動機付けを行っていく。</t>
  </si>
  <si>
    <t>◆鶴見工場　基本方針
・エネルギー原単位１％/年改善を必達
・照明設備のＬＥＤ化を継続計画実施
・計画更新機器の省エネ機種選定
◆Science &amp; Innovation Center　基本方針
・不要共通設備の整理、集約を計画
・ポンプのインバータ化による省エネを推進</t>
  </si>
  <si>
    <t>◆鶴見工場
基準年度のＣＯ２排出量に対し目標年度は工場の稼働率向上(増産)が見込まれ、排出量は増加で計画。原単位で目標を定め、効果を確認する。ＣＯ２排出についても、研究部門、共通部門、工場で省エネ活動を盛り込む。
◆SIC
目標年度は新棟建設による設備増により排出量は増加で計画している。原単位にて目標を定めて、省エネ活動を実施していく。</t>
  </si>
  <si>
    <t>[環境方針]
　　●環境関連の法規制、自主基準を遵守します。
　　●脱炭素社会、資源循環型社会、自然共生社会の構築を目指した取り組みの推進に努めます。
　　●「自然と環境にやさしい」商品・サービスの開発に努めます。
　　●環境に関する自社活動情報の積極的な公開に努めます。
　　●環境に対する意識を高め、全社一体となった取り組みの推進に努めます。
◇計画期間（2022～2024年度）におけるCO2排出量削減目標を3％削減と設定し、対策に取り組んでいく。</t>
  </si>
  <si>
    <t xml:space="preserve">生産部門・物流部門・製造間接部門を中心に、具体的な数値目標を掲げて下記の取り組みを中心に目標を設定している。
・生産設備等のインバータ制御による効率の改善
・生産調整による稼働効率向上
・照明器具を含めた電気使用機器の設備更新
・作業方法および管理方法の見直し
・リーク診断等によるエネルギー使用設備改善
その他、研究部門においては地球環境負荷の低減を含めた研究開発を目標としている。
</t>
  </si>
  <si>
    <t>[環境方針]
株式会社ルミネは「お客さまの思いの先をよみ、期待の先をみたす。」ルミネ理念のもと、環境に配慮した事業活動を通じ、持続可能な社会の実現に向けた新しいライフバリューを提案します。
(1)環境保全に関する法令等を遵守し、省資源・省エネの推進、廃棄物の削減など独自環境目標を定め、環境保全に取り組みます。
(2)お客さま、ショップ、地域とともに、環境に配慮した豊かなライフバリューを創出し、相互コミュニケーションを継続します。
(3)社員ひとりひとりの環境意識向上のため、セミナーや体験活動など教育・啓蒙活動に取り組みます。</t>
  </si>
  <si>
    <t>・事業所等における基準年度2021年度の排出量実績：5,024ｔ-CO2
・基準年度のCO2排出量に対して、3年間で１％削減（50ｔ）を削減する。
・目標達成のため、設備更新による効率の向上や、運用状況についても適宜見直しを行う。</t>
  </si>
  <si>
    <t>[基本方針]
　環境に関する法規制を遵守し、事業活動が、環境規模の資源問題、温暖化問題に関わっていることを深く認識し、商品の開発・生産、配送といったサプライチェーンから、販売、消費までのすべての段階における環境負荷を評価し、CO2排出量を削減するよう努めます。また、削減目標を達成するために本計画は重要な計画であると位置付け、達成に向け最大限努力いたします。
[主要なエネルギー使用設備の更新等の検討]
①更新の対象となる主要なエネルギー使用設備
・冷凍機(アイス、冷食ケース等)
・冷ケースの改造(フロン対策及び省エネ化)
②上記①の設備を選択した理由
・稼働時間が長く、エネルギー使用量が多いため
③設備更新スケジュール
・2022年度～2024年度間で順次各店舗改修・導入予定</t>
  </si>
  <si>
    <t>営業時間9：00－22：00</t>
  </si>
  <si>
    <t>m2×時間</t>
  </si>
  <si>
    <t>弊社では、省エネ法で要求されている年１％のエネルギー効率化に努めるために、設備の運転状況の効率化や計画的な機器の更新を進めている。地球温暖化防止においても積極的に取り組むため、実排出量ベースで基準年度の排出量から３％のCO2削減の目標を設定した。
この目標を達成するため、事業活動におけるCO2排出量を正確に把握し、商品の開発・生産・配送を含めた環境対策の効率化を図る。
また、保有設備の運転効率を見直すために、エネルギー管理標準を設置し、管理標準を基に設備の最適運転を行うことにより、エネルギーの削減を図る。</t>
  </si>
  <si>
    <t>当社はかけがえのない地球を守る為、環境保全を経営の柱の一つとして、地球温暖化防止対策（CO2排出量削減）に取り組みます。</t>
  </si>
  <si>
    <t>設備更新時に高効率の設備を入れることで、エネルギー使用量の削減＝CO2排出量の削減になると考えます。
ただし、ラインの増設や機械設備の増設があると、CO2排出量の増加の要因にはなり得ます。
また、生産量の増減によりCO2排出量も増減します</t>
  </si>
  <si>
    <t xml:space="preserve">[工場]
①具体的目標を設定し、廃棄物削減・省エネルギー・省資源・汚染防止等の環境負荷低減に取り組む。
②環境負荷低減の為に活用できる最新技術を積極的に導入する。
③環境負荷の状況と環境負荷低減への取り組み状況を開示し、社会との信頼関係を築くとともに、地域社会
　の一員として環境保全活動に積極的に参加し、地域の人々とのコミュニケーションを推進する。
【更新の対象となりうる主なエネルギー設備の選定について】
　小型貫流ボイラー・空気圧縮機・空調設備・照明器具等の高効率化・空調機新冷媒の採用
[コンビニエンスストア]
①店舗は自店の電気・ガスの使用量に関する情報を本部に毎月提供する。本部はエネルギー使用実績を集計して
　店舗に毎月フィードバックし、省エネルギーに配慮した店舗運営の意識付けを行う。
②新規店にはＬＥＤ照明を導入する。またノンフロンの冷凍冷蔵機器またはインバーター機器を導入し、
　ショーケース等の稼働効率の向上と省エネ化を図る。　
③更新期を迎えた旧設備の店舗には、ノンフロンの冷凍冷蔵機器またはインバーター機器を導入し、ショー
　ケース等の稼働効率の向上と省エネ化を図る。
</t>
  </si>
  <si>
    <t>１0億円</t>
  </si>
  <si>
    <t>[工場]
　温室効果ガスの削減は、環境推進委員会議による活動や省エネルギー機器の導入を図り削減致します。目標排出量においては、生産高の成長を見込んでおり削減率を1.0％と致しました。原単位においては、社内管理基準として原単位前年比99％を目標値としています。よって目標年度は原単位を年1％削減と設定し管理します。
[コンビニエンスストア]
　温室効果ガスの排出量は、店舗へのエネルギー使用実績のフィードバックによる省エネに配慮した店舗運営および省エネ型機器の導入により、排出量の削減率年1％、排出量原単位の削減率年1％を目標として管理します。</t>
  </si>
  <si>
    <t>　温室効果ガスの削減は、低燃費・低公害車の導入及び配送コースの定期的見直しにより物流における温室効果ガスの削減を図ります。また、エコドライブの推進を図る事により温室効果ガス排出量削減を図ります。目標排出量においては、削減率を1.0％と致しました。原単位においては、社内管理基準として原単位前年比99％を目標値としています。よって目標年度は原単位を年1％削減と設定し管理します。
　</t>
  </si>
  <si>
    <t>[基本方針]
そごう・西武「環境方針」(https://www.sogo-seibu.co.jp/csr/)に基づき地球温暖化対策を推進。
　※環境ﾏﾈｼﾞﾒﾝﾄｼｽﾃﾑ(ISO14001)の認証を取得済み（西武1999年、そごう2011年）
　&lt;基本理念&gt;
　　私たちは、企業市民として社会的責任を自覚し、環境・社会・経済が一体となった事業活動を通じ、
　　お客様やお取引先、地域と共に、「次世代に続く豊かなくらしづくり」に取り組みます。</t>
  </si>
  <si>
    <t>各店において空調機や照明器具・ランプの高効率化を推進し、3％削減を達成するように各取組を実施する。
①空調設備の効率的な運転・温度制御。インバーター制御の活用。（横浜店）
②売場改装時のLED照明の積極的導入。
③既設照明器具のLED化。</t>
  </si>
  <si>
    <t xml:space="preserve">〇2026年までにカーボンニュートラルの達成することを対外発表を行っている。
○みなとみらい地区のゼロエミッション分科会に参画して温室効果ガスの排出削減を地域でも進めている。
○ＧＩＣは19年に新建屋になり当初より省エネ設計（CASBEE横浜Sランク認証）で建てられているので、
　まだ計画期間内の省エネ設備の更新計画は立てていない。
○具体的なエネルギー使用量削減の取り組みとして、設備の運転条件を見直し、効率運転に努める。
</t>
  </si>
  <si>
    <t>2023年1月から電気の30％をカーボンオフセットにて削減予定。
コロナ渦での出社制限から徐々に出社者も増え、エネルギー使用量も増加することが見込まれるが、空調のエコ運転などにより毎年1％の削減をめざす。
基準年度比3.0％の削減を目標とする。</t>
  </si>
  <si>
    <t>　事業活動における環境への負荷の低減を図り環境の保全を図るため、日常活動におけるエネルギー消費の削減に積極的に取り組む。ごみの削減やリサイクルを推進するほか、機器の設置・更新時には、高効率な空調機器やLED照明等を導入するなど、エネルギー消費量を抑制していく。また、学校における環境教育の充実を推進し、地球温暖化防止への啓発、取り組みを進める。</t>
  </si>
  <si>
    <t>１　老朽化した施設・設備の更新または施設の新設の際には省エネ効果の高効率機器を導入する。
２　不要な電気使用の抑制を行いエネルギー使用量の削減に努める。
３　省エネの取組を推進するための啓発を実施する。
４　学校現場において環境教育を実施し、意識の高揚を計る。</t>
  </si>
  <si>
    <t>　横浜市役所が行う事務及び事業に関する温室効果ガス排出量削減のための措置を取りまとめた「横浜市地球温暖化対策実行計画（市役所編）」基づき、温室効果ガス排出削減に取り組んでいる。</t>
  </si>
  <si>
    <t>１　配水ポンプにおけるエネルギーの効率化
　　配水ポンプ設備について、運用状況に応じて必要な量だけポンプを動かすこと
　のできるVVVF方式に順次切り替えていきます。
２　LED照明等のエネルギー効率の良い設備の導入
　　LED照明等のエネルギー効率の良い設備について、継続的な導入を図ります。　</t>
  </si>
  <si>
    <t>　公用車買い替えによる低燃費車導入割合を向上させるとともに、エコドライブの周知を行い、エコドライブを補助するETCの導入を継続することで、排出の抑制を図る。</t>
  </si>
  <si>
    <t>[基本方針]
市内3か所に公立病院を経営する事業者として、現在の温室効果ガスの排出量を把握する。
また、温室効果ガスの排出量を削減する取組を計画化し、横浜市病院事業全体で削減の努力をする。
・エネルギー使用状況を管理する　・適切な冷暖房温度の設定を行う
・不要な照明を消灯する　・照明器具等を省エネ型へ切り替えていく
・職員に対して、省エネ行動の推進を啓発する
[主要なエネルギー使用設備の更新等の検討]
①更新の対象となる主要なエネルギー使用設備
医療機器
②上記①の設備を選択した理由
病院事業特有の設備であり、主要なエネルギー使用設備であるため
③設備更新スケジュール
随時</t>
  </si>
  <si>
    <t>市民病院は2020年に移転が完了したため現時点での目標設定は困難である。
その他の事業所については、各年１％の削減を目標とした。</t>
  </si>
  <si>
    <t>【三井不動産グループ環境方針】
1.環境効率性の向上と環境負荷の低減、省エネルギー・省資源と廃棄物削減、汚染の防止に努め、地球温暖化対策と循環型社会の形成をめざします。 
2.低炭素に加え、水環境・生物多様性の保全、分散・自立型エネルギーの導入などを幅広く、統合的に推進し、環境負荷の低減と安全・安心、快適性の向上の双方をめざします。 
3.顧客、地域、行政などコミュニティと連携・協力して、「環境との共生」に積極的に取り組み、持続的発展が可能なまちづくりと、実効性の高い環境施策を展開します。
4.スマートシティなど環境配慮型まちづくりを国内外で展開し、未来のまちづくりをリードする環境先進企業をめざします。 
5.環境関連の法規制の遵守はもとより、必要に応じ独自の基準を定めて、「環境との共生」を推進します。 
6.環境教育、啓発活動などにより、三井不動産グループ全従業員に環境方針の周知徹底と環境意識の向上を図ります。 
7.環境への取り組み状況など、必要な情報の開示に努め、広報活動などを通じて広く社会とコミュニケーションを図ります。
市内の事業所についてもグループ環境方針に基づき事業活動を実施いたします。</t>
  </si>
  <si>
    <t>2022年度～24年度の3年間は排出原単位で毎年1％削減、3年間で3％削減達成を目標とする。エネルギー使用設備の適切な保守・運用管理を継続すると共に、計画的に空調、照明設備等のリニューアル・高効率化を進めて目標達成を目指す。</t>
  </si>
  <si>
    <t>[基本方針]
髙島屋グループは、経営理念に「いつも、人から。」を掲げており、経営理念の実現に向けた『地球環境を守るためのたゆまぬ努力』を一つの指針を示すとともに、環境・社会課題を中心とした重点課題を設定し､全従業員参加による環境保全活動を行っています。
また、地球温暖化防止などの環境課題にも重点を置き、働く一人ひとりが課題を抽出してCO2排出量の削減を図るべく省エネ・廃棄物の削減・3R活動に取り組みます。
各販売部・部門ごとに、取り組みの数値化と見える化に努め、実施責任者から結果の評価を行い、課題を抽出して改善します。</t>
  </si>
  <si>
    <t xml:space="preserve">当社は、環境・社会課題を中心とした重点課題を設定し、電力使用や衣類の製造から廃棄までに排出されるＣＯ２排出削減に向けたネルギー使用量削減の取り組みを推進していますが、現在までの店内照明の過半（2019年度計画時にも売場主要箇所の6割以上は）がLED更新済みであること、近年のコロナ禍に伴う前年度中の営業時間の短縮による基準年度の排出量が必然的に小さいことから、目標年度（2024年度）までの温室効果ガス排出量の目標削減率を2％とした。
</t>
  </si>
  <si>
    <t>「輸送のエコ」や「施設のエコ」で低公害車の導入や台車を使った集配、省エネを推進します。
特に、「施設のエコ」については、省エネ法の努力目標である、年間エネルギー消費原単位を年平均１％以上低減させることを基本方針としています。</t>
  </si>
  <si>
    <t>省エネ法の努力目標である前年度比1%削減に準じた設定としている。
１．照明:省エネ型への交換(随時)
２．空調機:省エネ型への交換、冷暖房使用制限、温度管理と定期的なフィルター清掃
３．電気使用量の見える化により電気使用量の管理</t>
  </si>
  <si>
    <t>省エネ法の努力目標である前年度比1%削減に準じた設定としている。
１．集配ツールを用いた走行距離の短縮　　　　　　　　　　　　　　　　　　　　　　　　　　　　　　　　　　　　（ルートマップを用いた無駄の無い集配、バス停方式の駐車位置固定化、車両を使用しない集配の推進）
２．研修によるエコドライブの実施　　　　　　　　　　　　　　　　　　　　　　　　　　　　　　　　　　　　　　　（スムースなシフトチェンジ、エンジンブレーキの使用）
３．ネコアシシステムによる運転状況の把握及び管理</t>
  </si>
  <si>
    <t>エコドライブの推進、店舗看板をLED照明への切り替え推進でCO2削減を図る。</t>
  </si>
  <si>
    <t xml:space="preserve">社用車台数の削減、エコカー比率増や適正配置をしていく。
</t>
  </si>
  <si>
    <t>市内の事業活動における温室効果ガス排出抑制に向けた基本方針
・更新時期を迎えた設備の更新時には高効率器具を積極的に選定する。
・市外に設置した太陽光発電で発生した環境価値を市内の物件で活用する。
グループ全体目標
●温室効果ガス（CO2）削減
【中長期目標】
Scope1・2および3(カテゴリー1・11)の排出量を、総量で2019年度比、2030年までに35％削減する。
（2020年11月SBT（Science Based Targets）認定取得済）
※Scope 3については、カテゴリー1(建物の建設時等)およびカテゴリー11(販売した商品の使用時)を
　対象としており、2019年度実績で、Scope3の約94％をカバーしています。
●エネルギー使用量の削減
●太陽光発電の促進</t>
  </si>
  <si>
    <t>基準年度は基礎排出係数が小さい電力会社と契約をしていたが、一部物件で電力会社の切替により基礎排出係数が高くなる見込みである。
そのため、物件の売却等により総排出量は減少するが、原単位は上昇する見込みとなる。
再エネプランへの切替や非化石証書の調達により調整後CO2排出量については大きく削減する計画とする。</t>
  </si>
  <si>
    <t>[日産自動車株式会社　環境方針]
日産環境理念：人とクルマと自然の共生
究極のゴール：事業活動やクルマの走行時に生じる環境負荷や資源利用を、自然が吸収可能なレベルに抑える
日産の目指す姿：『シンシア・エコイノベーター(Sincere Eco-Innovator）』
• シンシア（誠実な）：環境問題に対し積極的に取り組み、環境負荷を低減する。
• エコイノベーター：持続可能なモビリティ社会の発展のために、お客さまに革新的な商品を提供する。
取り組むべき重要課題
・CO2排出量の削減/再生可能エネルギーへの転換
・資源循環
・大気、水、土壌・生物多様性の保全</t>
  </si>
  <si>
    <t>１．排出量の９割以上を占める横浜工場においては、設備増強、操業upにより、排出量は基準年度に比し増加する見込みであるが、目標年度には省エネ活動を行い0.1％削減する目標設定とした。なお、横浜市内事業所の活動実績を明確化するため、本年計画から横浜工場の売上高を原単位の分母とした。また、目標は省エネを推進し、年1％の原単位の改善を行い、3か年で3％の原単位改善を行う。
２．非生産拠点であるグローバル本社については竣工以来、空調設備、照明設備等の運用において大幅な省エネを実施して来た。今後ビル環境に悪い影響を及ぼさない範囲で、更に省エネ活動を実施してCO2排出量の削減に努める。</t>
  </si>
  <si>
    <t>・1%/年を基本に、3年間で3%を削減することを目標に、活動を進める。
・削減の方策は、以下を基本とする。
　①推進体制を整備する。
　②初年度登録年月が古く、CO2の排出量の多い車の優先的代替。
　③カタログ値に比較して、原単位の悪い車の要因分析と改善策の実施。</t>
  </si>
  <si>
    <t xml:space="preserve">1.弊社では、従来より省エネ法をはじめとする環境に関する法令を順守し、世界基準で環境負荷低減に努めて
　いる。横浜市地球温暖化対策計画についても全社での取組の一部として積極的な取組を実施する。
2.目標の達成のためには、現在全社にて取組んでいるアイドリングストップ運動をはじめとする
　エコドライブを更に徹底させるとともに、低燃費車などの二酸化炭素排出量の少ない自動車の導入を
　推進する。
3.低燃費車導入方針については、車両リース満了毎車両入替時に軽自動車への移行や低燃費車の積極導入を
　実施し、計画期間中を通して温暖効果ガス抑制に努める。
</t>
  </si>
  <si>
    <t xml:space="preserve">物流量の増加に伴う車両走行距離の増加が、温室効果ガスの排出量増加の要因となるが、
当社は、「元気と、かがやき」をお届けする企業として、環境に配慮した下記活動を展開、
推進することで、基準年度の約3%の削減を目標に設定。
①エコドライブの推進
②低燃費車の導入
③軽自動車への切替
④配送方法の更なる効率化を検討（所謂、タクシー物流からバス物流への推進）
尚、原単位には、排出量と密接に関連のある売上高する。
</t>
  </si>
  <si>
    <t>3号任意</t>
  </si>
  <si>
    <t>　当社の主たる事業である道路旅客運送業においては、車両の代替の際には燃費性能等を考慮するとともに、車両を取り扱う運転従事者に対しエコドライブの重要性を理解し実践できるよう教育を進める。
　また、事務所等においても老朽化した設備の代替に際し省エネ性能の高い設備の導入を検討するとともに、設備を使用する従業員に対して無駄なエネルギー使用がないよう、省エネの重要性を理解し実践できるよう教育を進める。</t>
  </si>
  <si>
    <t>　２０１９年度を計画初年度とする前計画期間と同様、省エネ法により国が求める削減目標である「対前年比１．０％削減」を全社的な目標とし、横浜市内の全事業所においても対前年比１．０％削減、３年間で同約３．０％の削減を目標とした。</t>
  </si>
  <si>
    <t>１．基本理念：持続的成長と環境負荷低減の両立を目指し、企業の社会的責任を果たします。
２．基本方針：基本理念に基づき、製造・物流・小売の各段階において環境負荷低減のための活動を実施します。
　　①省エネにつながる商品を積極的に開発します。
　　②工場、店舗等の事業所における環境負荷の低減に努めます。
　　③効率的な物流システムの構築によりＣＯ２排出量を低減します。</t>
  </si>
  <si>
    <t xml:space="preserve">
延床面積に期中の事業所の増減や営業時間の変更などが反映されることを目的とし設定した。
店舗数は増加予定であり、排出量が増えることが予想されるが、原単位ベースで削減するよう、努める。
延床面積（千㎡）×（年間営業時間/24時間×365日）
…この数値の全事業所合計を原単位の指標とした。</t>
  </si>
  <si>
    <t xml:space="preserve">〇スタンレーグループは、下記の環境基本理念をもとにＩＳＯ14001を通じて環境保全活動に取り組んでいます。
【環境基本理念】　スタンレーグループは、かけがえのない地球とその生態系の豊かな恵みを、健全な状態で次世代に引き継ぐため、
全ての企業活動を通じて環境に与える負荷を最小限にし、”豊かな価値の創造と環境との調和”を実現します。
○横浜市で事業活動を行っている4事業所（技術研究所、横浜技術センター、オプトテクニカルセンター、
みなとみらいテクニカルセンター）は、 環境保全活動を通し、省資源・省エネルギー・廃棄物の削減等、
健全な環境の維持・向上、温室効果ガスの排出抑制に努めます。
</t>
  </si>
  <si>
    <t>〇横浜市で事業活動を行っている4事業所の内、みなとみらいテクニカルセンターを除く3事業所（技研・オプトテクニカルセンター・横浜技術センター)において温室効果ガスの削減に取り組む。空調機器の入れ替えなどによりCO2排出量について
2024年度までに2021年度比0.1%削減を目標とする。</t>
  </si>
  <si>
    <t xml:space="preserve">1．製品の研究、開発、設計、製造、修理、整備におけるライフサイクルの全ての段階で、発生し得る環境影響を認識し、事業活動が地球環境に与える影響を的確に捉え、使用資源・エネルギーの有効利用、環境汚染物質並びに廃棄物の分別・処理の適切な管理及び削減を行い、地球環境の保護と地球環境汚染の予防に努める。
2．事業活動に当たっては、環境に影響を及ぼす活動、製品及びサービス（以下、環境側面と呼ぶ）に関連する国際条約、法律、規則及び協定等を遵守する。
3．全社の環境側面並びに法的要求事項、環境状態、利害関係者のニーズ及び期待、外部及び内部の課題等に関するリスク及び機会から実施計画を定め実行する事により、環境パフォーマンスを継続的に改善する。
4．環境教育により社員及び当社のために働くすべての人の環境保全活動に対する理解と、環境に関する意識向上を図る。
5．この環境方針を社員及び当社のために働くすべての人に周知する。また、この方針は外部からの要求に応じ随時提供できるものとする。
</t>
  </si>
  <si>
    <t xml:space="preserve">
2024年の操業は、増加する見通しである。したがって原単位１％/年で削減する計画
生産量は増加の方向であるため、原単位を削減目標として進める。
</t>
  </si>
  <si>
    <t>[基本方針]
（１）省エネ対策・環境対策には一層の努力と重点を置き経営課題として行う
（２）環境教育の勉強会などを通じて社員の環境保全に対する意識向上に努める
（３）施設・設備の定期的な保守点検を実施し、性能の維持に努める
（４）省エネの取り組みとして設備更新時にトップランナー設備を導入するため、新技術の収集とセミナー等の研修に積極的に参加する
また市内事業所の排出量削減は全社ににおける削減に貢献するので、本計画は全社の取組と同じ位置づけにある。</t>
  </si>
  <si>
    <t>電力使用量の大きな割合を占める冷凍機設備の運用面での効率化、冷蔵倉庫内の適正な温度管理、荷捌き場・倉庫内照明のLED化の検討などで、年平均１％のCO2排出量削減を目標とする。</t>
  </si>
  <si>
    <t xml:space="preserve">すかいらーくグループは、脱炭素社会の実現に向けて、Co2排出量の削減に取り組みます。
1.店舗・工場・本部での省エネルギー活動を推進します。
2.宅配・店舗配送等でのガソリン使用量の削減と環境配慮型車両の導入を推進します。
3.再生可能エネルギーの積極的な導入を図ります                                                                                                            
</t>
  </si>
  <si>
    <t xml:space="preserve">原単位で年平均1%以上改善
</t>
  </si>
  <si>
    <t>[基本方針]
事業者全体としてGHPを導入している店舗について、契約期間13年のフルメンテナンス契約の終了時に高効率機器への更新を順次計画している。更新時期の照明器具についは、順次LED化を計画している。
下記の対応を実施。
①照明の間引き、使用していないエリアの消灯②ウォシュレットの暖房停止③ジェットタオルの電源OFF④室温設定のエリア分け⑤プール階段のパネルヒーター・床暖房を使用しない。⑥離席時OA機器モニタ電源OFF⑦エアコンON・OFF時間の設定⑨営業終了後はカーテン・ブラインドを閉め、翌朝の直射日光を防ぐ。等
市内事業所数：7店舗(2022年4月日吉店オープン）
原油換算500KL以上：2店舗</t>
  </si>
  <si>
    <t>省エネ運用の継続および更新時期の設備については高効率化を計画し、温室効果ガスの排出を抑制する。日吉店の新規オープンとすでに省エネ運用を実施しているところからの削減であることと、新型コロナウイルス蔓延状況など今後の予測が難しいため、排出量の削減率は1％で設定する。</t>
  </si>
  <si>
    <t>ISO14001に基づく環境目標を定め、温室効果ガス排出削減に取り組んでいる。
計画では、横浜市内の店舗から排出される二酸化炭素排出量を原単位で毎年1％削減することを目標として、新店・改装店の省エネ機器導入、全社員（ｅ-ラーニング）、店舗スタッフ（専門冊子）への環境教育の定期的（年3回）な実施、店舗でのレジ袋削減や商品容器・包材、用度品を含め、プラスチック削減、環境配慮型素材の使用増、再生可能エネルギー（太陽光）による供給など、全事業所（本部・加盟店）をあげて取組を推進している。</t>
  </si>
  <si>
    <t>店舗設備(販売什器等)については標準化されており、温室効果ガスの排出量に大きな差異はなく、また業務拡大による店舗数の増加が見込まれるため、総排出量を年度の月末店舗数の平均で割った１店舗あたりの排出量を原単位として設定。原単位で年1%の削減を目標とする。</t>
  </si>
  <si>
    <t>【設備面】
1.照明設備の高効率化:店内照明と看板照明を全てLED照明に
　既存店では店内照明はすべてLED照明に更新済み。看板照明を2026年までにLED照明に更新予定。
　新店では店内・看板共にLED照明を標準の仕様としている。2.空調機や冷ケースをより高効率なものに更新
　既存店では2026年までに高効率機器に更新予定。
　新店では高効率機器を標準の仕様としている。
【運用面】
1.エアコン運用ルールの全店実施（実施済み）
2.店内照明運用ルールの全店実施（実施済み）
3.お買物袋ご持参運動の全店実施（実施済み）</t>
  </si>
  <si>
    <t>弊社では平成２１年からいち早く省エネ対策の取組みを実施しております。〔①店舗別エネルギー消費量の把握 ②エアコン運用ルールを作成し全店で実施 ③店内照明の点灯ルールを作成し全店で実施　④お買物袋ご持参運動の全店実施 ⑤店長会議にて取組み結果報告 を実施して参りました。〕既存の事業所でも①高効率照明器具への更新（LED照明器具等の導入）②高効率空調設備の導入等を計画的に実施し、原単位年１％の削減を目標とします。</t>
  </si>
  <si>
    <t>照明器具のLED化及び手術棟吸収式冷温水機器更新を行い削減を行う。</t>
  </si>
  <si>
    <t>省エネ法(エネルギー使用効率を毎年1％以上改善する)の努力義務に順ずる。</t>
  </si>
  <si>
    <t>１．電気自動車、ハイブリットカー、エコカーの保有比率増による排出量の削減。
２．店舗事務所および工場の蛍光灯をLED化の推進。</t>
  </si>
  <si>
    <t>【京急グループ環境基本方針】
私たちは、あらゆる事業活動や社会貢献活動を通じて、地球環境の保全と環境負荷の低減に努め、持続的発展が可能な社会の形成に貢献します。
【TCFDに基づく情報開示と「京急グループ2050年カーボンニュートラル」の策定】
京急電鉄では、ESGへの取り組みを経営のベースと位置付け、事業活動により発生する温室効果ガスの排出抑制に向け取り組みを進めている。そして、さらなる持続可能な社会の実現を目指し、2022年6月に気候関連財務情報開示タスクフォース（TCFD）の提言に基づく情報の開示をはじめ、長期環境目標として「京急グループ2050年カーボンニュートラル」を策定した。この長期環境目標の達成に向けた中間目標として、温室効果ガス排出量を「2030年度末において2019年度比30％削減」と設定し、「省エネ」・「創エネ」・「再エネ」といった各事業における戦略を検討し、グループ全体で目標達成に向け取り組みを進めていく。
今後、上記に基づく横浜市地球温暖化対策計画書制度への対応として、2022年度～2024年度の3年間においては、省エネによるエネルギー使用量の総量を削減する活動に加え、地産地消の再エネ電力の採用や、環境価値証書・非化石証書をはじめとするクレジットの活用なども視野に入れ、市内の事業所から排出される温室効果ガス排出量の削減に取り組む。</t>
  </si>
  <si>
    <t>基準年度である2021年度は、新型コロナウィルス感染症の影響により、すべての事業所が通常の業務を実施できず、営業時間の短縮や、テレワークによる在席人数が減少した状況下での数値である。当社ＫＰＩ見直しにより、コロナウィルス感染拡大前実績2019年度を基準として、年３％ずつ削減する。なお、京急グループ本社横浜移転分勘案を勘案し、2019年度値は8,229t-CO2と推定し、年３％削減で計画。2022年度7,510t-CO2、2023年度7,285t-CO2、2024年度7,067t-CO2（削減率8.73%/2019年度比）の目標を設定した。
省エネの推進、再エネの導入及びクレジットの活用などの対策を総動員して目標の達成を目指す。</t>
  </si>
  <si>
    <t>ＮＴＴコミュニケーションズ地球環境憲章
◎基本理念：NTTコミュニケーションズグループは、グローバルな規模であらゆるお客さまの利益につながる最高水準のサービスを創造し、提供するすべての過程において、地球環境保全に積極的に取り組むとともに、環境にやさしい社会の実現に貢献します。
◎基本方針：すべての企業活動において、次の方針を基本とする。
①企業責任の遂行
②環境にやさしい社会実現に向けた活動の支援 
③社会活動を通しての貢献 
④環境情報の公開環境
⑤生物多様性の保全と持続可能な利用（生態系の保全と持続可能な利用）
 詳細は、https://www.ntt.com/about-us/csr/eco/details.html参照</t>
  </si>
  <si>
    <t>弊社は通信業が主体であり、通信負荷によるエネルギー使用量が大きい。
温室効果ガスの排出量を１％削減すること前提に目標を設定した。この目標を達成するために次のような対策に取組んでいく予定である。
・高効率整流装置、高効率空調設備への更改・余剰設備の休止を実施するなど、エネルギー使用量の削減を積極的に実施していく。</t>
  </si>
  <si>
    <t>[基本方針]
　　当企業団では平成１５年度より「地球温暖化対策実行計画」を策定、実行している。
　　平成１５年度から１９年度までの第１次実行計画においては、日常的な省エネ、機械等の運転管理の徹底を
  ベースとした効率的な水道用水供給の推進に取り組んできた。　
    また、平成２０年度から令和３年度までの第２次実行計画では、第１次実行計画の取組みに加え「水力発電」
　、「太陽光発電」などのクリーンエネルギーの導入を順次進め、温室効果ガス排出量を平成１８年度排出量の
　６パーセント減、取水量１立方メートル当たりの温室効果ガス排出量を平成１８年度の１パーセント減を目標
　としてきた。
　　現在は、令和４年度から１２年度までを計画期間とした第３次実行計画の期間中であり、平成２５年度比で
　４６パーセント削減、令和３２年のカーボンニュートラルを達成目標として取組みを推進している。</t>
  </si>
  <si>
    <t>　当企業団では、地球温暖化対策実行計画に基づき、二酸化炭素の排出削減の取り組みを継続しているが、水需要の影響により削減効果は変動する。
　今回の計画策定にあたっては、エネルギー使用の合理化等に関する法律に基づき提出している定期報告書に目標として設定している年1％のエネルギー原単位の削減(3年間で3％削減)と同様に、二酸化炭素排出量についても3年間で3%削減することとした。
　具体的施策としては、計画期間内において以下の項目の検討をする。
　　１．ポンプの効率的な運転
　　２．空気調和設備の効率的な運転管理
　　３．照明設備の効率的な運用
　　４．小水力発電の運用による電気及び化石エネルギー使用量の削減　</t>
  </si>
  <si>
    <t>「キリングループ環境ビジョン2050」の実現に向けた中期目標として、SBT1.5℃目標を設定し、RE100に加盟している。GHG削減目標を2030年までにScope1+2で50%削減、Scope3で30%削減と目標をストレッチする（2019年比）。2050年までにはGHG排出ネットゼロを目標とする。また、2040年に使用電力を100%再生可能エネルギーに転換することも目標に掲げ、脱炭素社会をリードする取り組みを加速させる。
横浜工場においては冷凍設備、排水処理設備、およびコンプレッサー等のユーティリティ設備は老朽化が進んでいるため、日々の運転管理における省エネルギー活動と共に、老朽化したユーティリティ設備を最新の機器へ計画的に更新することにより、更なる温室効果ガス削減を図りたい。</t>
  </si>
  <si>
    <t>年平均1%削減する方針で、省エネ法の考え方に基づいて温室効果ガス排出量の目標値と設定する。
なお、原単位分母である製造量は、ビール類製造量の減少とRTD製造量の増加を見込み、2021年度とほぼ同等と仮定し目標を設定した。</t>
  </si>
  <si>
    <t xml:space="preserve">[基本方針]
・「CO2削減プラン」を作成し、エネルギー使用量を年1%削減する目標を設定し、対策に取り組む
・この目標を達成するため、従来より推移してきた電気使用量の削減など省エネ対策の再徹底を図る
・自動車については、エコドライブの継続的な取り組みと合わせて、ハイブリッドなど二酸化炭素の
　は支出が少ない車種への代替を引き続き推進していく
</t>
  </si>
  <si>
    <t>・クールビズやそれに伴う適正な室温設定など全社的に節電に伴う　　　　　　　　・店舗の空調機についてインバーター機など高効率機への代替を促進する
・ＬＥＤ照明への代替への促進など省エネ型設備・機器への代替を促進する</t>
  </si>
  <si>
    <t>・低公害車への代替を促進する
・日常点検励行し定期点検を確実に実施する
・急発進、急停車の禁止などエコドライブの継続実施</t>
  </si>
  <si>
    <t>省エネと地球温暖化対策を実施するにあたり、ご利用中のお客様を最優先とし、削減の為に過度な対策は控える</t>
  </si>
  <si>
    <t>入館者数に依存する数値が多く、入館者数が増加すると使用量に影響する所が大きい。但し、コロナ禍において入館者数の増減が激しい状況で、原単位では大きく影響を受けてしまう為、エネルギー量の総量を削減する事を目標とする。</t>
  </si>
  <si>
    <t>＜基本方針案＞
１.基本方針
　「グループ環境方針」にもとづき、本業の金融サービスを通じた活動や自らの企業活動において、地球温暖化対策や環境保全に取り組んでいます。
(１)企業活動を通じた環境配慮
　省エネルギー・リサイクルを推進し、自社契約電力の実質再生可能エネルギーへの切り替えを進めるとともに「かながわプラごみゼロ宣言」に賛同しています。
(２)本業の金融サービスを通じた環境配慮
　本業の金融サービスを通じた活動おいて、地球温暖化対策や環境保全に取り組んでいます。地域企業の環境・社会問題の解決につながるSDGsの取り組みを金融面からサポートします。
(３)役職員一人ひとりによる環境保全を意識した行動の実践
　地元開催の山や海岸、河川の清掃活動などに参加し、地域の方々と協力して環境保全に取り組んでいます。
  また、自治体と連携し、県内における緑化活動をおこなっています。</t>
  </si>
  <si>
    <t>前回計画（2019年～2021年）のうち最小の排出量である2021年実績排出量12,823t-CO2より３年間で３％削減する目標としています。よって今回計画（2022年～2024年）の基準排出量（2021年度実績）に対しては３年間で３％削減する目標としています。本部および全営業店における省エネルギー運動の実施ならびに本店ビル、事務センターの空調設備更新など設備投資の実施等により排出量の削減を図ります。削減目標は前回同様３年間で３％の水準であれば現状の排出量削減状況にも対応可能と考えます。</t>
  </si>
  <si>
    <t>地球温暖化対策に考慮し、お客様に快適な時間を過ごしていただける商業施設を目指した環境を作っていきます。</t>
  </si>
  <si>
    <t>百万㎡･ｈ</t>
  </si>
  <si>
    <t>建物竣工後２０年以上経過し、設備機器に更新時期が来ています。　　　　　　　　更新スケジュールを策定し実行していきます。　　　　　　　　　　　　　　　　　　　　　　　　１．照明の省エネ化　　　　　　　　　　　　　　　　　　　　　　　　　　　　２．空調設備の更新　①空調機　②排風機　③外調機　④個別パッケージ</t>
  </si>
  <si>
    <t>[基本方針]
グループ理念
私たち西武グループは地域・社会の発展、環境の保全に貢献し、
安全で快適なサービスを提供します。
また。お客様の新たなる感動の創造に誇りと責任を持って挑戦します。</t>
  </si>
  <si>
    <t>省エネ法に基づき、年間１％を目標として、使用エネルギー削減に取り組む。</t>
  </si>
  <si>
    <t xml:space="preserve">　横浜市役所が行う事務及び事業に関する温室効果ガス排出量の削減のための措置をとりまとめた「地球温暖化対策実行計画（市役所編）」に基づき、温室効果ガス排出削減に取り組んでいる。
　2030年度までを計画期間とした本計画では、市役所が排出する温室効果ガス排出量を2013年度比50％削減を目標に掲げ、公共施設へのLED等高効率照明の導入、太陽光発電設備等再生可能エネルギーの導入拡大、次世代自動車等の積極導入などに取り組み、目標達成に向けて取組を進めていく。
</t>
  </si>
  <si>
    <t>「横浜市地球温暖化対策実行計画（市役所編）」に基づき、照明設備のLED化や再生可能エネルギーの導入、運用対策の徹底などに取り組み、基準年度比4.7％削減を目標とする。</t>
  </si>
  <si>
    <t>乗用車等の一般公用車の更新・新規導入の際は、代替可能な車両がない場合を除き、電気自動車や燃料電池自動車などの次世代自動車の導入を原則とし、また、公用車の効率的な運用、エコドライブや適切な点検・整備の徹底により、温室効果ガス排出量の抑制に努め、基準年度比1.0％削減を目標とする。</t>
  </si>
  <si>
    <t>〔基本方針〕
環境基本方針（JKグリーン2025）と目標設定
　■気候変動への対応　2050年カーボンニュートラルを実現
　　事業活動に伴うCO2排出量削減目標2025年までに2019年比25.2％削減（総量・グローバル）
　　購入した製品、輸送、販売した製品による排出量削減カテゴリー1/4/11に対しサプライヤーとの連携によるCO2削減
　■資源の有効活用　　ゼロミッションの実現（3Rマネジメント推進）
　　・廃棄物リサイクル向上　　　・プラスチック削減　　　・水使用量削減
　■環境保全・管理　　　環境負荷化学物質の適正管理
　■生物多様性の保全　　生態系の維持、持続可能な社会の実現に貢献し、生物多様性を保全する。
〔主要なエネルギー使用設備の更新等の検討〕
①更新の対象となる主要なエネルギー使用設備
　①空調機　②照明機器　
②上記①の設備を選択した理由
　機器の更新や運用の強化にて、CO2排出量の大幅な削減が見込める為
③設備更新スケジュール
　年度ごとの予算からスケジュール化</t>
  </si>
  <si>
    <t>全社方針との目標の連鎖を図り推進する。
　　　基準年度比年1％以上の削減を図り、目標年度で3％の削減を図る。</t>
  </si>
  <si>
    <t>[基本方針]
国立研究開発法人理化学研究所横浜キャンパスは、環境に配慮した研究所運営を最重要課題とし、経営理念を実現するために、研究所に働く一人ひとりの自覚と、研究所の活動に関わる関係者との協力により、積極的・継続的に環境問題の解決に取り組みます。
・ 環境負荷の低減や地球環境問題の解決に貢献する研究活動を積極的に推進し、生命科学の研究拠点としてふさわしく、かつ先進的な研究成果の創出に努めます。
・エネルギー使用の合理化、化学物質の適正な管理、廃棄物の削減などによる環境配慮活動を積極的に行います。
・ 環境負荷低減活動や地球環境問題の解決に貢献する研究活動に関する情報を積極的に公開し、社会との対話に努めます。
・ 研究所が一体となって環境負荷の低減を図るため、効果的な環境配慮体制を整備するとともに、職員等への環境教育を実施します。</t>
  </si>
  <si>
    <t>気候変動の影響を極力抑え、維持することを目標としたうえで、予算措置に応じて下記の施策により1年あたり0.1%の排出量削減を目指す。建物（原単位分母）の増減予定が無いため、原単位も同じ削減目標値に設定。
・ 照明器具の省エネ型およびLED化への段階的更新。
・ ホームページ等でエネルギー使用状況、省エネ情報、見える化の充実を図る。
・ 老朽化設備（主にパッケージ型空調機・空冷チラー・冷温水発生器・温水ヒーター・特殊空調室）の順次更新。
・ ポンプ及び送風機等における交換・整備時のIE3電動機への段階的更新。</t>
  </si>
  <si>
    <t>関電工　南関東・東海営業本部、神奈川支店、静岡支店及び名古屋支店は、持続可能な社会の実現に向け、各支店の管轄する県内の一般電気設備及び給排水・空調設備、情報通信設備、電力設備を施工する事業活動のあらゆる局面において、自然の営みと環境に配慮した取り組みを進めます。
1．環境法規制と、「南関東・東海営業本部」、「神奈川支店」、「静岡支店」及び「名古屋支店」が同意するその他要求事項を順守するとともに、環境リスクの低減を図り、企業の社会的責任を果たします。
2．低炭素社会・循環型社会実現のため、環境に配慮した技術の開発・設計・施工により、省エネルギー、省資源、資源リサイクル、汚染の予防に取り組みます。
3．地球環境の保全活動を、経営の重要課題の一つとして位置づけ、環境マネジメントシステムの継続的改善に取り組みます。
4．事業に関わる全従業員への環境教育を徹底し、環境に対する意識の向上に取り組みます。
5. 地域社会と連携し、「社会貢献活動」に積極的に取り組み、生物多様性に配慮した社会づくりに貢献します。</t>
  </si>
  <si>
    <t>2023年度に、正確なCO2排出量を把握し具体的削減目標を策定するため、事業所別の活動量（電気や燃料などの使用量）の収集方法を検討中です。</t>
  </si>
  <si>
    <t xml:space="preserve">[基本方針]
①エネルギー効率が低く温室効果ガス排出量の削減余地が大きい庁舎を中心に、施設の新築・増改築、大規模改修及び設備更新の時期に合わせて、施設や設備の省エネルギー仕様への転換を図るとともに、新エネルギー等の導入を進めるなど、計画的に進めていく。
②省エネ法に基づく「中長期計画書」、神奈川県地球温暖化対策推進条例に基づく「事業活動温暖化対策計画書」、及び横浜市の条例に基づく同様の計画書をそれぞれ策定し、省エネへの取り組みを推進する。
③温室効果ガスの排出抑制に向けて、県民、事業者及び他の自治体等に省エネに関する支援など、継続して取り組む。
④施設改修等に合わせた省エネ対策として、費用対効果の大きい蛍光灯型ＬＥＤの照明の導入及び高効率な設備の導入など、計画的に進めていく。
</t>
  </si>
  <si>
    <t>エネルギーの使用の合理化に関する法律」（省エネ法）における中長期的目標であるエネルギー使用量の年平均1％削減と連動させ、計画期間で対象となる施設全体でエネルギー使用に伴う排出量を年平均1％削減することを目標とする。</t>
  </si>
  <si>
    <t>（基本方針）
無駄なエネルギー消費を無くし、合理的なエネルギーの利用を目指しています。
スタジオは昼夜問わず多種の人が出入りする場所である為、各自の省エネに対する考えが必要になります。
その為には、テナント各社及び番組スタッフの協力が不可欠となる為、必要に応じ省エネ対策等具体的な取組み
への協力を呼び掛けております。
また、この計画書に基づき設備的な改善や改修時に省エネ設備を積極的に取り入れ、温室効果ガス排出抑制に
今後も取組む方針であります。</t>
  </si>
  <si>
    <t>現在計画的にスタジオ内設備の更新が行われております。
スタジオ設備の省エネ化をはかり、今後も電力に関しましてはクレジット制度を利用し、実質排出量０に努めていたいと考えております。</t>
  </si>
  <si>
    <t>　当社は次の点を重視して、温室効果ガスの抑制対策に取り組む方針である。
１．全社的及び各店の組織を整え、設備及び運用の見直しを図る。
　　・主要なエネルギー使用設備の更新予定
　　　更新対象：パッケージエアコン、照明設備等　店舗選定中
　　　選択理由：竣工時より使用しており、最新の機器を導入する事により省エネ効果が見込まれるため
　　　更新予定年度：2022～2026年度
２．電力削減対策として全社的に以下の事項を実施する。
　　・エレベーター、トラベータ―、エスカレーター等の動力系の曜日別の稼動調整
　　・空調の設定温度（夏期　２８℃など）
　　・空調の運転停止（使用していない時間、エリア）など
　　・店舗バックヤードの消灯及び空調の運転停止。屋外駐車場未使用場所の照明消灯。
３．その他の取り組み
　　・ゴミの分別リサイクルに努め、廃棄物の削減を図る。
　　・ペーパーレス化への取り組みを図り、紙ごみの削減をする。
　　・衛生委員会において、建物内の環境をチェックし、衛生及び安全面などを考慮した省エネ対策を実施する。</t>
  </si>
  <si>
    <t>基準年度となる2021年度はコロナ禍の影響による営業時間短縮のため稼働率が低い年度であり、市内事業所における設備更新の計画も未定のため、通常の営業に戻った場合の温室効果ガス排出量の削減は非常に困難である。
温室効果ガス排出量の維持を基本とし、2024年度までに原単位で1.0％以上の削減を目指す。</t>
  </si>
  <si>
    <t>弊社ではエコアクション21の取組をベースとして削減目標を掲げ、目標未達項目については挽回策を立てながらPDCAを回した活動を行っている。
また計画としては取引先との目標と合わせて温室効果ガスの排出量を2030年までに2013年度比50%の削減を目指し取り組んでゆく方針。
当面は年平均４％以上の温室効果ガス排出量の低減させることを目標に具体的に取り組むべき措置を示すとともに、効果が将来に向けて発揮できるよう、中長期的視野に立った計画的な取組みに努める。 　　　　　　　　　　　　　　　　     　　　　　 　　　　　　　　　　　　　　　　　　　　●横浜市における基本方針は、下記の全社的な省エネ、ＣＯ2削減対策基本方針に内包される。
　・EA21に基づいたPDCAを回した削減活動の実施
　・設備更新時に高効率（省エネ対応）機器の導入をする
　・排出係数の低い電力会社を意識した選定を心掛ける
　・重点対策の推進　　　　　　　　　　　　　　　　　　           
●設備更新は、横浜工場については３年前に大規模更新を実施しているため、現時点では大規模な更新の予定はなし。（グループ全工場順番に更新しているため）
　戸塚事業所については2021年6月に閉鎖のため、今回の計画より報告対象から外すこととする。　　　　　　　　　　　　　　　　　　　　　　　　　　</t>
  </si>
  <si>
    <t>計画としては取引先との目標と合わせて温室効果ガスの排出量を2030年までに2013年度比50%の削減を目指し取り組んでゆく方針。削減に対する運用面については武蔵野EA21環境経営方針に基づき、EA21の活動によりPDCAを回した削減活動に取り組んでいく。現状大規模な設備更新計画は直近では無いが（全工場順番更新のため）、当面は古い空調機等を中心に更新できるものは更新して温室効果ガス年間約４％削減（計画年度で１２％の削減）を目指す。</t>
  </si>
  <si>
    <t>[基本方針]
弊社はビル不動産賃貸会社であり、冷暖房設備・電気設備等はビル事業運営の為に不可欠な設備の為、設備稼働のエネルギー消費量も多く、排出するCO2も多くなっている。　　　　　　　　　　　　　　　　　　　　　　　　　　　　　　　　　　地球温暖化が深刻化している今日、CO2排出削減努力は企業としても社会的責任としてとらえ、建築物・設備等の運用を主に地球温暖化対策書を作成し、CO2排出削減を推進させていくものとする。</t>
  </si>
  <si>
    <t xml:space="preserve">【目標排出量の設定にあたっての前提条件】
営業時間の延長・オフィス入居率・来館人員・外気温度などを算定して設定している。
</t>
  </si>
  <si>
    <t>[基本方針]
・第三次計画期間を踏襲し、継続した省エネの取り組みを全社をあげて行う
・市の温暖化対策の主旨を良く理解し、企業として自主的な省エネ活動を推進する。　　　　　　　　　　　　　　　　　　　　　　　  　　　　　　　　　　　　　　　　　　　　　　　　　　　
[排出量抑制に向けた取り組み]
①照明設備（屋内・屋外）の運転時間、点灯・消灯時間の運用管理徹底等、
  継続的に省エネチューニングを実施。
②再生可能エネルギーの導入と検討（戸塚モディ：2022年4月より導入済　マルイシティ横浜：期日未定）　　　　　　　　　　　　　　　　　　　　　　　　　　　　　　　　　　　　　　　　　　　　　　　　　　　　　　
③省エネにつながる設備の更新依頼
・テナント入居の為、省エネ設備機器や再生可能エネルギーの導入に直接的な
　対応は難しいが、オーナーへの提案や協業を検討する。　　</t>
  </si>
  <si>
    <t xml:space="preserve">■計画【１】の基本方針の実行
■ＬＥＤ導入等照明の高効率化の段階的な実施・店内・外照明の
　点灯・消灯時間の効率化推進
</t>
  </si>
  <si>
    <t xml:space="preserve">この2年間コロナ下で実施できなかった
デマンドメーターの活用
空調温度設定
による電気使用量の抑制
</t>
  </si>
  <si>
    <t>100万㎡･h</t>
  </si>
  <si>
    <t>前年度-3.0％の削減を目標とする。</t>
  </si>
  <si>
    <t>従業員全員が地球環境保全意識を常に持ち、エネルギーの効率的な使用に努めるとともに現有設備の省エネルギー化改善及び省エネルギー設備の導入の推進により、生産活動に伴う温室効果ガスの排出削減に積極的に取り組み、地球温暖化対策の継続的改善を行います。</t>
  </si>
  <si>
    <t>十t</t>
  </si>
  <si>
    <t>[目標排出量増加要因]工場生産量が増加傾向にある。(110％増の見込み)
[目標原単位の削減要因]冷凍機・冷却機の入替え等設備更新による電力使用量の削減を見込んでいる。</t>
  </si>
  <si>
    <t>[基本方針]
省エネルギー、施設の長寿命化、廃棄物の削減などで地球環境との共生を目指す。</t>
  </si>
  <si>
    <t>基準排出量に対して、2024年度末までに3.0％の排出量削減を目標とし、排出抑制に取り組みます。
基準排出量(4,129 t-CO2)から、3.0％の排出量削減にあたる4,005t-CO2を
目標排出量としました。</t>
  </si>
  <si>
    <t>軽自動車、電気自動車への入れ替えの推進、エコドライブの推進、低稼働車を削減し、公共交通機関の利用を推奨する等して、10.1％の削減を目標とする。</t>
  </si>
  <si>
    <t>ドコモ地球環境憲章を制定(平成19年6月1日制定 平成28年年10月17日改定)し、地球環境の保全に貢献するための取り組みを進めています。
【基本理念】私たちドコモグループは、地球環境問題を重要な経営課題と捉え、自らの事業活動における環境負荷を低減します。また、モバイルICTを基軸としたサービスの開発や提供を通して、生活やビジネスの様々な場でイノベーションを起こし、お客さまとともに社会全体の環境保全に貢献します。
[基本方針]
1.環境に配慮した事業の実践 2.環境マネジメントの強化 3.環境コミュニケーションの推進 4.生物多様性の保全
[主要なエネルギー使用設備の更新等の検討]
①更新の対象となる主要なエネルギー使用設備
　整流装置、無停電電源装置、空調装置
②上記①の設備を選択した理由
　エネルギー消費の多い主装置であるため
③設備更新スケジュール
　計画期間中(2022年度～2024年度)に、設置からの経年数の多い装置から順に高効率装置への更改を実施予定</t>
  </si>
  <si>
    <t xml:space="preserve">弊社では、以前より省エネ対策に取組み、低消費電力装置・高効率空調装置の導入や再生可能エネルギーの利用を進め省エネ法で要求されている年1％のエネルギー効率化を推進してきている。今後は、スマートフォンの普及拡大に伴う通信量の増大に対応するため、通信設備の増強等を図ることに伴いエネルギー使用量が増加すると見込んでいるが、これまでの取組みを継続的に推進することに加えて、新・旧通信サービスにおいて、それぞれの通信量に応じて設備を運用管理することにより電力使用量の低減を図ることで、温室効果ガス排出抑制を目指す。そのため、従来と同様に原単位ベースで年1％の改善目標を設定した。	</t>
  </si>
  <si>
    <t>中期環境経営計画（2020-2022）に引き続き同計画（2023～2025）を新たに策定し、その重点テーマの１つに脱炭素社会への貢献を掲げ、2040年度にカーボンニュートラルを達成すべく、全社的な省エネルギーならびに温室効果ガス削減目標として、全ての拠点においてエネルギー消費原単位を３年間で３％削減することを掲げている。</t>
  </si>
  <si>
    <t>中期環境経営計画（2020-2022）に引き続き2023～2025を新たに策定し、その重点テーマの１つに脱炭素社会への貢献を掲げ、全社的な省エネルギーならびに温室効果ガス削減目標として、全ての拠点においてエネルギー消費原単位を３年間で３％削減することを掲げている。
  具体的な省エネ対策としては、根岸製油所主要装置の運転効率化、、熱交換器の高効率化や大型加熱炉コンベクション部の清掃強化による省エネ（2025年度まで随時）、スチームトラップ管理強化によるスチームロス削減（2025年度まで随時）等を実施する。</t>
  </si>
  <si>
    <t>・ エネルギーを使用する設備機器の運転日数・時間・設定等の運用状況を把握し、製品品質と
　　省エネルギーを両立させる運用を継続する。
・ 設備機器の担当者による記録とともに、エネルギーモニタリングシステムを活用し、得られた
　　データを設備機器の運用に反映する。
・ 日常の清掃と定期的な点検により、設備機器のエネルギー効率を最大限に引き出す。
・ エネルギー効率に優れた設備機器を計画的に導入する。
　当社の横浜市内におけるエネルギー使用量は全事業所の50％以上を占めており、本計画は
　当社全体での地球温暖化対策の取組においても重要な意味合いを持つ。
　設備更新については、設備の経年を考慮しつつ、エネルギーの削減効果が高い設備から取り組む。</t>
  </si>
  <si>
    <t>　エネルギーの使用の合理化に関する法律で定められるエネルギーの使用に係る原単位を、2021年度を基準として、毎年1％削減することを目標とする。当社は、工場については生産数量を、事務所については延床面積を原単位の分母とする。温室効果ガス排出削減についても、同じ分母を用いた原単位を2021年度を基準として、毎年1％削減することを目標とする。
　これに従い、エネルギー使用量及び温室効果ガス排出量についても2021年度を基準として、毎年1％削減することを目標とする。
　目標達成に向け、設備の更新や運用の改善、エネルギー管理等に意欲的に取組む</t>
  </si>
  <si>
    <t xml:space="preserve">
　　◆主要なエネルギー消費源である電気設備の省エネ化を進める
　◇主要なエネルギー使用設備の更新等の検討
　　①更新の対象となる主要なエネルギー使用設備・・・照明設備のＬEＤ化、インバーター制御用の冷凍機採用　
　　②インバータ制御用冷凍機採用(経年劣化の激しい店舗から順次入替え)
　　③設備更新・・・今後改装店舗には省エネ型冷ケースを導入予定
　◇下記内容の管理標準を設定し、電気設備の省エネ対策を図る
　　①電気設備･･･空調温度設定(夏期２８℃･冬期２０℃),稼動時間、ﾌｨﾙﾀｰ清掃の定期実施
　　②照明設備･･･反射板の清掃、点灯時間、無駄な照明の消灯
　　③冷蔵設備･･･ハニカム清掃(定期)、温度管理、要冷品の陳列方法遵守
　　④デマンドシステム運用による電力使用ピーク時の抑制
　　　　　　　　上記対策は横浜市内店舗を含め、全社単位で検討している</t>
  </si>
  <si>
    <t>重点対策内容を適宜実施し、CO2排出量年間１％削減を目標に設定。
※目標排出量は市内店舗数の増減が無い場合の目標数値とする。</t>
  </si>
  <si>
    <t>○　全体の基本方針
　　平成28年４月から運用している「神奈川県環境マネジメントシステム」に基づき、事務事業を環境配慮の
　視点で定期的に見直し、継続的に改善する。
○　車両に関する方針
　(1)総務部装備課を中心に、各所属の安全運転管理者、整備管理者等を通じ、全職員に排出量削減に向けた
   取り組みの周知を図る。
　(2)業務への支障に影響がない範囲で、アイドリングストップ及び急発進・急停車の防止に努め、燃費効率
   を向上させる運転に取り組む。</t>
  </si>
  <si>
    <t>　エネルギー使用の合理化に関する法律に基づく中長期計画書では、老朽化した機械設備の更新に併せた効率的な機械設備の導入、無駄を省く効率的な機械設備の運転等、ハード、ソフト両面での対応で、エネルギー使用に関する削減目標を毎年度１％としており、本計画についても同様の考えとし、2021年度の二酸化炭素排出量を基準として、毎年度１％の削減を目標とする。</t>
  </si>
  <si>
    <t>　計画期間中に車両台数の大幅な増減はないと見込まれる。しかし、県民要望の高い各種治安対策や見せる警ら活動などを推進する場合、同時に車両走行距離が伸びることから、次のような自動車対策を推進し、二酸化炭素排出の削減に努める方針である。
１　エコドライブの推進
　　全職員に対し、不要資機材の不積載、タイヤの空気圧のチェック、道路交通情報の活用、加減速の少ない運転アイドリングストップ等について資料を作成し、指導教養を徹底する。
２　低公害車の導入
　　新規に車両を購入する際は、低公害車の導入に配慮し、二酸化炭素排出量の削減に努める。</t>
  </si>
  <si>
    <t>省エネルギー法に基づき、エネルギー消費原単位、中長期的に見て消費原単位の年１％低減努力を目標とする。
ISO14001:2015年版の要求事項に基づいて実施する環境マネジメントマニュアルにて制定したエネルギー管理規定において、目的、定義、管理組織、エネルギー消費実績の把握、従業員の責務、関連文書について定め、継続的改善に努める。</t>
  </si>
  <si>
    <t>省エネルギー法に基づき、エネルギー消費原単位、中長期的に見て消費原単位の１％低減努力を目標とする。ISO14001:2015年版の要求事項に基づいて実施する環境マネジメントマニュアルにて制定したエネルギー管理規定において、目的、定義、管理組織、エネルギー消費実績の把握、従業員の責務、関連文書について定め、継続的改善に努める。</t>
  </si>
  <si>
    <t>1.前計画期間までに全車両(126台)中、ガソリン車以外(5台)とガソリン車以外の車両への入替を行い、温室効果ガスの排出量を削減。本年度も同様に実施予定だが、半導体不足の影響で、車検満了時に買替ができず継続車検となる車両が増えガソリン車以外の車両への切り替えが鈍化する見込み。
2.前計画期間では頻繁に発生した大規模災害や新型コロナの影響による営業活動の自粛、対面営業の自粛などにより社有車の使用頻度が大幅に減少したが、新型コロナ終息後は、以前の営業活動を再開するため社有車の使用頻度が増すと考えられ、それに伴いCO2の排出量も増えると想定される。
上記理由から当計画期間は1％の削減を目標とする。</t>
  </si>
  <si>
    <t>[基本方針]
【環境】持続可能社会構築への貢献
　機構は、研究開発機関として機構が保有する研究開発資源を最大限に活用し、次の活動を通じて持続可能な社会の構築とＳＤＧｓ（持続可能な開発目標）の達成に貢献します。
（１）研究開発活動を通じて得られた地球環境変動に関わる科学的知見を広く社会に発信します。
（２）事業活動に伴う環境負荷の低減に資する行動を計画的に実施します。
（３）環境保全に係る国内外の規範の遵守は勿論のこと、更なる環境配慮活動の充実を図ります。</t>
  </si>
  <si>
    <t>　計画期間（2022年度～2024年度）において、計算機資源の増設が行われるため排出量削減は困難であるが、排出原単位で基準原単位から３％削減を目標とする。</t>
  </si>
  <si>
    <t>[基本方針]
株式会社イトーヨーカ堂は、環境に関連する法規制を遵守し、事業活動が、地球規模の資源問題、温暖化問題
に関っていることを深く認識し、商品の開発・生産、配送といったサプライチェーンから、販売、消費までの
すべての段階における環境負荷を評価し、CO2排出量を削減するよう努めます。
　株式会社イトーヨーカ堂は、CO2削減に向けて、以下の取り組みを事業特性に合わせて実施します。
①商品の開発・生産によるCO2の削減：商品の容器・包装では、軽くする・薄くするなどの他、環境負荷の低い新素材を導入します。②物流の効率化によるCO2の削減：店舗への商品の配送は繰り返し使える『通い箱』を活用することで資源を有効活用します。③販売にともなうCO2の削減：環境マネジメントを徹底し店舗、事業所でのエネルギー使用を削減します。④社員によるCO2削減：全社員に対して環境教育等を通じた啓発に努め、社員自らがCO2 削減を積極的に進めていきます。⑤熱源(冷凍機）、個別エアコン、給湯ボイラー、冷ケース（コンプレッサ、棚照明）、基本照明、スポットライト、エアハンドリングユニットの老朽化更新にあわせた省エネ型への更新
[設備更新計画]
　①使用時間4万時間を超えたLED照明器具の高効率型への更新（全事業所）　実施時期：2022～2024年度
　②内照看板の蛍光灯→LEDへの更新（全事業所）　実施時期：2022年度
　③その他主要なエネルギー使用機器については機器能力不全等の故障時更新予定</t>
  </si>
  <si>
    <t>○計画期間中(2022年～2024年度)は各店舗のテナント比率増を予定しており総排出量は減少の予定です。又、老朽化設備の更新等省エネ設備の導入を計画化しています。
　その他営業に直接関連する事項について今後3年間の計画が現時点では不明確な要素が多いため、3年間で約3%の排出量及び原単位の削減を目標に設定しました。</t>
  </si>
  <si>
    <t>●セブン＆アイグループの環境宣言『GREEN CHALLENGE 2050』において、「脱炭素社会」を目指すべき社会の姿として掲げ、店舗運営に伴うCO₂排出量を2013年度対比で2030年までに▲50％、2050年度までに実質ゼロを目標に、省エネ、再生可能エネルギーの利用拡大を進めていく。
●新店、改装店、既存店への省エネ設備の導入、加盟店における省エネの取組促進により、店舗の電気使用量を削減し、CO₂排出量総量の削減に努めていく。令和3年度も引き続き、次の２点を基本として、加盟店と本部の役割分担による省エネを行う。
また、温室効果ガス削減として、主として下記項目を実行する。
店舗の省エネ行為の徹底
・横浜市内店舗排出量削減計画に基づき、省エネおよび排出量削減の目標設定を行い、年度計画を算定する。店舗においては、省エネ設備への更新及び加盟店への省エネ重点対策6項目の浸透を図っていく。
太陽光発電設置店舗数の増大
・月単位の太陽光設置店舗目標数を数値化し、実施状況を毎月確認する。
・目標値と実績値の差異の理由を検証し、あたらな対策を講じるPDCAサイクルを強力に推進する。</t>
  </si>
  <si>
    <t>●セブン&amp;アイグループは、全国の店舗ネットワークとサプライチェーン全体でさらなる環境負荷軽減を推進していくべく、環境宣言「GREEN CHALLENGE 2050」を策定している。
●環境宣言の１つのテーマとして「CO₂削減量削減」を掲げており、2013年度対比で、2030年はCO₂排出量50％削減、2050年には実質ゼロを目標としており、横浜市における温室効果ガスの抑制に係る目標の設定を毎年１％の削減を目標ととし、３年間で３％の削減を目標とする。</t>
  </si>
  <si>
    <t>・全社的な取り組みとしてエネルギーの使用の合理化に関する対応方針を作成し、
　不動産部担当執行役のもと、社内横断的に中長期的なエネルギー使用量の逓減に努める。
・本市においては当社所有ビルのエネルギー使用量の大半をテナントビルが占めている現状に鑑み、　
　市の定める重点対策も踏まえつつ、テナントビルを中心に従来からの取り組みを継続していく。
・自社使用部分は当然ながら、エネルギー使用の大半がテナント使用分であることも踏まえ、　
　テナントへの啓蒙活動等を引続き展開していく。
・テナントビルについては、順次LED照明への切替、再生可能エネルギー由来電力の導入を図っていく。</t>
  </si>
  <si>
    <t>テナントビルについては、節電等のテナントへの啓蒙活動やLED照明への切替、再生可能エネルギー由来の電力導入。
事業所については、引き続きの節電等の省エネ対策を実施。</t>
  </si>
  <si>
    <t>[基本方針]
当社は、環境との調和を最重要課題の一つとして捉え、循環型社会形成に貢献する為の技術研究及び商品開発に努めるとともに、環境へのやさしさを優先して環境保全活動を推進してまいります。
２０１０年４月に環境認証エコアクション２１を取得し、その中での本計画の位置付けは全く軌を一にするものだと考えております。</t>
  </si>
  <si>
    <t>使用自動車台数は、２０１９年４月～２０２１年３月までの期間における台数の増減に基づき３年間で１０台増と仮定し、目標を設定致します。　　　　　　　　　　　　　　　　　　　　　　　　　　　　　　　　　　　　　　
・低公害かつ低燃費な車の割合の増加　　　　　　　　　　　　　　　　　　　　　　　　　　　　
・エコドライブ運転の教育（外部講習の参加）
・定期的な車両のメンテナンスを実施</t>
  </si>
  <si>
    <t>■当社では、従来より以下の環境方針に基づき全社的な取組を実施している。
＜基本方針＞安田倉庫グループは環境保全への取り組みを経営の最重要課題の一つと認識し、物流事業・不動産事業を通じ環境に配慮した高品質で安心なサービスの提供と次世代へ繋ぐ豊かな環境の創造に努め、お客様をはじめ社会から信頼される環境貢献企業を目指す。
＜行動指針＞
１．事業活動において次の事項を重点課題として推進する。　
①環境配慮型の物流・不動産サービスの提供／②職場活動における環境影響の低減・改善(資源・エネルギーの有効活用／CO2の排出抑制／廃棄物の減量化･リサイクル化の推進)／③地域･社会貢献活動を通じた環境保全の推進
２．環境マネジメントシステムの組織・運営体制を整備し、継続的改善と地球環境汚染の防止に取り組む。
３．環境保全に関連する法的規制および安田倉庫グループが同意する社会的要求事項を遵守する。
４．全従業員へ本方針を周知徹底するとともに環境教育・啓蒙活動を推進し、一人ひとりの環境意識の向上と広く社会に向けた自主的・積極的な活動の展開を図る。
５． 本方針は社外に公開する。
■上記取組と合わせ、横浜市の計画書制度の対応として、計画期間(2022年度～2024年度)においては、改正省エネ法に準拠し、市内営業所における二酸化炭素排出量原単位を年平均１％削減する目標を設定し対策に取り組んでいく。
[主要なエネルギー使用設備の更新等の検討]
①更新の対象となる主要なエネルギー使用設備：空調機、照明器具、エレベーター制御盤等／②上記①の設備を選択した理由：予算及び省エネ効果の大小を鑑み、優先順位を定め選択／③設備更新スケジュール：2022～2024年度の3ヶ年計画で実施</t>
  </si>
  <si>
    <t>■前掲基本方針の通り、当社では、従来よりグループ全体の環境方針に基づき、省エネ・省資源対策など全社的な取組を実施している。
■今般、横浜市の地球温暖化対策計画期間(2022年度～20214年度)においては、改正省エネ法に準拠し、市内営業所におけるCO2排出量原単位を年平均１％削減する目標を設定、以下の対策に取り組んでいく。
　　①ＬＥＤ照明等の高効率器具の導入や空調システムの更新
　　②空調設備の運転管理・発停制御管理の改善による使用電力量の削減
　　③その他職場の省エネ活動など従来の取組の継続強化
■設備機器関連の更新を含む投資については、一部、前年度より計画され引き続き実施されるものも含まれる。</t>
  </si>
  <si>
    <t>１．環境に関わる法令及び規則等を遵守する。
２．環境への意識向上を図るため、役職員及び啓発に努めるとともに、環境問題への取組みは企業活動に必須の要件であることを意識し、積極的に環境保全活動に努める。
３．事業活動に不可欠な資源・エネルギーの効率的な利用、環境に配慮した物流機器や設備の導入、環境に優しい商品の購入、廃棄物の削減とリサイクルの推進により、環境不可の抑制に努める。
４．環境への取組状況を定期的に検証し、継続的に改善を図る。
５．環境方針は、グループ関係者に周知するとともに、広く公開する。
６．「グリーン経営認証」に登録し環境意識の向上に取組み、環境負荷の少ない事業活動の構築に努める。
７．当社は「行動基準」に基づき横浜市の条例等、ルールを遵守し、誠実かつ公正に企業活動を遂行する。</t>
  </si>
  <si>
    <t>設備等の運用面及び更新による効率化・削減を見込んだもの。</t>
  </si>
  <si>
    <t>〔環境基本方針〕
（基本的な考え方）
第一生命は、「社会からの信頼確保」という経営基本方針に基づき、社会の一員として地域の環境保全、気候変動対応をはじめとする地球環境保護、自然資本・生物多様性の保全および循環型社会の構築を企業の社会的な責任と捉え、日常的かつ継続的に以下の行動指針に沿って環境保全に取り組むとともに、継続的に取組みを改善し、社会の持続可能な発展に貢献します。
〔行動指針〕 
1 事業活動における環境配慮行動：事業活動において、環境保全に関する諸法規等を遵守し、常に環境への影響に配慮した行動を行うよう努めます。
2 事業活動に伴う環境負荷の低減：事業活動に伴う資源・エネルギーの消費や廃棄物等の排出について、省資源、省エネルギー、脱炭素、資源のリサイクル、汚染の防止およびグリーン購入を推進し、環境負荷の低減に努めます。 
3 環境啓発活動の推進：役員・従業員の環境問題に対する意識の向上をはかるとともに、環境保全活動への助成・支援をはじめとした環境啓発活動に努めます。
4 情報開示およびステークホルダー・エンゲージメントの充実：
環境取組に関する目標を設定し、適切かつ積極的に開示します。
また、さまざまなステークホルダーとのエンゲージメントを重視し、ステークホルダーとともに、環境に関する諸課題の解決を目指します。</t>
  </si>
  <si>
    <t>基準排出量に対し、目標年度で3％の削減を目指す。
前計画期間では対基準排出量1％削減の目標に対し、32.5％削減実績を上げており、取組みを前倒しで実施済であるが、今計画期間においても3％の削減目標とする。</t>
  </si>
  <si>
    <t>[基本方針]
お客様への快適性・利便性・安全性の提供を損なうことなく、ｽﾀｯﾌの創意工夫を持って以下の方針のもと環境負荷低減に取組む。
　　1.事業活動における環境関連の法令に遵守する。
　　2.既存設備においては、その能力を最大限に発揮出来る様、維持管理に努める。
　　3.ｽﾀｯﾌに対する環境問題への啓発活動を継続して行う。
[主要なエネルギー使用設備の更新等の検討]
当社は建物の賃借人であり、設備の設置や更新権限を有していない。
その為、継続的に実施している運用対策の強化や消耗品交換時の高効率化（LED照明等）などを実施する。</t>
  </si>
  <si>
    <t>■目標設定における前提条件
当社は建物の賃借人であり、設備の設置や更新権限を有していない。その為、当社における省ｴﾈ対策は運用面の改善と既存設備の適正な維持管理が中心となり、劇的な改善は期待出来ないものと考える。
■排出量削減に寄与する要因
 1.既存設備の適正な維持管理とｵﾍﾟﾚｰｼｮﾝの工夫
 2.ｽﾀｯﾌの積極的取組みによる削減（ｸｰﾙ/ｳｫｰﾑﾋﾞｽﾞ、照明の不在時消灯、階段の積極利用等）
 3.行政官庁の推進する共同取組みへの参加</t>
  </si>
  <si>
    <t>[基本方針]
計画期間内において二酸化炭素の排出を毎年0.05％の削減を目指して、計画期間3年間において二酸化炭素の排出を0.15％削減を目指す。また、原単位も毎年0.4％の削減を目指して、計画期間3年間において1.2％削減を目指す。
目標達成の為、エコドライブの展開、レンタカーの出庫時の出庫点検の強化を行う。
車両の購入は、低公害車、低燃費車の購入を出来る限りおこない、ハイブリット自動車の導入も考慮する。</t>
  </si>
  <si>
    <t>万㎞</t>
  </si>
  <si>
    <t>例年通り期間内の各年において事業が対前年度比約１０％程度拡大が見込まれ、それに伴い弊社の主要な部門であるレンタカーの導入も増加すると考えられる。又、レンタカーのほとんどが建設機械でアイドリング状態での作業が多い為、排出量の大幅な削減は困難と見積もられる。その為、最低限の削減目標として、期間内０．０５％／年（０．１５％／３年）として設定した。
又、今後購入する車両は低公害かつ低燃費な車両の導入を推進する為、原単位も削減目標として、期間内０．４％／年（１．２％／３年）として設定した。</t>
  </si>
  <si>
    <t>[基本方針]
オリジン東秀株式会社の経営理念は、『わたしたちは、「楽しさ」「豊かさ」「快適さ」を追求し、食を通して、人々の暮らしに貢献し続けます』です。「安全」、「安心」、「健康」の実行を軸に企業成長を続ける事と、環境問題への取組みを実行する事は社会貢献の柱と考えます。そこで、次の方針を掲げ温室効果ガス排出削減に取組みます。
１．エネルギー使用量とCO2排出量を把握し、使用実態を確認しながらムダや問題点を発見（分析）し改善に努める　
２．エネルギー消費効率の高い機器（LED・空調機器）の実験や、比較検討を行い導入を順次令和6年度までに計画的に行う　
３．エネルギー使用機器の定期メンテナンスによる機能・効率維持に努める　
４．店舗活性化に併せて、高効率機器の積極採用を行う</t>
  </si>
  <si>
    <t>温暖化対策としての従業員の意識というソフト面と、高効率機器への変更を順次実施しております。厨房照明のLED交換はすべて終了していますが、機器の寿命にあわせて第2世代のより高効率なLEDへの交換を進めています。さらに、新店活性化の店舗では効率の良い厨房機器及び冷暖房機器を導入していきます。</t>
  </si>
  <si>
    <t>○マルエツ環境方針
マルエツは地域に密着したスーパーマーケットとして、安全で安心な商品やサービスの提供とともに持続可能な循環型社会を目指し、お客様と共に環境保全活動や地域の環境活動への支援を推進します。
1.当社の事業活動に伴う環境負荷を最小限にするため、環境目標の設定・推進を含め、環境マネジメントシステムを運用し継続的に改善します。
　①電気使用量削減等の省エネルギー・省資源化を推進します。
　②最終的な廃棄物を削減するために3R［リデュース（発生抑制）・リユース（再使用）・リサイクル（再生利用）］を推進します。　　
　③地球温暖化防止のため、１店舗当りCO2排出量を削減します。　　　　　　　　　　　　　　　　
　④環境に配慮した商品の普及に取組みます。
2.環境保護のため汚染の予防や生態系の保護に努めるとともに、環境に関する適用可能な法規制及び当社が同意するその他の要求事項を順守します。
3.この方針を全従業員に周知徹底し、従業員一人ひとりが主体的に環境保全活動に取組みます。
4.この方針は社内外に公表し、積極的な情報提供に努めます。
○主要設備としての冷蔵設備の更新によるエネルギーの削減を構想していますが、具体的な計画は未定です。</t>
  </si>
  <si>
    <t>横浜市全店の目標として「電気使用量の削減」を掲げているが、延床面積×営業時間を原単位の指標とする。
電気使用量は営業活動と連動するもの（照明、空調等）と連動しないもの（ケース等の動力）があり、延床面積との相関は高い。
営業活動の指標として営業時間を積算する。
また、原単位の分母として、売上高や営業時間等と比較すると変動要因が少なく数値が固定化でき、削減計画値の把握に適している。
原単位を1.5％（毎年前年比0.5％）の削減とする。</t>
  </si>
  <si>
    <t>株式会社　西　友</t>
  </si>
  <si>
    <t>・空調設備の設定温度・湿度の適正化
・冷凍冷蔵設備や空調機の清掃、メンテナンスの継続実施
・冷凍冷蔵ケースの設定温度の管理継続実施
・EMSシステムによる電力監視
・老朽化冷凍機、空調機の計画的更新
・照明照度の適正管理</t>
  </si>
  <si>
    <t>今計画期間は2021年基礎排出量5,157を基準として、設備更新及び省エネ活動の推進により、1％の削減を目標と設定する。</t>
  </si>
  <si>
    <t xml:space="preserve">■電気の使い方を見直す　　　　　　　　　　　　　　　　　　　　　　　　　　　　　　　　　　　　　　　　　　　　　　　　　　　　　　　１．新エネルギーマネジメントサービスを導入する事により店従業員の省エネ取組への意識変容を促すことにより　　　　省エネへの取組みを強化する。　　　　　　　　　　　　　　　　　　　　　　　　　　　　　　　　　　　　　　　　　　　２．店舗に設置している屋外室外機にRO水噴霧器を取付ることにより冷凍・冷蔵ケースの負荷を低減させる。　　　　　　　　　　　　　　　　　　　　　　　　　　　　　　　　　　　３．屋外照明や点灯看板、店内の冷ケース・天井照明、バックヤードの天井照明を適切な数量に変更する　　　　　　　　　　　　　　　　　　　　ことにより無駄な電力を使用しない。
４．店舗冷凍・冷蔵ケースの設定温度を適正温度（設定上限値に近い）に変更することにより無駄な電力を使用しない。　　　　　　　　　　　　　　　　　　　　　　　　　　　　　　　　　　　　　　　　　　　　　　　　　　　　　　上記の取組みを全店で実施・導入（一部店舗除外）する事により温室効果ガスの排出量を抑制する。　　　　　　　　　　　　　　　　　　　　　　
</t>
  </si>
  <si>
    <t>事業所の省エネ取組み及び省エネ設備の導入により温室効果ガス排出量を策定</t>
  </si>
  <si>
    <t xml:space="preserve">
各製造ラインの効率を上げることによって生産速度を向上させる。
2022年度～2024年度においては工場内のレイアウト変更による生産効率の向上
受電所トランスを入れ替え電力量を削減する。
また昨今原燃料が高騰している為、エアー漏れ・蒸気もれなどムダがない運用をできるように
従業員の意識向上をはかる。
</t>
  </si>
  <si>
    <t xml:space="preserve">
各製造ラインの効率を上げることによって生産速度を向上させる。
2022年度～2024年度においては工場内のレイアウト変更による生産効率の向上
受電所トランスを入れ替え電力量を削減する。
また昨今原燃料が高騰している為、エアー漏れ・蒸気もれなどムダがない運用をできるように
従業員の意識向上をはかる。</t>
  </si>
  <si>
    <t>[基本方針]
地球温暖化防止のため、「温室効果ガスの排出の抑制に関する指針」に則り、温暖化ガス排出削減の省エネルギー施策とリサイクルの推進に取り組みます。本計画を省エネルギー対策の基本計画として位置づけ、社内に省エネルギー対策のプロジェクトチームを設け外部のコンサルタント会社の協力を得ながら、温暖化防止施策を実施します。主たる取り組み内容としては、空調制御の見直しやＤＨＣデマンドコントロール等の運用改善と、中長期設備計画における施設リニューアルにあわせた省エネ設備改善を検討します。</t>
  </si>
  <si>
    <t xml:space="preserve">計画期間中は下記の設備改修を予定するが、基準年度(2021年度)は新型コロナウイルスの影響を受けて施設稼働が低下したため、今後施設稼働が回復してくると特定温室効果ガス排出量は、コロナの影響を受ける前の状態に近づくと予想される。コロナの影響が無かった前回の3年計画目標値8,978ｔ-CO2から、下記設備改修にて削減予想の167ｔ-CO2を差引いた値、8,811ｔ-CO2を特定温室効果ガス排出量の目標値とした。但し特定温室効果ガス排出量の削減は見込めないため、排出原単位を56.75ｔ-CO2/百万mHとすることで、排出原単位削減率1％を目標値とする。
第一年度（国立大ホール）客席照明ＬＥＤ化　電力削減　▲234MWh/年  CO2削減量　 105ｔ-CO2
第二年度（会議センター）3F照明ＬＥＤ化　　電力削減　▲ 83MWh/年  CO2削減量　 37ｔ-CO2
第三年度（会議センター）5F照明ＬＥＤ化　　電力削減　▲ 58MWh/年  CO2削減量　 26ｔ-CO2
</t>
  </si>
  <si>
    <t xml:space="preserve">[基本方針]
　・　地球温暖化に関する取り組みを可能な範囲で組織的に行い、継続的に進めていく。
　・　設備等更新の際には、温室効果ガス排出量削減に寄与する製品とする。
　・　環境マネジメント（環境ＩＳＯ）に引き続き取り組み、環境方針を遵守していく。
　・　「エネルギーの使用の合理化に関する法律」及び神奈川県の「事業活動温暖化対策計画書制度」を進める
　　　中で本計画も実施していく。
</t>
  </si>
  <si>
    <t>老朽化した空調機器・照明設備・事務用機器・換気設備を省エネルギー型に順次更新し、不要な点灯の防止等「温室効果ガス」の減少の意識を浸透させ、年間１％の削減を目標に掲げる。　　　　　　　　　　　　　　　　　　</t>
  </si>
  <si>
    <t xml:space="preserve">[基本方針]
全社的に省エネを推進していく中で、電気・ガスの節減を徹底すると共にCO2の排出削減に取り組むため、製造関連設備や店舗系設備の保守管理、老朽化した設備機器・器具の効率化を図っていく。
</t>
  </si>
  <si>
    <t>目標年度２０２４年までの３年間においては、基準排出量に対し０．１％の削減率を目標と致しました。主な拠点として、お弁当等の惣菜を製造しているジャスト１号館や横浜工場、またレストラン・宴会を行っているジャスト３号館では、コロナウィルス感染症発生前の２０１９年度の設備稼働の状況まで回復させることを第一の目標にしております。基準年度となる２０２１年度は、例年とは異なる事例に対応したこともあり設備稼働率としては調整を含むものとなりました。設備管理としてボイラー周辺機器、空調設備関連、照明設備など既存設備の月間整備計画を確実に励行し引き続き設備の安定稼働を目指します。全社としては僅かではありますが温室効果ガスの排出量を抑制する計画であります。</t>
  </si>
  <si>
    <t>[基本方針]
1、事業者全体基本方針
　　次の方針より、積極的な地球温暖化対策を進めていく。
　　（1）社内「環境憲章」に則り、取り組みを組織的に行い、継続的に対策を推進する。
　　（2）目標を明確に定め、温室効果ガス排出量の削減に取り組む。
　　（3）温室効果ガス排出量の削減に寄与する機器を今後の店舗開発の際に検討する。
　　（4）各営業所の特性を考慮しながら無駄なエネルギーを削減する。
　　（5）地域社会に貢献し、サービスレベルを維持しながらエネルギーの合理化を達成する。
　　（6）設備の更新はエネルギー使用量の多い空調及び冷蔵・冷凍ケースとし、老朽化に伴い更新を検討する。</t>
  </si>
  <si>
    <t>無駄な電気の消灯、こまめなエアコン設定など従業員への啓発を実施するとともに、店舗老朽化等による改装の実施の際は積極的な設備等の入替を検討し、年1.0％の排出抑制を目指す。</t>
  </si>
  <si>
    <t xml:space="preserve">（１）本計画における３ヶ年の目標としては、原単位あたりのエネルギー使用量を毎年１％程度削減
（２）既存店の省エネ対策として、一定年数を経過した空調機、冷凍機を高効率な機器へ順次入替え
（３）新店については省エネ性能の高い機器を標準的に導入し、温室効果ガスの増加を抑制する。
（４）創エネ施策として、一部の店舗に太陽光発電システムを導入する。
（５）店舗では、「省エネ10か条」を促進し、節電とともに電力使用量を軽減する。
[主要なエネルギー使用設備の更新等の検討]
①更新の対象となる主要なエネルギー使用設備
　空調機、冷凍機を高効率な機器へ入れ替え
②上記①の設備を選択した理由
　一定年数を経過したため
</t>
  </si>
  <si>
    <t>当社はコンビニエンスストアのフランチャイズ本部であり、毎年事業の拡大（店舗数の増加）によるＣＯ２排出量の増加を避けることができません。
よってＣＯ２排出原単位で毎年１％以上の削減を目指します。
具体的にはＣＯ２排出量の大部分を占める店舗の電気使用量を削減するため以下の取組を実施します。
○既存店　一定年数を経過した冷凍機、空調機の入れ替え
○新店　　省エネ性能の高い機器を標準的に導入する
〇店舗での「省エネ10か条」(各種機器フィルターの定期清掃・空調温度の適正管理等)の促進
総排出量の計画は、2021年度の店舗数を基に算定しています。
(出店・閉店の影響により、数値は変動します。)</t>
  </si>
  <si>
    <t>[基本方針]
１．省エネルギー､長寿命化､廃棄物の削減など地球環境との共生を目的に「環境にやさしい施設運営」を目指す。
２．環境システムなどの定期的な見直しを図り、システムの継続的な維持・改善を行う。
３．省エネルギーに関する法規制はもとより、外部からの要求事項も尊守しエネルギーの削減に努める。
４．グループの環境方針に基づき、必要に応じて情報を公開する。
５．従業員を始め、商業施設運営に携わる各担当者に環境方針の周知を行う。
[主要なエネルギー使用設備の更新等の検討]
①更新の対象となる主要なエネルギー使用設備
　照明器具、空調設備
②上記①の設備を選択した理由
　エネルギー消費割合の大きい設備であるため。あるいは更新時期を迎える又は投資効果が見込めるため
③設備更新スケジュール
　2022～2023年に館内照明LED化、2022～2024年にCGS更新計画を検討しております。
　テナント専有部は入替およびリニューアル時の高効率設備導入提案等として更新を推進中</t>
  </si>
  <si>
    <t>ソフト面の取組みは従来から行っている以下の省エネルギー対策を継続実施します。
・空調、照明スケジュールの季節調整・随時見直し、空調温度のこまめな設定調整
・熱源運用基準の季節別、負荷別の調整運用
・外気導入量の調整による外気負荷低減に空調エネルギー消費の抑制　など
テナント等の関連部署と一層の省エネ意識の共有を図り温室効果ガスの排出抑制に努めます。
ハード面の取組みとして設備更新は、現時点で以下の計画を検討しております。
・館内照明LED化（2022～2023年）・CGS更新（2022～2024年）
上記により毎年1％（3年間で3％）のCO2排出量削減することを目標設定します。</t>
  </si>
  <si>
    <t>温室効果ガスの排出抑制として、省エネルギーに重点を置き、エネルギー使用量を把握し、技術的・経済的に可能な範囲で、継続的改善に努める。</t>
  </si>
  <si>
    <t>小売り電力事業者の100%再エネ由来のメニューより買電することを2022年度より実施していく。
エネルギー使用量と温室効果ガス排出量はラック台数と密接な関係にあるため、引き続き基準年に対し、ラック台数の減少に伴って、温室効果ガス排出量の減少が見込まれる。
さらに、共用部の電力使用量の削減を図るべく、クールビズ、ウォームビズの施策を引き続き促進し、原単位0.1%の削減を目指す。</t>
  </si>
  <si>
    <t>[基本方針]
①環境保全に関連する法令、条例、協定等を遵守します。
②基本方針に沿った行動計画を作成、推進、改善することにより環境管理体制の維持に努めます。
③環境教育・社内広報を通じて、社員一人一人の環境保全に対する理解と意識の向上に努めます。
④施設・設備の定期的な保守点検を実施し、性能の維持に努めます。
⑤省エネ機器・車輌を計画的に導入し、消費資源の節約を目指します。
⑥廃棄物の適正処理とリサイクルを推進します。</t>
  </si>
  <si>
    <t>当社の冷蔵倉庫にて認証を受けているグリーン経営計画に基づいて年間１％のエネルギー使用量削減を掲げていることからCO2削減量も合わせて１％削減に目標を設定。</t>
  </si>
  <si>
    <t>　電力消費量の削減を中心とした省エネルギー対策を徹底する。
　①横浜市内における当社の事業活動に伴うエネルギー使用量については、本紙朝夕刊の印刷を行っている横浜工場（瀬谷区北町）が全体の９割を占めている。よって、同工場においては、当社が印刷業務を委託している株式会社読売プリントメディアと連携して、省エネルギー対策を進める。まずは印刷に使用する輪転機や、空調の運用を定期的に見直し、2022～2024度の３年間、エネルギー使用量（原油換算）を2021年度比で年平均１％以上削減することを目標とする。運用対策の進捗によっては、費用対効果を慎重に見極めながら設備投資も検討する。
　②その他、横浜市内の取材拠点ビル及び販売店については、従業員に対し、空調・照明を中心とした省エネルギーの徹底を周知する。
　なお、当社は横浜市以外にも東京都を中心に多数の事業所を抱えており、横浜市内の事業所におけるエネルギー使用設備の更新は、他都道府県の事業所における省エネルギー対策の進展をにらみながら、適切な検討を行っている。</t>
  </si>
  <si>
    <t>改正省エネルギー法においては、原単位を毎年度１％以上改善することが努力義務となっており、当社はそれを最低ラインの削減目標に掲げている。当社は原単位に密接に関係する値として、当該建物の延床面積（百㎡）を採用しており、増改築などがない限り、原油換算のエネルギー使用量を削減することが原単位の改善につながる。よって、横浜市内の事業所においては、2024年度まで基準排出量比で年平均１％以上削減することを目標とする。基準排出量の９０％以上を占める横浜工場において、空調、照明設備を中心に効率的な運用を徹底し、使用電力量の削減を図ることが対策の柱となる。設備の更新も費用対効果を見極めながら検討する。</t>
  </si>
  <si>
    <t xml:space="preserve">❒照明のＬＥＤ化
❒電気自動車、ハイブリッド車導入による排出量の削減
</t>
  </si>
  <si>
    <t>❒環境改善工事による照明ＬＥＤ変更
❒電気自動車、ハイブリッド車、低燃費車への継続入替</t>
  </si>
  <si>
    <t>東洋製罐グループの環境経営理念と環境ビジョン、地球温暖化を防止する為の長期目標、そして長期目標を達成する為の中間目標「Eco Action Plan 2030」に基づき、温室効果ガス排出削減に取り組んでいます。原単位の大きい生産設備設備の更新、一般的な耐用年数15年程度を考慮し、補機設備の順次更新の検討等を推進し、温室効果ガスの排出抑制を図ります。</t>
  </si>
  <si>
    <t>百万本</t>
  </si>
  <si>
    <t>目標の設定に当たっては、下記の項目を前提条件として決定しています。
①照明ＬＥＤ化の推進（継続活動）
②補機更新（３ヶ年計画）
③生産速度増加による原単位削減</t>
  </si>
  <si>
    <t>基本方針については、弊社が掲げている「日本郵便株式会社環境基本宣言」のとおり。
○環境に関する方針
私たちは、全国に多数の施設と車両を有する企業として、環境に配慮した事業運営を行う社会的責任の大きさを認識し、気候変動による影響に適応した事業運営に努めるとともに、地球環境への負荷低減に配慮した事業活動及び環境保全活動を積極的に推進します。
○具体的内容
１　私たちは、環境に関する法規制、条例及び同意した各種協定等を遵守し、地球環境への負担を減らすための取組及び環境汚染の予防に努めます。
２　私たちは、毎日の仕事の中で、環境への負荷の削減のため、省資源や省エネルギー、資源のリサイクル、環境に配慮した物品の使用など循環型社会の実現に積極的に取り組みます。
３　私たちは、業務車両等からの排出ガス削減に取り組み、地球温暖化の防止に努めます。
４　私たちは、地域とともにある企業の一員として、地域社会における環境保護への取組に積極的に参加・支援していきます。
５　私たちは、環境目的及び環境目標を定め計画的に実行するとともに、これらを定期的に見直す枠組みを構築して、環境マネジメントシステムの継続的な改善を図ります。
６　私たちは、環境に関する情報を社の内外に積極的に公開し、環境教育や啓発活動を進めることにより、環境問題への意識の向上に努めます。
７　私たちは、この環境に対する方針を受けて自ら理解、認識を深めるとともに、この方針を広く一般に公表します。</t>
  </si>
  <si>
    <t>省エネ法で定める年平均１％の低減努力目標をもとに、３年間で３％の低減を目標とする。
また、日本郵便㈱で定めている電力使用量前年度比１％削減目標に基づき、電力使用量についても３年間で基準年度比３％削減を目標とすることにより電気使用に伴い増加する温室効果ガスの排出量削減に努める。</t>
  </si>
  <si>
    <t>　温室効果ガスの排出の大部分は、電気通信設備で使用する電力に伴う排出です。電気通信は、重要な社会インフラであることに加え、次世代ネットワーク（NGN）サービスに伴う設備の導入が進んでいることから、エネルギー消費量の削減は容易なものではありません。そこで、NTT東日本では、これまで進めてきたネットワーク設備の更改・統合圧縮や、空調設備の更改、TPR運動等の施策に加えて、通信機械室内の運用改善やオフィス部分についてもISO14001を活用しながら、温室効果ガス排出量の増加を抑えていきます。</t>
  </si>
  <si>
    <t xml:space="preserve">
　温室効果ガス排出量の削減計画は、下記の通りです。
　・2022年：ネットワーク設備の更改・統合、空調設備の更改等　約 83t-CO2削減
　・2023年：ネットワーク設備の更改・統合、空調設備の更改等　約 24t-CO2削減
　・2024年：ネットワーク設備の更改・統合、空調設備の更改等　約 3t-CO2削減</t>
  </si>
  <si>
    <t>　世界での地球温暖化対策実施意識の高まりを踏まえ。温室効果ガスの排出削減を最重要課題とし、学園全体で温室効果ガスの削減に向け積極的に行動する。また、教育施設の場合、エネルギー消費の大半は空調熱源機、教室照明器具であるため機器の更新及び改修の際には最も効率の良い製品の選定に努める。その中で最も期待できる対策がこれである。23年使用し性能が極端に低下している中等教育学校【F棟（教室棟・体育館棟・管理棟・食堂棟）】に設置されている氷蓄熱槽付空冷ヒートポンプチラーシステムに関して、高効率モジュールチラーシステムへの更新改修工事を実施する予定。これが2023年度の温室効果ガス削減を図る大きなポイントとなっている。そして、この更新後の2024年には、25年使用している高校【A棟（教室棟・体育館武道館棟・食堂棟）】ヒートポンプチラー3台を、最新のモジュールチラー30台への更新工事を行い、温室効果ガスの削減を大いに見込める予定です。この外にも照明器具のLED化を順次行っていきます。</t>
  </si>
  <si>
    <t>排出量を2％の削減を実現させたい</t>
  </si>
  <si>
    <t>１．環境関連法令順守
２．事業活動における環境保全の推進
３．低炭素社会形成への貢献
４．循環型社会形成への貢献</t>
  </si>
  <si>
    <t>基準排出量に対して、年間２％減を目標とする。
ボイラー稼働時間の短縮、照明設備のLEDへの切り替えを柱とし、地球温暖化対策を推進する。</t>
  </si>
  <si>
    <t>【財務省がその事務及び事業に関し温室効果ガスの排出の削減等のため実行すべき措置について定める計画】
　2013年度を基準として、財務省の事務及び事業に伴い直接的並びに間接的に排出される温室効果ガスの総排出量を2030年度までに50％以上削減することを目標とする。
【個別対策に関する目標】
　太陽光発電の導入、電動車の導入、ＬＥＤ照明の導入及び再生可能エネルギー電力の調達</t>
  </si>
  <si>
    <t>2030年度までに2013年度比で排出量を50％以上削減することを達成するため、上記の目標を設定した。</t>
  </si>
  <si>
    <t xml:space="preserve">法務省においては、「法務省がその事務及び事業に関し温室効果ガスの排出の削減等のため実行すべき措置について定める計画」（令和4年6月10日決定）を策定し、2013年度を基準として、法務省の事務及び事業に伴い直接的又は間接的に排出される温室効果ガスの総排出量を2030年度までに50％削減することを目標としている。
（同計画における主な個別対策の目標）
１．太陽光発電の導入
 2030年度には設置可能な建築物（敷地を含む。）の約50％以上に太陽光発電設備を設置することを目指す。
２．新築建築物のＺＥＢ化
 今後予定する新築事業については原則ＺＥＢ Oriented 相当以上とし、2030年度までに新築建築物の平均でＺＥＢ Ready 相当となることを目指す。
３．電動車の導入
 法務省の公用車については、代替可能な電動車（電気自動車、燃料電池自動車、プラグインハイブリッド自動車、ハイブリッド自動車）がない場合等を除き、新規導入・更新については2022年度以降全て電動車とし、ストック（使用する公用車全体）でも2030年度までに全て電動車とする。
４．ＬＥＤ照明の導入
 既存設備を含めた法務省のＬＥＤ照明の導入割合を2030年度までに100％とする。
５．再生可能エネルギー電力の調達
 2030年度までに法務省で調達する電力の60％以上を再生可能エネルギー電力とする。
</t>
  </si>
  <si>
    <t>　条例が対象とする横浜市内の事業所については、省エネ法に基づく目標と同様に、エネルギー消費原単位を中長期的にみて年平均1パーセント以上削減させることを目標とし、「法務省がその事務及び事業に関し温室効果ガスの排出の削減等のため実行すべき措置について定める計画」に基づき、地球温暖化対策をより一層効果的かつ適切に進める。</t>
  </si>
  <si>
    <t>・地球温暖化対策計画推進体制のもと、計画管理責任者中心に省エネ法で要求されている毎年度の原単位１％のエネルギー削減を目標に、温室効果ガスの排出量についても、毎年度１％削減するという目標を設定し、全体的な取り組みをしている。
・全社に節電を呼びかけ、店舗での営業に不要な照明の消灯及び空調温度設定の見直し、飲料用要冷機器の夜間運転停止等の運用改善を主に地球温暖化防止対策を実施していく。
・照明設備、空調設備、要冷機器、厨房機器を更新する際は、高効率機器の選定を行っていく。</t>
  </si>
  <si>
    <t>・地球温暖化対策計画推進体制のもと、計画管理責任者中心に省エネ法で要求されている毎年度の原単位１％のエネルギー削減を目標に、温室効果ガスの排出量についても、毎年度１％削減するという目標を設定し、全体的な取り組みをしている</t>
  </si>
  <si>
    <t>熱源をガス→電気へ切り替える空調機更新を引き続き行い、適切な設備機器管理をしていく。
2022年度実績3施設(東戸塚記念病院、イムス横浜東戸塚総合リハビリテーション病院、横浜旭中央総合病院)実施。
2023年年度については検討中。</t>
  </si>
  <si>
    <t>毎年1％削減。3年間で3%の削減目標とする。</t>
  </si>
  <si>
    <t>イオンは３つの視点で温室効果ガス（以下ＣＯ２等）排出削減に取り組み、脱炭素社会の実現に貢献します。
①店舗：店舗で排出するＣＯ２等を総量でゼロにします。
②商品、物流：事業の過程で発生するＣＯ２等をゼロにする努力を続けます。
③お客さまとともに：すべてのお客さまとともに、脱炭素社会の実現に努めます。
中間目標：2030年までに店舗使用電力の50％を再生可能エネルギーに切り替え</t>
  </si>
  <si>
    <t>年間横浜市の10店舗出店
2024年度中に現在より30店舗拠点が増える事を加味して試算</t>
  </si>
  <si>
    <t>[基本方針]
　ISO14001規格に基づく当社の環境マネジメントシステムにより、全事業所のエネルギー使用量の削減および二酸化炭素排出量の削減について毎年度数値目標を定めて取り組んでおり、各事業所の設備改善をはじめ、全従業員への省エネの理解・呼び掛け等を通じてエネルギー使用削減を推進している。
　また、JR 東日本グループ「ゼロカーボン・チャレンジ2050」達成に向けて、当社ではCO2排出量削減に特化した組織横断的なプロジェクトを立ち上げ、中長期的に「設備・生産」「働き方・契約」「製品」の観点からCO2排出量削減目標達成に向けたロードマップを具体的に策定し、全体最適の視点で省エネルギーの実現を目指していく。今後、2030年度に当社全体のCO2排出量を実質半減、2050年度に実質ゼロを目標とした活動を推進していく。
[主要なエネルギー使用設備の更新スケジュール]
　計画期間中（2022年度～2024年度）、毎年度、計画的に推進</t>
  </si>
  <si>
    <t>　省エネルギー設備導入推進や節電活動を通じてCO2の固定排出分を削減していき、毎年度CO2排出量1％削減（対前年度比）を目標として取り組んでいくが、2021年度に事業所内負荷設備のリストアップ、CO2排出要因分析や操業度による変動分の分析、再エネルギー電力導入調査等を実施し、2030年度CO2排出量実質半減に向けてのロードマップ・予算計画等を2022年度に策定することとしている。その結果に応じて2023年度以降の目標の上積みをしていく考えである。</t>
  </si>
  <si>
    <t>[基本方針]
1. 当社中間処理工場の立地条件を踏まえ、地球環境に与える影響を低減するため施設の改善及び従業員の教育 訓練に努めます。
2. 当社処理業務が地球環境に悪影響を及ぼすことのないよう環境管理を徹底します。
3. 廃棄物処理業者として適正処理に徹し、減量リサイクル率の向上・最終処分場量の低減を図り、汚染の予防に努めます。
4. 環境法規制等及び当社が同意するその他の要求事項を遵守します。
上記の環境方針に基づき省エネ活動に取り組む。また、各設備の運用改善を行いつつ費用対効果の高いものから省エネ対策を計画・実施する。</t>
  </si>
  <si>
    <t>廃棄物処理業者として適正処理に徹し、減量リサイクル率の向上を目指して、
処理効率の向上、省エネ機器の導入により年平均１％の削減を目標とした。</t>
  </si>
  <si>
    <t xml:space="preserve">当社親会社の日清製粉グループの制定する環境基本方針に準じています。グループでは気候変動対策として2030年度、2050年の中長期目標を2021年度に策定しました。目標の対象は、GHGの算定対象6ガスのうち当社グループで最も排出量が多いCO2について目標を定めています【2030年度目標：グループの自社拠点でCO2排出量50％削減（2013年度比）】。
気候変動による影響を緩和し、事業リスクを最小化するため、最新の省エネ技術の積極導入や再生可能エネルギーの活用等を通じてCO2排出量の削減を進め、脱炭素社会の構築に貢献していきます。
</t>
  </si>
  <si>
    <t>エネルギーの使用合理化に関する法律の規定において実践している取組と並行し、温室効果ガスの排出量削減に取り組むこととする。</t>
  </si>
  <si>
    <t>エネルギーは社会・経済を支える基盤であり、電源構成については環境、安定供給、コストなど多角的な視点から検討される必要があります。現状に鑑みると、石炭火力は安定的かつ安価な電源として多くの国で利用されている一方、技術革新を背景に再生可能エネルギーの利用が世界的に拡大しております。
JERAは、国内火力発電業界のリーダーとしてエネルギー基本計画に代表されるエネルギー・環境政策を尊重すると共に、再生可能エネルギーの開発も積極的に推進するなど、持続可能な環境・社会・経済の実現を目指してCO2排出量削減に向けた取り組みを進めてまいります。
JERAは次の取り組みを通じて、2035年度までに、「国内事業からのCO2排出量について2013年度比で60％以上の削減を目指します。」
・国の2050年カーボンニュートラルの方針に基づいた再生可能エネルギー導入拡大を前提とし、国内の再生可能エネルギーの開発・導入に努めます。
・水素・アンモニア混焼を進め、火力発電の排出原単位低減に努めます。
「JERA環境コミット2035」は政策との整合性およびその実現下における事業環境を前提としています。</t>
  </si>
  <si>
    <t xml:space="preserve">当社は電力の安定供給のためにエリア全体の負荷調整を全発電所で行っており、発電所単体で運用をコントロールできないことから、横浜市域分の目標排出量を設定することはできません。このため、目標排出量欄には基準排出量を記載しています。
原単位については、引き続き適切なメンテナンスや運用により発電熱効率を維持します。
</t>
  </si>
  <si>
    <t>＜東京電力パワーグリッド株式会社 環境方針＞
東京電力パワーグリッド株式会社は、福島への責任を果たすとともに、環境法令等の遵守はもとより、未来に向けて、送配電事業を中心とした多様な事業展開を通じて、持続可能な社会の実現に貢献してまいります。
カーボンニュートラルの実現
送配電系統の整備や技術開発等により、防災にも寄与する電化を推進、再生可能エネルギーを拡大し、カーボンニュートラルに向けた社会の実現に貢献します。
環境負荷の低減
環境汚染等のリスク管理、資源・水の効率的利用を通じ、環境負荷の低減と資源循環型社会実現に貢献します。
生物多様性の保全
地域の生態系への影響の抑制と保全に努め、生物多様性に配慮した社会づくりに貢献します。
環境コミュニケーションの強化
情報開示を積極的に行い、地域社会をはじめとするステークホルダーのみなさまと対話を重ね、相互理解を深めながら、これらの取り組みの改善・充実を継続的に進めます。</t>
  </si>
  <si>
    <t>社内の環境管理計画において「事業所建物におけるエネルギー使用量」について、年平均１％以上を削減していく目標としており、毎年１％以上の削減、３カ年で３％以上の削減を図る目標を設定する。</t>
  </si>
  <si>
    <t xml:space="preserve">社内の環境管理計画において、自動車におけるCO2排出量具体的目標は定めていないものの、事務所建物からのCO2排出量と同様、年平均１％以上を削減し、３カ年で３％以上の削減を目指す目標を設定する。
</t>
  </si>
  <si>
    <t>[基本方針]
管理標準に基づき温室効果ガスを排出する諸設備について効率的な運用を行う。
なお、管理標準については必要により適宜見直しを行い、さらなる設備運用の効率化に努めることとする。
[事業者全体として地球温暖化対策に取り組んでいる中での本計画の位置付け]
横浜市内唯一の事業所であるみなとみらいグランドセントラルタワーは、当社が保有する事業所の中で最も多く特定温室効果ガスを排出している事業所である。横浜市外に設置されている他の事業所と同様に、特定温室効果ガス排出の抑制に努めていく。</t>
  </si>
  <si>
    <t>■排出量の削減に寄与する要因
　当該事業所はテナントビルであることから、ビルオーナーにエネルギー管理権限のある範囲において運用面で排出量抑制に努める。テナント専有部についてはテナント入居者に運用を委ねているものの、ビルオーナーとして省エネ及び省CO2に関する啓蒙活動を通じてテナント専有部についても排出量抑制に努めたい。
■排出原単位に係る削減率の増減に対する要因
　テナント入居率が排出量の変動要素のひとつとなっていることから、本計画書では当該事業所の延床面積から空室面積を引いた数値（使用中延床面積）の総数を分母として排出原単位を設定する。
■事業活動に関する前提条件
　不動産投資法人の事業の性質上、計画期間中に事業所の購入・売却を行う可能性があり、不動産の保有状況により事業者としての温室効果ガス排出量が大幅に増減する。</t>
  </si>
  <si>
    <t>［基本方針］　　　　　　　　　　　　　　　　　　　　　　　　　　　　　　　　　　　　　　　　　　　　　　　　　　　　　　　　　　　　　　　　　　　　　　　　　　　　　　　　　　　　　　　　　　　　　　　　　　　　　　　　　　　事業活動における環境への負荷の低減を図るため、温室効果ガスの排出削減に向けた取り組みを進める。そのため脱温暖化の事業所づくりを目指す。ごみの削減やリサイクルを推進するほか、老朽化した施設、設備、機器等の更新にあたっては省エネ効果の高いものを導入する。　　　　　　　　　　　　　　　　　　　　　　　　　　　　　　　　　　　　　　　　　　　　　　　　　　　　　　　　　　　　　　　　　　　　　　　　　　　　　　　　　　　　　　　　　　　　　　　　　　　　　　　　　　　　　　　　　　　　　　　　　　　　　　　　［主要なエネルギー使用設備の更新等の検討］　　　　　　　　　　　　　　　　　　　　　　　　　　　　　　　　　　　　　　　　　　　　　　　　　　　　　　　　　　　　　　　　　　　　　　　　　　　　　　　　　　　　　　　①更新の対象となる主要なエネルギー使用設備　　空調機器、照明　　　　　　　　　　　　　　　　　　　　　　　　　　　　　　　　　　　　　　　　　　　　　　　　　　　　　　　　　　　　　　　　　　　　　　②上記①の設備を選択した理由　電気使用量の大部分を占めるため　　　　　　　　　　　　　　　　　　　　　　　　　　　　　　　　　　　　　　　　　　　　　　　　　　　　　　　　　　　　　　　　　　　　　　　　③設備更新スケジュール　設備の更新、設備の更新時期に合わせて省エネルギー仕様への転換を図る</t>
  </si>
  <si>
    <t>経済産業省の年1％削減目標に沿って制定</t>
  </si>
  <si>
    <t xml:space="preserve">
ビル全体にて使用するエネルギー（電気、冷水・還水、ガス等）の使用量を把握し、消費を抑制するための対策を行い事業活動に伴う環境への負荷を軽減することを目標とする。
１．推進体制において温室効果ガス排出の抑制を図るため積極的に防止対策に取り組む。　
２．館内テナントに対し、エネルギーの適正使用・有効活用並びにポスターの掲示やパンフレットの配布、
　　クールビズ・ウォームビズなど省エネについて啓発・普及活動を推進する。　
３．エネルギーの使用量及び使用状況の現状把握とその要因分析を行い、消費抑制のための対策に取組む。</t>
  </si>
  <si>
    <t>当該投資法人のESG方針において、省エネ法努力目標「排出原単位で年1％ずつ低減」を目標として、2024年度までに約3％の削減とする。</t>
  </si>
  <si>
    <t xml:space="preserve">[基本方針]
『環境基本方針』
松屋フーズグループは、全国各地に所在の直営店舗網を通じて、お客様にお値打ち感のある、安全でおいしい食事の提供に努めています。私たちは、地域環境及び地球環境の保全に配慮した事業活動を推進し、食に関するビジネスにより、社会に貢献して参ります。
『環境方針』
本社、工場及び、子会社の㈱エム・エル・エスを対象として、環境に配慮した事業活動を行います。
１．事業活動に関連する法規制及び同意するその他の受け入れを決めた要求事項を遵守します。
２．環境目的・目標を定め、毎年見直しを実施し、環境マネジメントシステムの継続的な改善を図ります。
３．特に生産性向上および業務効率化の観点に基づいた、省資源、省エネルギー及び廃棄物の削減などを優先的に取組みます。
４．この方針を全従業員またはグループのために働く全ての人に周知します。
</t>
  </si>
  <si>
    <t>《原単位算出方法》
二酸化炭素排出量(tCO2)÷売上高(千万円)＝原単位(tCO2/千万円)
《原単位の指標を選択した理由》
人口減少、高齢化社会の中で、弊社の成長戦略は、新規出店と共に付加価値の高い商品の開発を実施している。付加価値の高い商品は、店舗での調理工程が増加したり、材料の品目数が増加する。その為、食材の保管、加熱、冷却によるエネルギー使用量が増加する結果となる。よって、「売上高」がエネルギー使用量と相関関係が高いと考え、その効率性を追及していく。
なお2024年度の目標削減率につきましては、コロナが終息し生活様式が元に戻ってきた場合、深夜の営業時間を元に戻す（閉店時間を縮小する）事を想定している為、排出量が増加し削減が厳しいと思われる為現状維持とした。</t>
  </si>
  <si>
    <t>[基本方針]
1.資源・エネルギーの有限性を認識した上で、有効利用に努めてまいります。 
2.廃棄物の発生抑制・再利用・リサイクル及び適正処理を実施いたします。 
3.国内外の環境関連法規を遵守いたします。また、グループ各社は同意した協定等を遵守いたします。
4.環境教育・啓発活動を通じて、全社員が本方針を周知徹底、実践いたします。 
5.直面した環境問題に対し、グループ各社の垣根なく、能動的かつ機動的に対応してまいります。</t>
  </si>
  <si>
    <t xml:space="preserve"> 当社は、平成２９年　４月１９日に関東運輸局に輸送能力届出書を提出し、省エネ改正法（運輸分野）における特定輸送事業者に指定されており、年平均１％以上低減を進めている為、当社の目標設定も年平均１％以上低減を目標といたしました。</t>
  </si>
  <si>
    <t>[基本方針]
環境省が定めたエコアクション21に従い、環境方針を以下の(1)～(3)と定めた。
(1)二酸化炭素排出量の削減（都市ガス・電気等）
(2)廃棄物の分別管理と再利用による減量化
(3)再生による再資源化</t>
  </si>
  <si>
    <t xml:space="preserve">[基本方針]
（1）物件のプロパティマネジメント（ＰＭ）会社、ビルメンテナンス会社と連携し、温室効果ガス削減を継続的に行う。
（2）エネルギーを消費する設備の適正運転及び保守点検を行い省エネルギー化を図る。
（3）設備更新は省エネルギー効果が高く、温室効果ガス排出量の少ないものを最優先に導入を行う。
（4）共用部分の温度設定や空調機の運転時間の見直し等、運用面で温室効果ガスの削減を図る。
（5）各テナント様に対し、事業活動地球温暖化対策の指針について、周知徹底・消費エネルギーの削減協力を仰ぐ。　
</t>
  </si>
  <si>
    <t>投資を伴う設備更新と、テナントへの啓蒙を主とした運用改善を軸に排出の抑制を進める。
ハード面　・照明器具LED化の推進
ソフト面　・昼休み事務所照明消灯の励行
　　　　　・不要照明部分の消灯
　　　　　・冷房暖房設定温度緩和による省エネ</t>
  </si>
  <si>
    <t>１．照明、空調等の適切な運用管理
２．定期点検のよるフォーマンス管理
３．テナント様への情報提供を含めた省エネ活動の推進</t>
  </si>
  <si>
    <t>年間１％改善</t>
  </si>
  <si>
    <t>①地球温暖化について、運行管理及び整備管理の組織的な協力体制を構築して対策を推進する。　　　　　　　　　　　　　　　　　　　　　　　　　　　　　　　　　　　　　　　　　　　　　　　　　　　　　　　　②エコドライブによる燃料消費量および温室効果ガスの排出の削減を図る。　　　　　　　　　　　　　　　　　　　　　　　　　　　　　　　　　　　　　　　　　　　　　　③環境法令等の遵守に努める。</t>
  </si>
  <si>
    <t>計画期間の3年間で排出量の目標削減率を0.3%（毎年0.1%）とした。削減対策として、エコドライブの推進、ＧＰＳデジタル無線、配車アプリ及びカーナビゲーションの有効活用により配車効率の向上で無駄な空車走行の削減や目的地までの走行距離の短縮を図る。</t>
  </si>
  <si>
    <t>「エネルギーの使用の合理化に関する法律」の特定事業者として、エネルギーの使用を著しい環境側面として認識し、エネルギー使用状況の把握・分析を行い、改善を図るために目標・施策を設定・実施し、事業者の責務として、温室効果ガスの排出抑制に努める事で、持続可能な社会づくりに貢献します。</t>
  </si>
  <si>
    <t>売上増加を目指す事により生産量の増加が見込まれるため、目標排出量は増加する見込みとなっています。
そのため、生産性の向上等を図り、原単位において削減目標を設定することにより、温室効果ガス排出の抑制への寄与を目指します。</t>
  </si>
  <si>
    <t xml:space="preserve">[基本方針]
　環境保全活動の継続的改善に努め、「環境保全と経済活動の両立」する持続可能な社会の実現に貢献する。
　１．環境法令、条例等を遵守して、適正な事業活動を推進する。
　２．環境と資源を大切にし、「地球温暖化対策」及び「循環型社会の構築」を基軸とした環境保全活動を
　　　推進する。
　３．事業活動を通じて汚染の防止に努めるとともに、環境負荷の低減を推進する。
</t>
  </si>
  <si>
    <t>当事業所では、製造数量等によりCO2排出量が変動する合材工場（石油製品製造業）、リサイクルセンター（土石製品製造業）があり、排出量のみでの削減は目標設定するのが難しいが、合材工場、ﾘｻｲｸﾙｾﾝﾀｰにおいては製造数量等が一定とした場合においての原単位当たりのCO2排出量を削減し、排出量の削減を図る。</t>
  </si>
  <si>
    <t>[基本方針]
当社は持続可能な社会の構築の推進のため、事業活動における資源とエネルギーの効率的利用を目指し、以下の基本方針のもと取り組みを行います。
１．エネルギーの使用状況とともに温室効果ガスの排出状況を把握します。
２．エネルギーを使用する設備、機器等の運用方法、点検整備方法を定め、無駄なエネルギーの使用をなくします。
３．エネルギーを使用する設備、機械の新設、更新の際には、より一層の省エネルギー化が図れる設備、機械の導入を検討します。
これらの対策の継続的な改善を図ることにより、地球温暖化の対策に貢献します。</t>
  </si>
  <si>
    <t>管理標準に基づく運用管理を遵守しつつ、常に新しい視点で更なる施策の検討・実施を行い、継続的な改善を図る。</t>
  </si>
  <si>
    <t xml:space="preserve">【基本方針】
・弊社は改正省エネ法にも該当する。従って、改正省エネ法上での努力目標達成に向けた取り組みを行う。
　具体的には、横浜市の計画書制度の対応として計画期間（令和4年度～令和6年度の3年間）において、
　市内の工場等から排出される二酸化炭素排出量を3％削減するという目標を設定し、対策に取り組む。
・上記目標を達成する為に、更新時期に合わせて高効率機器への更新を検討していく。
　特に当該事業所において、照明設備のLED化を順次検討していく。
・改正省エネ法及び横浜市条例に該当するのを機に、省エネルギー及び温暖化対策への意識を車内に浸透させる。
【主要なエネルギー使用設備の更新等の検討】
①更新の対象となる主要なエネルギー使用設備
　照明設備
②上記①の設備を選択した理由
　LED化により高い投資効果が見込まれる為
</t>
  </si>
  <si>
    <t>照明設備の更新を主要とした温室効果ガス排出量の抑制を基本とした他、以下の対策についても積極的な取り組みに努める。
①水道及び工業用水道の使用並びに公共下水道への排水量の削減に関わる対策
②廃棄物の排出量の把握及び削減に関わる対策
③従業員の自動車利用から公共交通機関への誘導対策、公共交通機関の利用促進に関する対策
④市域の緑地保全に関する取組
⑤その他地球温暖化を防止する対策</t>
  </si>
  <si>
    <t>408</t>
  </si>
  <si>
    <t>デジタルエッジ・ジャパン合同会社</t>
  </si>
  <si>
    <t>東京都千代田区有楽町１丁目１番２号　東京ミッドタウン　日比谷三井タワー12階</t>
  </si>
  <si>
    <t>デジタルエッジ・シンガポール・ホールディングス・ピーティーイーリミテッド 職務執行者　古田 敬</t>
  </si>
  <si>
    <t>神奈川県横浜市都筑区二の丸1番2号</t>
  </si>
  <si>
    <t>本事業所は2021年12月に、伊藤忠テクノソリューションズ株式会社より譲受けた。したがって、本計画については、伊藤忠テクノソリューションズ株式会社のエネルギーデータ（2021年4月～11月）を含めて作成する。
弊社の基本方針としては、環境配慮型のデータセンターの構築、運用を方針としております。実現に向けて再生可能エネルギー調達による特定温室効果ガスの削減。高効率空調機器、高効率の電気設備の導入を推進していく予定です。将来は、化石燃料由来のエネルギー利用から、再生エネルギー利用による利用を目指していきたいと考えます。</t>
  </si>
  <si>
    <t>本社事務所</t>
  </si>
  <si>
    <t>〒100-0006 東京都千代田区有楽町一丁目1番2号　東京ミッドタウン　日比谷三井タワー12階</t>
  </si>
  <si>
    <t>【平日】10:00　～　17:00　（事前連絡が必要）</t>
  </si>
  <si>
    <t>百台</t>
  </si>
  <si>
    <t>お客様増減に伴いCO2排出量も増減するため、原単位を毎年1％削減することを目標とする。</t>
  </si>
  <si>
    <t>409</t>
  </si>
  <si>
    <t>パナソニック オートモーティブシステムズ株式会社</t>
  </si>
  <si>
    <t>神奈川県横浜市都筑区池辺町４２６１番地</t>
  </si>
  <si>
    <t>代表取締役　永易　正吏</t>
  </si>
  <si>
    <t>パナソニックグループとして、2030年度までに自社のCO2排出量の実質ゼロ化を目指し、省エネ、再エネ利活用、再エネ調達、に取り組む。
パナソニック オートモーティブシステムズ株式会社は、2022年にPAS　A横浜ビル、PAS　佐江戸車両試験場のCO2排出量実質ゼロ化を目指す。
・A横浜ビルは、再生可能エネルギー調達※により、2022年1月よりCO2排出量実質ゼロ
 （カーボンニュートラル）を達成
・佐江戸車両試験場は、再生可能エネルギー調達※により2021年10月よりCO2排出量実質ゼロ
 （カーボンニュートラル）を達成
  ※非化石証書、J-クレジット含む</t>
  </si>
  <si>
    <t>品質保証センター　環境推進部</t>
  </si>
  <si>
    <t>月曜から金曜まで（国民の祝日・年末年始は除く）
14:00～17：00</t>
  </si>
  <si>
    <t>・非化石証書、J-クレジットの調達により、2022年にPAS　A横浜ビル
  PAS　佐江戸車両試験場のCO2排出量実質ゼロ化を目指す。
・省エネ機器への切り替え、新規導入、設備運用による改善等を地道に
  取り組み原単位の削減に取り組みます。</t>
  </si>
  <si>
    <t>410</t>
  </si>
  <si>
    <t>ピーピーエフエー・ジャパン・シックス特定目的会社</t>
  </si>
  <si>
    <t>東京都江東区亀戸六丁目56番15号</t>
  </si>
  <si>
    <t>取締役　中村　武</t>
  </si>
  <si>
    <t xml:space="preserve">横浜野村ビルは竣工2017年1月（築5.5年）環境性能でLEED GOLD、CASBEE評価Sランク、SEGES、DBJ Green Building認証 2017　★★★★★　取得しており、省エネ性能に優れた建物であるため設備更新等の施策ではなく再エネ電力への切替によるCO２削減を目指す。
</t>
  </si>
  <si>
    <t>横浜野村ビル　防災センター</t>
  </si>
  <si>
    <t>神奈川県横浜市西区みなとみらい4-4-1</t>
  </si>
  <si>
    <t>横浜野村ビルは竣工2017年1月（築5.5年）環境性能でLEED GOLD、CASBEE評価Sランク、SEGES、DBJ Green Building認証 2017　★★★★★　を取得しており、省エネ性能に優れた建物であるため、設備更新等の施策ではなく、再エネ電力の購入により調整後排出量の30％削減を目指す。</t>
  </si>
  <si>
    <t>411</t>
  </si>
  <si>
    <t>ソニーグループ株式会社</t>
  </si>
  <si>
    <t>東京都港区港南1-7-1</t>
  </si>
  <si>
    <t>代表執行役　吉田　憲一郎</t>
  </si>
  <si>
    <t>ソニーの環境活動として、2050年に環境負荷をゼロとすることを目指す環境計画「Road to Zero」が策定されており、それに基づき温室効果ガス削減活動に取り組んでいます。
世界的に気候変動リスクが顕在化・深刻化し、脱炭素化社会への移行に向けた対応が喫緊の課題となる中、ソニーは、今般、気候変動領域における環境負荷低減活動を加速し、この領域における環境負荷ゼロの達成目標年を10年前倒しすることを決定しました。
現在は2025年までの環境中期目標「Green Management 2025」を定め、ソニー全体でオペレーションにおける温室効果ガス総排出量5%削減、再生可能エネルギー由来電力35％以上使用を目標に活動しています。</t>
  </si>
  <si>
    <t>ソニーシティみなとみらい受付（事前連絡要）</t>
  </si>
  <si>
    <t>神奈川県横浜市西区みなとみらい5-1-1</t>
  </si>
  <si>
    <t>9:00-17:00</t>
  </si>
  <si>
    <t>環境中期目標「Green Management 2025」ではソニー全体でオペレーションにおける温室効果ガス総排出量5%削減としており、そのなかでソニーシティみなとみらいは2024年度末までに対基準年で原単位2%以上改善を目標に掲げ活動しています。
当事業所における基準年は2021年度です。</t>
  </si>
  <si>
    <t>412</t>
  </si>
  <si>
    <t>パナソニック コネクト株式会社</t>
  </si>
  <si>
    <t>東京都中央区銀座8丁目21番1号 住友不動産汐留浜離宮ビル</t>
  </si>
  <si>
    <t>社長　樋口 泰行</t>
  </si>
  <si>
    <t xml:space="preserve">
　１　パナソニック（株）は2022年度より、パナソニックホールディングス（株）と各事業会社へ
　　　組織変更を行いました。
　２　パナソニックホールディングス（株）社長の楠見は、2022年度に「Panasonic GREEN IMPACT」を
　　　発表し、パナソニックグループ全体で活動を推進することを表明しました。
　　　・2050年に向けて、現在の世界のCO2総排出量の「約１％（≒３億トン）」の
　　　　　　　　　　　　　　　　　　　　　　　　　　　削減インパクトを目指す。
　３　パナソニック コネクト（株）は「Panasonic GREEN IMPACT」で次の項目を取り組んでいきます。
　　　・2030年までに事業場・工場のCO2排出量を実質ゼロにする。
　　　・製品CO2排出削減量も対象製品を５カテゴリに拡大して取り組んでいく。</t>
  </si>
  <si>
    <t>　１　佐江戸事業場は省エネ法指定工場等に該当する事業所であるため、
　　　床面積原単位で年１％削減を基本取組として活動を行う。
  ２　綱島事業場は、2023年3月に拠点閉鎖を計画している。
　３　また「Panasonic GREEN IMPACT」の取組みにより、2030年までに
　　　事業場のCO2排出量を実質ゼロにする取組みも併せて推進する。</t>
  </si>
  <si>
    <t>413</t>
  </si>
  <si>
    <t>SOSiLA物流リート投資法人</t>
  </si>
  <si>
    <t>東京都中央区京橋１丁目１７番１０号</t>
  </si>
  <si>
    <t xml:space="preserve">ＳＯＳｉＬＡ物流リート投資法人 </t>
  </si>
  <si>
    <t>執行役員　松本　展彦</t>
  </si>
  <si>
    <t>ＳＯＳｉＬＡ物流リート投資法人</t>
  </si>
  <si>
    <t xml:space="preserve">
投資法人のESG方針に基づき環境目標を、以下のように設定している。
　・温室効果ガス：エネルギー消費量の削減目標に従い、2030年度までに年平均1%の排出原単位の削減
　・水消費量：2019年度をベースラインとして、2030年度まで現状維持
　・廃棄物処理：2019年度をベースラインとして、2030年度まで現状維持</t>
  </si>
  <si>
    <t>住商リアルティ・マネジメント株式会社　上場リート事業部</t>
  </si>
  <si>
    <t>東京都中央区京橋１丁目１７番１０号住友商事京橋ビル9F</t>
  </si>
  <si>
    <t>投資法人のESG方針に基づく下記の環境目標により設定
　・2030年度までに年平均1%の排出原単位の削減（2019年度基準）</t>
  </si>
  <si>
    <t>414</t>
  </si>
  <si>
    <t>株式会社村田製作所</t>
  </si>
  <si>
    <t>京都府長岡京市東神足１丁目１０番１号</t>
  </si>
  <si>
    <t>代表取締役社長　中島　規巨</t>
  </si>
  <si>
    <t>京都府長岡京市東神足1丁目10番1号</t>
  </si>
  <si>
    <t xml:space="preserve">村田製作所グループは、会社の経営理念である社是の実践行動の一つとして、環境負荷の低減に全組織をあげて取り組みます。 
2020年12月、ムラタは事業活動で使用する電力を100％再エネにすることを目指す国際的なイニシアティブ「RE100」に加盟しました。2050年度までに事業活動での使用電力の再エネ導入比率を100%、2030年度時点で50%を目標として設定し、持続可能な社会の実現に向けて貢献します。
過去から継続して省エネの取り組みを実施しておりますが、近年では事業拡大ペースがその効果を上回り、GHG総排出量が増加してきました。
そこで、省エネに加えて再エネの導入量拡大に取り組み、2030年度(873千t-CO2/年)の目標達成に向け、2022年度から一層取り組みを加速させます。
</t>
  </si>
  <si>
    <t>株式会社村田製作所　みなとみらいイノベーションセンター</t>
  </si>
  <si>
    <t>神奈川県横浜市西区みなとみらい4丁目3-8</t>
  </si>
  <si>
    <t>月曜から金曜まで(自社で定める休業日を除く)
10:00～16:00(12:00～13:00は除く)
※要事前連絡：045-227-3103</t>
  </si>
  <si>
    <t>全社の2030年度までの温室効果ガス削減目標値(2019年度比-46%)に対し、2021年度までに削減できた分を除き、残りの2022年度から2030年度までの期間で、2024年度時点に達成すべき削減量を設定した。</t>
  </si>
  <si>
    <t>415</t>
  </si>
  <si>
    <t>株式会社JR東日本クロスステーション</t>
  </si>
  <si>
    <t>東京都渋谷区千駄ヶ谷五丁目33番8号</t>
  </si>
  <si>
    <t>代表取締役社長　西野　史尚</t>
  </si>
  <si>
    <t>代表取締役社長 西野　史尚</t>
  </si>
  <si>
    <t>神奈川県横浜市西区高島二丁目</t>
  </si>
  <si>
    <t>JR東日本グループの環境長期目標「ゼロカーボン・チャレンジ 2050」に基づき、CO２排出量の削減に取り組んでいる。2030年度のCO２排出量を2013年度比で50％削減することを目標に掲げ、ＬＥＤ化の推進や、空調設備・冷蔵庫等の省エネ高効率機器への入替、再生可能エネルギーの導入、徹底した節電対策等、全社を挙げて取組みを推進する。</t>
  </si>
  <si>
    <t>https://www.jr-cross.co.jp/</t>
  </si>
  <si>
    <t>JR東日本グループの環境長期目標「ゼロカーボン・チャレンジ 2050」に基づき、CO₂排出量の削減に取り組んでいく。ＬＥＤ化の推進や、空調設備・冷蔵庫等の省エネ高効率機器への入替、徹底した節電対策等に取り組む。2030年度に向けて、再生可能エネルギー等の導入を検討する。
2024年度に向けては、新型コロナウイルスの影響により落ち込んだ業績回復に伴うCO₂排出量の増加分があることから、CO₂排出量は基準年度比１％削減を目指す。</t>
  </si>
  <si>
    <t>416</t>
  </si>
  <si>
    <t>株式会社ニューフレアテクノロジー</t>
  </si>
  <si>
    <t>神奈川県横浜市磯子区新杉田町8番1</t>
  </si>
  <si>
    <t xml:space="preserve">代表取締役社長 高松 潤 </t>
  </si>
  <si>
    <t xml:space="preserve">「東芝グループ理念体系」のもと、脱炭素社会、循環型社会、自然共生社会を目指した環境経営により、持続可能な社会の実現に貢献します。
東芝グループの2030年度に向けた温室効果ガス削減目標であるバリューチェーンを通じた温室効果ガス排出量の50%削減（2019年度比）をめざします。
ライフサイクルの視点に立って経営と環境を調和した企業活動を実践し、グループ全体で地球温暖化防止をはじめとした、環境活動を推進していきます。
</t>
  </si>
  <si>
    <t>本社　生産部　環境設備グループ</t>
  </si>
  <si>
    <t>０９：００～１７：００</t>
  </si>
  <si>
    <t>2021年度の実績5,034t-CO2（電力使用量1,126 万kWh/年）に対して、事業拡大の計画にともなう製造能力の増強により、2024年度の排出量を5,208t-CO2（電力使用量1,165 万kWh/年）を見込んでいる。
ただし排出抑制活動として、省エネ施策（前年比1%相当の電力施策の実施）の継続及び再エネ比率を上げていく計画があり、2023年度は、基準比12.5%削減（電力使用量146 万kWh/年削減）、2024年度は、基準比25.0%削減（電力使用量292 万kWh/年削減）が予定されているため、最終排出量は、3,902t-CO2となる。</t>
  </si>
  <si>
    <t>昨年度計画書</t>
    <rPh sb="0" eb="3">
      <t>サクネンド</t>
    </rPh>
    <rPh sb="3" eb="6">
      <t>ケイカクショ</t>
    </rPh>
    <phoneticPr fontId="9"/>
  </si>
  <si>
    <t>昨年度報告書</t>
    <rPh sb="0" eb="3">
      <t>サクネンド</t>
    </rPh>
    <rPh sb="3" eb="6">
      <t>ホウコクショ</t>
    </rPh>
    <phoneticPr fontId="9"/>
  </si>
  <si>
    <t>昨年度計画書が提出されている事業者は、計画書データを使い、報告書のみが提出されている事業者は、報告書データを使い、どちらも提出されていない事業者は、新規扱い</t>
    <rPh sb="0" eb="3">
      <t>サクネンド</t>
    </rPh>
    <rPh sb="3" eb="6">
      <t>ケイカクショ</t>
    </rPh>
    <rPh sb="7" eb="9">
      <t>テイシュツ</t>
    </rPh>
    <rPh sb="14" eb="17">
      <t>ジギョウシャ</t>
    </rPh>
    <rPh sb="19" eb="22">
      <t>ケイカクショ</t>
    </rPh>
    <rPh sb="26" eb="27">
      <t>ツカ</t>
    </rPh>
    <rPh sb="29" eb="32">
      <t>ホウコクショ</t>
    </rPh>
    <rPh sb="35" eb="37">
      <t>テイシュツ</t>
    </rPh>
    <rPh sb="42" eb="45">
      <t>ジギョウシャ</t>
    </rPh>
    <rPh sb="47" eb="50">
      <t>ホウコクショ</t>
    </rPh>
    <rPh sb="54" eb="55">
      <t>ツカ</t>
    </rPh>
    <rPh sb="61" eb="63">
      <t>テイシュツ</t>
    </rPh>
    <rPh sb="69" eb="72">
      <t>ジギョウシャ</t>
    </rPh>
    <rPh sb="74" eb="76">
      <t>シンキ</t>
    </rPh>
    <rPh sb="76" eb="77">
      <t>アツカ</t>
    </rPh>
    <phoneticPr fontId="9"/>
  </si>
  <si>
    <t>報告書title</t>
    <rPh sb="0" eb="3">
      <t>ホウコクショ</t>
    </rPh>
    <phoneticPr fontId="9"/>
  </si>
  <si>
    <t>計画書title</t>
    <rPh sb="0" eb="3">
      <t>ケイカクショ</t>
    </rPh>
    <phoneticPr fontId="9"/>
  </si>
  <si>
    <t>書き換え不可</t>
    <rPh sb="0" eb="1">
      <t>カ</t>
    </rPh>
    <rPh sb="2" eb="3">
      <t>カ</t>
    </rPh>
    <rPh sb="4" eb="6">
      <t>フカ</t>
    </rPh>
    <phoneticPr fontId="9"/>
  </si>
  <si>
    <t>＜昨年度情報の呼び出し＞</t>
    <rPh sb="1" eb="4">
      <t>サクネンド</t>
    </rPh>
    <rPh sb="4" eb="6">
      <t>ジョウホウ</t>
    </rPh>
    <rPh sb="7" eb="8">
      <t>ヨ</t>
    </rPh>
    <rPh sb="9" eb="10">
      <t>ダ</t>
    </rPh>
    <phoneticPr fontId="9"/>
  </si>
  <si>
    <t>＜セルの色分け＞</t>
    <rPh sb="4" eb="6">
      <t>イロワ</t>
    </rPh>
    <phoneticPr fontId="9"/>
  </si>
  <si>
    <t>＜シート構成＞</t>
    <rPh sb="4" eb="6">
      <t>コウセイ</t>
    </rPh>
    <phoneticPr fontId="9"/>
  </si>
  <si>
    <t>シート名</t>
    <rPh sb="3" eb="4">
      <t>メイ</t>
    </rPh>
    <phoneticPr fontId="9"/>
  </si>
  <si>
    <t>概要</t>
    <rPh sb="0" eb="2">
      <t>ガイヨウ</t>
    </rPh>
    <phoneticPr fontId="9"/>
  </si>
  <si>
    <t>はじめに</t>
    <phoneticPr fontId="9"/>
  </si>
  <si>
    <t>↓選択された大分類</t>
    <rPh sb="1" eb="3">
      <t>センタク</t>
    </rPh>
    <rPh sb="6" eb="9">
      <t>ダイブンルイ</t>
    </rPh>
    <phoneticPr fontId="9"/>
  </si>
  <si>
    <t>任意12号</t>
    <rPh sb="0" eb="2">
      <t>ニンイ</t>
    </rPh>
    <rPh sb="4" eb="5">
      <t>ゴウ</t>
    </rPh>
    <phoneticPr fontId="9"/>
  </si>
  <si>
    <t>任意3号</t>
    <rPh sb="0" eb="2">
      <t>ニンイ</t>
    </rPh>
    <rPh sb="3" eb="4">
      <t>ゴウ</t>
    </rPh>
    <phoneticPr fontId="9"/>
  </si>
  <si>
    <t>原油換算エネルギー使用量が500ｋl 以上の大規模事業所数</t>
    <rPh sb="22" eb="25">
      <t>ダイキボ</t>
    </rPh>
    <rPh sb="28" eb="29">
      <t>スウ</t>
    </rPh>
    <phoneticPr fontId="83"/>
  </si>
  <si>
    <t>件</t>
    <rPh sb="0" eb="1">
      <t>ケン</t>
    </rPh>
    <phoneticPr fontId="9"/>
  </si>
  <si>
    <t>単位発熱量</t>
    <phoneticPr fontId="9"/>
  </si>
  <si>
    <t>CO2排出係数</t>
    <rPh sb="3" eb="5">
      <t>ハイシュツ</t>
    </rPh>
    <rPh sb="5" eb="7">
      <t>ケイスウ</t>
    </rPh>
    <phoneticPr fontId="9"/>
  </si>
  <si>
    <r>
      <t>CO</t>
    </r>
    <r>
      <rPr>
        <vertAlign val="subscript"/>
        <sz val="11"/>
        <rFont val="ＭＳ Ｐゴシック"/>
        <family val="3"/>
        <charset val="128"/>
      </rPr>
      <t>2</t>
    </r>
    <r>
      <rPr>
        <sz val="11"/>
        <rFont val="ＭＳ Ｐゴシック"/>
        <family val="3"/>
        <charset val="128"/>
      </rPr>
      <t>換算</t>
    </r>
    <rPh sb="3" eb="5">
      <t>カンザン</t>
    </rPh>
    <phoneticPr fontId="111"/>
  </si>
  <si>
    <t>基礎</t>
    <rPh sb="0" eb="2">
      <t>キソ</t>
    </rPh>
    <phoneticPr fontId="9"/>
  </si>
  <si>
    <t>調整後</t>
    <rPh sb="0" eb="2">
      <t>チョウセイ</t>
    </rPh>
    <rPh sb="2" eb="3">
      <t>ゴ</t>
    </rPh>
    <phoneticPr fontId="9"/>
  </si>
  <si>
    <t>燃料</t>
    <rPh sb="0" eb="2">
      <t>ネンリョウ</t>
    </rPh>
    <phoneticPr fontId="9"/>
  </si>
  <si>
    <t>原油（コンデンセートを除く。）</t>
    <rPh sb="0" eb="2">
      <t>ゲンユ</t>
    </rPh>
    <rPh sb="11" eb="12">
      <t>ノゾ</t>
    </rPh>
    <phoneticPr fontId="9"/>
  </si>
  <si>
    <t>kL</t>
  </si>
  <si>
    <t>tC/GJ</t>
    <phoneticPr fontId="9"/>
  </si>
  <si>
    <r>
      <t>tCO</t>
    </r>
    <r>
      <rPr>
        <vertAlign val="subscript"/>
        <sz val="11"/>
        <rFont val="ＭＳ Ｐゴシック"/>
        <family val="3"/>
        <charset val="128"/>
      </rPr>
      <t>2</t>
    </r>
    <r>
      <rPr>
        <sz val="11"/>
        <rFont val="ＭＳ Ｐゴシック"/>
        <family val="3"/>
        <charset val="128"/>
      </rPr>
      <t>/kl</t>
    </r>
    <phoneticPr fontId="9"/>
  </si>
  <si>
    <t>原油のうちコンデンセート（NGL）</t>
    <rPh sb="0" eb="2">
      <t>ゲンユ</t>
    </rPh>
    <phoneticPr fontId="9"/>
  </si>
  <si>
    <t>揮発油（ガソリン）</t>
    <rPh sb="0" eb="3">
      <t>キハツユ</t>
    </rPh>
    <phoneticPr fontId="9"/>
  </si>
  <si>
    <t>ナフサ</t>
    <phoneticPr fontId="9"/>
  </si>
  <si>
    <t>灯油</t>
    <rPh sb="0" eb="2">
      <t>トウユ</t>
    </rPh>
    <phoneticPr fontId="9"/>
  </si>
  <si>
    <t>軽油</t>
    <rPh sb="0" eb="2">
      <t>ケイユ</t>
    </rPh>
    <phoneticPr fontId="9"/>
  </si>
  <si>
    <t>A重油</t>
    <rPh sb="1" eb="3">
      <t>ジュウユ</t>
    </rPh>
    <phoneticPr fontId="9"/>
  </si>
  <si>
    <t>B・C重油</t>
    <rPh sb="3" eb="5">
      <t>ジュウユ</t>
    </rPh>
    <phoneticPr fontId="9"/>
  </si>
  <si>
    <t>石油アスファルト</t>
    <rPh sb="0" eb="2">
      <t>セキユ</t>
    </rPh>
    <phoneticPr fontId="9"/>
  </si>
  <si>
    <r>
      <t>tCO</t>
    </r>
    <r>
      <rPr>
        <vertAlign val="subscript"/>
        <sz val="11"/>
        <rFont val="ＭＳ Ｐゴシック"/>
        <family val="3"/>
        <charset val="128"/>
      </rPr>
      <t>2</t>
    </r>
    <r>
      <rPr>
        <sz val="11"/>
        <rFont val="ＭＳ Ｐゴシック"/>
        <family val="3"/>
        <charset val="128"/>
      </rPr>
      <t>/t</t>
    </r>
    <phoneticPr fontId="9"/>
  </si>
  <si>
    <t>石油コークス</t>
    <rPh sb="0" eb="2">
      <t>セキユ</t>
    </rPh>
    <phoneticPr fontId="9"/>
  </si>
  <si>
    <t>石油ガス</t>
    <rPh sb="0" eb="2">
      <t>セキユ</t>
    </rPh>
    <phoneticPr fontId="9"/>
  </si>
  <si>
    <t>液化石油ガス（LPG）</t>
    <rPh sb="0" eb="2">
      <t>エキカ</t>
    </rPh>
    <rPh sb="2" eb="4">
      <t>セキユ</t>
    </rPh>
    <phoneticPr fontId="9"/>
  </si>
  <si>
    <t>石油系炭化水素ガス</t>
    <rPh sb="0" eb="3">
      <t>セキユケイ</t>
    </rPh>
    <rPh sb="3" eb="5">
      <t>タンカ</t>
    </rPh>
    <rPh sb="5" eb="7">
      <t>スイソ</t>
    </rPh>
    <phoneticPr fontId="9"/>
  </si>
  <si>
    <r>
      <t>tCO</t>
    </r>
    <r>
      <rPr>
        <vertAlign val="subscript"/>
        <sz val="11"/>
        <rFont val="ＭＳ Ｐゴシック"/>
        <family val="3"/>
        <charset val="128"/>
      </rPr>
      <t>2</t>
    </r>
    <r>
      <rPr>
        <sz val="11"/>
        <rFont val="ＭＳ Ｐゴシック"/>
        <family val="3"/>
        <charset val="128"/>
      </rPr>
      <t>/千m</t>
    </r>
    <r>
      <rPr>
        <vertAlign val="superscript"/>
        <sz val="11"/>
        <rFont val="ＭＳ Ｐゴシック"/>
        <family val="3"/>
        <charset val="128"/>
      </rPr>
      <t>3</t>
    </r>
    <rPh sb="5" eb="6">
      <t>セン</t>
    </rPh>
    <phoneticPr fontId="9"/>
  </si>
  <si>
    <t>可燃性
天然ガス</t>
    <rPh sb="0" eb="3">
      <t>カネンセイ</t>
    </rPh>
    <rPh sb="4" eb="6">
      <t>テンネン</t>
    </rPh>
    <phoneticPr fontId="9"/>
  </si>
  <si>
    <t>液化天然ガス（LＮG）</t>
    <rPh sb="0" eb="2">
      <t>エキカ</t>
    </rPh>
    <rPh sb="2" eb="4">
      <t>テンネン</t>
    </rPh>
    <phoneticPr fontId="9"/>
  </si>
  <si>
    <t>その他可燃性天然ガス</t>
    <rPh sb="2" eb="3">
      <t>タ</t>
    </rPh>
    <rPh sb="3" eb="6">
      <t>カネンセイ</t>
    </rPh>
    <rPh sb="6" eb="8">
      <t>テンネン</t>
    </rPh>
    <phoneticPr fontId="9"/>
  </si>
  <si>
    <t>石炭</t>
    <rPh sb="0" eb="2">
      <t>セキタン</t>
    </rPh>
    <phoneticPr fontId="9"/>
  </si>
  <si>
    <t>原料炭</t>
    <rPh sb="0" eb="2">
      <t>ゲンリョウ</t>
    </rPh>
    <rPh sb="2" eb="3">
      <t>タン</t>
    </rPh>
    <phoneticPr fontId="9"/>
  </si>
  <si>
    <t>一般炭</t>
    <rPh sb="0" eb="2">
      <t>イッパン</t>
    </rPh>
    <rPh sb="2" eb="3">
      <t>タン</t>
    </rPh>
    <phoneticPr fontId="9"/>
  </si>
  <si>
    <t>無煙炭</t>
    <rPh sb="0" eb="2">
      <t>ムエン</t>
    </rPh>
    <rPh sb="2" eb="3">
      <t>タン</t>
    </rPh>
    <phoneticPr fontId="9"/>
  </si>
  <si>
    <t>石炭コークス</t>
    <rPh sb="0" eb="2">
      <t>セキタン</t>
    </rPh>
    <phoneticPr fontId="9"/>
  </si>
  <si>
    <t>コールタール</t>
    <phoneticPr fontId="9"/>
  </si>
  <si>
    <t>コークス炉ガス</t>
    <rPh sb="4" eb="5">
      <t>ロ</t>
    </rPh>
    <phoneticPr fontId="9"/>
  </si>
  <si>
    <t>高炉ガス</t>
    <rPh sb="0" eb="2">
      <t>コウロ</t>
    </rPh>
    <phoneticPr fontId="9"/>
  </si>
  <si>
    <t>転炉ガス</t>
    <rPh sb="0" eb="2">
      <t>テンロ</t>
    </rPh>
    <phoneticPr fontId="9"/>
  </si>
  <si>
    <t>都市ガス</t>
    <rPh sb="0" eb="2">
      <t>トシ</t>
    </rPh>
    <phoneticPr fontId="9"/>
  </si>
  <si>
    <t>単位発熱量GJ/千㎥：</t>
    <rPh sb="0" eb="2">
      <t>タンイ</t>
    </rPh>
    <rPh sb="2" eb="4">
      <t>ハツネツ</t>
    </rPh>
    <rPh sb="4" eb="5">
      <t>リョウ</t>
    </rPh>
    <rPh sb="8" eb="9">
      <t>セン</t>
    </rPh>
    <phoneticPr fontId="9"/>
  </si>
  <si>
    <t>GＪ</t>
  </si>
  <si>
    <r>
      <t>tCO</t>
    </r>
    <r>
      <rPr>
        <vertAlign val="subscript"/>
        <sz val="11"/>
        <rFont val="ＭＳ Ｐゴシック"/>
        <family val="3"/>
        <charset val="128"/>
      </rPr>
      <t>2</t>
    </r>
    <r>
      <rPr>
        <sz val="11"/>
        <rFont val="ＭＳ Ｐゴシック"/>
        <family val="3"/>
        <charset val="128"/>
      </rPr>
      <t>/GJ</t>
    </r>
    <phoneticPr fontId="9"/>
  </si>
  <si>
    <t>小計</t>
    <rPh sb="0" eb="2">
      <t>ショウケイ</t>
    </rPh>
    <phoneticPr fontId="9"/>
  </si>
  <si>
    <t>産業用蒸気</t>
    <rPh sb="0" eb="3">
      <t>サンギョウヨウ</t>
    </rPh>
    <rPh sb="3" eb="5">
      <t>ジョウキ</t>
    </rPh>
    <phoneticPr fontId="9"/>
  </si>
  <si>
    <t>tCO2/GJ</t>
    <phoneticPr fontId="9"/>
  </si>
  <si>
    <t>産業用以外の蒸気</t>
    <rPh sb="0" eb="3">
      <t>サンギョウヨウ</t>
    </rPh>
    <rPh sb="3" eb="5">
      <t>イガイ</t>
    </rPh>
    <rPh sb="6" eb="8">
      <t>ジョウキ</t>
    </rPh>
    <phoneticPr fontId="9"/>
  </si>
  <si>
    <t>温水</t>
    <rPh sb="0" eb="2">
      <t>オンスイ</t>
    </rPh>
    <phoneticPr fontId="9"/>
  </si>
  <si>
    <t>冷水</t>
    <rPh sb="0" eb="2">
      <t>レイスイ</t>
    </rPh>
    <phoneticPr fontId="9"/>
  </si>
  <si>
    <t>電気</t>
    <rPh sb="0" eb="2">
      <t>デンキ</t>
    </rPh>
    <phoneticPr fontId="9"/>
  </si>
  <si>
    <t>昼間</t>
    <rPh sb="0" eb="2">
      <t>ヒルマ</t>
    </rPh>
    <phoneticPr fontId="9"/>
  </si>
  <si>
    <t>GJ/千kWh</t>
  </si>
  <si>
    <t>tCO2/kWh</t>
    <phoneticPr fontId="9"/>
  </si>
  <si>
    <t>夜間</t>
    <rPh sb="0" eb="2">
      <t>ヤカン</t>
    </rPh>
    <phoneticPr fontId="9"/>
  </si>
  <si>
    <t>上記以外の買電(※1)</t>
    <rPh sb="0" eb="2">
      <t>ジョウキ</t>
    </rPh>
    <rPh sb="2" eb="4">
      <t>イガイ</t>
    </rPh>
    <rPh sb="5" eb="6">
      <t>カ</t>
    </rPh>
    <rPh sb="6" eb="7">
      <t>デン</t>
    </rPh>
    <phoneticPr fontId="9"/>
  </si>
  <si>
    <r>
      <t>二酸化炭素排出量算定表（１号、２号用）エネルギー</t>
    </r>
    <r>
      <rPr>
        <sz val="16"/>
        <rFont val="ＭＳ Ｐゴシック"/>
        <family val="3"/>
        <charset val="128"/>
        <scheme val="minor"/>
      </rPr>
      <t>使用量入力表</t>
    </r>
    <rPh sb="24" eb="27">
      <t>シヨウリョウ</t>
    </rPh>
    <rPh sb="27" eb="30">
      <t>ニュウリョクヒョウ</t>
    </rPh>
    <phoneticPr fontId="83"/>
  </si>
  <si>
    <t>種類</t>
    <rPh sb="0" eb="2">
      <t>シュルイ</t>
    </rPh>
    <phoneticPr fontId="83"/>
  </si>
  <si>
    <t>横浜市内
合計</t>
    <rPh sb="0" eb="4">
      <t>ヨコハマシナイ</t>
    </rPh>
    <rPh sb="5" eb="7">
      <t>ゴウケイ</t>
    </rPh>
    <phoneticPr fontId="83"/>
  </si>
  <si>
    <t>原油換算500ｋl 以上の事業所名称</t>
    <rPh sb="16" eb="18">
      <t>メイショウ</t>
    </rPh>
    <phoneticPr fontId="83"/>
  </si>
  <si>
    <t>エネルギーの種類</t>
    <phoneticPr fontId="9"/>
  </si>
  <si>
    <t>単位</t>
    <phoneticPr fontId="9"/>
  </si>
  <si>
    <t>↓自動計算</t>
    <rPh sb="1" eb="3">
      <t>ジドウ</t>
    </rPh>
    <rPh sb="3" eb="5">
      <t>ケイサン</t>
    </rPh>
    <phoneticPr fontId="9"/>
  </si>
  <si>
    <t>GJ</t>
  </si>
  <si>
    <t>終日</t>
    <rPh sb="0" eb="2">
      <t>シュウジツ</t>
    </rPh>
    <phoneticPr fontId="9"/>
  </si>
  <si>
    <t>基　礎</t>
    <rPh sb="0" eb="1">
      <t>モト</t>
    </rPh>
    <rPh sb="2" eb="3">
      <t>イシズエ</t>
    </rPh>
    <phoneticPr fontId="9"/>
  </si>
  <si>
    <t>排出量原単位の指標</t>
    <rPh sb="0" eb="2">
      <t>ハイシュツ</t>
    </rPh>
    <rPh sb="2" eb="3">
      <t>リョウ</t>
    </rPh>
    <rPh sb="3" eb="6">
      <t>ゲンタンイ</t>
    </rPh>
    <rPh sb="7" eb="9">
      <t>シヒョウ</t>
    </rPh>
    <phoneticPr fontId="9"/>
  </si>
  <si>
    <t>名　称</t>
    <rPh sb="0" eb="1">
      <t>メイ</t>
    </rPh>
    <rPh sb="2" eb="3">
      <t>ショウ</t>
    </rPh>
    <phoneticPr fontId="9"/>
  </si>
  <si>
    <t>量</t>
    <rPh sb="0" eb="1">
      <t>リョウ</t>
    </rPh>
    <phoneticPr fontId="9"/>
  </si>
  <si>
    <r>
      <t>単位</t>
    </r>
    <r>
      <rPr>
        <sz val="10"/>
        <rFont val="ＭＳ Ｐゴシック"/>
        <family val="3"/>
        <charset val="128"/>
      </rPr>
      <t>(★)</t>
    </r>
    <rPh sb="0" eb="2">
      <t>タンイ</t>
    </rPh>
    <phoneticPr fontId="9"/>
  </si>
  <si>
    <t>原単位種類</t>
    <rPh sb="0" eb="3">
      <t>ゲンタンイ</t>
    </rPh>
    <rPh sb="3" eb="5">
      <t>シュルイ</t>
    </rPh>
    <phoneticPr fontId="83"/>
  </si>
  <si>
    <t>排出係数の設定</t>
    <rPh sb="0" eb="4">
      <t>ハイシュツケイスウ</t>
    </rPh>
    <rPh sb="5" eb="7">
      <t>セッテイ</t>
    </rPh>
    <phoneticPr fontId="9"/>
  </si>
  <si>
    <t>【小売電気事業者】</t>
  </si>
  <si>
    <t>【小売電気事業者排出係数一覧】</t>
    <rPh sb="8" eb="12">
      <t>ハイシュツケイスウ</t>
    </rPh>
    <rPh sb="12" eb="14">
      <t>イチラン</t>
    </rPh>
    <phoneticPr fontId="9"/>
  </si>
  <si>
    <t>登録番号</t>
  </si>
  <si>
    <t>電気事業者名</t>
  </si>
  <si>
    <t>基礎排出係数</t>
  </si>
  <si>
    <t>メニュー別</t>
    <rPh sb="4" eb="5">
      <t>ベツ</t>
    </rPh>
    <phoneticPr fontId="9"/>
  </si>
  <si>
    <t>調整後排出係数</t>
  </si>
  <si>
    <t>登録番号+メニュー</t>
    <phoneticPr fontId="9"/>
  </si>
  <si>
    <r>
      <t>(t-CO</t>
    </r>
    <r>
      <rPr>
        <b/>
        <vertAlign val="subscript"/>
        <sz val="11"/>
        <rFont val="ＭＳ Ｐゴシック"/>
        <family val="3"/>
        <charset val="128"/>
      </rPr>
      <t>2</t>
    </r>
    <r>
      <rPr>
        <b/>
        <sz val="11"/>
        <rFont val="ＭＳ Ｐゴシック"/>
        <family val="3"/>
        <charset val="128"/>
      </rPr>
      <t>/kWh)</t>
    </r>
  </si>
  <si>
    <t>【使い方の説明】</t>
    <rPh sb="1" eb="2">
      <t>ツカ</t>
    </rPh>
    <rPh sb="3" eb="4">
      <t>カタ</t>
    </rPh>
    <rPh sb="5" eb="7">
      <t>セツメイ</t>
    </rPh>
    <phoneticPr fontId="9"/>
  </si>
  <si>
    <t>　１電気事業者の選び出しには「オートフィルター」機能で検索し、メニューのセルをコピー。</t>
    <rPh sb="2" eb="4">
      <t>デンキ</t>
    </rPh>
    <rPh sb="4" eb="7">
      <t>ジギョウシャ</t>
    </rPh>
    <rPh sb="8" eb="9">
      <t>エラ</t>
    </rPh>
    <rPh sb="10" eb="11">
      <t>ダ</t>
    </rPh>
    <rPh sb="24" eb="26">
      <t>キノウ</t>
    </rPh>
    <rPh sb="27" eb="29">
      <t>ケンサク</t>
    </rPh>
    <phoneticPr fontId="9"/>
  </si>
  <si>
    <t>A0001</t>
    <phoneticPr fontId="9"/>
  </si>
  <si>
    <t>(株)Ｆ－Ｐｏｗｅｒ</t>
    <phoneticPr fontId="9"/>
  </si>
  <si>
    <r>
      <rPr>
        <sz val="11"/>
        <rFont val="ＭＳ Ｐゴシック"/>
        <family val="3"/>
        <charset val="128"/>
      </rPr>
      <t>メニューA</t>
    </r>
  </si>
  <si>
    <t>(株)Ｆ－Ｐｏｗｅｒ</t>
  </si>
  <si>
    <t>　　　『東京電力エナジーパートナー（株）』を例に、以下説明します。</t>
    <rPh sb="4" eb="8">
      <t>トウキョウデンリョク</t>
    </rPh>
    <rPh sb="17" eb="20">
      <t>カブ</t>
    </rPh>
    <rPh sb="22" eb="23">
      <t>レイ</t>
    </rPh>
    <rPh sb="25" eb="27">
      <t>イカ</t>
    </rPh>
    <rPh sb="27" eb="29">
      <t>セツメイ</t>
    </rPh>
    <phoneticPr fontId="9"/>
  </si>
  <si>
    <r>
      <rPr>
        <sz val="11"/>
        <rFont val="ＭＳ Ｐゴシック"/>
        <family val="3"/>
        <charset val="128"/>
      </rPr>
      <t>メニューB</t>
    </r>
  </si>
  <si>
    <t>A0001_メニューB</t>
  </si>
  <si>
    <r>
      <rPr>
        <sz val="11"/>
        <rFont val="ＭＳ Ｐゴシック"/>
        <family val="3"/>
        <charset val="128"/>
      </rPr>
      <t>メニューC</t>
    </r>
  </si>
  <si>
    <t>　　　①「電気事業者名」のプルダウンを開く</t>
    <rPh sb="5" eb="10">
      <t>デンキジギョウシャ</t>
    </rPh>
    <rPh sb="10" eb="11">
      <t>メイ</t>
    </rPh>
    <rPh sb="19" eb="20">
      <t>カイ</t>
    </rPh>
    <phoneticPr fontId="9"/>
  </si>
  <si>
    <r>
      <t>②　「</t>
    </r>
    <r>
      <rPr>
        <b/>
        <sz val="11"/>
        <color rgb="FF000000"/>
        <rFont val="ＭＳ Ｐゴシック"/>
        <family val="3"/>
        <charset val="128"/>
      </rPr>
      <t>東京</t>
    </r>
    <r>
      <rPr>
        <sz val="11"/>
        <color rgb="FF000000"/>
        <rFont val="ＭＳ Ｐゴシック"/>
        <family val="3"/>
        <charset val="128"/>
      </rPr>
      <t>」で検索する</t>
    </r>
    <rPh sb="3" eb="5">
      <t>トウキョウ</t>
    </rPh>
    <rPh sb="7" eb="9">
      <t>ケンサク</t>
    </rPh>
    <phoneticPr fontId="9"/>
  </si>
  <si>
    <r>
      <rPr>
        <sz val="11"/>
        <rFont val="ＭＳ Ｐゴシック"/>
        <family val="3"/>
        <charset val="128"/>
      </rPr>
      <t>メニューD（残差）</t>
    </r>
  </si>
  <si>
    <t>A0002</t>
  </si>
  <si>
    <r>
      <rPr>
        <sz val="11"/>
        <rFont val="ＭＳ Ｐゴシック"/>
        <family val="3"/>
        <charset val="128"/>
      </rPr>
      <t>イーレックス(株)</t>
    </r>
  </si>
  <si>
    <t>イーレックス(株)</t>
  </si>
  <si>
    <t>A0003</t>
  </si>
  <si>
    <r>
      <rPr>
        <sz val="11"/>
        <rFont val="ＭＳ Ｐゴシック"/>
        <family val="3"/>
        <charset val="128"/>
      </rPr>
      <t>リエスパワー(株)</t>
    </r>
  </si>
  <si>
    <t>リエスパワー(株)</t>
  </si>
  <si>
    <t>A0004</t>
    <phoneticPr fontId="9"/>
  </si>
  <si>
    <r>
      <rPr>
        <sz val="11"/>
        <rFont val="ＭＳ Ｐゴシック"/>
        <family val="3"/>
        <charset val="128"/>
      </rPr>
      <t>エバーグリーン・リテイリング(株)</t>
    </r>
  </si>
  <si>
    <t>A0004_メニューA</t>
  </si>
  <si>
    <t>エバーグリーン・リテイリング(株)</t>
  </si>
  <si>
    <r>
      <rPr>
        <sz val="11"/>
        <rFont val="ＭＳ Ｐゴシック"/>
        <family val="3"/>
        <charset val="128"/>
      </rPr>
      <t>メニューB（残差）</t>
    </r>
  </si>
  <si>
    <t>A0006</t>
    <phoneticPr fontId="9"/>
  </si>
  <si>
    <r>
      <rPr>
        <sz val="11"/>
        <rFont val="ＭＳ Ｐゴシック"/>
        <family val="3"/>
        <charset val="128"/>
      </rPr>
      <t>エバーグリーン・マーケティング(株)</t>
    </r>
  </si>
  <si>
    <t>A0006_メニューA</t>
  </si>
  <si>
    <t>エバーグリーン・マーケティング(株)</t>
  </si>
  <si>
    <t>A0006_メニューB</t>
  </si>
  <si>
    <r>
      <rPr>
        <sz val="11"/>
        <rFont val="ＭＳ Ｐゴシック"/>
        <family val="3"/>
        <charset val="128"/>
      </rPr>
      <t>メニューC（残差）</t>
    </r>
  </si>
  <si>
    <t>A0007</t>
  </si>
  <si>
    <r>
      <rPr>
        <sz val="11"/>
        <rFont val="ＭＳ Ｐゴシック"/>
        <family val="3"/>
        <charset val="128"/>
      </rPr>
      <t>(株)ＳＥウイングズ</t>
    </r>
  </si>
  <si>
    <t>(株)ＳＥウイングズ</t>
  </si>
  <si>
    <t>A0008</t>
  </si>
  <si>
    <r>
      <rPr>
        <sz val="11"/>
        <rFont val="ＭＳ Ｐゴシック"/>
        <family val="3"/>
        <charset val="128"/>
      </rPr>
      <t>(株)イーセル</t>
    </r>
  </si>
  <si>
    <t>(株)イーセル</t>
  </si>
  <si>
    <t>A0009</t>
  </si>
  <si>
    <r>
      <rPr>
        <sz val="11"/>
        <rFont val="ＭＳ Ｐゴシック"/>
        <family val="3"/>
        <charset val="128"/>
      </rPr>
      <t>(株)エネット</t>
    </r>
  </si>
  <si>
    <t>A0009_メニューA</t>
  </si>
  <si>
    <t>(株)エネット</t>
  </si>
  <si>
    <t>A0009_メニューB</t>
  </si>
  <si>
    <t>A0009_メニューC</t>
  </si>
  <si>
    <r>
      <rPr>
        <sz val="11"/>
        <rFont val="ＭＳ Ｐゴシック"/>
        <family val="3"/>
        <charset val="128"/>
      </rPr>
      <t>メニューD</t>
    </r>
  </si>
  <si>
    <t>A0009_メニューD</t>
  </si>
  <si>
    <r>
      <rPr>
        <sz val="11"/>
        <rFont val="ＭＳ Ｐゴシック"/>
        <family val="3"/>
        <charset val="128"/>
      </rPr>
      <t>メニューE</t>
    </r>
  </si>
  <si>
    <t>A0009_メニューE</t>
  </si>
  <si>
    <r>
      <rPr>
        <sz val="11"/>
        <rFont val="ＭＳ Ｐゴシック"/>
        <family val="3"/>
        <charset val="128"/>
      </rPr>
      <t>メニューF</t>
    </r>
  </si>
  <si>
    <t>A0009_メニューF</t>
  </si>
  <si>
    <r>
      <rPr>
        <sz val="11"/>
        <rFont val="ＭＳ Ｐゴシック"/>
        <family val="3"/>
        <charset val="128"/>
      </rPr>
      <t>メニューG</t>
    </r>
  </si>
  <si>
    <t>A0009_メニューG</t>
  </si>
  <si>
    <r>
      <rPr>
        <sz val="11"/>
        <rFont val="ＭＳ Ｐゴシック"/>
        <family val="3"/>
        <charset val="128"/>
      </rPr>
      <t>メニューH（残差）</t>
    </r>
  </si>
  <si>
    <t>A0011</t>
  </si>
  <si>
    <r>
      <rPr>
        <sz val="11"/>
        <rFont val="ＭＳ Ｐゴシック"/>
        <family val="3"/>
        <charset val="128"/>
      </rPr>
      <t>須賀川瓦斯(株)</t>
    </r>
  </si>
  <si>
    <t>須賀川瓦斯(株)</t>
  </si>
  <si>
    <t>A0012</t>
  </si>
  <si>
    <r>
      <rPr>
        <sz val="11"/>
        <rFont val="ＭＳ Ｐゴシック"/>
        <family val="3"/>
        <charset val="128"/>
      </rPr>
      <t>出光興産(株)</t>
    </r>
  </si>
  <si>
    <t>A0012_メニューA</t>
  </si>
  <si>
    <t>出光興産(株)</t>
  </si>
  <si>
    <t>A0012_メニューB</t>
  </si>
  <si>
    <t>A0013</t>
  </si>
  <si>
    <r>
      <rPr>
        <sz val="11"/>
        <rFont val="ＭＳ Ｐゴシック"/>
        <family val="3"/>
        <charset val="128"/>
      </rPr>
      <t>(株)オプテージ</t>
    </r>
  </si>
  <si>
    <t>(株)オプテージ</t>
  </si>
  <si>
    <t>　　③「東京」の付いた名称に絞り込まれるので、目的の「東電EP」の行にあるセルから</t>
    <rPh sb="4" eb="6">
      <t>トウキョウ</t>
    </rPh>
    <rPh sb="8" eb="9">
      <t>ツ</t>
    </rPh>
    <rPh sb="11" eb="13">
      <t>メイショウ</t>
    </rPh>
    <rPh sb="14" eb="15">
      <t>シボ</t>
    </rPh>
    <rPh sb="16" eb="17">
      <t>コ</t>
    </rPh>
    <rPh sb="23" eb="25">
      <t>モクテキ</t>
    </rPh>
    <rPh sb="27" eb="29">
      <t>トウデン</t>
    </rPh>
    <rPh sb="33" eb="34">
      <t>ギョウ</t>
    </rPh>
    <phoneticPr fontId="9"/>
  </si>
  <si>
    <t>A0014</t>
  </si>
  <si>
    <r>
      <rPr>
        <sz val="11"/>
        <rFont val="ＭＳ Ｐゴシック"/>
        <family val="3"/>
        <charset val="128"/>
      </rPr>
      <t>エネサーブ(株)</t>
    </r>
  </si>
  <si>
    <t>A0014_メニューA</t>
  </si>
  <si>
    <t>エネサーブ(株)</t>
  </si>
  <si>
    <t>A0015</t>
  </si>
  <si>
    <r>
      <rPr>
        <sz val="11"/>
        <rFont val="ＭＳ Ｐゴシック"/>
        <family val="3"/>
        <charset val="128"/>
      </rPr>
      <t>(株)サイサン</t>
    </r>
  </si>
  <si>
    <t>A0015_メニューA</t>
  </si>
  <si>
    <t>A0016</t>
  </si>
  <si>
    <r>
      <rPr>
        <sz val="11"/>
        <rFont val="ＭＳ Ｐゴシック"/>
        <family val="3"/>
        <charset val="128"/>
      </rPr>
      <t>ミツウロコグリーンエネルギー(株)</t>
    </r>
  </si>
  <si>
    <t>A0016_メニューA</t>
  </si>
  <si>
    <t>ミツウロコグリーンエネルギー(株)</t>
  </si>
  <si>
    <t>A0016_メニューB</t>
  </si>
  <si>
    <t>A0016_メニューC</t>
  </si>
  <si>
    <t>A0016_メニューD</t>
  </si>
  <si>
    <t>A0016_メニューE</t>
  </si>
  <si>
    <t>A0016_メニューF</t>
  </si>
  <si>
    <t>A0016_メニューG</t>
  </si>
  <si>
    <t>A0017</t>
  </si>
  <si>
    <r>
      <rPr>
        <sz val="11"/>
        <rFont val="ＭＳ Ｐゴシック"/>
        <family val="3"/>
        <charset val="128"/>
      </rPr>
      <t>(株)Ｓｈａｒｅｄ  Ｅｎｅｒｇｙ</t>
    </r>
  </si>
  <si>
    <t>A0018</t>
  </si>
  <si>
    <r>
      <rPr>
        <sz val="11"/>
        <rFont val="ＭＳ Ｐゴシック"/>
        <family val="3"/>
        <charset val="128"/>
      </rPr>
      <t>ネクストパワーやまと(株)</t>
    </r>
  </si>
  <si>
    <t>ネクストパワーやまと(株)</t>
  </si>
  <si>
    <t>A0019</t>
  </si>
  <si>
    <r>
      <rPr>
        <sz val="11"/>
        <rFont val="ＭＳ Ｐゴシック"/>
        <family val="3"/>
        <charset val="128"/>
      </rPr>
      <t>日本テクノ(株)</t>
    </r>
  </si>
  <si>
    <t>日本テクノ(株)</t>
  </si>
  <si>
    <t>A0020</t>
  </si>
  <si>
    <r>
      <rPr>
        <sz val="11"/>
        <rFont val="ＭＳ Ｐゴシック"/>
        <family val="3"/>
        <charset val="128"/>
      </rPr>
      <t>中央電力エナジー(株)</t>
    </r>
  </si>
  <si>
    <t>中央電力エナジー(株)</t>
  </si>
  <si>
    <t>A0021</t>
  </si>
  <si>
    <r>
      <rPr>
        <sz val="11"/>
        <rFont val="ＭＳ Ｐゴシック"/>
        <family val="3"/>
        <charset val="128"/>
      </rPr>
      <t>(株)Ｌｏｏｏｐ</t>
    </r>
  </si>
  <si>
    <t>A0021_メニューA</t>
  </si>
  <si>
    <t>(株)Ｌｏｏｏｐ</t>
  </si>
  <si>
    <t>A0021_メニューB</t>
  </si>
  <si>
    <t>A0021_メニューC</t>
  </si>
  <si>
    <t>A0021_メニューD</t>
  </si>
  <si>
    <r>
      <rPr>
        <sz val="11"/>
        <rFont val="ＭＳ Ｐゴシック"/>
        <family val="3"/>
        <charset val="128"/>
      </rPr>
      <t>メニューE（残差）</t>
    </r>
  </si>
  <si>
    <t>A0023</t>
  </si>
  <si>
    <r>
      <rPr>
        <sz val="11"/>
        <rFont val="ＭＳ Ｐゴシック"/>
        <family val="3"/>
        <charset val="128"/>
      </rPr>
      <t>(株)ナンワエナジー</t>
    </r>
  </si>
  <si>
    <t>A0023_メニューA</t>
  </si>
  <si>
    <t>(株)ナンワエナジー</t>
  </si>
  <si>
    <r>
      <t>　　　※ メニュー別を設定している</t>
    </r>
    <r>
      <rPr>
        <b/>
        <sz val="10"/>
        <color rgb="FF000000"/>
        <rFont val="ＭＳ Ｐゴシック"/>
        <family val="3"/>
        <charset val="128"/>
      </rPr>
      <t>小売電気事業者</t>
    </r>
    <r>
      <rPr>
        <sz val="10"/>
        <color rgb="FF000000"/>
        <rFont val="ＭＳ Ｐゴシック"/>
        <family val="3"/>
        <charset val="128"/>
      </rPr>
      <t>の</t>
    </r>
    <r>
      <rPr>
        <sz val="10"/>
        <color rgb="FFFF0000"/>
        <rFont val="ＭＳ Ｐゴシック"/>
        <family val="3"/>
        <charset val="128"/>
      </rPr>
      <t>標準メニュー</t>
    </r>
    <r>
      <rPr>
        <sz val="10"/>
        <color rgb="FF000000"/>
        <rFont val="ＭＳ Ｐゴシック"/>
        <family val="3"/>
        <charset val="128"/>
      </rPr>
      <t>は</t>
    </r>
    <r>
      <rPr>
        <b/>
        <sz val="10"/>
        <color rgb="FF000000"/>
        <rFont val="ＭＳ Ｐゴシック"/>
        <family val="3"/>
        <charset val="128"/>
      </rPr>
      <t>「（残差）」</t>
    </r>
    <r>
      <rPr>
        <sz val="10"/>
        <color rgb="FF000000"/>
        <rFont val="ＭＳ Ｐゴシック"/>
        <family val="3"/>
        <charset val="128"/>
      </rPr>
      <t>と記載されるメニューです。</t>
    </r>
    <rPh sb="9" eb="10">
      <t>ベツ</t>
    </rPh>
    <rPh sb="11" eb="13">
      <t>セッテイ</t>
    </rPh>
    <rPh sb="17" eb="19">
      <t>コウリ</t>
    </rPh>
    <rPh sb="19" eb="21">
      <t>デンキ</t>
    </rPh>
    <rPh sb="21" eb="24">
      <t>ジギョウシャ</t>
    </rPh>
    <rPh sb="25" eb="27">
      <t>ヒョウジュン</t>
    </rPh>
    <rPh sb="34" eb="36">
      <t>ザンサ</t>
    </rPh>
    <rPh sb="39" eb="41">
      <t>キサイ</t>
    </rPh>
    <phoneticPr fontId="9"/>
  </si>
  <si>
    <t>A0024</t>
  </si>
  <si>
    <r>
      <rPr>
        <sz val="11"/>
        <rFont val="ＭＳ Ｐゴシック"/>
        <family val="3"/>
        <charset val="128"/>
      </rPr>
      <t>静岡ガス＆パワー(株)</t>
    </r>
  </si>
  <si>
    <t>A0024_メニューA</t>
  </si>
  <si>
    <t>静岡ガス＆パワー(株)</t>
  </si>
  <si>
    <t>A0024_メニューB</t>
  </si>
  <si>
    <t>→　指定された電気事業者+メニューの基礎/調整後排出係数の値が表示される。</t>
    <rPh sb="2" eb="4">
      <t>シテイ</t>
    </rPh>
    <rPh sb="7" eb="9">
      <t>デンキ</t>
    </rPh>
    <rPh sb="9" eb="12">
      <t>ジギョウシャ</t>
    </rPh>
    <rPh sb="29" eb="30">
      <t>アタイ</t>
    </rPh>
    <rPh sb="31" eb="33">
      <t>ヒョウジ</t>
    </rPh>
    <phoneticPr fontId="9"/>
  </si>
  <si>
    <t>A0025</t>
  </si>
  <si>
    <r>
      <rPr>
        <sz val="11"/>
        <rFont val="ＭＳ Ｐゴシック"/>
        <family val="3"/>
        <charset val="128"/>
      </rPr>
      <t>荏原環境プラント(株)</t>
    </r>
  </si>
  <si>
    <t>A0025_メニューA</t>
  </si>
  <si>
    <t>荏原環境プラント(株)</t>
  </si>
  <si>
    <t>A0025_メニューB</t>
  </si>
  <si>
    <t>A0025_メニューC</t>
  </si>
  <si>
    <t>A0025_メニューD</t>
  </si>
  <si>
    <t>A0025_メニューE</t>
  </si>
  <si>
    <t>A0025_メニューF</t>
  </si>
  <si>
    <t>A0025_メニューG</t>
  </si>
  <si>
    <r>
      <rPr>
        <sz val="11"/>
        <rFont val="ＭＳ Ｐゴシック"/>
        <family val="3"/>
        <charset val="128"/>
      </rPr>
      <t>メニューH</t>
    </r>
  </si>
  <si>
    <t>A0025_メニューH</t>
  </si>
  <si>
    <r>
      <rPr>
        <sz val="11"/>
        <rFont val="ＭＳ Ｐゴシック"/>
        <family val="3"/>
        <charset val="128"/>
      </rPr>
      <t>メニューI</t>
    </r>
  </si>
  <si>
    <t>A0025_メニューI</t>
  </si>
  <si>
    <r>
      <rPr>
        <sz val="11"/>
        <rFont val="ＭＳ Ｐゴシック"/>
        <family val="3"/>
        <charset val="128"/>
      </rPr>
      <t>メニューJ</t>
    </r>
  </si>
  <si>
    <t>A0025_メニューJ</t>
  </si>
  <si>
    <r>
      <rPr>
        <sz val="11"/>
        <rFont val="ＭＳ Ｐゴシック"/>
        <family val="3"/>
        <charset val="128"/>
      </rPr>
      <t>メニューK</t>
    </r>
  </si>
  <si>
    <t>A0025_メニューK</t>
  </si>
  <si>
    <r>
      <rPr>
        <sz val="11"/>
        <rFont val="ＭＳ Ｐゴシック"/>
        <family val="3"/>
        <charset val="128"/>
      </rPr>
      <t>メニューL</t>
    </r>
  </si>
  <si>
    <t>A0025_メニューL</t>
  </si>
  <si>
    <r>
      <rPr>
        <sz val="11"/>
        <rFont val="ＭＳ Ｐゴシック"/>
        <family val="3"/>
        <charset val="128"/>
      </rPr>
      <t>メニューM（残差）</t>
    </r>
  </si>
  <si>
    <t>A0026</t>
  </si>
  <si>
    <r>
      <rPr>
        <sz val="11"/>
        <rFont val="ＭＳ Ｐゴシック"/>
        <family val="3"/>
        <charset val="128"/>
      </rPr>
      <t>東京エコサービス(株)</t>
    </r>
  </si>
  <si>
    <t>東京エコサービス(株)</t>
  </si>
  <si>
    <t>A0027</t>
  </si>
  <si>
    <r>
      <rPr>
        <sz val="11"/>
        <rFont val="ＭＳ Ｐゴシック"/>
        <family val="3"/>
        <charset val="128"/>
      </rPr>
      <t>ダイヤモンドパワー(株)</t>
    </r>
  </si>
  <si>
    <t>A0027_メニューA</t>
  </si>
  <si>
    <t>ダイヤモンドパワー(株)</t>
  </si>
  <si>
    <t>A0027_メニューB</t>
  </si>
  <si>
    <t>A0028</t>
  </si>
  <si>
    <r>
      <rPr>
        <sz val="11"/>
        <rFont val="ＭＳ Ｐゴシック"/>
        <family val="3"/>
        <charset val="128"/>
      </rPr>
      <t>出光グリーンパワー(株)</t>
    </r>
  </si>
  <si>
    <t>A0028_メニューA</t>
  </si>
  <si>
    <t>出光グリーンパワー(株)</t>
  </si>
  <si>
    <t>A0028_メニューB</t>
  </si>
  <si>
    <t>A0028_メニューC</t>
  </si>
  <si>
    <t>A0031</t>
  </si>
  <si>
    <r>
      <rPr>
        <sz val="11"/>
        <rFont val="ＭＳ Ｐゴシック"/>
        <family val="3"/>
        <charset val="128"/>
      </rPr>
      <t>(株)新出光</t>
    </r>
  </si>
  <si>
    <t>(株)新出光</t>
  </si>
  <si>
    <t>A0032</t>
  </si>
  <si>
    <r>
      <rPr>
        <sz val="11"/>
        <rFont val="ＭＳ Ｐゴシック"/>
        <family val="3"/>
        <charset val="128"/>
      </rPr>
      <t>セントラル石油瓦斯(株)</t>
    </r>
  </si>
  <si>
    <t>セントラル石油瓦斯(株)</t>
  </si>
  <si>
    <t>A0034</t>
  </si>
  <si>
    <t>一般財団法人泉佐野電力</t>
  </si>
  <si>
    <t>A0035</t>
  </si>
  <si>
    <r>
      <rPr>
        <sz val="11"/>
        <rFont val="ＭＳ Ｐゴシック"/>
        <family val="3"/>
        <charset val="128"/>
      </rPr>
      <t>コスモエネルギーソリューション(株)(旧：総合エネルギー(株))</t>
    </r>
  </si>
  <si>
    <t>A0035_メニューA</t>
  </si>
  <si>
    <t>A0036</t>
  </si>
  <si>
    <r>
      <rPr>
        <sz val="11"/>
        <rFont val="ＭＳ Ｐゴシック"/>
        <family val="3"/>
        <charset val="128"/>
      </rPr>
      <t>(株)グリーンサークル</t>
    </r>
  </si>
  <si>
    <t>(株)グリーンサークル</t>
  </si>
  <si>
    <t>A0037</t>
  </si>
  <si>
    <r>
      <rPr>
        <sz val="11"/>
        <rFont val="ＭＳ Ｐゴシック"/>
        <family val="3"/>
        <charset val="128"/>
      </rPr>
      <t>(株)ウエスト電力</t>
    </r>
  </si>
  <si>
    <t>A0037_メニューA</t>
  </si>
  <si>
    <t>(株)ウエスト電力</t>
  </si>
  <si>
    <t>A0039</t>
  </si>
  <si>
    <r>
      <rPr>
        <sz val="11"/>
        <rFont val="ＭＳ Ｐゴシック"/>
        <family val="3"/>
        <charset val="128"/>
      </rPr>
      <t>北海道瓦斯(株)</t>
    </r>
  </si>
  <si>
    <t>北海道瓦斯(株)</t>
  </si>
  <si>
    <t>A0042</t>
  </si>
  <si>
    <r>
      <rPr>
        <sz val="11"/>
        <rFont val="ＭＳ Ｐゴシック"/>
        <family val="3"/>
        <charset val="128"/>
      </rPr>
      <t>新エネルギー開発(株)</t>
    </r>
  </si>
  <si>
    <t>新エネルギー開発(株)</t>
  </si>
  <si>
    <t>A0043</t>
  </si>
  <si>
    <r>
      <rPr>
        <sz val="11"/>
        <rFont val="ＭＳ Ｐゴシック"/>
        <family val="3"/>
        <charset val="128"/>
      </rPr>
      <t>伊藤忠エネクス(株)</t>
    </r>
  </si>
  <si>
    <t>A0043_メニューA</t>
  </si>
  <si>
    <t>伊藤忠エネクス(株)</t>
  </si>
  <si>
    <t>A0045</t>
  </si>
  <si>
    <r>
      <rPr>
        <sz val="11"/>
        <rFont val="ＭＳ Ｐゴシック"/>
        <family val="3"/>
        <charset val="128"/>
      </rPr>
      <t>(株)Ｖ－Ｐｏｗｅｒ</t>
    </r>
  </si>
  <si>
    <t>A0045_メニューA</t>
  </si>
  <si>
    <t>(株)Ｖ－Ｐｏｗｅｒ</t>
  </si>
  <si>
    <t>A0046</t>
  </si>
  <si>
    <r>
      <rPr>
        <sz val="11"/>
        <rFont val="ＭＳ Ｐゴシック"/>
        <family val="3"/>
        <charset val="128"/>
      </rPr>
      <t>大和エネルギー(株)</t>
    </r>
  </si>
  <si>
    <t>A0046_メニューA</t>
  </si>
  <si>
    <t>大和エネルギー(株)</t>
  </si>
  <si>
    <t>A0048</t>
  </si>
  <si>
    <r>
      <rPr>
        <sz val="11"/>
        <rFont val="ＭＳ Ｐゴシック"/>
        <family val="3"/>
        <charset val="128"/>
      </rPr>
      <t>大阪瓦斯(株)</t>
    </r>
  </si>
  <si>
    <t>A0048_メニューA</t>
  </si>
  <si>
    <t>大阪瓦斯(株)</t>
  </si>
  <si>
    <t>A0049</t>
  </si>
  <si>
    <r>
      <rPr>
        <sz val="11"/>
        <rFont val="ＭＳ Ｐゴシック"/>
        <family val="3"/>
        <charset val="128"/>
      </rPr>
      <t>エフビットコミュニケーションズ(株)</t>
    </r>
  </si>
  <si>
    <t>A0049_メニューA</t>
  </si>
  <si>
    <t>A0049_メニューB</t>
  </si>
  <si>
    <t>A0050</t>
  </si>
  <si>
    <r>
      <rPr>
        <sz val="11"/>
        <rFont val="ＭＳ Ｐゴシック"/>
        <family val="3"/>
        <charset val="128"/>
      </rPr>
      <t>ENEOS(株)</t>
    </r>
  </si>
  <si>
    <t>A0050_メニューA</t>
  </si>
  <si>
    <t>A0050_メニューB</t>
  </si>
  <si>
    <t>A0051</t>
  </si>
  <si>
    <r>
      <rPr>
        <sz val="11"/>
        <rFont val="ＭＳ Ｐゴシック"/>
        <family val="3"/>
        <charset val="128"/>
      </rPr>
      <t>真庭バイオエネルギー(株)</t>
    </r>
  </si>
  <si>
    <t>真庭バイオエネルギー(株)</t>
  </si>
  <si>
    <t>A0052</t>
  </si>
  <si>
    <r>
      <rPr>
        <sz val="11"/>
        <rFont val="ＭＳ Ｐゴシック"/>
        <family val="3"/>
        <charset val="128"/>
      </rPr>
      <t>三井物産(株)</t>
    </r>
  </si>
  <si>
    <t>A0052_メニューA</t>
  </si>
  <si>
    <t>三井物産(株)</t>
  </si>
  <si>
    <t>A0052_メニューB</t>
  </si>
  <si>
    <t>A0053</t>
  </si>
  <si>
    <r>
      <rPr>
        <sz val="11"/>
        <rFont val="ＭＳ Ｐゴシック"/>
        <family val="3"/>
        <charset val="128"/>
      </rPr>
      <t>オリックス(株)</t>
    </r>
  </si>
  <si>
    <t>A0053_メニューA</t>
  </si>
  <si>
    <t>オリックス(株)</t>
  </si>
  <si>
    <t>A0053_メニューB</t>
  </si>
  <si>
    <t>A0053_メニューC</t>
  </si>
  <si>
    <t>A0053_メニューD</t>
  </si>
  <si>
    <t>A0053_メニューE</t>
  </si>
  <si>
    <t>A0053_メニューF</t>
  </si>
  <si>
    <r>
      <rPr>
        <sz val="11"/>
        <rFont val="ＭＳ Ｐゴシック"/>
        <family val="3"/>
        <charset val="128"/>
      </rPr>
      <t>メニューG（残差）</t>
    </r>
  </si>
  <si>
    <t>A0054</t>
  </si>
  <si>
    <r>
      <rPr>
        <sz val="11"/>
        <rFont val="ＭＳ Ｐゴシック"/>
        <family val="3"/>
        <charset val="128"/>
      </rPr>
      <t>(株)エネサンス関東</t>
    </r>
  </si>
  <si>
    <t>(株)エネサンス関東</t>
  </si>
  <si>
    <t>A0055</t>
  </si>
  <si>
    <r>
      <rPr>
        <sz val="11"/>
        <rFont val="ＭＳ Ｐゴシック"/>
        <family val="3"/>
        <charset val="128"/>
      </rPr>
      <t>(株)UPDATER(旧：みんな電力(株))</t>
    </r>
  </si>
  <si>
    <t>A0055_メニューA</t>
  </si>
  <si>
    <t>A0055_メニューB</t>
  </si>
  <si>
    <t>A0056</t>
  </si>
  <si>
    <r>
      <rPr>
        <sz val="11"/>
        <rFont val="ＭＳ Ｐゴシック"/>
        <family val="3"/>
        <charset val="128"/>
      </rPr>
      <t>シン・エナジー(株)</t>
    </r>
  </si>
  <si>
    <t>シン・エナジー(株)</t>
  </si>
  <si>
    <t>A0057</t>
  </si>
  <si>
    <r>
      <rPr>
        <sz val="11"/>
        <rFont val="ＭＳ Ｐゴシック"/>
        <family val="3"/>
        <charset val="128"/>
      </rPr>
      <t>(株)サニックス</t>
    </r>
  </si>
  <si>
    <t>(株)サニックス</t>
  </si>
  <si>
    <t>A0058</t>
  </si>
  <si>
    <r>
      <rPr>
        <sz val="11"/>
        <rFont val="ＭＳ Ｐゴシック"/>
        <family val="3"/>
        <charset val="128"/>
      </rPr>
      <t>(株)コンシェルジュ</t>
    </r>
  </si>
  <si>
    <t>(株)コンシェルジュ</t>
  </si>
  <si>
    <t>A0060</t>
  </si>
  <si>
    <r>
      <rPr>
        <sz val="11"/>
        <rFont val="ＭＳ Ｐゴシック"/>
        <family val="3"/>
        <charset val="128"/>
      </rPr>
      <t>(株)アイ・グリッド・ソリューションズ</t>
    </r>
  </si>
  <si>
    <t>A0060_メニューA</t>
  </si>
  <si>
    <t>(株)アイ・グリッド・ソリューションズ</t>
  </si>
  <si>
    <t>A0061</t>
  </si>
  <si>
    <r>
      <rPr>
        <sz val="11"/>
        <rFont val="ＭＳ Ｐゴシック"/>
        <family val="3"/>
        <charset val="128"/>
      </rPr>
      <t>サミットエナジー(株)</t>
    </r>
  </si>
  <si>
    <t>A0061_メニューA</t>
  </si>
  <si>
    <t>サミットエナジー(株)</t>
  </si>
  <si>
    <t>A0062</t>
  </si>
  <si>
    <r>
      <rPr>
        <sz val="11"/>
        <rFont val="ＭＳ Ｐゴシック"/>
        <family val="3"/>
        <charset val="128"/>
      </rPr>
      <t>リコージャパン(株)</t>
    </r>
  </si>
  <si>
    <t>A0062_メニューA</t>
  </si>
  <si>
    <t>リコージャパン(株)</t>
  </si>
  <si>
    <t>A0062_メニューB</t>
  </si>
  <si>
    <t>A0062_メニューC</t>
  </si>
  <si>
    <t>A0062_メニューD</t>
  </si>
  <si>
    <t>A0062_メニューE</t>
  </si>
  <si>
    <r>
      <rPr>
        <sz val="11"/>
        <rFont val="ＭＳ Ｐゴシック"/>
        <family val="3"/>
        <charset val="128"/>
      </rPr>
      <t>メニューF（残差）</t>
    </r>
  </si>
  <si>
    <t>A0063</t>
  </si>
  <si>
    <r>
      <rPr>
        <sz val="11"/>
        <rFont val="ＭＳ Ｐゴシック"/>
        <family val="3"/>
        <charset val="128"/>
      </rPr>
      <t>(株)エネルギア・ソリューション・アンド・サービス</t>
    </r>
  </si>
  <si>
    <t>(株)エネルギア・ソリューション・アンド・サービス</t>
  </si>
  <si>
    <t>A0064</t>
  </si>
  <si>
    <r>
      <rPr>
        <sz val="11"/>
        <rFont val="ＭＳ Ｐゴシック"/>
        <family val="3"/>
        <charset val="128"/>
      </rPr>
      <t>東京ガス(株)</t>
    </r>
  </si>
  <si>
    <t>A0064_メニューA</t>
  </si>
  <si>
    <t>東京ガス(株)</t>
  </si>
  <si>
    <t>A0064_メニューB</t>
  </si>
  <si>
    <r>
      <rPr>
        <sz val="11"/>
        <rFont val="ＭＳ Ｐゴシック"/>
        <family val="3"/>
        <charset val="128"/>
      </rPr>
      <t>メニューC(残差)</t>
    </r>
  </si>
  <si>
    <t>A0065</t>
  </si>
  <si>
    <r>
      <rPr>
        <sz val="11"/>
        <rFont val="ＭＳ Ｐゴシック"/>
        <family val="3"/>
        <charset val="128"/>
      </rPr>
      <t>テス・エンジニアリング(株)</t>
    </r>
  </si>
  <si>
    <t>A0065_メニューA</t>
  </si>
  <si>
    <t>テス・エンジニアリング(株)</t>
  </si>
  <si>
    <r>
      <rPr>
        <sz val="11"/>
        <rFont val="ＭＳ Ｐゴシック"/>
        <family val="3"/>
        <charset val="128"/>
      </rPr>
      <t>メニューB(残差）</t>
    </r>
  </si>
  <si>
    <t>A0066</t>
  </si>
  <si>
    <r>
      <rPr>
        <sz val="11"/>
        <rFont val="ＭＳ Ｐゴシック"/>
        <family val="3"/>
        <charset val="128"/>
      </rPr>
      <t>青梅ガス(株)</t>
    </r>
  </si>
  <si>
    <t>青梅ガス(株)</t>
  </si>
  <si>
    <t>A0067</t>
  </si>
  <si>
    <r>
      <rPr>
        <sz val="11"/>
        <rFont val="ＭＳ Ｐゴシック"/>
        <family val="3"/>
        <charset val="128"/>
      </rPr>
      <t>(株)イーネットワークシステムズ</t>
    </r>
  </si>
  <si>
    <t>A0067_メニューA</t>
  </si>
  <si>
    <t>(株)イーネットワークシステムズ</t>
  </si>
  <si>
    <t>A0067_メニューB</t>
  </si>
  <si>
    <t>A0068</t>
  </si>
  <si>
    <r>
      <rPr>
        <sz val="11"/>
        <rFont val="ＭＳ Ｐゴシック"/>
        <family val="3"/>
        <charset val="128"/>
      </rPr>
      <t>(株)エネアーク関東</t>
    </r>
  </si>
  <si>
    <t>(株)エネアーク関東</t>
  </si>
  <si>
    <t>A0069</t>
  </si>
  <si>
    <r>
      <rPr>
        <sz val="11"/>
        <rFont val="ＭＳ Ｐゴシック"/>
        <family val="3"/>
        <charset val="128"/>
      </rPr>
      <t>(株)東急パワーサプライ</t>
    </r>
  </si>
  <si>
    <t>A0069_メニューA</t>
  </si>
  <si>
    <t>(株)東急パワーサプライ</t>
  </si>
  <si>
    <t>A0070</t>
  </si>
  <si>
    <r>
      <rPr>
        <sz val="11"/>
        <rFont val="ＭＳ Ｐゴシック"/>
        <family val="3"/>
        <charset val="128"/>
      </rPr>
      <t>王子・伊藤忠エネクス電力販売(株)</t>
    </r>
  </si>
  <si>
    <t>A0070_メニューA</t>
  </si>
  <si>
    <t>王子・伊藤忠エネクス電力販売(株)</t>
  </si>
  <si>
    <t>A0071</t>
  </si>
  <si>
    <r>
      <rPr>
        <sz val="11"/>
        <rFont val="ＭＳ Ｐゴシック"/>
        <family val="3"/>
        <charset val="128"/>
      </rPr>
      <t>伊藤忠商事(株)</t>
    </r>
  </si>
  <si>
    <t>A0071_メニューA</t>
  </si>
  <si>
    <t>伊藤忠商事(株)</t>
  </si>
  <si>
    <t>A0072</t>
  </si>
  <si>
    <r>
      <rPr>
        <sz val="11"/>
        <rFont val="ＭＳ Ｐゴシック"/>
        <family val="3"/>
        <charset val="128"/>
      </rPr>
      <t>(株)エコスタイル</t>
    </r>
  </si>
  <si>
    <t>A0072_メニューA</t>
  </si>
  <si>
    <t>(株)エコスタイル</t>
  </si>
  <si>
    <t>A0072_メニューB</t>
  </si>
  <si>
    <t>A0073</t>
  </si>
  <si>
    <r>
      <rPr>
        <sz val="11"/>
        <rFont val="ＭＳ Ｐゴシック"/>
        <family val="3"/>
        <charset val="128"/>
      </rPr>
      <t>入間ガス(株)</t>
    </r>
  </si>
  <si>
    <t>入間ガス(株)</t>
  </si>
  <si>
    <t>A0074</t>
  </si>
  <si>
    <r>
      <rPr>
        <sz val="11"/>
        <rFont val="ＭＳ Ｐゴシック"/>
        <family val="3"/>
        <charset val="128"/>
      </rPr>
      <t>テプコカスタマーサービス(株)</t>
    </r>
  </si>
  <si>
    <t>テプコカスタマーサービス(株)</t>
  </si>
  <si>
    <t>A0075</t>
  </si>
  <si>
    <r>
      <rPr>
        <sz val="11"/>
        <rFont val="ＭＳ Ｐゴシック"/>
        <family val="3"/>
        <charset val="128"/>
      </rPr>
      <t>(株)とんでんホールディングス</t>
    </r>
  </si>
  <si>
    <t>(株)とんでんホールディングス</t>
  </si>
  <si>
    <t>A0076</t>
  </si>
  <si>
    <r>
      <rPr>
        <sz val="11"/>
        <rFont val="ＭＳ Ｐゴシック"/>
        <family val="3"/>
        <charset val="128"/>
      </rPr>
      <t>日鉄エンジニアリング(株)</t>
    </r>
  </si>
  <si>
    <t>A0076_メニューA</t>
  </si>
  <si>
    <t>日鉄エンジニアリング(株)</t>
  </si>
  <si>
    <t>A0076_メニューB</t>
  </si>
  <si>
    <t>A0077</t>
  </si>
  <si>
    <r>
      <rPr>
        <sz val="11"/>
        <rFont val="ＭＳ Ｐゴシック"/>
        <family val="3"/>
        <charset val="128"/>
      </rPr>
      <t>ＫＤＤＩ(株)</t>
    </r>
  </si>
  <si>
    <t>A0079</t>
  </si>
  <si>
    <r>
      <rPr>
        <sz val="11"/>
        <rFont val="ＭＳ Ｐゴシック"/>
        <family val="3"/>
        <charset val="128"/>
      </rPr>
      <t>イワタニ関東(株)</t>
    </r>
  </si>
  <si>
    <t>イワタニ関東(株)</t>
  </si>
  <si>
    <t>A0080</t>
  </si>
  <si>
    <r>
      <rPr>
        <sz val="11"/>
        <rFont val="ＭＳ Ｐゴシック"/>
        <family val="3"/>
        <charset val="128"/>
      </rPr>
      <t>イワタニ首都圏(株)</t>
    </r>
  </si>
  <si>
    <t>イワタニ首都圏(株)</t>
  </si>
  <si>
    <t>A0081</t>
  </si>
  <si>
    <r>
      <rPr>
        <sz val="11"/>
        <rFont val="ＭＳ Ｐゴシック"/>
        <family val="3"/>
        <charset val="128"/>
      </rPr>
      <t>サーラｅエナジー(株)</t>
    </r>
  </si>
  <si>
    <t>A0081_メニューA</t>
  </si>
  <si>
    <t>サーラｅエナジー(株)</t>
  </si>
  <si>
    <t>A0081_メニューB</t>
  </si>
  <si>
    <t>A0082</t>
  </si>
  <si>
    <r>
      <rPr>
        <sz val="11"/>
        <rFont val="ＭＳ Ｐゴシック"/>
        <family val="3"/>
        <charset val="128"/>
      </rPr>
      <t>(株)地球クラブ</t>
    </r>
  </si>
  <si>
    <t>A0082_メニューA</t>
  </si>
  <si>
    <t>(株)地球クラブ</t>
  </si>
  <si>
    <t>A0083</t>
  </si>
  <si>
    <r>
      <rPr>
        <sz val="11"/>
        <rFont val="ＭＳ Ｐゴシック"/>
        <family val="3"/>
        <charset val="128"/>
      </rPr>
      <t>(株)エコア</t>
    </r>
  </si>
  <si>
    <t>(株)エコア</t>
  </si>
  <si>
    <t>A0084</t>
  </si>
  <si>
    <r>
      <rPr>
        <sz val="11"/>
        <rFont val="ＭＳ Ｐゴシック"/>
        <family val="3"/>
        <charset val="128"/>
      </rPr>
      <t>西部瓦斯(株)</t>
    </r>
  </si>
  <si>
    <t>西部瓦斯(株)</t>
  </si>
  <si>
    <t>A0085</t>
  </si>
  <si>
    <r>
      <rPr>
        <sz val="11"/>
        <rFont val="ＭＳ Ｐゴシック"/>
        <family val="3"/>
        <charset val="128"/>
      </rPr>
      <t>東邦ガス(株)</t>
    </r>
  </si>
  <si>
    <t>A0085_メニューA</t>
  </si>
  <si>
    <t>東邦ガス(株)</t>
  </si>
  <si>
    <t>A0085_メニューB</t>
  </si>
  <si>
    <t>A0086</t>
  </si>
  <si>
    <r>
      <rPr>
        <sz val="11"/>
        <rFont val="ＭＳ Ｐゴシック"/>
        <family val="3"/>
        <charset val="128"/>
      </rPr>
      <t>シナネン(株)</t>
    </r>
  </si>
  <si>
    <t>A0086_メニューA</t>
  </si>
  <si>
    <t>シナネン(株)</t>
  </si>
  <si>
    <t>A0086_メニューB</t>
  </si>
  <si>
    <t>A0086_メニューC</t>
  </si>
  <si>
    <t>A0086_メニューD</t>
  </si>
  <si>
    <t>A0086_メニューE</t>
  </si>
  <si>
    <t>A0087</t>
  </si>
  <si>
    <r>
      <rPr>
        <sz val="11"/>
        <rFont val="ＭＳ Ｐゴシック"/>
        <family val="3"/>
        <charset val="128"/>
      </rPr>
      <t>(株)シナジアパワー</t>
    </r>
  </si>
  <si>
    <t>A0087_メニューA</t>
  </si>
  <si>
    <t>(株)シナジアパワー</t>
  </si>
  <si>
    <t>A0087_メニューB</t>
  </si>
  <si>
    <t>A0087_メニューC</t>
  </si>
  <si>
    <t>A0088</t>
  </si>
  <si>
    <r>
      <rPr>
        <sz val="11"/>
        <rFont val="ＭＳ Ｐゴシック"/>
        <family val="3"/>
        <charset val="128"/>
      </rPr>
      <t>カワサキグリーンエナジー(株)（旧：川重商事(株)）</t>
    </r>
  </si>
  <si>
    <t>A0088_メニューA</t>
  </si>
  <si>
    <t>A0088_メニューB</t>
  </si>
  <si>
    <t>A0089</t>
  </si>
  <si>
    <r>
      <rPr>
        <sz val="11"/>
        <rFont val="ＭＳ Ｐゴシック"/>
        <family val="3"/>
        <charset val="128"/>
      </rPr>
      <t>大一ガス(株)</t>
    </r>
  </si>
  <si>
    <t>大一ガス(株)</t>
  </si>
  <si>
    <t>A0090</t>
  </si>
  <si>
    <r>
      <rPr>
        <sz val="11"/>
        <rFont val="ＭＳ Ｐゴシック"/>
        <family val="3"/>
        <charset val="128"/>
      </rPr>
      <t>(株)リミックスポイント</t>
    </r>
  </si>
  <si>
    <t>A0090_メニューA</t>
  </si>
  <si>
    <t>(株)リミックスポイント</t>
  </si>
  <si>
    <t>A0091</t>
  </si>
  <si>
    <t>大阪いずみ市民生活協同組合</t>
  </si>
  <si>
    <t>A0091_メニューA</t>
  </si>
  <si>
    <t>A0092</t>
  </si>
  <si>
    <r>
      <rPr>
        <sz val="11"/>
        <rFont val="ＭＳ Ｐゴシック"/>
        <family val="3"/>
        <charset val="128"/>
      </rPr>
      <t>(株)中海テレビ放送</t>
    </r>
  </si>
  <si>
    <t>(株)中海テレビ放送</t>
  </si>
  <si>
    <t>A0093</t>
  </si>
  <si>
    <r>
      <rPr>
        <sz val="11"/>
        <rFont val="ＭＳ Ｐゴシック"/>
        <family val="3"/>
        <charset val="128"/>
      </rPr>
      <t>パシフィックパワー(株)</t>
    </r>
  </si>
  <si>
    <t>パシフィックパワー(株)</t>
  </si>
  <si>
    <t>A0094</t>
  </si>
  <si>
    <r>
      <rPr>
        <sz val="11"/>
        <rFont val="ＭＳ Ｐゴシック"/>
        <family val="3"/>
        <charset val="128"/>
      </rPr>
      <t>(株)いちたかガスワン</t>
    </r>
  </si>
  <si>
    <t>(株)いちたかガスワン</t>
  </si>
  <si>
    <t>A0098</t>
  </si>
  <si>
    <r>
      <rPr>
        <sz val="11"/>
        <rFont val="ＭＳ Ｐゴシック"/>
        <family val="3"/>
        <charset val="128"/>
      </rPr>
      <t>(株)ジェイコムウエスト</t>
    </r>
  </si>
  <si>
    <t>(株)ジェイコムウエスト</t>
  </si>
  <si>
    <t>A0103</t>
  </si>
  <si>
    <r>
      <rPr>
        <sz val="11"/>
        <rFont val="ＭＳ Ｐゴシック"/>
        <family val="3"/>
        <charset val="128"/>
      </rPr>
      <t>(株)ジェイコム埼玉・東日本</t>
    </r>
  </si>
  <si>
    <t>(株)ジェイコム埼玉・東日本</t>
  </si>
  <si>
    <t>A0104</t>
  </si>
  <si>
    <r>
      <rPr>
        <sz val="11"/>
        <rFont val="ＭＳ Ｐゴシック"/>
        <family val="3"/>
        <charset val="128"/>
      </rPr>
      <t>(株)ジェイコム札幌</t>
    </r>
  </si>
  <si>
    <t>(株)ジェイコム札幌</t>
  </si>
  <si>
    <t>A0105</t>
  </si>
  <si>
    <r>
      <rPr>
        <sz val="11"/>
        <rFont val="ＭＳ Ｐゴシック"/>
        <family val="3"/>
        <charset val="128"/>
      </rPr>
      <t>(株)ジェイコム湘南・神奈川</t>
    </r>
  </si>
  <si>
    <t>(株)ジェイコム湘南・神奈川</t>
  </si>
  <si>
    <t>A0107</t>
  </si>
  <si>
    <r>
      <rPr>
        <sz val="11"/>
        <rFont val="ＭＳ Ｐゴシック"/>
        <family val="3"/>
        <charset val="128"/>
      </rPr>
      <t>(株)ジェイコム千葉</t>
    </r>
  </si>
  <si>
    <t>(株)ジェイコム千葉</t>
  </si>
  <si>
    <t>A0110</t>
  </si>
  <si>
    <r>
      <rPr>
        <sz val="11"/>
        <rFont val="ＭＳ Ｐゴシック"/>
        <family val="3"/>
        <charset val="128"/>
      </rPr>
      <t>(株)ジェイコム東京</t>
    </r>
  </si>
  <si>
    <t>(株)ジェイコム東京</t>
  </si>
  <si>
    <t>A0119</t>
  </si>
  <si>
    <r>
      <rPr>
        <sz val="11"/>
        <rFont val="ＭＳ Ｐゴシック"/>
        <family val="3"/>
        <charset val="128"/>
      </rPr>
      <t>土浦ケーブルテレビ(株)</t>
    </r>
  </si>
  <si>
    <t>土浦ケーブルテレビ(株)</t>
  </si>
  <si>
    <t>A0120</t>
  </si>
  <si>
    <r>
      <rPr>
        <sz val="11"/>
        <rFont val="ＭＳ Ｐゴシック"/>
        <family val="3"/>
        <charset val="128"/>
      </rPr>
      <t>鹿児島電力(株)</t>
    </r>
  </si>
  <si>
    <t>鹿児島電力(株)</t>
  </si>
  <si>
    <t>A0121</t>
  </si>
  <si>
    <r>
      <rPr>
        <sz val="11"/>
        <rFont val="ＭＳ Ｐゴシック"/>
        <family val="3"/>
        <charset val="128"/>
      </rPr>
      <t>太陽ガス(株)</t>
    </r>
  </si>
  <si>
    <t>太陽ガス(株)</t>
  </si>
  <si>
    <t>A0122</t>
  </si>
  <si>
    <r>
      <rPr>
        <sz val="11"/>
        <rFont val="ＭＳ Ｐゴシック"/>
        <family val="3"/>
        <charset val="128"/>
      </rPr>
      <t>アーバンエナジー(株)</t>
    </r>
  </si>
  <si>
    <t>A0122_メニューA</t>
  </si>
  <si>
    <t>アーバンエナジー(株)</t>
  </si>
  <si>
    <t>A0122_メニューB</t>
  </si>
  <si>
    <t>A0122_メニューC</t>
  </si>
  <si>
    <t>A0122_メニューD</t>
  </si>
  <si>
    <t>A0122_メニューE</t>
  </si>
  <si>
    <t>A0122_メニューF</t>
  </si>
  <si>
    <t>A0122_メニューG</t>
  </si>
  <si>
    <t>A0123</t>
  </si>
  <si>
    <r>
      <rPr>
        <sz val="11"/>
        <rFont val="ＭＳ Ｐゴシック"/>
        <family val="3"/>
        <charset val="128"/>
      </rPr>
      <t>パワーネクスト(株)</t>
    </r>
  </si>
  <si>
    <t>パワーネクスト(株)</t>
  </si>
  <si>
    <t>A0124</t>
  </si>
  <si>
    <t>合同会社北上新電力</t>
  </si>
  <si>
    <t>A0125</t>
  </si>
  <si>
    <r>
      <rPr>
        <sz val="11"/>
        <rFont val="ＭＳ Ｐゴシック"/>
        <family val="3"/>
        <charset val="128"/>
      </rPr>
      <t>パーパススマートパワー(株)</t>
    </r>
  </si>
  <si>
    <t>パーパススマートパワー(株)</t>
  </si>
  <si>
    <t>A0126</t>
  </si>
  <si>
    <r>
      <rPr>
        <sz val="11"/>
        <rFont val="ＭＳ Ｐゴシック"/>
        <family val="3"/>
        <charset val="128"/>
      </rPr>
      <t>(株)タクマエナジー</t>
    </r>
  </si>
  <si>
    <t>A0126_メニューA</t>
  </si>
  <si>
    <t>(株)タクマエナジー</t>
  </si>
  <si>
    <t>A0127</t>
  </si>
  <si>
    <r>
      <rPr>
        <sz val="11"/>
        <rFont val="ＭＳ Ｐゴシック"/>
        <family val="3"/>
        <charset val="128"/>
      </rPr>
      <t>(株)スマートテック</t>
    </r>
  </si>
  <si>
    <t>A0127_メニューA</t>
  </si>
  <si>
    <t>(株)スマートテック</t>
  </si>
  <si>
    <t>A0128</t>
  </si>
  <si>
    <r>
      <rPr>
        <sz val="11"/>
        <rFont val="ＭＳ Ｐゴシック"/>
        <family val="3"/>
        <charset val="128"/>
      </rPr>
      <t>水戸電力(株)</t>
    </r>
  </si>
  <si>
    <t>水戸電力(株)</t>
  </si>
  <si>
    <t>A0130</t>
  </si>
  <si>
    <r>
      <rPr>
        <sz val="11"/>
        <rFont val="ＭＳ Ｐゴシック"/>
        <family val="3"/>
        <charset val="128"/>
      </rPr>
      <t>丸紅新電力(株)</t>
    </r>
  </si>
  <si>
    <t>A0130_メニューA</t>
  </si>
  <si>
    <t>丸紅新電力(株)</t>
  </si>
  <si>
    <t>A0130_メニューB</t>
  </si>
  <si>
    <t>A0130_メニューC</t>
  </si>
  <si>
    <t>A0130_メニューD</t>
  </si>
  <si>
    <t>A0133</t>
  </si>
  <si>
    <r>
      <rPr>
        <sz val="11"/>
        <rFont val="ＭＳ Ｐゴシック"/>
        <family val="3"/>
        <charset val="128"/>
      </rPr>
      <t>奈良電力(株)</t>
    </r>
  </si>
  <si>
    <t>奈良電力(株)</t>
  </si>
  <si>
    <t>A0134</t>
  </si>
  <si>
    <r>
      <rPr>
        <sz val="11"/>
        <rFont val="ＭＳ Ｐゴシック"/>
        <family val="3"/>
        <charset val="128"/>
      </rPr>
      <t>日立造船(株)</t>
    </r>
  </si>
  <si>
    <t>A0134_メニューA</t>
  </si>
  <si>
    <t>日立造船(株)</t>
  </si>
  <si>
    <t>A0134_メニューB</t>
  </si>
  <si>
    <t>A0135</t>
  </si>
  <si>
    <r>
      <rPr>
        <sz val="11"/>
        <rFont val="ＭＳ Ｐゴシック"/>
        <family val="3"/>
        <charset val="128"/>
      </rPr>
      <t>大東ガス(株)</t>
    </r>
  </si>
  <si>
    <t>A0135_メニューA</t>
  </si>
  <si>
    <t>大東ガス(株)</t>
  </si>
  <si>
    <t>A0136</t>
  </si>
  <si>
    <r>
      <rPr>
        <sz val="11"/>
        <rFont val="ＭＳ Ｐゴシック"/>
        <family val="3"/>
        <charset val="128"/>
      </rPr>
      <t>パナソニック(株)</t>
    </r>
  </si>
  <si>
    <t>A0136_メニューA</t>
  </si>
  <si>
    <t>A0137</t>
  </si>
  <si>
    <r>
      <rPr>
        <sz val="11"/>
        <rFont val="ＭＳ Ｐゴシック"/>
        <family val="3"/>
        <charset val="128"/>
      </rPr>
      <t>アストモスエネルギー(株)</t>
    </r>
  </si>
  <si>
    <t>アストモスエネルギー(株)</t>
  </si>
  <si>
    <t>A0138</t>
  </si>
  <si>
    <r>
      <rPr>
        <sz val="11"/>
        <rFont val="ＭＳ Ｐゴシック"/>
        <family val="3"/>
        <charset val="128"/>
      </rPr>
      <t>(株)関電エネルギーソリューション</t>
    </r>
  </si>
  <si>
    <t>A0138_メニューA</t>
  </si>
  <si>
    <t>(株)関電エネルギーソリューション</t>
  </si>
  <si>
    <t>A0140</t>
  </si>
  <si>
    <r>
      <rPr>
        <sz val="11"/>
        <rFont val="ＭＳ Ｐゴシック"/>
        <family val="3"/>
        <charset val="128"/>
      </rPr>
      <t>ＭＣリテールエナジー(株)</t>
    </r>
  </si>
  <si>
    <t>A0140_メニューA</t>
  </si>
  <si>
    <t>ＭＣリテールエナジー(株)</t>
  </si>
  <si>
    <t>A0140_メニューB</t>
  </si>
  <si>
    <t>A0140_メニューC</t>
  </si>
  <si>
    <t>A0141</t>
  </si>
  <si>
    <r>
      <rPr>
        <sz val="11"/>
        <rFont val="ＭＳ Ｐゴシック"/>
        <family val="3"/>
        <charset val="128"/>
      </rPr>
      <t>(株)北九州パワー</t>
    </r>
  </si>
  <si>
    <t>(株)北九州パワー</t>
  </si>
  <si>
    <t>A0142</t>
  </si>
  <si>
    <r>
      <rPr>
        <sz val="11"/>
        <rFont val="ＭＳ Ｐゴシック"/>
        <family val="3"/>
        <charset val="128"/>
      </rPr>
      <t>武州瓦斯(株)</t>
    </r>
  </si>
  <si>
    <t>A0142_メニューA</t>
  </si>
  <si>
    <t>武州瓦斯(株)</t>
  </si>
  <si>
    <t>A0143</t>
  </si>
  <si>
    <r>
      <rPr>
        <sz val="11"/>
        <rFont val="ＭＳ Ｐゴシック"/>
        <family val="3"/>
        <charset val="128"/>
      </rPr>
      <t>(株)みらい電力</t>
    </r>
  </si>
  <si>
    <t>A0143_メニューA</t>
  </si>
  <si>
    <t>A0144</t>
  </si>
  <si>
    <r>
      <rPr>
        <sz val="11"/>
        <rFont val="ＭＳ Ｐゴシック"/>
        <family val="3"/>
        <charset val="128"/>
      </rPr>
      <t>大垣ガス(株)</t>
    </r>
  </si>
  <si>
    <t>大垣ガス(株)</t>
  </si>
  <si>
    <t>A0145</t>
  </si>
  <si>
    <r>
      <rPr>
        <sz val="11"/>
        <rFont val="ＭＳ Ｐゴシック"/>
        <family val="3"/>
        <charset val="128"/>
      </rPr>
      <t>(株)藤田商店</t>
    </r>
  </si>
  <si>
    <t>A0145_メニューA</t>
  </si>
  <si>
    <t>(株)藤田商店</t>
  </si>
  <si>
    <r>
      <rPr>
        <sz val="11"/>
        <rFont val="ＭＳ Ｐゴシック"/>
        <family val="3"/>
        <charset val="128"/>
      </rPr>
      <t>メニューB(残差)</t>
    </r>
  </si>
  <si>
    <t>A0145_メニューB(残差)</t>
  </si>
  <si>
    <t>A0146</t>
  </si>
  <si>
    <r>
      <rPr>
        <sz val="11"/>
        <rFont val="ＭＳ Ｐゴシック"/>
        <family val="3"/>
        <charset val="128"/>
      </rPr>
      <t>(株)ケーブルネット下関</t>
    </r>
  </si>
  <si>
    <t>(株)ケーブルネット下関</t>
  </si>
  <si>
    <t>A0147</t>
  </si>
  <si>
    <r>
      <rPr>
        <sz val="11"/>
        <rFont val="ＭＳ Ｐゴシック"/>
        <family val="3"/>
        <charset val="128"/>
      </rPr>
      <t>(株)ジェイコム九州</t>
    </r>
  </si>
  <si>
    <t>(株)ジェイコム九州</t>
  </si>
  <si>
    <t>A0149</t>
  </si>
  <si>
    <r>
      <rPr>
        <sz val="11"/>
        <rFont val="ＭＳ Ｐゴシック"/>
        <family val="3"/>
        <charset val="128"/>
      </rPr>
      <t>(株)グローバルエンジニアリング</t>
    </r>
  </si>
  <si>
    <t>A0149_メニューA</t>
  </si>
  <si>
    <t>(株)グローバルエンジニアリング</t>
  </si>
  <si>
    <t>A0150</t>
  </si>
  <si>
    <r>
      <rPr>
        <sz val="11"/>
        <rFont val="ＭＳ Ｐゴシック"/>
        <family val="3"/>
        <charset val="128"/>
      </rPr>
      <t>九州エナジー(株)</t>
    </r>
  </si>
  <si>
    <t>A0150_メニューA</t>
  </si>
  <si>
    <t>九州エナジー(株)</t>
  </si>
  <si>
    <t>A0151</t>
  </si>
  <si>
    <r>
      <rPr>
        <sz val="11"/>
        <rFont val="ＭＳ Ｐゴシック"/>
        <family val="3"/>
        <charset val="128"/>
      </rPr>
      <t>(株)トヨタエナジーソリューションズ</t>
    </r>
  </si>
  <si>
    <t>(株)トヨタエナジーソリューションズ</t>
  </si>
  <si>
    <t>A0153</t>
  </si>
  <si>
    <r>
      <rPr>
        <sz val="11"/>
        <rFont val="ＭＳ Ｐゴシック"/>
        <family val="3"/>
        <charset val="128"/>
      </rPr>
      <t>(株)エナリス・パワー・マーケティング</t>
    </r>
  </si>
  <si>
    <t>A0153_メニューA</t>
  </si>
  <si>
    <t>(株)エナリス・パワー・マーケティング</t>
  </si>
  <si>
    <t>A0153_メニューB</t>
  </si>
  <si>
    <t>A0153_メニューC</t>
  </si>
  <si>
    <t>A0153_メニューD</t>
  </si>
  <si>
    <t>A0153_メニューE</t>
  </si>
  <si>
    <t>A0153_メニューF</t>
  </si>
  <si>
    <t>A0153_メニューG</t>
  </si>
  <si>
    <t>A0153_メニューH</t>
  </si>
  <si>
    <r>
      <rPr>
        <sz val="11"/>
        <rFont val="ＭＳ Ｐゴシック"/>
        <family val="3"/>
        <charset val="128"/>
      </rPr>
      <t>メニューI（残差）</t>
    </r>
  </si>
  <si>
    <t>A0155</t>
  </si>
  <si>
    <r>
      <rPr>
        <sz val="11"/>
        <rFont val="ＭＳ Ｐゴシック"/>
        <family val="3"/>
        <charset val="128"/>
      </rPr>
      <t>みやまスマートエネルギー(株)</t>
    </r>
  </si>
  <si>
    <t>みやまスマートエネルギー(株)</t>
  </si>
  <si>
    <t>A0156</t>
  </si>
  <si>
    <r>
      <rPr>
        <sz val="11"/>
        <rFont val="ＭＳ Ｐゴシック"/>
        <family val="3"/>
        <charset val="128"/>
      </rPr>
      <t>エフィシエント(株)</t>
    </r>
  </si>
  <si>
    <t>エフィシエント(株)</t>
  </si>
  <si>
    <t>A0157</t>
  </si>
  <si>
    <r>
      <rPr>
        <sz val="11"/>
        <rFont val="ＭＳ Ｐゴシック"/>
        <family val="3"/>
        <charset val="128"/>
      </rPr>
      <t>(株)生活クラブエナジー</t>
    </r>
  </si>
  <si>
    <t>A0157_メニューA</t>
  </si>
  <si>
    <t>(株)生活クラブエナジー</t>
  </si>
  <si>
    <t>A0158</t>
  </si>
  <si>
    <t>生活協同組合コープこうべ</t>
  </si>
  <si>
    <t>A0159</t>
  </si>
  <si>
    <r>
      <rPr>
        <sz val="11"/>
        <rFont val="ＭＳ Ｐゴシック"/>
        <family val="3"/>
        <charset val="128"/>
      </rPr>
      <t>(株)シーエナジー</t>
    </r>
  </si>
  <si>
    <t>(株)シーエナジー</t>
  </si>
  <si>
    <t>A0160</t>
  </si>
  <si>
    <r>
      <rPr>
        <sz val="11"/>
        <rFont val="ＭＳ Ｐゴシック"/>
        <family val="3"/>
        <charset val="128"/>
      </rPr>
      <t>角栄ガス(株)</t>
    </r>
  </si>
  <si>
    <t>角栄ガス(株)</t>
  </si>
  <si>
    <t>A0161</t>
  </si>
  <si>
    <r>
      <rPr>
        <sz val="11"/>
        <rFont val="ＭＳ Ｐゴシック"/>
        <family val="3"/>
        <charset val="128"/>
      </rPr>
      <t>京葉瓦斯(株)</t>
    </r>
  </si>
  <si>
    <t>京葉瓦斯(株)</t>
  </si>
  <si>
    <t>A0162</t>
  </si>
  <si>
    <r>
      <rPr>
        <sz val="11"/>
        <rFont val="ＭＳ Ｐゴシック"/>
        <family val="3"/>
        <charset val="128"/>
      </rPr>
      <t>凸版印刷(株)</t>
    </r>
  </si>
  <si>
    <t>凸版印刷(株)</t>
  </si>
  <si>
    <t>A0163</t>
  </si>
  <si>
    <r>
      <rPr>
        <sz val="11"/>
        <rFont val="ＭＳ Ｐゴシック"/>
        <family val="3"/>
        <charset val="128"/>
      </rPr>
      <t>伊勢崎ガス(株)</t>
    </r>
  </si>
  <si>
    <t>伊勢崎ガス(株)</t>
  </si>
  <si>
    <t>A0164</t>
  </si>
  <si>
    <r>
      <rPr>
        <sz val="11"/>
        <rFont val="ＭＳ Ｐゴシック"/>
        <family val="3"/>
        <charset val="128"/>
      </rPr>
      <t>キヤノンマーケティングジャパン(株)</t>
    </r>
  </si>
  <si>
    <t>キヤノンマーケティングジャパン(株)</t>
  </si>
  <si>
    <t>A0165</t>
  </si>
  <si>
    <r>
      <rPr>
        <sz val="11"/>
        <rFont val="ＭＳ Ｐゴシック"/>
        <family val="3"/>
        <charset val="128"/>
      </rPr>
      <t>(株)とっとり市民電力</t>
    </r>
  </si>
  <si>
    <t>(株)とっとり市民電力</t>
  </si>
  <si>
    <t>A0166</t>
  </si>
  <si>
    <r>
      <rPr>
        <sz val="11"/>
        <rFont val="ＭＳ Ｐゴシック"/>
        <family val="3"/>
        <charset val="128"/>
      </rPr>
      <t>(株)イーエムアイ</t>
    </r>
  </si>
  <si>
    <t>(株)イーエムアイ</t>
  </si>
  <si>
    <t>A0167</t>
  </si>
  <si>
    <r>
      <rPr>
        <sz val="11"/>
        <rFont val="ＭＳ Ｐゴシック"/>
        <family val="3"/>
        <charset val="128"/>
      </rPr>
      <t>佐野瓦斯(株)</t>
    </r>
  </si>
  <si>
    <t>佐野瓦斯(株)</t>
  </si>
  <si>
    <t>A0168</t>
  </si>
  <si>
    <r>
      <rPr>
        <sz val="11"/>
        <rFont val="ＭＳ Ｐゴシック"/>
        <family val="3"/>
        <charset val="128"/>
      </rPr>
      <t>桐生瓦斯(株)</t>
    </r>
  </si>
  <si>
    <t>桐生瓦斯(株)</t>
  </si>
  <si>
    <t>A0169</t>
  </si>
  <si>
    <r>
      <rPr>
        <sz val="11"/>
        <rFont val="ＭＳ Ｐゴシック"/>
        <family val="3"/>
        <charset val="128"/>
      </rPr>
      <t>森の電力(株)</t>
    </r>
  </si>
  <si>
    <t>A0169_メニューA</t>
  </si>
  <si>
    <t>森の電力(株)</t>
  </si>
  <si>
    <t>A0170</t>
  </si>
  <si>
    <r>
      <rPr>
        <sz val="11"/>
        <rFont val="ＭＳ Ｐゴシック"/>
        <family val="3"/>
        <charset val="128"/>
      </rPr>
      <t>大和ハウス工業(株)</t>
    </r>
  </si>
  <si>
    <t>A0170_メニューA</t>
  </si>
  <si>
    <t>A0170_メニューB</t>
  </si>
  <si>
    <t>A0170_メニューC</t>
  </si>
  <si>
    <t>A0170_メニューD</t>
  </si>
  <si>
    <t>A0170_メニューE</t>
  </si>
  <si>
    <t>A0170_メニューF</t>
  </si>
  <si>
    <t>A0170_メニューG</t>
  </si>
  <si>
    <t>A0170_メニューH</t>
  </si>
  <si>
    <t>A0172</t>
  </si>
  <si>
    <r>
      <rPr>
        <sz val="11"/>
        <rFont val="ＭＳ Ｐゴシック"/>
        <family val="3"/>
        <charset val="128"/>
      </rPr>
      <t>ＨＴＢエナジー(株)</t>
    </r>
  </si>
  <si>
    <t>ＨＴＢエナジー(株)</t>
  </si>
  <si>
    <t>A0173</t>
  </si>
  <si>
    <r>
      <rPr>
        <sz val="11"/>
        <rFont val="ＭＳ Ｐゴシック"/>
        <family val="3"/>
        <charset val="128"/>
      </rPr>
      <t>(株)アシストワンエナジー</t>
    </r>
  </si>
  <si>
    <t>(株)アシストワンエナジー</t>
  </si>
  <si>
    <t>A0174</t>
  </si>
  <si>
    <r>
      <rPr>
        <sz val="11"/>
        <rFont val="ＭＳ Ｐゴシック"/>
        <family val="3"/>
        <charset val="128"/>
      </rPr>
      <t>(株)サン・ビーム</t>
    </r>
  </si>
  <si>
    <t>A0175</t>
  </si>
  <si>
    <r>
      <rPr>
        <sz val="11"/>
        <rFont val="ＭＳ Ｐゴシック"/>
        <family val="3"/>
        <charset val="128"/>
      </rPr>
      <t>(株)フソウ・エナジー</t>
    </r>
  </si>
  <si>
    <t>(株)フソウ・エナジー</t>
  </si>
  <si>
    <t>A0177</t>
  </si>
  <si>
    <r>
      <rPr>
        <sz val="11"/>
        <rFont val="ＭＳ Ｐゴシック"/>
        <family val="3"/>
        <charset val="128"/>
      </rPr>
      <t>湘南電力(株)</t>
    </r>
  </si>
  <si>
    <t>A0177_メニューA</t>
  </si>
  <si>
    <t>湘南電力(株)</t>
  </si>
  <si>
    <t>A0178</t>
  </si>
  <si>
    <r>
      <rPr>
        <sz val="11"/>
        <rFont val="ＭＳ Ｐゴシック"/>
        <family val="3"/>
        <charset val="128"/>
      </rPr>
      <t>大東建託パートナーズ(株)</t>
    </r>
  </si>
  <si>
    <t>大東建託パートナーズ(株)</t>
  </si>
  <si>
    <t>A0179</t>
  </si>
  <si>
    <r>
      <rPr>
        <sz val="11"/>
        <rFont val="ＭＳ Ｐゴシック"/>
        <family val="3"/>
        <charset val="128"/>
      </rPr>
      <t>アンフィニ(株)</t>
    </r>
  </si>
  <si>
    <t>A0179_メニューA</t>
  </si>
  <si>
    <t>A0179_メニューB</t>
  </si>
  <si>
    <t>A0179_メニューC(残差)</t>
  </si>
  <si>
    <t>A0180</t>
  </si>
  <si>
    <r>
      <rPr>
        <sz val="11"/>
        <rFont val="ＭＳ Ｐゴシック"/>
        <family val="3"/>
        <charset val="128"/>
      </rPr>
      <t>(株)Ｊ－ＰＯＷＥＲサプライアンドトレーディング</t>
    </r>
  </si>
  <si>
    <t>A0181</t>
  </si>
  <si>
    <r>
      <rPr>
        <sz val="11"/>
        <rFont val="ＭＳ Ｐゴシック"/>
        <family val="3"/>
        <charset val="128"/>
      </rPr>
      <t>鈴与商事(株)</t>
    </r>
  </si>
  <si>
    <t>A0181_メニューA</t>
  </si>
  <si>
    <t>鈴与商事(株)</t>
  </si>
  <si>
    <t>A0183</t>
  </si>
  <si>
    <r>
      <rPr>
        <sz val="11"/>
        <rFont val="ＭＳ Ｐゴシック"/>
        <family val="3"/>
        <charset val="128"/>
      </rPr>
      <t>(株)バランスハーツ</t>
    </r>
  </si>
  <si>
    <t>(株)バランスハーツ</t>
  </si>
  <si>
    <t>A0184</t>
  </si>
  <si>
    <r>
      <rPr>
        <sz val="11"/>
        <rFont val="ＭＳ Ｐゴシック"/>
        <family val="3"/>
        <charset val="128"/>
      </rPr>
      <t>ワタミエナジー(株)</t>
    </r>
  </si>
  <si>
    <t>A0184_メニューA</t>
  </si>
  <si>
    <t>ワタミエナジー(株)</t>
  </si>
  <si>
    <t>A0185</t>
  </si>
  <si>
    <r>
      <rPr>
        <sz val="11"/>
        <rFont val="ＭＳ Ｐゴシック"/>
        <family val="3"/>
        <charset val="128"/>
      </rPr>
      <t>(株)パルシステム電力</t>
    </r>
  </si>
  <si>
    <t>(株)パルシステム電力</t>
  </si>
  <si>
    <t>A0186</t>
  </si>
  <si>
    <r>
      <rPr>
        <sz val="11"/>
        <rFont val="ＭＳ Ｐゴシック"/>
        <family val="3"/>
        <charset val="128"/>
      </rPr>
      <t>ＳＢパワー(株)</t>
    </r>
  </si>
  <si>
    <t>A0186_メニューA</t>
  </si>
  <si>
    <t>ＳＢパワー(株)</t>
  </si>
  <si>
    <t>A0186_メニューB</t>
  </si>
  <si>
    <r>
      <rPr>
        <sz val="11"/>
        <rFont val="ＭＳ Ｐゴシック"/>
        <family val="3"/>
        <charset val="128"/>
      </rPr>
      <t>メニューD(残差)</t>
    </r>
  </si>
  <si>
    <t>A0187</t>
  </si>
  <si>
    <r>
      <rPr>
        <sz val="11"/>
        <rFont val="ＭＳ Ｐゴシック"/>
        <family val="3"/>
        <charset val="128"/>
      </rPr>
      <t>ＮＦパワーサービス(株)</t>
    </r>
  </si>
  <si>
    <t>A0187_メニューA</t>
  </si>
  <si>
    <t>ＮＦパワーサービス(株)</t>
  </si>
  <si>
    <t>A0188</t>
  </si>
  <si>
    <r>
      <rPr>
        <sz val="11"/>
        <rFont val="ＭＳ Ｐゴシック"/>
        <family val="3"/>
        <charset val="128"/>
      </rPr>
      <t>ひおき地域エネルギー(株)</t>
    </r>
  </si>
  <si>
    <t>A0188_メニューA</t>
  </si>
  <si>
    <t>ひおき地域エネルギー(株)</t>
  </si>
  <si>
    <t>A0188_メニューB</t>
  </si>
  <si>
    <t>A0189</t>
  </si>
  <si>
    <r>
      <rPr>
        <sz val="11"/>
        <rFont val="ＭＳ Ｐゴシック"/>
        <family val="3"/>
        <charset val="128"/>
      </rPr>
      <t>和歌山電力(株)</t>
    </r>
  </si>
  <si>
    <t>和歌山電力(株)</t>
  </si>
  <si>
    <t>A0190</t>
  </si>
  <si>
    <r>
      <rPr>
        <sz val="11"/>
        <rFont val="ＭＳ Ｐゴシック"/>
        <family val="3"/>
        <charset val="128"/>
      </rPr>
      <t>(株)エナジードリーム</t>
    </r>
  </si>
  <si>
    <t>A0191</t>
  </si>
  <si>
    <r>
      <rPr>
        <sz val="11"/>
        <rFont val="ＭＳ Ｐゴシック"/>
        <family val="3"/>
        <charset val="128"/>
      </rPr>
      <t>(株)トドック電力</t>
    </r>
  </si>
  <si>
    <t>(株)トドック電力</t>
  </si>
  <si>
    <t>A0193</t>
  </si>
  <si>
    <r>
      <rPr>
        <sz val="11"/>
        <rFont val="ＭＳ Ｐゴシック"/>
        <family val="3"/>
        <charset val="128"/>
      </rPr>
      <t>九電みらいエナジー(株)</t>
    </r>
  </si>
  <si>
    <t>九電みらいエナジー(株)</t>
  </si>
  <si>
    <t>A0194</t>
  </si>
  <si>
    <r>
      <rPr>
        <sz val="11"/>
        <rFont val="ＭＳ Ｐゴシック"/>
        <family val="3"/>
        <charset val="128"/>
      </rPr>
      <t>(株)ミツウロコヴェッセル</t>
    </r>
  </si>
  <si>
    <t>(株)ミツウロコヴェッセル</t>
  </si>
  <si>
    <t>A0195</t>
  </si>
  <si>
    <r>
      <rPr>
        <sz val="11"/>
        <rFont val="ＭＳ Ｐゴシック"/>
        <family val="3"/>
        <charset val="128"/>
      </rPr>
      <t>(株)フォレストパワー</t>
    </r>
  </si>
  <si>
    <t>A0195_メニューA</t>
  </si>
  <si>
    <t>(株)フォレストパワー</t>
  </si>
  <si>
    <t>A0196</t>
  </si>
  <si>
    <r>
      <rPr>
        <sz val="11"/>
        <rFont val="ＭＳ Ｐゴシック"/>
        <family val="3"/>
        <charset val="128"/>
      </rPr>
      <t>日高都市ガス(株)</t>
    </r>
  </si>
  <si>
    <t>日高都市ガス(株)</t>
  </si>
  <si>
    <t>A0197</t>
  </si>
  <si>
    <r>
      <rPr>
        <sz val="11"/>
        <rFont val="ＭＳ Ｐゴシック"/>
        <family val="3"/>
        <charset val="128"/>
      </rPr>
      <t>(株)アドバンテック</t>
    </r>
  </si>
  <si>
    <t>(株)アドバンテック</t>
  </si>
  <si>
    <t>A0199</t>
  </si>
  <si>
    <r>
      <rPr>
        <sz val="11"/>
        <rFont val="ＭＳ Ｐゴシック"/>
        <family val="3"/>
        <charset val="128"/>
      </rPr>
      <t>ローカルエナジー(株)</t>
    </r>
  </si>
  <si>
    <t>A0199_メニューA</t>
  </si>
  <si>
    <t>ローカルエナジー(株)</t>
  </si>
  <si>
    <t>A0200</t>
  </si>
  <si>
    <r>
      <rPr>
        <sz val="11"/>
        <rFont val="ＭＳ Ｐゴシック"/>
        <family val="3"/>
        <charset val="128"/>
      </rPr>
      <t>エネックス(株)</t>
    </r>
  </si>
  <si>
    <t>エネックス(株)</t>
  </si>
  <si>
    <t>A0202</t>
  </si>
  <si>
    <r>
      <rPr>
        <sz val="11"/>
        <rFont val="ＭＳ Ｐゴシック"/>
        <family val="3"/>
        <charset val="128"/>
      </rPr>
      <t>(株)Ｇ－Ｐｏｗｅｒ</t>
    </r>
  </si>
  <si>
    <t>A0203</t>
  </si>
  <si>
    <r>
      <rPr>
        <sz val="11"/>
        <rFont val="ＭＳ Ｐゴシック"/>
        <family val="3"/>
        <charset val="128"/>
      </rPr>
      <t>(株)レクスポート(旧：(株)地域電力)</t>
    </r>
  </si>
  <si>
    <t>A0204</t>
  </si>
  <si>
    <r>
      <rPr>
        <sz val="11"/>
        <rFont val="ＭＳ Ｐゴシック"/>
        <family val="3"/>
        <charset val="128"/>
      </rPr>
      <t>なでしこ電力(株)</t>
    </r>
  </si>
  <si>
    <t>なでしこ電力(株)</t>
  </si>
  <si>
    <t>A0206</t>
  </si>
  <si>
    <r>
      <rPr>
        <sz val="11"/>
        <rFont val="ＭＳ Ｐゴシック"/>
        <family val="3"/>
        <charset val="128"/>
      </rPr>
      <t>日田グリーン電力(株)</t>
    </r>
  </si>
  <si>
    <t>A0206_メニューA</t>
  </si>
  <si>
    <t>日田グリーン電力(株)</t>
  </si>
  <si>
    <t>A0207</t>
  </si>
  <si>
    <r>
      <rPr>
        <sz val="11"/>
        <rFont val="ＭＳ Ｐゴシック"/>
        <family val="3"/>
        <charset val="128"/>
      </rPr>
      <t>(株)津軽あっぷるパワー</t>
    </r>
  </si>
  <si>
    <t>(株)津軽あっぷるパワー</t>
  </si>
  <si>
    <t>A0208</t>
  </si>
  <si>
    <r>
      <rPr>
        <sz val="11"/>
        <rFont val="ＭＳ Ｐゴシック"/>
        <family val="3"/>
        <charset val="128"/>
      </rPr>
      <t>(株)花巻銀河パワー</t>
    </r>
  </si>
  <si>
    <t>(株)花巻銀河パワー</t>
  </si>
  <si>
    <t>A0209</t>
  </si>
  <si>
    <r>
      <rPr>
        <sz val="11"/>
        <rFont val="ＭＳ Ｐゴシック"/>
        <family val="3"/>
        <charset val="128"/>
      </rPr>
      <t>埼玉ガス(株)</t>
    </r>
  </si>
  <si>
    <t>埼玉ガス(株)</t>
  </si>
  <si>
    <t>A0210</t>
  </si>
  <si>
    <r>
      <rPr>
        <sz val="11"/>
        <rFont val="ＭＳ Ｐゴシック"/>
        <family val="3"/>
        <charset val="128"/>
      </rPr>
      <t>宮崎パワーライン(株)</t>
    </r>
  </si>
  <si>
    <t>宮崎パワーライン(株)</t>
  </si>
  <si>
    <t>A0211</t>
  </si>
  <si>
    <r>
      <rPr>
        <sz val="11"/>
        <rFont val="ＭＳ Ｐゴシック"/>
        <family val="3"/>
        <charset val="128"/>
      </rPr>
      <t>(株)パワー・オプティマイザー</t>
    </r>
  </si>
  <si>
    <t>(株)パワー・オプティマイザー</t>
  </si>
  <si>
    <t>A0213</t>
  </si>
  <si>
    <r>
      <rPr>
        <sz val="11"/>
        <rFont val="ＭＳ Ｐゴシック"/>
        <family val="3"/>
        <charset val="128"/>
      </rPr>
      <t>(株)ＵＳＥＮ  ＮＥＴＷＯＲＫＳ</t>
    </r>
  </si>
  <si>
    <t>A0214</t>
  </si>
  <si>
    <r>
      <rPr>
        <sz val="11"/>
        <rFont val="ＭＳ Ｐゴシック"/>
        <family val="3"/>
        <charset val="128"/>
      </rPr>
      <t>(株)ＴＴＳパワー</t>
    </r>
  </si>
  <si>
    <t>(株)ＴＴＳパワー</t>
  </si>
  <si>
    <t>A0216</t>
  </si>
  <si>
    <r>
      <rPr>
        <sz val="11"/>
        <rFont val="ＭＳ Ｐゴシック"/>
        <family val="3"/>
        <charset val="128"/>
      </rPr>
      <t>(株)岩手ウッドパワー</t>
    </r>
  </si>
  <si>
    <t>(株)岩手ウッドパワー</t>
  </si>
  <si>
    <t>A0217</t>
  </si>
  <si>
    <r>
      <rPr>
        <sz val="11"/>
        <rFont val="ＭＳ Ｐゴシック"/>
        <family val="3"/>
        <charset val="128"/>
      </rPr>
      <t>里山パワーワークス(株)</t>
    </r>
  </si>
  <si>
    <t>里山パワーワークス(株)</t>
  </si>
  <si>
    <t>A0218</t>
  </si>
  <si>
    <r>
      <rPr>
        <sz val="11"/>
        <rFont val="ＭＳ Ｐゴシック"/>
        <family val="3"/>
        <charset val="128"/>
      </rPr>
      <t>(株)中之条パワー</t>
    </r>
  </si>
  <si>
    <t>(株)中之条パワー</t>
  </si>
  <si>
    <t>A0220</t>
  </si>
  <si>
    <r>
      <rPr>
        <sz val="11"/>
        <rFont val="ＭＳ Ｐゴシック"/>
        <family val="3"/>
        <charset val="128"/>
      </rPr>
      <t>日産トレーデイング(株)</t>
    </r>
  </si>
  <si>
    <t>日産トレーデイング(株)</t>
  </si>
  <si>
    <t>A0221</t>
  </si>
  <si>
    <r>
      <rPr>
        <sz val="11"/>
        <rFont val="ＭＳ Ｐゴシック"/>
        <family val="3"/>
        <charset val="128"/>
      </rPr>
      <t>ＪＡＧ国際エナジー(株)</t>
    </r>
  </si>
  <si>
    <t>A0221_メニューA</t>
  </si>
  <si>
    <t>A0222</t>
  </si>
  <si>
    <r>
      <rPr>
        <sz val="11"/>
        <rFont val="ＭＳ Ｐゴシック"/>
        <family val="3"/>
        <charset val="128"/>
      </rPr>
      <t>Ｎｅｘｔ  Ｐｏｗｅｒ(株)</t>
    </r>
  </si>
  <si>
    <t>A0223</t>
  </si>
  <si>
    <r>
      <rPr>
        <sz val="11"/>
        <rFont val="ＭＳ Ｐゴシック"/>
        <family val="3"/>
        <charset val="128"/>
      </rPr>
      <t>伊藤忠エネクスホームライフ西日本(株)</t>
    </r>
  </si>
  <si>
    <t>伊藤忠エネクスホームライフ西日本(株)</t>
  </si>
  <si>
    <t>A0226</t>
  </si>
  <si>
    <r>
      <rPr>
        <sz val="11"/>
        <rFont val="ＭＳ Ｐゴシック"/>
        <family val="3"/>
        <charset val="128"/>
      </rPr>
      <t>グリーナ(株)</t>
    </r>
  </si>
  <si>
    <t>A0226_メニューA</t>
  </si>
  <si>
    <t>グリーナ(株)</t>
  </si>
  <si>
    <t>A0226_メニューB</t>
  </si>
  <si>
    <t>A0226_メニューC(残差)</t>
  </si>
  <si>
    <t>A0227</t>
  </si>
  <si>
    <r>
      <rPr>
        <sz val="11"/>
        <rFont val="ＭＳ Ｐゴシック"/>
        <family val="3"/>
        <charset val="128"/>
      </rPr>
      <t>はりま電力(株)</t>
    </r>
  </si>
  <si>
    <t>はりま電力(株)</t>
  </si>
  <si>
    <t>A0228</t>
  </si>
  <si>
    <r>
      <rPr>
        <sz val="11"/>
        <rFont val="ＭＳ Ｐゴシック"/>
        <family val="3"/>
        <charset val="128"/>
      </rPr>
      <t>(株)浜松新電力</t>
    </r>
  </si>
  <si>
    <t>(株)浜松新電力</t>
  </si>
  <si>
    <t>A0229</t>
  </si>
  <si>
    <r>
      <rPr>
        <sz val="11"/>
        <rFont val="ＭＳ Ｐゴシック"/>
        <family val="3"/>
        <charset val="128"/>
      </rPr>
      <t>ゼロワットパワー(株)</t>
    </r>
  </si>
  <si>
    <t>A0229_メニューA</t>
  </si>
  <si>
    <t>ゼロワットパワー(株)</t>
  </si>
  <si>
    <t>A0230</t>
  </si>
  <si>
    <r>
      <rPr>
        <sz val="11"/>
        <rFont val="ＭＳ Ｐゴシック"/>
        <family val="3"/>
        <charset val="128"/>
      </rPr>
      <t>アストマックス(株)(旧：アストマックス・トレーディング(株))</t>
    </r>
  </si>
  <si>
    <t>A0231</t>
  </si>
  <si>
    <r>
      <rPr>
        <sz val="11"/>
        <rFont val="ＭＳ Ｐゴシック"/>
        <family val="3"/>
        <charset val="128"/>
      </rPr>
      <t>(株)やまがた新電力</t>
    </r>
  </si>
  <si>
    <t>A0231_メニューA</t>
  </si>
  <si>
    <t>(株)やまがた新電力</t>
  </si>
  <si>
    <t>A0232</t>
  </si>
  <si>
    <t>一般社団法人東松島みらいとし機構</t>
  </si>
  <si>
    <t>A0234</t>
  </si>
  <si>
    <r>
      <rPr>
        <sz val="11"/>
        <rFont val="ＭＳ Ｐゴシック"/>
        <family val="3"/>
        <charset val="128"/>
      </rPr>
      <t>(株)グリーンパワー大東</t>
    </r>
  </si>
  <si>
    <t>(株)グリーンパワー大東</t>
  </si>
  <si>
    <t>A0235</t>
  </si>
  <si>
    <r>
      <rPr>
        <sz val="11"/>
        <rFont val="ＭＳ Ｐゴシック"/>
        <family val="3"/>
        <charset val="128"/>
      </rPr>
      <t>(株)Ｋｅｎｅｓエネルギーサービス</t>
    </r>
  </si>
  <si>
    <t>(株)Ｋｅｎｅｓエネルギーサービス</t>
  </si>
  <si>
    <t>A0236</t>
  </si>
  <si>
    <r>
      <rPr>
        <sz val="11"/>
        <rFont val="ＭＳ Ｐゴシック"/>
        <family val="3"/>
        <charset val="128"/>
      </rPr>
      <t>愛知電力(株)</t>
    </r>
  </si>
  <si>
    <t>A0237</t>
  </si>
  <si>
    <r>
      <rPr>
        <sz val="11"/>
        <rFont val="ＭＳ Ｐゴシック"/>
        <family val="3"/>
        <charset val="128"/>
      </rPr>
      <t>御所野縄文電力(株)</t>
    </r>
  </si>
  <si>
    <t>御所野縄文電力(株)</t>
  </si>
  <si>
    <t>A0239</t>
  </si>
  <si>
    <r>
      <rPr>
        <sz val="11"/>
        <rFont val="ＭＳ Ｐゴシック"/>
        <family val="3"/>
        <charset val="128"/>
      </rPr>
      <t>宮古新電力(株)</t>
    </r>
  </si>
  <si>
    <t>宮古新電力(株)</t>
  </si>
  <si>
    <t>A0240</t>
  </si>
  <si>
    <r>
      <rPr>
        <sz val="11"/>
        <rFont val="ＭＳ Ｐゴシック"/>
        <family val="3"/>
        <charset val="128"/>
      </rPr>
      <t>長崎地域電力(株)</t>
    </r>
  </si>
  <si>
    <t>長崎地域電力(株)</t>
  </si>
  <si>
    <t>A0241</t>
  </si>
  <si>
    <r>
      <rPr>
        <sz val="11"/>
        <rFont val="ＭＳ Ｐゴシック"/>
        <family val="3"/>
        <charset val="128"/>
      </rPr>
      <t>(株)エネアーク関西</t>
    </r>
  </si>
  <si>
    <t>(株)エネアーク関西</t>
  </si>
  <si>
    <t>A0242</t>
  </si>
  <si>
    <r>
      <rPr>
        <sz val="11"/>
        <rFont val="ＭＳ Ｐゴシック"/>
        <family val="3"/>
        <charset val="128"/>
      </rPr>
      <t>(株)ＮＴＴファシリティーズ</t>
    </r>
  </si>
  <si>
    <t>A0243</t>
  </si>
  <si>
    <r>
      <rPr>
        <sz val="11"/>
        <rFont val="ＭＳ Ｐゴシック"/>
        <family val="3"/>
        <charset val="128"/>
      </rPr>
      <t>近畿電力(株)</t>
    </r>
  </si>
  <si>
    <t>近畿電力(株)</t>
  </si>
  <si>
    <t>A0245</t>
  </si>
  <si>
    <r>
      <rPr>
        <sz val="11"/>
        <rFont val="ＭＳ Ｐゴシック"/>
        <family val="3"/>
        <charset val="128"/>
      </rPr>
      <t>新電力おおいた(株)</t>
    </r>
  </si>
  <si>
    <t>新電力おおいた(株)</t>
  </si>
  <si>
    <t>A0246</t>
  </si>
  <si>
    <r>
      <rPr>
        <sz val="11"/>
        <rFont val="ＭＳ Ｐゴシック"/>
        <family val="3"/>
        <charset val="128"/>
      </rPr>
      <t>(株)日本セレモニー</t>
    </r>
  </si>
  <si>
    <t>(株)日本セレモニー</t>
  </si>
  <si>
    <t>A0248</t>
  </si>
  <si>
    <r>
      <rPr>
        <sz val="11"/>
        <rFont val="ＭＳ Ｐゴシック"/>
        <family val="3"/>
        <charset val="128"/>
      </rPr>
      <t>(株)池見石油店</t>
    </r>
  </si>
  <si>
    <t>(株)池見石油店</t>
  </si>
  <si>
    <t>A0250</t>
  </si>
  <si>
    <r>
      <rPr>
        <sz val="11"/>
        <rFont val="ＭＳ Ｐゴシック"/>
        <family val="3"/>
        <charset val="128"/>
      </rPr>
      <t>芝浦電力(株)</t>
    </r>
  </si>
  <si>
    <t>芝浦電力(株)</t>
  </si>
  <si>
    <t>A0253</t>
  </si>
  <si>
    <r>
      <rPr>
        <sz val="11"/>
        <rFont val="ＭＳ Ｐゴシック"/>
        <family val="3"/>
        <charset val="128"/>
      </rPr>
      <t>(株)おトクでんき</t>
    </r>
  </si>
  <si>
    <t>A0254</t>
  </si>
  <si>
    <r>
      <rPr>
        <sz val="11"/>
        <rFont val="ＭＳ Ｐゴシック"/>
        <family val="3"/>
        <charset val="128"/>
      </rPr>
      <t>スズカ電工(株)</t>
    </r>
  </si>
  <si>
    <t>スズカ電工(株)</t>
  </si>
  <si>
    <t>A0256</t>
  </si>
  <si>
    <r>
      <rPr>
        <sz val="11"/>
        <rFont val="ＭＳ Ｐゴシック"/>
        <family val="3"/>
        <charset val="128"/>
      </rPr>
      <t>(株)エーコープサービス</t>
    </r>
  </si>
  <si>
    <t>(株)エーコープサービス</t>
  </si>
  <si>
    <t>A0257</t>
  </si>
  <si>
    <r>
      <rPr>
        <sz val="11"/>
        <rFont val="ＭＳ Ｐゴシック"/>
        <family val="3"/>
        <charset val="128"/>
      </rPr>
      <t>サンリン(株)</t>
    </r>
  </si>
  <si>
    <t>サンリン(株)</t>
  </si>
  <si>
    <t>A0258</t>
  </si>
  <si>
    <r>
      <rPr>
        <sz val="11"/>
        <rFont val="ＭＳ Ｐゴシック"/>
        <family val="3"/>
        <charset val="128"/>
      </rPr>
      <t>(株)宮崎ガスリビング</t>
    </r>
  </si>
  <si>
    <t>(株)宮崎ガスリビング</t>
  </si>
  <si>
    <t>A0259</t>
  </si>
  <si>
    <r>
      <rPr>
        <sz val="11"/>
        <rFont val="ＭＳ Ｐゴシック"/>
        <family val="3"/>
        <charset val="128"/>
      </rPr>
      <t>山陰エレキ・アライアンス(株)</t>
    </r>
  </si>
  <si>
    <t>山陰エレキ・アライアンス(株)</t>
  </si>
  <si>
    <t>A0260</t>
  </si>
  <si>
    <r>
      <rPr>
        <sz val="11"/>
        <rFont val="ＭＳ Ｐゴシック"/>
        <family val="3"/>
        <charset val="128"/>
      </rPr>
      <t>昭和商事(株)</t>
    </r>
  </si>
  <si>
    <t>A0261</t>
  </si>
  <si>
    <r>
      <rPr>
        <sz val="11"/>
        <rFont val="ＭＳ Ｐゴシック"/>
        <family val="3"/>
        <charset val="128"/>
      </rPr>
      <t>ミライフ東日本(株)</t>
    </r>
  </si>
  <si>
    <t>ミライフ東日本(株)</t>
  </si>
  <si>
    <t>A0263</t>
  </si>
  <si>
    <r>
      <rPr>
        <sz val="11"/>
        <rFont val="ＭＳ Ｐゴシック"/>
        <family val="3"/>
        <charset val="128"/>
      </rPr>
      <t>(株)ウッドエナジー</t>
    </r>
  </si>
  <si>
    <t>(株)ウッドエナジー</t>
  </si>
  <si>
    <t>A0264</t>
  </si>
  <si>
    <r>
      <rPr>
        <sz val="11"/>
        <rFont val="ＭＳ Ｐゴシック"/>
        <family val="3"/>
        <charset val="128"/>
      </rPr>
      <t>山陰酸素工業(株)</t>
    </r>
  </si>
  <si>
    <t>山陰酸素工業(株)</t>
  </si>
  <si>
    <t>A0265</t>
  </si>
  <si>
    <r>
      <rPr>
        <sz val="11"/>
        <rFont val="ＭＳ Ｐゴシック"/>
        <family val="3"/>
        <charset val="128"/>
      </rPr>
      <t>武陽ガス(株)</t>
    </r>
  </si>
  <si>
    <t>武陽ガス(株)</t>
  </si>
  <si>
    <t>A0267</t>
  </si>
  <si>
    <r>
      <rPr>
        <sz val="11"/>
        <rFont val="ＭＳ Ｐゴシック"/>
        <family val="3"/>
        <charset val="128"/>
      </rPr>
      <t>北海道電力(株)</t>
    </r>
  </si>
  <si>
    <t>A0267_メニューA</t>
  </si>
  <si>
    <t>北海道電力(株)</t>
  </si>
  <si>
    <t>A0268</t>
  </si>
  <si>
    <r>
      <rPr>
        <sz val="11"/>
        <rFont val="ＭＳ Ｐゴシック"/>
        <family val="3"/>
        <charset val="128"/>
      </rPr>
      <t>東北電力(株)</t>
    </r>
  </si>
  <si>
    <t>A0268_メニューA</t>
  </si>
  <si>
    <t>東北電力(株)</t>
  </si>
  <si>
    <t>A0268_メニューB</t>
  </si>
  <si>
    <t>A0269</t>
  </si>
  <si>
    <t>東京電力エナジーパートナー(株)</t>
    <phoneticPr fontId="9"/>
  </si>
  <si>
    <t>A0269_メニューA</t>
  </si>
  <si>
    <t>東京電力エナジーパートナー(株)</t>
  </si>
  <si>
    <t>A0269_メニューB</t>
  </si>
  <si>
    <t>A0269_メニューC</t>
  </si>
  <si>
    <t>A0269_メニューD</t>
  </si>
  <si>
    <t>A0269_メニューE</t>
  </si>
  <si>
    <t>A0269_メニューF</t>
  </si>
  <si>
    <t>A0270</t>
  </si>
  <si>
    <r>
      <rPr>
        <sz val="11"/>
        <rFont val="ＭＳ Ｐゴシック"/>
        <family val="3"/>
        <charset val="128"/>
      </rPr>
      <t>中部電力ミライズ(株)</t>
    </r>
  </si>
  <si>
    <t>A0270_メニューA</t>
  </si>
  <si>
    <t>中部電力ミライズ(株)</t>
  </si>
  <si>
    <t>A0271</t>
  </si>
  <si>
    <r>
      <rPr>
        <sz val="11"/>
        <rFont val="ＭＳ Ｐゴシック"/>
        <family val="3"/>
        <charset val="128"/>
      </rPr>
      <t>北陸電力(株)</t>
    </r>
  </si>
  <si>
    <t>A0271_メニューA</t>
  </si>
  <si>
    <t>北陸電力(株)</t>
  </si>
  <si>
    <t>A0271_メニューB</t>
  </si>
  <si>
    <t>A0272</t>
  </si>
  <si>
    <r>
      <rPr>
        <sz val="11"/>
        <rFont val="ＭＳ Ｐゴシック"/>
        <family val="3"/>
        <charset val="128"/>
      </rPr>
      <t>関西電力(株)</t>
    </r>
  </si>
  <si>
    <t>A0272_メニューA</t>
  </si>
  <si>
    <t>関西電力(株)</t>
  </si>
  <si>
    <t>A0272_メニューB</t>
  </si>
  <si>
    <t>A0272_メニューC</t>
  </si>
  <si>
    <t>A0273</t>
  </si>
  <si>
    <r>
      <rPr>
        <sz val="11"/>
        <rFont val="ＭＳ Ｐゴシック"/>
        <family val="3"/>
        <charset val="128"/>
      </rPr>
      <t>中国電力(株)</t>
    </r>
  </si>
  <si>
    <t>A0273_メニューA</t>
  </si>
  <si>
    <t>中国電力(株)</t>
  </si>
  <si>
    <t>A0273_メニューB</t>
  </si>
  <si>
    <t>A0274</t>
  </si>
  <si>
    <r>
      <rPr>
        <sz val="11"/>
        <rFont val="ＭＳ Ｐゴシック"/>
        <family val="3"/>
        <charset val="128"/>
      </rPr>
      <t>四国電力(株)</t>
    </r>
  </si>
  <si>
    <t>A0274_メニューA</t>
  </si>
  <si>
    <t>四国電力(株)</t>
  </si>
  <si>
    <t>A0274_メニューB</t>
  </si>
  <si>
    <t>A0275</t>
  </si>
  <si>
    <r>
      <rPr>
        <sz val="11"/>
        <rFont val="ＭＳ Ｐゴシック"/>
        <family val="3"/>
        <charset val="128"/>
      </rPr>
      <t>九州電力(株)</t>
    </r>
  </si>
  <si>
    <t>A0275_メニューA</t>
  </si>
  <si>
    <t>九州電力(株)</t>
  </si>
  <si>
    <t>A0276</t>
  </si>
  <si>
    <r>
      <rPr>
        <sz val="11"/>
        <rFont val="ＭＳ Ｐゴシック"/>
        <family val="3"/>
        <charset val="128"/>
      </rPr>
      <t>沖縄電力(株)</t>
    </r>
  </si>
  <si>
    <t>沖縄電力(株)</t>
  </si>
  <si>
    <t>A0277</t>
  </si>
  <si>
    <r>
      <rPr>
        <sz val="11"/>
        <rFont val="ＭＳ Ｐゴシック"/>
        <family val="3"/>
        <charset val="128"/>
      </rPr>
      <t>北日本石油(株)</t>
    </r>
  </si>
  <si>
    <t>北日本石油(株)</t>
  </si>
  <si>
    <t>A0278</t>
  </si>
  <si>
    <r>
      <rPr>
        <sz val="11"/>
        <rFont val="ＭＳ Ｐゴシック"/>
        <family val="3"/>
        <charset val="128"/>
      </rPr>
      <t>千葉電力(株)</t>
    </r>
  </si>
  <si>
    <t>千葉電力(株)</t>
  </si>
  <si>
    <t>A0279</t>
  </si>
  <si>
    <r>
      <rPr>
        <sz val="11"/>
        <rFont val="ＭＳ Ｐゴシック"/>
        <family val="3"/>
        <charset val="128"/>
      </rPr>
      <t>(株)坊っちゃん電力</t>
    </r>
  </si>
  <si>
    <t>(株)坊っちゃん電力</t>
  </si>
  <si>
    <t>A0280</t>
  </si>
  <si>
    <r>
      <rPr>
        <sz val="11"/>
        <rFont val="ＭＳ Ｐゴシック"/>
        <family val="3"/>
        <charset val="128"/>
      </rPr>
      <t>やめエネルギー(株)</t>
    </r>
  </si>
  <si>
    <t>やめエネルギー(株)</t>
  </si>
  <si>
    <t>A0281</t>
  </si>
  <si>
    <r>
      <rPr>
        <sz val="11"/>
        <rFont val="ＭＳ Ｐゴシック"/>
        <family val="3"/>
        <charset val="128"/>
      </rPr>
      <t>(株)アースインフィニティ</t>
    </r>
  </si>
  <si>
    <t>(株)アースインフィニティ</t>
  </si>
  <si>
    <t>A0283</t>
  </si>
  <si>
    <r>
      <rPr>
        <sz val="11"/>
        <rFont val="ＭＳ Ｐゴシック"/>
        <family val="3"/>
        <charset val="128"/>
      </rPr>
      <t>足利ガス(株)</t>
    </r>
  </si>
  <si>
    <t>足利ガス(株)</t>
  </si>
  <si>
    <t>A0284</t>
  </si>
  <si>
    <r>
      <rPr>
        <sz val="11"/>
        <rFont val="ＭＳ Ｐゴシック"/>
        <family val="3"/>
        <charset val="128"/>
      </rPr>
      <t>(株)Ｍｉｓｕｍｉ</t>
    </r>
  </si>
  <si>
    <t>(株)Ｍｉｓｕｍｉ</t>
  </si>
  <si>
    <t>A0285</t>
  </si>
  <si>
    <r>
      <rPr>
        <sz val="11"/>
        <rFont val="ＭＳ Ｐゴシック"/>
        <family val="3"/>
        <charset val="128"/>
      </rPr>
      <t>米子瓦斯(株)</t>
    </r>
  </si>
  <si>
    <t>米子瓦斯(株)</t>
  </si>
  <si>
    <t>A0286</t>
  </si>
  <si>
    <r>
      <rPr>
        <sz val="11"/>
        <rFont val="ＭＳ Ｐゴシック"/>
        <family val="3"/>
        <charset val="128"/>
      </rPr>
      <t>(株)エルピオ</t>
    </r>
  </si>
  <si>
    <t>(株)エルピオ</t>
  </si>
  <si>
    <t>A0287</t>
  </si>
  <si>
    <r>
      <rPr>
        <sz val="11"/>
        <rFont val="ＭＳ Ｐゴシック"/>
        <family val="3"/>
        <charset val="128"/>
      </rPr>
      <t>浜田ガス(株)</t>
    </r>
  </si>
  <si>
    <t>浜田ガス(株)</t>
  </si>
  <si>
    <t>A0288</t>
  </si>
  <si>
    <r>
      <rPr>
        <sz val="11"/>
        <rFont val="ＭＳ Ｐゴシック"/>
        <family val="3"/>
        <charset val="128"/>
      </rPr>
      <t>(株)アメニティ電力</t>
    </r>
  </si>
  <si>
    <t>(株)アメニティ電力</t>
  </si>
  <si>
    <t>A0289</t>
  </si>
  <si>
    <r>
      <rPr>
        <sz val="11"/>
        <rFont val="ＭＳ Ｐゴシック"/>
        <family val="3"/>
        <charset val="128"/>
      </rPr>
      <t>新電力フロンティア(株)</t>
    </r>
  </si>
  <si>
    <t>A0290</t>
  </si>
  <si>
    <r>
      <rPr>
        <sz val="11"/>
        <rFont val="ＭＳ Ｐゴシック"/>
        <family val="3"/>
        <charset val="128"/>
      </rPr>
      <t>ふくのしま電力(株)</t>
    </r>
  </si>
  <si>
    <t>ふくのしま電力(株)</t>
  </si>
  <si>
    <t>A0292</t>
  </si>
  <si>
    <r>
      <rPr>
        <sz val="11"/>
        <rFont val="ＭＳ Ｐゴシック"/>
        <family val="3"/>
        <charset val="128"/>
      </rPr>
      <t>岡田建設(株)</t>
    </r>
  </si>
  <si>
    <t>岡田建設(株)</t>
  </si>
  <si>
    <t>A0293</t>
  </si>
  <si>
    <r>
      <rPr>
        <sz val="11"/>
        <rFont val="ＭＳ Ｐゴシック"/>
        <family val="3"/>
        <charset val="128"/>
      </rPr>
      <t>出雲ガス(株)</t>
    </r>
  </si>
  <si>
    <t>出雲ガス(株)</t>
  </si>
  <si>
    <t>A0294</t>
  </si>
  <si>
    <r>
      <rPr>
        <sz val="11"/>
        <rFont val="ＭＳ Ｐゴシック"/>
        <family val="3"/>
        <charset val="128"/>
      </rPr>
      <t>富山電力(株)</t>
    </r>
  </si>
  <si>
    <t>富山電力(株)</t>
  </si>
  <si>
    <t>A0295</t>
  </si>
  <si>
    <t>一般社団法人グリーンコープでんき</t>
  </si>
  <si>
    <t>A0296</t>
  </si>
  <si>
    <t>公益財団法人東京都環境公社</t>
  </si>
  <si>
    <t>A0298</t>
  </si>
  <si>
    <r>
      <rPr>
        <sz val="11"/>
        <rFont val="ＭＳ Ｐゴシック"/>
        <family val="3"/>
        <charset val="128"/>
      </rPr>
      <t>イオンディライト(株)</t>
    </r>
  </si>
  <si>
    <t>イオンディライト(株)</t>
  </si>
  <si>
    <t>A0300</t>
  </si>
  <si>
    <r>
      <rPr>
        <sz val="11"/>
        <rFont val="ＭＳ Ｐゴシック"/>
        <family val="3"/>
        <charset val="128"/>
      </rPr>
      <t>(株)ファミリーネット・ジャパン</t>
    </r>
  </si>
  <si>
    <t>A0300_メニューA</t>
  </si>
  <si>
    <t>(株)ファミリーネット・ジャパン</t>
  </si>
  <si>
    <t>A0303</t>
  </si>
  <si>
    <r>
      <rPr>
        <sz val="11"/>
        <rFont val="ＭＳ Ｐゴシック"/>
        <family val="3"/>
        <charset val="128"/>
      </rPr>
      <t>ＭＫステーションズ(株)</t>
    </r>
  </si>
  <si>
    <t>ＭＫステーションズ(株)</t>
  </si>
  <si>
    <t>A0305</t>
  </si>
  <si>
    <r>
      <rPr>
        <sz val="11"/>
        <rFont val="ＭＳ Ｐゴシック"/>
        <family val="3"/>
        <charset val="128"/>
      </rPr>
      <t>フラワーペイメント(株)</t>
    </r>
  </si>
  <si>
    <t>フラワーペイメント(株)</t>
  </si>
  <si>
    <t>A0306</t>
  </si>
  <si>
    <r>
      <rPr>
        <sz val="11"/>
        <rFont val="ＭＳ Ｐゴシック"/>
        <family val="3"/>
        <charset val="128"/>
      </rPr>
      <t>(株)ＪＴＢコミュニケーションデザイン</t>
    </r>
  </si>
  <si>
    <t>(株)ＪＴＢコミュニケーションデザイン</t>
  </si>
  <si>
    <t>A0308</t>
  </si>
  <si>
    <r>
      <rPr>
        <sz val="11"/>
        <rFont val="ＭＳ Ｐゴシック"/>
        <family val="3"/>
        <charset val="128"/>
      </rPr>
      <t>積水化学工業(株)</t>
    </r>
  </si>
  <si>
    <t>A0308_メニューA</t>
  </si>
  <si>
    <t>積水化学工業(株)</t>
  </si>
  <si>
    <t>A0309</t>
  </si>
  <si>
    <r>
      <rPr>
        <sz val="11"/>
        <rFont val="ＭＳ Ｐゴシック"/>
        <family val="3"/>
        <charset val="128"/>
      </rPr>
      <t>(株)ユーミー総合研究所(旧：(株)ユーミーエナジー)</t>
    </r>
  </si>
  <si>
    <t>A0310</t>
  </si>
  <si>
    <r>
      <rPr>
        <sz val="11"/>
        <rFont val="ＭＳ Ｐゴシック"/>
        <family val="3"/>
        <charset val="128"/>
      </rPr>
      <t>全農エネルギー(株)</t>
    </r>
  </si>
  <si>
    <t>全農エネルギー(株)</t>
  </si>
  <si>
    <t>A0311</t>
  </si>
  <si>
    <r>
      <rPr>
        <sz val="11"/>
        <rFont val="ＭＳ Ｐゴシック"/>
        <family val="3"/>
        <charset val="128"/>
      </rPr>
      <t>(株)ハルエネ</t>
    </r>
  </si>
  <si>
    <t>(株)ハルエネ</t>
  </si>
  <si>
    <t>A0312</t>
  </si>
  <si>
    <r>
      <rPr>
        <sz val="11"/>
        <rFont val="ＭＳ Ｐゴシック"/>
        <family val="3"/>
        <charset val="128"/>
      </rPr>
      <t>三愛石油(株)</t>
    </r>
  </si>
  <si>
    <t>A0313</t>
  </si>
  <si>
    <r>
      <rPr>
        <sz val="11"/>
        <rFont val="ＭＳ Ｐゴシック"/>
        <family val="3"/>
        <charset val="128"/>
      </rPr>
      <t>(株)リケン工業</t>
    </r>
  </si>
  <si>
    <t>(株)リケン工業</t>
  </si>
  <si>
    <t>A0314</t>
  </si>
  <si>
    <r>
      <rPr>
        <sz val="11"/>
        <rFont val="ＭＳ Ｐゴシック"/>
        <family val="3"/>
        <charset val="128"/>
      </rPr>
      <t>(株)ビビット</t>
    </r>
  </si>
  <si>
    <t>(株)ビビット</t>
  </si>
  <si>
    <t>A0315</t>
  </si>
  <si>
    <r>
      <rPr>
        <sz val="11"/>
        <rFont val="ＭＳ Ｐゴシック"/>
        <family val="3"/>
        <charset val="128"/>
      </rPr>
      <t>(株)おおた電力</t>
    </r>
  </si>
  <si>
    <t>(株)おおた電力</t>
  </si>
  <si>
    <t>A0317</t>
  </si>
  <si>
    <r>
      <rPr>
        <sz val="11"/>
        <rFont val="ＭＳ Ｐゴシック"/>
        <family val="3"/>
        <charset val="128"/>
      </rPr>
      <t>伊藤忠プランテック(株)</t>
    </r>
  </si>
  <si>
    <t>伊藤忠プランテック(株)</t>
  </si>
  <si>
    <t>A0318</t>
  </si>
  <si>
    <r>
      <rPr>
        <sz val="11"/>
        <rFont val="ＭＳ Ｐゴシック"/>
        <family val="3"/>
        <charset val="128"/>
      </rPr>
      <t>(株)オカモト</t>
    </r>
  </si>
  <si>
    <t>(株)オカモト</t>
  </si>
  <si>
    <t>A0320</t>
  </si>
  <si>
    <r>
      <rPr>
        <sz val="11"/>
        <rFont val="ＭＳ Ｐゴシック"/>
        <family val="3"/>
        <charset val="128"/>
      </rPr>
      <t>熊本電力(株)</t>
    </r>
  </si>
  <si>
    <t>A0321</t>
  </si>
  <si>
    <r>
      <rPr>
        <sz val="11"/>
        <rFont val="ＭＳ Ｐゴシック"/>
        <family val="3"/>
        <charset val="128"/>
      </rPr>
      <t>FTCエナジー合同会社</t>
    </r>
  </si>
  <si>
    <t>A0323</t>
  </si>
  <si>
    <r>
      <rPr>
        <sz val="11"/>
        <rFont val="ＭＳ Ｐゴシック"/>
        <family val="3"/>
        <charset val="128"/>
      </rPr>
      <t>キタコー(株)</t>
    </r>
  </si>
  <si>
    <t>キタコー(株)</t>
  </si>
  <si>
    <t>A0324</t>
  </si>
  <si>
    <t>生活協同組合コープしが</t>
  </si>
  <si>
    <t>A0324_メニューA</t>
  </si>
  <si>
    <t>A0330</t>
  </si>
  <si>
    <r>
      <rPr>
        <sz val="11"/>
        <rFont val="ＭＳ Ｐゴシック"/>
        <family val="3"/>
        <charset val="128"/>
      </rPr>
      <t>香川電力(株)</t>
    </r>
  </si>
  <si>
    <t>A0330_メニューA</t>
  </si>
  <si>
    <t>A0332</t>
  </si>
  <si>
    <r>
      <rPr>
        <sz val="11"/>
        <rFont val="ＭＳ Ｐゴシック"/>
        <family val="3"/>
        <charset val="128"/>
      </rPr>
      <t>(株)ＰｉｎＴ</t>
    </r>
  </si>
  <si>
    <t>(株)ＰｉｎＴ</t>
  </si>
  <si>
    <t>A0336</t>
  </si>
  <si>
    <r>
      <rPr>
        <sz val="11"/>
        <rFont val="ＭＳ Ｐゴシック"/>
        <family val="3"/>
        <charset val="128"/>
      </rPr>
      <t>(株)沖縄ガスニューパワー</t>
    </r>
  </si>
  <si>
    <t>(株)沖縄ガスニューパワー</t>
  </si>
  <si>
    <t>A0337</t>
  </si>
  <si>
    <r>
      <rPr>
        <sz val="11"/>
        <rFont val="ＭＳ Ｐゴシック"/>
        <family val="3"/>
        <charset val="128"/>
      </rPr>
      <t>諏訪瓦斯(株)</t>
    </r>
  </si>
  <si>
    <t>諏訪瓦斯(株)</t>
  </si>
  <si>
    <t>A0338</t>
  </si>
  <si>
    <r>
      <rPr>
        <sz val="11"/>
        <rFont val="ＭＳ Ｐゴシック"/>
        <family val="3"/>
        <charset val="128"/>
      </rPr>
      <t>エッセンシャルエナジー(株)(旧:(株)アイキューフォーメーション)</t>
    </r>
  </si>
  <si>
    <t>A0340</t>
  </si>
  <si>
    <r>
      <rPr>
        <sz val="11"/>
        <rFont val="ＭＳ Ｐゴシック"/>
        <family val="3"/>
        <charset val="128"/>
      </rPr>
      <t>(株)エージーピー</t>
    </r>
  </si>
  <si>
    <t>A0342</t>
  </si>
  <si>
    <r>
      <rPr>
        <sz val="11"/>
        <rFont val="ＭＳ Ｐゴシック"/>
        <family val="3"/>
        <charset val="128"/>
      </rPr>
      <t>(株)いちき串木野電力</t>
    </r>
  </si>
  <si>
    <t>(株)いちき串木野電力</t>
  </si>
  <si>
    <t>A0343</t>
  </si>
  <si>
    <r>
      <rPr>
        <sz val="11"/>
        <rFont val="ＭＳ Ｐゴシック"/>
        <family val="3"/>
        <charset val="128"/>
      </rPr>
      <t>四つ葉電力(株)</t>
    </r>
  </si>
  <si>
    <t>A0344</t>
  </si>
  <si>
    <r>
      <rPr>
        <sz val="11"/>
        <rFont val="ＭＳ Ｐゴシック"/>
        <family val="3"/>
        <charset val="128"/>
      </rPr>
      <t>西武ガス(株)</t>
    </r>
  </si>
  <si>
    <t>西武ガス(株)</t>
  </si>
  <si>
    <t>A0345</t>
  </si>
  <si>
    <r>
      <rPr>
        <sz val="11"/>
        <rFont val="ＭＳ Ｐゴシック"/>
        <family val="3"/>
        <charset val="128"/>
      </rPr>
      <t>松本ガス(株)</t>
    </r>
  </si>
  <si>
    <t>松本ガス(株)</t>
  </si>
  <si>
    <t>A0347</t>
  </si>
  <si>
    <r>
      <rPr>
        <sz val="11"/>
        <rFont val="ＭＳ Ｐゴシック"/>
        <family val="3"/>
        <charset val="128"/>
      </rPr>
      <t>ＦＴエナジー(株)</t>
    </r>
  </si>
  <si>
    <t>ＦＴエナジー(株)</t>
  </si>
  <si>
    <t>A0348</t>
  </si>
  <si>
    <r>
      <rPr>
        <sz val="11"/>
        <rFont val="ＭＳ Ｐゴシック"/>
        <family val="3"/>
        <charset val="128"/>
      </rPr>
      <t>南部だんだんエナジー(株)</t>
    </r>
  </si>
  <si>
    <t>南部だんだんエナジー(株)</t>
  </si>
  <si>
    <t>A0349</t>
  </si>
  <si>
    <r>
      <rPr>
        <sz val="11"/>
        <rFont val="ＭＳ Ｐゴシック"/>
        <family val="3"/>
        <charset val="128"/>
      </rPr>
      <t>(株)エフエネ</t>
    </r>
  </si>
  <si>
    <t>(株)エフエネ</t>
  </si>
  <si>
    <t>A0350</t>
  </si>
  <si>
    <r>
      <rPr>
        <sz val="11"/>
        <rFont val="ＭＳ Ｐゴシック"/>
        <family val="3"/>
        <charset val="128"/>
      </rPr>
      <t>こなんウルトラパワー(株)</t>
    </r>
  </si>
  <si>
    <t>こなんウルトラパワー(株)</t>
  </si>
  <si>
    <t>A0351</t>
  </si>
  <si>
    <r>
      <rPr>
        <sz val="11"/>
        <rFont val="ＭＳ Ｐゴシック"/>
        <family val="3"/>
        <charset val="128"/>
      </rPr>
      <t>(株)ＣＨＩＢＡむつざわエナジー</t>
    </r>
  </si>
  <si>
    <t>(株)ＣＨＩＢＡむつざわエナジー</t>
  </si>
  <si>
    <t>A0352</t>
  </si>
  <si>
    <r>
      <rPr>
        <sz val="11"/>
        <rFont val="ＭＳ Ｐゴシック"/>
        <family val="3"/>
        <charset val="128"/>
      </rPr>
      <t>(株)関西空調</t>
    </r>
  </si>
  <si>
    <t>A0353</t>
  </si>
  <si>
    <r>
      <rPr>
        <sz val="11"/>
        <rFont val="ＭＳ Ｐゴシック"/>
        <family val="3"/>
        <charset val="128"/>
      </rPr>
      <t>奥出雲電力(株)</t>
    </r>
  </si>
  <si>
    <t>奥出雲電力(株)</t>
  </si>
  <si>
    <t>A0355</t>
  </si>
  <si>
    <r>
      <rPr>
        <sz val="11"/>
        <rFont val="ＭＳ Ｐゴシック"/>
        <family val="3"/>
        <charset val="128"/>
      </rPr>
      <t>中央電力(株)</t>
    </r>
  </si>
  <si>
    <t>A0355_メニューA</t>
  </si>
  <si>
    <t>中央電力(株)</t>
  </si>
  <si>
    <t>A0356</t>
  </si>
  <si>
    <r>
      <rPr>
        <sz val="11"/>
        <rFont val="ＭＳ Ｐゴシック"/>
        <family val="3"/>
        <charset val="128"/>
      </rPr>
      <t>(株)成田香取エネルギー</t>
    </r>
  </si>
  <si>
    <t>(株)成田香取エネルギー</t>
  </si>
  <si>
    <t>A0360</t>
  </si>
  <si>
    <r>
      <rPr>
        <sz val="11"/>
        <rFont val="ＭＳ Ｐゴシック"/>
        <family val="3"/>
        <charset val="128"/>
      </rPr>
      <t>グローバルソリューションサービス(株)</t>
    </r>
  </si>
  <si>
    <t>グローバルソリューションサービス(株)</t>
  </si>
  <si>
    <t>A0362</t>
  </si>
  <si>
    <r>
      <rPr>
        <sz val="11"/>
        <rFont val="ＭＳ Ｐゴシック"/>
        <family val="3"/>
        <charset val="128"/>
      </rPr>
      <t>(株)ＣＷＳ</t>
    </r>
  </si>
  <si>
    <t>(株)ＣＷＳ</t>
  </si>
  <si>
    <t>A0364</t>
  </si>
  <si>
    <r>
      <rPr>
        <sz val="11"/>
        <rFont val="ＭＳ Ｐゴシック"/>
        <family val="3"/>
        <charset val="128"/>
      </rPr>
      <t>ふくしま新電力(株)</t>
    </r>
  </si>
  <si>
    <t>ふくしま新電力(株)</t>
  </si>
  <si>
    <t>A0365</t>
  </si>
  <si>
    <t>ティーダッシュ合同会社</t>
  </si>
  <si>
    <t>A0366</t>
  </si>
  <si>
    <r>
      <rPr>
        <sz val="11"/>
        <rFont val="ＭＳ Ｐゴシック"/>
        <family val="3"/>
        <charset val="128"/>
      </rPr>
      <t>(株)エネクスライフサービス</t>
    </r>
  </si>
  <si>
    <t>(株)エネクスライフサービス</t>
  </si>
  <si>
    <t>A0367</t>
  </si>
  <si>
    <r>
      <rPr>
        <sz val="11"/>
        <rFont val="ＭＳ Ｐゴシック"/>
        <family val="3"/>
        <charset val="128"/>
      </rPr>
      <t>ネイチャーエナジー小国(株)</t>
    </r>
  </si>
  <si>
    <t>ネイチャーエナジー小国(株)</t>
  </si>
  <si>
    <t>A0368</t>
  </si>
  <si>
    <r>
      <rPr>
        <sz val="11"/>
        <rFont val="ＭＳ Ｐゴシック"/>
        <family val="3"/>
        <charset val="128"/>
      </rPr>
      <t>リエスパワーネクスト(株)</t>
    </r>
  </si>
  <si>
    <t>リエスパワーネクスト(株)</t>
  </si>
  <si>
    <t>A0369</t>
  </si>
  <si>
    <t>京都生活協同組合</t>
  </si>
  <si>
    <t>A0369_メニューA</t>
  </si>
  <si>
    <t>A0371</t>
  </si>
  <si>
    <r>
      <rPr>
        <sz val="11"/>
        <rFont val="ＭＳ Ｐゴシック"/>
        <family val="3"/>
        <charset val="128"/>
      </rPr>
      <t>エネルギーパワー(株)</t>
    </r>
  </si>
  <si>
    <t>エネルギーパワー(株)</t>
  </si>
  <si>
    <t>A0372</t>
  </si>
  <si>
    <r>
      <rPr>
        <sz val="11"/>
        <rFont val="ＭＳ Ｐゴシック"/>
        <family val="3"/>
        <charset val="128"/>
      </rPr>
      <t>(株)グリムスパワー</t>
    </r>
  </si>
  <si>
    <t>(株)グリムスパワー</t>
  </si>
  <si>
    <t>A0373</t>
  </si>
  <si>
    <r>
      <rPr>
        <sz val="11"/>
        <rFont val="ＭＳ Ｐゴシック"/>
        <family val="3"/>
        <charset val="128"/>
      </rPr>
      <t>日本ファシリティ・ソリューション(株)</t>
    </r>
  </si>
  <si>
    <t>日本ファシリティ・ソリューション(株)</t>
  </si>
  <si>
    <t>A0374</t>
  </si>
  <si>
    <r>
      <rPr>
        <sz val="11"/>
        <rFont val="ＭＳ Ｐゴシック"/>
        <family val="3"/>
        <charset val="128"/>
      </rPr>
      <t>(株)登米電力</t>
    </r>
  </si>
  <si>
    <t>(株)登米電力</t>
  </si>
  <si>
    <t>A0375</t>
  </si>
  <si>
    <t>情報ハイウェイ協同組合</t>
  </si>
  <si>
    <t>A0376</t>
  </si>
  <si>
    <r>
      <rPr>
        <sz val="11"/>
        <rFont val="ＭＳ Ｐゴシック"/>
        <family val="3"/>
        <charset val="128"/>
      </rPr>
      <t>自然電力(株)</t>
    </r>
  </si>
  <si>
    <t>A0376_メニューA</t>
  </si>
  <si>
    <t>自然電力(株)</t>
  </si>
  <si>
    <t>A0376_メニューB</t>
  </si>
  <si>
    <t>A0376_メニューC</t>
  </si>
  <si>
    <t>A0376_メニューD</t>
  </si>
  <si>
    <t>A0377</t>
  </si>
  <si>
    <r>
      <rPr>
        <sz val="11"/>
        <rFont val="ＭＳ Ｐゴシック"/>
        <family val="3"/>
        <charset val="128"/>
      </rPr>
      <t>(株)オノプロックス</t>
    </r>
  </si>
  <si>
    <t>(株)オノプロックス</t>
  </si>
  <si>
    <t>A0378</t>
  </si>
  <si>
    <r>
      <rPr>
        <sz val="11"/>
        <rFont val="ＭＳ Ｐゴシック"/>
        <family val="3"/>
        <charset val="128"/>
      </rPr>
      <t>本庄ガス(株)</t>
    </r>
  </si>
  <si>
    <t>本庄ガス(株)</t>
  </si>
  <si>
    <t>A0379</t>
  </si>
  <si>
    <r>
      <rPr>
        <sz val="11"/>
        <rFont val="ＭＳ Ｐゴシック"/>
        <family val="3"/>
        <charset val="128"/>
      </rPr>
      <t>(株)フィット</t>
    </r>
  </si>
  <si>
    <t>(株)フィット</t>
  </si>
  <si>
    <t>A0380</t>
  </si>
  <si>
    <r>
      <rPr>
        <sz val="11"/>
        <rFont val="ＭＳ Ｐゴシック"/>
        <family val="3"/>
        <charset val="128"/>
      </rPr>
      <t>青森県民エナジー(株)</t>
    </r>
  </si>
  <si>
    <t>青森県民エナジー(株)</t>
  </si>
  <si>
    <t>A0381</t>
  </si>
  <si>
    <r>
      <rPr>
        <sz val="11"/>
        <rFont val="ＭＳ Ｐゴシック"/>
        <family val="3"/>
        <charset val="128"/>
      </rPr>
      <t>国際航業(株)</t>
    </r>
  </si>
  <si>
    <t>国際航業(株)</t>
  </si>
  <si>
    <t>A0382</t>
  </si>
  <si>
    <r>
      <rPr>
        <sz val="11"/>
        <rFont val="ＭＳ Ｐゴシック"/>
        <family val="3"/>
        <charset val="128"/>
      </rPr>
      <t>ローカルでんき(株)</t>
    </r>
  </si>
  <si>
    <t>A0382_メニューA</t>
  </si>
  <si>
    <t>ローカルでんき(株)</t>
  </si>
  <si>
    <t>A0383</t>
  </si>
  <si>
    <r>
      <rPr>
        <sz val="11"/>
        <rFont val="ＭＳ Ｐゴシック"/>
        <family val="3"/>
        <charset val="128"/>
      </rPr>
      <t>(株)明治産業</t>
    </r>
  </si>
  <si>
    <t>(株)明治産業</t>
  </si>
  <si>
    <t>A0385</t>
  </si>
  <si>
    <r>
      <rPr>
        <sz val="11"/>
        <rFont val="ＭＳ Ｐゴシック"/>
        <family val="3"/>
        <charset val="128"/>
      </rPr>
      <t>岡山電力(株)</t>
    </r>
  </si>
  <si>
    <t>岡山電力(株)</t>
  </si>
  <si>
    <t>A0386</t>
  </si>
  <si>
    <r>
      <rPr>
        <sz val="11"/>
        <rFont val="ＭＳ Ｐゴシック"/>
        <family val="3"/>
        <charset val="128"/>
      </rPr>
      <t>ミライフ(株)</t>
    </r>
  </si>
  <si>
    <t>ミライフ(株)</t>
  </si>
  <si>
    <t>A0387</t>
  </si>
  <si>
    <r>
      <rPr>
        <sz val="11"/>
        <rFont val="ＭＳ Ｐゴシック"/>
        <family val="3"/>
        <charset val="128"/>
      </rPr>
      <t>(株)翠光トップライン</t>
    </r>
  </si>
  <si>
    <t>(株)翠光トップライン</t>
  </si>
  <si>
    <t>A0388</t>
  </si>
  <si>
    <r>
      <rPr>
        <sz val="11"/>
        <rFont val="ＭＳ Ｐゴシック"/>
        <family val="3"/>
        <charset val="128"/>
      </rPr>
      <t>楽天エナジー(株)(旧：楽天モバイル(株))</t>
    </r>
  </si>
  <si>
    <t>A0388_メニューA</t>
  </si>
  <si>
    <t>A0389</t>
  </si>
  <si>
    <r>
      <rPr>
        <sz val="11"/>
        <rFont val="ＭＳ Ｐゴシック"/>
        <family val="3"/>
        <charset val="128"/>
      </rPr>
      <t>うすきエネルギー(株)</t>
    </r>
  </si>
  <si>
    <t>うすきエネルギー(株)</t>
  </si>
  <si>
    <t>A0390</t>
  </si>
  <si>
    <r>
      <rPr>
        <sz val="11"/>
        <rFont val="ＭＳ Ｐゴシック"/>
        <family val="3"/>
        <charset val="128"/>
      </rPr>
      <t>(株)トーヨーエネルギーファーム</t>
    </r>
  </si>
  <si>
    <t>(株)トーヨーエネルギーファーム</t>
  </si>
  <si>
    <t>A0391</t>
  </si>
  <si>
    <r>
      <rPr>
        <sz val="11"/>
        <rFont val="ＭＳ Ｐゴシック"/>
        <family val="3"/>
        <charset val="128"/>
      </rPr>
      <t>森のエネルギー(株)</t>
    </r>
  </si>
  <si>
    <t>森のエネルギー(株)</t>
  </si>
  <si>
    <t>A0392</t>
  </si>
  <si>
    <r>
      <rPr>
        <sz val="11"/>
        <rFont val="ＭＳ Ｐゴシック"/>
        <family val="3"/>
        <charset val="128"/>
      </rPr>
      <t>岐阜電力(株)</t>
    </r>
  </si>
  <si>
    <t>岐阜電力(株)</t>
  </si>
  <si>
    <t>A0393</t>
  </si>
  <si>
    <r>
      <rPr>
        <sz val="11"/>
        <rFont val="ＭＳ Ｐゴシック"/>
        <family val="3"/>
        <charset val="128"/>
      </rPr>
      <t>格安電力(株)</t>
    </r>
  </si>
  <si>
    <t>格安電力(株)</t>
  </si>
  <si>
    <t>A0396</t>
  </si>
  <si>
    <r>
      <rPr>
        <sz val="11"/>
        <rFont val="ＭＳ Ｐゴシック"/>
        <family val="3"/>
        <charset val="128"/>
      </rPr>
      <t>(株)エスケーエナジー</t>
    </r>
  </si>
  <si>
    <t>(株)エスケーエナジー</t>
  </si>
  <si>
    <t>A0397</t>
  </si>
  <si>
    <r>
      <rPr>
        <sz val="11"/>
        <rFont val="ＭＳ Ｐゴシック"/>
        <family val="3"/>
        <charset val="128"/>
      </rPr>
      <t>名南共同エネルギー(株)</t>
    </r>
  </si>
  <si>
    <t>名南共同エネルギー(株)</t>
  </si>
  <si>
    <t>A0398</t>
  </si>
  <si>
    <r>
      <rPr>
        <sz val="11"/>
        <rFont val="ＭＳ Ｐゴシック"/>
        <family val="3"/>
        <charset val="128"/>
      </rPr>
      <t>Ａｐａｍａｎ  Ｅｎｅｒｇｙ(株)</t>
    </r>
  </si>
  <si>
    <t>A0399</t>
  </si>
  <si>
    <t>ファミリーエナジー合同会社</t>
  </si>
  <si>
    <t>A0401</t>
  </si>
  <si>
    <t>アンビット・エナジー・ジャパン合同会社</t>
  </si>
  <si>
    <t>A0402</t>
  </si>
  <si>
    <r>
      <rPr>
        <sz val="11"/>
        <rFont val="ＭＳ Ｐゴシック"/>
        <family val="3"/>
        <charset val="128"/>
      </rPr>
      <t>(株)ＴＯＫＹＯ油電力</t>
    </r>
  </si>
  <si>
    <t>(株)ＴＯＫＹＯ油電力</t>
  </si>
  <si>
    <t>A0403</t>
  </si>
  <si>
    <r>
      <rPr>
        <sz val="11"/>
        <rFont val="ＭＳ Ｐゴシック"/>
        <family val="3"/>
        <charset val="128"/>
      </rPr>
      <t>大分ケーブルテレコム(株)</t>
    </r>
  </si>
  <si>
    <t>大分ケーブルテレコム(株)</t>
  </si>
  <si>
    <t>A0405</t>
  </si>
  <si>
    <t>アストマックス・エネルギー合同会社</t>
  </si>
  <si>
    <t>A0406</t>
  </si>
  <si>
    <t>生活協同組合コープみらい</t>
  </si>
  <si>
    <t>A0407</t>
  </si>
  <si>
    <r>
      <rPr>
        <sz val="11"/>
        <rFont val="ＭＳ Ｐゴシック"/>
        <family val="3"/>
        <charset val="128"/>
      </rPr>
      <t>寝屋川電力(株)</t>
    </r>
  </si>
  <si>
    <t>寝屋川電力(株)</t>
  </si>
  <si>
    <t>A0410</t>
  </si>
  <si>
    <r>
      <rPr>
        <sz val="11"/>
        <rFont val="ＭＳ Ｐゴシック"/>
        <family val="3"/>
        <charset val="128"/>
      </rPr>
      <t>石川電力(株)</t>
    </r>
  </si>
  <si>
    <t>石川電力(株)</t>
  </si>
  <si>
    <t>A0411</t>
  </si>
  <si>
    <r>
      <rPr>
        <sz val="11"/>
        <rFont val="ＭＳ Ｐゴシック"/>
        <family val="3"/>
        <charset val="128"/>
      </rPr>
      <t>福井電力(株)</t>
    </r>
  </si>
  <si>
    <t>福井電力(株)</t>
  </si>
  <si>
    <t>A0413</t>
  </si>
  <si>
    <r>
      <rPr>
        <sz val="11"/>
        <rFont val="ＭＳ Ｐゴシック"/>
        <family val="3"/>
        <charset val="128"/>
      </rPr>
      <t>(株)MKエネルギー</t>
    </r>
  </si>
  <si>
    <t>(株)MKエネルギー</t>
  </si>
  <si>
    <t>A0414</t>
  </si>
  <si>
    <r>
      <rPr>
        <sz val="11"/>
        <rFont val="ＭＳ Ｐゴシック"/>
        <family val="3"/>
        <charset val="128"/>
      </rPr>
      <t>(株)Ｏｐｔｉｍｉｚｅｄ  Ｅｎｅｒｇｙ</t>
    </r>
  </si>
  <si>
    <t>A0415</t>
  </si>
  <si>
    <r>
      <rPr>
        <sz val="11"/>
        <rFont val="ＭＳ Ｐゴシック"/>
        <family val="3"/>
        <charset val="128"/>
      </rPr>
      <t>エネラボ(株)</t>
    </r>
  </si>
  <si>
    <t>エネラボ(株)</t>
  </si>
  <si>
    <t>A0416</t>
  </si>
  <si>
    <r>
      <rPr>
        <sz val="11"/>
        <rFont val="ＭＳ Ｐゴシック"/>
        <family val="3"/>
        <charset val="128"/>
      </rPr>
      <t>(株)ネクシィーズ・ゼロ</t>
    </r>
  </si>
  <si>
    <t>(株)ネクシィーズ・ゼロ</t>
  </si>
  <si>
    <t>A0417</t>
  </si>
  <si>
    <r>
      <rPr>
        <sz val="11"/>
        <rFont val="ＭＳ Ｐゴシック"/>
        <family val="3"/>
        <charset val="128"/>
      </rPr>
      <t>地元電力(株)</t>
    </r>
  </si>
  <si>
    <t>A0418</t>
  </si>
  <si>
    <r>
      <rPr>
        <sz val="11"/>
        <rFont val="ＭＳ Ｐゴシック"/>
        <family val="3"/>
        <charset val="128"/>
      </rPr>
      <t>横浜ウォーター(株)</t>
    </r>
  </si>
  <si>
    <t>横浜ウォーター(株)</t>
  </si>
  <si>
    <t>A0419</t>
  </si>
  <si>
    <r>
      <rPr>
        <sz val="11"/>
        <rFont val="ＭＳ Ｐゴシック"/>
        <family val="3"/>
        <charset val="128"/>
      </rPr>
      <t>スマートエナジー磐田(株)</t>
    </r>
  </si>
  <si>
    <t>A0419_メニューA</t>
  </si>
  <si>
    <t>スマートエナジー磐田(株)</t>
  </si>
  <si>
    <t>A0420</t>
  </si>
  <si>
    <t>そうまＩグリッド合同会社</t>
  </si>
  <si>
    <t>A0421</t>
  </si>
  <si>
    <r>
      <rPr>
        <sz val="11"/>
        <rFont val="ＭＳ Ｐゴシック"/>
        <family val="3"/>
        <charset val="128"/>
      </rPr>
      <t>第一日本電力(株)</t>
    </r>
  </si>
  <si>
    <t>A0424</t>
  </si>
  <si>
    <r>
      <rPr>
        <sz val="11"/>
        <rFont val="ＭＳ Ｐゴシック"/>
        <family val="3"/>
        <charset val="128"/>
      </rPr>
      <t>新潟県民電力(株)</t>
    </r>
  </si>
  <si>
    <t>新潟県民電力(株)</t>
  </si>
  <si>
    <t>A0425</t>
  </si>
  <si>
    <r>
      <rPr>
        <sz val="11"/>
        <rFont val="ＭＳ Ｐゴシック"/>
        <family val="3"/>
        <charset val="128"/>
      </rPr>
      <t>エネトレード(株)</t>
    </r>
  </si>
  <si>
    <t>エネトレード(株)</t>
  </si>
  <si>
    <t>A0427</t>
  </si>
  <si>
    <r>
      <rPr>
        <sz val="11"/>
        <rFont val="ＭＳ Ｐゴシック"/>
        <family val="3"/>
        <charset val="128"/>
      </rPr>
      <t>Ｍｙシティ電力(株)</t>
    </r>
  </si>
  <si>
    <t>Ｍｙシティ電力(株)</t>
  </si>
  <si>
    <t>A0429</t>
  </si>
  <si>
    <r>
      <rPr>
        <sz val="11"/>
        <rFont val="ＭＳ Ｐゴシック"/>
        <family val="3"/>
        <charset val="128"/>
      </rPr>
      <t>ニシムラ(株)</t>
    </r>
  </si>
  <si>
    <t>ニシムラ(株)</t>
  </si>
  <si>
    <t>A0430</t>
  </si>
  <si>
    <r>
      <rPr>
        <sz val="11"/>
        <rFont val="ＭＳ Ｐゴシック"/>
        <family val="3"/>
        <charset val="128"/>
      </rPr>
      <t>(株)さくら新電力</t>
    </r>
  </si>
  <si>
    <t>(株)さくら新電力</t>
  </si>
  <si>
    <t>A0431</t>
  </si>
  <si>
    <r>
      <rPr>
        <sz val="11"/>
        <rFont val="ＭＳ Ｐゴシック"/>
        <family val="3"/>
        <charset val="128"/>
      </rPr>
      <t>(株)グローアップ</t>
    </r>
  </si>
  <si>
    <t>(株)グローアップ</t>
  </si>
  <si>
    <t>A0435</t>
  </si>
  <si>
    <r>
      <rPr>
        <sz val="11"/>
        <rFont val="ＭＳ Ｐゴシック"/>
        <family val="3"/>
        <charset val="128"/>
      </rPr>
      <t>いこま市民パワー(株)</t>
    </r>
  </si>
  <si>
    <t>いこま市民パワー(株)</t>
  </si>
  <si>
    <t>A0436</t>
  </si>
  <si>
    <r>
      <rPr>
        <sz val="11"/>
        <rFont val="ＭＳ Ｐゴシック"/>
        <family val="3"/>
        <charset val="128"/>
      </rPr>
      <t>(株)コープでんき東北</t>
    </r>
  </si>
  <si>
    <t>(株)コープでんき東北</t>
  </si>
  <si>
    <t>A0437</t>
  </si>
  <si>
    <r>
      <rPr>
        <sz val="11"/>
        <rFont val="ＭＳ Ｐゴシック"/>
        <family val="3"/>
        <charset val="128"/>
      </rPr>
      <t>おもてなし山形(株)</t>
    </r>
  </si>
  <si>
    <t>おもてなし山形(株)</t>
  </si>
  <si>
    <t>A0438</t>
  </si>
  <si>
    <r>
      <rPr>
        <sz val="11"/>
        <rFont val="ＭＳ Ｐゴシック"/>
        <family val="3"/>
        <charset val="128"/>
      </rPr>
      <t>長野都市ガス(株)</t>
    </r>
  </si>
  <si>
    <t>長野都市ガス(株)</t>
  </si>
  <si>
    <t>A0439</t>
  </si>
  <si>
    <r>
      <rPr>
        <sz val="11"/>
        <rFont val="ＭＳ Ｐゴシック"/>
        <family val="3"/>
        <charset val="128"/>
      </rPr>
      <t>上田ガス(株)</t>
    </r>
  </si>
  <si>
    <t>上田ガス(株)</t>
  </si>
  <si>
    <t>A0440</t>
  </si>
  <si>
    <r>
      <rPr>
        <sz val="11"/>
        <rFont val="ＭＳ Ｐゴシック"/>
        <family val="3"/>
        <charset val="128"/>
      </rPr>
      <t>日本瓦斯(株)</t>
    </r>
  </si>
  <si>
    <t>日本瓦斯(株)</t>
  </si>
  <si>
    <t>A0441</t>
  </si>
  <si>
    <r>
      <rPr>
        <sz val="11"/>
        <rFont val="ＭＳ Ｐゴシック"/>
        <family val="3"/>
        <charset val="128"/>
      </rPr>
      <t>(株)内藤工業所</t>
    </r>
  </si>
  <si>
    <t>(株)内藤工業所</t>
  </si>
  <si>
    <t>A0442</t>
  </si>
  <si>
    <r>
      <rPr>
        <sz val="11"/>
        <rFont val="ＭＳ Ｐゴシック"/>
        <family val="3"/>
        <charset val="128"/>
      </rPr>
      <t>(株)シグナストラスト</t>
    </r>
  </si>
  <si>
    <t>(株)シグナストラスト</t>
  </si>
  <si>
    <t>A0443</t>
  </si>
  <si>
    <r>
      <rPr>
        <sz val="11"/>
        <rFont val="ＭＳ Ｐゴシック"/>
        <family val="3"/>
        <charset val="128"/>
      </rPr>
      <t>ゲーテハウス(株)</t>
    </r>
  </si>
  <si>
    <t>ゲーテハウス(株)</t>
  </si>
  <si>
    <t>A0444</t>
  </si>
  <si>
    <r>
      <rPr>
        <sz val="11"/>
        <rFont val="ＭＳ Ｐゴシック"/>
        <family val="3"/>
        <charset val="128"/>
      </rPr>
      <t>おまかせ電力(株)</t>
    </r>
  </si>
  <si>
    <t>A0445</t>
  </si>
  <si>
    <r>
      <rPr>
        <sz val="11"/>
        <rFont val="ＭＳ Ｐゴシック"/>
        <family val="3"/>
        <charset val="128"/>
      </rPr>
      <t>岩手電力(株)</t>
    </r>
  </si>
  <si>
    <t>岩手電力(株)</t>
  </si>
  <si>
    <t>A0446</t>
  </si>
  <si>
    <r>
      <rPr>
        <sz val="11"/>
        <rFont val="ＭＳ Ｐゴシック"/>
        <family val="3"/>
        <charset val="128"/>
      </rPr>
      <t>ＪＰエネルギー(株)</t>
    </r>
  </si>
  <si>
    <t>ＪＰエネルギー(株)</t>
  </si>
  <si>
    <t>A0447</t>
  </si>
  <si>
    <r>
      <rPr>
        <sz val="11"/>
        <rFont val="ＭＳ Ｐゴシック"/>
        <family val="3"/>
        <charset val="128"/>
      </rPr>
      <t>兵庫電力(株)</t>
    </r>
  </si>
  <si>
    <t>兵庫電力(株)</t>
  </si>
  <si>
    <t>A0448</t>
  </si>
  <si>
    <r>
      <rPr>
        <sz val="11"/>
        <rFont val="ＭＳ Ｐゴシック"/>
        <family val="3"/>
        <charset val="128"/>
      </rPr>
      <t>大和ライフエナジア(株)</t>
    </r>
  </si>
  <si>
    <t>大和ライフエナジア(株)</t>
  </si>
  <si>
    <t>A0451</t>
  </si>
  <si>
    <r>
      <rPr>
        <sz val="11"/>
        <rFont val="ＭＳ Ｐゴシック"/>
        <family val="3"/>
        <charset val="128"/>
      </rPr>
      <t>Ｃｏｃｏテラスたがわ(株)</t>
    </r>
  </si>
  <si>
    <t>Ｃｏｃｏテラスたがわ(株)</t>
  </si>
  <si>
    <t>A0452</t>
  </si>
  <si>
    <r>
      <rPr>
        <sz val="11"/>
        <rFont val="ＭＳ Ｐゴシック"/>
        <family val="3"/>
        <charset val="128"/>
      </rPr>
      <t>東北電力エナジートレーディング(株)</t>
    </r>
  </si>
  <si>
    <t>東北電力エナジートレーディング(株)</t>
  </si>
  <si>
    <t>A0453</t>
  </si>
  <si>
    <r>
      <rPr>
        <sz val="11"/>
        <rFont val="ＭＳ Ｐゴシック"/>
        <family val="3"/>
        <charset val="128"/>
      </rPr>
      <t>(株)横浜環境デザイン</t>
    </r>
  </si>
  <si>
    <t>(株)横浜環境デザイン</t>
  </si>
  <si>
    <t>A0454</t>
  </si>
  <si>
    <r>
      <rPr>
        <sz val="11"/>
        <rFont val="ＭＳ Ｐゴシック"/>
        <family val="3"/>
        <charset val="128"/>
      </rPr>
      <t>(株)まち未来製作所</t>
    </r>
  </si>
  <si>
    <t>(株)まち未来製作所</t>
  </si>
  <si>
    <t>A0455</t>
  </si>
  <si>
    <r>
      <rPr>
        <sz val="11"/>
        <rFont val="ＭＳ Ｐゴシック"/>
        <family val="3"/>
        <charset val="128"/>
      </rPr>
      <t>ＴＲＥＮＤＥ(株)</t>
    </r>
  </si>
  <si>
    <t>ＴＲＥＮＤＥ(株)</t>
  </si>
  <si>
    <t>A0456</t>
  </si>
  <si>
    <r>
      <rPr>
        <sz val="11"/>
        <rFont val="ＭＳ Ｐゴシック"/>
        <family val="3"/>
        <charset val="128"/>
      </rPr>
      <t>(株)どさんこパワー</t>
    </r>
  </si>
  <si>
    <t>(株)どさんこパワー</t>
  </si>
  <si>
    <t>A0458</t>
  </si>
  <si>
    <r>
      <rPr>
        <sz val="11"/>
        <rFont val="ＭＳ Ｐゴシック"/>
        <family val="3"/>
        <charset val="128"/>
      </rPr>
      <t>(株)地方創生テクノロジーラボ</t>
    </r>
  </si>
  <si>
    <t>A0459</t>
  </si>
  <si>
    <r>
      <rPr>
        <sz val="11"/>
        <rFont val="ＭＳ Ｐゴシック"/>
        <family val="3"/>
        <charset val="128"/>
      </rPr>
      <t>みなとみらい電力(株)</t>
    </r>
  </si>
  <si>
    <t>みなとみらい電力(株)</t>
  </si>
  <si>
    <t>A0460</t>
  </si>
  <si>
    <r>
      <rPr>
        <sz val="11"/>
        <rFont val="ＭＳ Ｐゴシック"/>
        <family val="3"/>
        <charset val="128"/>
      </rPr>
      <t>日本電灯電力販売(株)</t>
    </r>
  </si>
  <si>
    <t>A0461</t>
  </si>
  <si>
    <r>
      <rPr>
        <sz val="11"/>
        <rFont val="ＭＳ Ｐゴシック"/>
        <family val="3"/>
        <charset val="128"/>
      </rPr>
      <t>(株)ＬＩＸＩＬ  ＴＥＰＣＯ  スマートパートナーズ</t>
    </r>
  </si>
  <si>
    <t>A0461_メニューA</t>
  </si>
  <si>
    <t>A0463</t>
  </si>
  <si>
    <r>
      <rPr>
        <sz val="11"/>
        <rFont val="ＭＳ Ｐゴシック"/>
        <family val="3"/>
        <charset val="128"/>
      </rPr>
      <t>(株)NEXT ONE</t>
    </r>
  </si>
  <si>
    <t>A0465</t>
  </si>
  <si>
    <r>
      <rPr>
        <sz val="11"/>
        <rFont val="ＭＳ Ｐゴシック"/>
        <family val="3"/>
        <charset val="128"/>
      </rPr>
      <t>(株)ユビニティー</t>
    </r>
  </si>
  <si>
    <t>(株)ユビニティー</t>
  </si>
  <si>
    <t>A0466</t>
  </si>
  <si>
    <r>
      <rPr>
        <sz val="11"/>
        <rFont val="ＭＳ Ｐゴシック"/>
        <family val="3"/>
        <charset val="128"/>
      </rPr>
      <t>(株)宮交シティ</t>
    </r>
  </si>
  <si>
    <t>(株)宮交シティ</t>
  </si>
  <si>
    <t>A0467</t>
  </si>
  <si>
    <r>
      <rPr>
        <sz val="11"/>
        <rFont val="ＭＳ Ｐゴシック"/>
        <family val="3"/>
        <charset val="128"/>
      </rPr>
      <t>(株)アルファライズ</t>
    </r>
  </si>
  <si>
    <t>(株)アルファライズ</t>
  </si>
  <si>
    <t>A0468</t>
  </si>
  <si>
    <r>
      <rPr>
        <sz val="11"/>
        <rFont val="ＭＳ Ｐゴシック"/>
        <family val="3"/>
        <charset val="128"/>
      </rPr>
      <t>おおすみ半島スマートエネルギー(株)</t>
    </r>
  </si>
  <si>
    <t>おおすみ半島スマートエネルギー(株)</t>
  </si>
  <si>
    <t>A0470</t>
  </si>
  <si>
    <r>
      <rPr>
        <sz val="11"/>
        <rFont val="ＭＳ Ｐゴシック"/>
        <family val="3"/>
        <charset val="128"/>
      </rPr>
      <t>おきなわコープエナジー(株)</t>
    </r>
  </si>
  <si>
    <t>おきなわコープエナジー(株)</t>
  </si>
  <si>
    <t>A0471</t>
  </si>
  <si>
    <r>
      <rPr>
        <sz val="11"/>
        <rFont val="ＭＳ Ｐゴシック"/>
        <family val="3"/>
        <charset val="128"/>
      </rPr>
      <t>久慈地域エネルギー(株)</t>
    </r>
  </si>
  <si>
    <t>久慈地域エネルギー(株)</t>
  </si>
  <si>
    <t>A0472</t>
  </si>
  <si>
    <r>
      <rPr>
        <sz val="11"/>
        <rFont val="ＭＳ Ｐゴシック"/>
        <family val="3"/>
        <charset val="128"/>
      </rPr>
      <t>弘前ガス(株)</t>
    </r>
  </si>
  <si>
    <t>弘前ガス(株)</t>
  </si>
  <si>
    <t>A0473</t>
  </si>
  <si>
    <r>
      <rPr>
        <sz val="11"/>
        <rFont val="ＭＳ Ｐゴシック"/>
        <family val="3"/>
        <charset val="128"/>
      </rPr>
      <t>(株)フォーバルテレコム</t>
    </r>
  </si>
  <si>
    <t>A0475</t>
  </si>
  <si>
    <r>
      <rPr>
        <sz val="11"/>
        <rFont val="ＭＳ Ｐゴシック"/>
        <family val="3"/>
        <charset val="128"/>
      </rPr>
      <t>信州電力(株)</t>
    </r>
  </si>
  <si>
    <t>A0476</t>
  </si>
  <si>
    <r>
      <rPr>
        <sz val="11"/>
        <rFont val="ＭＳ Ｐゴシック"/>
        <family val="3"/>
        <charset val="128"/>
      </rPr>
      <t>(株)グランデータ</t>
    </r>
  </si>
  <si>
    <t>(株)グランデータ</t>
  </si>
  <si>
    <t>A0477</t>
  </si>
  <si>
    <r>
      <rPr>
        <sz val="11"/>
        <rFont val="ＭＳ Ｐゴシック"/>
        <family val="3"/>
        <charset val="128"/>
      </rPr>
      <t>くるめエネルギー(株)</t>
    </r>
  </si>
  <si>
    <t>くるめエネルギー(株)</t>
  </si>
  <si>
    <t>A0478</t>
  </si>
  <si>
    <r>
      <rPr>
        <sz val="11"/>
        <rFont val="ＭＳ Ｐゴシック"/>
        <family val="3"/>
        <charset val="128"/>
      </rPr>
      <t>(株)はまエネ</t>
    </r>
  </si>
  <si>
    <t>(株)はまエネ</t>
  </si>
  <si>
    <t>A0479</t>
  </si>
  <si>
    <r>
      <rPr>
        <sz val="11"/>
        <rFont val="ＭＳ Ｐゴシック"/>
        <family val="3"/>
        <charset val="128"/>
      </rPr>
      <t>(株)ホープ</t>
    </r>
  </si>
  <si>
    <t>A0480</t>
  </si>
  <si>
    <r>
      <rPr>
        <sz val="11"/>
        <rFont val="ＭＳ Ｐゴシック"/>
        <family val="3"/>
        <charset val="128"/>
      </rPr>
      <t>松阪新電力(株)</t>
    </r>
  </si>
  <si>
    <t>松阪新電力(株)</t>
  </si>
  <si>
    <t>A0481</t>
  </si>
  <si>
    <r>
      <rPr>
        <sz val="11"/>
        <rFont val="ＭＳ Ｐゴシック"/>
        <family val="3"/>
        <charset val="128"/>
      </rPr>
      <t>ヒューリックプロパティソリューション(株)</t>
    </r>
  </si>
  <si>
    <t>ヒューリックプロパティソリューション(株)</t>
  </si>
  <si>
    <t>A0482</t>
  </si>
  <si>
    <r>
      <rPr>
        <sz val="11"/>
        <rFont val="ＭＳ Ｐゴシック"/>
        <family val="3"/>
        <charset val="128"/>
      </rPr>
      <t>宮崎電力(株)</t>
    </r>
  </si>
  <si>
    <t>宮崎電力(株)</t>
  </si>
  <si>
    <t>A0483</t>
  </si>
  <si>
    <r>
      <rPr>
        <sz val="11"/>
        <rFont val="ＭＳ Ｐゴシック"/>
        <family val="3"/>
        <charset val="128"/>
      </rPr>
      <t>みの市民エネルギー(株)</t>
    </r>
  </si>
  <si>
    <t>みの市民エネルギー(株)</t>
  </si>
  <si>
    <t>A0484</t>
  </si>
  <si>
    <r>
      <rPr>
        <sz val="11"/>
        <rFont val="ＭＳ Ｐゴシック"/>
        <family val="3"/>
        <charset val="128"/>
      </rPr>
      <t>三友エンテック(株)</t>
    </r>
  </si>
  <si>
    <t>三友エンテック(株)</t>
  </si>
  <si>
    <t>A0486</t>
  </si>
  <si>
    <r>
      <rPr>
        <sz val="11"/>
        <rFont val="ＭＳ Ｐゴシック"/>
        <family val="3"/>
        <charset val="128"/>
      </rPr>
      <t>府中・調布まちなかエナジー(株)</t>
    </r>
  </si>
  <si>
    <t>府中・調布まちなかエナジー(株)</t>
  </si>
  <si>
    <t>A0487</t>
  </si>
  <si>
    <r>
      <rPr>
        <sz val="11"/>
        <rFont val="ＭＳ Ｐゴシック"/>
        <family val="3"/>
        <charset val="128"/>
      </rPr>
      <t>伊勢志摩電力(株)</t>
    </r>
  </si>
  <si>
    <t>伊勢志摩電力(株)</t>
  </si>
  <si>
    <t>A0488</t>
  </si>
  <si>
    <t>一般社団法人塩尻市森林公社</t>
  </si>
  <si>
    <t>A0489</t>
  </si>
  <si>
    <r>
      <rPr>
        <sz val="11"/>
        <rFont val="ＭＳ Ｐゴシック"/>
        <family val="3"/>
        <charset val="128"/>
      </rPr>
      <t>九州スポーツ電力(株)</t>
    </r>
  </si>
  <si>
    <t>A0490</t>
  </si>
  <si>
    <r>
      <rPr>
        <sz val="11"/>
        <rFont val="ＭＳ Ｐゴシック"/>
        <family val="3"/>
        <charset val="128"/>
      </rPr>
      <t>(株)ＣＤエナジーダイレクト</t>
    </r>
  </si>
  <si>
    <t>A0490_メニューA</t>
  </si>
  <si>
    <t>(株)ＣＤエナジーダイレクト</t>
  </si>
  <si>
    <t>A0491</t>
  </si>
  <si>
    <t>ジニーエナジー合同会社</t>
  </si>
  <si>
    <t>A0493</t>
  </si>
  <si>
    <r>
      <rPr>
        <sz val="11"/>
        <rFont val="ＭＳ Ｐゴシック"/>
        <family val="3"/>
        <charset val="128"/>
      </rPr>
      <t>(株)ぶんごおおのエナジー</t>
    </r>
  </si>
  <si>
    <t>(株)ぶんごおおのエナジー</t>
  </si>
  <si>
    <t>A0494</t>
  </si>
  <si>
    <r>
      <rPr>
        <sz val="11"/>
        <rFont val="ＭＳ Ｐゴシック"/>
        <family val="3"/>
        <charset val="128"/>
      </rPr>
      <t>ヴィジョナリーパワー(株)</t>
    </r>
  </si>
  <si>
    <t>ヴィジョナリーパワー(株)</t>
  </si>
  <si>
    <t>A0495</t>
  </si>
  <si>
    <r>
      <rPr>
        <sz val="11"/>
        <rFont val="ＭＳ Ｐゴシック"/>
        <family val="3"/>
        <charset val="128"/>
      </rPr>
      <t>有明エナジー(株)</t>
    </r>
  </si>
  <si>
    <t>有明エナジー(株)</t>
  </si>
  <si>
    <t>A0498</t>
  </si>
  <si>
    <t>フェニックスエナジー合同会社</t>
  </si>
  <si>
    <t>A0499</t>
  </si>
  <si>
    <r>
      <rPr>
        <sz val="11"/>
        <rFont val="ＭＳ Ｐゴシック"/>
        <family val="3"/>
        <charset val="128"/>
      </rPr>
      <t>厚木瓦斯(株)</t>
    </r>
  </si>
  <si>
    <t>厚木瓦斯(株)</t>
  </si>
  <si>
    <t>A0500</t>
  </si>
  <si>
    <r>
      <rPr>
        <sz val="11"/>
        <rFont val="ＭＳ Ｐゴシック"/>
        <family val="3"/>
        <charset val="128"/>
      </rPr>
      <t>(株)エネ・ビジョン</t>
    </r>
  </si>
  <si>
    <t>(株)エネ・ビジョン</t>
  </si>
  <si>
    <t>A0501</t>
  </si>
  <si>
    <r>
      <rPr>
        <sz val="11"/>
        <rFont val="ＭＳ Ｐゴシック"/>
        <family val="3"/>
        <charset val="128"/>
      </rPr>
      <t>イワタニ三重(株)</t>
    </r>
  </si>
  <si>
    <t>イワタニ三重(株)</t>
  </si>
  <si>
    <t>A0502</t>
  </si>
  <si>
    <r>
      <rPr>
        <sz val="11"/>
        <rFont val="ＭＳ Ｐゴシック"/>
        <family val="3"/>
        <charset val="128"/>
      </rPr>
      <t>(株)マルヰ</t>
    </r>
  </si>
  <si>
    <t>(株)マルヰ</t>
  </si>
  <si>
    <t>A0503</t>
  </si>
  <si>
    <r>
      <rPr>
        <sz val="11"/>
        <rFont val="ＭＳ Ｐゴシック"/>
        <family val="3"/>
        <charset val="128"/>
      </rPr>
      <t>大多喜ガス(株)</t>
    </r>
  </si>
  <si>
    <t>大多喜ガス(株)</t>
  </si>
  <si>
    <t>A0505</t>
  </si>
  <si>
    <r>
      <rPr>
        <sz val="11"/>
        <rFont val="ＭＳ Ｐゴシック"/>
        <family val="3"/>
        <charset val="128"/>
      </rPr>
      <t>郡上エネルギー(株)</t>
    </r>
  </si>
  <si>
    <t>A0506</t>
  </si>
  <si>
    <r>
      <rPr>
        <sz val="11"/>
        <rFont val="ＭＳ Ｐゴシック"/>
        <family val="3"/>
        <charset val="128"/>
      </rPr>
      <t>鈴与電力(株)</t>
    </r>
  </si>
  <si>
    <t>A0506_メニューA</t>
  </si>
  <si>
    <t>鈴与電力(株)</t>
  </si>
  <si>
    <t>A0507</t>
  </si>
  <si>
    <r>
      <rPr>
        <sz val="11"/>
        <rFont val="ＭＳ Ｐゴシック"/>
        <family val="3"/>
        <charset val="128"/>
      </rPr>
      <t>コープ電力(株)</t>
    </r>
  </si>
  <si>
    <t>コープ電力(株)</t>
  </si>
  <si>
    <t>A0508</t>
  </si>
  <si>
    <t>生活協同組合コープぐんま</t>
  </si>
  <si>
    <t>A0509</t>
  </si>
  <si>
    <t>とちぎコープ生活協同組合</t>
  </si>
  <si>
    <t>A0510</t>
  </si>
  <si>
    <t>いばらきコープ生活協同組合</t>
  </si>
  <si>
    <t>A0511</t>
  </si>
  <si>
    <r>
      <rPr>
        <sz val="11"/>
        <rFont val="ＭＳ Ｐゴシック"/>
        <family val="3"/>
        <charset val="128"/>
      </rPr>
      <t>亀岡ふるさとエナジー(株)</t>
    </r>
  </si>
  <si>
    <t>亀岡ふるさとエナジー(株)</t>
  </si>
  <si>
    <t>A0512</t>
  </si>
  <si>
    <r>
      <rPr>
        <sz val="11"/>
        <rFont val="ＭＳ Ｐゴシック"/>
        <family val="3"/>
        <charset val="128"/>
      </rPr>
      <t>ＩＳエナジー(株)</t>
    </r>
  </si>
  <si>
    <t>A0513</t>
  </si>
  <si>
    <r>
      <rPr>
        <sz val="11"/>
        <rFont val="ＭＳ Ｐゴシック"/>
        <family val="3"/>
        <charset val="128"/>
      </rPr>
      <t>(株)織戸組</t>
    </r>
  </si>
  <si>
    <t>(株)織戸組</t>
  </si>
  <si>
    <t>A0514</t>
  </si>
  <si>
    <r>
      <rPr>
        <sz val="11"/>
        <rFont val="ＭＳ Ｐゴシック"/>
        <family val="3"/>
        <charset val="128"/>
      </rPr>
      <t>ふかやｅパワー(株)</t>
    </r>
  </si>
  <si>
    <t>A0514_メニューA</t>
  </si>
  <si>
    <t>ふかやｅパワー(株)</t>
  </si>
  <si>
    <t>A0515</t>
  </si>
  <si>
    <r>
      <rPr>
        <sz val="11"/>
        <rFont val="ＭＳ Ｐゴシック"/>
        <family val="3"/>
        <charset val="128"/>
      </rPr>
      <t>(株)Ｌｉｎｋ  Ｌｉｆｅ</t>
    </r>
  </si>
  <si>
    <t>A0518</t>
  </si>
  <si>
    <r>
      <rPr>
        <sz val="11"/>
        <rFont val="ＭＳ Ｐゴシック"/>
        <family val="3"/>
        <charset val="128"/>
      </rPr>
      <t>(株)グローバルキャスト</t>
    </r>
  </si>
  <si>
    <t>(株)グローバルキャスト</t>
  </si>
  <si>
    <t>A0519</t>
  </si>
  <si>
    <r>
      <rPr>
        <sz val="11"/>
        <rFont val="ＭＳ Ｐゴシック"/>
        <family val="3"/>
        <charset val="128"/>
      </rPr>
      <t>日本エネルギー総合システム(株)</t>
    </r>
  </si>
  <si>
    <t>A0519_メニューA</t>
  </si>
  <si>
    <t>日本エネルギー総合システム(株)</t>
  </si>
  <si>
    <t>A0520</t>
  </si>
  <si>
    <r>
      <rPr>
        <sz val="11"/>
        <rFont val="ＭＳ Ｐゴシック"/>
        <family val="3"/>
        <charset val="128"/>
      </rPr>
      <t>イワタニ東海(株)</t>
    </r>
  </si>
  <si>
    <t>イワタニ東海(株)</t>
  </si>
  <si>
    <t>A0522</t>
  </si>
  <si>
    <r>
      <rPr>
        <sz val="11"/>
        <rFont val="ＭＳ Ｐゴシック"/>
        <family val="3"/>
        <charset val="128"/>
      </rPr>
      <t>(株)デライトアップ</t>
    </r>
  </si>
  <si>
    <t>(株)デライトアップ</t>
  </si>
  <si>
    <t>A0524</t>
  </si>
  <si>
    <r>
      <rPr>
        <sz val="11"/>
        <rFont val="ＭＳ Ｐゴシック"/>
        <family val="3"/>
        <charset val="128"/>
      </rPr>
      <t>(株)オンテックス</t>
    </r>
  </si>
  <si>
    <t>A0525</t>
  </si>
  <si>
    <r>
      <rPr>
        <sz val="11"/>
        <rFont val="ＭＳ Ｐゴシック"/>
        <family val="3"/>
        <charset val="128"/>
      </rPr>
      <t>(株)ところざわ未来電力</t>
    </r>
  </si>
  <si>
    <t>A0525_メニューA</t>
  </si>
  <si>
    <t>(株)ところざわ未来電力</t>
  </si>
  <si>
    <t>A0526</t>
  </si>
  <si>
    <r>
      <rPr>
        <sz val="11"/>
        <rFont val="ＭＳ Ｐゴシック"/>
        <family val="3"/>
        <charset val="128"/>
      </rPr>
      <t>朝日ガスエナジー(株)</t>
    </r>
  </si>
  <si>
    <t>朝日ガスエナジー(株)</t>
  </si>
  <si>
    <t>A0528</t>
  </si>
  <si>
    <r>
      <rPr>
        <sz val="11"/>
        <rFont val="ＭＳ Ｐゴシック"/>
        <family val="3"/>
        <charset val="128"/>
      </rPr>
      <t>(株)エネファント</t>
    </r>
  </si>
  <si>
    <t>A0528_メニューA</t>
  </si>
  <si>
    <t>(株)エネファント</t>
  </si>
  <si>
    <t>A0528_メニューB</t>
  </si>
  <si>
    <t>A0529</t>
  </si>
  <si>
    <r>
      <rPr>
        <sz val="11"/>
        <rFont val="ＭＳ Ｐゴシック"/>
        <family val="3"/>
        <charset val="128"/>
      </rPr>
      <t>(株)エスエナジー</t>
    </r>
  </si>
  <si>
    <t>(株)エスエナジー</t>
  </si>
  <si>
    <t>A0532</t>
  </si>
  <si>
    <r>
      <rPr>
        <sz val="11"/>
        <rFont val="ＭＳ Ｐゴシック"/>
        <family val="3"/>
        <charset val="128"/>
      </rPr>
      <t>(株)Mpower</t>
    </r>
  </si>
  <si>
    <t>A0533</t>
  </si>
  <si>
    <r>
      <rPr>
        <sz val="11"/>
        <rFont val="ＭＳ Ｐゴシック"/>
        <family val="3"/>
        <charset val="128"/>
      </rPr>
      <t>秩父新電力(株)</t>
    </r>
  </si>
  <si>
    <t>A0533_メニューA</t>
  </si>
  <si>
    <t>秩父新電力(株)</t>
  </si>
  <si>
    <t>A0533_メニューB</t>
  </si>
  <si>
    <t>A0534</t>
  </si>
  <si>
    <r>
      <rPr>
        <sz val="11"/>
        <rFont val="ＭＳ Ｐゴシック"/>
        <family val="3"/>
        <charset val="128"/>
      </rPr>
      <t>みよしエナジー(株)</t>
    </r>
  </si>
  <si>
    <t>みよしエナジー(株)</t>
  </si>
  <si>
    <t>A0536</t>
  </si>
  <si>
    <r>
      <rPr>
        <sz val="11"/>
        <rFont val="ＭＳ Ｐゴシック"/>
        <family val="3"/>
        <charset val="128"/>
      </rPr>
      <t>東日本ガス(株)</t>
    </r>
  </si>
  <si>
    <t>東日本ガス(株)</t>
  </si>
  <si>
    <t>A0537</t>
  </si>
  <si>
    <r>
      <rPr>
        <sz val="11"/>
        <rFont val="ＭＳ Ｐゴシック"/>
        <family val="3"/>
        <charset val="128"/>
      </rPr>
      <t>東彩ガス(株)(新日本瓦斯(株)と吸収合併)</t>
    </r>
  </si>
  <si>
    <t>A0538</t>
  </si>
  <si>
    <r>
      <rPr>
        <sz val="11"/>
        <rFont val="ＭＳ Ｐゴシック"/>
        <family val="3"/>
        <charset val="128"/>
      </rPr>
      <t>綿半パートナーズ(株)</t>
    </r>
  </si>
  <si>
    <t>綿半パートナーズ(株)</t>
  </si>
  <si>
    <t>A0539</t>
  </si>
  <si>
    <r>
      <rPr>
        <sz val="11"/>
        <rFont val="ＭＳ Ｐゴシック"/>
        <family val="3"/>
        <charset val="128"/>
      </rPr>
      <t>(株)ｋａｒｃｈ</t>
    </r>
  </si>
  <si>
    <t>(株)ｋａｒｃｈ</t>
  </si>
  <si>
    <t>A0542</t>
  </si>
  <si>
    <r>
      <rPr>
        <sz val="11"/>
        <rFont val="ＭＳ Ｐゴシック"/>
        <family val="3"/>
        <charset val="128"/>
      </rPr>
      <t>森の灯り(株)</t>
    </r>
  </si>
  <si>
    <t>森の灯り(株)</t>
  </si>
  <si>
    <t>A0543</t>
  </si>
  <si>
    <r>
      <rPr>
        <sz val="11"/>
        <rFont val="ＭＳ Ｐゴシック"/>
        <family val="3"/>
        <charset val="128"/>
      </rPr>
      <t>(株)かみでん里山公社</t>
    </r>
  </si>
  <si>
    <t>(株)かみでん里山公社</t>
  </si>
  <si>
    <t>A0544</t>
  </si>
  <si>
    <r>
      <rPr>
        <sz val="11"/>
        <rFont val="ＭＳ Ｐゴシック"/>
        <family val="3"/>
        <charset val="128"/>
      </rPr>
      <t>レックスイノベーション(株)</t>
    </r>
  </si>
  <si>
    <t>A0546</t>
  </si>
  <si>
    <r>
      <rPr>
        <sz val="11"/>
        <rFont val="ＭＳ Ｐゴシック"/>
        <family val="3"/>
        <charset val="128"/>
      </rPr>
      <t>(株)三郷ひまわりエナジー</t>
    </r>
  </si>
  <si>
    <t>(株)三郷ひまわりエナジー</t>
  </si>
  <si>
    <t>A0547</t>
  </si>
  <si>
    <r>
      <rPr>
        <sz val="11"/>
        <rFont val="ＭＳ Ｐゴシック"/>
        <family val="3"/>
        <charset val="128"/>
      </rPr>
      <t>(株)球磨村森電力</t>
    </r>
  </si>
  <si>
    <t>(株)球磨村森電力</t>
  </si>
  <si>
    <t>A0548</t>
  </si>
  <si>
    <r>
      <rPr>
        <sz val="11"/>
        <rFont val="ＭＳ Ｐゴシック"/>
        <family val="3"/>
        <charset val="128"/>
      </rPr>
      <t>北日本ガス(株)</t>
    </r>
  </si>
  <si>
    <t>北日本ガス(株)</t>
  </si>
  <si>
    <t>A0549</t>
  </si>
  <si>
    <r>
      <rPr>
        <sz val="11"/>
        <rFont val="ＭＳ Ｐゴシック"/>
        <family val="3"/>
        <charset val="128"/>
      </rPr>
      <t>熊本電力(株)（旧：オンブレナジー(株)）</t>
    </r>
  </si>
  <si>
    <t>A0551</t>
  </si>
  <si>
    <r>
      <rPr>
        <sz val="11"/>
        <rFont val="ＭＳ Ｐゴシック"/>
        <family val="3"/>
        <charset val="128"/>
      </rPr>
      <t>飯田まちづくり電力(株)</t>
    </r>
  </si>
  <si>
    <t>飯田まちづくり電力(株)</t>
  </si>
  <si>
    <t>A0552</t>
  </si>
  <si>
    <r>
      <rPr>
        <sz val="11"/>
        <rFont val="ＭＳ Ｐゴシック"/>
        <family val="3"/>
        <charset val="128"/>
      </rPr>
      <t>イワタニ長野(株)</t>
    </r>
  </si>
  <si>
    <t>イワタニ長野(株)</t>
  </si>
  <si>
    <t>A0553</t>
  </si>
  <si>
    <r>
      <rPr>
        <sz val="11"/>
        <rFont val="ＭＳ Ｐゴシック"/>
        <family val="3"/>
        <charset val="128"/>
      </rPr>
      <t>シェルジャパン(株)</t>
    </r>
  </si>
  <si>
    <t>A0553_メニューA</t>
  </si>
  <si>
    <t>シェルジャパン(株)</t>
  </si>
  <si>
    <t>A0554</t>
  </si>
  <si>
    <r>
      <rPr>
        <sz val="11"/>
        <rFont val="ＭＳ Ｐゴシック"/>
        <family val="3"/>
        <charset val="128"/>
      </rPr>
      <t>(株)クボタ</t>
    </r>
  </si>
  <si>
    <t>(株)クボタ</t>
  </si>
  <si>
    <t>A0555</t>
  </si>
  <si>
    <r>
      <rPr>
        <sz val="11"/>
        <rFont val="ＭＳ Ｐゴシック"/>
        <family val="3"/>
        <charset val="128"/>
      </rPr>
      <t>石油資源開発(株)</t>
    </r>
  </si>
  <si>
    <t>石油資源開発(株)</t>
  </si>
  <si>
    <t>A0556</t>
  </si>
  <si>
    <r>
      <rPr>
        <sz val="11"/>
        <rFont val="ＭＳ Ｐゴシック"/>
        <family val="3"/>
        <charset val="128"/>
      </rPr>
      <t>越後天然ガス(株)</t>
    </r>
  </si>
  <si>
    <t>越後天然ガス(株)</t>
  </si>
  <si>
    <t>A0557</t>
  </si>
  <si>
    <r>
      <rPr>
        <sz val="11"/>
        <rFont val="ＭＳ Ｐゴシック"/>
        <family val="3"/>
        <charset val="128"/>
      </rPr>
      <t>(株)大仙こまちパワー</t>
    </r>
  </si>
  <si>
    <t>(株)大仙こまちパワー</t>
  </si>
  <si>
    <t>A0558</t>
  </si>
  <si>
    <r>
      <rPr>
        <sz val="11"/>
        <rFont val="ＭＳ Ｐゴシック"/>
        <family val="3"/>
        <charset val="128"/>
      </rPr>
      <t>坂戸ガス(株)</t>
    </r>
  </si>
  <si>
    <t>坂戸ガス(株)</t>
  </si>
  <si>
    <t>A0559</t>
  </si>
  <si>
    <r>
      <rPr>
        <sz val="11"/>
        <rFont val="ＭＳ Ｐゴシック"/>
        <family val="3"/>
        <charset val="128"/>
      </rPr>
      <t>(株)デベロップ</t>
    </r>
  </si>
  <si>
    <t>(株)デベロップ</t>
  </si>
  <si>
    <t>A0560</t>
  </si>
  <si>
    <r>
      <rPr>
        <sz val="11"/>
        <rFont val="ＭＳ Ｐゴシック"/>
        <family val="3"/>
        <charset val="128"/>
      </rPr>
      <t>(株)テレ・マーカー</t>
    </r>
  </si>
  <si>
    <t>(株)テレ・マーカー</t>
  </si>
  <si>
    <t>A0562</t>
  </si>
  <si>
    <r>
      <rPr>
        <sz val="11"/>
        <rFont val="ＭＳ Ｐゴシック"/>
        <family val="3"/>
        <charset val="128"/>
      </rPr>
      <t>ＭＧＣエネルギー(株)</t>
    </r>
  </si>
  <si>
    <t>ＭＧＣエネルギー(株)</t>
  </si>
  <si>
    <t>A0565</t>
  </si>
  <si>
    <r>
      <rPr>
        <sz val="11"/>
        <rFont val="ＭＳ Ｐゴシック"/>
        <family val="3"/>
        <charset val="128"/>
      </rPr>
      <t>福島フェニックス電力(株)</t>
    </r>
  </si>
  <si>
    <t>福島フェニックス電力(株)</t>
  </si>
  <si>
    <t>A0566</t>
  </si>
  <si>
    <t>あんしん電力合同会社</t>
  </si>
  <si>
    <t>A0567</t>
  </si>
  <si>
    <r>
      <rPr>
        <sz val="11"/>
        <rFont val="ＭＳ Ｐゴシック"/>
        <family val="3"/>
        <charset val="128"/>
      </rPr>
      <t>(株)美作国電力</t>
    </r>
  </si>
  <si>
    <t>(株)美作国電力</t>
  </si>
  <si>
    <t>A0568</t>
  </si>
  <si>
    <r>
      <rPr>
        <sz val="11"/>
        <rFont val="ＭＳ Ｐゴシック"/>
        <family val="3"/>
        <charset val="128"/>
      </rPr>
      <t>エア・ウォーター(株)</t>
    </r>
  </si>
  <si>
    <t>エア・ウォーター(株)</t>
  </si>
  <si>
    <t>A0570</t>
  </si>
  <si>
    <r>
      <rPr>
        <sz val="11"/>
        <rFont val="ＭＳ Ｐゴシック"/>
        <family val="3"/>
        <charset val="128"/>
      </rPr>
      <t>八幡商事(株)</t>
    </r>
  </si>
  <si>
    <t>八幡商事(株)</t>
  </si>
  <si>
    <t>A0571</t>
  </si>
  <si>
    <r>
      <rPr>
        <sz val="11"/>
        <rFont val="ＭＳ Ｐゴシック"/>
        <family val="3"/>
        <charset val="128"/>
      </rPr>
      <t>おいでんエネルギー(株)</t>
    </r>
  </si>
  <si>
    <t>おいでんエネルギー(株)</t>
  </si>
  <si>
    <t>A0572</t>
  </si>
  <si>
    <r>
      <rPr>
        <sz val="11"/>
        <rFont val="ＭＳ Ｐゴシック"/>
        <family val="3"/>
        <charset val="128"/>
      </rPr>
      <t>(株)イシオ</t>
    </r>
  </si>
  <si>
    <t>(株)イシオ</t>
  </si>
  <si>
    <t>A0575</t>
  </si>
  <si>
    <r>
      <rPr>
        <sz val="11"/>
        <rFont val="ＭＳ Ｐゴシック"/>
        <family val="3"/>
        <charset val="128"/>
      </rPr>
      <t>加賀市総合サービス(株)</t>
    </r>
  </si>
  <si>
    <t>加賀市総合サービス(株)</t>
  </si>
  <si>
    <t>A0577</t>
  </si>
  <si>
    <r>
      <rPr>
        <sz val="11"/>
        <rFont val="ＭＳ Ｐゴシック"/>
        <family val="3"/>
        <charset val="128"/>
      </rPr>
      <t>丸紅伊那みらいでんき(株)</t>
    </r>
  </si>
  <si>
    <t>A0577_メニューA</t>
  </si>
  <si>
    <t>丸紅伊那みらいでんき(株)</t>
  </si>
  <si>
    <t>A0578</t>
  </si>
  <si>
    <r>
      <rPr>
        <sz val="11"/>
        <rFont val="ＭＳ Ｐゴシック"/>
        <family val="3"/>
        <charset val="128"/>
      </rPr>
      <t>富士山エナジー(株)</t>
    </r>
  </si>
  <si>
    <t>富士山エナジー(株)</t>
  </si>
  <si>
    <t>A0579</t>
  </si>
  <si>
    <r>
      <rPr>
        <sz val="11"/>
        <rFont val="ＭＳ Ｐゴシック"/>
        <family val="3"/>
        <charset val="128"/>
      </rPr>
      <t>(株)OKUTA</t>
    </r>
  </si>
  <si>
    <t>A0580</t>
  </si>
  <si>
    <r>
      <rPr>
        <sz val="11"/>
        <rFont val="ＭＳ Ｐゴシック"/>
        <family val="3"/>
        <charset val="128"/>
      </rPr>
      <t>(株)エナネス</t>
    </r>
  </si>
  <si>
    <t>(株)エナネス</t>
  </si>
  <si>
    <t>A0581</t>
  </si>
  <si>
    <r>
      <rPr>
        <sz val="11"/>
        <rFont val="ＭＳ Ｐゴシック"/>
        <family val="3"/>
        <charset val="128"/>
      </rPr>
      <t>WSエナジー(株)</t>
    </r>
  </si>
  <si>
    <t>A0581_メニューA</t>
  </si>
  <si>
    <t>A0582</t>
  </si>
  <si>
    <r>
      <rPr>
        <sz val="11"/>
        <rFont val="ＭＳ Ｐゴシック"/>
        <family val="3"/>
        <charset val="128"/>
      </rPr>
      <t>TERA Energy(株)</t>
    </r>
  </si>
  <si>
    <t>TERA Energy(株)</t>
  </si>
  <si>
    <t>A0583</t>
  </si>
  <si>
    <r>
      <rPr>
        <sz val="11"/>
        <rFont val="ＭＳ Ｐゴシック"/>
        <family val="3"/>
        <charset val="128"/>
      </rPr>
      <t>(株)ルーア</t>
    </r>
  </si>
  <si>
    <t>A0584</t>
  </si>
  <si>
    <r>
      <rPr>
        <sz val="11"/>
        <rFont val="ＭＳ Ｐゴシック"/>
        <family val="3"/>
        <charset val="128"/>
      </rPr>
      <t>MCPD合同会社</t>
    </r>
  </si>
  <si>
    <t>A0586</t>
  </si>
  <si>
    <r>
      <rPr>
        <sz val="11"/>
        <rFont val="ＭＳ Ｐゴシック"/>
        <family val="3"/>
        <charset val="128"/>
      </rPr>
      <t>グリーンシティこばやし(株)</t>
    </r>
  </si>
  <si>
    <t>グリーンシティこばやし(株)</t>
  </si>
  <si>
    <t>A0587</t>
  </si>
  <si>
    <r>
      <rPr>
        <sz val="11"/>
        <rFont val="ＭＳ Ｐゴシック"/>
        <family val="3"/>
        <charset val="128"/>
      </rPr>
      <t>(株)吉田石油店</t>
    </r>
  </si>
  <si>
    <t>(株)吉田石油店</t>
  </si>
  <si>
    <t>A0589</t>
  </si>
  <si>
    <r>
      <rPr>
        <sz val="11"/>
        <rFont val="ＭＳ Ｐゴシック"/>
        <family val="3"/>
        <charset val="128"/>
      </rPr>
      <t>スマートエナジー熊本(株)</t>
    </r>
  </si>
  <si>
    <t>スマートエナジー熊本(株)</t>
  </si>
  <si>
    <t>A0590</t>
  </si>
  <si>
    <r>
      <rPr>
        <sz val="11"/>
        <rFont val="ＭＳ Ｐゴシック"/>
        <family val="3"/>
        <charset val="128"/>
      </rPr>
      <t>福山未来エナジー(株)</t>
    </r>
  </si>
  <si>
    <t>福山未来エナジー(株)</t>
  </si>
  <si>
    <t>A0592</t>
  </si>
  <si>
    <r>
      <rPr>
        <sz val="11"/>
        <rFont val="ＭＳ Ｐゴシック"/>
        <family val="3"/>
        <charset val="128"/>
      </rPr>
      <t>(株)メディオテック</t>
    </r>
  </si>
  <si>
    <t>(株)メディオテック</t>
  </si>
  <si>
    <t>A0593</t>
  </si>
  <si>
    <r>
      <rPr>
        <sz val="11"/>
        <rFont val="ＭＳ Ｐゴシック"/>
        <family val="3"/>
        <charset val="128"/>
      </rPr>
      <t>(株)Sanko IB</t>
    </r>
  </si>
  <si>
    <t>A0596</t>
  </si>
  <si>
    <r>
      <rPr>
        <sz val="11"/>
        <rFont val="ＭＳ Ｐゴシック"/>
        <family val="3"/>
        <charset val="128"/>
      </rPr>
      <t>五島市民電力(株)</t>
    </r>
  </si>
  <si>
    <t>五島市民電力(株)</t>
  </si>
  <si>
    <t>A0597</t>
  </si>
  <si>
    <r>
      <rPr>
        <sz val="11"/>
        <rFont val="ＭＳ Ｐゴシック"/>
        <family val="3"/>
        <charset val="128"/>
      </rPr>
      <t>電力保全サービス(株)</t>
    </r>
  </si>
  <si>
    <t>電力保全サービス(株)</t>
  </si>
  <si>
    <t>A0598</t>
  </si>
  <si>
    <r>
      <rPr>
        <sz val="11"/>
        <rFont val="ＭＳ Ｐゴシック"/>
        <family val="3"/>
        <charset val="128"/>
      </rPr>
      <t>リストプロパティーズ(株)</t>
    </r>
  </si>
  <si>
    <t>リストプロパティーズ(株)</t>
  </si>
  <si>
    <t>A0600</t>
  </si>
  <si>
    <r>
      <rPr>
        <sz val="11"/>
        <rFont val="ＭＳ Ｐゴシック"/>
        <family val="3"/>
        <charset val="128"/>
      </rPr>
      <t>(株)インフォシステム</t>
    </r>
  </si>
  <si>
    <t>(株)インフォシステム</t>
  </si>
  <si>
    <t>A0602</t>
  </si>
  <si>
    <r>
      <rPr>
        <sz val="11"/>
        <rFont val="ＭＳ Ｐゴシック"/>
        <family val="3"/>
        <charset val="128"/>
      </rPr>
      <t>(株)情熱電力</t>
    </r>
  </si>
  <si>
    <t>(株)情熱電力</t>
  </si>
  <si>
    <t>A0603</t>
  </si>
  <si>
    <t>バンプーパワートレーディング合同会社</t>
  </si>
  <si>
    <t>A0605</t>
  </si>
  <si>
    <r>
      <rPr>
        <sz val="11"/>
        <rFont val="ＭＳ Ｐゴシック"/>
        <family val="3"/>
        <charset val="128"/>
      </rPr>
      <t>(株)センカク</t>
    </r>
  </si>
  <si>
    <t>(株)センカク</t>
  </si>
  <si>
    <t>A0606</t>
  </si>
  <si>
    <r>
      <rPr>
        <sz val="11"/>
        <rFont val="ＭＳ Ｐゴシック"/>
        <family val="3"/>
        <charset val="128"/>
      </rPr>
      <t>新電力いばらき(株)</t>
    </r>
  </si>
  <si>
    <t>新電力いばらき(株)</t>
  </si>
  <si>
    <t>A0607</t>
  </si>
  <si>
    <r>
      <rPr>
        <sz val="11"/>
        <rFont val="ＭＳ Ｐゴシック"/>
        <family val="3"/>
        <charset val="128"/>
      </rPr>
      <t>緑屋電気(株)</t>
    </r>
  </si>
  <si>
    <t>緑屋電気(株)</t>
  </si>
  <si>
    <t>A0609</t>
  </si>
  <si>
    <r>
      <rPr>
        <sz val="11"/>
        <rFont val="ＭＳ Ｐゴシック"/>
        <family val="3"/>
        <charset val="128"/>
      </rPr>
      <t>(株)ミナサポ</t>
    </r>
  </si>
  <si>
    <t>(株)ミナサポ</t>
  </si>
  <si>
    <t>A0610</t>
  </si>
  <si>
    <r>
      <rPr>
        <sz val="11"/>
        <rFont val="ＭＳ Ｐゴシック"/>
        <family val="3"/>
        <charset val="128"/>
      </rPr>
      <t>唐津電力(株)</t>
    </r>
  </si>
  <si>
    <t>唐津電力(株)</t>
  </si>
  <si>
    <t>A0611</t>
  </si>
  <si>
    <r>
      <rPr>
        <sz val="11"/>
        <rFont val="ＭＳ Ｐゴシック"/>
        <family val="3"/>
        <charset val="128"/>
      </rPr>
      <t>RE100電力(株)</t>
    </r>
  </si>
  <si>
    <t>A0611_メニューA</t>
  </si>
  <si>
    <t>A0613</t>
  </si>
  <si>
    <t>一般社団法人フライングエステート</t>
  </si>
  <si>
    <t>A0615</t>
  </si>
  <si>
    <r>
      <rPr>
        <sz val="11"/>
        <rFont val="ＭＳ Ｐゴシック"/>
        <family val="3"/>
        <charset val="128"/>
      </rPr>
      <t>(株)イーネットワーク</t>
    </r>
  </si>
  <si>
    <t>(株)イーネットワーク</t>
  </si>
  <si>
    <t>A0617</t>
  </si>
  <si>
    <r>
      <rPr>
        <sz val="11"/>
        <rFont val="ＭＳ Ｐゴシック"/>
        <family val="3"/>
        <charset val="128"/>
      </rPr>
      <t>スマートエコエナジー(株)</t>
    </r>
  </si>
  <si>
    <t>A0617_メニューA</t>
  </si>
  <si>
    <t>スマートエコエナジー(株)</t>
  </si>
  <si>
    <t>A0619</t>
  </si>
  <si>
    <r>
      <rPr>
        <sz val="11"/>
        <rFont val="ＭＳ Ｐゴシック"/>
        <family val="3"/>
        <charset val="128"/>
      </rPr>
      <t>ジャパンベストレスキューシステム(株)</t>
    </r>
  </si>
  <si>
    <t>A0620</t>
  </si>
  <si>
    <r>
      <rPr>
        <sz val="11"/>
        <rFont val="ＭＳ Ｐゴシック"/>
        <family val="3"/>
        <charset val="128"/>
      </rPr>
      <t>(株)LENETS</t>
    </r>
  </si>
  <si>
    <t>A0622</t>
  </si>
  <si>
    <r>
      <rPr>
        <sz val="11"/>
        <rFont val="ＭＳ Ｐゴシック"/>
        <family val="3"/>
        <charset val="128"/>
      </rPr>
      <t>アイエスジー(株)（旧：アイ・エス・ガステム(株)）</t>
    </r>
  </si>
  <si>
    <t>A0624</t>
  </si>
  <si>
    <r>
      <rPr>
        <sz val="11"/>
        <rFont val="ＭＳ Ｐゴシック"/>
        <family val="3"/>
        <charset val="128"/>
      </rPr>
      <t>堀川産業(株)</t>
    </r>
  </si>
  <si>
    <t>A0627</t>
  </si>
  <si>
    <t>フィンテックラボ協同組合</t>
  </si>
  <si>
    <t>A0629</t>
  </si>
  <si>
    <r>
      <rPr>
        <sz val="11"/>
        <rFont val="ＭＳ Ｐゴシック"/>
        <family val="3"/>
        <charset val="128"/>
      </rPr>
      <t>新電力新潟(株)</t>
    </r>
  </si>
  <si>
    <t>新電力新潟(株)</t>
  </si>
  <si>
    <t>A0630</t>
  </si>
  <si>
    <r>
      <rPr>
        <sz val="11"/>
        <rFont val="ＭＳ Ｐゴシック"/>
        <family val="3"/>
        <charset val="128"/>
      </rPr>
      <t>(株)横須賀アーバンウッドパワー</t>
    </r>
  </si>
  <si>
    <t>A0631</t>
  </si>
  <si>
    <r>
      <rPr>
        <sz val="11"/>
        <rFont val="ＭＳ Ｐゴシック"/>
        <family val="3"/>
        <charset val="128"/>
      </rPr>
      <t>気仙沼グリーンエナジー(株)</t>
    </r>
  </si>
  <si>
    <t>気仙沼グリーンエナジー(株)</t>
  </si>
  <si>
    <t>A0632</t>
  </si>
  <si>
    <r>
      <rPr>
        <sz val="11"/>
        <rFont val="ＭＳ Ｐゴシック"/>
        <family val="3"/>
        <charset val="128"/>
      </rPr>
      <t>(株)ユーラスグリーンエナジー</t>
    </r>
  </si>
  <si>
    <t>A0632_メニューA</t>
  </si>
  <si>
    <t>(株)ユーラスグリーンエナジー</t>
  </si>
  <si>
    <t>A0633</t>
  </si>
  <si>
    <r>
      <rPr>
        <sz val="11"/>
        <rFont val="ＭＳ Ｐゴシック"/>
        <family val="3"/>
        <charset val="128"/>
      </rPr>
      <t>(株)サイホープロパティーズ</t>
    </r>
  </si>
  <si>
    <t>(株)サイホープロパティーズ</t>
  </si>
  <si>
    <t>A0635</t>
  </si>
  <si>
    <r>
      <rPr>
        <sz val="11"/>
        <rFont val="ＭＳ Ｐゴシック"/>
        <family val="3"/>
        <charset val="128"/>
      </rPr>
      <t>GYRO    HOLDINGS(株)</t>
    </r>
  </si>
  <si>
    <t>A0636</t>
  </si>
  <si>
    <t>生活協同組合コープながの</t>
  </si>
  <si>
    <t>A0637</t>
  </si>
  <si>
    <t>京セラ関電エナジー合同会社</t>
  </si>
  <si>
    <t>A0639</t>
  </si>
  <si>
    <r>
      <rPr>
        <sz val="11"/>
        <rFont val="ＭＳ Ｐゴシック"/>
        <family val="3"/>
        <charset val="128"/>
      </rPr>
      <t>酒田天然瓦斯(株)</t>
    </r>
  </si>
  <si>
    <t>酒田天然瓦斯(株)</t>
  </si>
  <si>
    <t>A0640</t>
  </si>
  <si>
    <r>
      <rPr>
        <sz val="11"/>
        <rFont val="ＭＳ Ｐゴシック"/>
        <family val="3"/>
        <charset val="128"/>
      </rPr>
      <t>東亜ガス(株)</t>
    </r>
  </si>
  <si>
    <t>東亜ガス(株)</t>
  </si>
  <si>
    <t>A0641</t>
  </si>
  <si>
    <r>
      <rPr>
        <sz val="11"/>
        <rFont val="ＭＳ Ｐゴシック"/>
        <family val="3"/>
        <charset val="128"/>
      </rPr>
      <t>(株)三河の山里コミュニティパワー</t>
    </r>
  </si>
  <si>
    <t>(株)三河の山里コミュニティパワー</t>
  </si>
  <si>
    <t>A0642</t>
  </si>
  <si>
    <r>
      <rPr>
        <sz val="11"/>
        <rFont val="ＭＳ Ｐゴシック"/>
        <family val="3"/>
        <charset val="128"/>
      </rPr>
      <t>新潟スワンエナジー(株)</t>
    </r>
  </si>
  <si>
    <t>A0642_メニューA</t>
  </si>
  <si>
    <t>新潟スワンエナジー(株)</t>
  </si>
  <si>
    <t>A0642_メニューB</t>
  </si>
  <si>
    <t>A0644</t>
  </si>
  <si>
    <r>
      <rPr>
        <sz val="11"/>
        <rFont val="ＭＳ Ｐゴシック"/>
        <family val="3"/>
        <charset val="128"/>
      </rPr>
      <t>グリーンピープルズパワー(株)</t>
    </r>
  </si>
  <si>
    <t>グリーンピープルズパワー(株)</t>
  </si>
  <si>
    <t>A0648</t>
  </si>
  <si>
    <r>
      <rPr>
        <sz val="11"/>
        <rFont val="ＭＳ Ｐゴシック"/>
        <family val="3"/>
        <charset val="128"/>
      </rPr>
      <t>(株)マルイファシリティーズ</t>
    </r>
  </si>
  <si>
    <t>(株)マルイファシリティーズ</t>
  </si>
  <si>
    <t>A0649</t>
  </si>
  <si>
    <r>
      <rPr>
        <sz val="11"/>
        <rFont val="ＭＳ Ｐゴシック"/>
        <family val="3"/>
        <charset val="128"/>
      </rPr>
      <t>(株)デンケン</t>
    </r>
  </si>
  <si>
    <t>(株)デンケン</t>
  </si>
  <si>
    <t>A0650</t>
  </si>
  <si>
    <r>
      <rPr>
        <sz val="11"/>
        <rFont val="ＭＳ Ｐゴシック"/>
        <family val="3"/>
        <charset val="128"/>
      </rPr>
      <t>(株)東名</t>
    </r>
  </si>
  <si>
    <t>(株)東名</t>
  </si>
  <si>
    <t>A0652</t>
  </si>
  <si>
    <r>
      <rPr>
        <sz val="11"/>
        <rFont val="ＭＳ Ｐゴシック"/>
        <family val="3"/>
        <charset val="128"/>
      </rPr>
      <t>北海道電力コクリエーション(株)</t>
    </r>
  </si>
  <si>
    <t>北海道電力コクリエーション(株)</t>
  </si>
  <si>
    <t>A0655</t>
  </si>
  <si>
    <r>
      <rPr>
        <sz val="11"/>
        <rFont val="ＭＳ Ｐゴシック"/>
        <family val="3"/>
        <charset val="128"/>
      </rPr>
      <t>(株)唐津パワーホールディングス</t>
    </r>
  </si>
  <si>
    <t>(株)唐津パワーホールディングス</t>
  </si>
  <si>
    <t>A0656</t>
  </si>
  <si>
    <r>
      <rPr>
        <sz val="11"/>
        <rFont val="ＭＳ Ｐゴシック"/>
        <family val="3"/>
        <charset val="128"/>
      </rPr>
      <t>(株)クリーンエネルギー総合研究所</t>
    </r>
  </si>
  <si>
    <t>(株)クリーンエネルギー総合研究所</t>
  </si>
  <si>
    <t>A0659</t>
  </si>
  <si>
    <r>
      <rPr>
        <sz val="11"/>
        <rFont val="ＭＳ Ｐゴシック"/>
        <family val="3"/>
        <charset val="128"/>
      </rPr>
      <t>(株)かづのパワー</t>
    </r>
  </si>
  <si>
    <t>A0660</t>
  </si>
  <si>
    <r>
      <rPr>
        <sz val="11"/>
        <rFont val="ＭＳ Ｐゴシック"/>
        <family val="3"/>
        <charset val="128"/>
      </rPr>
      <t>UNIVERGY(株)</t>
    </r>
  </si>
  <si>
    <t>A0661</t>
  </si>
  <si>
    <r>
      <rPr>
        <sz val="11"/>
        <rFont val="ＭＳ Ｐゴシック"/>
        <family val="3"/>
        <charset val="128"/>
      </rPr>
      <t>JR西日本住宅サービス(株)</t>
    </r>
  </si>
  <si>
    <t>A0664</t>
  </si>
  <si>
    <r>
      <rPr>
        <sz val="11"/>
        <rFont val="ＭＳ Ｐゴシック"/>
        <family val="3"/>
        <charset val="128"/>
      </rPr>
      <t>デジタルグリッド(株)</t>
    </r>
  </si>
  <si>
    <t>A0664_メニューA</t>
  </si>
  <si>
    <t>デジタルグリッド(株)</t>
  </si>
  <si>
    <t>A0664_メニューB</t>
  </si>
  <si>
    <t>A0666</t>
  </si>
  <si>
    <r>
      <rPr>
        <sz val="11"/>
        <rFont val="ＭＳ Ｐゴシック"/>
        <family val="3"/>
        <charset val="128"/>
      </rPr>
      <t>(株)西九州させぼパワーズ</t>
    </r>
  </si>
  <si>
    <t>(株)西九州させぼパワーズ</t>
  </si>
  <si>
    <t>A0667</t>
  </si>
  <si>
    <r>
      <rPr>
        <sz val="11"/>
        <rFont val="ＭＳ Ｐゴシック"/>
        <family val="3"/>
        <charset val="128"/>
      </rPr>
      <t>たんたんエナジー(株)</t>
    </r>
  </si>
  <si>
    <t>A0667_メニューA</t>
  </si>
  <si>
    <t>たんたんエナジー(株)</t>
  </si>
  <si>
    <t>A0668</t>
  </si>
  <si>
    <r>
      <rPr>
        <sz val="11"/>
        <rFont val="ＭＳ Ｐゴシック"/>
        <family val="3"/>
        <charset val="128"/>
      </rPr>
      <t>(株)能勢・豊能まち作り</t>
    </r>
  </si>
  <si>
    <t>A0670</t>
  </si>
  <si>
    <r>
      <rPr>
        <sz val="11"/>
        <rFont val="ＭＳ Ｐゴシック"/>
        <family val="3"/>
        <charset val="128"/>
      </rPr>
      <t>(株)再エネ思考電力</t>
    </r>
  </si>
  <si>
    <t>(株)再エネ思考電力</t>
  </si>
  <si>
    <t>A0671</t>
  </si>
  <si>
    <r>
      <rPr>
        <sz val="11"/>
        <rFont val="ＭＳ Ｐゴシック"/>
        <family val="3"/>
        <charset val="128"/>
      </rPr>
      <t>(株)スマート</t>
    </r>
  </si>
  <si>
    <t>(株)スマート</t>
  </si>
  <si>
    <t>A0673</t>
  </si>
  <si>
    <r>
      <rPr>
        <sz val="11"/>
        <rFont val="ＭＳ Ｐゴシック"/>
        <family val="3"/>
        <charset val="128"/>
      </rPr>
      <t>(株)ジャパネットサービスイノベーション</t>
    </r>
  </si>
  <si>
    <t>(株)ジャパネットサービスイノベーション</t>
  </si>
  <si>
    <t>A0675</t>
  </si>
  <si>
    <r>
      <rPr>
        <sz val="11"/>
        <rFont val="ＭＳ Ｐゴシック"/>
        <family val="3"/>
        <charset val="128"/>
      </rPr>
      <t>(株)リクルート</t>
    </r>
  </si>
  <si>
    <t>(株)リクルート</t>
  </si>
  <si>
    <t>A0676</t>
  </si>
  <si>
    <r>
      <rPr>
        <sz val="11"/>
        <rFont val="ＭＳ Ｐゴシック"/>
        <family val="3"/>
        <charset val="128"/>
      </rPr>
      <t>香川テレビ放送網(株)</t>
    </r>
  </si>
  <si>
    <t>A0677</t>
  </si>
  <si>
    <r>
      <rPr>
        <sz val="11"/>
        <rFont val="ＭＳ Ｐゴシック"/>
        <family val="3"/>
        <charset val="128"/>
      </rPr>
      <t>(株)しおさい電力</t>
    </r>
  </si>
  <si>
    <t>(株)しおさい電力</t>
  </si>
  <si>
    <t>A0678</t>
  </si>
  <si>
    <r>
      <rPr>
        <sz val="11"/>
        <rFont val="ＭＳ Ｐゴシック"/>
        <family val="3"/>
        <charset val="128"/>
      </rPr>
      <t>アスエネ(株)</t>
    </r>
  </si>
  <si>
    <t>A0678_メニューA</t>
  </si>
  <si>
    <t>アスエネ(株)</t>
  </si>
  <si>
    <t>A0678_メニューB</t>
  </si>
  <si>
    <t>A0678_メニューC</t>
  </si>
  <si>
    <t>A0678_メニューD</t>
  </si>
  <si>
    <t>A0679</t>
  </si>
  <si>
    <r>
      <rPr>
        <sz val="11"/>
        <rFont val="ＭＳ Ｐゴシック"/>
        <family val="3"/>
        <charset val="128"/>
      </rPr>
      <t>TEPCOライフサービス(株)</t>
    </r>
  </si>
  <si>
    <t>A0681</t>
  </si>
  <si>
    <r>
      <rPr>
        <sz val="11"/>
        <rFont val="ＭＳ Ｐゴシック"/>
        <family val="3"/>
        <charset val="128"/>
      </rPr>
      <t>うべ未来エネルギー(株)</t>
    </r>
  </si>
  <si>
    <t>うべ未来エネルギー(株)</t>
  </si>
  <si>
    <t>A0684</t>
  </si>
  <si>
    <r>
      <rPr>
        <sz val="11"/>
        <rFont val="ＭＳ Ｐゴシック"/>
        <family val="3"/>
        <charset val="128"/>
      </rPr>
      <t>小島電機工業(株)</t>
    </r>
  </si>
  <si>
    <t>小島電機工業(株)</t>
  </si>
  <si>
    <t>A0685</t>
  </si>
  <si>
    <r>
      <rPr>
        <sz val="11"/>
        <rFont val="ＭＳ Ｐゴシック"/>
        <family val="3"/>
        <charset val="128"/>
      </rPr>
      <t>陸前高田しみんエネルギー(株)</t>
    </r>
  </si>
  <si>
    <t>陸前高田しみんエネルギー(株)</t>
  </si>
  <si>
    <t>A0687</t>
  </si>
  <si>
    <r>
      <rPr>
        <sz val="11"/>
        <rFont val="ＭＳ Ｐゴシック"/>
        <family val="3"/>
        <charset val="128"/>
      </rPr>
      <t>(株)チャームドライフ</t>
    </r>
  </si>
  <si>
    <t>(株)チャームドライフ</t>
  </si>
  <si>
    <t>A0689</t>
  </si>
  <si>
    <r>
      <rPr>
        <sz val="11"/>
        <rFont val="ＭＳ Ｐゴシック"/>
        <family val="3"/>
        <charset val="128"/>
      </rPr>
      <t>スターティア(株)</t>
    </r>
  </si>
  <si>
    <t>スターティア(株)</t>
  </si>
  <si>
    <t>A0690</t>
  </si>
  <si>
    <r>
      <rPr>
        <sz val="11"/>
        <rFont val="ＭＳ Ｐゴシック"/>
        <family val="3"/>
        <charset val="128"/>
      </rPr>
      <t>東広島スマートエネルギー(株)</t>
    </r>
  </si>
  <si>
    <t>東広島スマートエネルギー(株)</t>
  </si>
  <si>
    <t>A0692</t>
  </si>
  <si>
    <r>
      <rPr>
        <sz val="11"/>
        <rFont val="ＭＳ Ｐゴシック"/>
        <family val="3"/>
        <charset val="128"/>
      </rPr>
      <t>旭化成(株)</t>
    </r>
  </si>
  <si>
    <t>A0692_メニューA</t>
  </si>
  <si>
    <t>旭化成(株)</t>
  </si>
  <si>
    <t>A0692_メニューB</t>
  </si>
  <si>
    <t>A0693</t>
  </si>
  <si>
    <r>
      <rPr>
        <sz val="11"/>
        <rFont val="ＭＳ Ｐゴシック"/>
        <family val="3"/>
        <charset val="128"/>
      </rPr>
      <t>京和ガス(株)</t>
    </r>
  </si>
  <si>
    <t>京和ガス(株)</t>
  </si>
  <si>
    <t>A0695</t>
  </si>
  <si>
    <r>
      <rPr>
        <sz val="11"/>
        <rFont val="ＭＳ Ｐゴシック"/>
        <family val="3"/>
        <charset val="128"/>
      </rPr>
      <t>ＫＭパワー(株)</t>
    </r>
  </si>
  <si>
    <t>A0696</t>
  </si>
  <si>
    <r>
      <rPr>
        <sz val="11"/>
        <rFont val="ＭＳ Ｐゴシック"/>
        <family val="3"/>
        <charset val="128"/>
      </rPr>
      <t>(株)岡崎建材</t>
    </r>
  </si>
  <si>
    <t>(株)岡崎建材</t>
  </si>
  <si>
    <t>A0698</t>
  </si>
  <si>
    <r>
      <rPr>
        <sz val="11"/>
        <rFont val="ＭＳ Ｐゴシック"/>
        <family val="3"/>
        <charset val="128"/>
      </rPr>
      <t>(株)エフオン</t>
    </r>
  </si>
  <si>
    <t>A0698_メニューA</t>
  </si>
  <si>
    <t>(株)エフオン</t>
  </si>
  <si>
    <t>A0698_メニューB</t>
  </si>
  <si>
    <t>A0698_メニューC</t>
  </si>
  <si>
    <t>A0698_メニューD</t>
  </si>
  <si>
    <t>A0698_メニューE</t>
  </si>
  <si>
    <t>A0699</t>
  </si>
  <si>
    <r>
      <rPr>
        <sz val="11"/>
        <rFont val="ＭＳ Ｐゴシック"/>
        <family val="3"/>
        <charset val="128"/>
      </rPr>
      <t>(株)岡崎さくら電力</t>
    </r>
  </si>
  <si>
    <t>(株)岡崎さくら電力</t>
  </si>
  <si>
    <t>A0702</t>
  </si>
  <si>
    <r>
      <rPr>
        <sz val="11"/>
        <rFont val="ＭＳ Ｐゴシック"/>
        <family val="3"/>
        <charset val="128"/>
      </rPr>
      <t>旭マルヰガス(株)</t>
    </r>
  </si>
  <si>
    <t>旭マルヰガス(株)</t>
  </si>
  <si>
    <t>A0704</t>
  </si>
  <si>
    <t>Ｃａｓｔｌｅｔｏｎ  Ｃｏｍｍｏｄｉｔｉｅｓ  Ｊａｐａｎ合同会社</t>
  </si>
  <si>
    <t>A0705</t>
  </si>
  <si>
    <r>
      <rPr>
        <sz val="11"/>
        <rFont val="ＭＳ Ｐゴシック"/>
        <family val="3"/>
        <charset val="128"/>
      </rPr>
      <t>神戸電力(株)</t>
    </r>
  </si>
  <si>
    <t>神戸電力(株)</t>
  </si>
  <si>
    <t>A0708</t>
  </si>
  <si>
    <r>
      <rPr>
        <sz val="11"/>
        <rFont val="ＭＳ Ｐゴシック"/>
        <family val="3"/>
        <charset val="128"/>
      </rPr>
      <t>エア・ウォーター北海道(株)</t>
    </r>
  </si>
  <si>
    <t>A0709</t>
  </si>
  <si>
    <t>生活協同組合ひろしま</t>
  </si>
  <si>
    <t>A0709_メニューA</t>
  </si>
  <si>
    <t>A0711</t>
  </si>
  <si>
    <r>
      <rPr>
        <sz val="11"/>
        <rFont val="ＭＳ Ｐゴシック"/>
        <family val="3"/>
        <charset val="128"/>
      </rPr>
      <t>(株)RenoLabo</t>
    </r>
  </si>
  <si>
    <t>A0712</t>
  </si>
  <si>
    <r>
      <rPr>
        <sz val="11"/>
        <rFont val="ＭＳ Ｐゴシック"/>
        <family val="3"/>
        <charset val="128"/>
      </rPr>
      <t>アークエルテクノロジーズ(株)</t>
    </r>
  </si>
  <si>
    <t>アークエルテクノロジーズ(株)</t>
  </si>
  <si>
    <t>A0713</t>
  </si>
  <si>
    <t>弥富ガス協同組合</t>
  </si>
  <si>
    <t>A0714</t>
  </si>
  <si>
    <r>
      <rPr>
        <sz val="11"/>
        <rFont val="ＭＳ Ｐゴシック"/>
        <family val="3"/>
        <charset val="128"/>
      </rPr>
      <t>エルメック(株)</t>
    </r>
  </si>
  <si>
    <t>エルメック(株)</t>
  </si>
  <si>
    <t>A0715</t>
  </si>
  <si>
    <r>
      <rPr>
        <sz val="11"/>
        <rFont val="ＭＳ Ｐゴシック"/>
        <family val="3"/>
        <charset val="128"/>
      </rPr>
      <t>(株)オズエナジー</t>
    </r>
  </si>
  <si>
    <t>(株)オズエナジー</t>
  </si>
  <si>
    <t>A0720</t>
  </si>
  <si>
    <r>
      <rPr>
        <sz val="11"/>
        <rFont val="ＭＳ Ｐゴシック"/>
        <family val="3"/>
        <charset val="128"/>
      </rPr>
      <t>(株)ａｆｔｅｒＦＩＴ</t>
    </r>
  </si>
  <si>
    <t>A0720_メニューA</t>
  </si>
  <si>
    <t>(株)ａｆｔｅｒＦＩＴ</t>
  </si>
  <si>
    <t>A0721</t>
  </si>
  <si>
    <r>
      <rPr>
        <sz val="11"/>
        <rFont val="ＭＳ Ｐゴシック"/>
        <family val="3"/>
        <charset val="128"/>
      </rPr>
      <t>中小企業支援(株)</t>
    </r>
  </si>
  <si>
    <t>中小企業支援(株)</t>
  </si>
  <si>
    <t>A0722</t>
  </si>
  <si>
    <t>サントラベラーズサービス有限会社</t>
  </si>
  <si>
    <t>A0729</t>
  </si>
  <si>
    <r>
      <rPr>
        <sz val="11"/>
        <rFont val="ＭＳ Ｐゴシック"/>
        <family val="3"/>
        <charset val="128"/>
      </rPr>
      <t>神楽電力(株)</t>
    </r>
  </si>
  <si>
    <t>神楽電力(株)</t>
  </si>
  <si>
    <t>A0732</t>
  </si>
  <si>
    <r>
      <rPr>
        <sz val="11"/>
        <rFont val="ＭＳ Ｐゴシック"/>
        <family val="3"/>
        <charset val="128"/>
      </rPr>
      <t>(株)ながさきサステナエナジー</t>
    </r>
  </si>
  <si>
    <t>(株)ながさきサステナエナジー</t>
  </si>
  <si>
    <t>A0739</t>
  </si>
  <si>
    <r>
      <rPr>
        <sz val="11"/>
        <rFont val="ＭＳ Ｐゴシック"/>
        <family val="3"/>
        <charset val="128"/>
      </rPr>
      <t>高知ニューエナジー(株)</t>
    </r>
  </si>
  <si>
    <t>高知ニューエナジー(株)</t>
  </si>
  <si>
    <t>A0740</t>
  </si>
  <si>
    <r>
      <rPr>
        <sz val="11"/>
        <rFont val="ＭＳ Ｐゴシック"/>
        <family val="3"/>
        <charset val="128"/>
      </rPr>
      <t>もみじ電力(株)</t>
    </r>
  </si>
  <si>
    <t>もみじ電力(株)</t>
  </si>
  <si>
    <t>A0741</t>
  </si>
  <si>
    <r>
      <rPr>
        <sz val="11"/>
        <rFont val="ＭＳ Ｐゴシック"/>
        <family val="3"/>
        <charset val="128"/>
      </rPr>
      <t>Nature(株)</t>
    </r>
  </si>
  <si>
    <t>A0743</t>
  </si>
  <si>
    <r>
      <rPr>
        <sz val="11"/>
        <rFont val="ＭＳ Ｐゴシック"/>
        <family val="3"/>
        <charset val="128"/>
      </rPr>
      <t>T＆Tエナジー(株)</t>
    </r>
  </si>
  <si>
    <t>A0748</t>
  </si>
  <si>
    <r>
      <rPr>
        <sz val="11"/>
        <rFont val="ＭＳ Ｐゴシック"/>
        <family val="3"/>
        <charset val="128"/>
      </rPr>
      <t>穂の国とよはし電力(株)</t>
    </r>
  </si>
  <si>
    <t>穂の国とよはし電力(株)</t>
  </si>
  <si>
    <t>送配電</t>
  </si>
  <si>
    <t>北海道電力ネットワーク(株)</t>
  </si>
  <si>
    <t>東北電力ネットワーク(株)</t>
  </si>
  <si>
    <r>
      <rPr>
        <sz val="11"/>
        <rFont val="ＭＳ Ｐゴシック"/>
        <family val="3"/>
        <charset val="128"/>
      </rPr>
      <t>東京電力パワーグリッド(株)</t>
    </r>
  </si>
  <si>
    <t>東京電力パワーグリッド(株)</t>
  </si>
  <si>
    <t>中部電力パワーグリッド(株)</t>
  </si>
  <si>
    <t>送配電-4</t>
  </si>
  <si>
    <t>北陸電力送配電(株)</t>
  </si>
  <si>
    <t>送配電-5</t>
  </si>
  <si>
    <t>関西電力送配電(株)</t>
  </si>
  <si>
    <t>送配電-6</t>
  </si>
  <si>
    <t>中国電力ネットワーク(株)</t>
  </si>
  <si>
    <t>送配電-7</t>
  </si>
  <si>
    <t>四国電力送配電(株)</t>
  </si>
  <si>
    <t>送配電-8</t>
  </si>
  <si>
    <t>九州電力送配電(株)</t>
  </si>
  <si>
    <t>送配電-9</t>
  </si>
  <si>
    <t>送配電-10</t>
  </si>
  <si>
    <t>代替値</t>
  </si>
  <si>
    <t>送配電-1</t>
  </si>
  <si>
    <t>A0004_メニューB(残差)</t>
  </si>
  <si>
    <t>A0006_メニューC(残差)</t>
  </si>
  <si>
    <t>A0009_メニューH(残差)</t>
  </si>
  <si>
    <t>A0011_メニューA</t>
  </si>
  <si>
    <t>A0011_メニューB(残差)</t>
  </si>
  <si>
    <t>A0012_メニューC(残差)</t>
  </si>
  <si>
    <t>A0014_メニューB(残差)</t>
  </si>
  <si>
    <t>(株)エネワンでんき(旧：(株)サイサン)</t>
  </si>
  <si>
    <t>A0015_メニューB(残差)</t>
  </si>
  <si>
    <t>A0016_メニューH</t>
  </si>
  <si>
    <t>A0016_メニューI</t>
  </si>
  <si>
    <t>A0016_メニューJ(残差)</t>
  </si>
  <si>
    <t>(株)Ｓｈａｒｅｄ　Ｅｎｅｒｇｙ</t>
  </si>
  <si>
    <t>A0018_メニューA</t>
  </si>
  <si>
    <t>A0018_メニューB(残差)</t>
  </si>
  <si>
    <t>A0019_メニューA</t>
  </si>
  <si>
    <t>A0019_メニューB(残差)</t>
  </si>
  <si>
    <t>A0020_メニューA</t>
  </si>
  <si>
    <t>A0020_メニューB(残差)</t>
  </si>
  <si>
    <t>A0021_メニューE</t>
  </si>
  <si>
    <t>A0021_メニューF(残差)</t>
  </si>
  <si>
    <t>A0023_メニューB(残差)</t>
  </si>
  <si>
    <t>A0024_メニューC(残差)</t>
  </si>
  <si>
    <t>A0025_メニューM</t>
  </si>
  <si>
    <t>A0025_メニューN(残差)</t>
  </si>
  <si>
    <t>A0026_メニューA</t>
  </si>
  <si>
    <t>A0026_メニューB(残差)</t>
  </si>
  <si>
    <t>A0027_メニューC(残差)</t>
  </si>
  <si>
    <t>A0028_メニューD(残差)</t>
  </si>
  <si>
    <t>A0031_メニューA</t>
  </si>
  <si>
    <t>A0031_メニューB</t>
  </si>
  <si>
    <t>A0031_メニューC</t>
  </si>
  <si>
    <t>A0031_メニューD</t>
  </si>
  <si>
    <t>A0031_メニューE</t>
  </si>
  <si>
    <t>A0031_メニューF</t>
  </si>
  <si>
    <t>A0031_メニューG</t>
  </si>
  <si>
    <t>A0031_メニューH</t>
  </si>
  <si>
    <t>A0031_メニューI(残差)</t>
  </si>
  <si>
    <t>一般財団法人泉佐野電力　　</t>
  </si>
  <si>
    <t>コスモエネルギーソリューションズ(株)</t>
  </si>
  <si>
    <t>A0035_メニューB(残差)</t>
  </si>
  <si>
    <t>A0037_メニューB(残差)</t>
  </si>
  <si>
    <t>A0039_メニューA</t>
  </si>
  <si>
    <t>A0039_メニューB(残差)</t>
  </si>
  <si>
    <t>A0043_メニューB</t>
  </si>
  <si>
    <t>A0043_メニューC(残差)</t>
  </si>
  <si>
    <t>A0045_メニューB</t>
  </si>
  <si>
    <t>A0045_メニューC(残差)</t>
  </si>
  <si>
    <t>A0046_メニューB(残差)</t>
  </si>
  <si>
    <t>A0048_メニューB</t>
  </si>
  <si>
    <t>A0048_メニューC</t>
  </si>
  <si>
    <t>A0048_メニューD(残差)</t>
  </si>
  <si>
    <t>エフビットコミュニケーションズ(株)　</t>
  </si>
  <si>
    <t>A0049_メニューC(残差)</t>
  </si>
  <si>
    <t>ＥＮＥＯＳ(株)</t>
  </si>
  <si>
    <t>A0050_メニューC</t>
  </si>
  <si>
    <t>A0050_メニューD(残差)</t>
  </si>
  <si>
    <t>A0052_メニューC(残差)</t>
  </si>
  <si>
    <t>A0053_メニューG</t>
  </si>
  <si>
    <t>A0053_メニューH(残差)</t>
  </si>
  <si>
    <t>(株)ＵＰＤＡＴＥＲ</t>
  </si>
  <si>
    <t>A0055_メニューC(残差)</t>
  </si>
  <si>
    <t>A0056_メニューA</t>
  </si>
  <si>
    <t>A0056_メニューB</t>
  </si>
  <si>
    <t>A0056_メニューC</t>
  </si>
  <si>
    <t>A0056_メニューD(残差)</t>
  </si>
  <si>
    <t>A0057_メニューA</t>
  </si>
  <si>
    <t>A0057_メニューB</t>
  </si>
  <si>
    <t>A0057_メニューC</t>
  </si>
  <si>
    <t>A0057_メニューD(残差)</t>
  </si>
  <si>
    <t>A0058_メニューA</t>
  </si>
  <si>
    <t>A0058_メニューB(残差)</t>
  </si>
  <si>
    <t>A0060_メニューB(残差)</t>
  </si>
  <si>
    <t>A0061_メニューB(残差)</t>
  </si>
  <si>
    <t>A0062_メニューF(残差)</t>
  </si>
  <si>
    <t>A0063_メニューA</t>
  </si>
  <si>
    <t>A0063_メニューB(残差)</t>
  </si>
  <si>
    <t>A0064_メニューC</t>
  </si>
  <si>
    <t>A0064_メニューD</t>
  </si>
  <si>
    <t>A0064_メニューE</t>
  </si>
  <si>
    <t>A0064_メニューF(残差)</t>
  </si>
  <si>
    <t>A0065_メニューB(残差)</t>
  </si>
  <si>
    <t>A0067_メニューC</t>
  </si>
  <si>
    <t>A0067_メニューD</t>
  </si>
  <si>
    <t>A0067_メニューE(残差)</t>
  </si>
  <si>
    <t>A0069_メニューB</t>
  </si>
  <si>
    <t>A0069_メニューC</t>
  </si>
  <si>
    <t>A0069_メニューD</t>
  </si>
  <si>
    <t>A0069_メニューE</t>
  </si>
  <si>
    <t>A0069_メニューF</t>
  </si>
  <si>
    <t>A0069_メニューG(残差)</t>
  </si>
  <si>
    <t>A0070_メニューB</t>
  </si>
  <si>
    <t>A0070_メニューC</t>
  </si>
  <si>
    <t>A0070_メニューD(残差)</t>
  </si>
  <si>
    <t>A0071_メニューB(残差)</t>
  </si>
  <si>
    <t>A0072_メニューC(残差)</t>
  </si>
  <si>
    <t>A0076_メニューC</t>
  </si>
  <si>
    <t>A0076_メニューD</t>
  </si>
  <si>
    <t>A0076_メニューE(残差)</t>
  </si>
  <si>
    <t>A0077_メニューA</t>
  </si>
  <si>
    <t>ａｕエネルギー＆ライフ(株)(旧：ＫＤＤＩ(株))</t>
  </si>
  <si>
    <t>A0077_メニューB(残差)</t>
  </si>
  <si>
    <t>A0081_メニューC(残差)</t>
  </si>
  <si>
    <t>A0082_メニューB(残差)</t>
  </si>
  <si>
    <t>A0085_メニューC(残差)</t>
  </si>
  <si>
    <t>A0086_メニューF</t>
  </si>
  <si>
    <t>A0086_メニューG(残差)</t>
  </si>
  <si>
    <t>A0087_メニューD</t>
  </si>
  <si>
    <t>A0087_メニューE</t>
  </si>
  <si>
    <t>A0087_メニューF</t>
  </si>
  <si>
    <t>A0087_メニューG</t>
  </si>
  <si>
    <t>A0087_メニューH</t>
  </si>
  <si>
    <t>A0087_メニューI(残差)</t>
  </si>
  <si>
    <t>カワサキグリーンエナジー(株)</t>
  </si>
  <si>
    <t>A0088_メニューC</t>
  </si>
  <si>
    <t>A0088_メニューD(残差)</t>
  </si>
  <si>
    <t>A0090_メニューB(残差)</t>
  </si>
  <si>
    <t>A0091_メニューB(残差)</t>
  </si>
  <si>
    <t>A0094_メニューA</t>
  </si>
  <si>
    <t>A0094_メニューB(残差)</t>
  </si>
  <si>
    <t>A0122_メニューH</t>
  </si>
  <si>
    <t>A0122_メニューI(残差)</t>
  </si>
  <si>
    <t>A0126_メニューB(残差)</t>
  </si>
  <si>
    <t>A0127_メニューB(残差)</t>
  </si>
  <si>
    <t>A0130_メニューE(残差)</t>
  </si>
  <si>
    <t>A0134_メニューC(残差)</t>
  </si>
  <si>
    <t>A0135_メニューB(残差)</t>
  </si>
  <si>
    <t>パナソニックオペレーショナルエクセレンス(株)(旧：パナソニック(株))</t>
  </si>
  <si>
    <t>A0136_メニューB(残差)</t>
  </si>
  <si>
    <t>A0138_メニューB(残差)</t>
  </si>
  <si>
    <t>A0140_メニューD(残差)</t>
  </si>
  <si>
    <t>A0141_メニューA</t>
  </si>
  <si>
    <t>A0141_メニューB(残差)</t>
  </si>
  <si>
    <t>A0142_メニューB(残差)</t>
  </si>
  <si>
    <t>リニューアブル・ジャパン(株)(旧：(株)みらい電力)</t>
  </si>
  <si>
    <t>A0143_メニューB</t>
  </si>
  <si>
    <t>A0143_メニューC</t>
  </si>
  <si>
    <t>A0143_メニューD</t>
  </si>
  <si>
    <t>A0143_メニューE(残差)</t>
  </si>
  <si>
    <t>A0149_メニューB(残差)</t>
  </si>
  <si>
    <t>A0150_メニューB(残差)</t>
  </si>
  <si>
    <t>A0153_メニューI</t>
  </si>
  <si>
    <t>A0153_メニューJ</t>
  </si>
  <si>
    <t>A0153_メニューK</t>
  </si>
  <si>
    <t>A0153_メニューL(残差)</t>
  </si>
  <si>
    <t>A0154</t>
  </si>
  <si>
    <t>歌舞伎エナジー(株)</t>
  </si>
  <si>
    <t>A0155_メニューA</t>
  </si>
  <si>
    <t>A0155_メニューB(残差)</t>
  </si>
  <si>
    <t>A0157_メニューB(残差)</t>
  </si>
  <si>
    <t>A0161_メニューA</t>
  </si>
  <si>
    <t>A0161_メニューB(残差)</t>
  </si>
  <si>
    <t>A0162_メニューA</t>
  </si>
  <si>
    <t>A0162_メニューB(残差)</t>
  </si>
  <si>
    <t>A0165_メニューA</t>
  </si>
  <si>
    <t>A0165_メニューB(残差)</t>
  </si>
  <si>
    <t>A0169_メニューB(残差)</t>
  </si>
  <si>
    <t>大和ハウス工業(株)　</t>
  </si>
  <si>
    <t>A0170_メニューI</t>
  </si>
  <si>
    <t>A0170_メニューJ</t>
  </si>
  <si>
    <t>A0170_メニューK(残差)</t>
  </si>
  <si>
    <t>A0172_メニューA</t>
  </si>
  <si>
    <t>A0172_メニューB</t>
  </si>
  <si>
    <t>A0172_メニューC(残差)</t>
  </si>
  <si>
    <t>A0177_メニューB(残差)</t>
  </si>
  <si>
    <t>Ｊａｐａｎ電力(株)</t>
  </si>
  <si>
    <t>A0180_メニューA</t>
  </si>
  <si>
    <t>電源開発(株)</t>
  </si>
  <si>
    <t>A0180_メニューB</t>
  </si>
  <si>
    <t>A0180_メニューC(残差)</t>
  </si>
  <si>
    <t>A0181_メニューB</t>
  </si>
  <si>
    <t>A0181_メニューC</t>
  </si>
  <si>
    <t>A0181_メニューD(残差)</t>
  </si>
  <si>
    <t>A0184_メニューB(残差)</t>
  </si>
  <si>
    <t>A0186_メニューC(残差)</t>
  </si>
  <si>
    <t>A0187_メニューB(残差)</t>
  </si>
  <si>
    <t>A0188_メニューC(残差)</t>
  </si>
  <si>
    <t>日本瓦斯(株)(旧：(株)エナジードリーム)</t>
  </si>
  <si>
    <t>A0193_メニューA</t>
  </si>
  <si>
    <t>A0193_メニューB</t>
  </si>
  <si>
    <t>A0193_メニューC(残差)</t>
  </si>
  <si>
    <t>A0195_メニューB(残差)</t>
  </si>
  <si>
    <t>A0197_メニューA</t>
  </si>
  <si>
    <t>A0197_メニューB</t>
  </si>
  <si>
    <t>A0197_メニューC</t>
  </si>
  <si>
    <t>A0197_メニューD</t>
  </si>
  <si>
    <t>A0197_メニューE(残差)</t>
  </si>
  <si>
    <t>A0199_メニューB(残差)</t>
  </si>
  <si>
    <t>A0200_メニューA</t>
  </si>
  <si>
    <t>A0200_メニューB(残差)</t>
  </si>
  <si>
    <t>(株)レクスポート</t>
  </si>
  <si>
    <t>A0206_メニューB(残差)</t>
  </si>
  <si>
    <t>(株)Ｕ－ＰＯＷＥＲ</t>
  </si>
  <si>
    <t>A0218_メニューA</t>
  </si>
  <si>
    <t>A0218_メニューB(残差)</t>
  </si>
  <si>
    <t>(株)エネウィル(旧：ＪＡＧ国際エナジー(株))</t>
  </si>
  <si>
    <t>A0221_メニューB(残差)</t>
  </si>
  <si>
    <t>Ｎｅｘｔ　Ｐｏｗｅｒ(株)</t>
  </si>
  <si>
    <t>アストマックス(株)</t>
  </si>
  <si>
    <t>A0231_メニューB(残差)</t>
  </si>
  <si>
    <t>A0234_メニューA</t>
  </si>
  <si>
    <t>A0234_メニューB(残差)</t>
  </si>
  <si>
    <t>A0236_メニューA</t>
  </si>
  <si>
    <t>(株)シーラパワー(旧：愛知電力(株))</t>
  </si>
  <si>
    <t>A0236_メニューB(残差)</t>
  </si>
  <si>
    <t>A0238</t>
  </si>
  <si>
    <t>(株)カーボンニュートラル(旧：西多摩バイオパワー(株))</t>
  </si>
  <si>
    <t>(株)地域創生ホールディングス</t>
  </si>
  <si>
    <t>A0257_メニューA</t>
  </si>
  <si>
    <t>A0257_メニューB(残差)</t>
  </si>
  <si>
    <t>A0267_メニューB</t>
  </si>
  <si>
    <t>A0267_メニューC(残差)</t>
  </si>
  <si>
    <t>A0268_メニューC(残差)</t>
  </si>
  <si>
    <t>A0269_メニューG</t>
  </si>
  <si>
    <t>A0269_メニューH</t>
  </si>
  <si>
    <t>A0269_メニューI</t>
  </si>
  <si>
    <t>A0269_メニューJ(残差)</t>
  </si>
  <si>
    <t>A0270_メニューB(残差)</t>
  </si>
  <si>
    <t>A0271_メニューC</t>
  </si>
  <si>
    <t>A0271_メニューD</t>
  </si>
  <si>
    <t>A0271_メニューE(残差)</t>
  </si>
  <si>
    <t>A0272_メニューD</t>
  </si>
  <si>
    <t>A0272_メニューE</t>
  </si>
  <si>
    <t>A0272_メニューF(残差)</t>
  </si>
  <si>
    <t>A0273_メニューC</t>
  </si>
  <si>
    <t>A0273_メニューD</t>
  </si>
  <si>
    <t>A0273_メニューE(残差)</t>
  </si>
  <si>
    <t>A0274_メニューC(残差)</t>
  </si>
  <si>
    <t>A0275_メニューB(残差)</t>
  </si>
  <si>
    <t>A0276_メニューA</t>
  </si>
  <si>
    <t>A0276_メニューB(残差)</t>
  </si>
  <si>
    <t>A0300_メニューB</t>
  </si>
  <si>
    <t>A0300_メニューC(残差)</t>
  </si>
  <si>
    <t>A0308_メニューB(残差)</t>
  </si>
  <si>
    <t>A0310_メニューA</t>
  </si>
  <si>
    <t>A0310_メニューB</t>
  </si>
  <si>
    <t>A0310_メニューC</t>
  </si>
  <si>
    <t>A0310_メニューD(残差)</t>
  </si>
  <si>
    <t>三愛オブリ(株)(旧：三愛石油(株))</t>
  </si>
  <si>
    <t>A0324_メニューB(残差)</t>
  </si>
  <si>
    <t>香川電力(株)　</t>
  </si>
  <si>
    <t>A0330_メニューB(残差)</t>
  </si>
  <si>
    <t>A0336_メニューA</t>
  </si>
  <si>
    <t>A0336_メニューB(残差)</t>
  </si>
  <si>
    <t>エッセンシャルエナジー(株)</t>
  </si>
  <si>
    <t>(株)エージーピー　</t>
  </si>
  <si>
    <t>(株)クローバー・テクノロジーズ(旧：四つ葉電力(株))</t>
  </si>
  <si>
    <t>(株)関西空調　</t>
  </si>
  <si>
    <t>A0355_メニューB</t>
  </si>
  <si>
    <t>A0355_メニューC</t>
  </si>
  <si>
    <t>A0355_メニューD(残差)</t>
  </si>
  <si>
    <t>A0369_メニューB(残差)</t>
  </si>
  <si>
    <t>A0371_メニューA</t>
  </si>
  <si>
    <t>A0371_メニューB</t>
  </si>
  <si>
    <t>A0371_メニューC</t>
  </si>
  <si>
    <t>A0371_メニューD</t>
  </si>
  <si>
    <t>A0371_メニューE(残差)</t>
  </si>
  <si>
    <t>A0373_メニューA</t>
  </si>
  <si>
    <t>A0373_メニューB(残差)</t>
  </si>
  <si>
    <t>A0382_メニューB(残差)</t>
  </si>
  <si>
    <t>A0385_メニューA</t>
  </si>
  <si>
    <t>A0385_メニューB(残差)</t>
  </si>
  <si>
    <t>楽天エナジー(株)</t>
  </si>
  <si>
    <t>A0388_メニューB</t>
  </si>
  <si>
    <t>A0388_メニューC(残差)</t>
  </si>
  <si>
    <t>Ａｐａｍａｎ　Ｅｎｅｒｇｙ(株)</t>
  </si>
  <si>
    <t>(株)Ｏｐｔｉｍｉｚｅｄ　Ｅｎｅｒｇｙ</t>
  </si>
  <si>
    <t>A0415_メニューA</t>
  </si>
  <si>
    <t>A0415_メニューB(残差)</t>
  </si>
  <si>
    <t>A0419_メニューB</t>
  </si>
  <si>
    <t>A0419_メニューC(残差)</t>
  </si>
  <si>
    <t>A0430_メニューA</t>
  </si>
  <si>
    <t>A0430_メニューB(残差)</t>
  </si>
  <si>
    <t>A0440_メニューA</t>
  </si>
  <si>
    <t>A0440_メニューB(残差)</t>
  </si>
  <si>
    <t>A0448_メニューA</t>
  </si>
  <si>
    <t>A0448_メニューB(残差)</t>
  </si>
  <si>
    <t>A0453_メニューA</t>
  </si>
  <si>
    <t>A0453_メニューB(残差)</t>
  </si>
  <si>
    <t>A0456_メニューA</t>
  </si>
  <si>
    <t>A0456_メニューB(残差)</t>
  </si>
  <si>
    <t>A0457</t>
  </si>
  <si>
    <t>トリニティエナジー(株)</t>
  </si>
  <si>
    <t>ワンワールドエナジー(株)(旧：(株)地方創生テクノロジーラボ)</t>
  </si>
  <si>
    <t>(株)ＬＩＸＩＬ　ＴＥＰＣＯ　スマートパートナーズ</t>
  </si>
  <si>
    <t>A0461_メニューB</t>
  </si>
  <si>
    <t>A0461_メニューC(残差)</t>
  </si>
  <si>
    <t>(株)ＮＥＸＴ　ＯＮＥ</t>
  </si>
  <si>
    <t>A0473_メニューA</t>
  </si>
  <si>
    <t>(株)フォーバルテレコム　</t>
  </si>
  <si>
    <t>A0473_メニューB(残差)</t>
  </si>
  <si>
    <t>A0486_メニューA</t>
  </si>
  <si>
    <t>A0486_メニューB(残差)</t>
  </si>
  <si>
    <t>A0490_メニューB(残差)</t>
  </si>
  <si>
    <t>A0491_メニューA</t>
  </si>
  <si>
    <t>Ｑ．ＥＮＥＳＴでんき(株)(旧：ジニーエナジー合同会社)</t>
  </si>
  <si>
    <t>A0491_メニューB</t>
  </si>
  <si>
    <t>A0491_メニューC(残差)</t>
  </si>
  <si>
    <t>A0499_メニューA</t>
  </si>
  <si>
    <t>A0499_メニューB(残差)</t>
  </si>
  <si>
    <t>A0506_メニューB</t>
  </si>
  <si>
    <t>A0506_メニューC</t>
  </si>
  <si>
    <t>A0506_メニューD</t>
  </si>
  <si>
    <t>A0506_メニューE(残差)</t>
  </si>
  <si>
    <t>A0513_メニューA</t>
  </si>
  <si>
    <t>A0513_メニューB(残差)</t>
  </si>
  <si>
    <t>A0514_メニューB(残差)</t>
  </si>
  <si>
    <t>(株)Ｌｉｎｋ　Ｌｉｆｅ</t>
  </si>
  <si>
    <t>A0519_メニューB(残差)</t>
  </si>
  <si>
    <t>A0525_メニューB</t>
  </si>
  <si>
    <t>A0525_メニューC(残差)</t>
  </si>
  <si>
    <t>A0528_メニューC(残差)</t>
  </si>
  <si>
    <t>(株)Ｍｐｏｗｅｒ</t>
  </si>
  <si>
    <t>A0533_メニューC</t>
  </si>
  <si>
    <t>A0533_メニューD(残差)</t>
  </si>
  <si>
    <t>A0537_メニューA</t>
  </si>
  <si>
    <t>東彩ガス(株)</t>
  </si>
  <si>
    <t>A0537_メニューB(残差)</t>
  </si>
  <si>
    <t>くこくエネルギー(株)(旧：熊本電力(株))</t>
  </si>
  <si>
    <t>A0550</t>
  </si>
  <si>
    <t>(株)エコログ</t>
  </si>
  <si>
    <t>A0551_メニューA</t>
  </si>
  <si>
    <t>A0551_メニューB(残差)</t>
  </si>
  <si>
    <t>A0553_メニューB</t>
  </si>
  <si>
    <t>A0553_メニューC(残差)</t>
  </si>
  <si>
    <t>A0556_メニューA</t>
  </si>
  <si>
    <t>A0556_メニューB(残差)</t>
  </si>
  <si>
    <t>A0571_メニューA</t>
  </si>
  <si>
    <t>A0571_メニューB</t>
  </si>
  <si>
    <t>A0571_メニューC(残差)</t>
  </si>
  <si>
    <t>A0573</t>
  </si>
  <si>
    <t>北陸電力ビズ・エナジーソリューション(株)</t>
  </si>
  <si>
    <t>A0577_メニューB(残差)</t>
  </si>
  <si>
    <t>ＷＳエナジー(株)</t>
  </si>
  <si>
    <t>A0581_メニューB</t>
  </si>
  <si>
    <t>A0581_メニューC(残差)</t>
  </si>
  <si>
    <t>(株)ケアネス(旧：(株)ルーア)</t>
  </si>
  <si>
    <t>A0584_メニューA</t>
  </si>
  <si>
    <t>ＭＣＰＤ(株)(旧：ＭＣＰＤ合同会社)</t>
  </si>
  <si>
    <t>A0584_メニューB</t>
  </si>
  <si>
    <t>A0592_メニューA</t>
  </si>
  <si>
    <t>A0592_メニューB(残差)</t>
  </si>
  <si>
    <t>(株)Ｓａｎｋｏ　ＩＢ</t>
  </si>
  <si>
    <t>A0596_メニューA</t>
  </si>
  <si>
    <t>A0596_メニューB</t>
  </si>
  <si>
    <t>A0596_メニューC(残差)</t>
  </si>
  <si>
    <t>A0604</t>
  </si>
  <si>
    <t>(株)エイチティーピー</t>
  </si>
  <si>
    <t>ＲＥ１００電力(株)</t>
  </si>
  <si>
    <t>A0611_メニューB(残差)</t>
  </si>
  <si>
    <t>A0617_メニューB</t>
  </si>
  <si>
    <t>A0617_メニューC(残差)</t>
  </si>
  <si>
    <t>(株)ＬＥＮＥＴＳ</t>
  </si>
  <si>
    <t>アイエスジー(株)</t>
  </si>
  <si>
    <t>A0623</t>
  </si>
  <si>
    <t>(株)富士山電力</t>
  </si>
  <si>
    <t>(株)エネクル(旧：堀川産業(株))</t>
  </si>
  <si>
    <t>(株)タケエイでんき(旧：(株)横須賀アーバンウッドパワー)</t>
  </si>
  <si>
    <t>A0631_メニューA</t>
  </si>
  <si>
    <t>A0631_メニューB(残差)</t>
  </si>
  <si>
    <t>A0632_メニューB(残差)</t>
  </si>
  <si>
    <t>A0642_メニューC</t>
  </si>
  <si>
    <t>A0642_メニューD(残差)</t>
  </si>
  <si>
    <t>A0647</t>
  </si>
  <si>
    <t>レネックス電力合同会社</t>
  </si>
  <si>
    <t>A0653_メニューA</t>
  </si>
  <si>
    <t>ＮＴＴアノードエナジー(株)</t>
  </si>
  <si>
    <t>A0653_メニューB(残差)</t>
  </si>
  <si>
    <t>A0654</t>
  </si>
  <si>
    <t>スマート電気(株)</t>
  </si>
  <si>
    <t>A0656_メニューA</t>
  </si>
  <si>
    <t>A0656_メニューB(残差)</t>
  </si>
  <si>
    <t>ＵＮＩＶＥＲＧＹ(株)</t>
  </si>
  <si>
    <t>ＪＲ西日本住宅サービス(株)</t>
  </si>
  <si>
    <t>A0663</t>
  </si>
  <si>
    <t>(株)アイキューブ・マーケティング</t>
  </si>
  <si>
    <t>A0664_メニューC</t>
  </si>
  <si>
    <t>A0664_メニューD(残差)</t>
  </si>
  <si>
    <t>A0667_メニューB(残差)</t>
  </si>
  <si>
    <t>(株)能勢・豊能まちづくり</t>
  </si>
  <si>
    <t>A0670_メニューA</t>
  </si>
  <si>
    <t>A0670_メニューB</t>
  </si>
  <si>
    <t>A0670_メニューC(残差)</t>
  </si>
  <si>
    <t>ＫＢＮ(株)</t>
  </si>
  <si>
    <t>A0678_メニューE</t>
  </si>
  <si>
    <t>ＴＥＰＣＯライフサービス(株)</t>
  </si>
  <si>
    <t>A0680</t>
  </si>
  <si>
    <t>会津エナジー(株)</t>
  </si>
  <si>
    <t>A0683</t>
  </si>
  <si>
    <t>永井自動車工業(株)</t>
  </si>
  <si>
    <t>A0689_メニューA</t>
  </si>
  <si>
    <t>A0689_メニューB(残差)</t>
  </si>
  <si>
    <t>A0692_メニューC</t>
  </si>
  <si>
    <t>A0692_メニューD</t>
  </si>
  <si>
    <t>A0692_メニューE</t>
  </si>
  <si>
    <t>A0692_メニューF</t>
  </si>
  <si>
    <t>A0698_メニューF</t>
  </si>
  <si>
    <t>A0703</t>
  </si>
  <si>
    <t>ＪＲＥトレーディング(株)</t>
  </si>
  <si>
    <t>Ｃａｓｔｌｅｔｏｎ　Ｃｏｍｍｏｄｉｔｉｅｓ　Ｊａｐａｎ合同会社</t>
  </si>
  <si>
    <t>エア・ウォーター・ライフソリューション(株)(旧：エア・ウォーター北海道(株))</t>
  </si>
  <si>
    <t>A0709_メニューB(残差)</t>
  </si>
  <si>
    <t>A0710</t>
  </si>
  <si>
    <t>(株)京楽産業ホールディングス</t>
  </si>
  <si>
    <t>(株)ＲｅｎｏＬａｂｏ</t>
  </si>
  <si>
    <t>A0716</t>
  </si>
  <si>
    <t>レモンガス(株)</t>
  </si>
  <si>
    <t>A0718</t>
  </si>
  <si>
    <t>(株)日本海水</t>
  </si>
  <si>
    <t>A0725</t>
  </si>
  <si>
    <t>合同会社Ｐｅａｋ８</t>
  </si>
  <si>
    <t>A0726</t>
  </si>
  <si>
    <t>八千代エンジニヤリング(株)</t>
  </si>
  <si>
    <t>A0730</t>
  </si>
  <si>
    <t>ゆきぐに新電力(株)</t>
  </si>
  <si>
    <t>A0734</t>
  </si>
  <si>
    <t>(株)Ｉ＆Ｉ</t>
  </si>
  <si>
    <t>A0738</t>
  </si>
  <si>
    <t>(株)グルーヴエナジー</t>
  </si>
  <si>
    <t>A0742</t>
  </si>
  <si>
    <t>(株)縁人</t>
  </si>
  <si>
    <t>Ｔ＆Ｔエナジー(株)</t>
  </si>
  <si>
    <t>A0744_メニューA</t>
  </si>
  <si>
    <t>(株)ルーク</t>
  </si>
  <si>
    <t>A0744_メニューB</t>
  </si>
  <si>
    <t>A0744_メニューC(残差)</t>
  </si>
  <si>
    <t>A0745</t>
  </si>
  <si>
    <t>(株)ふくしま未来パワー</t>
  </si>
  <si>
    <t>A0746</t>
  </si>
  <si>
    <t>かけがわ報徳パワー(株)</t>
  </si>
  <si>
    <t>A0747</t>
  </si>
  <si>
    <t>ＳｕｓｔａｉｎａｂｌｅＥｎｅｒｇｙ(株)</t>
  </si>
  <si>
    <t>A0752</t>
  </si>
  <si>
    <t>イワタニセントラル北海道(株)</t>
  </si>
  <si>
    <t>A0753</t>
  </si>
  <si>
    <t>ホームタウンエナジー(株)</t>
  </si>
  <si>
    <t>A0754</t>
  </si>
  <si>
    <t>(株)彩の国でんき</t>
  </si>
  <si>
    <t>A0756</t>
  </si>
  <si>
    <t>(株)ホープエナジー</t>
  </si>
  <si>
    <t>A0759</t>
  </si>
  <si>
    <t>(株)クリーンベンチャー２１</t>
  </si>
  <si>
    <t>A0760</t>
  </si>
  <si>
    <t>三河商事(株)</t>
  </si>
  <si>
    <t>A0761</t>
  </si>
  <si>
    <t>(株)みとや</t>
  </si>
  <si>
    <t>A0762</t>
  </si>
  <si>
    <t>三州電力(株)</t>
  </si>
  <si>
    <t>A0763</t>
  </si>
  <si>
    <t>フラットエナジー(株)</t>
  </si>
  <si>
    <t>A0764</t>
  </si>
  <si>
    <t>沖縄新エネ開発(株)</t>
  </si>
  <si>
    <t>A0766_メニューA</t>
  </si>
  <si>
    <t>つづくみらいエナジー(株)</t>
  </si>
  <si>
    <t>A0766_メニューB(残差)</t>
  </si>
  <si>
    <t>A0769</t>
  </si>
  <si>
    <t>(株)中庄商店</t>
  </si>
  <si>
    <t>A0770</t>
  </si>
  <si>
    <t>(株)ほくだん</t>
  </si>
  <si>
    <t>A0774</t>
  </si>
  <si>
    <t>(株)コノミヤホールディングス</t>
  </si>
  <si>
    <t>A0776</t>
  </si>
  <si>
    <t>自由でんき(株)</t>
  </si>
  <si>
    <t>A0780</t>
  </si>
  <si>
    <t>(株)ビジョン</t>
  </si>
  <si>
    <t>A0781</t>
  </si>
  <si>
    <t>(株)丸の内電力</t>
  </si>
  <si>
    <t>A0782</t>
  </si>
  <si>
    <t>西川建材工業(株)</t>
  </si>
  <si>
    <t>A0783</t>
  </si>
  <si>
    <t>(株)中京電力</t>
  </si>
  <si>
    <t>A0785</t>
  </si>
  <si>
    <t>(株)クオリティプラス</t>
  </si>
  <si>
    <t>A0786</t>
  </si>
  <si>
    <t>Ｙ．Ｗ．Ｃ(株)</t>
  </si>
  <si>
    <t>A0793_メニューA</t>
  </si>
  <si>
    <t>ＴＧオクトパスエナジー(株)</t>
  </si>
  <si>
    <t>A0793_メニューB</t>
  </si>
  <si>
    <t>A0796</t>
  </si>
  <si>
    <t>東北電力フロンティア(株)</t>
  </si>
  <si>
    <t>A0798</t>
  </si>
  <si>
    <t>(株)ファラデー</t>
  </si>
  <si>
    <t>A0803</t>
  </si>
  <si>
    <t>出雲ケーブルビジョン(株)</t>
  </si>
  <si>
    <t>A0806</t>
  </si>
  <si>
    <t>いずも縁結び電力(株)</t>
  </si>
  <si>
    <t>A0808</t>
  </si>
  <si>
    <t>宇都宮ライトパワー(株)</t>
  </si>
  <si>
    <t>送配電-2</t>
  </si>
  <si>
    <t>エネルギー集計対象の事業所数</t>
    <rPh sb="5" eb="7">
      <t>シュウケイ</t>
    </rPh>
    <rPh sb="7" eb="9">
      <t>タイショウ</t>
    </rPh>
    <rPh sb="10" eb="13">
      <t>ジギョウショ</t>
    </rPh>
    <rPh sb="13" eb="14">
      <t>スウ</t>
    </rPh>
    <phoneticPr fontId="83"/>
  </si>
  <si>
    <t>うち、原油換算エネルギー使用量が500ｋl 以上の事業所数</t>
    <rPh sb="28" eb="29">
      <t>スウ</t>
    </rPh>
    <phoneticPr fontId="83"/>
  </si>
  <si>
    <t>その他電気事業者名</t>
    <rPh sb="2" eb="3">
      <t>タ</t>
    </rPh>
    <rPh sb="3" eb="8">
      <t>デンキジギョウシャ</t>
    </rPh>
    <rPh sb="8" eb="9">
      <t>メイ</t>
    </rPh>
    <phoneticPr fontId="9"/>
  </si>
  <si>
    <t>排出係数と、電気の発熱量の設定（標準の設定から変更する場合）</t>
    <rPh sb="6" eb="8">
      <t>デンキ</t>
    </rPh>
    <rPh sb="9" eb="12">
      <t>ハツネツリョウ</t>
    </rPh>
    <rPh sb="13" eb="15">
      <t>セッテイ</t>
    </rPh>
    <rPh sb="16" eb="18">
      <t>ヒョウジュン</t>
    </rPh>
    <rPh sb="19" eb="21">
      <t>セッテイ</t>
    </rPh>
    <rPh sb="23" eb="25">
      <t>ヘンコウ</t>
    </rPh>
    <rPh sb="27" eb="29">
      <t>バアイ</t>
    </rPh>
    <phoneticPr fontId="9"/>
  </si>
  <si>
    <t>1,2号</t>
    <rPh sb="3" eb="4">
      <t>ゴウ</t>
    </rPh>
    <phoneticPr fontId="9"/>
  </si>
  <si>
    <t>3号</t>
    <rPh sb="1" eb="2">
      <t>ゴウ</t>
    </rPh>
    <phoneticPr fontId="9"/>
  </si>
  <si>
    <t>根拠さんて</t>
    <rPh sb="0" eb="2">
      <t>コンキョ</t>
    </rPh>
    <phoneticPr fontId="9"/>
  </si>
  <si>
    <r>
      <t>０　はじめにお読みください　</t>
    </r>
    <r>
      <rPr>
        <sz val="11"/>
        <color theme="0"/>
        <rFont val="ＭＳ Ｐゴシック"/>
        <family val="3"/>
        <charset val="128"/>
        <scheme val="minor"/>
      </rPr>
      <t>※この項目は印刷対象範囲外です。</t>
    </r>
    <rPh sb="7" eb="8">
      <t>ヨ</t>
    </rPh>
    <rPh sb="22" eb="24">
      <t>タイショウ</t>
    </rPh>
    <phoneticPr fontId="131"/>
  </si>
  <si>
    <t>集計の対象となる自動車</t>
    <rPh sb="0" eb="2">
      <t>シュウケイ</t>
    </rPh>
    <rPh sb="3" eb="5">
      <t>タイショウ</t>
    </rPh>
    <rPh sb="8" eb="11">
      <t>ジドウシャ</t>
    </rPh>
    <phoneticPr fontId="131"/>
  </si>
  <si>
    <t>※自動車ＮＯx・ＰＭ法の報告対象車両との違い</t>
    <rPh sb="12" eb="14">
      <t>ホウコク</t>
    </rPh>
    <rPh sb="16" eb="18">
      <t>シャリョウ</t>
    </rPh>
    <rPh sb="20" eb="21">
      <t>チガ</t>
    </rPh>
    <phoneticPr fontId="131"/>
  </si>
  <si>
    <t>　本県の事業活動温暖化対策計画書制度では、自動車ＮＯx・ＰＭ法の対策地域以外の県内の区域（相模原市の一部（旧津久井町、旧相模湖町、旧藤野町）、南足柄市、松田町、山北町、開成町、箱根町、真鶴町、湯河原町、清川村）に使用の本拠の位置を有する自動車も集計の対象となります。</t>
    <rPh sb="1" eb="3">
      <t>ホンケン</t>
    </rPh>
    <rPh sb="4" eb="6">
      <t>ジギョウ</t>
    </rPh>
    <rPh sb="6" eb="8">
      <t>カツドウ</t>
    </rPh>
    <rPh sb="8" eb="11">
      <t>オンダンカ</t>
    </rPh>
    <rPh sb="11" eb="13">
      <t>タイサク</t>
    </rPh>
    <rPh sb="13" eb="16">
      <t>ケイカクショ</t>
    </rPh>
    <rPh sb="16" eb="18">
      <t>セイド</t>
    </rPh>
    <rPh sb="32" eb="34">
      <t>タイサク</t>
    </rPh>
    <rPh sb="112" eb="114">
      <t>イチ</t>
    </rPh>
    <rPh sb="122" eb="124">
      <t>シュウケイ</t>
    </rPh>
    <rPh sb="125" eb="127">
      <t>タイショウ</t>
    </rPh>
    <phoneticPr fontId="131"/>
  </si>
  <si>
    <r>
      <t>集計の</t>
    </r>
    <r>
      <rPr>
        <b/>
        <u/>
        <sz val="12"/>
        <color theme="1"/>
        <rFont val="ＭＳ Ｐゴシック"/>
        <family val="3"/>
        <charset val="128"/>
        <scheme val="minor"/>
      </rPr>
      <t>対象外</t>
    </r>
    <r>
      <rPr>
        <b/>
        <sz val="12"/>
        <color theme="1"/>
        <rFont val="ＭＳ Ｐゴシック"/>
        <family val="3"/>
        <charset val="128"/>
        <scheme val="minor"/>
      </rPr>
      <t>となる自動車</t>
    </r>
    <rPh sb="0" eb="2">
      <t>シュウケイ</t>
    </rPh>
    <rPh sb="3" eb="5">
      <t>タイショウ</t>
    </rPh>
    <rPh sb="5" eb="6">
      <t>ガイ</t>
    </rPh>
    <rPh sb="9" eb="12">
      <t>ジドウシャ</t>
    </rPh>
    <phoneticPr fontId="131"/>
  </si>
  <si>
    <r>
      <t>◆</t>
    </r>
    <r>
      <rPr>
        <b/>
        <u/>
        <sz val="11"/>
        <color theme="1"/>
        <rFont val="ＭＳ Ｐゴシック"/>
        <family val="3"/>
        <charset val="128"/>
        <scheme val="minor"/>
      </rPr>
      <t>軽自動車</t>
    </r>
    <rPh sb="1" eb="5">
      <t>ケイジドウシャ</t>
    </rPh>
    <phoneticPr fontId="131"/>
  </si>
  <si>
    <r>
      <t>◆従業員の自家用車</t>
    </r>
    <r>
      <rPr>
        <sz val="11"/>
        <color theme="1"/>
        <rFont val="ＭＳ Ｐゴシック"/>
        <family val="3"/>
        <charset val="128"/>
        <scheme val="minor"/>
      </rPr>
      <t>（車検証の「使用者の氏名又は名称」欄が当該事業者ではないもの）</t>
    </r>
    <rPh sb="1" eb="4">
      <t>ジュウギョウイン</t>
    </rPh>
    <rPh sb="5" eb="9">
      <t>ジカヨウシャ</t>
    </rPh>
    <rPh sb="10" eb="13">
      <t>シャケンショウ</t>
    </rPh>
    <rPh sb="15" eb="18">
      <t>シヨウシャ</t>
    </rPh>
    <rPh sb="19" eb="21">
      <t>シメイ</t>
    </rPh>
    <rPh sb="21" eb="22">
      <t>マタ</t>
    </rPh>
    <rPh sb="23" eb="25">
      <t>メイショウ</t>
    </rPh>
    <rPh sb="26" eb="27">
      <t>ラン</t>
    </rPh>
    <rPh sb="28" eb="30">
      <t>トウガイ</t>
    </rPh>
    <rPh sb="30" eb="32">
      <t>ジギョウ</t>
    </rPh>
    <rPh sb="32" eb="33">
      <t>シャ</t>
    </rPh>
    <phoneticPr fontId="131"/>
  </si>
  <si>
    <t>◆被けん引車</t>
    <phoneticPr fontId="131"/>
  </si>
  <si>
    <t>◆貨物運送等を委託する場合に、その受託者が使用する自動車</t>
    <phoneticPr fontId="131"/>
  </si>
  <si>
    <t>◆中古車等を販売している事業者などが、販売することを前提に所有している自動車</t>
    <phoneticPr fontId="131"/>
  </si>
  <si>
    <r>
      <t>集計の結果、</t>
    </r>
    <r>
      <rPr>
        <b/>
        <u/>
        <sz val="12"/>
        <color theme="1"/>
        <rFont val="ＭＳ Ｐゴシック"/>
        <family val="3"/>
        <charset val="128"/>
        <scheme val="minor"/>
      </rPr>
      <t>前年度以前の報告台数等に誤りがあることが判明した場合</t>
    </r>
    <r>
      <rPr>
        <b/>
        <sz val="12"/>
        <color theme="1"/>
        <rFont val="ＭＳ Ｐゴシック"/>
        <family val="3"/>
        <charset val="128"/>
        <scheme val="minor"/>
      </rPr>
      <t>の対応</t>
    </r>
    <rPh sb="0" eb="2">
      <t>シュウケイ</t>
    </rPh>
    <rPh sb="3" eb="5">
      <t>ケッカ</t>
    </rPh>
    <rPh sb="6" eb="9">
      <t>ゼンネンド</t>
    </rPh>
    <rPh sb="9" eb="11">
      <t>イゼン</t>
    </rPh>
    <rPh sb="12" eb="14">
      <t>ホウコク</t>
    </rPh>
    <rPh sb="14" eb="16">
      <t>ダイスウ</t>
    </rPh>
    <rPh sb="16" eb="17">
      <t>トウ</t>
    </rPh>
    <rPh sb="18" eb="19">
      <t>アヤマ</t>
    </rPh>
    <rPh sb="26" eb="28">
      <t>ハンメイ</t>
    </rPh>
    <rPh sb="30" eb="32">
      <t>バアイ</t>
    </rPh>
    <rPh sb="33" eb="35">
      <t>タイオウ</t>
    </rPh>
    <phoneticPr fontId="131"/>
  </si>
  <si>
    <r>
      <t>⇒前年度以前の報告台数等は県ホームページ上で公開しており、内容修正のため、</t>
    </r>
    <r>
      <rPr>
        <b/>
        <u/>
        <sz val="11"/>
        <color theme="1"/>
        <rFont val="ＭＳ Ｐゴシック"/>
        <family val="3"/>
        <charset val="128"/>
        <scheme val="minor"/>
      </rPr>
      <t>「修正理由書」</t>
    </r>
    <r>
      <rPr>
        <u/>
        <sz val="11"/>
        <color theme="1"/>
        <rFont val="ＭＳ Ｐゴシック"/>
        <family val="3"/>
        <charset val="128"/>
        <scheme val="minor"/>
      </rPr>
      <t>（押印不要）</t>
    </r>
    <r>
      <rPr>
        <sz val="11"/>
        <color theme="1"/>
        <rFont val="ＭＳ Ｐゴシック"/>
        <family val="3"/>
        <charset val="128"/>
        <scheme val="minor"/>
      </rPr>
      <t>を提出していただきます。誤りが判明した場合は、速やかにご相談ください。</t>
    </r>
    <rPh sb="1" eb="4">
      <t>ゼンネンド</t>
    </rPh>
    <rPh sb="4" eb="6">
      <t>イゼン</t>
    </rPh>
    <rPh sb="7" eb="9">
      <t>ホウコク</t>
    </rPh>
    <rPh sb="9" eb="11">
      <t>ダイスウ</t>
    </rPh>
    <rPh sb="11" eb="12">
      <t>トウ</t>
    </rPh>
    <rPh sb="13" eb="14">
      <t>ケン</t>
    </rPh>
    <rPh sb="20" eb="21">
      <t>ジョウ</t>
    </rPh>
    <rPh sb="22" eb="24">
      <t>コウカイ</t>
    </rPh>
    <rPh sb="29" eb="31">
      <t>ナイヨウ</t>
    </rPh>
    <rPh sb="31" eb="33">
      <t>シュウセイ</t>
    </rPh>
    <rPh sb="38" eb="40">
      <t>シュウセイ</t>
    </rPh>
    <rPh sb="40" eb="43">
      <t>リユウショ</t>
    </rPh>
    <rPh sb="45" eb="47">
      <t>オウイン</t>
    </rPh>
    <rPh sb="47" eb="49">
      <t>フヨウ</t>
    </rPh>
    <rPh sb="51" eb="53">
      <t>テイシュツ</t>
    </rPh>
    <rPh sb="62" eb="63">
      <t>アヤマ</t>
    </rPh>
    <rPh sb="65" eb="67">
      <t>ハンメイ</t>
    </rPh>
    <rPh sb="69" eb="71">
      <t>バアイ</t>
    </rPh>
    <rPh sb="73" eb="74">
      <t>スミ</t>
    </rPh>
    <rPh sb="78" eb="80">
      <t>ソウダン</t>
    </rPh>
    <phoneticPr fontId="131"/>
  </si>
  <si>
    <t>年度末所有車両</t>
    <rPh sb="5" eb="7">
      <t>シャリョウ</t>
    </rPh>
    <phoneticPr fontId="131"/>
  </si>
  <si>
    <t>a</t>
    <phoneticPr fontId="131"/>
  </si>
  <si>
    <t>継続台数</t>
    <rPh sb="0" eb="2">
      <t>ケイゾク</t>
    </rPh>
    <rPh sb="2" eb="4">
      <t>ダイスウ</t>
    </rPh>
    <phoneticPr fontId="131"/>
  </si>
  <si>
    <t>走行なし</t>
    <rPh sb="0" eb="2">
      <t>ソウコウ</t>
    </rPh>
    <phoneticPr fontId="131"/>
  </si>
  <si>
    <t>年度末所有車両</t>
    <rPh sb="0" eb="2">
      <t>ネンド</t>
    </rPh>
    <rPh sb="2" eb="3">
      <t>マツ</t>
    </rPh>
    <rPh sb="3" eb="5">
      <t>ショユウ</t>
    </rPh>
    <rPh sb="5" eb="7">
      <t>シャリョウ</t>
    </rPh>
    <phoneticPr fontId="131"/>
  </si>
  <si>
    <t>台</t>
    <rPh sb="0" eb="1">
      <t>ダイ</t>
    </rPh>
    <phoneticPr fontId="131"/>
  </si>
  <si>
    <t>↑昨年度提出した計画書等の第１面（上段）に記載した台数 （新規事業者の場合を除く。）</t>
    <rPh sb="31" eb="33">
      <t>ジギョウ</t>
    </rPh>
    <rPh sb="33" eb="34">
      <t>シャ</t>
    </rPh>
    <phoneticPr fontId="131"/>
  </si>
  <si>
    <t>b</t>
    <phoneticPr fontId="131"/>
  </si>
  <si>
    <t>減車台数</t>
    <rPh sb="0" eb="1">
      <t>ゲン</t>
    </rPh>
    <rPh sb="1" eb="2">
      <t>シャ</t>
    </rPh>
    <rPh sb="2" eb="4">
      <t>ダイスウ</t>
    </rPh>
    <phoneticPr fontId="131"/>
  </si>
  <si>
    <t>新規台数</t>
    <rPh sb="0" eb="2">
      <t>シンキ</t>
    </rPh>
    <rPh sb="2" eb="4">
      <t>ダイスウ</t>
    </rPh>
    <phoneticPr fontId="131"/>
  </si>
  <si>
    <t>c</t>
    <phoneticPr fontId="131"/>
  </si>
  <si>
    <t>走行台数</t>
    <rPh sb="0" eb="2">
      <t>ソウコウ</t>
    </rPh>
    <rPh sb="2" eb="4">
      <t>ダイスウ</t>
    </rPh>
    <phoneticPr fontId="131"/>
  </si>
  <si>
    <t>d</t>
    <phoneticPr fontId="131"/>
  </si>
  <si>
    <t>(①+②+③+④)</t>
    <phoneticPr fontId="131"/>
  </si>
  <si>
    <r>
      <rPr>
        <sz val="9"/>
        <rFont val="ＭＳ Ｐゴシック"/>
        <family val="3"/>
        <charset val="128"/>
        <scheme val="minor"/>
      </rPr>
      <t>横浜・川崎を除く</t>
    </r>
    <r>
      <rPr>
        <b/>
        <sz val="11"/>
        <rFont val="ＭＳ Ｐゴシック"/>
        <family val="3"/>
        <charset val="128"/>
        <scheme val="minor"/>
      </rPr>
      <t>県域</t>
    </r>
    <rPh sb="0" eb="1">
      <t>ヨコ</t>
    </rPh>
    <rPh sb="1" eb="2">
      <t>ハマ</t>
    </rPh>
    <rPh sb="3" eb="5">
      <t>カワサキ</t>
    </rPh>
    <rPh sb="6" eb="7">
      <t>ノゾ</t>
    </rPh>
    <rPh sb="8" eb="10">
      <t>ケンイキ</t>
    </rPh>
    <phoneticPr fontId="131"/>
  </si>
  <si>
    <t>a'</t>
    <phoneticPr fontId="131"/>
  </si>
  <si>
    <r>
      <t>走行あり</t>
    </r>
    <r>
      <rPr>
        <sz val="9"/>
        <color theme="0"/>
        <rFont val="ＭＳ Ｐゴシック"/>
        <family val="3"/>
        <charset val="128"/>
        <scheme val="minor"/>
      </rPr>
      <t>①'</t>
    </r>
    <rPh sb="0" eb="2">
      <t>ソウコウ</t>
    </rPh>
    <phoneticPr fontId="131"/>
  </si>
  <si>
    <t>↑昨年度提出した計画書等の第１面（下段）に記載した台数 （新規事業者の場合を除く。）</t>
    <rPh sb="17" eb="18">
      <t>シタ</t>
    </rPh>
    <phoneticPr fontId="131"/>
  </si>
  <si>
    <t>b'</t>
    <phoneticPr fontId="131"/>
  </si>
  <si>
    <r>
      <t>走行あり</t>
    </r>
    <r>
      <rPr>
        <sz val="9"/>
        <color theme="0"/>
        <rFont val="ＭＳ Ｐゴシック"/>
        <family val="3"/>
        <charset val="128"/>
        <scheme val="minor"/>
      </rPr>
      <t>②'</t>
    </r>
    <rPh sb="0" eb="2">
      <t>ソウコウ</t>
    </rPh>
    <phoneticPr fontId="131"/>
  </si>
  <si>
    <r>
      <t>↑今年度提出する計画書等の第１面（下段）に記載する台数</t>
    </r>
    <r>
      <rPr>
        <sz val="9"/>
        <color theme="1"/>
        <rFont val="ＭＳ Ｐゴシック"/>
        <family val="3"/>
        <charset val="128"/>
        <scheme val="minor"/>
      </rPr>
      <t>　(a'+c')</t>
    </r>
    <rPh sb="17" eb="18">
      <t>シタ</t>
    </rPh>
    <phoneticPr fontId="131"/>
  </si>
  <si>
    <t>c'</t>
    <phoneticPr fontId="131"/>
  </si>
  <si>
    <r>
      <t>走行あり</t>
    </r>
    <r>
      <rPr>
        <sz val="9"/>
        <color theme="0"/>
        <rFont val="ＭＳ Ｐゴシック"/>
        <family val="3"/>
        <charset val="128"/>
        <scheme val="minor"/>
      </rPr>
      <t>③'</t>
    </r>
    <rPh sb="0" eb="2">
      <t>ソウコウ</t>
    </rPh>
    <phoneticPr fontId="131"/>
  </si>
  <si>
    <t>d'</t>
    <phoneticPr fontId="131"/>
  </si>
  <si>
    <r>
      <t>走行あり</t>
    </r>
    <r>
      <rPr>
        <sz val="9"/>
        <color theme="0"/>
        <rFont val="ＭＳ Ｐゴシック"/>
        <family val="3"/>
        <charset val="128"/>
        <scheme val="minor"/>
      </rPr>
      <t>④'</t>
    </r>
    <rPh sb="0" eb="2">
      <t>ソウコウ</t>
    </rPh>
    <phoneticPr fontId="131"/>
  </si>
  <si>
    <t>(①'+②'+③'+④')</t>
    <phoneticPr fontId="131"/>
  </si>
  <si>
    <t>燃料の種類</t>
    <rPh sb="0" eb="2">
      <t>ネンリョウ</t>
    </rPh>
    <rPh sb="3" eb="5">
      <t>シュルイ</t>
    </rPh>
    <phoneticPr fontId="131"/>
  </si>
  <si>
    <t>うち県域</t>
    <rPh sb="2" eb="4">
      <t>ケンイキ</t>
    </rPh>
    <phoneticPr fontId="131"/>
  </si>
  <si>
    <t>ガソリン</t>
    <phoneticPr fontId="131"/>
  </si>
  <si>
    <t>L</t>
    <phoneticPr fontId="131"/>
  </si>
  <si>
    <t>軽油</t>
    <rPh sb="0" eb="2">
      <t>ケイユ</t>
    </rPh>
    <phoneticPr fontId="131"/>
  </si>
  <si>
    <t>天然ガス</t>
    <rPh sb="0" eb="2">
      <t>テンネン</t>
    </rPh>
    <phoneticPr fontId="131"/>
  </si>
  <si>
    <t>㎥</t>
    <phoneticPr fontId="131"/>
  </si>
  <si>
    <t>LPG</t>
    <phoneticPr fontId="131"/>
  </si>
  <si>
    <t>kg</t>
    <phoneticPr fontId="131"/>
  </si>
  <si>
    <t>水素</t>
    <rPh sb="0" eb="2">
      <t>スイソ</t>
    </rPh>
    <phoneticPr fontId="131"/>
  </si>
  <si>
    <t>電気</t>
    <rPh sb="0" eb="2">
      <t>デンキ</t>
    </rPh>
    <phoneticPr fontId="131"/>
  </si>
  <si>
    <t>kWh</t>
    <phoneticPr fontId="131"/>
  </si>
  <si>
    <t>合　計</t>
    <rPh sb="0" eb="1">
      <t>ゴウ</t>
    </rPh>
    <rPh sb="2" eb="3">
      <t>ケイ</t>
    </rPh>
    <phoneticPr fontId="131"/>
  </si>
  <si>
    <t>←検算用の値と走行台数の合計値が一致</t>
    <rPh sb="7" eb="9">
      <t>ソウコウ</t>
    </rPh>
    <rPh sb="9" eb="11">
      <t>ダイスウ</t>
    </rPh>
    <rPh sb="12" eb="15">
      <t>ゴウケイチ</t>
    </rPh>
    <rPh sb="16" eb="18">
      <t>イッチ</t>
    </rPh>
    <phoneticPr fontId="131"/>
  </si>
  <si>
    <t xml:space="preserve">排出量原単位の指標
</t>
    <rPh sb="0" eb="2">
      <t>ハイシュツ</t>
    </rPh>
    <rPh sb="2" eb="3">
      <t>リョウ</t>
    </rPh>
    <rPh sb="3" eb="6">
      <t>ゲンタンイ</t>
    </rPh>
    <rPh sb="7" eb="9">
      <t>シヒョウ</t>
    </rPh>
    <phoneticPr fontId="131"/>
  </si>
  <si>
    <t>基礎</t>
    <rPh sb="0" eb="2">
      <t>キソ</t>
    </rPh>
    <phoneticPr fontId="131"/>
  </si>
  <si>
    <t>調整後</t>
    <rPh sb="0" eb="3">
      <t>チョウセイゴ</t>
    </rPh>
    <phoneticPr fontId="131"/>
  </si>
  <si>
    <t>走行距離</t>
    <rPh sb="0" eb="2">
      <t>ソウコウ</t>
    </rPh>
    <rPh sb="2" eb="4">
      <t>キョリ</t>
    </rPh>
    <phoneticPr fontId="131"/>
  </si>
  <si>
    <t>量</t>
    <rPh sb="0" eb="1">
      <t>リョウ</t>
    </rPh>
    <phoneticPr fontId="131"/>
  </si>
  <si>
    <t>単位★</t>
    <rPh sb="0" eb="2">
      <t>タンイ</t>
    </rPh>
    <phoneticPr fontId="131"/>
  </si>
  <si>
    <t>千km</t>
    <rPh sb="0" eb="1">
      <t>セン</t>
    </rPh>
    <phoneticPr fontId="131"/>
  </si>
  <si>
    <t>別紙２（自動車管理表）</t>
    <rPh sb="0" eb="2">
      <t>ベッシ</t>
    </rPh>
    <rPh sb="4" eb="6">
      <t>ジドウ</t>
    </rPh>
    <rPh sb="6" eb="7">
      <t>シャ</t>
    </rPh>
    <rPh sb="7" eb="9">
      <t>カンリ</t>
    </rPh>
    <rPh sb="9" eb="10">
      <t>ヒョウ</t>
    </rPh>
    <phoneticPr fontId="131"/>
  </si>
  <si>
    <t>事業者名</t>
    <rPh sb="0" eb="3">
      <t>ジギョウシャ</t>
    </rPh>
    <rPh sb="3" eb="4">
      <t>メイ</t>
    </rPh>
    <phoneticPr fontId="131"/>
  </si>
  <si>
    <t>：</t>
    <phoneticPr fontId="131"/>
  </si>
  <si>
    <t>対象</t>
    <rPh sb="0" eb="2">
      <t>タイショウ</t>
    </rPh>
    <phoneticPr fontId="131"/>
  </si>
  <si>
    <t>【自動車台数】</t>
    <phoneticPr fontId="131"/>
  </si>
  <si>
    <t>報告対象年度中の
走行の有無</t>
    <rPh sb="0" eb="2">
      <t>ホウコク</t>
    </rPh>
    <rPh sb="2" eb="4">
      <t>タイショウ</t>
    </rPh>
    <rPh sb="4" eb="6">
      <t>ネンド</t>
    </rPh>
    <rPh sb="6" eb="7">
      <t>ナカ</t>
    </rPh>
    <rPh sb="9" eb="11">
      <t>ソウコウ</t>
    </rPh>
    <rPh sb="12" eb="14">
      <t>ウム</t>
    </rPh>
    <phoneticPr fontId="131"/>
  </si>
  <si>
    <r>
      <rPr>
        <b/>
        <sz val="11"/>
        <rFont val="ＭＳ Ｐゴシック"/>
        <family val="3"/>
        <charset val="128"/>
      </rPr>
      <t>報告対象年度の前年度末
に</t>
    </r>
    <r>
      <rPr>
        <b/>
        <sz val="11"/>
        <rFont val="ＭＳ Ｐゴシック"/>
        <family val="3"/>
        <charset val="128"/>
      </rPr>
      <t>所有していた車両</t>
    </r>
    <r>
      <rPr>
        <b/>
        <sz val="10"/>
        <rFont val="ＭＳ Ｐゴシック"/>
        <family val="3"/>
        <charset val="128"/>
      </rPr>
      <t>（台）</t>
    </r>
    <rPh sb="0" eb="2">
      <t>ホウコク</t>
    </rPh>
    <rPh sb="2" eb="4">
      <t>タイショウ</t>
    </rPh>
    <rPh sb="4" eb="6">
      <t>ネンド</t>
    </rPh>
    <rPh sb="7" eb="10">
      <t>ゼンネンド</t>
    </rPh>
    <rPh sb="10" eb="11">
      <t>マツ</t>
    </rPh>
    <rPh sb="13" eb="15">
      <t>ショユウ</t>
    </rPh>
    <rPh sb="19" eb="21">
      <t>シャリョウ</t>
    </rPh>
    <rPh sb="22" eb="23">
      <t>ダイ</t>
    </rPh>
    <phoneticPr fontId="131"/>
  </si>
  <si>
    <r>
      <rPr>
        <b/>
        <sz val="11"/>
        <rFont val="ＭＳ Ｐゴシック"/>
        <family val="3"/>
        <charset val="128"/>
      </rPr>
      <t>報告対象年度中に</t>
    </r>
    <r>
      <rPr>
        <b/>
        <sz val="12"/>
        <rFont val="ＭＳ Ｐゴシック"/>
        <family val="3"/>
        <charset val="128"/>
      </rPr>
      <t xml:space="preserve">
</t>
    </r>
    <r>
      <rPr>
        <b/>
        <u/>
        <sz val="11"/>
        <rFont val="ＭＳ Ｐゴシック"/>
        <family val="3"/>
        <charset val="128"/>
      </rPr>
      <t>増車</t>
    </r>
    <r>
      <rPr>
        <b/>
        <sz val="11"/>
        <rFont val="ＭＳ Ｐゴシック"/>
        <family val="3"/>
        <charset val="128"/>
      </rPr>
      <t>した車両</t>
    </r>
    <r>
      <rPr>
        <b/>
        <sz val="10"/>
        <rFont val="ＭＳ Ｐゴシック"/>
        <family val="3"/>
        <charset val="128"/>
      </rPr>
      <t>（台）</t>
    </r>
    <rPh sb="0" eb="2">
      <t>ホウコク</t>
    </rPh>
    <rPh sb="2" eb="4">
      <t>タイショウ</t>
    </rPh>
    <rPh sb="4" eb="7">
      <t>ネンドチュウ</t>
    </rPh>
    <rPh sb="6" eb="7">
      <t>チュウ</t>
    </rPh>
    <rPh sb="9" eb="11">
      <t>ゾウシャ</t>
    </rPh>
    <rPh sb="13" eb="15">
      <t>シャリョウ</t>
    </rPh>
    <rPh sb="16" eb="17">
      <t>ダイ</t>
    </rPh>
    <phoneticPr fontId="131"/>
  </si>
  <si>
    <r>
      <t>報告対象年度末の所有車両</t>
    </r>
    <r>
      <rPr>
        <b/>
        <sz val="10"/>
        <rFont val="ＭＳ Ｐゴシック"/>
        <family val="3"/>
        <charset val="128"/>
      </rPr>
      <t xml:space="preserve">（台）
</t>
    </r>
    <r>
      <rPr>
        <sz val="10"/>
        <rFont val="ＭＳ Ｐゴシック"/>
        <family val="3"/>
        <charset val="128"/>
      </rPr>
      <t>　( A-B+C-D )</t>
    </r>
    <rPh sb="0" eb="2">
      <t>ホウコク</t>
    </rPh>
    <rPh sb="2" eb="4">
      <t>タイショウ</t>
    </rPh>
    <rPh sb="4" eb="7">
      <t>ネンドマツ</t>
    </rPh>
    <rPh sb="5" eb="6">
      <t>ド</t>
    </rPh>
    <rPh sb="6" eb="7">
      <t>マツ</t>
    </rPh>
    <rPh sb="8" eb="10">
      <t>ショユウ</t>
    </rPh>
    <rPh sb="10" eb="12">
      <t>シャリョウ</t>
    </rPh>
    <rPh sb="13" eb="14">
      <t>ダイ</t>
    </rPh>
    <phoneticPr fontId="131"/>
  </si>
  <si>
    <t>( A )</t>
    <phoneticPr fontId="131"/>
  </si>
  <si>
    <r>
      <t>うち報告対象年度中に</t>
    </r>
    <r>
      <rPr>
        <b/>
        <u/>
        <sz val="12"/>
        <rFont val="ＭＳ Ｐゴシック"/>
        <family val="3"/>
        <charset val="128"/>
      </rPr>
      <t>廃車</t>
    </r>
    <r>
      <rPr>
        <sz val="10"/>
        <rFont val="ＭＳ Ｐゴシック"/>
        <family val="3"/>
        <charset val="128"/>
      </rPr>
      <t>した車両
（台）( B )</t>
    </r>
    <rPh sb="2" eb="4">
      <t>ホウコク</t>
    </rPh>
    <rPh sb="4" eb="6">
      <t>タイショウ</t>
    </rPh>
    <rPh sb="6" eb="9">
      <t>ネンドチュウ</t>
    </rPh>
    <rPh sb="7" eb="8">
      <t>ガンネン</t>
    </rPh>
    <rPh sb="8" eb="9">
      <t>チュウ</t>
    </rPh>
    <rPh sb="10" eb="12">
      <t>ハイシャ</t>
    </rPh>
    <rPh sb="14" eb="16">
      <t>シャリョウ</t>
    </rPh>
    <rPh sb="18" eb="19">
      <t>ダイ</t>
    </rPh>
    <phoneticPr fontId="131"/>
  </si>
  <si>
    <t>( C )</t>
    <phoneticPr fontId="131"/>
  </si>
  <si>
    <r>
      <t>うち報告対象年度中に</t>
    </r>
    <r>
      <rPr>
        <b/>
        <u/>
        <sz val="12"/>
        <rFont val="ＭＳ Ｐゴシック"/>
        <family val="3"/>
        <charset val="128"/>
      </rPr>
      <t>廃車</t>
    </r>
    <r>
      <rPr>
        <sz val="10"/>
        <rFont val="ＭＳ Ｐゴシック"/>
        <family val="3"/>
        <charset val="128"/>
      </rPr>
      <t>した車両
（台）( Ｄ )</t>
    </r>
    <rPh sb="2" eb="4">
      <t>ホウコク</t>
    </rPh>
    <rPh sb="4" eb="6">
      <t>タイショウ</t>
    </rPh>
    <rPh sb="6" eb="9">
      <t>ネンドチュウ</t>
    </rPh>
    <phoneticPr fontId="131"/>
  </si>
  <si>
    <r>
      <t>走行</t>
    </r>
    <r>
      <rPr>
        <b/>
        <u/>
        <sz val="12"/>
        <color indexed="8"/>
        <rFont val="ＭＳ Ｐゴシック"/>
        <family val="3"/>
        <charset val="128"/>
      </rPr>
      <t>あり</t>
    </r>
    <rPh sb="0" eb="2">
      <t>ソウコウ</t>
    </rPh>
    <phoneticPr fontId="131"/>
  </si>
  <si>
    <r>
      <t>走行</t>
    </r>
    <r>
      <rPr>
        <b/>
        <u/>
        <sz val="12"/>
        <rFont val="ＭＳ Ｐゴシック"/>
        <family val="3"/>
        <charset val="128"/>
      </rPr>
      <t>なし</t>
    </r>
    <rPh sb="0" eb="2">
      <t>ソウコウ</t>
    </rPh>
    <rPh sb="1" eb="2">
      <t>ネンドチュウ</t>
    </rPh>
    <phoneticPr fontId="131"/>
  </si>
  <si>
    <t>↑昨年度提出した計画書等の第１面（上段）に記載した
　台数と一致 （新規提出の場合を除く。）</t>
    <rPh sb="1" eb="4">
      <t>サクネンド</t>
    </rPh>
    <rPh sb="4" eb="6">
      <t>テイシュツ</t>
    </rPh>
    <rPh sb="8" eb="11">
      <t>ケイカクショ</t>
    </rPh>
    <rPh sb="11" eb="12">
      <t>トウ</t>
    </rPh>
    <rPh sb="13" eb="14">
      <t>ダイ</t>
    </rPh>
    <rPh sb="15" eb="16">
      <t>メン</t>
    </rPh>
    <rPh sb="17" eb="19">
      <t>ジョウダン</t>
    </rPh>
    <rPh sb="21" eb="23">
      <t>キサイ</t>
    </rPh>
    <rPh sb="27" eb="29">
      <t>ダイスウ</t>
    </rPh>
    <rPh sb="30" eb="32">
      <t>イッチ</t>
    </rPh>
    <rPh sb="34" eb="36">
      <t>シンキ</t>
    </rPh>
    <rPh sb="36" eb="38">
      <t>テイシュツ</t>
    </rPh>
    <rPh sb="39" eb="41">
      <t>バアイ</t>
    </rPh>
    <rPh sb="42" eb="43">
      <t>ノゾ</t>
    </rPh>
    <phoneticPr fontId="131"/>
  </si>
  <si>
    <t>↑今年度提出する計画書等の第１面（上段）に記載する台数</t>
    <rPh sb="1" eb="4">
      <t>コンネンド</t>
    </rPh>
    <rPh sb="4" eb="6">
      <t>テイシュツ</t>
    </rPh>
    <rPh sb="8" eb="10">
      <t>ケイカク</t>
    </rPh>
    <rPh sb="10" eb="11">
      <t>ショ</t>
    </rPh>
    <rPh sb="11" eb="12">
      <t>トウ</t>
    </rPh>
    <rPh sb="13" eb="14">
      <t>ダイ</t>
    </rPh>
    <rPh sb="15" eb="16">
      <t>メン</t>
    </rPh>
    <rPh sb="17" eb="19">
      <t>ジョウダン</t>
    </rPh>
    <rPh sb="21" eb="23">
      <t>キサイ</t>
    </rPh>
    <rPh sb="25" eb="27">
      <t>ダイスウ</t>
    </rPh>
    <phoneticPr fontId="131"/>
  </si>
  <si>
    <t>【排出量計算書】</t>
    <phoneticPr fontId="131"/>
  </si>
  <si>
    <t>年間
走行
台数
（台）</t>
    <rPh sb="0" eb="2">
      <t>ネンカン</t>
    </rPh>
    <rPh sb="3" eb="5">
      <t>ソウコウ</t>
    </rPh>
    <rPh sb="6" eb="8">
      <t>ダイスウ</t>
    </rPh>
    <rPh sb="10" eb="11">
      <t>ダイ</t>
    </rPh>
    <phoneticPr fontId="131"/>
  </si>
  <si>
    <t>年間
走行
距離
(km)(a)</t>
    <rPh sb="0" eb="2">
      <t>ネンカン</t>
    </rPh>
    <rPh sb="3" eb="5">
      <t>ソウコウ</t>
    </rPh>
    <rPh sb="6" eb="8">
      <t>キョリ</t>
    </rPh>
    <phoneticPr fontId="131"/>
  </si>
  <si>
    <t>年間
燃料補給量</t>
    <rPh sb="0" eb="2">
      <t>ネンカン</t>
    </rPh>
    <rPh sb="3" eb="5">
      <t>ネンリョウ</t>
    </rPh>
    <rPh sb="5" eb="7">
      <t>ホキュウ</t>
    </rPh>
    <rPh sb="7" eb="8">
      <t>リョウ</t>
    </rPh>
    <phoneticPr fontId="131"/>
  </si>
  <si>
    <t>燃費
（　/km)</t>
    <rPh sb="0" eb="2">
      <t>ネンピ</t>
    </rPh>
    <phoneticPr fontId="131"/>
  </si>
  <si>
    <r>
      <t>ＣＯ</t>
    </r>
    <r>
      <rPr>
        <vertAlign val="subscript"/>
        <sz val="11"/>
        <rFont val="ＭＳ Ｐゴシック"/>
        <family val="3"/>
        <charset val="128"/>
      </rPr>
      <t>2</t>
    </r>
    <r>
      <rPr>
        <sz val="11"/>
        <rFont val="ＭＳ Ｐゴシック"/>
        <family val="3"/>
        <charset val="128"/>
      </rPr>
      <t>排出係数</t>
    </r>
    <rPh sb="3" eb="5">
      <t>ハイシュツ</t>
    </rPh>
    <rPh sb="5" eb="7">
      <t>ケイスウ</t>
    </rPh>
    <phoneticPr fontId="131"/>
  </si>
  <si>
    <r>
      <t>ＣＯ</t>
    </r>
    <r>
      <rPr>
        <vertAlign val="subscript"/>
        <sz val="11"/>
        <rFont val="ＭＳ Ｐゴシック"/>
        <family val="3"/>
        <charset val="128"/>
      </rPr>
      <t>2</t>
    </r>
    <r>
      <rPr>
        <sz val="11"/>
        <rFont val="ＭＳ Ｐゴシック"/>
        <family val="3"/>
        <charset val="128"/>
      </rPr>
      <t>排出量
(tCO2)</t>
    </r>
    <rPh sb="3" eb="5">
      <t>ハイシュツ</t>
    </rPh>
    <rPh sb="5" eb="6">
      <t>リョウ</t>
    </rPh>
    <phoneticPr fontId="131"/>
  </si>
  <si>
    <t>(b)</t>
    <phoneticPr fontId="131"/>
  </si>
  <si>
    <t>(b÷a)</t>
    <phoneticPr fontId="131"/>
  </si>
  <si>
    <t>調整後</t>
    <rPh sb="0" eb="2">
      <t>チョウセイ</t>
    </rPh>
    <rPh sb="2" eb="3">
      <t>ゴ</t>
    </rPh>
    <phoneticPr fontId="131"/>
  </si>
  <si>
    <t>単位</t>
    <rPh sb="0" eb="2">
      <t>タンイ</t>
    </rPh>
    <phoneticPr fontId="131"/>
  </si>
  <si>
    <t>tCO2/L</t>
    <phoneticPr fontId="131"/>
  </si>
  <si>
    <t>tCO2/㎥</t>
    <phoneticPr fontId="131"/>
  </si>
  <si>
    <t>tCO2/kg</t>
    <phoneticPr fontId="131"/>
  </si>
  <si>
    <t>tCO2/kWh</t>
    <phoneticPr fontId="131"/>
  </si>
  <si>
    <t>報告対象年度に走行した
車両台数（Ａ＋Ｃ）</t>
    <rPh sb="0" eb="2">
      <t>ホウコク</t>
    </rPh>
    <rPh sb="2" eb="4">
      <t>タイショウ</t>
    </rPh>
    <rPh sb="4" eb="6">
      <t>ネンド</t>
    </rPh>
    <rPh sb="7" eb="9">
      <t>ソウコウ</t>
    </rPh>
    <rPh sb="12" eb="14">
      <t>シャリョウ</t>
    </rPh>
    <rPh sb="14" eb="15">
      <t>ダイ</t>
    </rPh>
    <rPh sb="15" eb="16">
      <t>スウ</t>
    </rPh>
    <phoneticPr fontId="131"/>
  </si>
  <si>
    <t xml:space="preserve">
</t>
    <phoneticPr fontId="131"/>
  </si>
  <si>
    <r>
      <rPr>
        <b/>
        <sz val="14"/>
        <rFont val="ＭＳ Ｐゴシック"/>
        <family val="3"/>
        <charset val="128"/>
      </rPr>
      <t>二酸化炭素排出合計量(tCO2)</t>
    </r>
    <r>
      <rPr>
        <sz val="12"/>
        <rFont val="ＭＳ Ｐゴシック"/>
        <family val="3"/>
        <charset val="128"/>
      </rPr>
      <t xml:space="preserve">
</t>
    </r>
    <r>
      <rPr>
        <sz val="11"/>
        <rFont val="ＭＳ Ｐゴシック"/>
        <family val="3"/>
        <charset val="128"/>
      </rPr>
      <t>（有効数字３桁処理後）</t>
    </r>
    <rPh sb="0" eb="3">
      <t>ニサンカ</t>
    </rPh>
    <rPh sb="3" eb="5">
      <t>タンソ</t>
    </rPh>
    <rPh sb="5" eb="7">
      <t>ハイシュツ</t>
    </rPh>
    <rPh sb="7" eb="9">
      <t>ゴウケイ</t>
    </rPh>
    <rPh sb="9" eb="10">
      <t>リョウ</t>
    </rPh>
    <rPh sb="18" eb="20">
      <t>ユウコウ</t>
    </rPh>
    <rPh sb="20" eb="22">
      <t>スウジ</t>
    </rPh>
    <rPh sb="23" eb="24">
      <t>ケタ</t>
    </rPh>
    <rPh sb="24" eb="26">
      <t>ショリ</t>
    </rPh>
    <rPh sb="26" eb="27">
      <t>ゴ</t>
    </rPh>
    <phoneticPr fontId="131"/>
  </si>
  <si>
    <t>↑年間走行台数の合計値と（Ａ＋Ｃ）の値が一致</t>
    <rPh sb="1" eb="3">
      <t>ネンカン</t>
    </rPh>
    <rPh sb="3" eb="5">
      <t>ソウコウ</t>
    </rPh>
    <rPh sb="5" eb="7">
      <t>ダイスウ</t>
    </rPh>
    <rPh sb="8" eb="11">
      <t>ゴウケイチ</t>
    </rPh>
    <rPh sb="18" eb="19">
      <t>アタイ</t>
    </rPh>
    <rPh sb="20" eb="22">
      <t>イッチ</t>
    </rPh>
    <phoneticPr fontId="131"/>
  </si>
  <si>
    <t>↑今年度の計画書等
　に記載する排出量</t>
    <phoneticPr fontId="131"/>
  </si>
  <si>
    <r>
      <t>【排出量原単位計算書】</t>
    </r>
    <r>
      <rPr>
        <sz val="12"/>
        <rFont val="ＭＳ ゴシック"/>
        <family val="3"/>
        <charset val="128"/>
      </rPr>
      <t>（排出量原単位の目標を設定している場合のみ）</t>
    </r>
    <rPh sb="12" eb="14">
      <t>ハイシュツ</t>
    </rPh>
    <rPh sb="14" eb="15">
      <t>リョウ</t>
    </rPh>
    <rPh sb="15" eb="18">
      <t>ゲンタンイ</t>
    </rPh>
    <rPh sb="19" eb="21">
      <t>モクヒョウ</t>
    </rPh>
    <rPh sb="22" eb="24">
      <t>セッテイ</t>
    </rPh>
    <rPh sb="28" eb="30">
      <t>バアイ</t>
    </rPh>
    <phoneticPr fontId="131"/>
  </si>
  <si>
    <t>走行距離（千km）を指標とした場合
の排出量原単位</t>
    <rPh sb="19" eb="21">
      <t>ハイシュツ</t>
    </rPh>
    <rPh sb="21" eb="22">
      <t>リョウ</t>
    </rPh>
    <rPh sb="22" eb="25">
      <t>ゲンタンイ</t>
    </rPh>
    <phoneticPr fontId="131"/>
  </si>
  <si>
    <r>
      <rPr>
        <u/>
        <sz val="12"/>
        <rFont val="ＭＳ Ｐゴシック"/>
        <family val="3"/>
        <charset val="128"/>
      </rPr>
      <t>走行距離（千km）以外を指標</t>
    </r>
    <r>
      <rPr>
        <sz val="12"/>
        <rFont val="ＭＳ Ｐゴシック"/>
        <family val="3"/>
        <charset val="128"/>
      </rPr>
      <t>とした場合
の排出量原単位</t>
    </r>
    <rPh sb="9" eb="11">
      <t>イガイ</t>
    </rPh>
    <rPh sb="17" eb="19">
      <t>バアイ</t>
    </rPh>
    <rPh sb="21" eb="23">
      <t>ハイシュツ</t>
    </rPh>
    <rPh sb="23" eb="24">
      <t>リョウ</t>
    </rPh>
    <rPh sb="24" eb="27">
      <t>ゲンタンイ</t>
    </rPh>
    <phoneticPr fontId="131"/>
  </si>
  <si>
    <t>排出量原単位の指標</t>
    <phoneticPr fontId="131"/>
  </si>
  <si>
    <t>排出量原単位</t>
    <rPh sb="0" eb="2">
      <t>ハイシュツ</t>
    </rPh>
    <rPh sb="2" eb="3">
      <t>リョウ</t>
    </rPh>
    <phoneticPr fontId="131"/>
  </si>
  <si>
    <t>調整後</t>
    <phoneticPr fontId="131"/>
  </si>
  <si>
    <t>tCO2/千km</t>
    <phoneticPr fontId="131"/>
  </si>
  <si>
    <t>横浜市内</t>
    <rPh sb="0" eb="2">
      <t>ヨコハマ</t>
    </rPh>
    <rPh sb="2" eb="4">
      <t>シナイ</t>
    </rPh>
    <phoneticPr fontId="131"/>
  </si>
  <si>
    <t>横浜市内</t>
    <rPh sb="0" eb="4">
      <t>ヨコハマシナイ</t>
    </rPh>
    <phoneticPr fontId="131"/>
  </si>
  <si>
    <t>m</t>
    <phoneticPr fontId="9"/>
  </si>
  <si>
    <t>ID</t>
    <phoneticPr fontId="9"/>
  </si>
  <si>
    <t>vlookupを使って、IDで検索する際には、テキスト化されているID文字列を使う</t>
    <rPh sb="8" eb="9">
      <t>ツカ</t>
    </rPh>
    <rPh sb="15" eb="17">
      <t>ケンサク</t>
    </rPh>
    <rPh sb="19" eb="20">
      <t>サイ</t>
    </rPh>
    <rPh sb="27" eb="28">
      <t>カ</t>
    </rPh>
    <rPh sb="39" eb="40">
      <t>ツカ</t>
    </rPh>
    <phoneticPr fontId="9"/>
  </si>
  <si>
    <t>１号true</t>
    <rPh sb="1" eb="2">
      <t>ゴウ</t>
    </rPh>
    <phoneticPr fontId="9"/>
  </si>
  <si>
    <t>２号true</t>
    <rPh sb="1" eb="2">
      <t>ゴウ</t>
    </rPh>
    <phoneticPr fontId="9"/>
  </si>
  <si>
    <t>３号true</t>
    <rPh sb="1" eb="2">
      <t>ゴウ</t>
    </rPh>
    <phoneticPr fontId="9"/>
  </si>
  <si>
    <t>任意true</t>
    <rPh sb="0" eb="2">
      <t>ニンイ</t>
    </rPh>
    <phoneticPr fontId="9"/>
  </si>
  <si>
    <t>任意12号true</t>
    <rPh sb="0" eb="2">
      <t>ニンイ</t>
    </rPh>
    <rPh sb="4" eb="5">
      <t>ゴウ</t>
    </rPh>
    <phoneticPr fontId="9"/>
  </si>
  <si>
    <t>任意3号true</t>
    <rPh sb="0" eb="2">
      <t>ニンイ</t>
    </rPh>
    <rPh sb="3" eb="4">
      <t>ゴウ</t>
    </rPh>
    <phoneticPr fontId="9"/>
  </si>
  <si>
    <t>ホームページ_有無true</t>
    <phoneticPr fontId="9"/>
  </si>
  <si>
    <t>窓口閲覧_有無true</t>
    <phoneticPr fontId="9"/>
  </si>
  <si>
    <t>公表その他方式_有無true</t>
    <phoneticPr fontId="9"/>
  </si>
  <si>
    <t>参照先シート名</t>
    <rPh sb="2" eb="3">
      <t>サキ</t>
    </rPh>
    <rPh sb="6" eb="7">
      <t>メイ</t>
    </rPh>
    <phoneticPr fontId="9"/>
  </si>
  <si>
    <t>参照先アドレス</t>
    <rPh sb="0" eb="2">
      <t>サンショウ</t>
    </rPh>
    <rPh sb="2" eb="3">
      <t>サキ</t>
    </rPh>
    <phoneticPr fontId="9"/>
  </si>
  <si>
    <t>参照先</t>
    <rPh sb="0" eb="3">
      <t>サンショウサキ</t>
    </rPh>
    <phoneticPr fontId="9"/>
  </si>
  <si>
    <t>参照先数式文字列</t>
    <rPh sb="0" eb="3">
      <t>サンショウサキ</t>
    </rPh>
    <rPh sb="3" eb="5">
      <t>スウシキ</t>
    </rPh>
    <rPh sb="5" eb="8">
      <t>モジレツ</t>
    </rPh>
    <phoneticPr fontId="9"/>
  </si>
  <si>
    <t>参照先に入れる数式文字列</t>
    <rPh sb="0" eb="2">
      <t>サンショウ</t>
    </rPh>
    <rPh sb="2" eb="3">
      <t>サキ</t>
    </rPh>
    <rPh sb="4" eb="5">
      <t>イ</t>
    </rPh>
    <rPh sb="7" eb="9">
      <t>スウシキ</t>
    </rPh>
    <rPh sb="9" eb="12">
      <t>モジレツ</t>
    </rPh>
    <phoneticPr fontId="9"/>
  </si>
  <si>
    <t>1,2号報告書用</t>
    <rPh sb="4" eb="8">
      <t>ホウコクショヨウ</t>
    </rPh>
    <phoneticPr fontId="9"/>
  </si>
  <si>
    <t>1,2号計画書用</t>
    <rPh sb="4" eb="8">
      <t>ケイカクショヨウ</t>
    </rPh>
    <phoneticPr fontId="9"/>
  </si>
  <si>
    <t>3号報告用</t>
    <rPh sb="1" eb="2">
      <t>ゴウ</t>
    </rPh>
    <rPh sb="2" eb="5">
      <t>ホウコクヨウ</t>
    </rPh>
    <phoneticPr fontId="9"/>
  </si>
  <si>
    <t>３号計画用</t>
    <rPh sb="1" eb="2">
      <t>ゴウ</t>
    </rPh>
    <rPh sb="2" eb="5">
      <t>ケイカクヨウ</t>
    </rPh>
    <phoneticPr fontId="9"/>
  </si>
  <si>
    <t>別紙１（エネルギー起源二酸化炭素排出量計算表）</t>
    <rPh sb="0" eb="2">
      <t>ベッシ</t>
    </rPh>
    <rPh sb="9" eb="11">
      <t>キゲン</t>
    </rPh>
    <rPh sb="11" eb="14">
      <t>ニサンカ</t>
    </rPh>
    <rPh sb="14" eb="16">
      <t>タンソ</t>
    </rPh>
    <rPh sb="16" eb="18">
      <t>ハイシュツ</t>
    </rPh>
    <rPh sb="18" eb="19">
      <t>リョウ</t>
    </rPh>
    <rPh sb="19" eb="21">
      <t>ケイサン</t>
    </rPh>
    <rPh sb="21" eb="22">
      <t>ヒョウ</t>
    </rPh>
    <phoneticPr fontId="9"/>
  </si>
  <si>
    <t>事業者名：</t>
    <rPh sb="0" eb="3">
      <t>ジギョウシャ</t>
    </rPh>
    <rPh sb="3" eb="4">
      <t>メイ</t>
    </rPh>
    <phoneticPr fontId="9"/>
  </si>
  <si>
    <t>対象：</t>
    <phoneticPr fontId="9"/>
  </si>
  <si>
    <r>
      <rPr>
        <b/>
        <sz val="16"/>
        <rFont val="ＭＳ Ｐゴシック"/>
        <family val="3"/>
        <charset val="128"/>
      </rPr>
      <t>二酸化炭素排出合計量(tCO2)</t>
    </r>
    <r>
      <rPr>
        <b/>
        <sz val="14"/>
        <rFont val="ＭＳ Ｐゴシック"/>
        <family val="3"/>
        <charset val="128"/>
      </rPr>
      <t xml:space="preserve">
</t>
    </r>
    <r>
      <rPr>
        <sz val="12"/>
        <rFont val="ＭＳ Ｐゴシック"/>
        <family val="3"/>
        <charset val="128"/>
      </rPr>
      <t>（有効数字３桁処理後）</t>
    </r>
    <rPh sb="23" eb="24">
      <t>ケタ</t>
    </rPh>
    <rPh sb="26" eb="27">
      <t>ゴ</t>
    </rPh>
    <phoneticPr fontId="9"/>
  </si>
  <si>
    <t>原油換算エネルギー使用量(kL)</t>
    <rPh sb="0" eb="2">
      <t>ゲンユ</t>
    </rPh>
    <rPh sb="2" eb="4">
      <t>カンサン</t>
    </rPh>
    <rPh sb="9" eb="11">
      <t>シヨウ</t>
    </rPh>
    <rPh sb="11" eb="12">
      <t>リョウ</t>
    </rPh>
    <phoneticPr fontId="9"/>
  </si>
  <si>
    <t>エネルギー使用量</t>
    <rPh sb="5" eb="7">
      <t>シヨウ</t>
    </rPh>
    <rPh sb="7" eb="8">
      <t>リョウ</t>
    </rPh>
    <phoneticPr fontId="9"/>
  </si>
  <si>
    <t>販売されたエネルギー量</t>
    <rPh sb="0" eb="2">
      <t>ハンバイ</t>
    </rPh>
    <rPh sb="10" eb="11">
      <t>リョウ</t>
    </rPh>
    <phoneticPr fontId="9"/>
  </si>
  <si>
    <t>熱量Ａ
－熱量Ｂ
（※2）</t>
    <rPh sb="0" eb="2">
      <t>ネツリョウ</t>
    </rPh>
    <rPh sb="5" eb="7">
      <t>ネツリョウ</t>
    </rPh>
    <phoneticPr fontId="9"/>
  </si>
  <si>
    <t>エネルギー起源二酸化炭素</t>
    <rPh sb="5" eb="7">
      <t>キゲン</t>
    </rPh>
    <rPh sb="7" eb="10">
      <t>ニサンカ</t>
    </rPh>
    <rPh sb="10" eb="12">
      <t>タンソ</t>
    </rPh>
    <phoneticPr fontId="9"/>
  </si>
  <si>
    <t>数値Ａ</t>
    <rPh sb="0" eb="2">
      <t>スウチ</t>
    </rPh>
    <phoneticPr fontId="9"/>
  </si>
  <si>
    <t>熱量Ａ
（GJ）</t>
    <rPh sb="0" eb="2">
      <t>ネツリョウ</t>
    </rPh>
    <phoneticPr fontId="9"/>
  </si>
  <si>
    <t>数値Ｂ</t>
    <rPh sb="0" eb="2">
      <t>スウチ</t>
    </rPh>
    <phoneticPr fontId="9"/>
  </si>
  <si>
    <t>熱量Ｂ
（GJ）</t>
    <rPh sb="0" eb="2">
      <t>ネツリョウ</t>
    </rPh>
    <phoneticPr fontId="9"/>
  </si>
  <si>
    <t>CO2排出量(tCO2)</t>
    <rPh sb="3" eb="5">
      <t>ハイシュツ</t>
    </rPh>
    <rPh sb="5" eb="6">
      <t>リョウ</t>
    </rPh>
    <phoneticPr fontId="9"/>
  </si>
  <si>
    <t>kL</t>
    <phoneticPr fontId="9"/>
  </si>
  <si>
    <t>千㎥</t>
    <rPh sb="0" eb="1">
      <t>セン</t>
    </rPh>
    <phoneticPr fontId="9"/>
  </si>
  <si>
    <r>
      <t>千k</t>
    </r>
    <r>
      <rPr>
        <sz val="11"/>
        <rFont val="ＭＳ Ｐゴシック"/>
        <family val="3"/>
        <charset val="128"/>
      </rPr>
      <t>W</t>
    </r>
    <r>
      <rPr>
        <sz val="11"/>
        <rFont val="ＭＳ Ｐゴシック"/>
        <family val="3"/>
        <charset val="128"/>
      </rPr>
      <t>h</t>
    </r>
    <rPh sb="0" eb="1">
      <t>セン</t>
    </rPh>
    <phoneticPr fontId="9"/>
  </si>
  <si>
    <t>千kWh</t>
    <phoneticPr fontId="9"/>
  </si>
  <si>
    <t>合　計</t>
    <rPh sb="0" eb="1">
      <t>ゴウ</t>
    </rPh>
    <rPh sb="2" eb="3">
      <t>ケイ</t>
    </rPh>
    <phoneticPr fontId="9"/>
  </si>
  <si>
    <t>※1　一般送配電事業者、送電事業者及び特定送配電事業者が維持し、及び運用する電線路を介して供給を受ける電気以外の電気及び自己託送制度を用いて供給を受ける電気で使用した電力がある場合に記入してください。</t>
    <rPh sb="88" eb="90">
      <t>バアイ</t>
    </rPh>
    <rPh sb="91" eb="93">
      <t>キニュウ</t>
    </rPh>
    <phoneticPr fontId="9"/>
  </si>
  <si>
    <t>※2　「熱」に該当するエネルギー種（産業用蒸気等）については、(数値A)－(数値Ｂ)</t>
    <rPh sb="4" eb="5">
      <t>ネツ</t>
    </rPh>
    <rPh sb="7" eb="9">
      <t>ガイトウ</t>
    </rPh>
    <rPh sb="16" eb="17">
      <t>シュ</t>
    </rPh>
    <rPh sb="18" eb="21">
      <t>サンギョウヨウ</t>
    </rPh>
    <rPh sb="21" eb="23">
      <t>ジョウキ</t>
    </rPh>
    <rPh sb="23" eb="24">
      <t>トウ</t>
    </rPh>
    <rPh sb="32" eb="34">
      <t>スウチ</t>
    </rPh>
    <rPh sb="38" eb="40">
      <t>スウチ</t>
    </rPh>
    <phoneticPr fontId="9"/>
  </si>
  <si>
    <t>入力シートの参照列：</t>
  </si>
  <si>
    <t>入力シート名</t>
    <rPh sb="0" eb="2">
      <t>ニュウリョク</t>
    </rPh>
    <rPh sb="5" eb="6">
      <t>メイ</t>
    </rPh>
    <phoneticPr fontId="9"/>
  </si>
  <si>
    <t>事業所別No</t>
    <rPh sb="0" eb="3">
      <t>ジギョウショ</t>
    </rPh>
    <rPh sb="3" eb="4">
      <t>ベツ</t>
    </rPh>
    <phoneticPr fontId="81"/>
  </si>
  <si>
    <t>事業所等の名称</t>
    <rPh sb="0" eb="3">
      <t>ジギョウショ</t>
    </rPh>
    <rPh sb="3" eb="4">
      <t>トウ</t>
    </rPh>
    <rPh sb="5" eb="7">
      <t>メイショウ</t>
    </rPh>
    <phoneticPr fontId="82"/>
  </si>
  <si>
    <t>原油換算エネルギー使用量</t>
    <rPh sb="0" eb="4">
      <t>ゲンユカンサン</t>
    </rPh>
    <rPh sb="9" eb="12">
      <t>シヨウリョウ</t>
    </rPh>
    <phoneticPr fontId="82"/>
  </si>
  <si>
    <t>連番_事業所別No</t>
    <rPh sb="3" eb="6">
      <t>ジギョウショ</t>
    </rPh>
    <rPh sb="6" eb="7">
      <t>ベツ</t>
    </rPh>
    <phoneticPr fontId="81"/>
  </si>
  <si>
    <t>事業者ID3</t>
    <phoneticPr fontId="9"/>
  </si>
  <si>
    <t>参照元</t>
    <rPh sb="0" eb="2">
      <t>サンショウ</t>
    </rPh>
    <rPh sb="2" eb="3">
      <t>モト</t>
    </rPh>
    <phoneticPr fontId="9"/>
  </si>
  <si>
    <t>参照元</t>
    <rPh sb="0" eb="3">
      <t>サンショウモト</t>
    </rPh>
    <phoneticPr fontId="9"/>
  </si>
  <si>
    <t>根拠</t>
    <rPh sb="0" eb="2">
      <t>コンキョ</t>
    </rPh>
    <phoneticPr fontId="9"/>
  </si>
  <si>
    <t>報告個別票用</t>
    <rPh sb="0" eb="2">
      <t>ホウコク</t>
    </rPh>
    <rPh sb="2" eb="5">
      <t>コベツヒョウ</t>
    </rPh>
    <rPh sb="5" eb="6">
      <t>ヨウ</t>
    </rPh>
    <phoneticPr fontId="9"/>
  </si>
  <si>
    <r>
      <t>◆自動車検査証の</t>
    </r>
    <r>
      <rPr>
        <b/>
        <u/>
        <sz val="11"/>
        <color theme="1"/>
        <rFont val="ＭＳ ゴシック"/>
        <family val="3"/>
        <charset val="128"/>
      </rPr>
      <t>「使用者の氏名又は名称」欄</t>
    </r>
    <r>
      <rPr>
        <u/>
        <sz val="11"/>
        <color theme="1"/>
        <rFont val="ＭＳ ゴシック"/>
        <family val="3"/>
        <charset val="128"/>
      </rPr>
      <t>が自身（自社）</t>
    </r>
    <r>
      <rPr>
        <sz val="11"/>
        <color theme="1"/>
        <rFont val="ＭＳ ゴシック"/>
        <family val="3"/>
        <charset val="128"/>
      </rPr>
      <t>であり、かつ</t>
    </r>
    <r>
      <rPr>
        <b/>
        <u/>
        <sz val="11"/>
        <color theme="1"/>
        <rFont val="ＭＳ ゴシック"/>
        <family val="3"/>
        <charset val="128"/>
      </rPr>
      <t xml:space="preserve">「使用の本拠の位置」
</t>
    </r>
    <r>
      <rPr>
        <b/>
        <sz val="11"/>
        <color theme="1"/>
        <rFont val="ＭＳ ゴシック"/>
        <family val="3"/>
        <charset val="128"/>
      </rPr>
      <t>　</t>
    </r>
    <r>
      <rPr>
        <b/>
        <u/>
        <sz val="11"/>
        <color theme="1"/>
        <rFont val="ＭＳ ゴシック"/>
        <family val="3"/>
        <charset val="128"/>
      </rPr>
      <t>欄</t>
    </r>
    <r>
      <rPr>
        <u/>
        <sz val="11"/>
        <color theme="1"/>
        <rFont val="ＭＳ ゴシック"/>
        <family val="3"/>
        <charset val="128"/>
      </rPr>
      <t>が横浜市内</t>
    </r>
    <r>
      <rPr>
        <sz val="11"/>
        <color theme="1"/>
        <rFont val="ＭＳ ゴシック"/>
        <family val="3"/>
        <charset val="128"/>
      </rPr>
      <t>にある自動車（※）
　⇒リース車両など、</t>
    </r>
    <r>
      <rPr>
        <u/>
        <sz val="11"/>
        <color theme="1"/>
        <rFont val="ＭＳ ゴシック"/>
        <family val="3"/>
        <charset val="128"/>
      </rPr>
      <t xml:space="preserve">１年以上継続的に借り受けて使用する自動車は、使用者となる事業者の自動車
</t>
    </r>
    <r>
      <rPr>
        <sz val="11"/>
        <color theme="1"/>
        <rFont val="ＭＳ ゴシック"/>
        <family val="3"/>
        <charset val="128"/>
      </rPr>
      <t>　　</t>
    </r>
    <r>
      <rPr>
        <u/>
        <sz val="11"/>
        <color theme="1"/>
        <rFont val="ＭＳ ゴシック"/>
        <family val="3"/>
        <charset val="128"/>
      </rPr>
      <t>として取扱い、集計対象の台数に含めてください</t>
    </r>
    <r>
      <rPr>
        <sz val="11"/>
        <color theme="1"/>
        <rFont val="ＭＳ ゴシック"/>
        <family val="3"/>
        <charset val="128"/>
      </rPr>
      <t>。</t>
    </r>
    <rPh sb="20" eb="21">
      <t>ラン</t>
    </rPh>
    <rPh sb="22" eb="24">
      <t>ジシン</t>
    </rPh>
    <rPh sb="25" eb="27">
      <t>ジシャ</t>
    </rPh>
    <rPh sb="46" eb="47">
      <t>ラン</t>
    </rPh>
    <rPh sb="48" eb="50">
      <t>ヨコハマ</t>
    </rPh>
    <rPh sb="50" eb="51">
      <t>シ</t>
    </rPh>
    <phoneticPr fontId="131"/>
  </si>
  <si>
    <t>電力会社</t>
    <rPh sb="0" eb="4">
      <t>デンリョクガイシャ</t>
    </rPh>
    <phoneticPr fontId="9"/>
  </si>
  <si>
    <t>小売電気事業者を検索して、排出係数を調べます。</t>
    <rPh sb="8" eb="10">
      <t>ケンサク</t>
    </rPh>
    <rPh sb="15" eb="17">
      <t>ケイスウ</t>
    </rPh>
    <rPh sb="18" eb="19">
      <t>シラ</t>
    </rPh>
    <phoneticPr fontId="9"/>
  </si>
  <si>
    <t>計画書様式（新規事業者と、第３年度報告事業者が作成します。）</t>
    <rPh sb="0" eb="3">
      <t>ケイカクショ</t>
    </rPh>
    <rPh sb="3" eb="5">
      <t>ヨウシキ</t>
    </rPh>
    <rPh sb="6" eb="11">
      <t>シンキジギョウシャ</t>
    </rPh>
    <rPh sb="13" eb="14">
      <t>ダイ</t>
    </rPh>
    <rPh sb="15" eb="17">
      <t>ネンド</t>
    </rPh>
    <rPh sb="17" eb="22">
      <t>ホウコクジギョウシャ</t>
    </rPh>
    <rPh sb="23" eb="25">
      <t>サクセイ</t>
    </rPh>
    <phoneticPr fontId="9"/>
  </si>
  <si>
    <t>係数</t>
    <rPh sb="0" eb="2">
      <t>ケイスウ</t>
    </rPh>
    <phoneticPr fontId="9"/>
  </si>
  <si>
    <t>非表示シート</t>
    <rPh sb="0" eb="3">
      <t>ヒヒョウジ</t>
    </rPh>
    <phoneticPr fontId="9"/>
  </si>
  <si>
    <t>昨年度報告書</t>
    <rPh sb="0" eb="3">
      <t>サクネンド</t>
    </rPh>
    <rPh sb="3" eb="6">
      <t>ホウコクショ</t>
    </rPh>
    <phoneticPr fontId="9"/>
  </si>
  <si>
    <t>参照元</t>
    <rPh sb="0" eb="3">
      <t>サンショウモト</t>
    </rPh>
    <phoneticPr fontId="9"/>
  </si>
  <si>
    <t>１号２号事業者用：燃料などの排出係数等を変更する場合に使います。</t>
    <rPh sb="9" eb="11">
      <t>ネンリョウ</t>
    </rPh>
    <rPh sb="14" eb="19">
      <t>ハイシュツケイスウトウ</t>
    </rPh>
    <rPh sb="20" eb="22">
      <t>ヘンコウ</t>
    </rPh>
    <rPh sb="24" eb="26">
      <t>バアイ</t>
    </rPh>
    <rPh sb="27" eb="28">
      <t>ツカ</t>
    </rPh>
    <phoneticPr fontId="9"/>
  </si>
  <si>
    <t>「昨年度報告書」、「昨年度計画書」、「使用量」、「自動車」の各シートから、当該事業者の報告書・計画書から参照すべきデータを取り出したシート</t>
    <rPh sb="1" eb="7">
      <t>サクネンドホウコクショ</t>
    </rPh>
    <rPh sb="10" eb="16">
      <t>サクネンドケイカクショ</t>
    </rPh>
    <rPh sb="19" eb="22">
      <t>シヨウリョウ</t>
    </rPh>
    <rPh sb="25" eb="28">
      <t>ジドウシャ</t>
    </rPh>
    <rPh sb="30" eb="31">
      <t>カク</t>
    </rPh>
    <rPh sb="37" eb="39">
      <t>トウガイ</t>
    </rPh>
    <rPh sb="39" eb="42">
      <t>ジギョウシャ</t>
    </rPh>
    <rPh sb="43" eb="46">
      <t>ホウコクショ</t>
    </rPh>
    <rPh sb="47" eb="50">
      <t>ケイカクショ</t>
    </rPh>
    <rPh sb="52" eb="54">
      <t>サンショウ</t>
    </rPh>
    <rPh sb="61" eb="62">
      <t>ト</t>
    </rPh>
    <rPh sb="63" eb="64">
      <t>ダ</t>
    </rPh>
    <phoneticPr fontId="9"/>
  </si>
  <si>
    <t>報告個別</t>
    <rPh sb="0" eb="2">
      <t>ホウコク</t>
    </rPh>
    <rPh sb="2" eb="4">
      <t>コベツ</t>
    </rPh>
    <phoneticPr fontId="9"/>
  </si>
  <si>
    <t>削除予定</t>
    <rPh sb="0" eb="2">
      <t>サクジョ</t>
    </rPh>
    <rPh sb="2" eb="4">
      <t>ヨテイ</t>
    </rPh>
    <phoneticPr fontId="9"/>
  </si>
  <si>
    <t>R4年度に提出された報告書の全事業者データ（一部列）</t>
    <rPh sb="2" eb="4">
      <t>ネンド</t>
    </rPh>
    <rPh sb="5" eb="7">
      <t>テイシュツ</t>
    </rPh>
    <rPh sb="10" eb="13">
      <t>ホウコクショ</t>
    </rPh>
    <rPh sb="14" eb="18">
      <t>ゼンジギョウシャ</t>
    </rPh>
    <phoneticPr fontId="9"/>
  </si>
  <si>
    <t>R4年度に提出された計画書の全事業者データ（一部列）</t>
    <rPh sb="2" eb="4">
      <t>ネンド</t>
    </rPh>
    <rPh sb="5" eb="7">
      <t>テイシュツ</t>
    </rPh>
    <rPh sb="10" eb="13">
      <t>ケイカクショ</t>
    </rPh>
    <rPh sb="14" eb="18">
      <t>ゼンジギョウシャ</t>
    </rPh>
    <phoneticPr fontId="9"/>
  </si>
  <si>
    <t>R4年度に提出された報告書個別票の全事業所データ（一部列）、R3年度に提出された報告個別票と照合名寄せしたもの</t>
    <rPh sb="2" eb="4">
      <t>ネンド</t>
    </rPh>
    <rPh sb="5" eb="7">
      <t>テイシュツ</t>
    </rPh>
    <rPh sb="10" eb="13">
      <t>ホウコクショ</t>
    </rPh>
    <rPh sb="13" eb="16">
      <t>コベツヒョウ</t>
    </rPh>
    <rPh sb="17" eb="18">
      <t>ゼン</t>
    </rPh>
    <rPh sb="18" eb="21">
      <t>ジギョウショ</t>
    </rPh>
    <rPh sb="25" eb="27">
      <t>イチブ</t>
    </rPh>
    <rPh sb="27" eb="28">
      <t>レツ</t>
    </rPh>
    <rPh sb="32" eb="34">
      <t>ネンド</t>
    </rPh>
    <rPh sb="35" eb="37">
      <t>テイシュツ</t>
    </rPh>
    <rPh sb="40" eb="42">
      <t>ホウコク</t>
    </rPh>
    <rPh sb="42" eb="45">
      <t>コベツヒョウ</t>
    </rPh>
    <rPh sb="46" eb="48">
      <t>ショウゴウ</t>
    </rPh>
    <rPh sb="48" eb="50">
      <t>ナヨ</t>
    </rPh>
    <phoneticPr fontId="9"/>
  </si>
  <si>
    <t>計画個別</t>
    <rPh sb="0" eb="2">
      <t>ケイカク</t>
    </rPh>
    <rPh sb="2" eb="4">
      <t>コベツ</t>
    </rPh>
    <phoneticPr fontId="9"/>
  </si>
  <si>
    <t>R4年度に提出された計画書個別票の全事業所データ（一部列）</t>
    <rPh sb="2" eb="4">
      <t>ネンド</t>
    </rPh>
    <rPh sb="5" eb="7">
      <t>テイシュツ</t>
    </rPh>
    <rPh sb="10" eb="13">
      <t>ケイカクショ</t>
    </rPh>
    <rPh sb="13" eb="16">
      <t>コベツヒョウ</t>
    </rPh>
    <rPh sb="17" eb="18">
      <t>ゼン</t>
    </rPh>
    <rPh sb="18" eb="21">
      <t>ジギョウショ</t>
    </rPh>
    <rPh sb="25" eb="27">
      <t>イチブ</t>
    </rPh>
    <rPh sb="27" eb="28">
      <t>レツ</t>
    </rPh>
    <phoneticPr fontId="9"/>
  </si>
  <si>
    <t>参照元個別</t>
    <rPh sb="0" eb="3">
      <t>サンショウモト</t>
    </rPh>
    <rPh sb="3" eb="5">
      <t>コベツ</t>
    </rPh>
    <phoneticPr fontId="9"/>
  </si>
  <si>
    <t>o1～o43</t>
    <phoneticPr fontId="9"/>
  </si>
  <si>
    <t>じ同社計算</t>
    <rPh sb="1" eb="5">
      <t>ドウシャケイサン</t>
    </rPh>
    <phoneticPr fontId="9"/>
  </si>
  <si>
    <t>開発メモ）</t>
    <rPh sb="0" eb="2">
      <t>カイハツ</t>
    </rPh>
    <phoneticPr fontId="9"/>
  </si>
  <si>
    <t>記入欄</t>
    <rPh sb="0" eb="3">
      <t>キニュウラン</t>
    </rPh>
    <phoneticPr fontId="9"/>
  </si>
  <si>
    <t>事業者ID下３桁</t>
    <rPh sb="0" eb="3">
      <t>ジギョウシャ</t>
    </rPh>
    <phoneticPr fontId="9"/>
  </si>
  <si>
    <t>報1～報7</t>
    <rPh sb="0" eb="1">
      <t>ホウ</t>
    </rPh>
    <rPh sb="3" eb="4">
      <t>ホウ</t>
    </rPh>
    <phoneticPr fontId="9"/>
  </si>
  <si>
    <t>計1～計5</t>
    <rPh sb="0" eb="1">
      <t>ケイ</t>
    </rPh>
    <rPh sb="3" eb="4">
      <t>ケイ</t>
    </rPh>
    <phoneticPr fontId="9"/>
  </si>
  <si>
    <t>エバーグリーン・リテイリング(株)</t>
    <phoneticPr fontId="9"/>
  </si>
  <si>
    <t>送配電-3</t>
    <phoneticPr fontId="9"/>
  </si>
  <si>
    <t>　　④「使用量」シートのC65:C104範囲の該当するセルにペーストする。</t>
    <rPh sb="4" eb="7">
      <t>シヨウリョウ</t>
    </rPh>
    <rPh sb="20" eb="22">
      <t>ハンイ</t>
    </rPh>
    <rPh sb="23" eb="25">
      <t>ガイトウ</t>
    </rPh>
    <phoneticPr fontId="9"/>
  </si>
  <si>
    <t>　　④'（３号事業者が電気自動車の充電量を記入する場合）</t>
    <phoneticPr fontId="9"/>
  </si>
  <si>
    <t>「自動車」シートのC75:C84範囲の該当セルにペースとする。</t>
    <rPh sb="16" eb="18">
      <t>ハンイ</t>
    </rPh>
    <rPh sb="19" eb="21">
      <t>ガイトウ</t>
    </rPh>
    <phoneticPr fontId="9"/>
  </si>
  <si>
    <r>
      <t xml:space="preserve">走行台数 </t>
    </r>
    <r>
      <rPr>
        <sz val="10"/>
        <color theme="1"/>
        <rFont val="ＭＳ Ｐゴシック"/>
        <family val="3"/>
        <charset val="128"/>
        <scheme val="minor"/>
      </rPr>
      <t>（台/年）</t>
    </r>
    <rPh sb="0" eb="2">
      <t>ソウコウ</t>
    </rPh>
    <rPh sb="2" eb="4">
      <t>ダイスウ</t>
    </rPh>
    <rPh sb="6" eb="7">
      <t>ダイ</t>
    </rPh>
    <rPh sb="8" eb="9">
      <t>ネン</t>
    </rPh>
    <phoneticPr fontId="131"/>
  </si>
  <si>
    <r>
      <t xml:space="preserve">走行距離 </t>
    </r>
    <r>
      <rPr>
        <sz val="10"/>
        <color theme="1"/>
        <rFont val="ＭＳ Ｐゴシック"/>
        <family val="3"/>
        <charset val="128"/>
        <scheme val="minor"/>
      </rPr>
      <t>(km/年)</t>
    </r>
    <r>
      <rPr>
        <b/>
        <sz val="8"/>
        <color theme="1"/>
        <rFont val="ＭＳ Ｐゴシック"/>
        <family val="3"/>
        <charset val="128"/>
        <scheme val="minor"/>
      </rPr>
      <t xml:space="preserve">
</t>
    </r>
    <r>
      <rPr>
        <sz val="10"/>
        <color theme="1"/>
        <rFont val="ＭＳ Ｐゴシック"/>
        <family val="3"/>
        <charset val="128"/>
        <scheme val="minor"/>
      </rPr>
      <t xml:space="preserve"> (a)</t>
    </r>
    <rPh sb="0" eb="2">
      <t>ソウコウ</t>
    </rPh>
    <rPh sb="2" eb="4">
      <t>キョリ</t>
    </rPh>
    <rPh sb="9" eb="10">
      <t>ネン</t>
    </rPh>
    <phoneticPr fontId="131"/>
  </si>
  <si>
    <r>
      <t xml:space="preserve">燃料補給量 </t>
    </r>
    <r>
      <rPr>
        <sz val="10"/>
        <color theme="1"/>
        <rFont val="ＭＳ Ｐゴシック"/>
        <family val="3"/>
        <charset val="128"/>
        <scheme val="minor"/>
      </rPr>
      <t xml:space="preserve">( 　/年) </t>
    </r>
    <r>
      <rPr>
        <b/>
        <sz val="8"/>
        <color theme="1"/>
        <rFont val="ＭＳ Ｐゴシック"/>
        <family val="3"/>
        <charset val="128"/>
        <scheme val="minor"/>
      </rPr>
      <t xml:space="preserve">
</t>
    </r>
    <r>
      <rPr>
        <sz val="10"/>
        <color theme="1"/>
        <rFont val="ＭＳ Ｐゴシック"/>
        <family val="3"/>
        <charset val="128"/>
        <scheme val="minor"/>
      </rPr>
      <t>(b)</t>
    </r>
    <rPh sb="0" eb="2">
      <t>ネンリョウ</t>
    </rPh>
    <rPh sb="2" eb="4">
      <t>ホキュウ</t>
    </rPh>
    <rPh sb="4" eb="5">
      <t>リョウ</t>
    </rPh>
    <rPh sb="10" eb="11">
      <t>ネン</t>
    </rPh>
    <phoneticPr fontId="131"/>
  </si>
  <si>
    <r>
      <t xml:space="preserve">燃費 </t>
    </r>
    <r>
      <rPr>
        <sz val="10"/>
        <color theme="1"/>
        <rFont val="ＭＳ Ｐゴシック"/>
        <family val="3"/>
        <charset val="128"/>
        <scheme val="minor"/>
      </rPr>
      <t>（　/km)</t>
    </r>
    <r>
      <rPr>
        <b/>
        <sz val="8"/>
        <color theme="1"/>
        <rFont val="ＭＳ Ｐゴシック"/>
        <family val="3"/>
        <charset val="128"/>
        <scheme val="minor"/>
      </rPr>
      <t xml:space="preserve">
</t>
    </r>
    <r>
      <rPr>
        <sz val="10"/>
        <color theme="1"/>
        <rFont val="ＭＳ Ｐゴシック"/>
        <family val="3"/>
        <charset val="128"/>
        <scheme val="minor"/>
      </rPr>
      <t>(b÷a)</t>
    </r>
    <rPh sb="0" eb="2">
      <t>ネンピ</t>
    </rPh>
    <phoneticPr fontId="131"/>
  </si>
  <si>
    <r>
      <t>※</t>
    </r>
    <r>
      <rPr>
        <u/>
        <sz val="9"/>
        <color theme="1"/>
        <rFont val="ＭＳ Ｐゴシック"/>
        <family val="3"/>
        <charset val="128"/>
        <scheme val="minor"/>
      </rPr>
      <t>走行距離以外</t>
    </r>
    <r>
      <rPr>
        <sz val="9"/>
        <color theme="1"/>
        <rFont val="ＭＳ Ｐゴシック"/>
        <family val="3"/>
        <charset val="128"/>
        <scheme val="minor"/>
      </rPr>
      <t>の原単位指標を
使用する場合は右欄に入力↓</t>
    </r>
    <phoneticPr fontId="131"/>
  </si>
  <si>
    <r>
      <t>走行台数</t>
    </r>
    <r>
      <rPr>
        <sz val="9"/>
        <color theme="1"/>
        <rFont val="ＭＳ Ｐゴシック"/>
        <family val="3"/>
        <charset val="128"/>
        <scheme val="minor"/>
      </rPr>
      <t>（検算用）</t>
    </r>
    <rPh sb="0" eb="2">
      <t>ソウコウ</t>
    </rPh>
    <rPh sb="2" eb="3">
      <t>ダイ</t>
    </rPh>
    <rPh sb="3" eb="4">
      <t>スウ</t>
    </rPh>
    <rPh sb="5" eb="7">
      <t>ケンザン</t>
    </rPh>
    <rPh sb="7" eb="8">
      <t>ヨウ</t>
    </rPh>
    <phoneticPr fontId="131"/>
  </si>
  <si>
    <r>
      <t>走行あり</t>
    </r>
    <r>
      <rPr>
        <sz val="9"/>
        <color theme="1"/>
        <rFont val="ＭＳ Ｐゴシック"/>
        <family val="3"/>
        <charset val="128"/>
        <scheme val="minor"/>
      </rPr>
      <t>①</t>
    </r>
    <rPh sb="0" eb="2">
      <t>ソウコウ</t>
    </rPh>
    <phoneticPr fontId="131"/>
  </si>
  <si>
    <r>
      <t>走行あり</t>
    </r>
    <r>
      <rPr>
        <sz val="9"/>
        <color theme="1"/>
        <rFont val="ＭＳ Ｐゴシック"/>
        <family val="3"/>
        <charset val="128"/>
        <scheme val="minor"/>
      </rPr>
      <t>②</t>
    </r>
    <rPh sb="0" eb="2">
      <t>ソウコウ</t>
    </rPh>
    <phoneticPr fontId="131"/>
  </si>
  <si>
    <r>
      <t>走行あり</t>
    </r>
    <r>
      <rPr>
        <sz val="9"/>
        <color theme="1"/>
        <rFont val="ＭＳ Ｐゴシック"/>
        <family val="3"/>
        <charset val="128"/>
        <scheme val="minor"/>
      </rPr>
      <t>③</t>
    </r>
    <rPh sb="0" eb="2">
      <t>ソウコウ</t>
    </rPh>
    <phoneticPr fontId="131"/>
  </si>
  <si>
    <r>
      <t>走行あり</t>
    </r>
    <r>
      <rPr>
        <sz val="9"/>
        <color theme="1"/>
        <rFont val="ＭＳ Ｐゴシック"/>
        <family val="3"/>
        <charset val="128"/>
        <scheme val="minor"/>
      </rPr>
      <t>④</t>
    </r>
    <rPh sb="0" eb="2">
      <t>ソウコウ</t>
    </rPh>
    <phoneticPr fontId="131"/>
  </si>
  <si>
    <t>二酸化炭素排出量算定表（３号用）車両台数及びエネルギー使用量入力表</t>
    <rPh sb="0" eb="3">
      <t>ニサンカ</t>
    </rPh>
    <rPh sb="3" eb="5">
      <t>タンソ</t>
    </rPh>
    <rPh sb="5" eb="7">
      <t>ハイシュツ</t>
    </rPh>
    <rPh sb="7" eb="8">
      <t>リョウ</t>
    </rPh>
    <rPh sb="8" eb="10">
      <t>サンテイ</t>
    </rPh>
    <rPh sb="10" eb="11">
      <t>ヒョウ</t>
    </rPh>
    <rPh sb="13" eb="14">
      <t>ゴウ</t>
    </rPh>
    <rPh sb="14" eb="15">
      <t>ヨウ</t>
    </rPh>
    <rPh sb="16" eb="18">
      <t>シャリョウ</t>
    </rPh>
    <rPh sb="18" eb="20">
      <t>ダイスウ</t>
    </rPh>
    <rPh sb="20" eb="21">
      <t>オヨ</t>
    </rPh>
    <rPh sb="27" eb="30">
      <t>シヨウリョウ</t>
    </rPh>
    <rPh sb="30" eb="32">
      <t>ニュウリョク</t>
    </rPh>
    <rPh sb="32" eb="33">
      <t>ヒョウ</t>
    </rPh>
    <phoneticPr fontId="131"/>
  </si>
  <si>
    <r>
      <t>二酸化炭素排出量算定表（１号、２号用）エネルギー外部供給</t>
    </r>
    <r>
      <rPr>
        <sz val="16"/>
        <color theme="1"/>
        <rFont val="ＭＳ Ｐゴシック"/>
        <family val="3"/>
        <charset val="128"/>
        <scheme val="minor"/>
      </rPr>
      <t>量入力表</t>
    </r>
    <rPh sb="24" eb="26">
      <t>ガイブ</t>
    </rPh>
    <rPh sb="26" eb="28">
      <t>キョウキュウ</t>
    </rPh>
    <rPh sb="28" eb="29">
      <t>リョウ</t>
    </rPh>
    <rPh sb="29" eb="32">
      <t>ニュウリョクヒョウ</t>
    </rPh>
    <phoneticPr fontId="83"/>
  </si>
  <si>
    <t>横浜市内合計</t>
    <phoneticPr fontId="9"/>
  </si>
  <si>
    <t>基礎
排出係数
(t-CO2/千kWh)</t>
    <rPh sb="15" eb="16">
      <t>セン</t>
    </rPh>
    <phoneticPr fontId="9"/>
  </si>
  <si>
    <t>調整後
排出係数
(t-CO2/千kWh)</t>
    <phoneticPr fontId="9"/>
  </si>
  <si>
    <t>　　　　『登録番号＋メニュー』が「A0269_メニューJ（残差）」のセルをコピーする。</t>
    <rPh sb="5" eb="9">
      <t>トウロクバンゴウ</t>
    </rPh>
    <phoneticPr fontId="9"/>
  </si>
  <si>
    <t>登録番号+メニュー</t>
  </si>
  <si>
    <t>↑原単位は目標設定がある場合のみ</t>
  </si>
  <si>
    <t>前年度自動車台数</t>
    <rPh sb="0" eb="3">
      <t>ゼンネンド</t>
    </rPh>
    <rPh sb="3" eb="6">
      <t>ジドウシャ</t>
    </rPh>
    <rPh sb="6" eb="8">
      <t>ダイスウ</t>
    </rPh>
    <phoneticPr fontId="81"/>
  </si>
  <si>
    <t>2023年度提出用（2022年度実績値）ver.1</t>
    <phoneticPr fontId="131"/>
  </si>
  <si>
    <t>基礎(tCO2)</t>
    <rPh sb="0" eb="2">
      <t>キソ</t>
    </rPh>
    <phoneticPr fontId="9"/>
  </si>
  <si>
    <t>基礎原単位</t>
    <rPh sb="0" eb="2">
      <t>キソ</t>
    </rPh>
    <rPh sb="2" eb="5">
      <t>ゲンタンイ</t>
    </rPh>
    <phoneticPr fontId="9"/>
  </si>
  <si>
    <t>原単位分母</t>
    <rPh sb="0" eb="3">
      <t>ゲンタンイ</t>
    </rPh>
    <rPh sb="3" eb="5">
      <t>ブンボ</t>
    </rPh>
    <phoneticPr fontId="9"/>
  </si>
  <si>
    <t>t-CO2/</t>
  </si>
  <si>
    <t>使用量シート用</t>
    <rPh sb="6" eb="7">
      <t>ヨウ</t>
    </rPh>
    <phoneticPr fontId="9"/>
  </si>
  <si>
    <t>報告書用</t>
    <rPh sb="0" eb="3">
      <t>ホウコクショ</t>
    </rPh>
    <rPh sb="3" eb="4">
      <t>ヨウ</t>
    </rPh>
    <phoneticPr fontId="9"/>
  </si>
  <si>
    <t>原油換算500ｋl 以上の事業所のエネルギー使用量</t>
    <rPh sb="0" eb="2">
      <t>ゲンユ</t>
    </rPh>
    <rPh sb="2" eb="4">
      <t>カンサン</t>
    </rPh>
    <rPh sb="10" eb="12">
      <t>イジョウ</t>
    </rPh>
    <rPh sb="13" eb="16">
      <t>ジギョウショ</t>
    </rPh>
    <rPh sb="22" eb="25">
      <t>シヨウリョウ</t>
    </rPh>
    <phoneticPr fontId="83"/>
  </si>
  <si>
    <t>複数の原単位を使用して報告書を作成する場合</t>
  </si>
  <si>
    <t>複数の原単位を使用して計画書を作成する場合</t>
  </si>
  <si>
    <t>基礎(A)</t>
    <rPh sb="0" eb="1">
      <t>モト</t>
    </rPh>
    <rPh sb="1" eb="2">
      <t>イシズエ</t>
    </rPh>
    <phoneticPr fontId="9"/>
  </si>
  <si>
    <t>基礎(B)</t>
    <rPh sb="0" eb="1">
      <t>モト</t>
    </rPh>
    <rPh sb="1" eb="2">
      <t>イシズエ</t>
    </rPh>
    <phoneticPr fontId="9"/>
  </si>
  <si>
    <t>基礎(D)</t>
    <rPh sb="0" eb="1">
      <t>モト</t>
    </rPh>
    <rPh sb="1" eb="2">
      <t>イシズエ</t>
    </rPh>
    <phoneticPr fontId="9"/>
  </si>
  <si>
    <t>基礎排出量構成比</t>
    <phoneticPr fontId="9"/>
  </si>
  <si>
    <t>（R）</t>
    <phoneticPr fontId="9"/>
  </si>
  <si>
    <t>（E）</t>
    <phoneticPr fontId="9"/>
  </si>
  <si>
    <t>（C）</t>
    <phoneticPr fontId="9"/>
  </si>
  <si>
    <t>目標原単位削減率
複数原単位の場合</t>
    <rPh sb="0" eb="2">
      <t>モクヒョウ</t>
    </rPh>
    <rPh sb="2" eb="5">
      <t>ゲンタンイ</t>
    </rPh>
    <rPh sb="5" eb="7">
      <t>サクゲン</t>
    </rPh>
    <rPh sb="7" eb="8">
      <t>リツ</t>
    </rPh>
    <phoneticPr fontId="82"/>
  </si>
  <si>
    <t>排出量原単位（tCO2/★）</t>
    <phoneticPr fontId="9"/>
  </si>
  <si>
    <t>原単位分母の量</t>
    <rPh sb="0" eb="3">
      <t>ゲンタンイ</t>
    </rPh>
    <rPh sb="3" eb="5">
      <t>ブンボ</t>
    </rPh>
    <rPh sb="6" eb="7">
      <t>リョウ</t>
    </rPh>
    <phoneticPr fontId="131"/>
  </si>
  <si>
    <t>二酸化炭素基礎排出量（tCO2）</t>
    <phoneticPr fontId="131"/>
  </si>
  <si>
    <t>合計</t>
    <rPh sb="0" eb="2">
      <t>ゴウケイ</t>
    </rPh>
    <phoneticPr fontId="9"/>
  </si>
  <si>
    <t>基礎排出量構成比</t>
    <rPh sb="0" eb="5">
      <t>キソハイシュツリョウ</t>
    </rPh>
    <rPh sb="5" eb="8">
      <t>コウセイヒ</t>
    </rPh>
    <phoneticPr fontId="9"/>
  </si>
  <si>
    <t>（R）</t>
    <phoneticPr fontId="9"/>
  </si>
  <si>
    <t>実施年度削減率（構成比重みづけ）
(Σ(R×C)×100)[%]</t>
    <rPh sb="4" eb="6">
      <t>サクゲン</t>
    </rPh>
    <rPh sb="8" eb="11">
      <t>コウセイヒ</t>
    </rPh>
    <rPh sb="11" eb="12">
      <t>オモ</t>
    </rPh>
    <phoneticPr fontId="9"/>
  </si>
  <si>
    <t>目標年度削減率（構成比重みづけ）
(Σ(R×E)×100)[%]</t>
    <rPh sb="4" eb="6">
      <t>サクゲン</t>
    </rPh>
    <phoneticPr fontId="9"/>
  </si>
  <si>
    <t>(A)</t>
    <phoneticPr fontId="9"/>
  </si>
  <si>
    <t>(B)</t>
    <phoneticPr fontId="9"/>
  </si>
  <si>
    <t>実施年度削減率</t>
  </si>
  <si>
    <t>実施年度削減率
(C＝(１-A/B)×100)[%]</t>
    <rPh sb="4" eb="7">
      <t>サクゲンリツ</t>
    </rPh>
    <phoneticPr fontId="9"/>
  </si>
  <si>
    <t>目標年度削減率
(E＝(１-D/A)×100)[%]</t>
    <rPh sb="4" eb="7">
      <t>サクゲンリツ</t>
    </rPh>
    <phoneticPr fontId="9"/>
  </si>
  <si>
    <t>種類</t>
    <rPh sb="0" eb="2">
      <t>シュルイ</t>
    </rPh>
    <phoneticPr fontId="9"/>
  </si>
  <si>
    <t>実施年度削減率（構成比重みづけ）</t>
  </si>
  <si>
    <t>(Σ(R×C)×100)[%]</t>
  </si>
  <si>
    <t>(C＝(１-A/B)×100)[%]</t>
    <phoneticPr fontId="9"/>
  </si>
  <si>
    <t>目標年度削減率</t>
    <phoneticPr fontId="9"/>
  </si>
  <si>
    <t>(E＝(１-D/A)×100)[%]</t>
    <phoneticPr fontId="9"/>
  </si>
  <si>
    <t>(D)</t>
    <phoneticPr fontId="9"/>
  </si>
  <si>
    <t>(Σ(R×E)×100)[%]</t>
    <phoneticPr fontId="9"/>
  </si>
  <si>
    <t>目標年度削減率（構成比重みづけ）</t>
    <phoneticPr fontId="9"/>
  </si>
  <si>
    <t>L19セル:Lで入力したものに0.56 kg/Lを掛ける</t>
    <rPh sb="8" eb="10">
      <t>ニュウリョク</t>
    </rPh>
    <phoneticPr fontId="9"/>
  </si>
  <si>
    <r>
      <t>↑今年度提出する計画書等の第１面に表示される台数</t>
    </r>
    <r>
      <rPr>
        <sz val="9"/>
        <color theme="1"/>
        <rFont val="ＭＳ Ｐゴシック"/>
        <family val="3"/>
        <charset val="128"/>
        <scheme val="minor"/>
      </rPr>
      <t>　(a+c)</t>
    </r>
    <rPh sb="17" eb="19">
      <t>ヒョウジ</t>
    </rPh>
    <phoneticPr fontId="131"/>
  </si>
  <si>
    <t>「使用量_1,2」シートで入力したエネルギー使用量からCO2を計算する</t>
    <rPh sb="13" eb="15">
      <t>ニュウリョク</t>
    </rPh>
    <rPh sb="22" eb="25">
      <t>シヨウリョウ</t>
    </rPh>
    <rPh sb="31" eb="33">
      <t>ケイサン</t>
    </rPh>
    <phoneticPr fontId="9"/>
  </si>
  <si>
    <t>「使用量_1,2」シートから、事業所名を取り出したシート（個別票から参照）</t>
    <rPh sb="1" eb="4">
      <t>シヨウリョウ</t>
    </rPh>
    <rPh sb="15" eb="18">
      <t>ジギョウショ</t>
    </rPh>
    <rPh sb="18" eb="19">
      <t>メイ</t>
    </rPh>
    <rPh sb="20" eb="21">
      <t>ト</t>
    </rPh>
    <rPh sb="22" eb="23">
      <t>ダ</t>
    </rPh>
    <rPh sb="29" eb="32">
      <t>コベツヒョウ</t>
    </rPh>
    <rPh sb="34" eb="36">
      <t>サンショウ</t>
    </rPh>
    <phoneticPr fontId="9"/>
  </si>
  <si>
    <t>A0001_メニューA</t>
    <phoneticPr fontId="9"/>
  </si>
  <si>
    <t>(株)Ｆ－Ｐｏｗｅｒ</t>
    <phoneticPr fontId="9"/>
  </si>
  <si>
    <t>使用量_1,2</t>
    <rPh sb="0" eb="3">
      <t>シヨウリョウ</t>
    </rPh>
    <phoneticPr fontId="9"/>
  </si>
  <si>
    <t>エネルギーの集計対象となる横浜市内の事業所数等を入力してください。</t>
    <rPh sb="6" eb="8">
      <t>シュウケイ</t>
    </rPh>
    <rPh sb="8" eb="10">
      <t>タイショウ</t>
    </rPh>
    <rPh sb="13" eb="15">
      <t>ヨコハマ</t>
    </rPh>
    <rPh sb="15" eb="17">
      <t>シナイ</t>
    </rPh>
    <rPh sb="18" eb="21">
      <t>ジギョウショ</t>
    </rPh>
    <rPh sb="21" eb="22">
      <t>スウ</t>
    </rPh>
    <rPh sb="22" eb="23">
      <t>トウ</t>
    </rPh>
    <rPh sb="24" eb="26">
      <t>ニュウリョク</t>
    </rPh>
    <phoneticPr fontId="9"/>
  </si>
  <si>
    <t>非表示列</t>
    <rPh sb="0" eb="3">
      <t>ヒヒョウジ</t>
    </rPh>
    <rPh sb="3" eb="4">
      <t>レツ</t>
    </rPh>
    <phoneticPr fontId="9"/>
  </si>
  <si>
    <t>非表示列</t>
    <rPh sb="0" eb="4">
      <t>ヒヒョウジレツ</t>
    </rPh>
    <phoneticPr fontId="9"/>
  </si>
  <si>
    <t>非表示列</t>
    <rPh sb="0" eb="4">
      <t>ヒヒョウジレツ</t>
    </rPh>
    <phoneticPr fontId="9"/>
  </si>
  <si>
    <t>事業所名を入力3</t>
    <rPh sb="0" eb="4">
      <t>ジギョウショメイ</t>
    </rPh>
    <rPh sb="5" eb="7">
      <t>ニュウリョク</t>
    </rPh>
    <phoneticPr fontId="9"/>
  </si>
  <si>
    <t>事業所名を入力4</t>
    <rPh sb="0" eb="4">
      <t>ジギョウショメイ</t>
    </rPh>
    <rPh sb="5" eb="7">
      <t>ニュウリョク</t>
    </rPh>
    <phoneticPr fontId="9"/>
  </si>
  <si>
    <t>事業所名を入力5</t>
    <rPh sb="0" eb="4">
      <t>ジギョウショメイ</t>
    </rPh>
    <rPh sb="5" eb="7">
      <t>ニュウリョク</t>
    </rPh>
    <phoneticPr fontId="9"/>
  </si>
  <si>
    <t>事業所名を入力6</t>
    <rPh sb="0" eb="4">
      <t>ジギョウショメイ</t>
    </rPh>
    <rPh sb="5" eb="7">
      <t>ニュウリョク</t>
    </rPh>
    <phoneticPr fontId="9"/>
  </si>
  <si>
    <t>事業所名を入力7</t>
    <rPh sb="0" eb="4">
      <t>ジギョウショメイ</t>
    </rPh>
    <rPh sb="5" eb="7">
      <t>ニュウリョク</t>
    </rPh>
    <phoneticPr fontId="9"/>
  </si>
  <si>
    <t>事業所名を入力8</t>
    <rPh sb="0" eb="4">
      <t>ジギョウショメイ</t>
    </rPh>
    <rPh sb="5" eb="7">
      <t>ニュウリョク</t>
    </rPh>
    <phoneticPr fontId="9"/>
  </si>
  <si>
    <t>事業所名を入力9</t>
    <rPh sb="0" eb="4">
      <t>ジギョウショメイ</t>
    </rPh>
    <rPh sb="5" eb="7">
      <t>ニュウリョク</t>
    </rPh>
    <phoneticPr fontId="9"/>
  </si>
  <si>
    <t>事業所名を入力10</t>
    <rPh sb="0" eb="4">
      <t>ジギョウショメイ</t>
    </rPh>
    <rPh sb="5" eb="7">
      <t>ニュウリョク</t>
    </rPh>
    <phoneticPr fontId="9"/>
  </si>
  <si>
    <t>事業所名を入力11</t>
    <rPh sb="0" eb="4">
      <t>ジギョウショメイ</t>
    </rPh>
    <rPh sb="5" eb="7">
      <t>ニュウリョク</t>
    </rPh>
    <phoneticPr fontId="9"/>
  </si>
  <si>
    <t>事業所名を入力12</t>
    <rPh sb="0" eb="4">
      <t>ジギョウショメイ</t>
    </rPh>
    <rPh sb="5" eb="7">
      <t>ニュウリョク</t>
    </rPh>
    <phoneticPr fontId="9"/>
  </si>
  <si>
    <t>事業所名を入力13</t>
    <rPh sb="0" eb="4">
      <t>ジギョウショメイ</t>
    </rPh>
    <rPh sb="5" eb="7">
      <t>ニュウリョク</t>
    </rPh>
    <phoneticPr fontId="9"/>
  </si>
  <si>
    <t>事業所名を入力14</t>
    <rPh sb="0" eb="4">
      <t>ジギョウショメイ</t>
    </rPh>
    <rPh sb="5" eb="7">
      <t>ニュウリョク</t>
    </rPh>
    <phoneticPr fontId="9"/>
  </si>
  <si>
    <t>事業所名を入力15</t>
    <rPh sb="0" eb="4">
      <t>ジギョウショメイ</t>
    </rPh>
    <rPh sb="5" eb="7">
      <t>ニュウリョク</t>
    </rPh>
    <phoneticPr fontId="9"/>
  </si>
  <si>
    <t>事業所名を入力16</t>
    <rPh sb="0" eb="4">
      <t>ジギョウショメイ</t>
    </rPh>
    <rPh sb="5" eb="7">
      <t>ニュウリョク</t>
    </rPh>
    <phoneticPr fontId="9"/>
  </si>
  <si>
    <t>事業所名を入力17</t>
    <rPh sb="0" eb="4">
      <t>ジギョウショメイ</t>
    </rPh>
    <rPh sb="5" eb="7">
      <t>ニュウリョク</t>
    </rPh>
    <phoneticPr fontId="9"/>
  </si>
  <si>
    <t>事業所名を入力18</t>
    <rPh sb="0" eb="4">
      <t>ジギョウショメイ</t>
    </rPh>
    <rPh sb="5" eb="7">
      <t>ニュウリョク</t>
    </rPh>
    <phoneticPr fontId="9"/>
  </si>
  <si>
    <t>事業所名を入力19</t>
    <rPh sb="0" eb="4">
      <t>ジギョウショメイ</t>
    </rPh>
    <rPh sb="5" eb="7">
      <t>ニュウリョク</t>
    </rPh>
    <phoneticPr fontId="9"/>
  </si>
  <si>
    <t>事業所名を入力20</t>
    <rPh sb="0" eb="4">
      <t>ジギョウショメイ</t>
    </rPh>
    <rPh sb="5" eb="7">
      <t>ニュウリョク</t>
    </rPh>
    <phoneticPr fontId="9"/>
  </si>
  <si>
    <t>事業所名を入力21</t>
    <rPh sb="0" eb="4">
      <t>ジギョウショメイ</t>
    </rPh>
    <rPh sb="5" eb="7">
      <t>ニュウリョク</t>
    </rPh>
    <phoneticPr fontId="9"/>
  </si>
  <si>
    <t>事業所名を入力22</t>
    <rPh sb="0" eb="4">
      <t>ジギョウショメイ</t>
    </rPh>
    <rPh sb="5" eb="7">
      <t>ニュウリョク</t>
    </rPh>
    <phoneticPr fontId="9"/>
  </si>
  <si>
    <t>事業所名を入力23</t>
    <rPh sb="0" eb="4">
      <t>ジギョウショメイ</t>
    </rPh>
    <rPh sb="5" eb="7">
      <t>ニュウリョク</t>
    </rPh>
    <phoneticPr fontId="9"/>
  </si>
  <si>
    <t>事業所名を入力24</t>
    <rPh sb="0" eb="4">
      <t>ジギョウショメイ</t>
    </rPh>
    <rPh sb="5" eb="7">
      <t>ニュウリョク</t>
    </rPh>
    <phoneticPr fontId="9"/>
  </si>
  <si>
    <t>事業所名を入力25</t>
    <rPh sb="0" eb="4">
      <t>ジギョウショメイ</t>
    </rPh>
    <rPh sb="5" eb="7">
      <t>ニュウリョク</t>
    </rPh>
    <phoneticPr fontId="9"/>
  </si>
  <si>
    <t>事業所名を入力26</t>
    <rPh sb="0" eb="4">
      <t>ジギョウショメイ</t>
    </rPh>
    <rPh sb="5" eb="7">
      <t>ニュウリョク</t>
    </rPh>
    <phoneticPr fontId="9"/>
  </si>
  <si>
    <t>事業所名を入力27</t>
    <rPh sb="0" eb="4">
      <t>ジギョウショメイ</t>
    </rPh>
    <rPh sb="5" eb="7">
      <t>ニュウリョク</t>
    </rPh>
    <phoneticPr fontId="9"/>
  </si>
  <si>
    <t>事業所名を入力28</t>
    <rPh sb="0" eb="4">
      <t>ジギョウショメイ</t>
    </rPh>
    <rPh sb="5" eb="7">
      <t>ニュウリョク</t>
    </rPh>
    <phoneticPr fontId="9"/>
  </si>
  <si>
    <t>事業所名を入力29</t>
    <rPh sb="0" eb="4">
      <t>ジギョウショメイ</t>
    </rPh>
    <rPh sb="5" eb="7">
      <t>ニュウリョク</t>
    </rPh>
    <phoneticPr fontId="9"/>
  </si>
  <si>
    <t>事業所名を入力30</t>
    <rPh sb="0" eb="4">
      <t>ジギョウショメイ</t>
    </rPh>
    <rPh sb="5" eb="7">
      <t>ニュウリョク</t>
    </rPh>
    <phoneticPr fontId="9"/>
  </si>
  <si>
    <t>事業所名を入力31</t>
    <rPh sb="0" eb="4">
      <t>ジギョウショメイ</t>
    </rPh>
    <rPh sb="5" eb="7">
      <t>ニュウリョク</t>
    </rPh>
    <phoneticPr fontId="9"/>
  </si>
  <si>
    <t>事業所名を入力32</t>
    <rPh sb="0" eb="4">
      <t>ジギョウショメイ</t>
    </rPh>
    <rPh sb="5" eb="7">
      <t>ニュウリョク</t>
    </rPh>
    <phoneticPr fontId="9"/>
  </si>
  <si>
    <t>事業所名を入力33</t>
    <rPh sb="0" eb="4">
      <t>ジギョウショメイ</t>
    </rPh>
    <rPh sb="5" eb="7">
      <t>ニュウリョク</t>
    </rPh>
    <phoneticPr fontId="9"/>
  </si>
  <si>
    <t>事業所名を入力34</t>
    <rPh sb="0" eb="4">
      <t>ジギョウショメイ</t>
    </rPh>
    <rPh sb="5" eb="7">
      <t>ニュウリョク</t>
    </rPh>
    <phoneticPr fontId="9"/>
  </si>
  <si>
    <t>事業所名を入力35</t>
    <rPh sb="0" eb="4">
      <t>ジギョウショメイ</t>
    </rPh>
    <rPh sb="5" eb="7">
      <t>ニュウリョク</t>
    </rPh>
    <phoneticPr fontId="9"/>
  </si>
  <si>
    <t>事業所名を入力36</t>
    <rPh sb="0" eb="4">
      <t>ジギョウショメイ</t>
    </rPh>
    <rPh sb="5" eb="7">
      <t>ニュウリョク</t>
    </rPh>
    <phoneticPr fontId="9"/>
  </si>
  <si>
    <t>事業所名を入力37</t>
    <rPh sb="0" eb="4">
      <t>ジギョウショメイ</t>
    </rPh>
    <rPh sb="5" eb="7">
      <t>ニュウリョク</t>
    </rPh>
    <phoneticPr fontId="9"/>
  </si>
  <si>
    <t>事業所名を入力38</t>
    <rPh sb="0" eb="4">
      <t>ジギョウショメイ</t>
    </rPh>
    <rPh sb="5" eb="7">
      <t>ニュウリョク</t>
    </rPh>
    <phoneticPr fontId="9"/>
  </si>
  <si>
    <t>事業所名を入力39</t>
    <rPh sb="0" eb="4">
      <t>ジギョウショメイ</t>
    </rPh>
    <rPh sb="5" eb="7">
      <t>ニュウリョク</t>
    </rPh>
    <phoneticPr fontId="9"/>
  </si>
  <si>
    <t>事業所名を入力40</t>
    <rPh sb="0" eb="4">
      <t>ジギョウショメイ</t>
    </rPh>
    <rPh sb="5" eb="7">
      <t>ニュウリョク</t>
    </rPh>
    <phoneticPr fontId="9"/>
  </si>
  <si>
    <t>d</t>
    <phoneticPr fontId="9"/>
  </si>
  <si>
    <t>777</t>
    <phoneticPr fontId="9"/>
  </si>
  <si>
    <t>1号3号</t>
    <phoneticPr fontId="9"/>
  </si>
  <si>
    <t>非表示列</t>
    <rPh sb="0" eb="4">
      <t>ヒヒョウジレツ</t>
    </rPh>
    <phoneticPr fontId="9"/>
  </si>
  <si>
    <t>非表示行</t>
    <rPh sb="0" eb="4">
      <t>ヒヒョウジギョウ</t>
    </rPh>
    <phoneticPr fontId="9"/>
  </si>
  <si>
    <t>ｘｘｘｘｘ</t>
    <phoneticPr fontId="9"/>
  </si>
  <si>
    <t>ｘｘｘｘ</t>
    <phoneticPr fontId="9"/>
  </si>
  <si>
    <t>ああああ</t>
    <phoneticPr fontId="9"/>
  </si>
  <si>
    <t>いいいい</t>
    <phoneticPr fontId="9"/>
  </si>
  <si>
    <t>うううう</t>
    <phoneticPr fontId="9"/>
  </si>
  <si>
    <t>ええええ</t>
    <phoneticPr fontId="9"/>
  </si>
  <si>
    <t>おおお</t>
    <phoneticPr fontId="9"/>
  </si>
  <si>
    <t>かかか</t>
    <phoneticPr fontId="9"/>
  </si>
  <si>
    <t>2024年</t>
    <rPh sb="4" eb="5">
      <t>ネン</t>
    </rPh>
    <phoneticPr fontId="9"/>
  </si>
  <si>
    <t>分母単位</t>
    <rPh sb="0" eb="2">
      <t>ブンボ</t>
    </rPh>
    <rPh sb="2" eb="4">
      <t>タンイ</t>
    </rPh>
    <phoneticPr fontId="9"/>
  </si>
  <si>
    <t>（グレー）</t>
    <phoneticPr fontId="9"/>
  </si>
  <si>
    <t>記入対象外</t>
    <rPh sb="0" eb="5">
      <t>キニュウタイショウガイ</t>
    </rPh>
    <phoneticPr fontId="9"/>
  </si>
  <si>
    <t>A0001_メニューC(残差)</t>
    <phoneticPr fontId="9"/>
  </si>
  <si>
    <t>　設定無し</t>
    <rPh sb="1" eb="3">
      <t>セッテイ</t>
    </rPh>
    <rPh sb="3" eb="4">
      <t>ナ</t>
    </rPh>
    <phoneticPr fontId="9"/>
  </si>
  <si>
    <t>　設定あり（事業者全体で統一の原単位を使用する）</t>
    <rPh sb="1" eb="3">
      <t>セッテイ</t>
    </rPh>
    <rPh sb="6" eb="9">
      <t>ジギョウシャ</t>
    </rPh>
    <rPh sb="9" eb="11">
      <t>ゼンタイ</t>
    </rPh>
    <rPh sb="12" eb="14">
      <t>トウイツ</t>
    </rPh>
    <rPh sb="15" eb="18">
      <t>ゲンタンイ</t>
    </rPh>
    <rPh sb="19" eb="21">
      <t>シヨウ</t>
    </rPh>
    <phoneticPr fontId="9"/>
  </si>
  <si>
    <t>　設定あり（原単位の寄与度の合計から求める）</t>
    <rPh sb="1" eb="3">
      <t>セッテイ</t>
    </rPh>
    <rPh sb="6" eb="9">
      <t>ゲンタンイ</t>
    </rPh>
    <rPh sb="10" eb="13">
      <t>キヨド</t>
    </rPh>
    <rPh sb="14" eb="16">
      <t>ゴウケイ</t>
    </rPh>
    <rPh sb="18" eb="19">
      <t>モト</t>
    </rPh>
    <phoneticPr fontId="9"/>
  </si>
  <si>
    <t>総括票での原単位設定</t>
    <rPh sb="0" eb="3">
      <t>ソウカツヒョウ</t>
    </rPh>
    <rPh sb="5" eb="8">
      <t>ゲンタンイ</t>
    </rPh>
    <rPh sb="8" eb="10">
      <t>セッテイ</t>
    </rPh>
    <phoneticPr fontId="9"/>
  </si>
  <si>
    <t>　設定あり</t>
    <rPh sb="1" eb="3">
      <t>セッテイ</t>
    </rPh>
    <phoneticPr fontId="9"/>
  </si>
  <si>
    <t>　設定無し</t>
    <phoneticPr fontId="9"/>
  </si>
  <si>
    <t>事業者ID（３桁）を入れ、過年度提出データ（一部）を様式に表示させます。</t>
    <rPh sb="0" eb="3">
      <t>ジギョウシャ</t>
    </rPh>
    <rPh sb="7" eb="8">
      <t>ケタ</t>
    </rPh>
    <rPh sb="10" eb="11">
      <t>イ</t>
    </rPh>
    <rPh sb="13" eb="16">
      <t>カネンド</t>
    </rPh>
    <rPh sb="16" eb="18">
      <t>テイシュツ</t>
    </rPh>
    <rPh sb="22" eb="24">
      <t>イチブ</t>
    </rPh>
    <rPh sb="26" eb="28">
      <t>ヨウシキ</t>
    </rPh>
    <rPh sb="29" eb="31">
      <t>ヒョウジ</t>
    </rPh>
    <phoneticPr fontId="9"/>
  </si>
  <si>
    <t>【１号２号事業者用】エネルギー使用量を入力して、CO2排出量を算定します</t>
    <rPh sb="2" eb="3">
      <t>ゴウ</t>
    </rPh>
    <rPh sb="4" eb="5">
      <t>ゴウ</t>
    </rPh>
    <rPh sb="5" eb="8">
      <t>ジギョウシャ</t>
    </rPh>
    <rPh sb="8" eb="9">
      <t>ヨウ</t>
    </rPh>
    <rPh sb="15" eb="18">
      <t>シヨウリョウ</t>
    </rPh>
    <rPh sb="19" eb="21">
      <t>ニュウリョク</t>
    </rPh>
    <rPh sb="27" eb="30">
      <t>ハイシュツリョウ</t>
    </rPh>
    <rPh sb="31" eb="33">
      <t>サンテイ</t>
    </rPh>
    <phoneticPr fontId="9"/>
  </si>
  <si>
    <t>【３号事業者用】車両台数の燃料使用量を入力して、CO2排出量を算定します。</t>
    <rPh sb="2" eb="3">
      <t>ゴウ</t>
    </rPh>
    <rPh sb="3" eb="7">
      <t>ジギョウシャヨウ</t>
    </rPh>
    <rPh sb="8" eb="12">
      <t>シャリョウダイスウ</t>
    </rPh>
    <rPh sb="13" eb="15">
      <t>ネンリョウ</t>
    </rPh>
    <rPh sb="15" eb="18">
      <t>シヨウリョウ</t>
    </rPh>
    <rPh sb="19" eb="21">
      <t>ニュウリョク</t>
    </rPh>
    <rPh sb="27" eb="30">
      <t>ハイシュツリョウ</t>
    </rPh>
    <rPh sb="31" eb="33">
      <t>サンテイ</t>
    </rPh>
    <phoneticPr fontId="9"/>
  </si>
  <si>
    <t>【１号２号事業者用】横浜市内における他者へのエネルギー供給が有る場合</t>
    <phoneticPr fontId="9"/>
  </si>
  <si>
    <t>報告書様式（新規事業者以外が作成します）</t>
    <rPh sb="0" eb="3">
      <t>ホウコクショ</t>
    </rPh>
    <rPh sb="3" eb="5">
      <t>ヨウシキ</t>
    </rPh>
    <rPh sb="6" eb="8">
      <t>シンキ</t>
    </rPh>
    <rPh sb="8" eb="13">
      <t>ジギョウシャイガイ</t>
    </rPh>
    <rPh sb="14" eb="16">
      <t>サクセイ</t>
    </rPh>
    <phoneticPr fontId="9"/>
  </si>
  <si>
    <t>提</t>
    <rPh sb="0" eb="1">
      <t>テイ</t>
    </rPh>
    <phoneticPr fontId="9"/>
  </si>
  <si>
    <t>自動作成されます。記入は不要です。</t>
    <phoneticPr fontId="9"/>
  </si>
  <si>
    <t>１　基礎情報</t>
    <rPh sb="2" eb="4">
      <t>キソ</t>
    </rPh>
    <rPh sb="4" eb="6">
      <t>ジョウホウ</t>
    </rPh>
    <phoneticPr fontId="9"/>
  </si>
  <si>
    <r>
      <rPr>
        <b/>
        <sz val="14"/>
        <color theme="0"/>
        <rFont val="ＭＳ Ｐゴシック"/>
        <family val="3"/>
        <charset val="128"/>
      </rPr>
      <t>２　エネルギー使用量</t>
    </r>
    <r>
      <rPr>
        <b/>
        <sz val="12"/>
        <color theme="0"/>
        <rFont val="ＭＳ Ｐゴシック"/>
        <family val="3"/>
        <charset val="128"/>
      </rPr>
      <t xml:space="preserve"> </t>
    </r>
    <rPh sb="7" eb="10">
      <t>シヨウリョウ</t>
    </rPh>
    <phoneticPr fontId="9"/>
  </si>
  <si>
    <t>総括票の原単位設定</t>
    <rPh sb="0" eb="3">
      <t>ソウカツヒョウ</t>
    </rPh>
    <rPh sb="4" eb="7">
      <t>ゲンタンイ</t>
    </rPh>
    <rPh sb="7" eb="9">
      <t>セッテイ</t>
    </rPh>
    <phoneticPr fontId="9"/>
  </si>
  <si>
    <r>
      <rPr>
        <b/>
        <sz val="12"/>
        <rFont val="ＭＳ Ｐゴシック"/>
        <family val="3"/>
        <charset val="128"/>
      </rPr>
      <t>二酸化炭素排出量</t>
    </r>
    <r>
      <rPr>
        <b/>
        <sz val="9"/>
        <rFont val="ＭＳ Ｐゴシック"/>
        <family val="3"/>
        <charset val="128"/>
      </rPr>
      <t>(tCO2)</t>
    </r>
    <rPh sb="0" eb="3">
      <t>ニサンカ</t>
    </rPh>
    <rPh sb="3" eb="5">
      <t>タンソ</t>
    </rPh>
    <rPh sb="5" eb="7">
      <t>ハイシュツ</t>
    </rPh>
    <rPh sb="7" eb="8">
      <t>リョウ</t>
    </rPh>
    <phoneticPr fontId="9"/>
  </si>
  <si>
    <t>二酸化炭素排出の
合計量（tCO2）</t>
    <rPh sb="0" eb="3">
      <t>ニサンカ</t>
    </rPh>
    <rPh sb="3" eb="5">
      <t>タンソ</t>
    </rPh>
    <rPh sb="5" eb="7">
      <t>ハイシュツ</t>
    </rPh>
    <rPh sb="9" eb="11">
      <t>ゴウケイ</t>
    </rPh>
    <rPh sb="11" eb="12">
      <t>リョウ</t>
    </rPh>
    <phoneticPr fontId="131"/>
  </si>
  <si>
    <t>排出量原単位
（tCO2／★）</t>
    <rPh sb="0" eb="2">
      <t>ハイシュツ</t>
    </rPh>
    <rPh sb="2" eb="3">
      <t>リョウ</t>
    </rPh>
    <rPh sb="3" eb="6">
      <t>ゲンタンイ</t>
    </rPh>
    <phoneticPr fontId="131"/>
  </si>
  <si>
    <t>登録番号+メニュー</t>
    <phoneticPr fontId="9"/>
  </si>
  <si>
    <r>
      <rPr>
        <b/>
        <sz val="14"/>
        <color theme="0"/>
        <rFont val="ＭＳ Ｐゴシック"/>
        <family val="3"/>
        <charset val="128"/>
      </rPr>
      <t>１　エネルギー外部供給量</t>
    </r>
    <r>
      <rPr>
        <b/>
        <sz val="12"/>
        <color theme="0"/>
        <rFont val="ＭＳ Ｐゴシック"/>
        <family val="3"/>
        <charset val="128"/>
      </rPr>
      <t xml:space="preserve"> </t>
    </r>
    <rPh sb="7" eb="9">
      <t>ガイブ</t>
    </rPh>
    <rPh sb="9" eb="11">
      <t>キョウキュウ</t>
    </rPh>
    <rPh sb="11" eb="12">
      <t>リョウ</t>
    </rPh>
    <phoneticPr fontId="9"/>
  </si>
  <si>
    <t>使用量_３</t>
    <phoneticPr fontId="9"/>
  </si>
  <si>
    <t>「使用量_３」シートで入力したエネルギー使用量からCO2を計算する</t>
    <phoneticPr fontId="9"/>
  </si>
  <si>
    <t>Ver_No.</t>
    <phoneticPr fontId="9"/>
  </si>
  <si>
    <t>細則第37号様式の２（第２条第48号の２）</t>
    <rPh sb="0" eb="2">
      <t>サイソク</t>
    </rPh>
    <rPh sb="2" eb="3">
      <t>ダイ</t>
    </rPh>
    <rPh sb="5" eb="6">
      <t>ゴウ</t>
    </rPh>
    <rPh sb="6" eb="8">
      <t>ヨウシキ</t>
    </rPh>
    <rPh sb="11" eb="12">
      <t>ダイ</t>
    </rPh>
    <rPh sb="13" eb="14">
      <t>ジョウ</t>
    </rPh>
    <rPh sb="14" eb="15">
      <t>ダイ</t>
    </rPh>
    <rPh sb="17" eb="18">
      <t>ゴウ</t>
    </rPh>
    <phoneticPr fontId="9"/>
  </si>
  <si>
    <t>地球温暖化対策実施状況報告書提出書</t>
    <phoneticPr fontId="9"/>
  </si>
  <si>
    <t>発生日</t>
    <rPh sb="0" eb="3">
      <t>ハッセイビ</t>
    </rPh>
    <phoneticPr fontId="9"/>
  </si>
  <si>
    <t>変更者</t>
    <rPh sb="0" eb="3">
      <t>ヘンコウシャ</t>
    </rPh>
    <phoneticPr fontId="9"/>
  </si>
  <si>
    <t>変更内容</t>
    <rPh sb="0" eb="2">
      <t>ヘンコウ</t>
    </rPh>
    <rPh sb="2" eb="4">
      <t>ナイヨウ</t>
    </rPh>
    <phoneticPr fontId="9"/>
  </si>
  <si>
    <t>NS環境</t>
    <rPh sb="2" eb="4">
      <t>カンキョウ</t>
    </rPh>
    <phoneticPr fontId="9"/>
  </si>
  <si>
    <t>野呂</t>
    <rPh sb="0" eb="2">
      <t>ノロ</t>
    </rPh>
    <phoneticPr fontId="9"/>
  </si>
  <si>
    <t>納入品。　しかし、3/10の指摘事項への対応が未完</t>
    <rPh sb="0" eb="2">
      <t>ノウニュウ</t>
    </rPh>
    <rPh sb="2" eb="3">
      <t>ヒン</t>
    </rPh>
    <rPh sb="14" eb="16">
      <t>シテキ</t>
    </rPh>
    <rPh sb="16" eb="18">
      <t>ジコウ</t>
    </rPh>
    <rPh sb="20" eb="22">
      <t>タイオウ</t>
    </rPh>
    <rPh sb="23" eb="25">
      <t>ミカン</t>
    </rPh>
    <phoneticPr fontId="9"/>
  </si>
  <si>
    <t>3/20の工藤係長指摘と合わせて、修正作業実施</t>
    <rPh sb="5" eb="9">
      <t>クドウカカリチョウ</t>
    </rPh>
    <rPh sb="9" eb="11">
      <t>シテキ</t>
    </rPh>
    <rPh sb="12" eb="13">
      <t>ア</t>
    </rPh>
    <rPh sb="17" eb="19">
      <t>シュウセイ</t>
    </rPh>
    <rPh sb="19" eb="23">
      <t>サギョウジッシ</t>
    </rPh>
    <phoneticPr fontId="9"/>
  </si>
  <si>
    <t>１．シート名「自動車_3」を「使用量_3」に変え、関係する参照式を修正。</t>
    <rPh sb="5" eb="6">
      <t>メイ</t>
    </rPh>
    <rPh sb="22" eb="23">
      <t>カ</t>
    </rPh>
    <rPh sb="25" eb="27">
      <t>カンケイ</t>
    </rPh>
    <rPh sb="29" eb="32">
      <t>サンショウシキ</t>
    </rPh>
    <rPh sb="33" eb="35">
      <t>シュウセイ</t>
    </rPh>
    <phoneticPr fontId="9"/>
  </si>
  <si>
    <t>２．「はじめに」で、表題を修正。このファイル１つで、以下の注記を追加</t>
    <rPh sb="10" eb="12">
      <t>ヒョウダイ</t>
    </rPh>
    <rPh sb="13" eb="15">
      <t>シュウセイ</t>
    </rPh>
    <rPh sb="26" eb="28">
      <t>イカ</t>
    </rPh>
    <rPh sb="29" eb="31">
      <t>チュウキ</t>
    </rPh>
    <rPh sb="32" eb="34">
      <t>ツイカ</t>
    </rPh>
    <phoneticPr fontId="9"/>
  </si>
  <si>
    <t>　　&lt;昨年度情報の呼び出し&gt;と&lt;シート構成&gt;の記載内容を修正。</t>
    <rPh sb="23" eb="27">
      <t>キサイナイヨウ</t>
    </rPh>
    <rPh sb="28" eb="30">
      <t>シュウセイ</t>
    </rPh>
    <phoneticPr fontId="9"/>
  </si>
  <si>
    <t>　　&lt;セルの色分け&gt;でグレーを追加。</t>
    <rPh sb="6" eb="8">
      <t>イロワ</t>
    </rPh>
    <rPh sb="15" eb="17">
      <t>ツイカ</t>
    </rPh>
    <phoneticPr fontId="9"/>
  </si>
  <si>
    <t>　　（１）外部供給は「無し」をデフォルトに設定。</t>
    <rPh sb="5" eb="9">
      <t>ガイブキョウキュウ</t>
    </rPh>
    <rPh sb="21" eb="23">
      <t>セッテイ</t>
    </rPh>
    <phoneticPr fontId="9"/>
  </si>
  <si>
    <t>　　（３）原単位の設定を（３）総括票の原単位設定へ修正。</t>
    <rPh sb="15" eb="18">
      <t>ソウカツヒョウ</t>
    </rPh>
    <rPh sb="25" eb="27">
      <t>シュウセイ</t>
    </rPh>
    <phoneticPr fontId="9"/>
  </si>
  <si>
    <t>　　　さらに、「設定あり（事業者全体で統一の原単位を使用する）」と</t>
    <phoneticPr fontId="9"/>
  </si>
  <si>
    <t>　　　「設定あり（原単位の寄与度の合計から求める）」と従来表記を復活。</t>
    <rPh sb="27" eb="29">
      <t>ジュウライ</t>
    </rPh>
    <rPh sb="29" eb="31">
      <t>ヒョウキ</t>
    </rPh>
    <rPh sb="32" eb="34">
      <t>フッカツ</t>
    </rPh>
    <phoneticPr fontId="9"/>
  </si>
  <si>
    <t>　　タイトル「２エネルギー使用量」の後の　（　）内を削除。</t>
    <rPh sb="24" eb="25">
      <t>ナイ</t>
    </rPh>
    <phoneticPr fontId="9"/>
  </si>
  <si>
    <t>４．シート「使用量_１,２」でタイトルの「１基礎情報」の後の　（　）内を削除。</t>
    <rPh sb="6" eb="9">
      <t>シヨウリョウ</t>
    </rPh>
    <phoneticPr fontId="9"/>
  </si>
  <si>
    <t>５．「２エネルギー使用量」の入力表のセルの色と数値の表示を①事業所数</t>
    <rPh sb="14" eb="16">
      <t>ニュウリョク</t>
    </rPh>
    <rPh sb="16" eb="17">
      <t>ヒョウ</t>
    </rPh>
    <rPh sb="21" eb="22">
      <t>イロ</t>
    </rPh>
    <rPh sb="23" eb="25">
      <t>スウチ</t>
    </rPh>
    <rPh sb="26" eb="28">
      <t>ヒョウジ</t>
    </rPh>
    <phoneticPr fontId="9"/>
  </si>
  <si>
    <t>　　②原単位の設定の有無　③報告書or計画書の条件に応じ連動する様にした</t>
    <rPh sb="3" eb="6">
      <t>ゲンタンイ</t>
    </rPh>
    <rPh sb="7" eb="9">
      <t>セッテイ</t>
    </rPh>
    <rPh sb="10" eb="12">
      <t>ウム</t>
    </rPh>
    <rPh sb="14" eb="17">
      <t>ホウコクショ</t>
    </rPh>
    <rPh sb="19" eb="22">
      <t>ケイカクショ</t>
    </rPh>
    <rPh sb="23" eb="25">
      <t>ジョウケン</t>
    </rPh>
    <rPh sb="26" eb="27">
      <t>オウ</t>
    </rPh>
    <rPh sb="28" eb="30">
      <t>レンドウ</t>
    </rPh>
    <rPh sb="32" eb="33">
      <t>ヨウ</t>
    </rPh>
    <phoneticPr fontId="9"/>
  </si>
  <si>
    <t>６．シート「使用量_3」でタイトル「１基礎情報」の後の　（　）内を削除。</t>
    <phoneticPr fontId="9"/>
  </si>
  <si>
    <t>　　「報告対象年度」→明示的に「2022年度」へ修正。（全て修正）</t>
    <rPh sb="11" eb="14">
      <t>メイジテキ</t>
    </rPh>
    <rPh sb="24" eb="26">
      <t>シュウセイ</t>
    </rPh>
    <rPh sb="28" eb="29">
      <t>スベ</t>
    </rPh>
    <rPh sb="30" eb="32">
      <t>シュウセイ</t>
    </rPh>
    <phoneticPr fontId="9"/>
  </si>
  <si>
    <t>　　タイトル「２報告対象年度の車両台数」→「横浜市内における2022年度の</t>
    <phoneticPr fontId="9"/>
  </si>
  <si>
    <t>　　車両台数」へ修正。表内の「区域」は不要なので削除した。</t>
    <rPh sb="8" eb="10">
      <t>シュウセイ</t>
    </rPh>
    <rPh sb="11" eb="13">
      <t>ヒョウナイ</t>
    </rPh>
    <rPh sb="15" eb="17">
      <t>クイキ</t>
    </rPh>
    <rPh sb="19" eb="21">
      <t>フヨウ</t>
    </rPh>
    <rPh sb="24" eb="26">
      <t>サクジョ</t>
    </rPh>
    <phoneticPr fontId="9"/>
  </si>
  <si>
    <t>　　タイトルの報告対象年度の前年度→2021年度、報告対象年度→2022年度。</t>
    <phoneticPr fontId="9"/>
  </si>
  <si>
    <t>　　タイトル「３　二酸化炭素排出量等」は「４　二酸化炭素排出量等」へ修正。</t>
    <rPh sb="34" eb="36">
      <t>シュウセイ</t>
    </rPh>
    <phoneticPr fontId="9"/>
  </si>
  <si>
    <t>　　F94、U94　有効数字３桁処理なしに変更。シート自動車計算の参照式修正。</t>
    <rPh sb="21" eb="23">
      <t>ヘンコウ</t>
    </rPh>
    <rPh sb="33" eb="36">
      <t>サンショウシキ</t>
    </rPh>
    <rPh sb="36" eb="38">
      <t>シュウセイ</t>
    </rPh>
    <phoneticPr fontId="9"/>
  </si>
  <si>
    <t>７．シート「外部供給」のタイトル」「１エネルギー外部供給量」の（　）内を削除。</t>
    <rPh sb="6" eb="10">
      <t>ガイブキョウキュウ</t>
    </rPh>
    <rPh sb="34" eb="35">
      <t>ナイ</t>
    </rPh>
    <rPh sb="36" eb="38">
      <t>サクジョ</t>
    </rPh>
    <phoneticPr fontId="9"/>
  </si>
  <si>
    <t>８．シート「報１」でD19～D22　保護かかっており編集不可。</t>
    <rPh sb="6" eb="7">
      <t>ホウ</t>
    </rPh>
    <phoneticPr fontId="9"/>
  </si>
  <si>
    <t>　　→　D19～D22、J22、L22を緑に変え、保護解除。</t>
    <rPh sb="20" eb="21">
      <t>ミドリ</t>
    </rPh>
    <rPh sb="22" eb="23">
      <t>カ</t>
    </rPh>
    <rPh sb="25" eb="27">
      <t>ホゴ</t>
    </rPh>
    <rPh sb="27" eb="29">
      <t>カイジョ</t>
    </rPh>
    <phoneticPr fontId="9"/>
  </si>
  <si>
    <t>　　市内全事業所数、500kl以上の事業所数、自動車台数が編集可になっている</t>
    <phoneticPr fontId="9"/>
  </si>
  <si>
    <t>　　→　セルの保護設定。</t>
    <rPh sb="9" eb="11">
      <t>セッテイ</t>
    </rPh>
    <phoneticPr fontId="9"/>
  </si>
  <si>
    <t>９．シート「報2」でE7（基準年度調整後），E9（目標年度調整後）が緑色のセルに</t>
    <rPh sb="6" eb="7">
      <t>ホウ</t>
    </rPh>
    <phoneticPr fontId="9"/>
  </si>
  <si>
    <t>　　になり編集も可能。　→　セルは白にし、保護を設定。</t>
    <rPh sb="5" eb="7">
      <t>ヘンシュウ</t>
    </rPh>
    <rPh sb="8" eb="10">
      <t>カノウ</t>
    </rPh>
    <rPh sb="17" eb="18">
      <t>シロ</t>
    </rPh>
    <rPh sb="21" eb="23">
      <t>ホゴ</t>
    </rPh>
    <rPh sb="24" eb="26">
      <t>セッテイ</t>
    </rPh>
    <phoneticPr fontId="9"/>
  </si>
  <si>
    <t>10.シート「報3」でクレジットの名称選択リストから「ブルーカーボン」を削除。</t>
    <rPh sb="7" eb="8">
      <t>ホウ</t>
    </rPh>
    <phoneticPr fontId="9"/>
  </si>
  <si>
    <t>11.シート「報7」で原単位の入力セルは緑色のセルにし、編集可能とする。</t>
    <rPh sb="7" eb="8">
      <t>ホウ</t>
    </rPh>
    <rPh sb="11" eb="14">
      <t>ゲンタンイ</t>
    </rPh>
    <rPh sb="15" eb="17">
      <t>ニュウリョク</t>
    </rPh>
    <rPh sb="20" eb="22">
      <t>ミドリイロ</t>
    </rPh>
    <rPh sb="28" eb="32">
      <t>ヘンシュウカノウ</t>
    </rPh>
    <phoneticPr fontId="9"/>
  </si>
  <si>
    <t>12.シート「計1」でL24のコメントを削除した。また、原油換算、事業所数、500klの</t>
    <rPh sb="7" eb="8">
      <t>ケイ</t>
    </rPh>
    <rPh sb="20" eb="22">
      <t>サクジョ</t>
    </rPh>
    <phoneticPr fontId="9"/>
  </si>
  <si>
    <t>　　500klの事業所数、自動車台数、全て保護なし　→　保護を設定。</t>
    <rPh sb="28" eb="30">
      <t>ホゴ</t>
    </rPh>
    <rPh sb="31" eb="33">
      <t>セッテイ</t>
    </rPh>
    <phoneticPr fontId="9"/>
  </si>
  <si>
    <t>13.シート「計3」で6　クレジットの名称選択リストから「ブルーカーボン」を削除。</t>
    <rPh sb="7" eb="8">
      <t>ケイ</t>
    </rPh>
    <phoneticPr fontId="9"/>
  </si>
  <si>
    <t>　　7　設備更新計画で『無』を選択したら記載欄をグレーアウトするように設定。</t>
    <rPh sb="4" eb="10">
      <t>セツビコウシンケイカク</t>
    </rPh>
    <rPh sb="20" eb="23">
      <t>キサイラン</t>
    </rPh>
    <rPh sb="35" eb="37">
      <t>セッテイ</t>
    </rPh>
    <phoneticPr fontId="9"/>
  </si>
  <si>
    <t>　　6　クレジット欄は報告書を参照しているのでセル色を緑に変更。</t>
    <rPh sb="9" eb="10">
      <t>ラン</t>
    </rPh>
    <rPh sb="11" eb="14">
      <t>ホウコクショ</t>
    </rPh>
    <rPh sb="15" eb="17">
      <t>サンショウ</t>
    </rPh>
    <rPh sb="25" eb="26">
      <t>イロ</t>
    </rPh>
    <rPh sb="27" eb="28">
      <t>ミドリ</t>
    </rPh>
    <rPh sb="29" eb="31">
      <t>ヘンコウ</t>
    </rPh>
    <phoneticPr fontId="9"/>
  </si>
  <si>
    <t>14.シート「計5」で　計画書の個別票入力を報告個別票を参照する事で良いか？</t>
    <rPh sb="7" eb="8">
      <t>ケイ</t>
    </rPh>
    <rPh sb="26" eb="27">
      <t>ヒョウ</t>
    </rPh>
    <rPh sb="28" eb="30">
      <t>サンショウ</t>
    </rPh>
    <rPh sb="32" eb="33">
      <t>コト</t>
    </rPh>
    <rPh sb="34" eb="35">
      <t>イ</t>
    </rPh>
    <phoneticPr fontId="9"/>
  </si>
  <si>
    <t>　　→報告書個別票を参照できるところは参照し、且つ編集可（緑色）とする。</t>
    <rPh sb="3" eb="5">
      <t>ホウコク</t>
    </rPh>
    <rPh sb="5" eb="6">
      <t>ショ</t>
    </rPh>
    <rPh sb="6" eb="9">
      <t>コベツヒョウ</t>
    </rPh>
    <rPh sb="10" eb="12">
      <t>サンショウ</t>
    </rPh>
    <rPh sb="19" eb="21">
      <t>サンショウ</t>
    </rPh>
    <rPh sb="23" eb="24">
      <t>カ</t>
    </rPh>
    <rPh sb="25" eb="27">
      <t>ヘンシュウ</t>
    </rPh>
    <rPh sb="27" eb="28">
      <t>カ</t>
    </rPh>
    <rPh sb="29" eb="31">
      <t>ミドリイロ</t>
    </rPh>
    <phoneticPr fontId="9"/>
  </si>
  <si>
    <t>　　　　2.目標状況では「基準年度排出量」に保護。原単位は緑。残りは黄色。</t>
    <rPh sb="6" eb="8">
      <t>モクヒョウ</t>
    </rPh>
    <rPh sb="8" eb="10">
      <t>ジョウキョウ</t>
    </rPh>
    <rPh sb="13" eb="17">
      <t>キジュンネンド</t>
    </rPh>
    <rPh sb="17" eb="20">
      <t>ハイシュツリョウ</t>
    </rPh>
    <rPh sb="22" eb="24">
      <t>ホゴ</t>
    </rPh>
    <rPh sb="25" eb="28">
      <t>ゲンタンイ</t>
    </rPh>
    <rPh sb="29" eb="30">
      <t>ミドリ</t>
    </rPh>
    <rPh sb="31" eb="32">
      <t>ノコ</t>
    </rPh>
    <rPh sb="34" eb="36">
      <t>キイロ</t>
    </rPh>
    <phoneticPr fontId="9"/>
  </si>
  <si>
    <t>　　　　1.事業所等の概要は原油換算だけが保護を設定。残りは緑とする。</t>
    <rPh sb="6" eb="10">
      <t>ジギョウショトウ</t>
    </rPh>
    <rPh sb="11" eb="13">
      <t>ガイヨウ</t>
    </rPh>
    <rPh sb="14" eb="18">
      <t>ゲンユカンザン</t>
    </rPh>
    <rPh sb="21" eb="23">
      <t>ホゴ</t>
    </rPh>
    <rPh sb="24" eb="26">
      <t>セッテイ</t>
    </rPh>
    <rPh sb="27" eb="28">
      <t>ノコ</t>
    </rPh>
    <rPh sb="30" eb="31">
      <t>ミドリ</t>
    </rPh>
    <phoneticPr fontId="9"/>
  </si>
  <si>
    <t>【変更記録】</t>
    <rPh sb="1" eb="5">
      <t>ヘンコウキロク</t>
    </rPh>
    <phoneticPr fontId="9"/>
  </si>
  <si>
    <t>R5管理用：</t>
    <rPh sb="2" eb="4">
      <t>カンリ</t>
    </rPh>
    <rPh sb="4" eb="5">
      <t>ヨウ</t>
    </rPh>
    <phoneticPr fontId="9"/>
  </si>
  <si>
    <t>（法人の場合は、名称及び代表者の氏名）</t>
  </si>
  <si>
    <t>横浜市生活環境の保全等に関する条例第144条第１項及び第２項の規定により、</t>
    <rPh sb="0" eb="3">
      <t>ヨコハマシ</t>
    </rPh>
    <rPh sb="3" eb="5">
      <t>セイカツ</t>
    </rPh>
    <rPh sb="5" eb="7">
      <t>カンキョウ</t>
    </rPh>
    <rPh sb="8" eb="10">
      <t>ホゼン</t>
    </rPh>
    <rPh sb="10" eb="11">
      <t>トウ</t>
    </rPh>
    <rPh sb="12" eb="13">
      <t>カン</t>
    </rPh>
    <rPh sb="15" eb="17">
      <t>ジョウレイ</t>
    </rPh>
    <rPh sb="25" eb="26">
      <t>オヨ</t>
    </rPh>
    <rPh sb="27" eb="28">
      <t>ダイ</t>
    </rPh>
    <rPh sb="29" eb="30">
      <t>コウ</t>
    </rPh>
    <rPh sb="31" eb="33">
      <t>キテイ</t>
    </rPh>
    <phoneticPr fontId="9"/>
  </si>
  <si>
    <t>３．シート「提」を追加。自動作成され、手入力が不要。　</t>
    <rPh sb="6" eb="7">
      <t>テイ</t>
    </rPh>
    <rPh sb="9" eb="11">
      <t>ツイカ</t>
    </rPh>
    <rPh sb="12" eb="16">
      <t>ジドウサクセイ</t>
    </rPh>
    <rPh sb="19" eb="22">
      <t>テニュウリョク</t>
    </rPh>
    <rPh sb="23" eb="25">
      <t>フヨウ</t>
    </rPh>
    <phoneticPr fontId="9"/>
  </si>
  <si>
    <t>外部供給</t>
    <rPh sb="0" eb="4">
      <t>ガイブキョウキュウ</t>
    </rPh>
    <phoneticPr fontId="9"/>
  </si>
  <si>
    <r>
      <t>１　基礎情報</t>
    </r>
    <r>
      <rPr>
        <b/>
        <sz val="12"/>
        <color theme="0"/>
        <rFont val="ＭＳ Ｐゴシック"/>
        <family val="3"/>
        <charset val="128"/>
      </rPr>
      <t>　                                                                   　</t>
    </r>
    <r>
      <rPr>
        <b/>
        <sz val="11"/>
        <color theme="0"/>
        <rFont val="ＭＳ Ｐゴシック"/>
        <family val="3"/>
        <charset val="128"/>
      </rPr>
      <t>※標準の設定から変更する場合</t>
    </r>
    <rPh sb="2" eb="4">
      <t>キソ</t>
    </rPh>
    <rPh sb="4" eb="6">
      <t>ジョウホウ</t>
    </rPh>
    <rPh sb="76" eb="78">
      <t>ヒョウジュン</t>
    </rPh>
    <rPh sb="79" eb="81">
      <t>セッテイ</t>
    </rPh>
    <rPh sb="83" eb="85">
      <t>ヘンコウ</t>
    </rPh>
    <rPh sb="87" eb="89">
      <t>バアイ</t>
    </rPh>
    <phoneticPr fontId="9"/>
  </si>
  <si>
    <t>野呂</t>
    <rPh sb="0" eb="2">
      <t>ノロ</t>
    </rPh>
    <phoneticPr fontId="9"/>
  </si>
  <si>
    <t>　　バージョンは変更せず、v02 のままとする。</t>
    <rPh sb="8" eb="10">
      <t>ヘンコウ</t>
    </rPh>
    <phoneticPr fontId="9"/>
  </si>
  <si>
    <t>大規模事業所のエネルギー外部供給量</t>
    <rPh sb="0" eb="3">
      <t>ダイキボ</t>
    </rPh>
    <rPh sb="3" eb="6">
      <t>ジギョウショ</t>
    </rPh>
    <rPh sb="12" eb="14">
      <t>ガイブ</t>
    </rPh>
    <rPh sb="14" eb="16">
      <t>キョウキュウ</t>
    </rPh>
    <rPh sb="16" eb="17">
      <t>リョウ</t>
    </rPh>
    <phoneticPr fontId="83"/>
  </si>
  <si>
    <t>野呂</t>
    <rPh sb="0" eb="2">
      <t>ノロ</t>
    </rPh>
    <phoneticPr fontId="9"/>
  </si>
  <si>
    <t>　　７桁を取得すように参照式=参照元!$F$14に修正した。v02 のままとする。</t>
    <rPh sb="3" eb="4">
      <t>ケタ</t>
    </rPh>
    <rPh sb="5" eb="7">
      <t>シュトク</t>
    </rPh>
    <rPh sb="11" eb="14">
      <t>サンショウシキ</t>
    </rPh>
    <rPh sb="25" eb="27">
      <t>シュウセイ</t>
    </rPh>
    <phoneticPr fontId="9"/>
  </si>
  <si>
    <t>野呂</t>
    <rPh sb="0" eb="2">
      <t>ノロ</t>
    </rPh>
    <phoneticPr fontId="9"/>
  </si>
  <si>
    <t>１．シート「外部供給_1,2」を「外部供給」に変え、関係する参照式を修正。</t>
    <rPh sb="6" eb="8">
      <t>ガイブ</t>
    </rPh>
    <rPh sb="8" eb="10">
      <t>キョウキュウ</t>
    </rPh>
    <rPh sb="17" eb="21">
      <t>ガイブキョウキュウ</t>
    </rPh>
    <rPh sb="23" eb="24">
      <t>カ</t>
    </rPh>
    <rPh sb="26" eb="28">
      <t>カンケイ</t>
    </rPh>
    <rPh sb="30" eb="33">
      <t>サンショウシキ</t>
    </rPh>
    <rPh sb="34" eb="36">
      <t>シュウセイ</t>
    </rPh>
    <phoneticPr fontId="9"/>
  </si>
  <si>
    <t>１．シート「報１」のM2の参照式=TEXT(はじめに!$B$6,"000")となっていた。</t>
    <rPh sb="6" eb="7">
      <t>ホウ</t>
    </rPh>
    <rPh sb="13" eb="16">
      <t>サンショウシキ</t>
    </rPh>
    <phoneticPr fontId="9"/>
  </si>
  <si>
    <t>２．シート「参照元個別」のS列の参照式が、参照エラーとなっている。→修正。</t>
    <rPh sb="21" eb="23">
      <t>サンショウ</t>
    </rPh>
    <rPh sb="34" eb="36">
      <t>シュウセイ</t>
    </rPh>
    <phoneticPr fontId="9"/>
  </si>
  <si>
    <t>３．配布用としてパスワード付保護を掛け、バージョンをV03にアップした。</t>
    <rPh sb="2" eb="4">
      <t>ハイフ</t>
    </rPh>
    <rPh sb="4" eb="5">
      <t>ヨウ</t>
    </rPh>
    <rPh sb="13" eb="14">
      <t>ツキ</t>
    </rPh>
    <rPh sb="14" eb="16">
      <t>ホゴ</t>
    </rPh>
    <rPh sb="17" eb="18">
      <t>カ</t>
    </rPh>
    <phoneticPr fontId="9"/>
  </si>
  <si>
    <t>事業所名を入力1</t>
    <rPh sb="0" eb="4">
      <t>ジギョウショメイ</t>
    </rPh>
    <rPh sb="5" eb="7">
      <t>ニュウリョク</t>
    </rPh>
    <phoneticPr fontId="9"/>
  </si>
  <si>
    <t>事業所名を入力2</t>
    <rPh sb="0" eb="4">
      <t>ジギョウショメイ</t>
    </rPh>
    <rPh sb="5" eb="7">
      <t>ニュウリョク</t>
    </rPh>
    <phoneticPr fontId="9"/>
  </si>
  <si>
    <t>１．シート「参照元個別」の『原単位分母』（G列）の全セルが事業所No.1の参照</t>
    <rPh sb="6" eb="9">
      <t>サンショウモト</t>
    </rPh>
    <rPh sb="9" eb="11">
      <t>コベツ</t>
    </rPh>
    <rPh sb="14" eb="17">
      <t>ゲンタンイ</t>
    </rPh>
    <rPh sb="17" eb="19">
      <t>ブンボ</t>
    </rPh>
    <rPh sb="22" eb="23">
      <t>レツ</t>
    </rPh>
    <rPh sb="25" eb="26">
      <t>ゼン</t>
    </rPh>
    <rPh sb="29" eb="32">
      <t>ジギョウショ</t>
    </rPh>
    <rPh sb="37" eb="39">
      <t>サンショウ</t>
    </rPh>
    <phoneticPr fontId="9"/>
  </si>
  <si>
    <t>　　式='使用量_1,2'!$N$117&amp;""になっている(酒井さん情報）。　修正しました。</t>
    <rPh sb="2" eb="3">
      <t>シキ</t>
    </rPh>
    <rPh sb="30" eb="32">
      <t>サカイ</t>
    </rPh>
    <rPh sb="34" eb="36">
      <t>ジョウホウ</t>
    </rPh>
    <rPh sb="39" eb="41">
      <t>シュウセイ</t>
    </rPh>
    <phoneticPr fontId="9"/>
  </si>
  <si>
    <t>昨年度情報、各「使用量」シートからの参照式設定セルですが、書き換え可能です。</t>
    <rPh sb="3" eb="5">
      <t>ジョウホウ</t>
    </rPh>
    <rPh sb="6" eb="7">
      <t>カク</t>
    </rPh>
    <rPh sb="8" eb="10">
      <t>シヨウ</t>
    </rPh>
    <rPh sb="10" eb="11">
      <t>リョウ</t>
    </rPh>
    <rPh sb="18" eb="20">
      <t>サンショウ</t>
    </rPh>
    <rPh sb="20" eb="21">
      <t>シキ</t>
    </rPh>
    <rPh sb="21" eb="23">
      <t>セッテイ</t>
    </rPh>
    <rPh sb="29" eb="30">
      <t>カ</t>
    </rPh>
    <rPh sb="31" eb="32">
      <t>カ</t>
    </rPh>
    <rPh sb="33" eb="35">
      <t>カノウ</t>
    </rPh>
    <phoneticPr fontId="9"/>
  </si>
  <si>
    <t>原油換算500ｋl 未満の事業所
エネルギー使用量合計
（※寄与度の合計から求める場合は、原単位の種類別に列を変えてエネルギー使用量合計を入力してください）</t>
    <rPh sb="10" eb="12">
      <t>ミマン</t>
    </rPh>
    <rPh sb="51" eb="52">
      <t>ベツ</t>
    </rPh>
    <rPh sb="66" eb="68">
      <t>ゴウケイ</t>
    </rPh>
    <rPh sb="69" eb="71">
      <t>ニュウリョク</t>
    </rPh>
    <phoneticPr fontId="83"/>
  </si>
  <si>
    <r>
      <t>寄与度の合計から求めた原単位を使用して</t>
    </r>
    <r>
      <rPr>
        <b/>
        <sz val="12"/>
        <color rgb="FFFF0000"/>
        <rFont val="ＭＳ Ｐゴシック"/>
        <family val="3"/>
        <charset val="128"/>
      </rPr>
      <t>報告書</t>
    </r>
    <r>
      <rPr>
        <b/>
        <sz val="12"/>
        <rFont val="ＭＳ Ｐゴシック"/>
        <family val="3"/>
        <charset val="128"/>
      </rPr>
      <t>を作成する場合</t>
    </r>
    <rPh sb="0" eb="3">
      <t>キヨド</t>
    </rPh>
    <rPh sb="4" eb="6">
      <t>ゴウケイ</t>
    </rPh>
    <rPh sb="8" eb="9">
      <t>モト</t>
    </rPh>
    <rPh sb="11" eb="14">
      <t>ゲンタンイ</t>
    </rPh>
    <rPh sb="15" eb="17">
      <t>シヨウ</t>
    </rPh>
    <rPh sb="19" eb="22">
      <t>ホウコクショ</t>
    </rPh>
    <rPh sb="23" eb="25">
      <t>サクセイ</t>
    </rPh>
    <rPh sb="27" eb="29">
      <t>バアイ</t>
    </rPh>
    <phoneticPr fontId="9"/>
  </si>
  <si>
    <r>
      <t>寄与度の合計から求めた原単位を使用して</t>
    </r>
    <r>
      <rPr>
        <b/>
        <sz val="12"/>
        <color rgb="FFFF0000"/>
        <rFont val="ＭＳ Ｐゴシック"/>
        <family val="3"/>
        <charset val="128"/>
      </rPr>
      <t>計画書</t>
    </r>
    <r>
      <rPr>
        <b/>
        <sz val="12"/>
        <rFont val="ＭＳ Ｐゴシック"/>
        <family val="3"/>
        <charset val="128"/>
      </rPr>
      <t>を作成する場合</t>
    </r>
    <rPh sb="0" eb="3">
      <t>キヨド</t>
    </rPh>
    <rPh sb="4" eb="6">
      <t>ゴウケイ</t>
    </rPh>
    <rPh sb="8" eb="9">
      <t>モト</t>
    </rPh>
    <rPh sb="11" eb="14">
      <t>ゲンタンイ</t>
    </rPh>
    <rPh sb="15" eb="17">
      <t>シヨウ</t>
    </rPh>
    <rPh sb="19" eb="22">
      <t>ケイカクショ</t>
    </rPh>
    <rPh sb="23" eb="25">
      <t>サクセイ</t>
    </rPh>
    <rPh sb="27" eb="29">
      <t>バアイ</t>
    </rPh>
    <phoneticPr fontId="9"/>
  </si>
  <si>
    <t>寄与度の合計の場合</t>
    <rPh sb="0" eb="3">
      <t>キヨド</t>
    </rPh>
    <rPh sb="4" eb="6">
      <t>ゴウケイ</t>
    </rPh>
    <rPh sb="7" eb="9">
      <t>バアイ</t>
    </rPh>
    <phoneticPr fontId="9"/>
  </si>
  <si>
    <t>原油換算500ｋl 未満の事業所
（※寄与度の合計から求める場合は、原単位の種類別に列を変えて外部供給量合計を入力してください）</t>
    <rPh sb="10" eb="12">
      <t>ミマン</t>
    </rPh>
    <rPh sb="47" eb="49">
      <t>ガイブ</t>
    </rPh>
    <rPh sb="49" eb="51">
      <t>キョウキュウ</t>
    </rPh>
    <phoneticPr fontId="83"/>
  </si>
  <si>
    <t>500ｋl 未満の事業所数</t>
    <rPh sb="6" eb="8">
      <t>ミマン</t>
    </rPh>
    <rPh sb="12" eb="13">
      <t>スウ</t>
    </rPh>
    <phoneticPr fontId="83"/>
  </si>
  <si>
    <t>━┓
　 ↓</t>
    <phoneticPr fontId="9"/>
  </si>
  <si>
    <t>　　┃
　　↓</t>
    <phoneticPr fontId="9"/>
  </si>
  <si>
    <t>野呂</t>
    <rPh sb="0" eb="2">
      <t>ノロ</t>
    </rPh>
    <phoneticPr fontId="9"/>
  </si>
  <si>
    <t>１．工藤係長からの指摘への対応実施。「気が付いたこと.xlsx」参照。</t>
    <rPh sb="2" eb="6">
      <t>クドウカカリチョウ</t>
    </rPh>
    <rPh sb="9" eb="11">
      <t>シテキ</t>
    </rPh>
    <rPh sb="13" eb="17">
      <t>タイオウジッシ</t>
    </rPh>
    <rPh sb="32" eb="34">
      <t>サンショウ</t>
    </rPh>
    <phoneticPr fontId="9"/>
  </si>
  <si>
    <t>株式会社西武リアルティソリューションズ</t>
    <phoneticPr fontId="9"/>
  </si>
  <si>
    <t>2022年度クレジットによる削減相当量合計を下記白枠に入力</t>
    <rPh sb="4" eb="6">
      <t>ネンド</t>
    </rPh>
    <rPh sb="14" eb="19">
      <t>サクゲンソウトウリョウ</t>
    </rPh>
    <rPh sb="19" eb="21">
      <t>ゴウケイ</t>
    </rPh>
    <rPh sb="22" eb="24">
      <t>カキ</t>
    </rPh>
    <rPh sb="24" eb="26">
      <t>シロワク</t>
    </rPh>
    <rPh sb="27" eb="29">
      <t>ニュウリョク</t>
    </rPh>
    <phoneticPr fontId="9"/>
  </si>
  <si>
    <r>
      <t>t-CO</t>
    </r>
    <r>
      <rPr>
        <b/>
        <vertAlign val="subscript"/>
        <sz val="10"/>
        <color theme="0" tint="-0.14996795556505021"/>
        <rFont val="ＭＳ 明朝"/>
        <family val="1"/>
        <charset val="128"/>
      </rPr>
      <t>2</t>
    </r>
    <phoneticPr fontId="9"/>
  </si>
  <si>
    <t>野呂</t>
    <rPh sb="0" eb="2">
      <t>ノロ</t>
    </rPh>
    <phoneticPr fontId="9"/>
  </si>
  <si>
    <t>１．計画書のクレジットについて、基準年度の実績値の記入ではなく計画期間
　　中にどうするのか（まさに計画）を記載してもいいようにする。
　　そのため、基準年度の調整後排出量の算定用のクレジット削減量を報告書
　　から収集する。新規の計画書のみの事業者の為に計画書の5項の枠外に
　　クレジット合計量記入欄を設定した。</t>
    <rPh sb="2" eb="5">
      <t>ケイカクショ</t>
    </rPh>
    <rPh sb="16" eb="20">
      <t>キジュンネンド</t>
    </rPh>
    <rPh sb="21" eb="24">
      <t>ジッセキチ</t>
    </rPh>
    <rPh sb="25" eb="27">
      <t>キニュウ</t>
    </rPh>
    <rPh sb="31" eb="35">
      <t>ケイカクキカン</t>
    </rPh>
    <rPh sb="38" eb="39">
      <t>チュウ</t>
    </rPh>
    <rPh sb="50" eb="52">
      <t>ケイカク</t>
    </rPh>
    <rPh sb="54" eb="56">
      <t>キサイ</t>
    </rPh>
    <rPh sb="75" eb="79">
      <t>キジュンネンド</t>
    </rPh>
    <rPh sb="80" eb="86">
      <t>チョウセイゴハイシュツリョウ</t>
    </rPh>
    <rPh sb="87" eb="89">
      <t>サンテイ</t>
    </rPh>
    <rPh sb="89" eb="90">
      <t>ヨウ</t>
    </rPh>
    <rPh sb="96" eb="99">
      <t>サクゲンリョウ</t>
    </rPh>
    <rPh sb="100" eb="103">
      <t>ホウコクショ</t>
    </rPh>
    <rPh sb="108" eb="110">
      <t>シュウシュウ</t>
    </rPh>
    <rPh sb="113" eb="115">
      <t>シンキ</t>
    </rPh>
    <rPh sb="116" eb="118">
      <t>ケイカク</t>
    </rPh>
    <rPh sb="118" eb="119">
      <t>ショ</t>
    </rPh>
    <rPh sb="122" eb="125">
      <t>ジギョウシャ</t>
    </rPh>
    <rPh sb="126" eb="127">
      <t>タメ</t>
    </rPh>
    <rPh sb="128" eb="131">
      <t>ケイカクショ</t>
    </rPh>
    <rPh sb="133" eb="134">
      <t>コウ</t>
    </rPh>
    <rPh sb="135" eb="137">
      <t>ワクガイ</t>
    </rPh>
    <rPh sb="146" eb="149">
      <t>ゴウケイリョウ</t>
    </rPh>
    <rPh sb="149" eb="152">
      <t>キニュウラン</t>
    </rPh>
    <rPh sb="153" eb="155">
      <t>セッテイ</t>
    </rPh>
    <phoneticPr fontId="9"/>
  </si>
  <si>
    <t>２．計画書のみの事業者用に入力セルを全て黄色に変更した。</t>
    <rPh sb="2" eb="5">
      <t>ケイカクショ</t>
    </rPh>
    <rPh sb="8" eb="11">
      <t>ジギョウシャ</t>
    </rPh>
    <rPh sb="11" eb="12">
      <t>ヨウ</t>
    </rPh>
    <rPh sb="13" eb="15">
      <t>ニュウリョク</t>
    </rPh>
    <rPh sb="18" eb="19">
      <t>スベ</t>
    </rPh>
    <rPh sb="20" eb="22">
      <t>キイロ</t>
    </rPh>
    <rPh sb="23" eb="25">
      <t>ヘンコウ</t>
    </rPh>
    <phoneticPr fontId="9"/>
  </si>
  <si>
    <t>参考：報告書の提出日</t>
    <rPh sb="0" eb="2">
      <t>サンコウ</t>
    </rPh>
    <rPh sb="3" eb="6">
      <t>ホウコクショ</t>
    </rPh>
    <rPh sb="7" eb="10">
      <t>テイシュツビ</t>
    </rPh>
    <phoneticPr fontId="9"/>
  </si>
  <si>
    <t>年</t>
    <rPh sb="0" eb="1">
      <t>ネン</t>
    </rPh>
    <phoneticPr fontId="9"/>
  </si>
  <si>
    <t>月</t>
    <rPh sb="0" eb="1">
      <t>ツキ</t>
    </rPh>
    <phoneticPr fontId="9"/>
  </si>
  <si>
    <t>日</t>
    <rPh sb="0" eb="1">
      <t>ヒ</t>
    </rPh>
    <phoneticPr fontId="9"/>
  </si>
  <si>
    <t>野呂</t>
    <rPh sb="0" eb="2">
      <t>ノロ</t>
    </rPh>
    <phoneticPr fontId="9"/>
  </si>
  <si>
    <t>１．個別票のグレー化を500kl超事業所数と連動させた。（条件式に誤りあり）</t>
    <rPh sb="2" eb="5">
      <t>コベツヒョウ</t>
    </rPh>
    <rPh sb="9" eb="10">
      <t>カ</t>
    </rPh>
    <rPh sb="16" eb="17">
      <t>チョウ</t>
    </rPh>
    <rPh sb="17" eb="21">
      <t>ジギョウショスウ</t>
    </rPh>
    <rPh sb="22" eb="24">
      <t>レンドウ</t>
    </rPh>
    <rPh sb="29" eb="32">
      <t>ジョウケンシキ</t>
    </rPh>
    <rPh sb="33" eb="34">
      <t>アヤマ</t>
    </rPh>
    <phoneticPr fontId="9"/>
  </si>
  <si>
    <t>２．グレーアウトしても参照式により値が見えてしまうので文字色を同じグレー</t>
    <rPh sb="11" eb="14">
      <t>サンショウシキ</t>
    </rPh>
    <rPh sb="17" eb="18">
      <t>アタイ</t>
    </rPh>
    <rPh sb="19" eb="20">
      <t>ミ</t>
    </rPh>
    <rPh sb="27" eb="30">
      <t>モジイロ</t>
    </rPh>
    <rPh sb="31" eb="32">
      <t>オナ</t>
    </rPh>
    <phoneticPr fontId="9"/>
  </si>
  <si>
    <t>　　にして、何も表示されていないようにした。</t>
    <rPh sb="6" eb="7">
      <t>ナニ</t>
    </rPh>
    <rPh sb="8" eb="10">
      <t>ヒョウジ</t>
    </rPh>
    <phoneticPr fontId="9"/>
  </si>
  <si>
    <t>野呂</t>
    <rPh sb="0" eb="2">
      <t>ノロ</t>
    </rPh>
    <phoneticPr fontId="9"/>
  </si>
  <si>
    <t>１．任意事業者とその「1・2号」「3号」のチェックボックスと連動させた。</t>
    <rPh sb="2" eb="4">
      <t>ニンイ</t>
    </rPh>
    <rPh sb="4" eb="6">
      <t>ジギョウ</t>
    </rPh>
    <rPh sb="6" eb="7">
      <t>シャ</t>
    </rPh>
    <rPh sb="14" eb="15">
      <t>ゴウ</t>
    </rPh>
    <rPh sb="18" eb="19">
      <t>ゴウ</t>
    </rPh>
    <rPh sb="30" eb="32">
      <t>レンドウ</t>
    </rPh>
    <phoneticPr fontId="9"/>
  </si>
  <si>
    <t>　　参照式が正しくなかった。ただ205（神奈中）だけは3号＋任意（1号）のため</t>
    <rPh sb="2" eb="5">
      <t>サンショウシキ</t>
    </rPh>
    <rPh sb="6" eb="7">
      <t>タダ</t>
    </rPh>
    <rPh sb="20" eb="23">
      <t>カナチュウ</t>
    </rPh>
    <rPh sb="28" eb="29">
      <t>ゴウ</t>
    </rPh>
    <rPh sb="30" eb="32">
      <t>ニンイ</t>
    </rPh>
    <rPh sb="34" eb="35">
      <t>ゴウ</t>
    </rPh>
    <phoneticPr fontId="9"/>
  </si>
  <si>
    <t>　　</t>
    <phoneticPr fontId="9"/>
  </si>
  <si>
    <t xml:space="preserve">    現状の参照式では対応できないのでIF文で力づくの処理を実施。</t>
    <phoneticPr fontId="9"/>
  </si>
  <si>
    <t>野呂</t>
    <rPh sb="0" eb="2">
      <t>ノロ</t>
    </rPh>
    <phoneticPr fontId="9"/>
  </si>
  <si>
    <t>デバッグ対応</t>
    <rPh sb="4" eb="6">
      <t>タイオウ</t>
    </rPh>
    <phoneticPr fontId="9"/>
  </si>
  <si>
    <t>１．使用量_1,2のセルJ121の参照式修正。寄与度未選択時の数値表示を消す</t>
    <rPh sb="2" eb="5">
      <t>シヨウリョウ</t>
    </rPh>
    <rPh sb="17" eb="20">
      <t>サンショウシキ</t>
    </rPh>
    <rPh sb="20" eb="22">
      <t>シュウセイ</t>
    </rPh>
    <rPh sb="23" eb="26">
      <t>キヨド</t>
    </rPh>
    <rPh sb="26" eb="30">
      <t>ミセンタクジ</t>
    </rPh>
    <rPh sb="31" eb="35">
      <t>スウチヒョウジ</t>
    </rPh>
    <rPh sb="36" eb="37">
      <t>ケ</t>
    </rPh>
    <phoneticPr fontId="9"/>
  </si>
  <si>
    <t>２．個別票C15、I15、N15の数値は全事業所＝1で非表示＆グレーにした。</t>
    <rPh sb="2" eb="5">
      <t>コベツヒョウ</t>
    </rPh>
    <rPh sb="23" eb="24">
      <t>ショ</t>
    </rPh>
    <phoneticPr fontId="9"/>
  </si>
  <si>
    <t>３．個別票の目標記述欄を左揃えにした。（報告書40個）</t>
    <rPh sb="2" eb="5">
      <t>コベツヒョウ</t>
    </rPh>
    <rPh sb="6" eb="8">
      <t>モクヒョウ</t>
    </rPh>
    <rPh sb="8" eb="11">
      <t>キジュツラン</t>
    </rPh>
    <rPh sb="12" eb="14">
      <t>ヒダリゾロ</t>
    </rPh>
    <rPh sb="20" eb="23">
      <t>ホウコクショ</t>
    </rPh>
    <rPh sb="25" eb="26">
      <t>コ</t>
    </rPh>
    <phoneticPr fontId="9"/>
  </si>
  <si>
    <t>４．計画の個別票の原単位欄が緑。グレーになっていないのを修正（40回）</t>
    <rPh sb="2" eb="4">
      <t>ケイカク</t>
    </rPh>
    <rPh sb="5" eb="8">
      <t>コベツヒョウ</t>
    </rPh>
    <rPh sb="9" eb="12">
      <t>ゲンタンイ</t>
    </rPh>
    <rPh sb="12" eb="13">
      <t>ラン</t>
    </rPh>
    <rPh sb="14" eb="15">
      <t>ミドリ</t>
    </rPh>
    <rPh sb="28" eb="30">
      <t>シュウセイ</t>
    </rPh>
    <rPh sb="33" eb="34">
      <t>カイ</t>
    </rPh>
    <phoneticPr fontId="9"/>
  </si>
  <si>
    <t>５．任意事業者の号数が、CBと4の1のグレー化にうまく反映しない。</t>
    <rPh sb="2" eb="4">
      <t>ニンイ</t>
    </rPh>
    <rPh sb="4" eb="7">
      <t>ジギョウシャ</t>
    </rPh>
    <rPh sb="8" eb="10">
      <t>ゴウスウ</t>
    </rPh>
    <rPh sb="22" eb="23">
      <t>カ</t>
    </rPh>
    <rPh sb="27" eb="29">
      <t>ハンエイ</t>
    </rPh>
    <phoneticPr fontId="9"/>
  </si>
  <si>
    <t>６．計１シート　事業者IDが表示されない。→参照式を復活</t>
    <rPh sb="2" eb="3">
      <t>ケイ</t>
    </rPh>
    <rPh sb="8" eb="11">
      <t>ジギョウシャ</t>
    </rPh>
    <rPh sb="14" eb="16">
      <t>ヒョウジ</t>
    </rPh>
    <rPh sb="22" eb="25">
      <t>サンショウシキ</t>
    </rPh>
    <rPh sb="26" eb="28">
      <t>フッカツ</t>
    </rPh>
    <phoneticPr fontId="9"/>
  </si>
  <si>
    <t>７．計３シート　８次世代自動車の導入　保有台数の行が緑になっている</t>
    <phoneticPr fontId="9"/>
  </si>
  <si>
    <t>　　➡　参照式や条件式を修正</t>
    <rPh sb="4" eb="7">
      <t>サンショウシキ</t>
    </rPh>
    <rPh sb="8" eb="11">
      <t>ジョウケンシキ</t>
    </rPh>
    <rPh sb="12" eb="14">
      <t>シュウセイ</t>
    </rPh>
    <phoneticPr fontId="9"/>
  </si>
  <si>
    <t>　　➡　報告書からの参照とはせず黄色セルにする</t>
    <phoneticPr fontId="9"/>
  </si>
  <si>
    <t>８．使用量12シートのセルH117に参照式を入れ、原単位分母を表示。</t>
    <rPh sb="18" eb="21">
      <t>サンショウシキ</t>
    </rPh>
    <rPh sb="22" eb="23">
      <t>イ</t>
    </rPh>
    <rPh sb="31" eb="33">
      <t>ヒョウジ</t>
    </rPh>
    <phoneticPr fontId="9"/>
  </si>
  <si>
    <t>野呂</t>
    <rPh sb="0" eb="2">
      <t>ノロ</t>
    </rPh>
    <phoneticPr fontId="9"/>
  </si>
  <si>
    <t>デバッグ対応2</t>
    <rPh sb="4" eb="6">
      <t>タイオウ</t>
    </rPh>
    <phoneticPr fontId="9"/>
  </si>
  <si>
    <t>１．O1～O43シートのその他燃料3行（55～57行）がSUMされていない。</t>
    <rPh sb="14" eb="15">
      <t>タ</t>
    </rPh>
    <rPh sb="15" eb="17">
      <t>ネンリョウ</t>
    </rPh>
    <rPh sb="18" eb="19">
      <t>ギョウ</t>
    </rPh>
    <rPh sb="25" eb="26">
      <t>ギョウ</t>
    </rPh>
    <phoneticPr fontId="9"/>
  </si>
  <si>
    <t>　　255_ENEOSで昨年度との不一致より判明。43シートの58行目の5セル修正。</t>
    <rPh sb="12" eb="15">
      <t>サクネンド</t>
    </rPh>
    <rPh sb="17" eb="20">
      <t>フイッチ</t>
    </rPh>
    <rPh sb="22" eb="24">
      <t>ハンメイ</t>
    </rPh>
    <rPh sb="33" eb="35">
      <t>ギョウメ</t>
    </rPh>
    <rPh sb="39" eb="41">
      <t>シュウセイ</t>
    </rPh>
    <phoneticPr fontId="9"/>
  </si>
  <si>
    <t>　　バージョンをｖ7.0へ改正。</t>
    <rPh sb="13" eb="15">
      <t>カイセイ</t>
    </rPh>
    <phoneticPr fontId="9"/>
  </si>
  <si>
    <t>１．使用量12シート及び外部供給シートのグレーアウトの条件式が不正だった。</t>
    <rPh sb="10" eb="11">
      <t>オヨ</t>
    </rPh>
    <rPh sb="12" eb="16">
      <t>ガイブキョウキュウ</t>
    </rPh>
    <rPh sb="27" eb="30">
      <t>ジョウケンシキ</t>
    </rPh>
    <rPh sb="31" eb="33">
      <t>フセイ</t>
    </rPh>
    <phoneticPr fontId="9"/>
  </si>
  <si>
    <t>　　寄与度の場合で500kl未満が一律に黄色ではなくゼロ、１、２、３に応じて</t>
    <rPh sb="2" eb="5">
      <t>キヨド</t>
    </rPh>
    <rPh sb="6" eb="8">
      <t>バアイ</t>
    </rPh>
    <rPh sb="14" eb="16">
      <t>ミマン</t>
    </rPh>
    <rPh sb="17" eb="19">
      <t>イチリツ</t>
    </rPh>
    <rPh sb="20" eb="22">
      <t>キイロ</t>
    </rPh>
    <rPh sb="35" eb="36">
      <t>オウ</t>
    </rPh>
    <phoneticPr fontId="9"/>
  </si>
  <si>
    <t>　　「グレー」→「黄色」の変化を付けた。</t>
    <rPh sb="9" eb="11">
      <t>キイロ</t>
    </rPh>
    <phoneticPr fontId="9"/>
  </si>
  <si>
    <t>野呂</t>
    <rPh sb="0" eb="2">
      <t>ノロ</t>
    </rPh>
    <phoneticPr fontId="9"/>
  </si>
  <si>
    <t>無し</t>
  </si>
  <si>
    <t>【１～３】</t>
    <phoneticPr fontId="9"/>
  </si>
  <si>
    <t>【４】</t>
    <phoneticPr fontId="82"/>
  </si>
  <si>
    <t>【5】</t>
    <phoneticPr fontId="81"/>
  </si>
  <si>
    <t>【6】</t>
    <phoneticPr fontId="81"/>
  </si>
  <si>
    <t>【５～７】</t>
  </si>
  <si>
    <t>【８】</t>
  </si>
  <si>
    <t>【９】</t>
  </si>
  <si>
    <t>【１０～１１】</t>
    <phoneticPr fontId="82"/>
  </si>
  <si>
    <t>提出情報</t>
    <rPh sb="0" eb="2">
      <t>テイシュツ</t>
    </rPh>
    <rPh sb="2" eb="4">
      <t>ジョウホウ</t>
    </rPh>
    <phoneticPr fontId="9"/>
  </si>
  <si>
    <t>１　地球温暖化対策事業者等の概要</t>
    <phoneticPr fontId="9"/>
  </si>
  <si>
    <t>２　計画期間及び実施年度</t>
    <phoneticPr fontId="9"/>
  </si>
  <si>
    <t>３　公表の方法</t>
    <rPh sb="2" eb="4">
      <t>コウヒョウ</t>
    </rPh>
    <rPh sb="5" eb="7">
      <t>ホウホウ</t>
    </rPh>
    <phoneticPr fontId="82"/>
  </si>
  <si>
    <t>４の２　温室効果ガスの排出の抑制に係る目標等の状況（第３号該当事業者）</t>
    <phoneticPr fontId="9"/>
  </si>
  <si>
    <t>５　クレジットに関する取組状況</t>
    <phoneticPr fontId="9"/>
  </si>
  <si>
    <t>６　再生可能エネルギー利用設備の稼働状況</t>
    <rPh sb="2" eb="4">
      <t>サイセイ</t>
    </rPh>
    <rPh sb="4" eb="6">
      <t>カノウ</t>
    </rPh>
    <rPh sb="11" eb="13">
      <t>リヨウ</t>
    </rPh>
    <rPh sb="13" eb="15">
      <t>セツビ</t>
    </rPh>
    <rPh sb="16" eb="18">
      <t>カドウ</t>
    </rPh>
    <rPh sb="18" eb="20">
      <t>ジョウキョウ</t>
    </rPh>
    <phoneticPr fontId="215"/>
  </si>
  <si>
    <t>７　次世代自動車の導入状況</t>
    <phoneticPr fontId="9"/>
  </si>
  <si>
    <t>８の１　重点対策の実施状況（第１号及び第２号該当事業者）</t>
    <phoneticPr fontId="9"/>
  </si>
  <si>
    <t>８の２　重点対策の実施状況（第３号該当事業者）</t>
    <phoneticPr fontId="9"/>
  </si>
  <si>
    <t>９　自主的な温室効果ガス排出削減対策の実施状況</t>
    <phoneticPr fontId="9"/>
  </si>
  <si>
    <t>10　その他の地球温暖化を防止する対策の実施状況（エネルギーを利用した対策を除く）</t>
    <phoneticPr fontId="82"/>
  </si>
  <si>
    <t>11　特記事項</t>
    <rPh sb="3" eb="5">
      <t>トッキ</t>
    </rPh>
    <rPh sb="5" eb="7">
      <t>ジコウ</t>
    </rPh>
    <phoneticPr fontId="215"/>
  </si>
  <si>
    <t>事業者基本情報</t>
    <rPh sb="0" eb="3">
      <t>ジギョウシャ</t>
    </rPh>
    <rPh sb="3" eb="5">
      <t>キホン</t>
    </rPh>
    <rPh sb="5" eb="7">
      <t>ジョウホウ</t>
    </rPh>
    <phoneticPr fontId="81"/>
  </si>
  <si>
    <t>基本情報</t>
    <rPh sb="0" eb="2">
      <t>キホン</t>
    </rPh>
    <rPh sb="2" eb="4">
      <t>ジョウホウ</t>
    </rPh>
    <phoneticPr fontId="9"/>
  </si>
  <si>
    <t>提出者</t>
    <rPh sb="0" eb="2">
      <t>テイシュツ</t>
    </rPh>
    <rPh sb="2" eb="3">
      <t>シャ</t>
    </rPh>
    <phoneticPr fontId="9"/>
  </si>
  <si>
    <t>事業者概要</t>
    <rPh sb="0" eb="3">
      <t>ジギョウシャ</t>
    </rPh>
    <rPh sb="3" eb="5">
      <t>ガイヨウ</t>
    </rPh>
    <phoneticPr fontId="9"/>
  </si>
  <si>
    <t>主たる
事業の業種</t>
    <rPh sb="0" eb="1">
      <t>シュ</t>
    </rPh>
    <rPh sb="4" eb="6">
      <t>ジギョウ</t>
    </rPh>
    <rPh sb="7" eb="9">
      <t>ギョウシュ</t>
    </rPh>
    <phoneticPr fontId="9"/>
  </si>
  <si>
    <t>該当区分</t>
    <rPh sb="0" eb="2">
      <t>ガイトウ</t>
    </rPh>
    <rPh sb="2" eb="4">
      <t>クブン</t>
    </rPh>
    <phoneticPr fontId="9"/>
  </si>
  <si>
    <t>該当基準値</t>
    <rPh sb="0" eb="2">
      <t>ガイトウ</t>
    </rPh>
    <rPh sb="2" eb="5">
      <t>キジュンチ</t>
    </rPh>
    <phoneticPr fontId="9"/>
  </si>
  <si>
    <t>計画期間</t>
    <rPh sb="0" eb="2">
      <t>ケイカク</t>
    </rPh>
    <rPh sb="2" eb="4">
      <t>キカン</t>
    </rPh>
    <phoneticPr fontId="81"/>
  </si>
  <si>
    <t>実施年度</t>
    <rPh sb="0" eb="2">
      <t>ジッシ</t>
    </rPh>
    <rPh sb="2" eb="4">
      <t>ネンド</t>
    </rPh>
    <phoneticPr fontId="81"/>
  </si>
  <si>
    <t>ホームページ</t>
  </si>
  <si>
    <t>窓口で閲覧</t>
    <rPh sb="0" eb="2">
      <t>マドグチ</t>
    </rPh>
    <rPh sb="3" eb="5">
      <t>エツラン</t>
    </rPh>
    <phoneticPr fontId="81"/>
  </si>
  <si>
    <t>その他</t>
    <rPh sb="2" eb="3">
      <t>タ</t>
    </rPh>
    <phoneticPr fontId="81"/>
  </si>
  <si>
    <t>基準年度</t>
    <rPh sb="0" eb="2">
      <t>キジュン</t>
    </rPh>
    <rPh sb="2" eb="4">
      <t>ネンド</t>
    </rPh>
    <phoneticPr fontId="81"/>
  </si>
  <si>
    <t>目標年度</t>
    <rPh sb="0" eb="2">
      <t>モクヒョウ</t>
    </rPh>
    <rPh sb="2" eb="4">
      <t>ネンド</t>
    </rPh>
    <phoneticPr fontId="81"/>
  </si>
  <si>
    <t>第一年度</t>
    <rPh sb="0" eb="2">
      <t>ダイイチ</t>
    </rPh>
    <rPh sb="2" eb="4">
      <t>ネンド</t>
    </rPh>
    <phoneticPr fontId="81"/>
  </si>
  <si>
    <t>第二年度</t>
    <rPh sb="0" eb="2">
      <t>ダイニ</t>
    </rPh>
    <rPh sb="2" eb="4">
      <t>ネンド</t>
    </rPh>
    <phoneticPr fontId="81"/>
  </si>
  <si>
    <t>第三年度</t>
    <rPh sb="0" eb="2">
      <t>ダイ３</t>
    </rPh>
    <rPh sb="2" eb="4">
      <t>ネンド</t>
    </rPh>
    <phoneticPr fontId="81"/>
  </si>
  <si>
    <t>達成状況(R4変更）</t>
    <rPh sb="7" eb="9">
      <t>ヘンコウ</t>
    </rPh>
    <phoneticPr fontId="82"/>
  </si>
  <si>
    <t>省エネ取組
(R4変更）</t>
    <phoneticPr fontId="82"/>
  </si>
  <si>
    <t>事業活動量
(R4変更）</t>
    <rPh sb="0" eb="2">
      <t>ジギョウ</t>
    </rPh>
    <rPh sb="2" eb="4">
      <t>カツドウ</t>
    </rPh>
    <rPh sb="4" eb="5">
      <t>リョウ</t>
    </rPh>
    <phoneticPr fontId="82"/>
  </si>
  <si>
    <t>自由記述欄
(R4変更）</t>
    <rPh sb="0" eb="5">
      <t>ジユウキジュツラン</t>
    </rPh>
    <phoneticPr fontId="82"/>
  </si>
  <si>
    <t>合計</t>
    <rPh sb="0" eb="2">
      <t>ゴウケイ</t>
    </rPh>
    <phoneticPr fontId="81"/>
  </si>
  <si>
    <t>電気自動車</t>
  </si>
  <si>
    <t>プラグインハイブリッド車</t>
  </si>
  <si>
    <t>燃料電池自動車</t>
  </si>
  <si>
    <t>1 推進体制の整備</t>
    <rPh sb="2" eb="4">
      <t>スイシン</t>
    </rPh>
    <rPh sb="4" eb="6">
      <t>タイセイ</t>
    </rPh>
    <rPh sb="7" eb="9">
      <t>セイビ</t>
    </rPh>
    <phoneticPr fontId="81"/>
  </si>
  <si>
    <t>2 エネルギー使用量の把握</t>
    <phoneticPr fontId="81"/>
  </si>
  <si>
    <t>3 事務用機器の管理</t>
    <rPh sb="2" eb="5">
      <t>ジムヨウ</t>
    </rPh>
    <rPh sb="5" eb="7">
      <t>キキ</t>
    </rPh>
    <rPh sb="8" eb="10">
      <t>カンリ</t>
    </rPh>
    <phoneticPr fontId="81"/>
  </si>
  <si>
    <t>4 受変電設備の力率の管理</t>
    <phoneticPr fontId="81"/>
  </si>
  <si>
    <t>5 照明設備の管理</t>
    <phoneticPr fontId="81"/>
  </si>
  <si>
    <t>6 空調設備の管理</t>
    <phoneticPr fontId="81"/>
  </si>
  <si>
    <t>7 空調用冷凍機の管理</t>
    <phoneticPr fontId="81"/>
  </si>
  <si>
    <t>8 換気設備の管理</t>
    <phoneticPr fontId="81"/>
  </si>
  <si>
    <t>9 フィルターの清掃</t>
    <phoneticPr fontId="81"/>
  </si>
  <si>
    <t>10 ボイラーの管理</t>
    <rPh sb="8" eb="10">
      <t>カンリ</t>
    </rPh>
    <phoneticPr fontId="81"/>
  </si>
  <si>
    <t>11 蒸気配管等の管理</t>
    <phoneticPr fontId="81"/>
  </si>
  <si>
    <t>12 燃焼設備の空気比管理</t>
    <phoneticPr fontId="81"/>
  </si>
  <si>
    <t>13 ポンプ、ファン、ブロワー及びコンプレッサの負荷に応じた運転管理</t>
    <phoneticPr fontId="81"/>
  </si>
  <si>
    <t>14 推進体制の整備</t>
    <phoneticPr fontId="81"/>
  </si>
  <si>
    <t>15 自動車の適正な使用管理</t>
    <phoneticPr fontId="81"/>
  </si>
  <si>
    <t>16 エネルギー使用量等に関するデータの管理</t>
    <phoneticPr fontId="81"/>
  </si>
  <si>
    <t>17 エコドライブ推進体制の整備</t>
    <phoneticPr fontId="81"/>
  </si>
  <si>
    <t>18 自動車の適正な維持管理</t>
    <phoneticPr fontId="81"/>
  </si>
  <si>
    <t>合算</t>
    <rPh sb="0" eb="2">
      <t>ガッサン</t>
    </rPh>
    <phoneticPr fontId="81"/>
  </si>
  <si>
    <r>
      <t xml:space="preserve">対策１
</t>
    </r>
    <r>
      <rPr>
        <b/>
        <sz val="9"/>
        <color theme="1"/>
        <rFont val="HGPｺﾞｼｯｸM"/>
        <family val="3"/>
        <charset val="128"/>
      </rPr>
      <t>（任意数記載可能分は別途）</t>
    </r>
    <rPh sb="0" eb="2">
      <t>タイサク</t>
    </rPh>
    <rPh sb="5" eb="7">
      <t>ニンイ</t>
    </rPh>
    <rPh sb="7" eb="8">
      <t>スウ</t>
    </rPh>
    <rPh sb="8" eb="10">
      <t>キサイ</t>
    </rPh>
    <rPh sb="10" eb="12">
      <t>カノウ</t>
    </rPh>
    <rPh sb="12" eb="13">
      <t>ブン</t>
    </rPh>
    <rPh sb="14" eb="16">
      <t>ベット</t>
    </rPh>
    <phoneticPr fontId="215"/>
  </si>
  <si>
    <t>廃棄物の排出量の把握及び削減に係る対策</t>
  </si>
  <si>
    <t>その他地球温暖化の防止に係る対策（エネルギーを使用しないもの）</t>
  </si>
  <si>
    <t>備考</t>
    <rPh sb="0" eb="2">
      <t>ビコウ</t>
    </rPh>
    <phoneticPr fontId="82"/>
  </si>
  <si>
    <t>事業者ＩＤ</t>
    <phoneticPr fontId="9"/>
  </si>
  <si>
    <t>提出代表者</t>
    <phoneticPr fontId="82"/>
  </si>
  <si>
    <t>エネルギー500kl以上事業所数</t>
    <phoneticPr fontId="9"/>
  </si>
  <si>
    <t>有無</t>
    <rPh sb="0" eb="2">
      <t>ウム</t>
    </rPh>
    <phoneticPr fontId="9"/>
  </si>
  <si>
    <t>アドレス</t>
  </si>
  <si>
    <t>閲覧場所</t>
    <rPh sb="0" eb="2">
      <t>エツラン</t>
    </rPh>
    <rPh sb="2" eb="4">
      <t>バショ</t>
    </rPh>
    <phoneticPr fontId="81"/>
  </si>
  <si>
    <t>所在地</t>
    <rPh sb="0" eb="3">
      <t>ショザイチ</t>
    </rPh>
    <phoneticPr fontId="81"/>
  </si>
  <si>
    <t>閲覧可能時間</t>
    <rPh sb="0" eb="2">
      <t>エツラン</t>
    </rPh>
    <rPh sb="2" eb="4">
      <t>カノウ</t>
    </rPh>
    <rPh sb="4" eb="6">
      <t>ジカン</t>
    </rPh>
    <phoneticPr fontId="81"/>
  </si>
  <si>
    <t>内容</t>
    <rPh sb="0" eb="2">
      <t>ナイヨウ</t>
    </rPh>
    <phoneticPr fontId="9"/>
  </si>
  <si>
    <t>年度</t>
    <rPh sb="0" eb="2">
      <t>ネンド</t>
    </rPh>
    <phoneticPr fontId="82"/>
  </si>
  <si>
    <t>基礎排出量
（tCO2）</t>
    <phoneticPr fontId="81"/>
  </si>
  <si>
    <t>調整後排出量
（tCO2）</t>
    <phoneticPr fontId="81"/>
  </si>
  <si>
    <t>原単位</t>
    <rPh sb="0" eb="1">
      <t>ゲン</t>
    </rPh>
    <rPh sb="1" eb="3">
      <t>タンイ</t>
    </rPh>
    <phoneticPr fontId="81"/>
  </si>
  <si>
    <t>基礎
排出量
（tCO2）</t>
    <phoneticPr fontId="81"/>
  </si>
  <si>
    <t>基礎削減率</t>
    <rPh sb="0" eb="2">
      <t>キソ</t>
    </rPh>
    <rPh sb="2" eb="4">
      <t>サクゲン</t>
    </rPh>
    <rPh sb="4" eb="5">
      <t>リツ</t>
    </rPh>
    <phoneticPr fontId="81"/>
  </si>
  <si>
    <t>調整後
排出量
（tCO2）</t>
    <phoneticPr fontId="81"/>
  </si>
  <si>
    <t>調整後削減率</t>
    <rPh sb="0" eb="3">
      <t>チョウセイゴ</t>
    </rPh>
    <rPh sb="3" eb="5">
      <t>サクゲン</t>
    </rPh>
    <rPh sb="5" eb="6">
      <t>リツ</t>
    </rPh>
    <phoneticPr fontId="81"/>
  </si>
  <si>
    <t>削減率</t>
    <rPh sb="0" eb="2">
      <t>サクゲン</t>
    </rPh>
    <rPh sb="2" eb="3">
      <t>リツ</t>
    </rPh>
    <phoneticPr fontId="81"/>
  </si>
  <si>
    <t>クレジットの名称</t>
    <rPh sb="6" eb="8">
      <t>メイショウ</t>
    </rPh>
    <phoneticPr fontId="81"/>
  </si>
  <si>
    <t>特定温室効果ガス削減相当量</t>
    <rPh sb="0" eb="2">
      <t>トクテイ</t>
    </rPh>
    <rPh sb="2" eb="4">
      <t>オンシツ</t>
    </rPh>
    <rPh sb="4" eb="6">
      <t>コウカ</t>
    </rPh>
    <phoneticPr fontId="81"/>
  </si>
  <si>
    <t>オフセット対象範囲</t>
    <phoneticPr fontId="81"/>
  </si>
  <si>
    <t>設備機器の種類</t>
    <rPh sb="0" eb="2">
      <t>セツビ</t>
    </rPh>
    <rPh sb="2" eb="4">
      <t>キキ</t>
    </rPh>
    <rPh sb="5" eb="7">
      <t>シュルイ</t>
    </rPh>
    <phoneticPr fontId="81"/>
  </si>
  <si>
    <t>導入年度</t>
    <rPh sb="0" eb="2">
      <t>ドウニュウ</t>
    </rPh>
    <rPh sb="2" eb="4">
      <t>ネンド</t>
    </rPh>
    <phoneticPr fontId="81"/>
  </si>
  <si>
    <t>設備機器の性能</t>
  </si>
  <si>
    <t>発電等の実績</t>
  </si>
  <si>
    <t>単位</t>
  </si>
  <si>
    <t>導入台数</t>
  </si>
  <si>
    <t>保有台数</t>
  </si>
  <si>
    <t>①管理基準等の設定状況</t>
  </si>
  <si>
    <t>②実施状況</t>
  </si>
  <si>
    <t>備考</t>
    <rPh sb="0" eb="2">
      <t>ビコウ</t>
    </rPh>
    <phoneticPr fontId="81"/>
  </si>
  <si>
    <t>事業者総排出量[t-CO2]</t>
  </si>
  <si>
    <t>削減量合計
[t-CO2]</t>
    <phoneticPr fontId="82"/>
  </si>
  <si>
    <t>削減量合計／事業者総排出量</t>
    <phoneticPr fontId="83"/>
  </si>
  <si>
    <t>導入/稼働年度</t>
    <rPh sb="0" eb="2">
      <t>ドウニュウ</t>
    </rPh>
    <rPh sb="3" eb="5">
      <t>カドウ</t>
    </rPh>
    <rPh sb="5" eb="7">
      <t>ネンド</t>
    </rPh>
    <phoneticPr fontId="81"/>
  </si>
  <si>
    <t>対策分類</t>
    <rPh sb="0" eb="2">
      <t>タイサク</t>
    </rPh>
    <rPh sb="2" eb="4">
      <t>ブンルイ</t>
    </rPh>
    <phoneticPr fontId="81"/>
  </si>
  <si>
    <t>設備分類</t>
    <rPh sb="0" eb="2">
      <t>セツビ</t>
    </rPh>
    <rPh sb="2" eb="4">
      <t>ブンルイ</t>
    </rPh>
    <phoneticPr fontId="81"/>
  </si>
  <si>
    <t>具体的な対策</t>
    <rPh sb="0" eb="3">
      <t>グタイテキ</t>
    </rPh>
    <rPh sb="4" eb="6">
      <t>タイサク</t>
    </rPh>
    <phoneticPr fontId="81"/>
  </si>
  <si>
    <r>
      <t xml:space="preserve">削減量
</t>
    </r>
    <r>
      <rPr>
        <sz val="9"/>
        <color theme="1"/>
        <rFont val="HGPｺﾞｼｯｸM"/>
        <family val="3"/>
        <charset val="128"/>
      </rPr>
      <t>[t-CO</t>
    </r>
    <r>
      <rPr>
        <vertAlign val="subscript"/>
        <sz val="9"/>
        <color theme="1"/>
        <rFont val="HGPｺﾞｼｯｸM"/>
        <family val="3"/>
        <charset val="128"/>
      </rPr>
      <t>2</t>
    </r>
    <r>
      <rPr>
        <sz val="9"/>
        <color theme="1"/>
        <rFont val="HGPｺﾞｼｯｸM"/>
        <family val="3"/>
        <charset val="128"/>
      </rPr>
      <t>]</t>
    </r>
    <rPh sb="0" eb="2">
      <t>サクゲン</t>
    </rPh>
    <rPh sb="2" eb="3">
      <t>リョウ</t>
    </rPh>
    <phoneticPr fontId="81"/>
  </si>
  <si>
    <t>９　自主的な温室効果ガス排出削減対策</t>
    <phoneticPr fontId="215"/>
  </si>
  <si>
    <t>事業者ID</t>
    <rPh sb="0" eb="3">
      <t>ジギョウシャ</t>
    </rPh>
    <phoneticPr fontId="83"/>
  </si>
  <si>
    <t>番号</t>
    <rPh sb="0" eb="2">
      <t>バンゴウ</t>
    </rPh>
    <phoneticPr fontId="81"/>
  </si>
  <si>
    <t>１　事業所等の概要</t>
  </si>
  <si>
    <t>２　温室効果ガスの排出の抑制に係る目標等の状況</t>
    <phoneticPr fontId="83"/>
  </si>
  <si>
    <t>目標達成状況及び説明</t>
    <rPh sb="0" eb="2">
      <t>モクヒョウ</t>
    </rPh>
    <rPh sb="2" eb="4">
      <t>タッセイ</t>
    </rPh>
    <rPh sb="4" eb="6">
      <t>ジョウキョウ</t>
    </rPh>
    <rPh sb="6" eb="7">
      <t>オヨ</t>
    </rPh>
    <rPh sb="8" eb="10">
      <t>セツメイ</t>
    </rPh>
    <phoneticPr fontId="81"/>
  </si>
  <si>
    <t>事業所コード</t>
    <rPh sb="0" eb="3">
      <t>ジギョウショ</t>
    </rPh>
    <phoneticPr fontId="82"/>
  </si>
  <si>
    <t>事業所等の名称</t>
    <rPh sb="2" eb="3">
      <t>ショ</t>
    </rPh>
    <rPh sb="3" eb="4">
      <t>ナド</t>
    </rPh>
    <phoneticPr fontId="94"/>
  </si>
  <si>
    <t>事業所等の所在地</t>
    <rPh sb="2" eb="3">
      <t>ショ</t>
    </rPh>
    <rPh sb="3" eb="4">
      <t>ナド</t>
    </rPh>
    <phoneticPr fontId="94"/>
  </si>
  <si>
    <t>延床面積
(㎡)</t>
    <phoneticPr fontId="83"/>
  </si>
  <si>
    <t>原油換算ｴﾈﾙｷﾞｰ使用量
(kｌ)</t>
    <phoneticPr fontId="83"/>
  </si>
  <si>
    <t>事業所等の区分</t>
  </si>
  <si>
    <t>ｴﾈﾙｷﾞｰ管理権原</t>
  </si>
  <si>
    <t>所有形態</t>
  </si>
  <si>
    <t>計画書　総括票記載一覧</t>
    <rPh sb="0" eb="3">
      <t>ケイカクショ</t>
    </rPh>
    <rPh sb="4" eb="6">
      <t>ソウカツ</t>
    </rPh>
    <rPh sb="6" eb="7">
      <t>ヒョウ</t>
    </rPh>
    <rPh sb="7" eb="9">
      <t>キサイ</t>
    </rPh>
    <rPh sb="9" eb="11">
      <t>イチラン</t>
    </rPh>
    <phoneticPr fontId="81"/>
  </si>
  <si>
    <t>※旧ツールでは、保有台数・導入予定の順</t>
    <rPh sb="1" eb="2">
      <t>キュウ</t>
    </rPh>
    <rPh sb="8" eb="10">
      <t>ホユウ</t>
    </rPh>
    <rPh sb="10" eb="12">
      <t>ダイスウ</t>
    </rPh>
    <rPh sb="13" eb="15">
      <t>ドウニュウ</t>
    </rPh>
    <rPh sb="15" eb="17">
      <t>ヨテイ</t>
    </rPh>
    <rPh sb="18" eb="19">
      <t>ジュン</t>
    </rPh>
    <phoneticPr fontId="81"/>
  </si>
  <si>
    <t>【重点対策凡例】1：整備済 or 実施済 or 設定済、2：一部整備済 or 一部実施済 or 一部設定済、3：未整備 or 未実施 or 未設定</t>
    <rPh sb="1" eb="3">
      <t>ジュウテン</t>
    </rPh>
    <rPh sb="3" eb="5">
      <t>タイサク</t>
    </rPh>
    <rPh sb="5" eb="7">
      <t>ハンレイ</t>
    </rPh>
    <rPh sb="10" eb="12">
      <t>セイビ</t>
    </rPh>
    <rPh sb="12" eb="13">
      <t>ズ</t>
    </rPh>
    <rPh sb="17" eb="19">
      <t>ジッシ</t>
    </rPh>
    <rPh sb="19" eb="20">
      <t>ズ</t>
    </rPh>
    <rPh sb="24" eb="26">
      <t>セッテイ</t>
    </rPh>
    <rPh sb="26" eb="27">
      <t>ズ</t>
    </rPh>
    <rPh sb="30" eb="32">
      <t>イチブ</t>
    </rPh>
    <rPh sb="56" eb="57">
      <t>ミ</t>
    </rPh>
    <phoneticPr fontId="83"/>
  </si>
  <si>
    <t>【４～５】</t>
    <phoneticPr fontId="83"/>
  </si>
  <si>
    <t>【６～８】</t>
    <phoneticPr fontId="81"/>
  </si>
  <si>
    <t>２　計画
期間</t>
    <phoneticPr fontId="9"/>
  </si>
  <si>
    <t>３　
温室効果ガスの排出の抑制等を図るための基本方針</t>
    <rPh sb="3" eb="5">
      <t>オンシツ</t>
    </rPh>
    <rPh sb="5" eb="7">
      <t>コウカ</t>
    </rPh>
    <rPh sb="10" eb="12">
      <t>ハイシュツ</t>
    </rPh>
    <rPh sb="13" eb="15">
      <t>ヨクセイ</t>
    </rPh>
    <rPh sb="15" eb="16">
      <t>トウ</t>
    </rPh>
    <rPh sb="17" eb="18">
      <t>ハカ</t>
    </rPh>
    <rPh sb="22" eb="24">
      <t>キホン</t>
    </rPh>
    <rPh sb="24" eb="26">
      <t>ホウシン</t>
    </rPh>
    <phoneticPr fontId="82"/>
  </si>
  <si>
    <t>４　公表の方法</t>
    <phoneticPr fontId="82"/>
  </si>
  <si>
    <t>５の１　温室効果ガスの排出の抑制に係る目標等の状況（第１号及び第２号該当事業者）</t>
    <phoneticPr fontId="9"/>
  </si>
  <si>
    <t>５の２　温室効果ガスの排出の抑制に係る目標等の状況（第３号該当事業者）</t>
    <phoneticPr fontId="9"/>
  </si>
  <si>
    <t>６　クレジットに関する取組状況</t>
    <phoneticPr fontId="9"/>
  </si>
  <si>
    <t>７　設備の新設、更新等の計画</t>
    <rPh sb="2" eb="4">
      <t>セツビ</t>
    </rPh>
    <rPh sb="5" eb="7">
      <t>シンセツ</t>
    </rPh>
    <rPh sb="8" eb="11">
      <t>コウシンナド</t>
    </rPh>
    <rPh sb="12" eb="14">
      <t>ケイカク</t>
    </rPh>
    <phoneticPr fontId="215"/>
  </si>
  <si>
    <t>８　次世代自動車の導入状況及び計画</t>
    <phoneticPr fontId="9"/>
  </si>
  <si>
    <t>９の１　重点対策の実施状況及び計画（第１号及び第２号該当事業者）</t>
    <phoneticPr fontId="9"/>
  </si>
  <si>
    <t>９の２　重点対策の実施状況及び計画
　　　　（第３号該当事業者）</t>
    <phoneticPr fontId="9"/>
  </si>
  <si>
    <t>排出の抑制に係る目標の設定の考え方</t>
  </si>
  <si>
    <t>照明設備</t>
    <phoneticPr fontId="81"/>
  </si>
  <si>
    <t>再エネ設備</t>
    <phoneticPr fontId="81"/>
  </si>
  <si>
    <t>計画期間での導入予定有無</t>
    <rPh sb="10" eb="12">
      <t>ウム</t>
    </rPh>
    <phoneticPr fontId="81"/>
  </si>
  <si>
    <t>計画期間での実施予定</t>
  </si>
  <si>
    <t>詳細</t>
    <rPh sb="0" eb="2">
      <t>ショウサイ</t>
    </rPh>
    <phoneticPr fontId="81"/>
  </si>
  <si>
    <t>再エネ設備1</t>
    <rPh sb="0" eb="1">
      <t>サイ</t>
    </rPh>
    <rPh sb="3" eb="5">
      <t>セツビ</t>
    </rPh>
    <phoneticPr fontId="82"/>
  </si>
  <si>
    <t>再エネ設備1詳細</t>
    <rPh sb="6" eb="8">
      <t>ショウサイ</t>
    </rPh>
    <phoneticPr fontId="82"/>
  </si>
  <si>
    <t>再エネ設備2</t>
    <phoneticPr fontId="82"/>
  </si>
  <si>
    <t>再エネ設備2詳細</t>
    <rPh sb="6" eb="8">
      <t>ショウサイ</t>
    </rPh>
    <phoneticPr fontId="82"/>
  </si>
  <si>
    <t>再エネ設備3</t>
  </si>
  <si>
    <t>再エネ設備3詳細</t>
    <rPh sb="6" eb="8">
      <t>ショウサイ</t>
    </rPh>
    <phoneticPr fontId="82"/>
  </si>
  <si>
    <t>計画期間導入予定台数</t>
  </si>
  <si>
    <t>計画書　個別票記載一覧</t>
    <rPh sb="0" eb="3">
      <t>ケイカクショ</t>
    </rPh>
    <rPh sb="4" eb="6">
      <t>コベツ</t>
    </rPh>
    <rPh sb="6" eb="7">
      <t>ヒョウ</t>
    </rPh>
    <rPh sb="7" eb="9">
      <t>キサイ</t>
    </rPh>
    <rPh sb="9" eb="11">
      <t>イチラン</t>
    </rPh>
    <phoneticPr fontId="81"/>
  </si>
  <si>
    <t>排出の抑制に係る目標の設定の考え方</t>
    <rPh sb="0" eb="2">
      <t>ハイシュツ</t>
    </rPh>
    <rPh sb="3" eb="5">
      <t>ヨクセイ</t>
    </rPh>
    <rPh sb="6" eb="7">
      <t>カカワ</t>
    </rPh>
    <rPh sb="8" eb="10">
      <t>モクヒョウ</t>
    </rPh>
    <rPh sb="11" eb="13">
      <t>セッテイ</t>
    </rPh>
    <rPh sb="14" eb="15">
      <t>カンガ</t>
    </rPh>
    <rPh sb="16" eb="17">
      <t>カタ</t>
    </rPh>
    <phoneticPr fontId="81"/>
  </si>
  <si>
    <t>1.目標設定する／2.目標設定しない</t>
    <rPh sb="2" eb="4">
      <t>モクヒョウ</t>
    </rPh>
    <rPh sb="4" eb="6">
      <t>セッテイ</t>
    </rPh>
    <rPh sb="11" eb="13">
      <t>モクヒョウ</t>
    </rPh>
    <rPh sb="13" eb="15">
      <t>セッテイ</t>
    </rPh>
    <phoneticPr fontId="81"/>
  </si>
  <si>
    <t>報告書総括基本記載一覧</t>
    <rPh sb="0" eb="3">
      <t>ホウコクショ</t>
    </rPh>
    <rPh sb="3" eb="5">
      <t>ソウカツ</t>
    </rPh>
    <rPh sb="5" eb="7">
      <t>キホン</t>
    </rPh>
    <rPh sb="7" eb="9">
      <t>キサイ</t>
    </rPh>
    <rPh sb="9" eb="11">
      <t>イチラン</t>
    </rPh>
    <phoneticPr fontId="81"/>
  </si>
  <si>
    <t>記入する/しない</t>
    <rPh sb="0" eb="2">
      <t>キニュウ</t>
    </rPh>
    <phoneticPr fontId="81"/>
  </si>
  <si>
    <t>任意12</t>
    <phoneticPr fontId="9"/>
  </si>
  <si>
    <t>任意3</t>
    <rPh sb="0" eb="2">
      <t>ニンイ</t>
    </rPh>
    <phoneticPr fontId="9"/>
  </si>
  <si>
    <t>提出者</t>
    <phoneticPr fontId="82"/>
  </si>
  <si>
    <t>オフセット対象範囲</t>
    <rPh sb="5" eb="9">
      <t>タイショウハンイ</t>
    </rPh>
    <phoneticPr fontId="81"/>
  </si>
  <si>
    <r>
      <rPr>
        <b/>
        <u/>
        <sz val="12"/>
        <color theme="3"/>
        <rFont val="ＭＳ Ｐゴシック"/>
        <family val="3"/>
        <charset val="128"/>
      </rPr>
      <t>他者へのエネルギー供給（販売）</t>
    </r>
    <r>
      <rPr>
        <b/>
        <u/>
        <sz val="12"/>
        <rFont val="ＭＳ Ｐゴシック"/>
        <family val="3"/>
        <charset val="128"/>
      </rPr>
      <t>が有る場合</t>
    </r>
    <r>
      <rPr>
        <b/>
        <sz val="12"/>
        <rFont val="ＭＳ Ｐゴシック"/>
        <family val="3"/>
        <charset val="128"/>
      </rPr>
      <t>は、「「無し」⇒「有り」に変更してください。</t>
    </r>
    <rPh sb="16" eb="17">
      <t>ア</t>
    </rPh>
    <rPh sb="18" eb="20">
      <t>バアイ</t>
    </rPh>
    <rPh sb="24" eb="25">
      <t>ナシ</t>
    </rPh>
    <rPh sb="29" eb="30">
      <t>ア</t>
    </rPh>
    <rPh sb="33" eb="35">
      <t>ヘンコウ</t>
    </rPh>
    <phoneticPr fontId="9"/>
  </si>
  <si>
    <t>野呂</t>
    <rPh sb="0" eb="2">
      <t>ノロ</t>
    </rPh>
    <phoneticPr fontId="9"/>
  </si>
  <si>
    <t>１．公開バージョン確定に向け、以下の不具合を修正</t>
    <rPh sb="2" eb="4">
      <t>コウカイ</t>
    </rPh>
    <rPh sb="9" eb="11">
      <t>カクテイ</t>
    </rPh>
    <rPh sb="12" eb="13">
      <t>ム</t>
    </rPh>
    <rPh sb="15" eb="17">
      <t>イカ</t>
    </rPh>
    <rPh sb="18" eb="21">
      <t>フグアイ</t>
    </rPh>
    <rPh sb="22" eb="24">
      <t>シュウセイ</t>
    </rPh>
    <phoneticPr fontId="9"/>
  </si>
  <si>
    <t>　　　①　計画個別のグレー化の未完成部分を修正し直した</t>
    <rPh sb="5" eb="7">
      <t>ケイカク</t>
    </rPh>
    <rPh sb="7" eb="9">
      <t>コベツ</t>
    </rPh>
    <rPh sb="13" eb="14">
      <t>カ</t>
    </rPh>
    <rPh sb="15" eb="18">
      <t>ミカンセイ</t>
    </rPh>
    <rPh sb="18" eb="20">
      <t>ブブン</t>
    </rPh>
    <rPh sb="21" eb="23">
      <t>シュウセイ</t>
    </rPh>
    <rPh sb="24" eb="25">
      <t>ナオ</t>
    </rPh>
    <phoneticPr fontId="9"/>
  </si>
  <si>
    <t>　　　②　3号事業者の原単位で「11.8」の数値の出現を直した（使用量_3）</t>
    <rPh sb="6" eb="10">
      <t>ゴウジギョウシャ</t>
    </rPh>
    <rPh sb="11" eb="14">
      <t>ゲンタンイ</t>
    </rPh>
    <rPh sb="22" eb="24">
      <t>スウチ</t>
    </rPh>
    <rPh sb="25" eb="27">
      <t>シュツゲン</t>
    </rPh>
    <rPh sb="32" eb="35">
      <t>シヨウリョウ</t>
    </rPh>
    <phoneticPr fontId="9"/>
  </si>
  <si>
    <t>　　　③　使用量_1，2で1（1）の記載文から「横浜市内における」を削除</t>
    <rPh sb="5" eb="8">
      <t>シヨウリョウ</t>
    </rPh>
    <rPh sb="18" eb="21">
      <t>キサイブン</t>
    </rPh>
    <rPh sb="24" eb="28">
      <t>ヨコハマシナイ</t>
    </rPh>
    <rPh sb="34" eb="36">
      <t>サクジョ</t>
    </rPh>
    <phoneticPr fontId="9"/>
  </si>
  <si>
    <t>２．一行で集計するための隠しシートを作成。</t>
    <rPh sb="2" eb="4">
      <t>イッコウ</t>
    </rPh>
    <rPh sb="5" eb="7">
      <t>シュウケイ</t>
    </rPh>
    <rPh sb="12" eb="13">
      <t>カク</t>
    </rPh>
    <rPh sb="18" eb="20">
      <t>サクセイ</t>
    </rPh>
    <phoneticPr fontId="9"/>
  </si>
  <si>
    <t>　　　「集計_報告」「集計_報告個別」「集計_計画」「集計_計画個別」</t>
    <rPh sb="16" eb="18">
      <t>コベツ</t>
    </rPh>
    <rPh sb="23" eb="25">
      <t>ケイカク</t>
    </rPh>
    <rPh sb="30" eb="32">
      <t>ケイカク</t>
    </rPh>
    <rPh sb="32" eb="34">
      <t>コベツ</t>
    </rPh>
    <phoneticPr fontId="9"/>
  </si>
  <si>
    <t>３．公開用ファイル名を『提出様式_R5_Ver01.xlsx」とし、Ver番号をリセットし,た。</t>
    <rPh sb="2" eb="5">
      <t>コウカイヨウ</t>
    </rPh>
    <rPh sb="9" eb="10">
      <t>メイ</t>
    </rPh>
    <rPh sb="12" eb="16">
      <t>テイシュツヨウシキ</t>
    </rPh>
    <rPh sb="37" eb="39">
      <t>バンゴウ</t>
    </rPh>
    <phoneticPr fontId="9"/>
  </si>
  <si>
    <r>
      <t>　・このファイル１つで、地球温暖化対策計画書</t>
    </r>
    <r>
      <rPr>
        <sz val="11"/>
        <rFont val="ＭＳ Ｐゴシック"/>
        <family val="3"/>
        <charset val="128"/>
      </rPr>
      <t>、実施状況報告書</t>
    </r>
    <r>
      <rPr>
        <sz val="11"/>
        <rFont val="ＭＳ Ｐゴシック"/>
        <family val="3"/>
        <charset val="128"/>
      </rPr>
      <t>、排出量の算定根拠、提出書が作成できます。</t>
    </r>
    <phoneticPr fontId="9"/>
  </si>
  <si>
    <t>（黄色）</t>
    <rPh sb="1" eb="3">
      <t>キイロ</t>
    </rPh>
    <phoneticPr fontId="9"/>
  </si>
  <si>
    <t>（白色）</t>
    <rPh sb="1" eb="2">
      <t>シロ</t>
    </rPh>
    <rPh sb="2" eb="3">
      <t>イロ</t>
    </rPh>
    <phoneticPr fontId="9"/>
  </si>
  <si>
    <t>（緑色）</t>
    <rPh sb="1" eb="3">
      <t>ミドリイロ</t>
    </rPh>
    <phoneticPr fontId="9"/>
  </si>
  <si>
    <t>横浜市地球温暖化対策計画書制度　提出様式</t>
    <rPh sb="0" eb="2">
      <t>ヨコハマ</t>
    </rPh>
    <rPh sb="2" eb="3">
      <t>シ</t>
    </rPh>
    <rPh sb="3" eb="5">
      <t>チキュウ</t>
    </rPh>
    <rPh sb="5" eb="7">
      <t>オンダン</t>
    </rPh>
    <rPh sb="7" eb="8">
      <t>カ</t>
    </rPh>
    <rPh sb="8" eb="10">
      <t>タイサク</t>
    </rPh>
    <rPh sb="10" eb="13">
      <t>ケイカクショ</t>
    </rPh>
    <rPh sb="13" eb="15">
      <t>セイド</t>
    </rPh>
    <phoneticPr fontId="9"/>
  </si>
  <si>
    <t>　・あらかじめ割り振られた事業者IDの下３桁を入力してください。（入力することで、昨年度に提出頂いたデータが記入様式に反映され、入力項目が削減します。）</t>
    <rPh sb="21" eb="22">
      <t>ケタ</t>
    </rPh>
    <rPh sb="33" eb="35">
      <t>ニュウリョク</t>
    </rPh>
    <rPh sb="41" eb="44">
      <t>サクネンド</t>
    </rPh>
    <rPh sb="45" eb="47">
      <t>テイシュツ</t>
    </rPh>
    <rPh sb="47" eb="48">
      <t>イタダ</t>
    </rPh>
    <rPh sb="54" eb="56">
      <t>キニュウ</t>
    </rPh>
    <rPh sb="56" eb="58">
      <t>ヨウシキ</t>
    </rPh>
    <rPh sb="59" eb="61">
      <t>ハンエイ</t>
    </rPh>
    <rPh sb="64" eb="66">
      <t>ニュウリョク</t>
    </rPh>
    <rPh sb="66" eb="68">
      <t>コウモク</t>
    </rPh>
    <rPh sb="69" eb="71">
      <t>サクゲン</t>
    </rPh>
    <phoneticPr fontId="9"/>
  </si>
  <si>
    <t xml:space="preserve">   ※昨年度報告の事業者名称が表示されます。</t>
    <rPh sb="4" eb="7">
      <t>サクネンド</t>
    </rPh>
    <rPh sb="7" eb="9">
      <t>ホウコク</t>
    </rPh>
    <rPh sb="10" eb="15">
      <t>ジギョウシャメイショウ</t>
    </rPh>
    <rPh sb="16" eb="18">
      <t>ヒョウジ</t>
    </rPh>
    <phoneticPr fontId="9"/>
  </si>
  <si>
    <t>報告書　自主的対策記載一覧</t>
    <rPh sb="0" eb="3">
      <t>ホウコクショ</t>
    </rPh>
    <rPh sb="4" eb="6">
      <t>ジシュ</t>
    </rPh>
    <rPh sb="6" eb="7">
      <t>テキ</t>
    </rPh>
    <rPh sb="7" eb="9">
      <t>タイサク</t>
    </rPh>
    <rPh sb="9" eb="11">
      <t>キサイ</t>
    </rPh>
    <rPh sb="11" eb="13">
      <t>イチラン</t>
    </rPh>
    <phoneticPr fontId="81"/>
  </si>
  <si>
    <t>報告書個別票　記載一覧</t>
    <rPh sb="0" eb="3">
      <t>ホウコクショ</t>
    </rPh>
    <rPh sb="3" eb="5">
      <t>コベツ</t>
    </rPh>
    <rPh sb="5" eb="6">
      <t>ヒョウ</t>
    </rPh>
    <rPh sb="7" eb="9">
      <t>キサイ</t>
    </rPh>
    <rPh sb="9" eb="11">
      <t>イチラン</t>
    </rPh>
    <phoneticPr fontId="81"/>
  </si>
  <si>
    <t>地球温暖化対策計画書提出書兼</t>
    <rPh sb="0" eb="2">
      <t>チキュウ</t>
    </rPh>
    <rPh sb="2" eb="5">
      <t>オンダンカ</t>
    </rPh>
    <rPh sb="5" eb="7">
      <t>タイサク</t>
    </rPh>
    <rPh sb="7" eb="9">
      <t>ケイカク</t>
    </rPh>
    <rPh sb="9" eb="10">
      <t>ショ</t>
    </rPh>
    <rPh sb="10" eb="12">
      <t>テイシュツ</t>
    </rPh>
    <rPh sb="12" eb="13">
      <t>ショ</t>
    </rPh>
    <rPh sb="13" eb="14">
      <t>ケン</t>
    </rPh>
    <phoneticPr fontId="9"/>
  </si>
  <si>
    <t>別添の通り地球温暖化対策計画書兼地球温暖化対策実施状況報告書を提出します。</t>
    <rPh sb="15" eb="16">
      <t>ケン</t>
    </rPh>
    <phoneticPr fontId="9"/>
  </si>
  <si>
    <t>工藤</t>
    <rPh sb="0" eb="2">
      <t>クドウ</t>
    </rPh>
    <phoneticPr fontId="9"/>
  </si>
  <si>
    <t>１　ファイル名修正</t>
    <rPh sb="6" eb="7">
      <t>メイ</t>
    </rPh>
    <rPh sb="7" eb="9">
      <t>シュウセイ</t>
    </rPh>
    <phoneticPr fontId="9"/>
  </si>
  <si>
    <t>　年度を和暦（R5）から西暦（2023）表示に変更し、提出様式の前に出した</t>
    <phoneticPr fontId="9"/>
  </si>
  <si>
    <t>２　集計表の追加修正</t>
    <rPh sb="2" eb="4">
      <t>シュウケイ</t>
    </rPh>
    <rPh sb="4" eb="5">
      <t>ヒョウ</t>
    </rPh>
    <rPh sb="6" eb="8">
      <t>ツイカ</t>
    </rPh>
    <rPh sb="8" eb="10">
      <t>シュウセイ</t>
    </rPh>
    <phoneticPr fontId="9"/>
  </si>
  <si>
    <t>　・自主的対策の集計シートを追加（各対策をタテに集約できる方式のもの）</t>
    <rPh sb="2" eb="5">
      <t>ジシュテキ</t>
    </rPh>
    <rPh sb="5" eb="7">
      <t>タイサク</t>
    </rPh>
    <rPh sb="8" eb="10">
      <t>シュウケイ</t>
    </rPh>
    <rPh sb="14" eb="16">
      <t>ツイカ</t>
    </rPh>
    <rPh sb="17" eb="18">
      <t>カク</t>
    </rPh>
    <rPh sb="18" eb="20">
      <t>タイサク</t>
    </rPh>
    <rPh sb="24" eb="26">
      <t>シュウヤク</t>
    </rPh>
    <rPh sb="29" eb="31">
      <t>ホウシキ</t>
    </rPh>
    <phoneticPr fontId="9"/>
  </si>
  <si>
    <t>　・個別票（計画、報告）は各事業所の記載をタテに集約できる方式に修正</t>
    <rPh sb="2" eb="5">
      <t>コベツヒョウ</t>
    </rPh>
    <rPh sb="6" eb="8">
      <t>ケイカク</t>
    </rPh>
    <rPh sb="9" eb="11">
      <t>ホウコク</t>
    </rPh>
    <rPh sb="13" eb="14">
      <t>カク</t>
    </rPh>
    <rPh sb="14" eb="17">
      <t>ジギョウショ</t>
    </rPh>
    <rPh sb="18" eb="20">
      <t>キサイ</t>
    </rPh>
    <rPh sb="24" eb="26">
      <t>シュウヤク</t>
    </rPh>
    <rPh sb="29" eb="31">
      <t>ホウシキ</t>
    </rPh>
    <rPh sb="32" eb="34">
      <t>シュウセイ</t>
    </rPh>
    <phoneticPr fontId="9"/>
  </si>
  <si>
    <t>３　提出書の修正</t>
    <rPh sb="2" eb="5">
      <t>テイシュツショ</t>
    </rPh>
    <rPh sb="6" eb="8">
      <t>シュウセイ</t>
    </rPh>
    <phoneticPr fontId="9"/>
  </si>
  <si>
    <t>　最新版に修正</t>
    <rPh sb="1" eb="3">
      <t>サイシン</t>
    </rPh>
    <rPh sb="3" eb="4">
      <t>バン</t>
    </rPh>
    <rPh sb="5" eb="7">
      <t>シュウセイ</t>
    </rPh>
    <phoneticPr fontId="9"/>
  </si>
  <si>
    <t>２．「集計_報告個別」及び「集計_計画個別」の目標記載部の条件付き書式追加</t>
    <rPh sb="3" eb="5">
      <t>シュウケイ</t>
    </rPh>
    <rPh sb="6" eb="8">
      <t>ホウコク</t>
    </rPh>
    <rPh sb="8" eb="10">
      <t>コベツ</t>
    </rPh>
    <rPh sb="11" eb="12">
      <t>オヨ</t>
    </rPh>
    <rPh sb="14" eb="16">
      <t>シュウケイ</t>
    </rPh>
    <rPh sb="17" eb="19">
      <t>ケイカク</t>
    </rPh>
    <rPh sb="19" eb="21">
      <t>コベツ</t>
    </rPh>
    <rPh sb="23" eb="25">
      <t>モクヒョウ</t>
    </rPh>
    <rPh sb="25" eb="27">
      <t>キサイ</t>
    </rPh>
    <rPh sb="27" eb="28">
      <t>ブ</t>
    </rPh>
    <rPh sb="29" eb="32">
      <t>ジョウケンツ</t>
    </rPh>
    <rPh sb="33" eb="35">
      <t>ショシキ</t>
    </rPh>
    <rPh sb="35" eb="37">
      <t>ツイカ</t>
    </rPh>
    <phoneticPr fontId="9"/>
  </si>
  <si>
    <t>１．エネ庁の「令和３年度排出係数のご算定について（2023.05.25）」への対応</t>
    <rPh sb="4" eb="5">
      <t>チョウ</t>
    </rPh>
    <rPh sb="39" eb="41">
      <t>タイオウ</t>
    </rPh>
    <phoneticPr fontId="9"/>
  </si>
  <si>
    <t>　　８電力会社の排出係数の変更を『電力会社』シートにて修正実施</t>
    <rPh sb="3" eb="7">
      <t>デンリョクカイシャ</t>
    </rPh>
    <rPh sb="8" eb="12">
      <t>ハイシュツケイスウ</t>
    </rPh>
    <rPh sb="13" eb="15">
      <t>ヘンコウ</t>
    </rPh>
    <rPh sb="17" eb="21">
      <t>デンリョクカイシャ</t>
    </rPh>
    <rPh sb="27" eb="29">
      <t>シュウセイ</t>
    </rPh>
    <rPh sb="29" eb="31">
      <t>ジッシ</t>
    </rPh>
    <phoneticPr fontId="9"/>
  </si>
  <si>
    <t>３．Verを02へアップ。5/30に瞬間的に公開したものと区別するため</t>
    <rPh sb="18" eb="21">
      <t>シュンカンテキ</t>
    </rPh>
    <rPh sb="22" eb="24">
      <t>コウカイ</t>
    </rPh>
    <rPh sb="29" eb="31">
      <t>クベツ</t>
    </rPh>
    <phoneticPr fontId="9"/>
  </si>
  <si>
    <t>４．3号で2／3年度の報告事業者の昨年度保有自動車台数が表示されない。</t>
    <rPh sb="3" eb="4">
      <t>ゴウ</t>
    </rPh>
    <rPh sb="8" eb="10">
      <t>ネンド</t>
    </rPh>
    <rPh sb="11" eb="13">
      <t>ホウコク</t>
    </rPh>
    <rPh sb="13" eb="15">
      <t>ジギョウ</t>
    </rPh>
    <rPh sb="15" eb="16">
      <t>シャ</t>
    </rPh>
    <rPh sb="17" eb="22">
      <t>サクネンドホユウ</t>
    </rPh>
    <rPh sb="22" eb="25">
      <t>ジドウシャ</t>
    </rPh>
    <rPh sb="25" eb="27">
      <t>ダイスウ</t>
    </rPh>
    <rPh sb="28" eb="30">
      <t>ヒョウジ</t>
    </rPh>
    <phoneticPr fontId="9"/>
  </si>
  <si>
    <t>　　参照元シートのセル（Z4）の参照式に誤りがあった。3号事業者に修正。</t>
    <rPh sb="2" eb="5">
      <t>サンショウモト</t>
    </rPh>
    <rPh sb="16" eb="19">
      <t>サンショウシキ</t>
    </rPh>
    <rPh sb="20" eb="21">
      <t>アヤマ</t>
    </rPh>
    <rPh sb="28" eb="32">
      <t>ゴウジギョウシャ</t>
    </rPh>
    <rPh sb="33" eb="35">
      <t>シュウセイ</t>
    </rPh>
    <phoneticPr fontId="9"/>
  </si>
  <si>
    <t>　　原油換算が1500kl超で目標記述セルを黄色に着色。シートの保護を実施。</t>
    <rPh sb="2" eb="6">
      <t>ゲンユカンザン</t>
    </rPh>
    <rPh sb="13" eb="14">
      <t>チョウ</t>
    </rPh>
    <rPh sb="15" eb="17">
      <t>モクヒョウ</t>
    </rPh>
    <rPh sb="17" eb="19">
      <t>キジュツ</t>
    </rPh>
    <rPh sb="22" eb="24">
      <t>キイロ</t>
    </rPh>
    <rPh sb="25" eb="27">
      <t>チャクショク</t>
    </rPh>
    <rPh sb="32" eb="34">
      <t>ホゴ</t>
    </rPh>
    <rPh sb="35" eb="37">
      <t>ジッシ</t>
    </rPh>
    <phoneticPr fontId="9"/>
  </si>
  <si>
    <t>５．計2シートの5の2の原単位の値が小数点以下12桁表示になる。</t>
    <rPh sb="2" eb="3">
      <t>ケイ</t>
    </rPh>
    <rPh sb="12" eb="15">
      <t>ゲンタンイ</t>
    </rPh>
    <rPh sb="16" eb="17">
      <t>アタイ</t>
    </rPh>
    <rPh sb="18" eb="23">
      <t>ショウスウテンイカ</t>
    </rPh>
    <rPh sb="25" eb="26">
      <t>ケタ</t>
    </rPh>
    <rPh sb="26" eb="28">
      <t>ヒョウジ</t>
    </rPh>
    <phoneticPr fontId="9"/>
  </si>
  <si>
    <t>　　参照元シートの値が文字列の為。また「使用量_3」での原単位設定の有無が</t>
    <rPh sb="2" eb="5">
      <t>サンショウモト</t>
    </rPh>
    <rPh sb="9" eb="10">
      <t>アタイ</t>
    </rPh>
    <rPh sb="11" eb="14">
      <t>モジレツ</t>
    </rPh>
    <rPh sb="15" eb="16">
      <t>タメ</t>
    </rPh>
    <rPh sb="20" eb="23">
      <t>シヨウリョウ</t>
    </rPh>
    <rPh sb="28" eb="31">
      <t>ゲンタンイ</t>
    </rPh>
    <rPh sb="31" eb="33">
      <t>セッテイ</t>
    </rPh>
    <rPh sb="34" eb="36">
      <t>ウム</t>
    </rPh>
    <phoneticPr fontId="9"/>
  </si>
  <si>
    <t>　　原単位の値表示セル（U98）の参照式に反映されていない。　⇒　全て処理。</t>
    <rPh sb="2" eb="5">
      <t>ゲンタンイ</t>
    </rPh>
    <rPh sb="6" eb="7">
      <t>アタイ</t>
    </rPh>
    <rPh sb="7" eb="9">
      <t>ヒョウジ</t>
    </rPh>
    <rPh sb="17" eb="20">
      <t>サンショウシキ</t>
    </rPh>
    <rPh sb="21" eb="23">
      <t>ハンエイ</t>
    </rPh>
    <rPh sb="33" eb="34">
      <t>スベ</t>
    </rPh>
    <rPh sb="35" eb="37">
      <t>ショリ</t>
    </rPh>
    <phoneticPr fontId="9"/>
  </si>
  <si>
    <t>New</t>
    <phoneticPr fontId="9"/>
  </si>
  <si>
    <t>１．提出書の住所　事業者　代表者の参照先が結合セルをZoneで表示してい
　　たが、ExcelがZoneではなく左上セルアドレスでないと値を返さなくなった。</t>
    <rPh sb="2" eb="5">
      <t>テイシュツショ</t>
    </rPh>
    <rPh sb="6" eb="8">
      <t>ジュウショ</t>
    </rPh>
    <rPh sb="9" eb="12">
      <t>ジギョウシャ</t>
    </rPh>
    <rPh sb="13" eb="16">
      <t>ダイヒョウシャ</t>
    </rPh>
    <rPh sb="17" eb="19">
      <t>サンショウ</t>
    </rPh>
    <rPh sb="19" eb="20">
      <t>サキ</t>
    </rPh>
    <rPh sb="21" eb="23">
      <t>ケツゴウ</t>
    </rPh>
    <rPh sb="31" eb="33">
      <t>ヒョウジ</t>
    </rPh>
    <rPh sb="56" eb="58">
      <t>ヒダリウエ</t>
    </rPh>
    <rPh sb="68" eb="69">
      <t>アタイ</t>
    </rPh>
    <rPh sb="70" eb="71">
      <t>カエ</t>
    </rPh>
    <phoneticPr fontId="9"/>
  </si>
  <si>
    <t>修正者：酒井
記入者：野呂</t>
    <rPh sb="0" eb="3">
      <t>シュウセイシャ</t>
    </rPh>
    <rPh sb="4" eb="6">
      <t>サカイ</t>
    </rPh>
    <rPh sb="7" eb="9">
      <t>キニュウ</t>
    </rPh>
    <rPh sb="9" eb="10">
      <t>シャ</t>
    </rPh>
    <rPh sb="11" eb="13">
      <t>ノロ</t>
    </rPh>
    <phoneticPr fontId="9"/>
  </si>
  <si>
    <t>野呂</t>
    <rPh sb="0" eb="2">
      <t>ノロ</t>
    </rPh>
    <phoneticPr fontId="9"/>
  </si>
  <si>
    <t>１．参照元!CU4の参照式を=IF($S4="3号",IF(CT4&lt;&gt;"",VLOOKUP($B$24,昨年度報告書!$A:$DL,COLUMN(昨年度報告書!CJ1)-COLUMN(昨年度計画書!$A$1)+1,FALSE),""),"")</t>
    <rPh sb="2" eb="5">
      <t>サンショウモト</t>
    </rPh>
    <rPh sb="10" eb="13">
      <t>サンショウシキ</t>
    </rPh>
    <phoneticPr fontId="9"/>
  </si>
  <si>
    <t>　　に修正した。　⇒報2のJ26の「0.0」の値が表示されることへの対策。</t>
    <rPh sb="3" eb="5">
      <t>シュウセイ</t>
    </rPh>
    <rPh sb="10" eb="11">
      <t>ホウ</t>
    </rPh>
    <rPh sb="23" eb="24">
      <t>アタイ</t>
    </rPh>
    <rPh sb="25" eb="27">
      <t>ヒョウジ</t>
    </rPh>
    <rPh sb="34" eb="36">
      <t>タイサク</t>
    </rPh>
    <phoneticPr fontId="9"/>
  </si>
  <si>
    <t>野呂</t>
    <rPh sb="0" eb="2">
      <t>ノロ</t>
    </rPh>
    <phoneticPr fontId="9"/>
  </si>
  <si>
    <t>１．「計5」シートで全事業所数/500ｋｌ以上＝1/1の場合、「2」はグレーアウト</t>
    <rPh sb="3" eb="4">
      <t>ケイ</t>
    </rPh>
    <rPh sb="10" eb="11">
      <t>ゼン</t>
    </rPh>
    <rPh sb="11" eb="15">
      <t>ジギョウショスウ</t>
    </rPh>
    <rPh sb="21" eb="23">
      <t>イジョウ</t>
    </rPh>
    <rPh sb="28" eb="29">
      <t>バ</t>
    </rPh>
    <rPh sb="29" eb="30">
      <t>ア</t>
    </rPh>
    <phoneticPr fontId="9"/>
  </si>
  <si>
    <t>　　されるべきが、されていなかった。条件書式の設定を追加した。</t>
    <rPh sb="18" eb="22">
      <t>ジョウケンショシキ</t>
    </rPh>
    <rPh sb="23" eb="25">
      <t>セッテイ</t>
    </rPh>
    <rPh sb="26" eb="28">
      <t>ツイカ</t>
    </rPh>
    <phoneticPr fontId="9"/>
  </si>
  <si>
    <t>酒井</t>
    <rPh sb="0" eb="2">
      <t>サカイ</t>
    </rPh>
    <phoneticPr fontId="9"/>
  </si>
  <si>
    <t>変更記録15の電力会社の排出係数の変更の際に送配電会社の排出係数の修正を未実施だったため、送配電会社の排出係数の変更を『電力会社』シートにて修正。</t>
    <rPh sb="0" eb="4">
      <t>ヘンコウキロク</t>
    </rPh>
    <rPh sb="7" eb="11">
      <t>デンリョクガイシャ</t>
    </rPh>
    <rPh sb="12" eb="14">
      <t>ハイシュツ</t>
    </rPh>
    <rPh sb="14" eb="16">
      <t>ケイスウ</t>
    </rPh>
    <rPh sb="17" eb="19">
      <t>ヘンコウ</t>
    </rPh>
    <rPh sb="20" eb="21">
      <t>サイ</t>
    </rPh>
    <rPh sb="22" eb="27">
      <t>ソウハイデンガイシャ</t>
    </rPh>
    <rPh sb="28" eb="32">
      <t>ハイシュツケイスウ</t>
    </rPh>
    <rPh sb="33" eb="35">
      <t>シュウセイ</t>
    </rPh>
    <rPh sb="36" eb="39">
      <t>ミジッシ</t>
    </rPh>
    <rPh sb="45" eb="50">
      <t>ソウハイデンガイシャ</t>
    </rPh>
    <phoneticPr fontId="9"/>
  </si>
  <si>
    <t>Ver４にバージョンアップ。</t>
    <phoneticPr fontId="9"/>
  </si>
  <si>
    <r>
      <t>　※　「令和３年度排出係数のご算定について」（資源エネルギー庁 2023.05.25）による修正対応済み。</t>
    </r>
    <r>
      <rPr>
        <sz val="11"/>
        <color rgb="FFFF0000"/>
        <rFont val="ＭＳ Ｐゴシック"/>
        <family val="3"/>
        <charset val="128"/>
      </rPr>
      <t>2023/7/7送配電会社の排出係数を一部修正。</t>
    </r>
    <rPh sb="4" eb="6">
      <t>レイワ</t>
    </rPh>
    <rPh sb="7" eb="9">
      <t>ネンド</t>
    </rPh>
    <rPh sb="9" eb="13">
      <t>ハイシュツケイスウ</t>
    </rPh>
    <rPh sb="15" eb="17">
      <t>サンテイ</t>
    </rPh>
    <rPh sb="23" eb="25">
      <t>シゲン</t>
    </rPh>
    <rPh sb="30" eb="31">
      <t>チョウ</t>
    </rPh>
    <rPh sb="46" eb="48">
      <t>シュウセイ</t>
    </rPh>
    <rPh sb="48" eb="51">
      <t>タイオウズ</t>
    </rPh>
    <rPh sb="61" eb="66">
      <t>ソウハイデンガイシャ</t>
    </rPh>
    <rPh sb="67" eb="71">
      <t>ハイシュツケイスウ</t>
    </rPh>
    <rPh sb="72" eb="76">
      <t>イチブシュウセイ</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</si>
</sst>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176" formatCode="&quot;¥&quot;#,##0_);[Red]\(&quot;¥&quot;#,##0\)"/>
    <numFmt numFmtId="177" formatCode="#,##0.00_ "/>
    <numFmt numFmtId="178" formatCode="0.0_ "/>
    <numFmt numFmtId="179" formatCode="#,##0_ "/>
    <numFmt numFmtId="180" formatCode="0.0000_ "/>
    <numFmt numFmtId="181" formatCode="0.000_ "/>
    <numFmt numFmtId="182" formatCode="0.00_ "/>
    <numFmt numFmtId="183" formatCode="#,##0.0_ "/>
    <numFmt numFmtId="184" formatCode="0.0;&quot;▲ &quot;0.0"/>
    <numFmt numFmtId="185" formatCode="00"/>
    <numFmt numFmtId="186" formatCode="yyyy&quot;年　&quot;m&quot;月　&quot;d&quot;日&quot;;@"/>
    <numFmt numFmtId="187" formatCode="&quot;( &quot;General&quot; 年度 )&quot;"/>
    <numFmt numFmtId="188" formatCode="#,##0.000_ "/>
    <numFmt numFmtId="189" formatCode="####&quot;年&quot;"/>
    <numFmt numFmtId="190" formatCode="[$-411]ggge&quot;年&quot;m&quot;月&quot;d&quot;日&quot;;@"/>
    <numFmt numFmtId="191" formatCode="000"/>
    <numFmt numFmtId="192" formatCode="m/d;@"/>
    <numFmt numFmtId="193" formatCode="\(#\)"/>
    <numFmt numFmtId="194" formatCode="#,##0.0000_ "/>
    <numFmt numFmtId="195" formatCode="#,##0.000000_ "/>
    <numFmt numFmtId="196" formatCode="#,##0;&quot;▲ &quot;#,##0"/>
    <numFmt numFmtId="197" formatCode="0.0"/>
    <numFmt numFmtId="198" formatCode="0.000000_);[Red]\(0.000000\)"/>
    <numFmt numFmtId="199" formatCode="0.0%"/>
    <numFmt numFmtId="200" formatCode="0.000_);[Red]\(0.000\)"/>
    <numFmt numFmtId="201" formatCode="0.000000"/>
    <numFmt numFmtId="202" formatCode="#,##0_ ;[Red]\-#,##0\ "/>
    <numFmt numFmtId="203" formatCode="#,##0_);[Red]\(#,##0\)"/>
    <numFmt numFmtId="204" formatCode="#,##0.0000_);[Red]\(#,##0.0000\)"/>
    <numFmt numFmtId="205" formatCode="#,##0.00_);[Red]\(#,##0.00\)"/>
    <numFmt numFmtId="206" formatCode="#,##0.000000_);[Red]\(#,##0.000000\)"/>
    <numFmt numFmtId="207" formatCode="0.0000_);[Red]\(0.0000\)"/>
    <numFmt numFmtId="208" formatCode="&quot;第&quot;0&quot;年&quot;&quot;度&quot;"/>
    <numFmt numFmtId="209" formatCode="#,##0.0_ ;[Red]\-#,##0.0\ "/>
    <numFmt numFmtId="210" formatCode="0.00_);[Red]\(0.00\)"/>
    <numFmt numFmtId="211" formatCode="[$-F800]dddd\,\ mmmm\ dd\,\ yyyy"/>
  </numFmts>
  <fonts count="22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sz val="11"/>
      <color indexed="10"/>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9"/>
      <color indexed="81"/>
      <name val="ＭＳ Ｐゴシック"/>
      <family val="3"/>
      <charset val="128"/>
    </font>
    <font>
      <sz val="10"/>
      <color rgb="FF000000"/>
      <name val="ＭＳ 明朝"/>
      <family val="1"/>
      <charset val="128"/>
    </font>
    <font>
      <sz val="11"/>
      <color rgb="FF000000"/>
      <name val="ＭＳ Ｐゴシック"/>
      <family val="3"/>
      <charset val="128"/>
    </font>
    <font>
      <sz val="10"/>
      <color rgb="FF000000"/>
      <name val="ＭＳ Ｐゴシック"/>
      <family val="3"/>
      <charset val="128"/>
    </font>
    <font>
      <vertAlign val="subscript"/>
      <sz val="10"/>
      <color rgb="FF000000"/>
      <name val="ＭＳ 明朝"/>
      <family val="1"/>
      <charset val="128"/>
    </font>
    <font>
      <sz val="10.5"/>
      <color indexed="8"/>
      <name val="ＭＳ Ｐゴシック"/>
      <family val="3"/>
      <charset val="128"/>
    </font>
    <font>
      <sz val="10.5"/>
      <color indexed="9"/>
      <name val="ＭＳ Ｐゴシック"/>
      <family val="3"/>
      <charset val="128"/>
    </font>
    <font>
      <b/>
      <sz val="10.5"/>
      <color indexed="9"/>
      <name val="ＭＳ Ｐゴシック"/>
      <family val="3"/>
      <charset val="128"/>
    </font>
    <font>
      <sz val="10.5"/>
      <color indexed="60"/>
      <name val="ＭＳ Ｐゴシック"/>
      <family val="3"/>
      <charset val="128"/>
    </font>
    <font>
      <u/>
      <sz val="11"/>
      <color indexed="12"/>
      <name val="ＭＳ Ｐゴシック"/>
      <family val="3"/>
      <charset val="128"/>
    </font>
    <font>
      <u/>
      <sz val="11"/>
      <color theme="10"/>
      <name val="ＭＳ Ｐゴシック"/>
      <family val="3"/>
      <charset val="128"/>
    </font>
    <font>
      <sz val="10.5"/>
      <color indexed="52"/>
      <name val="ＭＳ Ｐゴシック"/>
      <family val="3"/>
      <charset val="128"/>
    </font>
    <font>
      <sz val="10.5"/>
      <color indexed="20"/>
      <name val="ＭＳ Ｐゴシック"/>
      <family val="3"/>
      <charset val="128"/>
    </font>
    <font>
      <b/>
      <sz val="10.5"/>
      <color indexed="52"/>
      <name val="ＭＳ Ｐゴシック"/>
      <family val="3"/>
      <charset val="128"/>
    </font>
    <font>
      <sz val="10.5"/>
      <color indexed="10"/>
      <name val="ＭＳ Ｐゴシック"/>
      <family val="3"/>
      <charset val="128"/>
    </font>
    <font>
      <sz val="11"/>
      <color theme="1"/>
      <name val="ＭＳ Ｐゴシック"/>
      <family val="3"/>
      <charset val="128"/>
      <scheme val="minor"/>
    </font>
    <font>
      <sz val="11"/>
      <color theme="1"/>
      <name val="ＭＳ Ｐゴシック"/>
      <family val="2"/>
      <scheme val="minor"/>
    </font>
    <font>
      <b/>
      <sz val="10.5"/>
      <color indexed="8"/>
      <name val="ＭＳ Ｐゴシック"/>
      <family val="3"/>
      <charset val="128"/>
    </font>
    <font>
      <b/>
      <sz val="10.5"/>
      <color indexed="63"/>
      <name val="ＭＳ Ｐゴシック"/>
      <family val="3"/>
      <charset val="128"/>
    </font>
    <font>
      <i/>
      <sz val="10.5"/>
      <color indexed="23"/>
      <name val="ＭＳ Ｐゴシック"/>
      <family val="3"/>
      <charset val="128"/>
    </font>
    <font>
      <sz val="10.5"/>
      <color indexed="62"/>
      <name val="ＭＳ Ｐゴシック"/>
      <family val="3"/>
      <charset val="128"/>
    </font>
    <font>
      <sz val="9"/>
      <name val="HG丸ｺﾞｼｯｸM-PRO"/>
      <family val="3"/>
      <charset val="128"/>
    </font>
    <font>
      <sz val="10.5"/>
      <color indexed="17"/>
      <name val="ＭＳ Ｐゴシック"/>
      <family val="3"/>
      <charset val="128"/>
    </font>
    <font>
      <b/>
      <sz val="10"/>
      <color rgb="FF000000"/>
      <name val="ＭＳ Ｐゴシック"/>
      <family val="3"/>
      <charset val="128"/>
    </font>
    <font>
      <vertAlign val="subscript"/>
      <sz val="10"/>
      <color rgb="FF000000"/>
      <name val="ＭＳ Ｐゴシック"/>
      <family val="3"/>
      <charset val="128"/>
    </font>
    <font>
      <b/>
      <sz val="10"/>
      <color rgb="FF000000"/>
      <name val="ＭＳ 明朝"/>
      <family val="1"/>
      <charset val="128"/>
    </font>
    <font>
      <sz val="10"/>
      <color rgb="FF000000"/>
      <name val="ＭＳ Ｐゴシック"/>
      <family val="3"/>
      <charset val="128"/>
      <scheme val="minor"/>
    </font>
    <font>
      <vertAlign val="superscript"/>
      <sz val="10"/>
      <color rgb="FF000000"/>
      <name val="ＭＳ Ｐゴシック"/>
      <family val="3"/>
      <charset val="128"/>
    </font>
    <font>
      <sz val="9"/>
      <color rgb="FF000000"/>
      <name val="ＭＳ 明朝"/>
      <family val="1"/>
      <charset val="128"/>
    </font>
    <font>
      <sz val="8"/>
      <color rgb="FF000000"/>
      <name val="ＭＳ 明朝"/>
      <family val="1"/>
      <charset val="128"/>
    </font>
    <font>
      <sz val="10"/>
      <color rgb="FF000000"/>
      <name val="ＭＳ Ｐ明朝"/>
      <family val="1"/>
      <charset val="128"/>
    </font>
    <font>
      <sz val="14"/>
      <color rgb="FF000000"/>
      <name val="ＭＳ 明朝"/>
      <family val="1"/>
      <charset val="128"/>
    </font>
    <font>
      <sz val="11"/>
      <color rgb="FF000000"/>
      <name val="ＭＳ 明朝"/>
      <family val="1"/>
      <charset val="128"/>
    </font>
    <font>
      <sz val="10"/>
      <color rgb="FF000000"/>
      <name val="Century"/>
      <family val="1"/>
    </font>
    <font>
      <b/>
      <sz val="9"/>
      <color indexed="81"/>
      <name val="MS P ゴシック"/>
      <family val="3"/>
      <charset val="128"/>
    </font>
    <font>
      <b/>
      <sz val="10"/>
      <color rgb="FFFF0000"/>
      <name val="ＭＳ Ｐゴシック"/>
      <family val="3"/>
      <charset val="128"/>
    </font>
    <font>
      <sz val="9"/>
      <color rgb="FF000000"/>
      <name val="ＭＳ Ｐ明朝"/>
      <family val="1"/>
      <charset val="128"/>
    </font>
    <font>
      <sz val="11"/>
      <color rgb="FFFF0000"/>
      <name val="ＭＳ 明朝"/>
      <family val="1"/>
      <charset val="128"/>
    </font>
    <font>
      <sz val="11"/>
      <name val="ＭＳ 明朝"/>
      <family val="1"/>
      <charset val="128"/>
    </font>
    <font>
      <b/>
      <sz val="11"/>
      <name val="ＭＳ Ｐゴシック"/>
      <family val="3"/>
      <charset val="128"/>
    </font>
    <font>
      <sz val="14"/>
      <color rgb="FF000000"/>
      <name val="ＭＳ ゴシック"/>
      <family val="3"/>
      <charset val="128"/>
    </font>
    <font>
      <sz val="11"/>
      <color rgb="FF000000"/>
      <name val="ＭＳ ゴシック"/>
      <family val="3"/>
      <charset val="128"/>
    </font>
    <font>
      <vertAlign val="superscript"/>
      <sz val="10"/>
      <color rgb="FF000000"/>
      <name val="ＭＳ 明朝"/>
      <family val="1"/>
      <charset val="128"/>
    </font>
    <font>
      <sz val="10"/>
      <name val="ＭＳ 明朝"/>
      <family val="1"/>
      <charset val="128"/>
    </font>
    <font>
      <sz val="14"/>
      <name val="ＭＳ ゴシック"/>
      <family val="3"/>
      <charset val="128"/>
    </font>
    <font>
      <sz val="9"/>
      <color rgb="FF000000"/>
      <name val="Meiryo UI"/>
      <family val="3"/>
      <charset val="128"/>
    </font>
    <font>
      <sz val="9"/>
      <color rgb="FF000000"/>
      <name val="MS UI Gothic"/>
      <family val="3"/>
      <charset val="128"/>
    </font>
    <font>
      <vertAlign val="subscript"/>
      <sz val="9"/>
      <color rgb="FF000000"/>
      <name val="ＭＳ 明朝"/>
      <family val="1"/>
      <charset val="128"/>
    </font>
    <font>
      <sz val="14"/>
      <color rgb="FF000000"/>
      <name val="ＭＳ Ｐゴシック"/>
      <family val="3"/>
      <charset val="128"/>
    </font>
    <font>
      <b/>
      <vertAlign val="subscript"/>
      <sz val="10"/>
      <color rgb="FF000000"/>
      <name val="ＭＳ 明朝"/>
      <family val="1"/>
      <charset val="128"/>
    </font>
    <font>
      <b/>
      <sz val="9"/>
      <color rgb="FF000000"/>
      <name val="ＭＳ 明朝"/>
      <family val="1"/>
      <charset val="128"/>
    </font>
    <font>
      <sz val="6"/>
      <color rgb="FF000000"/>
      <name val="ＭＳ 明朝"/>
      <family val="1"/>
      <charset val="128"/>
    </font>
    <font>
      <sz val="10"/>
      <color theme="0"/>
      <name val="ＭＳ 明朝"/>
      <family val="1"/>
      <charset val="128"/>
    </font>
    <font>
      <b/>
      <sz val="11"/>
      <color theme="3"/>
      <name val="ＭＳ Ｐゴシック"/>
      <family val="2"/>
      <charset val="128"/>
      <scheme val="minor"/>
    </font>
    <font>
      <b/>
      <sz val="15"/>
      <color theme="3"/>
      <name val="ＭＳ Ｐゴシック"/>
      <family val="2"/>
      <charset val="128"/>
      <scheme val="minor"/>
    </font>
    <font>
      <sz val="6"/>
      <name val="ＭＳ Ｐゴシック"/>
      <family val="2"/>
      <charset val="128"/>
      <scheme val="minor"/>
    </font>
    <font>
      <sz val="11"/>
      <color theme="1"/>
      <name val="HGPｺﾞｼｯｸM"/>
      <family val="3"/>
      <charset val="128"/>
    </font>
    <font>
      <sz val="10"/>
      <color theme="1"/>
      <name val="HGPｺﾞｼｯｸM"/>
      <family val="3"/>
      <charset val="128"/>
    </font>
    <font>
      <sz val="9"/>
      <name val="HGPｺﾞｼｯｸM"/>
      <family val="3"/>
      <charset val="128"/>
    </font>
    <font>
      <sz val="11"/>
      <name val="HGPｺﾞｼｯｸM"/>
      <family val="3"/>
      <charset val="128"/>
    </font>
    <font>
      <b/>
      <sz val="9"/>
      <name val="HGPｺﾞｼｯｸM"/>
      <family val="3"/>
      <charset val="128"/>
    </font>
    <font>
      <b/>
      <sz val="10"/>
      <name val="HGPｺﾞｼｯｸM"/>
      <family val="3"/>
      <charset val="128"/>
    </font>
    <font>
      <sz val="9"/>
      <color theme="1" tint="0.249977111117893"/>
      <name val="HGPｺﾞｼｯｸM"/>
      <family val="3"/>
      <charset val="128"/>
    </font>
    <font>
      <sz val="9"/>
      <color theme="1"/>
      <name val="HGPｺﾞｼｯｸM"/>
      <family val="3"/>
      <charset val="128"/>
    </font>
    <font>
      <b/>
      <sz val="9"/>
      <color theme="1"/>
      <name val="HGPｺﾞｼｯｸM"/>
      <family val="3"/>
      <charset val="128"/>
    </font>
    <font>
      <b/>
      <sz val="10"/>
      <color theme="1"/>
      <name val="HGPｺﾞｼｯｸM"/>
      <family val="3"/>
      <charset val="128"/>
    </font>
    <font>
      <b/>
      <sz val="11"/>
      <color theme="1"/>
      <name val="HGPｺﾞｼｯｸM"/>
      <family val="3"/>
      <charset val="128"/>
    </font>
    <font>
      <sz val="14"/>
      <name val="ＭＳ Ｐゴシック"/>
      <family val="3"/>
      <charset val="128"/>
    </font>
    <font>
      <sz val="12"/>
      <name val="ＭＳ Ｐゴシック"/>
      <family val="3"/>
      <charset val="128"/>
    </font>
    <font>
      <sz val="11"/>
      <color theme="0"/>
      <name val="ＭＳ Ｐゴシック"/>
      <family val="3"/>
      <charset val="128"/>
    </font>
    <font>
      <b/>
      <sz val="16"/>
      <name val="ＭＳ Ｐゴシック"/>
      <family val="3"/>
      <charset val="128"/>
    </font>
    <font>
      <b/>
      <sz val="18"/>
      <name val="ＭＳ Ｐゴシック"/>
      <family val="3"/>
      <charset val="128"/>
    </font>
    <font>
      <b/>
      <sz val="12"/>
      <name val="ＭＳ Ｐゴシック"/>
      <family val="3"/>
      <charset val="128"/>
    </font>
    <font>
      <b/>
      <sz val="14"/>
      <color theme="0"/>
      <name val="ＭＳ Ｐゴシック"/>
      <family val="3"/>
      <charset val="128"/>
    </font>
    <font>
      <b/>
      <sz val="12"/>
      <color theme="0"/>
      <name val="ＭＳ Ｐゴシック"/>
      <family val="3"/>
      <charset val="128"/>
    </font>
    <font>
      <sz val="10"/>
      <color rgb="FFFF0000"/>
      <name val="ＭＳ Ｐゴシック"/>
      <family val="3"/>
      <charset val="128"/>
    </font>
    <font>
      <b/>
      <u/>
      <sz val="12"/>
      <color theme="3"/>
      <name val="ＭＳ Ｐゴシック"/>
      <family val="3"/>
      <charset val="128"/>
    </font>
    <font>
      <b/>
      <u/>
      <sz val="12"/>
      <name val="ＭＳ Ｐゴシック"/>
      <family val="3"/>
      <charset val="128"/>
    </font>
    <font>
      <b/>
      <sz val="14"/>
      <name val="ＭＳ Ｐゴシック"/>
      <family val="3"/>
      <charset val="128"/>
    </font>
    <font>
      <b/>
      <sz val="12"/>
      <color rgb="FFC00000"/>
      <name val="ＭＳ Ｐゴシック"/>
      <family val="3"/>
      <charset val="128"/>
    </font>
    <font>
      <b/>
      <sz val="9"/>
      <name val="ＭＳ Ｐゴシック"/>
      <family val="3"/>
      <charset val="128"/>
    </font>
    <font>
      <b/>
      <sz val="10"/>
      <name val="ＭＳ Ｐゴシック"/>
      <family val="3"/>
      <charset val="128"/>
    </font>
    <font>
      <vertAlign val="subscript"/>
      <sz val="11"/>
      <name val="ＭＳ Ｐゴシック"/>
      <family val="3"/>
      <charset val="128"/>
    </font>
    <font>
      <sz val="12"/>
      <color theme="1"/>
      <name val="ＭＳ 明朝"/>
      <family val="2"/>
      <charset val="128"/>
    </font>
    <font>
      <sz val="9"/>
      <name val="ＭＳ Ｐゴシック"/>
      <family val="3"/>
      <charset val="128"/>
    </font>
    <font>
      <vertAlign val="superscript"/>
      <sz val="11"/>
      <name val="ＭＳ Ｐゴシック"/>
      <family val="3"/>
      <charset val="128"/>
    </font>
    <font>
      <sz val="8"/>
      <name val="ＭＳ Ｐゴシック"/>
      <family val="3"/>
      <charset val="128"/>
    </font>
    <font>
      <b/>
      <sz val="14"/>
      <name val="ＭＳ 明朝"/>
      <family val="1"/>
      <charset val="128"/>
    </font>
    <font>
      <sz val="16"/>
      <name val="ＭＳ Ｐゴシック"/>
      <family val="2"/>
      <charset val="128"/>
      <scheme val="minor"/>
    </font>
    <font>
      <sz val="16"/>
      <name val="ＭＳ Ｐゴシック"/>
      <family val="3"/>
      <charset val="128"/>
      <scheme val="minor"/>
    </font>
    <font>
      <b/>
      <sz val="11"/>
      <color theme="1"/>
      <name val="ＭＳ Ｐゴシック"/>
      <family val="3"/>
      <charset val="128"/>
      <scheme val="minor"/>
    </font>
    <font>
      <b/>
      <sz val="12"/>
      <color theme="1"/>
      <name val="ＭＳ Ｐゴシック"/>
      <family val="3"/>
      <charset val="128"/>
    </font>
    <font>
      <b/>
      <sz val="9"/>
      <color theme="1"/>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1"/>
      <name val="ＭＳ Ｐゴシック"/>
      <family val="2"/>
      <charset val="128"/>
      <scheme val="minor"/>
    </font>
    <font>
      <sz val="9"/>
      <color indexed="81"/>
      <name val="ＭＳ Ｐゴシック"/>
      <family val="3"/>
      <charset val="128"/>
    </font>
    <font>
      <b/>
      <u/>
      <sz val="9"/>
      <color indexed="81"/>
      <name val="ＭＳ Ｐゴシック"/>
      <family val="3"/>
      <charset val="128"/>
    </font>
    <font>
      <sz val="16"/>
      <color theme="1"/>
      <name val="ＭＳ Ｐゴシック"/>
      <family val="2"/>
      <charset val="128"/>
      <scheme val="minor"/>
    </font>
    <font>
      <sz val="11"/>
      <color theme="0" tint="-0.14999847407452621"/>
      <name val="ＭＳ Ｐゴシック"/>
      <family val="2"/>
      <charset val="128"/>
      <scheme val="minor"/>
    </font>
    <font>
      <b/>
      <sz val="11"/>
      <color rgb="FF000000"/>
      <name val="ＭＳ Ｐゴシック"/>
      <family val="3"/>
      <charset val="128"/>
    </font>
    <font>
      <b/>
      <vertAlign val="subscript"/>
      <sz val="11"/>
      <name val="ＭＳ Ｐゴシック"/>
      <family val="3"/>
      <charset val="128"/>
    </font>
    <font>
      <b/>
      <sz val="16"/>
      <name val="ＭＳ Ｐゴシック"/>
      <family val="3"/>
      <charset val="128"/>
      <scheme val="minor"/>
    </font>
    <font>
      <sz val="6"/>
      <name val="ＭＳ 明朝"/>
      <family val="1"/>
      <charset val="128"/>
    </font>
    <font>
      <b/>
      <u/>
      <sz val="16"/>
      <color rgb="FFFF0000"/>
      <name val="ＭＳ Ｐゴシック"/>
      <family val="3"/>
      <charset val="128"/>
      <scheme val="minor"/>
    </font>
    <font>
      <sz val="11"/>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9"/>
      <color theme="0"/>
      <name val="ＭＳ Ｐゴシック"/>
      <family val="3"/>
      <charset val="128"/>
      <scheme val="minor"/>
    </font>
    <font>
      <b/>
      <sz val="12"/>
      <color theme="1"/>
      <name val="ＭＳ Ｐゴシック"/>
      <family val="3"/>
      <charset val="128"/>
      <scheme val="minor"/>
    </font>
    <font>
      <sz val="11"/>
      <color theme="1"/>
      <name val="ＭＳ ゴシック"/>
      <family val="3"/>
      <charset val="128"/>
    </font>
    <font>
      <b/>
      <u/>
      <sz val="11"/>
      <color theme="1"/>
      <name val="ＭＳ ゴシック"/>
      <family val="3"/>
      <charset val="128"/>
    </font>
    <font>
      <u/>
      <sz val="11"/>
      <color theme="1"/>
      <name val="ＭＳ ゴシック"/>
      <family val="3"/>
      <charset val="128"/>
    </font>
    <font>
      <b/>
      <sz val="11"/>
      <color theme="1"/>
      <name val="ＭＳ ゴシック"/>
      <family val="3"/>
      <charset val="128"/>
    </font>
    <font>
      <b/>
      <u/>
      <sz val="12"/>
      <color theme="1"/>
      <name val="ＭＳ Ｐゴシック"/>
      <family val="3"/>
      <charset val="128"/>
      <scheme val="minor"/>
    </font>
    <font>
      <b/>
      <u/>
      <sz val="11"/>
      <color theme="1"/>
      <name val="ＭＳ Ｐゴシック"/>
      <family val="3"/>
      <charset val="128"/>
      <scheme val="minor"/>
    </font>
    <font>
      <u/>
      <sz val="11"/>
      <color theme="1"/>
      <name val="ＭＳ Ｐゴシック"/>
      <family val="3"/>
      <charset val="128"/>
      <scheme val="minor"/>
    </font>
    <font>
      <b/>
      <sz val="11"/>
      <color theme="0"/>
      <name val="ＭＳ Ｐゴシック"/>
      <family val="3"/>
      <charset val="128"/>
      <scheme val="minor"/>
    </font>
    <font>
      <b/>
      <sz val="11"/>
      <name val="ＭＳ Ｐゴシック"/>
      <family val="3"/>
      <charset val="128"/>
      <scheme val="minor"/>
    </font>
    <font>
      <b/>
      <u/>
      <sz val="14"/>
      <name val="ＭＳ Ｐゴシック"/>
      <family val="3"/>
      <charset val="128"/>
      <scheme val="minor"/>
    </font>
    <font>
      <b/>
      <sz val="14"/>
      <name val="ＭＳ Ｐゴシック"/>
      <family val="3"/>
      <charset val="128"/>
      <scheme val="minor"/>
    </font>
    <font>
      <sz val="9"/>
      <color rgb="FFFF0000"/>
      <name val="ＭＳ Ｐゴシック"/>
      <family val="3"/>
      <charset val="128"/>
      <scheme val="minor"/>
    </font>
    <font>
      <sz val="10"/>
      <color rgb="FFFF0000"/>
      <name val="ＭＳ Ｐゴシック"/>
      <family val="3"/>
      <charset val="128"/>
      <scheme val="minor"/>
    </font>
    <font>
      <sz val="9"/>
      <color theme="1"/>
      <name val="ＭＳ Ｐゴシック"/>
      <family val="3"/>
      <charset val="128"/>
      <scheme val="minor"/>
    </font>
    <font>
      <sz val="12"/>
      <name val="ＭＳ Ｐゴシック"/>
      <family val="3"/>
      <charset val="128"/>
      <scheme val="minor"/>
    </font>
    <font>
      <b/>
      <sz val="10"/>
      <name val="ＭＳ Ｐゴシック"/>
      <family val="3"/>
      <charset val="128"/>
      <scheme val="minor"/>
    </font>
    <font>
      <sz val="10"/>
      <name val="ＭＳ Ｐゴシック"/>
      <family val="3"/>
      <charset val="128"/>
      <scheme val="minor"/>
    </font>
    <font>
      <b/>
      <sz val="10"/>
      <color theme="0"/>
      <name val="ＭＳ Ｐゴシック"/>
      <family val="3"/>
      <charset val="128"/>
      <scheme val="minor"/>
    </font>
    <font>
      <sz val="9"/>
      <color rgb="FFC00000"/>
      <name val="ＭＳ Ｐゴシック"/>
      <family val="3"/>
      <charset val="128"/>
      <scheme val="minor"/>
    </font>
    <font>
      <sz val="11"/>
      <color rgb="FFFF0000"/>
      <name val="ＭＳ Ｐゴシック"/>
      <family val="3"/>
      <charset val="128"/>
      <scheme val="minor"/>
    </font>
    <font>
      <sz val="9"/>
      <name val="ＭＳ Ｐゴシック"/>
      <family val="3"/>
      <charset val="128"/>
      <scheme val="minor"/>
    </font>
    <font>
      <b/>
      <sz val="10"/>
      <color rgb="FFFF0000"/>
      <name val="ＭＳ Ｐゴシック"/>
      <family val="3"/>
      <charset val="128"/>
      <scheme val="minor"/>
    </font>
    <font>
      <b/>
      <sz val="12"/>
      <color rgb="FFFF0000"/>
      <name val="ＭＳ Ｐゴシック"/>
      <family val="3"/>
      <charset val="128"/>
      <scheme val="minor"/>
    </font>
    <font>
      <sz val="10"/>
      <color theme="0"/>
      <name val="ＭＳ Ｐゴシック"/>
      <family val="3"/>
      <charset val="128"/>
      <scheme val="minor"/>
    </font>
    <font>
      <sz val="8"/>
      <name val="ＭＳ Ｐゴシック"/>
      <family val="3"/>
      <charset val="128"/>
      <scheme val="minor"/>
    </font>
    <font>
      <b/>
      <sz val="14"/>
      <color theme="1"/>
      <name val="ＭＳ Ｐゴシック"/>
      <family val="3"/>
      <charset val="128"/>
      <scheme val="minor"/>
    </font>
    <font>
      <sz val="14"/>
      <color theme="1"/>
      <name val="ＭＳ Ｐゴシック"/>
      <family val="3"/>
      <charset val="128"/>
      <scheme val="minor"/>
    </font>
    <font>
      <sz val="12"/>
      <color theme="0"/>
      <name val="ＭＳ Ｐゴシック"/>
      <family val="3"/>
      <charset val="128"/>
      <scheme val="minor"/>
    </font>
    <font>
      <sz val="14"/>
      <color theme="0"/>
      <name val="ＭＳ Ｐゴシック"/>
      <family val="3"/>
      <charset val="128"/>
      <scheme val="minor"/>
    </font>
    <font>
      <sz val="10"/>
      <color indexed="10"/>
      <name val="ＭＳ Ｐゴシック"/>
      <family val="3"/>
      <charset val="128"/>
      <scheme val="minor"/>
    </font>
    <font>
      <sz val="12"/>
      <color theme="1"/>
      <name val="ＭＳ Ｐゴシック"/>
      <family val="3"/>
      <charset val="128"/>
      <scheme val="minor"/>
    </font>
    <font>
      <b/>
      <sz val="16"/>
      <name val="ＭＳ ゴシック"/>
      <family val="3"/>
      <charset val="128"/>
    </font>
    <font>
      <sz val="11"/>
      <name val="ＭＳ ゴシック"/>
      <family val="3"/>
      <charset val="128"/>
    </font>
    <font>
      <b/>
      <sz val="14"/>
      <name val="ＭＳ ゴシック"/>
      <family val="3"/>
      <charset val="128"/>
    </font>
    <font>
      <sz val="9"/>
      <color theme="1"/>
      <name val="ＭＳ 明朝"/>
      <family val="1"/>
      <charset val="128"/>
    </font>
    <font>
      <b/>
      <u/>
      <sz val="11"/>
      <name val="ＭＳ Ｐゴシック"/>
      <family val="3"/>
      <charset val="128"/>
    </font>
    <font>
      <b/>
      <u/>
      <sz val="12"/>
      <color indexed="8"/>
      <name val="ＭＳ Ｐゴシック"/>
      <family val="3"/>
      <charset val="128"/>
    </font>
    <font>
      <sz val="11"/>
      <color theme="1"/>
      <name val="ＭＳ Ｐゴシック"/>
      <family val="3"/>
      <charset val="128"/>
    </font>
    <font>
      <sz val="9"/>
      <color rgb="FFFF0000"/>
      <name val="ＭＳ Ｐゴシック"/>
      <family val="3"/>
      <charset val="128"/>
    </font>
    <font>
      <sz val="7"/>
      <name val="ＭＳ Ｐゴシック"/>
      <family val="3"/>
      <charset val="128"/>
    </font>
    <font>
      <b/>
      <sz val="14"/>
      <color theme="1"/>
      <name val="ＭＳ Ｐゴシック"/>
      <family val="3"/>
      <charset val="128"/>
    </font>
    <font>
      <sz val="14"/>
      <color theme="1"/>
      <name val="ＭＳ Ｐゴシック"/>
      <family val="3"/>
      <charset val="128"/>
    </font>
    <font>
      <b/>
      <sz val="8"/>
      <color theme="1"/>
      <name val="ＭＳ Ｐゴシック"/>
      <family val="3"/>
      <charset val="128"/>
    </font>
    <font>
      <sz val="9"/>
      <name val="ＭＳ 明朝"/>
      <family val="1"/>
      <charset val="128"/>
    </font>
    <font>
      <sz val="9"/>
      <color indexed="10"/>
      <name val="ＭＳ Ｐゴシック"/>
      <family val="3"/>
      <charset val="128"/>
    </font>
    <font>
      <b/>
      <sz val="10"/>
      <color indexed="10"/>
      <name val="ＭＳ Ｐゴシック"/>
      <family val="3"/>
      <charset val="128"/>
    </font>
    <font>
      <b/>
      <sz val="18"/>
      <color indexed="10"/>
      <name val="ＭＳ Ｐゴシック"/>
      <family val="3"/>
      <charset val="128"/>
    </font>
    <font>
      <sz val="12"/>
      <name val="ＭＳ ゴシック"/>
      <family val="3"/>
      <charset val="128"/>
    </font>
    <font>
      <u/>
      <sz val="12"/>
      <name val="ＭＳ Ｐゴシック"/>
      <family val="3"/>
      <charset val="128"/>
    </font>
    <font>
      <sz val="10"/>
      <color indexed="10"/>
      <name val="ＭＳ 明朝"/>
      <family val="1"/>
      <charset val="128"/>
    </font>
    <font>
      <sz val="8"/>
      <color theme="1"/>
      <name val="ＭＳ Ｐゴシック"/>
      <family val="3"/>
      <charset val="128"/>
      <scheme val="minor"/>
    </font>
    <font>
      <sz val="8"/>
      <color theme="1"/>
      <name val="ＭＳ Ｐゴシック"/>
      <family val="3"/>
      <charset val="128"/>
    </font>
    <font>
      <sz val="10"/>
      <color indexed="10"/>
      <name val="ＭＳ Ｐゴシック"/>
      <family val="3"/>
      <charset val="128"/>
    </font>
    <font>
      <sz val="14"/>
      <name val="ＭＳ 明朝"/>
      <family val="1"/>
      <charset val="128"/>
    </font>
    <font>
      <b/>
      <sz val="10"/>
      <color indexed="8"/>
      <name val="ＭＳ Ｐゴシック"/>
      <family val="3"/>
      <charset val="128"/>
      <scheme val="minor"/>
    </font>
    <font>
      <sz val="10"/>
      <color rgb="FFCCFFCC"/>
      <name val="ＭＳ 明朝"/>
      <family val="1"/>
      <charset val="128"/>
    </font>
    <font>
      <sz val="18"/>
      <name val="ＭＳ Ｐゴシック"/>
      <family val="3"/>
      <charset val="128"/>
    </font>
    <font>
      <b/>
      <sz val="13"/>
      <color indexed="8"/>
      <name val="ＭＳ Ｐゴシック"/>
      <family val="3"/>
      <charset val="128"/>
    </font>
    <font>
      <b/>
      <sz val="8"/>
      <name val="ＭＳ Ｐゴシック"/>
      <family val="3"/>
      <charset val="128"/>
    </font>
    <font>
      <sz val="11"/>
      <color rgb="FFFF0000"/>
      <name val="ＭＳ Ｐゴシック"/>
      <family val="3"/>
      <charset val="128"/>
    </font>
    <font>
      <sz val="12"/>
      <color rgb="FF800000"/>
      <name val="HGPｺﾞｼｯｸM"/>
      <family val="3"/>
      <charset val="128"/>
    </font>
    <font>
      <sz val="9"/>
      <color theme="1"/>
      <name val="ＭＳ Ｐゴシック"/>
      <family val="2"/>
      <charset val="128"/>
      <scheme val="minor"/>
    </font>
    <font>
      <b/>
      <sz val="8"/>
      <color theme="1"/>
      <name val="ＭＳ Ｐゴシック"/>
      <family val="3"/>
      <charset val="128"/>
      <scheme val="minor"/>
    </font>
    <font>
      <u/>
      <sz val="9"/>
      <color theme="1"/>
      <name val="ＭＳ Ｐゴシック"/>
      <family val="3"/>
      <charset val="128"/>
      <scheme val="minor"/>
    </font>
    <font>
      <b/>
      <sz val="10"/>
      <color theme="1"/>
      <name val="ＭＳ Ｐゴシック"/>
      <family val="3"/>
      <charset val="128"/>
      <scheme val="minor"/>
    </font>
    <font>
      <sz val="16"/>
      <color theme="1"/>
      <name val="ＭＳ Ｐゴシック"/>
      <family val="3"/>
      <charset val="128"/>
      <scheme val="minor"/>
    </font>
    <font>
      <sz val="11"/>
      <color rgb="FFC00000"/>
      <name val="ＭＳ Ｐゴシック"/>
      <family val="3"/>
      <charset val="128"/>
      <scheme val="minor"/>
    </font>
    <font>
      <b/>
      <sz val="12"/>
      <color rgb="FFFF0000"/>
      <name val="ＭＳ Ｐゴシック"/>
      <family val="3"/>
      <charset val="128"/>
    </font>
    <font>
      <b/>
      <sz val="11"/>
      <color theme="0"/>
      <name val="ＭＳ Ｐゴシック"/>
      <family val="3"/>
      <charset val="128"/>
    </font>
    <font>
      <b/>
      <sz val="11"/>
      <name val="ＭＳ 明朝"/>
      <family val="1"/>
      <charset val="128"/>
    </font>
    <font>
      <sz val="10"/>
      <color theme="0" tint="-0.14996795556505021"/>
      <name val="ＭＳ 明朝"/>
      <family val="1"/>
      <charset val="128"/>
    </font>
    <font>
      <b/>
      <sz val="10"/>
      <color theme="0" tint="-0.14996795556505021"/>
      <name val="ＭＳ 明朝"/>
      <family val="1"/>
      <charset val="128"/>
    </font>
    <font>
      <b/>
      <vertAlign val="subscript"/>
      <sz val="10"/>
      <color theme="0" tint="-0.14996795556505021"/>
      <name val="ＭＳ 明朝"/>
      <family val="1"/>
      <charset val="128"/>
    </font>
    <font>
      <sz val="11"/>
      <color theme="0" tint="-0.14996795556505021"/>
      <name val="ＭＳ Ｐゴシック"/>
      <family val="3"/>
      <charset val="128"/>
    </font>
    <font>
      <b/>
      <sz val="11"/>
      <color theme="0" tint="-0.14996795556505021"/>
      <name val="ＭＳ Ｐゴシック"/>
      <family val="3"/>
      <charset val="128"/>
    </font>
    <font>
      <b/>
      <sz val="14"/>
      <color theme="1"/>
      <name val="HGPｺﾞｼｯｸM"/>
      <family val="3"/>
      <charset val="128"/>
    </font>
    <font>
      <sz val="11"/>
      <color rgb="FF800000"/>
      <name val="HGPｺﾞｼｯｸM"/>
      <family val="3"/>
      <charset val="128"/>
    </font>
    <font>
      <b/>
      <sz val="13"/>
      <color theme="3"/>
      <name val="ＭＳ Ｐゴシック"/>
      <family val="2"/>
      <charset val="128"/>
      <scheme val="minor"/>
    </font>
    <font>
      <sz val="11"/>
      <color rgb="FFC00000"/>
      <name val="HGPｺﾞｼｯｸM"/>
      <family val="3"/>
      <charset val="128"/>
    </font>
    <font>
      <b/>
      <sz val="8.5"/>
      <color theme="1"/>
      <name val="HGPｺﾞｼｯｸM"/>
      <family val="3"/>
      <charset val="128"/>
    </font>
    <font>
      <vertAlign val="subscript"/>
      <sz val="9"/>
      <color theme="1"/>
      <name val="HGPｺﾞｼｯｸM"/>
      <family val="3"/>
      <charset val="128"/>
    </font>
    <font>
      <b/>
      <sz val="11"/>
      <color rgb="FF800000"/>
      <name val="ＭＳ Ｐゴシック"/>
      <family val="3"/>
      <charset val="128"/>
      <scheme val="minor"/>
    </font>
    <font>
      <sz val="11"/>
      <color theme="5" tint="-0.499984740745262"/>
      <name val="HGPｺﾞｼｯｸM"/>
      <family val="3"/>
      <charset val="128"/>
    </font>
    <font>
      <sz val="20"/>
      <name val="ＭＳ Ｐゴシック"/>
      <family val="3"/>
      <charset val="128"/>
    </font>
    <font>
      <b/>
      <sz val="16"/>
      <color rgb="FFFF0000"/>
      <name val="HGPｺﾞｼｯｸM"/>
      <family val="3"/>
      <charset val="128"/>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rgb="FFFFFFCC"/>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theme="5" tint="0.59999389629810485"/>
        <bgColor indexed="64"/>
      </patternFill>
    </fill>
    <fill>
      <patternFill patternType="solid">
        <fgColor rgb="FFFF99FF"/>
        <bgColor indexed="64"/>
      </patternFill>
    </fill>
    <fill>
      <patternFill patternType="solid">
        <fgColor rgb="FFDDDDDD"/>
        <bgColor indexed="64"/>
      </patternFill>
    </fill>
    <fill>
      <patternFill patternType="solid">
        <fgColor theme="3" tint="0.7999816888943144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81078524124887"/>
        <bgColor indexed="64"/>
      </patternFill>
    </fill>
    <fill>
      <patternFill patternType="solid">
        <fgColor indexed="43"/>
        <bgColor indexed="64"/>
      </patternFill>
    </fill>
    <fill>
      <patternFill patternType="solid">
        <fgColor theme="7" tint="0.79998168889431442"/>
        <bgColor indexed="64"/>
      </patternFill>
    </fill>
    <fill>
      <patternFill patternType="solid">
        <fgColor rgb="FF66FF33"/>
        <bgColor indexed="64"/>
      </patternFill>
    </fill>
    <fill>
      <patternFill patternType="solid">
        <fgColor indexed="9"/>
        <bgColor indexed="64"/>
      </patternFill>
    </fill>
    <fill>
      <patternFill patternType="solid">
        <fgColor theme="0" tint="-0.34998626667073579"/>
        <bgColor indexed="64"/>
      </patternFill>
    </fill>
    <fill>
      <patternFill patternType="lightGray">
        <bgColor theme="8" tint="0.79998168889431442"/>
      </patternFill>
    </fill>
    <fill>
      <patternFill patternType="solid">
        <fgColor theme="4" tint="-0.499984740745262"/>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E0E0E0"/>
        <bgColor indexed="64"/>
      </patternFill>
    </fill>
    <fill>
      <patternFill patternType="solid">
        <fgColor rgb="FFEAEAEA"/>
        <bgColor indexed="64"/>
      </patternFill>
    </fill>
    <fill>
      <patternFill patternType="solid">
        <fgColor rgb="FFE3ECF1"/>
        <bgColor indexed="64"/>
      </patternFill>
    </fill>
    <fill>
      <patternFill patternType="solid">
        <fgColor rgb="FFF3F3E1"/>
        <bgColor indexed="64"/>
      </patternFill>
    </fill>
    <fill>
      <patternFill patternType="solid">
        <fgColor rgb="FFE9F8E4"/>
        <bgColor indexed="64"/>
      </patternFill>
    </fill>
    <fill>
      <patternFill patternType="solid">
        <fgColor rgb="FFFFFF66"/>
        <bgColor indexed="64"/>
      </patternFill>
    </fill>
  </fills>
  <borders count="403">
    <border>
      <left/>
      <right/>
      <top/>
      <bottom/>
      <diagonal/>
    </border>
    <border diagonalUp="1">
      <left style="thin">
        <color indexed="64"/>
      </left>
      <right/>
      <top style="thin">
        <color indexed="64"/>
      </top>
      <bottom style="thin">
        <color indexed="64"/>
      </bottom>
      <diagonal style="thin">
        <color indexed="64"/>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medium">
        <color indexed="64"/>
      </right>
      <top style="thin">
        <color indexed="64"/>
      </top>
      <bottom/>
      <diagonal/>
    </border>
    <border>
      <left style="hair">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medium">
        <color indexed="64"/>
      </right>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hair">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medium">
        <color indexed="64"/>
      </left>
      <right/>
      <top/>
      <bottom style="medium">
        <color indexed="64"/>
      </bottom>
      <diagonal/>
    </border>
    <border>
      <left/>
      <right/>
      <top/>
      <bottom style="hair">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medium">
        <color indexed="64"/>
      </left>
      <right/>
      <top/>
      <bottom style="thin">
        <color indexed="64"/>
      </bottom>
      <diagonal/>
    </border>
    <border>
      <left/>
      <right/>
      <top style="hair">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hair">
        <color indexed="64"/>
      </bottom>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hair">
        <color indexed="64"/>
      </bottom>
      <diagonal style="thin">
        <color indexed="64"/>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diagonal style="thin">
        <color indexed="64"/>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style="thin">
        <color indexed="64"/>
      </bottom>
      <diagonal/>
    </border>
    <border>
      <left/>
      <right/>
      <top/>
      <bottom style="thick">
        <color theme="0"/>
      </bottom>
      <diagonal/>
    </border>
    <border diagonalUp="1">
      <left style="thin">
        <color indexed="64"/>
      </left>
      <right/>
      <top style="thin">
        <color indexed="64"/>
      </top>
      <bottom/>
      <diagonal style="thin">
        <color indexed="64"/>
      </diagonal>
    </border>
    <border>
      <left style="hair">
        <color indexed="64"/>
      </left>
      <right/>
      <top/>
      <bottom style="hair">
        <color indexed="64"/>
      </bottom>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hair">
        <color indexed="64"/>
      </bottom>
      <diagonal style="hair">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style="thin">
        <color indexed="64"/>
      </bottom>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hair">
        <color indexed="64"/>
      </top>
      <bottom/>
      <diagonal/>
    </border>
    <border>
      <left style="hair">
        <color indexed="64"/>
      </left>
      <right/>
      <top/>
      <bottom/>
      <diagonal/>
    </border>
    <border>
      <left/>
      <right style="medium">
        <color indexed="64"/>
      </right>
      <top style="thin">
        <color indexed="64"/>
      </top>
      <bottom style="thin">
        <color indexed="64"/>
      </bottom>
      <diagonal/>
    </border>
    <border diagonalUp="1">
      <left style="thin">
        <color indexed="64"/>
      </left>
      <right/>
      <top/>
      <bottom/>
      <diagonal style="thin">
        <color indexed="64"/>
      </diagonal>
    </border>
    <border>
      <left style="hair">
        <color indexed="64"/>
      </left>
      <right/>
      <top style="hair">
        <color indexed="64"/>
      </top>
      <bottom style="hair">
        <color indexed="64"/>
      </bottom>
      <diagonal/>
    </border>
    <border>
      <left/>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medium">
        <color indexed="64"/>
      </top>
      <bottom/>
      <diagonal style="thin">
        <color indexed="64"/>
      </diagonal>
    </border>
    <border>
      <left style="thin">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top style="hair">
        <color indexed="64"/>
      </top>
      <bottom/>
      <diagonal/>
    </border>
    <border>
      <left style="medium">
        <color indexed="64"/>
      </left>
      <right/>
      <top/>
      <bottom/>
      <diagonal/>
    </border>
    <border>
      <left style="medium">
        <color indexed="64"/>
      </left>
      <right/>
      <top/>
      <bottom style="hair">
        <color indexed="64"/>
      </bottom>
      <diagonal/>
    </border>
    <border>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hair">
        <color indexed="64"/>
      </top>
      <bottom/>
      <diagonal/>
    </border>
    <border>
      <left style="thick">
        <color rgb="FFFF0000"/>
      </left>
      <right style="thick">
        <color rgb="FFFF0000"/>
      </right>
      <top style="thick">
        <color rgb="FFFF0000"/>
      </top>
      <bottom style="thick">
        <color rgb="FFFF0000"/>
      </bottom>
      <diagonal/>
    </border>
    <border>
      <left style="thin">
        <color indexed="64"/>
      </left>
      <right style="thin">
        <color theme="1" tint="0.499984740745262"/>
      </right>
      <top/>
      <bottom style="thin">
        <color theme="1" tint="0.499984740745262"/>
      </bottom>
      <diagonal/>
    </border>
    <border>
      <left style="thin">
        <color theme="1" tint="0.499984740745262"/>
      </left>
      <right/>
      <top/>
      <bottom/>
      <diagonal/>
    </border>
    <border>
      <left style="thin">
        <color theme="1" tint="0.499984740745262"/>
      </left>
      <right style="thin">
        <color theme="1" tint="0.499984740745262"/>
      </right>
      <top/>
      <bottom/>
      <diagonal/>
    </border>
    <border>
      <left style="medium">
        <color indexed="64"/>
      </left>
      <right style="thin">
        <color theme="1" tint="0.499984740745262"/>
      </right>
      <top/>
      <bottom/>
      <diagonal/>
    </border>
    <border>
      <left style="thin">
        <color auto="1"/>
      </left>
      <right style="thin">
        <color theme="1" tint="0.499984740745262"/>
      </right>
      <top/>
      <bottom/>
      <diagonal/>
    </border>
    <border>
      <left style="medium">
        <color theme="1"/>
      </left>
      <right style="thin">
        <color theme="1" tint="0.499984740745262"/>
      </right>
      <top/>
      <bottom/>
      <diagonal/>
    </border>
    <border>
      <left style="thin">
        <color theme="1" tint="0.499984740745262"/>
      </left>
      <right style="thin">
        <color auto="1"/>
      </right>
      <top/>
      <bottom/>
      <diagonal/>
    </border>
    <border>
      <left/>
      <right style="thin">
        <color theme="1" tint="0.499984740745262"/>
      </right>
      <top/>
      <bottom/>
      <diagonal/>
    </border>
    <border>
      <left style="thin">
        <color theme="1"/>
      </left>
      <right/>
      <top/>
      <bottom/>
      <diagonal/>
    </border>
    <border>
      <left style="thin">
        <color theme="1"/>
      </left>
      <right style="thin">
        <color theme="1" tint="0.499984740745262"/>
      </right>
      <top/>
      <bottom/>
      <diagonal/>
    </border>
    <border>
      <left style="thin">
        <color theme="1" tint="0.499984740745262"/>
      </left>
      <right style="dotted">
        <color theme="1" tint="0.24994659260841701"/>
      </right>
      <top/>
      <bottom/>
      <diagonal/>
    </border>
    <border>
      <left style="dotted">
        <color theme="1"/>
      </left>
      <right style="thin">
        <color theme="1" tint="0.499984740745262"/>
      </right>
      <top/>
      <bottom/>
      <diagonal/>
    </border>
    <border>
      <left style="dotted">
        <color theme="1"/>
      </left>
      <right/>
      <top/>
      <bottom/>
      <diagonal/>
    </border>
    <border>
      <left style="dotted">
        <color theme="1"/>
      </left>
      <right style="thin">
        <color theme="1"/>
      </right>
      <top/>
      <bottom/>
      <diagonal/>
    </border>
    <border>
      <left style="thin">
        <color theme="1"/>
      </left>
      <right style="hair">
        <color theme="1"/>
      </right>
      <top/>
      <bottom/>
      <diagonal/>
    </border>
    <border>
      <left style="hair">
        <color theme="1"/>
      </left>
      <right style="thin">
        <color theme="1" tint="0.499984740745262"/>
      </right>
      <top/>
      <bottom/>
      <diagonal/>
    </border>
    <border>
      <left style="thin">
        <color theme="1" tint="0.499984740745262"/>
      </left>
      <right style="hair">
        <color theme="1"/>
      </right>
      <top/>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indexed="64"/>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style="thin">
        <color theme="1" tint="0.499984740745262"/>
      </right>
      <top style="thin">
        <color theme="1" tint="0.499984740745262"/>
      </top>
      <bottom style="thin">
        <color theme="1" tint="0.499984740745262"/>
      </bottom>
      <diagonal/>
    </border>
    <border>
      <left style="thin">
        <color theme="1"/>
      </left>
      <right/>
      <top style="thin">
        <color theme="1" tint="0.499984740745262"/>
      </top>
      <bottom style="thin">
        <color theme="1" tint="0.499984740745262"/>
      </bottom>
      <diagonal/>
    </border>
    <border>
      <left style="thin">
        <color theme="1"/>
      </left>
      <right style="thin">
        <color theme="1" tint="0.499984740745262"/>
      </right>
      <top style="thin">
        <color theme="1" tint="0.499984740745262"/>
      </top>
      <bottom style="thin">
        <color theme="1" tint="0.499984740745262"/>
      </bottom>
      <diagonal/>
    </border>
    <border>
      <left style="dotted">
        <color theme="1"/>
      </left>
      <right/>
      <top style="thin">
        <color theme="1" tint="0.499984740745262"/>
      </top>
      <bottom style="thin">
        <color theme="1" tint="0.499984740745262"/>
      </bottom>
      <diagonal/>
    </border>
    <border>
      <left style="dotted">
        <color theme="1"/>
      </left>
      <right style="thin">
        <color theme="1" tint="0.499984740745262"/>
      </right>
      <top style="thin">
        <color theme="1" tint="0.499984740745262"/>
      </top>
      <bottom style="thin">
        <color theme="1" tint="0.499984740745262"/>
      </bottom>
      <diagonal/>
    </border>
    <border>
      <left style="thin">
        <color theme="1" tint="0.499984740745262"/>
      </left>
      <right style="dotted">
        <color theme="1"/>
      </right>
      <top style="thin">
        <color theme="1" tint="0.499984740745262"/>
      </top>
      <bottom style="thin">
        <color theme="1" tint="0.499984740745262"/>
      </bottom>
      <diagonal/>
    </border>
    <border>
      <left style="thin">
        <color theme="1"/>
      </left>
      <right style="hair">
        <color theme="1"/>
      </right>
      <top style="thin">
        <color theme="1" tint="0.499984740745262"/>
      </top>
      <bottom style="thin">
        <color theme="1" tint="0.499984740745262"/>
      </bottom>
      <diagonal/>
    </border>
    <border>
      <left style="hair">
        <color theme="1"/>
      </left>
      <right style="thin">
        <color theme="1" tint="0.499984740745262"/>
      </right>
      <top style="thin">
        <color theme="1" tint="0.499984740745262"/>
      </top>
      <bottom style="thin">
        <color theme="1" tint="0.499984740745262"/>
      </bottom>
      <diagonal/>
    </border>
    <border>
      <left style="thin">
        <color theme="1" tint="0.499984740745262"/>
      </left>
      <right style="hair">
        <color theme="1"/>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medium">
        <color theme="1"/>
      </left>
      <right style="thin">
        <color auto="1"/>
      </right>
      <top/>
      <bottom/>
      <diagonal/>
    </border>
    <border>
      <left style="thin">
        <color theme="1"/>
      </left>
      <right style="medium">
        <color indexed="64"/>
      </right>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style="thin">
        <color auto="1"/>
      </right>
      <top/>
      <bottom style="thin">
        <color theme="1" tint="0.499984740745262"/>
      </bottom>
      <diagonal/>
    </border>
    <border>
      <left/>
      <right/>
      <top style="thin">
        <color theme="1" tint="0.499984740745262"/>
      </top>
      <bottom style="thin">
        <color theme="1" tint="0.499984740745262"/>
      </bottom>
      <diagonal/>
    </border>
    <border>
      <left style="medium">
        <color theme="1"/>
      </left>
      <right/>
      <top style="thin">
        <color theme="1" tint="0.499984740745262"/>
      </top>
      <bottom style="thin">
        <color theme="1" tint="0.499984740745262"/>
      </bottom>
      <diagonal/>
    </border>
    <border>
      <left style="thin">
        <color theme="1"/>
      </left>
      <right style="medium">
        <color indexed="64"/>
      </right>
      <top style="thin">
        <color theme="1" tint="0.499984740745262"/>
      </top>
      <bottom style="thin">
        <color theme="1" tint="0.499984740745262"/>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top style="thin">
        <color indexed="64"/>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style="medium">
        <color indexed="64"/>
      </left>
      <right style="thin">
        <color theme="1" tint="0.499984740745262"/>
      </right>
      <top style="thin">
        <color indexed="64"/>
      </top>
      <bottom style="thin">
        <color indexed="64"/>
      </bottom>
      <diagonal/>
    </border>
    <border>
      <left style="medium">
        <color theme="1"/>
      </left>
      <right style="thin">
        <color theme="1" tint="0.499984740745262"/>
      </right>
      <top style="thin">
        <color indexed="64"/>
      </top>
      <bottom style="thin">
        <color indexed="64"/>
      </bottom>
      <diagonal/>
    </border>
    <border>
      <left style="thin">
        <color theme="1" tint="0.499984740745262"/>
      </left>
      <right style="thin">
        <color auto="1"/>
      </right>
      <top style="thin">
        <color indexed="64"/>
      </top>
      <bottom style="thin">
        <color indexed="64"/>
      </bottom>
      <diagonal/>
    </border>
    <border>
      <left/>
      <right style="thin">
        <color theme="1" tint="0.499984740745262"/>
      </right>
      <top style="thin">
        <color indexed="64"/>
      </top>
      <bottom style="thin">
        <color indexed="64"/>
      </bottom>
      <diagonal/>
    </border>
    <border>
      <left style="thin">
        <color theme="1"/>
      </left>
      <right/>
      <top style="thin">
        <color indexed="64"/>
      </top>
      <bottom style="thin">
        <color indexed="64"/>
      </bottom>
      <diagonal/>
    </border>
    <border>
      <left style="thin">
        <color theme="1"/>
      </left>
      <right style="thin">
        <color theme="1" tint="0.499984740745262"/>
      </right>
      <top style="thin">
        <color indexed="64"/>
      </top>
      <bottom style="thin">
        <color indexed="64"/>
      </bottom>
      <diagonal/>
    </border>
    <border>
      <left style="thin">
        <color theme="1" tint="0.499984740745262"/>
      </left>
      <right style="dotted">
        <color theme="1" tint="0.24994659260841701"/>
      </right>
      <top style="thin">
        <color indexed="64"/>
      </top>
      <bottom style="thin">
        <color indexed="64"/>
      </bottom>
      <diagonal/>
    </border>
    <border>
      <left style="dotted">
        <color theme="1"/>
      </left>
      <right style="thin">
        <color theme="1" tint="0.499984740745262"/>
      </right>
      <top style="thin">
        <color indexed="64"/>
      </top>
      <bottom style="thin">
        <color indexed="64"/>
      </bottom>
      <diagonal/>
    </border>
    <border>
      <left style="dotted">
        <color theme="1"/>
      </left>
      <right/>
      <top style="thin">
        <color indexed="64"/>
      </top>
      <bottom style="thin">
        <color indexed="64"/>
      </bottom>
      <diagonal/>
    </border>
    <border>
      <left style="dotted">
        <color theme="1"/>
      </left>
      <right style="thin">
        <color theme="1"/>
      </right>
      <top style="thin">
        <color indexed="64"/>
      </top>
      <bottom style="thin">
        <color indexed="64"/>
      </bottom>
      <diagonal/>
    </border>
    <border>
      <left style="thin">
        <color theme="1"/>
      </left>
      <right style="hair">
        <color theme="1"/>
      </right>
      <top style="thin">
        <color indexed="64"/>
      </top>
      <bottom style="thin">
        <color indexed="64"/>
      </bottom>
      <diagonal/>
    </border>
    <border>
      <left style="hair">
        <color theme="1"/>
      </left>
      <right style="thin">
        <color theme="1" tint="0.499984740745262"/>
      </right>
      <top style="thin">
        <color indexed="64"/>
      </top>
      <bottom style="thin">
        <color indexed="64"/>
      </bottom>
      <diagonal/>
    </border>
    <border>
      <left style="thin">
        <color theme="1" tint="0.499984740745262"/>
      </left>
      <right style="hair">
        <color theme="1"/>
      </right>
      <top style="thin">
        <color indexed="64"/>
      </top>
      <bottom style="thin">
        <color indexed="64"/>
      </bottom>
      <diagonal/>
    </border>
    <border>
      <left style="medium">
        <color theme="1"/>
      </left>
      <right style="thin">
        <color auto="1"/>
      </right>
      <top style="thin">
        <color indexed="64"/>
      </top>
      <bottom style="thin">
        <color indexed="64"/>
      </bottom>
      <diagonal/>
    </border>
    <border>
      <left style="thin">
        <color theme="1"/>
      </left>
      <right style="medium">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medium">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ck">
        <color indexed="64"/>
      </left>
      <right/>
      <top style="thick">
        <color indexed="64"/>
      </top>
      <bottom/>
      <diagonal/>
    </border>
    <border>
      <left/>
      <right/>
      <top style="thick">
        <color indexed="64"/>
      </top>
      <bottom/>
      <diagonal/>
    </border>
    <border>
      <left style="thick">
        <color indexed="64"/>
      </left>
      <right/>
      <top/>
      <bottom style="thin">
        <color indexed="64"/>
      </bottom>
      <diagonal/>
    </border>
    <border diagonalUp="1">
      <left style="thin">
        <color indexed="64"/>
      </left>
      <right style="thin">
        <color indexed="64"/>
      </right>
      <top style="thin">
        <color indexed="64"/>
      </top>
      <bottom/>
      <diagonal style="thin">
        <color indexed="64"/>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ck">
        <color indexed="64"/>
      </right>
      <top/>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n">
        <color indexed="64"/>
      </bottom>
      <diagonal/>
    </border>
    <border>
      <left style="thick">
        <color indexed="64"/>
      </left>
      <right/>
      <top/>
      <bottom/>
      <diagonal/>
    </border>
    <border>
      <left/>
      <right style="thin">
        <color indexed="64"/>
      </right>
      <top style="thick">
        <color indexed="64"/>
      </top>
      <bottom style="thick">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diagonalUp="1">
      <left style="thick">
        <color indexed="64"/>
      </left>
      <right style="thin">
        <color indexed="64"/>
      </right>
      <top style="thin">
        <color indexed="64"/>
      </top>
      <bottom style="thin">
        <color indexed="64"/>
      </bottom>
      <diagonal style="thin">
        <color indexed="64"/>
      </diagonal>
    </border>
    <border diagonalUp="1">
      <left style="thin">
        <color indexed="64"/>
      </left>
      <right style="thick">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ck">
        <color indexed="64"/>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hair">
        <color indexed="64"/>
      </left>
      <right style="hair">
        <color indexed="64"/>
      </right>
      <top style="hair">
        <color indexed="64"/>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diagonalUp="1">
      <left/>
      <right/>
      <top style="thin">
        <color indexed="64"/>
      </top>
      <bottom style="thin">
        <color indexed="64"/>
      </bottom>
      <diagonal style="thin">
        <color indexed="64"/>
      </diagonal>
    </border>
    <border>
      <left style="thin">
        <color indexed="64"/>
      </left>
      <right style="thin">
        <color indexed="64"/>
      </right>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style="thin">
        <color indexed="64"/>
      </left>
      <right/>
      <top style="double">
        <color indexed="64"/>
      </top>
      <bottom style="thin">
        <color indexed="64"/>
      </bottom>
      <diagonal style="thin">
        <color indexed="64"/>
      </diagonal>
    </border>
    <border diagonalUp="1">
      <left/>
      <right style="thin">
        <color indexed="64"/>
      </right>
      <top style="double">
        <color indexed="64"/>
      </top>
      <bottom style="thin">
        <color indexed="64"/>
      </bottom>
      <diagonal style="thin">
        <color indexed="64"/>
      </diagonal>
    </border>
    <border>
      <left/>
      <right style="medium">
        <color indexed="64"/>
      </right>
      <top style="double">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diagonalUp="1">
      <left style="thin">
        <color indexed="64"/>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style="thin">
        <color indexed="64"/>
      </left>
      <right style="thin">
        <color indexed="64"/>
      </right>
      <top style="double">
        <color indexed="64"/>
      </top>
      <bottom style="medium">
        <color indexed="64"/>
      </bottom>
      <diagonal style="thin">
        <color indexed="64"/>
      </diagonal>
    </border>
    <border>
      <left/>
      <right/>
      <top/>
      <bottom style="mediumDashed">
        <color indexed="64"/>
      </bottom>
      <diagonal/>
    </border>
    <border>
      <left/>
      <right/>
      <top style="mediumDashed">
        <color indexed="64"/>
      </top>
      <bottom/>
      <diagonal/>
    </border>
    <border>
      <left style="thick">
        <color indexed="64"/>
      </left>
      <right/>
      <top style="thin">
        <color indexed="64"/>
      </top>
      <bottom/>
      <diagonal/>
    </border>
    <border>
      <left style="thick">
        <color indexed="64"/>
      </left>
      <right/>
      <top style="thin">
        <color indexed="64"/>
      </top>
      <bottom style="thin">
        <color indexed="64"/>
      </bottom>
      <diagonal/>
    </border>
    <border>
      <left style="thin">
        <color indexed="64"/>
      </left>
      <right style="thin">
        <color indexed="64"/>
      </right>
      <top/>
      <bottom style="thick">
        <color indexed="64"/>
      </bottom>
      <diagonal/>
    </border>
    <border>
      <left style="hair">
        <color theme="1"/>
      </left>
      <right/>
      <top style="thin">
        <color indexed="64"/>
      </top>
      <bottom style="thin">
        <color indexed="64"/>
      </bottom>
      <diagonal/>
    </border>
    <border>
      <left style="medium">
        <color theme="1"/>
      </left>
      <right style="thin">
        <color theme="1" tint="0.499984740745262"/>
      </right>
      <top/>
      <bottom style="thin">
        <color indexed="64"/>
      </bottom>
      <diagonal/>
    </border>
    <border>
      <left style="thin">
        <color theme="1" tint="0.499984740745262"/>
      </left>
      <right style="dotted">
        <color theme="1" tint="0.24994659260841701"/>
      </right>
      <top/>
      <bottom style="thin">
        <color indexed="64"/>
      </bottom>
      <diagonal/>
    </border>
    <border>
      <left style="thin">
        <color theme="1" tint="0.499984740745262"/>
      </left>
      <right/>
      <top/>
      <bottom style="thin">
        <color indexed="64"/>
      </bottom>
      <diagonal/>
    </border>
    <border>
      <left style="dotted">
        <color theme="1"/>
      </left>
      <right style="thin">
        <color theme="1" tint="0.499984740745262"/>
      </right>
      <top/>
      <bottom style="thin">
        <color indexed="64"/>
      </bottom>
      <diagonal/>
    </border>
    <border>
      <left style="thin">
        <color theme="1"/>
      </left>
      <right style="thin">
        <color theme="1" tint="0.499984740745262"/>
      </right>
      <top/>
      <bottom style="thin">
        <color indexed="64"/>
      </bottom>
      <diagonal/>
    </border>
    <border>
      <left style="dotted">
        <color theme="1"/>
      </left>
      <right/>
      <top/>
      <bottom style="thin">
        <color indexed="64"/>
      </bottom>
      <diagonal/>
    </border>
    <border>
      <left style="dotted">
        <color theme="1"/>
      </left>
      <right style="thin">
        <color theme="1"/>
      </right>
      <top/>
      <bottom style="thin">
        <color indexed="64"/>
      </bottom>
      <diagonal/>
    </border>
    <border>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style="thin">
        <color theme="1" tint="0.499984740745262"/>
      </left>
      <right/>
      <top style="thin">
        <color indexed="64"/>
      </top>
      <bottom/>
      <diagonal/>
    </border>
    <border>
      <left style="medium">
        <color theme="1"/>
      </left>
      <right style="thin">
        <color theme="1" tint="0.499984740745262"/>
      </right>
      <top style="thin">
        <color indexed="64"/>
      </top>
      <bottom/>
      <diagonal/>
    </border>
    <border>
      <left style="thin">
        <color theme="1" tint="0.499984740745262"/>
      </left>
      <right style="dotted">
        <color theme="1" tint="0.24994659260841701"/>
      </right>
      <top style="thin">
        <color indexed="64"/>
      </top>
      <bottom/>
      <diagonal/>
    </border>
    <border>
      <left style="dotted">
        <color theme="1"/>
      </left>
      <right style="thin">
        <color theme="1" tint="0.499984740745262"/>
      </right>
      <top style="thin">
        <color indexed="64"/>
      </top>
      <bottom/>
      <diagonal/>
    </border>
    <border>
      <left/>
      <right style="thin">
        <color theme="1" tint="0.499984740745262"/>
      </right>
      <top/>
      <bottom style="thin">
        <color indexed="64"/>
      </bottom>
      <diagonal/>
    </border>
    <border>
      <left style="thin">
        <color theme="1"/>
      </left>
      <right style="medium">
        <color indexed="64"/>
      </right>
      <top/>
      <bottom style="thin">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top/>
      <bottom style="double">
        <color indexed="64"/>
      </bottom>
      <diagonal/>
    </border>
    <border>
      <left style="thick">
        <color indexed="64"/>
      </left>
      <right/>
      <top/>
      <bottom style="double">
        <color indexed="64"/>
      </bottom>
      <diagonal/>
    </border>
    <border>
      <left style="thick">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double">
        <color indexed="64"/>
      </bottom>
      <diagonal/>
    </border>
    <border>
      <left/>
      <right style="thick">
        <color indexed="64"/>
      </right>
      <top style="thin">
        <color indexed="64"/>
      </top>
      <bottom style="double">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n">
        <color indexed="64"/>
      </top>
      <bottom style="double">
        <color indexed="64"/>
      </bottom>
      <diagonal/>
    </border>
    <border>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ck">
        <color indexed="64"/>
      </top>
      <bottom style="thin">
        <color indexed="64"/>
      </bottom>
      <diagonal/>
    </border>
    <border>
      <left/>
      <right/>
      <top/>
      <bottom style="double">
        <color indexed="64"/>
      </bottom>
      <diagonal/>
    </border>
    <border>
      <left/>
      <right style="thin">
        <color indexed="64"/>
      </right>
      <top/>
      <bottom style="double">
        <color indexed="64"/>
      </bottom>
      <diagonal/>
    </border>
    <border diagonalUp="1">
      <left style="thick">
        <color indexed="64"/>
      </left>
      <right/>
      <top/>
      <bottom/>
      <diagonal style="thin">
        <color indexed="64"/>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style="medium">
        <color indexed="64"/>
      </left>
      <right/>
      <top style="thin">
        <color indexed="64"/>
      </top>
      <bottom style="thin">
        <color theme="1" tint="0.499984740745262"/>
      </bottom>
      <diagonal/>
    </border>
    <border>
      <left style="thin">
        <color indexed="64"/>
      </left>
      <right style="thin">
        <color theme="1" tint="0.499984740745262"/>
      </right>
      <top style="thin">
        <color indexed="64"/>
      </top>
      <bottom/>
      <diagonal/>
    </border>
    <border>
      <left/>
      <right/>
      <top style="thin">
        <color indexed="64"/>
      </top>
      <bottom style="thin">
        <color theme="1" tint="0.499984740745262"/>
      </bottom>
      <diagonal/>
    </border>
    <border>
      <left/>
      <right style="medium">
        <color indexed="64"/>
      </right>
      <top style="thin">
        <color indexed="64"/>
      </top>
      <bottom style="thin">
        <color theme="1" tint="0.499984740745262"/>
      </bottom>
      <diagonal/>
    </border>
    <border>
      <left style="medium">
        <color indexed="64"/>
      </left>
      <right/>
      <top style="thin">
        <color indexed="64"/>
      </top>
      <bottom/>
      <diagonal/>
    </border>
    <border>
      <left style="thin">
        <color indexed="64"/>
      </left>
      <right/>
      <top style="thin">
        <color indexed="64"/>
      </top>
      <bottom style="thin">
        <color theme="1" tint="0.499984740745262"/>
      </bottom>
      <diagonal/>
    </border>
    <border>
      <left/>
      <right style="thin">
        <color indexed="64"/>
      </right>
      <top style="thin">
        <color indexed="64"/>
      </top>
      <bottom style="thin">
        <color theme="1" tint="0.499984740745262"/>
      </bottom>
      <diagonal/>
    </border>
    <border>
      <left/>
      <right style="thin">
        <color indexed="64"/>
      </right>
      <top style="thin">
        <color theme="1" tint="0.499984740745262"/>
      </top>
      <bottom/>
      <diagonal/>
    </border>
    <border>
      <left/>
      <right/>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theme="1"/>
      </left>
      <right style="medium">
        <color indexed="64"/>
      </right>
      <top style="thin">
        <color theme="1" tint="0.499984740745262"/>
      </top>
      <bottom/>
      <diagonal/>
    </border>
    <border>
      <left/>
      <right/>
      <top style="thin">
        <color theme="1" tint="0.499984740745262"/>
      </top>
      <bottom/>
      <diagonal/>
    </border>
    <border>
      <left style="thin">
        <color theme="1"/>
      </left>
      <right/>
      <top style="thin">
        <color theme="1" tint="0.499984740745262"/>
      </top>
      <bottom/>
      <diagonal/>
    </border>
    <border>
      <left/>
      <right style="thin">
        <color theme="1"/>
      </right>
      <top style="thin">
        <color theme="1" tint="0.499984740745262"/>
      </top>
      <bottom/>
      <diagonal/>
    </border>
    <border>
      <left style="medium">
        <color indexed="64"/>
      </left>
      <right/>
      <top style="thin">
        <color theme="1" tint="0.499984740745262"/>
      </top>
      <bottom style="thin">
        <color theme="1" tint="0.499984740745262"/>
      </bottom>
      <diagonal/>
    </border>
    <border>
      <left style="thin">
        <color indexed="64"/>
      </left>
      <right/>
      <top style="thin">
        <color theme="1" tint="0.499984740745262"/>
      </top>
      <bottom/>
      <diagonal/>
    </border>
    <border>
      <left style="medium">
        <color indexed="64"/>
      </left>
      <right/>
      <top style="thin">
        <color theme="1" tint="0.499984740745262"/>
      </top>
      <bottom/>
      <diagonal/>
    </border>
    <border>
      <left style="medium">
        <color indexed="64"/>
      </left>
      <right/>
      <top/>
      <bottom style="thin">
        <color theme="1" tint="0.499984740745262"/>
      </bottom>
      <diagonal/>
    </border>
    <border>
      <left style="medium">
        <color indexed="64"/>
      </left>
      <right style="hair">
        <color indexed="64"/>
      </right>
      <top style="thin">
        <color theme="1" tint="0.499984740745262"/>
      </top>
      <bottom/>
      <diagonal/>
    </border>
    <border>
      <left style="hair">
        <color indexed="64"/>
      </left>
      <right style="hair">
        <color indexed="64"/>
      </right>
      <top style="thin">
        <color theme="1" tint="0.499984740745262"/>
      </top>
      <bottom/>
      <diagonal/>
    </border>
    <border>
      <left style="hair">
        <color indexed="64"/>
      </left>
      <right style="medium">
        <color indexed="64"/>
      </right>
      <top style="thin">
        <color theme="1" tint="0.499984740745262"/>
      </top>
      <bottom/>
      <diagonal/>
    </border>
    <border>
      <left style="thin">
        <color theme="1"/>
      </left>
      <right style="thin">
        <color theme="1" tint="0.499984740745262"/>
      </right>
      <top style="thin">
        <color theme="1" tint="0.499984740745262"/>
      </top>
      <bottom/>
      <diagonal/>
    </border>
    <border>
      <left style="thin">
        <color theme="1" tint="0.499984740745262"/>
      </left>
      <right style="dotted">
        <color theme="1"/>
      </right>
      <top style="thin">
        <color theme="1" tint="0.499984740745262"/>
      </top>
      <bottom/>
      <diagonal/>
    </border>
    <border>
      <left style="dotted">
        <color theme="1"/>
      </left>
      <right style="dotted">
        <color theme="1"/>
      </right>
      <top style="thin">
        <color theme="1" tint="0.499984740745262"/>
      </top>
      <bottom/>
      <diagonal/>
    </border>
    <border>
      <left style="dotted">
        <color theme="1"/>
      </left>
      <right style="thin">
        <color theme="1"/>
      </right>
      <top style="thin">
        <color theme="1" tint="0.499984740745262"/>
      </top>
      <bottom/>
      <diagonal/>
    </border>
    <border>
      <left style="dotted">
        <color theme="1"/>
      </left>
      <right/>
      <top style="thin">
        <color theme="1" tint="0.499984740745262"/>
      </top>
      <bottom/>
      <diagonal/>
    </border>
    <border>
      <left style="thin">
        <color indexed="64"/>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medium">
        <color indexed="64"/>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auto="1"/>
      </right>
      <top style="thin">
        <color theme="1" tint="0.499984740745262"/>
      </top>
      <bottom/>
      <diagonal/>
    </border>
    <border>
      <left style="thin">
        <color theme="1"/>
      </left>
      <right style="medium">
        <color indexed="64"/>
      </right>
      <top/>
      <bottom/>
      <diagonal/>
    </border>
    <border>
      <left style="thin">
        <color theme="1" tint="0.499984740745262"/>
      </left>
      <right style="medium">
        <color indexed="64"/>
      </right>
      <top style="thin">
        <color theme="1" tint="0.499984740745262"/>
      </top>
      <bottom/>
      <diagonal/>
    </border>
    <border>
      <left style="thin">
        <color theme="1" tint="0.499984740745262"/>
      </left>
      <right style="dotted">
        <color theme="1" tint="0.24994659260841701"/>
      </right>
      <top style="thin">
        <color theme="1" tint="0.499984740745262"/>
      </top>
      <bottom/>
      <diagonal/>
    </border>
    <border>
      <left style="dotted">
        <color theme="1"/>
      </left>
      <right style="thin">
        <color theme="1" tint="0.499984740745262"/>
      </right>
      <top style="thin">
        <color theme="1" tint="0.499984740745262"/>
      </top>
      <bottom/>
      <diagonal/>
    </border>
    <border>
      <left style="medium">
        <color indexed="64"/>
      </left>
      <right style="dotted">
        <color theme="1"/>
      </right>
      <top style="thin">
        <color theme="1" tint="0.499984740745262"/>
      </top>
      <bottom/>
      <diagonal/>
    </border>
    <border>
      <left style="thin">
        <color indexed="64"/>
      </left>
      <right style="dotted">
        <color indexed="64"/>
      </right>
      <top style="thin">
        <color theme="1" tint="0.499984740745262"/>
      </top>
      <bottom/>
      <diagonal/>
    </border>
    <border>
      <left style="dotted">
        <color indexed="64"/>
      </left>
      <right style="thin">
        <color theme="1" tint="0.499984740745262"/>
      </right>
      <top style="thin">
        <color theme="1" tint="0.499984740745262"/>
      </top>
      <bottom/>
      <diagonal/>
    </border>
    <border>
      <left style="thin">
        <color theme="1" tint="0.499984740745262"/>
      </left>
      <right style="thin">
        <color theme="1"/>
      </right>
      <top style="thin">
        <color theme="1" tint="0.499984740745262"/>
      </top>
      <bottom/>
      <diagonal/>
    </border>
    <border>
      <left/>
      <right style="medium">
        <color indexed="64"/>
      </right>
      <top/>
      <bottom style="thin">
        <color theme="1" tint="0.499984740745262"/>
      </bottom>
      <diagonal/>
    </border>
    <border>
      <left/>
      <right style="thin">
        <color indexed="64"/>
      </right>
      <top/>
      <bottom style="thin">
        <color theme="1" tint="0.499984740745262"/>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theme="1" tint="0.499984740745262"/>
      </bottom>
      <diagonal/>
    </border>
    <border>
      <left/>
      <right style="thin">
        <color theme="1"/>
      </right>
      <top style="thin">
        <color theme="1" tint="0.499984740745262"/>
      </top>
      <bottom style="thin">
        <color theme="1" tint="0.499984740745262"/>
      </bottom>
      <diagonal/>
    </border>
    <border>
      <left style="medium">
        <color indexed="64"/>
      </left>
      <right style="thin">
        <color indexed="64"/>
      </right>
      <top style="thin">
        <color theme="1" tint="0.499984740745262"/>
      </top>
      <bottom/>
      <diagonal/>
    </border>
    <border>
      <left style="medium">
        <color theme="1"/>
      </left>
      <right style="thin">
        <color theme="1" tint="0.499984740745262"/>
      </right>
      <top style="thin">
        <color theme="1" tint="0.499984740745262"/>
      </top>
      <bottom/>
      <diagonal/>
    </border>
    <border>
      <left style="thin">
        <color theme="1" tint="0.499984740745262"/>
      </left>
      <right style="hair">
        <color theme="1"/>
      </right>
      <top style="thin">
        <color theme="1" tint="0.499984740745262"/>
      </top>
      <bottom/>
      <diagonal/>
    </border>
    <border>
      <left style="hair">
        <color theme="1"/>
      </left>
      <right style="hair">
        <color theme="1"/>
      </right>
      <top style="thin">
        <color theme="1" tint="0.499984740745262"/>
      </top>
      <bottom/>
      <diagonal/>
    </border>
    <border>
      <left style="hair">
        <color theme="1"/>
      </left>
      <right style="thin">
        <color theme="1"/>
      </right>
      <top style="thin">
        <color theme="1" tint="0.499984740745262"/>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thin">
        <color theme="1"/>
      </left>
      <right/>
      <top style="thin">
        <color indexed="64"/>
      </top>
      <bottom/>
      <diagonal/>
    </border>
    <border>
      <left style="thin">
        <color theme="1"/>
      </left>
      <right style="thin">
        <color indexed="64"/>
      </right>
      <top style="thin">
        <color indexed="64"/>
      </top>
      <bottom/>
      <diagonal/>
    </border>
    <border>
      <left style="thin">
        <color theme="1" tint="0.499984740745262"/>
      </left>
      <right style="thin">
        <color auto="1"/>
      </right>
      <top style="thin">
        <color indexed="64"/>
      </top>
      <bottom/>
      <diagonal/>
    </border>
    <border>
      <left style="thin">
        <color theme="1"/>
      </left>
      <right style="thin">
        <color theme="1" tint="0.499984740745262"/>
      </right>
      <top style="thin">
        <color indexed="64"/>
      </top>
      <bottom/>
      <diagonal/>
    </border>
  </borders>
  <cellStyleXfs count="294">
    <xf numFmtId="0" fontId="0" fillId="0" borderId="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1">
      <alignment horizontal="center" vertical="center"/>
    </xf>
    <xf numFmtId="0" fontId="14" fillId="0" borderId="0" applyNumberFormat="0" applyFill="0" applyBorder="0" applyAlignment="0" applyProtection="0">
      <alignment vertical="center"/>
    </xf>
    <xf numFmtId="0" fontId="15" fillId="20" borderId="2" applyNumberFormat="0" applyAlignment="0" applyProtection="0">
      <alignment vertical="center"/>
    </xf>
    <xf numFmtId="0" fontId="16" fillId="21" borderId="0" applyNumberFormat="0" applyBorder="0" applyAlignment="0" applyProtection="0">
      <alignment vertical="center"/>
    </xf>
    <xf numFmtId="0" fontId="11" fillId="22" borderId="3" applyNumberFormat="0" applyFont="0" applyAlignment="0" applyProtection="0">
      <alignment vertical="center"/>
    </xf>
    <xf numFmtId="0" fontId="17" fillId="0" borderId="4" applyNumberFormat="0" applyFill="0" applyAlignment="0" applyProtection="0">
      <alignment vertical="center"/>
    </xf>
    <xf numFmtId="0" fontId="18" fillId="3" borderId="0" applyNumberFormat="0" applyBorder="0" applyAlignment="0" applyProtection="0">
      <alignment vertical="center"/>
    </xf>
    <xf numFmtId="0" fontId="19" fillId="23" borderId="5" applyNumberFormat="0" applyAlignment="0" applyProtection="0">
      <alignment vertical="center"/>
    </xf>
    <xf numFmtId="0" fontId="13"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2" fillId="0" borderId="8" applyNumberFormat="0" applyFill="0" applyAlignment="0" applyProtection="0">
      <alignment vertical="center"/>
    </xf>
    <xf numFmtId="0" fontId="22" fillId="0" borderId="0" applyNumberFormat="0" applyFill="0" applyBorder="0" applyAlignment="0" applyProtection="0">
      <alignment vertical="center"/>
    </xf>
    <xf numFmtId="0" fontId="23" fillId="0" borderId="9" applyNumberFormat="0" applyFill="0" applyAlignment="0" applyProtection="0">
      <alignment vertical="center"/>
    </xf>
    <xf numFmtId="0" fontId="24" fillId="23" borderId="10" applyNumberFormat="0" applyAlignment="0" applyProtection="0">
      <alignment vertical="center"/>
    </xf>
    <xf numFmtId="0" fontId="25" fillId="0" borderId="0" applyNumberFormat="0" applyFill="0" applyBorder="0" applyAlignment="0" applyProtection="0">
      <alignment vertical="center"/>
    </xf>
    <xf numFmtId="0" fontId="26" fillId="7" borderId="5" applyNumberFormat="0" applyAlignment="0" applyProtection="0">
      <alignment vertical="center"/>
    </xf>
    <xf numFmtId="0" fontId="8" fillId="0" borderId="0">
      <alignment vertical="center"/>
    </xf>
    <xf numFmtId="0" fontId="8" fillId="0" borderId="0"/>
    <xf numFmtId="0" fontId="27" fillId="4" borderId="0" applyNumberFormat="0" applyBorder="0" applyAlignment="0" applyProtection="0">
      <alignment vertical="center"/>
    </xf>
    <xf numFmtId="0" fontId="7" fillId="0" borderId="0">
      <alignment vertical="center"/>
    </xf>
    <xf numFmtId="0" fontId="8" fillId="0" borderId="0">
      <alignment vertical="center"/>
    </xf>
    <xf numFmtId="0" fontId="11" fillId="2" borderId="0" applyNumberFormat="0" applyBorder="0" applyAlignment="0" applyProtection="0">
      <alignment vertical="center"/>
    </xf>
    <xf numFmtId="0" fontId="33" fillId="2" borderId="0" applyNumberFormat="0" applyBorder="0" applyAlignment="0" applyProtection="0">
      <alignment vertical="center"/>
    </xf>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33" fillId="3"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33" fillId="4"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33" fillId="5"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33" fillId="6"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33" fillId="7"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33" fillId="8"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33" fillId="9"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33" fillId="10"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33" fillId="5"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33" fillId="8"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33" fillId="11"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34" fillId="12"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34" fillId="9"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34" fillId="10"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34" fillId="13"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34" fillId="14"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34" fillId="15"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34" fillId="16"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34" fillId="17"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34" fillId="18"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34" fillId="13"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34" fillId="14"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34" fillId="19" borderId="0" applyNumberFormat="0" applyBorder="0" applyAlignment="0" applyProtection="0">
      <alignment vertical="center"/>
    </xf>
    <xf numFmtId="0" fontId="12"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2" applyNumberFormat="0" applyAlignment="0" applyProtection="0">
      <alignment vertical="center"/>
    </xf>
    <xf numFmtId="0" fontId="35" fillId="20" borderId="2" applyNumberFormat="0" applyAlignment="0" applyProtection="0">
      <alignment vertical="center"/>
    </xf>
    <xf numFmtId="0" fontId="15" fillId="20" borderId="2" applyNumberFormat="0" applyAlignment="0" applyProtection="0">
      <alignment vertical="center"/>
    </xf>
    <xf numFmtId="0" fontId="16" fillId="21" borderId="0" applyNumberFormat="0" applyBorder="0" applyAlignment="0" applyProtection="0">
      <alignment vertical="center"/>
    </xf>
    <xf numFmtId="0" fontId="36" fillId="21" borderId="0" applyNumberFormat="0" applyBorder="0" applyAlignment="0" applyProtection="0">
      <alignment vertical="center"/>
    </xf>
    <xf numFmtId="0" fontId="16" fillId="21" borderId="0" applyNumberFormat="0" applyBorder="0" applyAlignment="0" applyProtection="0">
      <alignment vertical="center"/>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center"/>
    </xf>
    <xf numFmtId="0" fontId="11" fillId="22" borderId="3" applyNumberFormat="0" applyFont="0" applyAlignment="0" applyProtection="0">
      <alignment vertical="center"/>
    </xf>
    <xf numFmtId="0" fontId="33" fillId="22" borderId="3" applyNumberFormat="0" applyFont="0" applyAlignment="0" applyProtection="0">
      <alignment vertical="center"/>
    </xf>
    <xf numFmtId="0" fontId="11" fillId="22" borderId="3" applyNumberFormat="0" applyFont="0" applyAlignment="0" applyProtection="0">
      <alignment vertical="center"/>
    </xf>
    <xf numFmtId="0" fontId="17" fillId="0" borderId="4" applyNumberFormat="0" applyFill="0" applyAlignment="0" applyProtection="0">
      <alignment vertical="center"/>
    </xf>
    <xf numFmtId="0" fontId="39" fillId="0" borderId="4" applyNumberFormat="0" applyFill="0" applyAlignment="0" applyProtection="0">
      <alignment vertical="center"/>
    </xf>
    <xf numFmtId="0" fontId="17" fillId="0" borderId="4" applyNumberFormat="0" applyFill="0" applyAlignment="0" applyProtection="0">
      <alignment vertical="center"/>
    </xf>
    <xf numFmtId="0" fontId="18" fillId="3" borderId="0" applyNumberFormat="0" applyBorder="0" applyAlignment="0" applyProtection="0">
      <alignment vertical="center"/>
    </xf>
    <xf numFmtId="0" fontId="40" fillId="3" borderId="0" applyNumberFormat="0" applyBorder="0" applyAlignment="0" applyProtection="0">
      <alignment vertical="center"/>
    </xf>
    <xf numFmtId="0" fontId="18" fillId="3" borderId="0" applyNumberFormat="0" applyBorder="0" applyAlignment="0" applyProtection="0">
      <alignment vertical="center"/>
    </xf>
    <xf numFmtId="0" fontId="19" fillId="23" borderId="5" applyNumberFormat="0" applyAlignment="0" applyProtection="0">
      <alignment vertical="center"/>
    </xf>
    <xf numFmtId="0" fontId="41" fillId="23" borderId="5" applyNumberFormat="0" applyAlignment="0" applyProtection="0">
      <alignment vertical="center"/>
    </xf>
    <xf numFmtId="0" fontId="19" fillId="23" borderId="5" applyNumberFormat="0" applyAlignment="0" applyProtection="0">
      <alignment vertical="center"/>
    </xf>
    <xf numFmtId="0" fontId="13"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13" fillId="0" borderId="0" applyNumberFormat="0" applyFill="0" applyBorder="0" applyAlignment="0" applyProtection="0">
      <alignment vertical="center"/>
    </xf>
    <xf numFmtId="38" fontId="43" fillId="0" borderId="0" applyFont="0" applyFill="0" applyBorder="0" applyAlignment="0" applyProtection="0">
      <alignment vertical="center"/>
    </xf>
    <xf numFmtId="38" fontId="11" fillId="0" borderId="0" applyFont="0" applyFill="0" applyBorder="0" applyAlignment="0" applyProtection="0">
      <alignment vertical="center"/>
    </xf>
    <xf numFmtId="38" fontId="8" fillId="0" borderId="0" applyFont="0" applyFill="0" applyBorder="0" applyAlignment="0" applyProtection="0"/>
    <xf numFmtId="38" fontId="8" fillId="0" borderId="0" applyFont="0" applyFill="0" applyBorder="0" applyAlignment="0" applyProtection="0">
      <alignment vertical="center"/>
    </xf>
    <xf numFmtId="38" fontId="44" fillId="0" borderId="0" applyFont="0" applyFill="0" applyBorder="0" applyAlignment="0" applyProtection="0">
      <alignment vertical="center"/>
    </xf>
    <xf numFmtId="38" fontId="44" fillId="0" borderId="0" applyFont="0" applyFill="0" applyBorder="0" applyAlignment="0" applyProtection="0">
      <alignment vertical="center"/>
    </xf>
    <xf numFmtId="0" fontId="20" fillId="0" borderId="6" applyNumberFormat="0" applyFill="0" applyAlignment="0" applyProtection="0">
      <alignment vertical="center"/>
    </xf>
    <xf numFmtId="0" fontId="21" fillId="0" borderId="7" applyNumberFormat="0" applyFill="0" applyAlignment="0" applyProtection="0">
      <alignment vertical="center"/>
    </xf>
    <xf numFmtId="0" fontId="22" fillId="0" borderId="8" applyNumberFormat="0" applyFill="0" applyAlignment="0" applyProtection="0">
      <alignment vertical="center"/>
    </xf>
    <xf numFmtId="0" fontId="22" fillId="0" borderId="0" applyNumberFormat="0" applyFill="0" applyBorder="0" applyAlignment="0" applyProtection="0">
      <alignment vertical="center"/>
    </xf>
    <xf numFmtId="0" fontId="23" fillId="0" borderId="9" applyNumberFormat="0" applyFill="0" applyAlignment="0" applyProtection="0">
      <alignment vertical="center"/>
    </xf>
    <xf numFmtId="0" fontId="45" fillId="0" borderId="9" applyNumberFormat="0" applyFill="0" applyAlignment="0" applyProtection="0">
      <alignment vertical="center"/>
    </xf>
    <xf numFmtId="0" fontId="23" fillId="0" borderId="9" applyNumberFormat="0" applyFill="0" applyAlignment="0" applyProtection="0">
      <alignment vertical="center"/>
    </xf>
    <xf numFmtId="0" fontId="24" fillId="23" borderId="10" applyNumberFormat="0" applyAlignment="0" applyProtection="0">
      <alignment vertical="center"/>
    </xf>
    <xf numFmtId="0" fontId="46" fillId="23" borderId="10" applyNumberFormat="0" applyAlignment="0" applyProtection="0">
      <alignment vertical="center"/>
    </xf>
    <xf numFmtId="0" fontId="24" fillId="23" borderId="10" applyNumberFormat="0" applyAlignment="0" applyProtection="0">
      <alignment vertical="center"/>
    </xf>
    <xf numFmtId="0" fontId="25"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7" borderId="5" applyNumberFormat="0" applyAlignment="0" applyProtection="0">
      <alignment vertical="center"/>
    </xf>
    <xf numFmtId="0" fontId="48" fillId="7" borderId="5" applyNumberFormat="0" applyAlignment="0" applyProtection="0">
      <alignment vertical="center"/>
    </xf>
    <xf numFmtId="0" fontId="26" fillId="7" borderId="5"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4" fillId="0" borderId="0"/>
    <xf numFmtId="0" fontId="7" fillId="0" borderId="0">
      <alignment vertical="center"/>
    </xf>
    <xf numFmtId="0" fontId="44" fillId="0" borderId="0"/>
    <xf numFmtId="0" fontId="10" fillId="0" borderId="0"/>
    <xf numFmtId="0" fontId="43" fillId="0" borderId="0">
      <alignment vertical="center"/>
    </xf>
    <xf numFmtId="0" fontId="8" fillId="0" borderId="0">
      <alignment vertical="center"/>
    </xf>
    <xf numFmtId="0" fontId="49" fillId="0" borderId="0">
      <alignment vertical="center"/>
    </xf>
    <xf numFmtId="0" fontId="10" fillId="0" borderId="0"/>
    <xf numFmtId="0" fontId="7" fillId="0" borderId="0">
      <alignment vertical="center"/>
    </xf>
    <xf numFmtId="0" fontId="8" fillId="0" borderId="0"/>
    <xf numFmtId="0" fontId="49" fillId="0" borderId="0">
      <alignment vertical="center"/>
    </xf>
    <xf numFmtId="0" fontId="8" fillId="0" borderId="0">
      <alignment vertical="center"/>
    </xf>
    <xf numFmtId="0" fontId="10" fillId="0" borderId="0"/>
    <xf numFmtId="0" fontId="43" fillId="0" borderId="0">
      <alignment vertical="center"/>
    </xf>
    <xf numFmtId="0" fontId="8" fillId="0" borderId="0">
      <alignment vertical="center"/>
    </xf>
    <xf numFmtId="0" fontId="8"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7" fillId="4" borderId="0" applyNumberFormat="0" applyBorder="0" applyAlignment="0" applyProtection="0">
      <alignment vertical="center"/>
    </xf>
    <xf numFmtId="0" fontId="50" fillId="4" borderId="0" applyNumberFormat="0" applyBorder="0" applyAlignment="0" applyProtection="0">
      <alignment vertical="center"/>
    </xf>
    <xf numFmtId="0" fontId="27" fillId="4" borderId="0" applyNumberFormat="0" applyBorder="0" applyAlignment="0" applyProtection="0">
      <alignment vertical="center"/>
    </xf>
    <xf numFmtId="176" fontId="8" fillId="0" borderId="0" applyFont="0" applyFill="0" applyBorder="0" applyAlignment="0" applyProtection="0">
      <alignment vertical="center"/>
    </xf>
    <xf numFmtId="9" fontId="8" fillId="0" borderId="0" applyFont="0" applyFill="0" applyBorder="0" applyAlignment="0" applyProtection="0">
      <alignment vertical="center"/>
    </xf>
    <xf numFmtId="38" fontId="8" fillId="0" borderId="0" applyFont="0" applyFill="0" applyBorder="0" applyAlignment="0" applyProtection="0">
      <alignment vertical="center"/>
    </xf>
    <xf numFmtId="0" fontId="38" fillId="0" borderId="0" applyNumberFormat="0" applyFill="0" applyBorder="0" applyAlignment="0" applyProtection="0">
      <alignment vertical="center"/>
    </xf>
    <xf numFmtId="0" fontId="6" fillId="0" borderId="0">
      <alignment vertical="center"/>
    </xf>
    <xf numFmtId="0" fontId="6" fillId="0" borderId="0">
      <alignment vertical="center"/>
    </xf>
    <xf numFmtId="0" fontId="111" fillId="0" borderId="0">
      <alignment vertical="center"/>
    </xf>
    <xf numFmtId="38" fontId="6" fillId="0" borderId="0" applyFont="0" applyFill="0" applyBorder="0" applyAlignment="0" applyProtection="0">
      <alignment vertical="center"/>
    </xf>
    <xf numFmtId="0" fontId="111" fillId="0" borderId="0">
      <alignment vertical="center"/>
    </xf>
    <xf numFmtId="9"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3" fillId="0" borderId="0">
      <alignment vertical="center"/>
    </xf>
    <xf numFmtId="0" fontId="8" fillId="0" borderId="0"/>
  </cellStyleXfs>
  <cellXfs count="3150">
    <xf numFmtId="0" fontId="0" fillId="0" borderId="0" xfId="0">
      <alignment vertical="center"/>
    </xf>
    <xf numFmtId="0" fontId="29" fillId="0" borderId="0" xfId="0" applyFont="1" applyAlignment="1">
      <alignment horizontal="left"/>
    </xf>
    <xf numFmtId="0" fontId="29" fillId="0" borderId="0" xfId="0" applyFont="1">
      <alignment vertical="center"/>
    </xf>
    <xf numFmtId="0" fontId="30" fillId="0" borderId="0" xfId="0" applyFont="1">
      <alignment vertical="center"/>
    </xf>
    <xf numFmtId="0" fontId="29" fillId="0" borderId="0" xfId="0" applyFont="1" applyAlignment="1">
      <alignment vertical="top" wrapText="1"/>
    </xf>
    <xf numFmtId="0" fontId="29" fillId="0" borderId="0" xfId="0" applyFont="1" applyAlignment="1">
      <alignment horizontal="center" vertical="center"/>
    </xf>
    <xf numFmtId="0" fontId="29" fillId="0" borderId="0" xfId="44" applyFont="1"/>
    <xf numFmtId="0" fontId="29" fillId="0" borderId="0" xfId="44" applyFont="1" applyAlignment="1">
      <alignment horizontal="center" vertical="center"/>
    </xf>
    <xf numFmtId="0" fontId="31" fillId="0" borderId="0" xfId="44" applyFont="1"/>
    <xf numFmtId="0" fontId="29" fillId="0" borderId="0" xfId="44" applyFont="1" applyAlignment="1">
      <alignment vertical="top"/>
    </xf>
    <xf numFmtId="0" fontId="29" fillId="0" borderId="0" xfId="44" applyFont="1" applyAlignment="1" applyProtection="1">
      <alignment vertical="center" wrapText="1"/>
      <protection locked="0"/>
    </xf>
    <xf numFmtId="0" fontId="31" fillId="0" borderId="0" xfId="0" applyFont="1" applyAlignment="1" applyProtection="1">
      <alignment vertical="center" wrapText="1"/>
      <protection locked="0"/>
    </xf>
    <xf numFmtId="179" fontId="29" fillId="0" borderId="0" xfId="44" applyNumberFormat="1" applyFont="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vertical="center" shrinkToFit="1"/>
    </xf>
    <xf numFmtId="0" fontId="29" fillId="0" borderId="0" xfId="0" applyFont="1" applyAlignment="1">
      <alignment vertical="center" wrapText="1"/>
    </xf>
    <xf numFmtId="0" fontId="29" fillId="0" borderId="0" xfId="44" applyFont="1" applyAlignment="1">
      <alignment vertical="center"/>
    </xf>
    <xf numFmtId="0" fontId="56" fillId="0" borderId="102" xfId="280" applyNumberFormat="1" applyFont="1" applyFill="1" applyBorder="1" applyAlignment="1" applyProtection="1">
      <alignment horizontal="left" vertical="center" wrapText="1"/>
    </xf>
    <xf numFmtId="9" fontId="56" fillId="0" borderId="102" xfId="280" applyFont="1" applyFill="1" applyBorder="1" applyAlignment="1" applyProtection="1">
      <alignment horizontal="left" vertical="center" wrapText="1"/>
    </xf>
    <xf numFmtId="0" fontId="56" fillId="0" borderId="0" xfId="280" applyNumberFormat="1" applyFont="1" applyFill="1" applyBorder="1" applyAlignment="1" applyProtection="1">
      <alignment horizontal="center" vertical="center"/>
    </xf>
    <xf numFmtId="9" fontId="56" fillId="0" borderId="0" xfId="280" applyFont="1" applyFill="1" applyBorder="1" applyAlignment="1" applyProtection="1">
      <alignment horizontal="center" vertical="center"/>
    </xf>
    <xf numFmtId="9" fontId="29" fillId="0" borderId="0" xfId="280" applyFont="1" applyFill="1" applyBorder="1" applyAlignment="1" applyProtection="1">
      <alignment vertical="center" wrapText="1"/>
    </xf>
    <xf numFmtId="9" fontId="56" fillId="0" borderId="0" xfId="280" applyFont="1" applyFill="1" applyBorder="1" applyAlignment="1" applyProtection="1">
      <alignment horizontal="center" vertical="center" wrapText="1"/>
    </xf>
    <xf numFmtId="9" fontId="29" fillId="0" borderId="0" xfId="280" applyFont="1" applyFill="1" applyBorder="1" applyAlignment="1" applyProtection="1">
      <alignment horizontal="right" wrapText="1"/>
    </xf>
    <xf numFmtId="0" fontId="56" fillId="0" borderId="33" xfId="280" applyNumberFormat="1" applyFont="1" applyFill="1" applyBorder="1" applyAlignment="1" applyProtection="1">
      <alignment horizontal="left" vertical="center" wrapText="1"/>
    </xf>
    <xf numFmtId="0" fontId="29" fillId="0" borderId="0" xfId="0" applyFont="1" applyAlignment="1">
      <alignment horizontal="left" vertical="top"/>
    </xf>
    <xf numFmtId="0" fontId="29" fillId="0" borderId="0" xfId="0" applyFont="1" applyAlignment="1">
      <alignment vertical="top"/>
    </xf>
    <xf numFmtId="0" fontId="30" fillId="0" borderId="0" xfId="0" applyFont="1" applyAlignment="1">
      <alignment horizontal="right" vertical="center"/>
    </xf>
    <xf numFmtId="0" fontId="60" fillId="0" borderId="0" xfId="0" applyFont="1">
      <alignment vertical="center"/>
    </xf>
    <xf numFmtId="0" fontId="29" fillId="0" borderId="0" xfId="0" applyFont="1" applyAlignment="1">
      <alignment horizontal="distributed" vertical="center"/>
    </xf>
    <xf numFmtId="0" fontId="29" fillId="0" borderId="0" xfId="44" applyFont="1" applyAlignment="1">
      <alignment horizontal="center" vertical="top"/>
    </xf>
    <xf numFmtId="0" fontId="29" fillId="0" borderId="68" xfId="44" applyFont="1" applyBorder="1" applyAlignment="1">
      <alignment horizontal="center" vertical="center"/>
    </xf>
    <xf numFmtId="0" fontId="29" fillId="0" borderId="77" xfId="44" applyFont="1" applyBorder="1" applyAlignment="1">
      <alignment horizontal="center" vertical="center"/>
    </xf>
    <xf numFmtId="184" fontId="29" fillId="0" borderId="11" xfId="44" applyNumberFormat="1" applyFont="1" applyBorder="1" applyAlignment="1">
      <alignment vertical="center" shrinkToFit="1"/>
    </xf>
    <xf numFmtId="0" fontId="29" fillId="0" borderId="90" xfId="44" applyFont="1" applyBorder="1" applyAlignment="1">
      <alignment horizontal="center" vertical="center" shrinkToFit="1"/>
    </xf>
    <xf numFmtId="0" fontId="29" fillId="0" borderId="65" xfId="44" applyFont="1" applyBorder="1" applyAlignment="1">
      <alignment horizontal="center" vertical="center"/>
    </xf>
    <xf numFmtId="184" fontId="29" fillId="0" borderId="95" xfId="44" applyNumberFormat="1" applyFont="1" applyBorder="1" applyAlignment="1">
      <alignment vertical="center" shrinkToFit="1"/>
    </xf>
    <xf numFmtId="0" fontId="29" fillId="0" borderId="65" xfId="44" applyFont="1" applyBorder="1" applyAlignment="1">
      <alignment horizontal="center" vertical="center" shrinkToFit="1"/>
    </xf>
    <xf numFmtId="0" fontId="29" fillId="0" borderId="68" xfId="44" applyFont="1" applyBorder="1" applyAlignment="1">
      <alignment horizontal="center" vertical="center" shrinkToFit="1"/>
    </xf>
    <xf numFmtId="0" fontId="59" fillId="0" borderId="0" xfId="0" applyFont="1" applyAlignment="1">
      <alignment horizontal="center" vertical="top"/>
    </xf>
    <xf numFmtId="0" fontId="58" fillId="0" borderId="0" xfId="0" applyFont="1" applyAlignment="1">
      <alignment horizontal="center" vertical="center" wrapText="1"/>
    </xf>
    <xf numFmtId="0" fontId="29" fillId="0" borderId="0" xfId="0" applyFont="1" applyAlignment="1" applyProtection="1">
      <alignment horizontal="center" vertical="top" wrapText="1"/>
      <protection locked="0"/>
    </xf>
    <xf numFmtId="0" fontId="29" fillId="0" borderId="0" xfId="0" applyFont="1" applyAlignment="1" applyProtection="1">
      <alignment horizontal="left" vertical="center" wrapText="1"/>
      <protection locked="0"/>
    </xf>
    <xf numFmtId="0" fontId="60" fillId="0" borderId="0" xfId="0" applyFont="1" applyAlignment="1">
      <alignment horizontal="left" vertical="center"/>
    </xf>
    <xf numFmtId="0" fontId="29" fillId="0" borderId="0" xfId="44" applyFont="1" applyAlignment="1">
      <alignment horizontal="center" vertical="center" shrinkToFit="1"/>
    </xf>
    <xf numFmtId="0" fontId="29" fillId="0" borderId="0" xfId="0" applyFont="1" applyAlignment="1" applyProtection="1">
      <alignment horizontal="center" vertical="center" shrinkToFit="1"/>
      <protection locked="0"/>
    </xf>
    <xf numFmtId="0" fontId="60" fillId="0" borderId="0" xfId="0" applyFont="1" applyAlignment="1">
      <alignment vertical="center" wrapText="1"/>
    </xf>
    <xf numFmtId="179" fontId="29" fillId="0" borderId="11" xfId="44" applyNumberFormat="1" applyFont="1" applyBorder="1" applyAlignment="1">
      <alignment vertical="center" shrinkToFit="1"/>
    </xf>
    <xf numFmtId="179" fontId="29" fillId="0" borderId="14" xfId="0" applyNumberFormat="1" applyFont="1" applyBorder="1" applyAlignment="1">
      <alignment horizontal="right" vertical="center" shrinkToFit="1"/>
    </xf>
    <xf numFmtId="0" fontId="69" fillId="0" borderId="0" xfId="0" applyFont="1" applyAlignment="1"/>
    <xf numFmtId="0" fontId="69" fillId="0" borderId="0" xfId="44" applyFont="1" applyAlignment="1">
      <alignment vertical="center"/>
    </xf>
    <xf numFmtId="0" fontId="69" fillId="0" borderId="0" xfId="44" applyFont="1"/>
    <xf numFmtId="0" fontId="69" fillId="0" borderId="0" xfId="0" applyFont="1">
      <alignment vertical="center"/>
    </xf>
    <xf numFmtId="0" fontId="69" fillId="0" borderId="0" xfId="44" applyFont="1" applyAlignment="1">
      <alignment horizontal="center" vertical="top"/>
    </xf>
    <xf numFmtId="0" fontId="0" fillId="0" borderId="28" xfId="0" applyBorder="1">
      <alignment vertical="center"/>
    </xf>
    <xf numFmtId="0" fontId="0" fillId="0" borderId="54" xfId="0" applyBorder="1">
      <alignment vertical="center"/>
    </xf>
    <xf numFmtId="0" fontId="0" fillId="0" borderId="0" xfId="0" applyAlignment="1">
      <alignment horizontal="center" vertical="center"/>
    </xf>
    <xf numFmtId="0" fontId="60" fillId="0" borderId="0" xfId="0" applyFont="1" applyAlignment="1">
      <alignment horizontal="right" vertical="center"/>
    </xf>
    <xf numFmtId="0" fontId="29" fillId="0" borderId="0" xfId="0" applyFont="1" applyAlignment="1">
      <alignment horizontal="left" vertical="center"/>
    </xf>
    <xf numFmtId="0" fontId="29" fillId="0" borderId="54" xfId="0" applyFont="1" applyBorder="1" applyAlignment="1">
      <alignment horizontal="center" vertical="center"/>
    </xf>
    <xf numFmtId="0" fontId="56" fillId="0" borderId="77" xfId="0" applyFont="1" applyBorder="1" applyAlignment="1">
      <alignment horizontal="center" vertical="center"/>
    </xf>
    <xf numFmtId="0" fontId="56" fillId="0" borderId="50" xfId="0" applyFont="1" applyBorder="1" applyAlignment="1">
      <alignment horizontal="center" vertical="center"/>
    </xf>
    <xf numFmtId="0" fontId="56" fillId="0" borderId="54" xfId="0" applyFont="1" applyBorder="1" applyAlignment="1">
      <alignment horizontal="center" vertical="center"/>
    </xf>
    <xf numFmtId="0" fontId="29" fillId="0" borderId="59" xfId="0" applyFont="1" applyBorder="1" applyAlignment="1">
      <alignment horizontal="right" vertical="center"/>
    </xf>
    <xf numFmtId="0" fontId="29" fillId="0" borderId="59" xfId="0" applyFont="1" applyBorder="1" applyAlignment="1">
      <alignment horizontal="center" vertical="center"/>
    </xf>
    <xf numFmtId="0" fontId="29" fillId="0" borderId="21" xfId="44" applyFont="1" applyBorder="1" applyAlignment="1">
      <alignment vertical="center"/>
    </xf>
    <xf numFmtId="0" fontId="29" fillId="0" borderId="21" xfId="0" applyFont="1" applyBorder="1" applyAlignment="1">
      <alignment horizontal="center" vertical="center" wrapText="1"/>
    </xf>
    <xf numFmtId="184" fontId="29" fillId="0" borderId="90" xfId="44" applyNumberFormat="1" applyFont="1" applyBorder="1" applyAlignment="1">
      <alignment vertical="center" shrinkToFit="1"/>
    </xf>
    <xf numFmtId="179" fontId="29" fillId="0" borderId="21" xfId="44" applyNumberFormat="1" applyFont="1" applyBorder="1" applyAlignment="1">
      <alignment horizontal="right" vertical="center" shrinkToFit="1"/>
    </xf>
    <xf numFmtId="184" fontId="29" fillId="0" borderId="78" xfId="44" applyNumberFormat="1" applyFont="1" applyBorder="1" applyAlignment="1">
      <alignment vertical="center" shrinkToFit="1"/>
    </xf>
    <xf numFmtId="184" fontId="29" fillId="0" borderId="66" xfId="44" applyNumberFormat="1" applyFont="1" applyBorder="1" applyAlignment="1">
      <alignment vertical="center" shrinkToFit="1"/>
    </xf>
    <xf numFmtId="0" fontId="29" fillId="0" borderId="60" xfId="44" applyFont="1" applyBorder="1" applyAlignment="1">
      <alignment horizontal="center" vertical="center" shrinkToFit="1"/>
    </xf>
    <xf numFmtId="0" fontId="29" fillId="0" borderId="32" xfId="44" applyFont="1" applyBorder="1"/>
    <xf numFmtId="0" fontId="29" fillId="0" borderId="50" xfId="44" applyFont="1" applyBorder="1" applyAlignment="1">
      <alignment vertical="center"/>
    </xf>
    <xf numFmtId="0" fontId="29" fillId="0" borderId="28" xfId="44" applyFont="1" applyBorder="1" applyAlignment="1">
      <alignment horizontal="center" vertical="center"/>
    </xf>
    <xf numFmtId="0" fontId="29" fillId="0" borderId="117" xfId="44" applyFont="1" applyBorder="1" applyAlignment="1">
      <alignment horizontal="center" vertical="center"/>
    </xf>
    <xf numFmtId="0" fontId="29" fillId="0" borderId="118" xfId="44" applyFont="1" applyBorder="1" applyAlignment="1">
      <alignment horizontal="center" vertical="center"/>
    </xf>
    <xf numFmtId="0" fontId="29" fillId="0" borderId="105" xfId="44" applyFont="1" applyBorder="1" applyAlignment="1">
      <alignment horizontal="center" vertical="center"/>
    </xf>
    <xf numFmtId="0" fontId="29" fillId="0" borderId="119" xfId="44" applyFont="1" applyBorder="1" applyAlignment="1">
      <alignment horizontal="center" vertical="center"/>
    </xf>
    <xf numFmtId="0" fontId="56" fillId="0" borderId="50" xfId="280" applyNumberFormat="1" applyFont="1" applyFill="1" applyBorder="1" applyAlignment="1" applyProtection="1">
      <alignment horizontal="left" vertical="center" wrapText="1"/>
    </xf>
    <xf numFmtId="9" fontId="56" fillId="0" borderId="50" xfId="280" applyFont="1" applyFill="1" applyBorder="1" applyAlignment="1" applyProtection="1">
      <alignment horizontal="left" vertical="center" wrapText="1"/>
    </xf>
    <xf numFmtId="0" fontId="53" fillId="0" borderId="61" xfId="0" applyFont="1" applyBorder="1" applyAlignment="1">
      <alignment horizontal="center" vertical="center" shrinkToFit="1"/>
    </xf>
    <xf numFmtId="0" fontId="29" fillId="0" borderId="28" xfId="0" applyFont="1" applyBorder="1" applyAlignment="1">
      <alignment horizontal="center" vertical="center"/>
    </xf>
    <xf numFmtId="0" fontId="69" fillId="0" borderId="0" xfId="0" applyFont="1" applyAlignment="1">
      <alignment vertical="top" wrapText="1"/>
    </xf>
    <xf numFmtId="0" fontId="29" fillId="0" borderId="54" xfId="0" applyFont="1" applyBorder="1" applyAlignment="1">
      <alignment horizontal="center" vertical="center" wrapText="1"/>
    </xf>
    <xf numFmtId="0" fontId="29" fillId="0" borderId="25" xfId="44" applyFont="1" applyBorder="1" applyAlignment="1">
      <alignment horizontal="center" vertical="center"/>
    </xf>
    <xf numFmtId="186" fontId="29" fillId="0" borderId="0" xfId="0" applyNumberFormat="1" applyFont="1" applyAlignment="1">
      <alignment horizontal="right" vertical="center" shrinkToFit="1"/>
    </xf>
    <xf numFmtId="0" fontId="0" fillId="0" borderId="0" xfId="0" applyAlignment="1">
      <alignment horizontal="right" vertical="center"/>
    </xf>
    <xf numFmtId="190" fontId="0" fillId="0" borderId="0" xfId="0" applyNumberFormat="1">
      <alignment vertical="center"/>
    </xf>
    <xf numFmtId="190" fontId="0" fillId="0" borderId="0" xfId="0" applyNumberFormat="1" applyAlignment="1">
      <alignment horizontal="right" vertical="center"/>
    </xf>
    <xf numFmtId="0" fontId="29" fillId="0" borderId="0" xfId="44" applyFont="1" applyAlignment="1">
      <alignment horizontal="right" vertical="center"/>
    </xf>
    <xf numFmtId="0" fontId="56" fillId="0" borderId="0" xfId="0" applyFont="1" applyAlignment="1">
      <alignment horizontal="center" vertical="center"/>
    </xf>
    <xf numFmtId="0" fontId="29" fillId="0" borderId="0" xfId="44" applyFont="1" applyAlignment="1">
      <alignment vertical="center" wrapText="1"/>
    </xf>
    <xf numFmtId="0" fontId="56" fillId="0" borderId="0" xfId="44" applyFont="1" applyAlignment="1">
      <alignment horizontal="center"/>
    </xf>
    <xf numFmtId="0" fontId="29" fillId="0" borderId="0" xfId="44" applyFont="1" applyAlignment="1">
      <alignment horizontal="center" vertical="center" wrapText="1"/>
    </xf>
    <xf numFmtId="0" fontId="56" fillId="0" borderId="61" xfId="44" applyFont="1" applyBorder="1" applyAlignment="1">
      <alignment horizontal="left" vertical="center" shrinkToFit="1"/>
    </xf>
    <xf numFmtId="0" fontId="56" fillId="0" borderId="61" xfId="44" applyFont="1" applyBorder="1" applyAlignment="1">
      <alignment horizontal="left" vertical="center"/>
    </xf>
    <xf numFmtId="0" fontId="56" fillId="0" borderId="33" xfId="44" applyFont="1" applyBorder="1" applyAlignment="1">
      <alignment horizontal="left" vertical="center" shrinkToFit="1"/>
    </xf>
    <xf numFmtId="0" fontId="56" fillId="0" borderId="33" xfId="44" applyFont="1" applyBorder="1" applyAlignment="1">
      <alignment horizontal="left" vertical="center"/>
    </xf>
    <xf numFmtId="0" fontId="56" fillId="0" borderId="65" xfId="44" applyFont="1" applyBorder="1" applyAlignment="1">
      <alignment horizontal="left" vertical="center" shrinkToFit="1"/>
    </xf>
    <xf numFmtId="0" fontId="56" fillId="0" borderId="0" xfId="0" applyFont="1">
      <alignment vertical="center"/>
    </xf>
    <xf numFmtId="0" fontId="29" fillId="0" borderId="0" xfId="0" applyFont="1" applyAlignment="1">
      <alignment horizontal="left" vertical="center" wrapText="1"/>
    </xf>
    <xf numFmtId="177" fontId="29" fillId="0" borderId="0" xfId="44" applyNumberFormat="1" applyFont="1" applyAlignment="1" applyProtection="1">
      <alignment vertical="center" shrinkToFit="1"/>
      <protection locked="0"/>
    </xf>
    <xf numFmtId="0" fontId="66" fillId="0" borderId="0" xfId="0" applyFont="1">
      <alignment vertical="center"/>
    </xf>
    <xf numFmtId="0" fontId="29" fillId="0" borderId="77" xfId="0" applyFont="1" applyBorder="1" applyAlignment="1">
      <alignment horizontal="center" vertical="center"/>
    </xf>
    <xf numFmtId="0" fontId="29" fillId="0" borderId="50" xfId="0" applyFont="1" applyBorder="1" applyAlignment="1">
      <alignment horizontal="center" vertical="center"/>
    </xf>
    <xf numFmtId="0" fontId="29" fillId="0" borderId="60" xfId="0" applyFont="1" applyBorder="1" applyAlignment="1">
      <alignment horizontal="left" vertical="center"/>
    </xf>
    <xf numFmtId="0" fontId="29" fillId="0" borderId="61" xfId="0" applyFont="1" applyBorder="1" applyAlignment="1">
      <alignment horizontal="left" vertical="center"/>
    </xf>
    <xf numFmtId="0" fontId="29" fillId="0" borderId="62" xfId="0" applyFont="1" applyBorder="1" applyAlignment="1">
      <alignment horizontal="left" vertical="center"/>
    </xf>
    <xf numFmtId="0" fontId="29" fillId="0" borderId="50" xfId="0" applyFont="1" applyBorder="1" applyAlignment="1">
      <alignment horizontal="left" vertical="center"/>
    </xf>
    <xf numFmtId="0" fontId="76" fillId="0" borderId="0" xfId="0" applyFont="1">
      <alignment vertical="center"/>
    </xf>
    <xf numFmtId="0" fontId="58" fillId="0" borderId="0" xfId="0" applyFont="1" applyAlignment="1">
      <alignment horizontal="left" vertical="center"/>
    </xf>
    <xf numFmtId="0" fontId="30" fillId="0" borderId="0" xfId="0" applyFont="1" applyAlignment="1">
      <alignment horizontal="center" vertical="center"/>
    </xf>
    <xf numFmtId="0" fontId="29" fillId="0" borderId="0" xfId="0" applyFont="1" applyAlignment="1" applyProtection="1">
      <alignment vertical="top" wrapText="1"/>
      <protection locked="0"/>
    </xf>
    <xf numFmtId="0" fontId="29" fillId="0" borderId="0" xfId="44" applyFont="1" applyAlignment="1">
      <alignment horizontal="center"/>
    </xf>
    <xf numFmtId="0" fontId="56" fillId="0" borderId="0" xfId="44" applyFont="1" applyAlignment="1">
      <alignment horizontal="left" vertical="center" shrinkToFit="1"/>
    </xf>
    <xf numFmtId="0" fontId="56" fillId="0" borderId="0" xfId="44" applyFont="1" applyAlignment="1">
      <alignment horizontal="left" vertical="center"/>
    </xf>
    <xf numFmtId="0" fontId="56" fillId="0" borderId="0" xfId="280" applyNumberFormat="1" applyFont="1" applyFill="1" applyBorder="1" applyAlignment="1" applyProtection="1">
      <alignment horizontal="left" vertical="center" wrapText="1"/>
    </xf>
    <xf numFmtId="9" fontId="56" fillId="0" borderId="0" xfId="280" applyFont="1" applyFill="1" applyBorder="1" applyAlignment="1" applyProtection="1">
      <alignment horizontal="left" vertical="center" wrapText="1"/>
    </xf>
    <xf numFmtId="0" fontId="56" fillId="0" borderId="0" xfId="0" applyFont="1" applyAlignment="1">
      <alignment vertical="center" wrapText="1"/>
    </xf>
    <xf numFmtId="0" fontId="56" fillId="0" borderId="0" xfId="0" applyFont="1" applyAlignment="1">
      <alignment horizontal="center" vertical="center" wrapText="1"/>
    </xf>
    <xf numFmtId="0" fontId="29" fillId="0" borderId="0" xfId="0" applyFont="1" applyAlignment="1">
      <alignment horizontal="center" vertical="center" wrapText="1"/>
    </xf>
    <xf numFmtId="9" fontId="56" fillId="0" borderId="33" xfId="280" applyFont="1" applyFill="1" applyBorder="1" applyAlignment="1" applyProtection="1">
      <alignment horizontal="left" vertical="center" wrapText="1"/>
    </xf>
    <xf numFmtId="0" fontId="56" fillId="0" borderId="65" xfId="44" applyFont="1" applyBorder="1" applyAlignment="1">
      <alignment horizontal="left" vertical="center"/>
    </xf>
    <xf numFmtId="0" fontId="56" fillId="0" borderId="62" xfId="280" applyNumberFormat="1" applyFont="1" applyFill="1" applyBorder="1" applyAlignment="1" applyProtection="1">
      <alignment horizontal="left" vertical="center" wrapText="1"/>
    </xf>
    <xf numFmtId="9" fontId="56" fillId="0" borderId="62" xfId="280" applyFont="1" applyFill="1" applyBorder="1" applyAlignment="1" applyProtection="1">
      <alignment horizontal="left" vertical="center" wrapText="1"/>
    </xf>
    <xf numFmtId="0" fontId="56" fillId="0" borderId="95" xfId="44" applyFont="1" applyBorder="1" applyAlignment="1">
      <alignment horizontal="left" vertical="center"/>
    </xf>
    <xf numFmtId="9" fontId="56" fillId="0" borderId="90" xfId="280" applyFont="1" applyFill="1" applyBorder="1" applyAlignment="1" applyProtection="1">
      <alignment horizontal="left" vertical="center" wrapText="1"/>
    </xf>
    <xf numFmtId="0" fontId="56" fillId="0" borderId="95" xfId="44" applyFont="1" applyBorder="1" applyAlignment="1">
      <alignment horizontal="left" vertical="center" shrinkToFit="1"/>
    </xf>
    <xf numFmtId="0" fontId="56" fillId="0" borderId="90" xfId="280" applyNumberFormat="1" applyFont="1" applyFill="1" applyBorder="1" applyAlignment="1" applyProtection="1">
      <alignment horizontal="left" vertical="center" wrapText="1"/>
    </xf>
    <xf numFmtId="0" fontId="29" fillId="0" borderId="11" xfId="44" applyFont="1" applyBorder="1" applyAlignment="1">
      <alignment horizontal="center" vertical="center"/>
    </xf>
    <xf numFmtId="0" fontId="29" fillId="0" borderId="12" xfId="44" applyFont="1" applyBorder="1" applyAlignment="1">
      <alignment horizontal="center" vertical="center"/>
    </xf>
    <xf numFmtId="0" fontId="29" fillId="0" borderId="14" xfId="44" applyFont="1" applyBorder="1" applyAlignment="1">
      <alignment horizontal="center" vertical="center"/>
    </xf>
    <xf numFmtId="0" fontId="29" fillId="0" borderId="87" xfId="44" applyFont="1" applyBorder="1" applyAlignment="1">
      <alignment vertical="center"/>
    </xf>
    <xf numFmtId="0" fontId="29" fillId="0" borderId="87" xfId="44" applyFont="1" applyBorder="1" applyAlignment="1">
      <alignment vertical="top" wrapText="1"/>
    </xf>
    <xf numFmtId="0" fontId="29" fillId="0" borderId="72" xfId="44" applyFont="1" applyBorder="1" applyAlignment="1">
      <alignment vertical="top" wrapText="1"/>
    </xf>
    <xf numFmtId="0" fontId="29" fillId="0" borderId="11" xfId="44" applyFont="1" applyBorder="1" applyAlignment="1">
      <alignment horizontal="center" vertical="center" wrapText="1"/>
    </xf>
    <xf numFmtId="0" fontId="29" fillId="0" borderId="12" xfId="44" applyFont="1" applyBorder="1" applyAlignment="1">
      <alignment horizontal="center" vertical="center" wrapText="1"/>
    </xf>
    <xf numFmtId="0" fontId="29" fillId="0" borderId="14" xfId="44" applyFont="1" applyBorder="1" applyAlignment="1">
      <alignment horizontal="center" vertical="center" wrapText="1"/>
    </xf>
    <xf numFmtId="0" fontId="29" fillId="0" borderId="25" xfId="0" applyFont="1" applyBorder="1" applyAlignment="1">
      <alignment horizontal="center" vertical="center" wrapText="1"/>
    </xf>
    <xf numFmtId="0" fontId="29" fillId="0" borderId="61" xfId="44" applyFont="1" applyBorder="1" applyAlignment="1">
      <alignment horizontal="center" vertical="center"/>
    </xf>
    <xf numFmtId="0" fontId="29" fillId="0" borderId="50" xfId="44" applyFont="1" applyBorder="1" applyAlignment="1">
      <alignment horizontal="center" vertical="center"/>
    </xf>
    <xf numFmtId="0" fontId="29" fillId="0" borderId="129" xfId="0" applyFont="1" applyBorder="1" applyAlignment="1">
      <alignment horizontal="distributed" vertical="center" wrapText="1"/>
    </xf>
    <xf numFmtId="0" fontId="29" fillId="0" borderId="69" xfId="0" applyFont="1" applyBorder="1" applyAlignment="1">
      <alignment horizontal="distributed" vertical="center" wrapText="1"/>
    </xf>
    <xf numFmtId="0" fontId="29" fillId="0" borderId="66" xfId="44" applyFont="1" applyBorder="1" applyAlignment="1">
      <alignment horizontal="center" vertical="center" shrinkToFit="1"/>
    </xf>
    <xf numFmtId="179" fontId="29" fillId="0" borderId="21" xfId="44" applyNumberFormat="1" applyFont="1" applyBorder="1" applyAlignment="1">
      <alignment vertical="center" shrinkToFit="1"/>
    </xf>
    <xf numFmtId="0" fontId="29" fillId="0" borderId="77" xfId="44" applyFont="1" applyBorder="1" applyAlignment="1">
      <alignment horizontal="center" vertical="center" shrinkToFit="1"/>
    </xf>
    <xf numFmtId="0" fontId="29" fillId="0" borderId="69" xfId="44" applyFont="1" applyBorder="1" applyAlignment="1">
      <alignment horizontal="center" vertical="center"/>
    </xf>
    <xf numFmtId="0" fontId="29" fillId="0" borderId="102" xfId="44" applyFont="1" applyBorder="1" applyAlignment="1">
      <alignment horizontal="center" vertical="center"/>
    </xf>
    <xf numFmtId="0" fontId="29" fillId="0" borderId="102" xfId="44" applyFont="1" applyBorder="1" applyAlignment="1">
      <alignment horizontal="center" vertical="center" shrinkToFit="1"/>
    </xf>
    <xf numFmtId="0" fontId="29" fillId="0" borderId="135" xfId="44" applyFont="1" applyBorder="1" applyAlignment="1">
      <alignment horizontal="center" vertical="center"/>
    </xf>
    <xf numFmtId="0" fontId="29" fillId="0" borderId="109" xfId="44" applyFont="1" applyBorder="1" applyAlignment="1">
      <alignment horizontal="center" vertical="center"/>
    </xf>
    <xf numFmtId="0" fontId="29" fillId="0" borderId="136" xfId="44" applyFont="1" applyBorder="1" applyAlignment="1">
      <alignment horizontal="center" vertical="center"/>
    </xf>
    <xf numFmtId="0" fontId="29" fillId="0" borderId="33" xfId="44" applyFont="1" applyBorder="1"/>
    <xf numFmtId="187" fontId="29" fillId="0" borderId="21" xfId="44" applyNumberFormat="1" applyFont="1" applyBorder="1" applyAlignment="1">
      <alignment vertical="center" shrinkToFit="1"/>
    </xf>
    <xf numFmtId="187" fontId="29" fillId="0" borderId="69" xfId="44" applyNumberFormat="1" applyFont="1" applyBorder="1" applyAlignment="1">
      <alignment horizontal="center" vertical="center" shrinkToFit="1"/>
    </xf>
    <xf numFmtId="184" fontId="29" fillId="0" borderId="129" xfId="44" applyNumberFormat="1" applyFont="1" applyBorder="1" applyAlignment="1">
      <alignment vertical="center" shrinkToFit="1"/>
    </xf>
    <xf numFmtId="0" fontId="29" fillId="0" borderId="129" xfId="44" applyFont="1" applyBorder="1" applyAlignment="1">
      <alignment vertical="center"/>
    </xf>
    <xf numFmtId="0" fontId="66" fillId="25" borderId="0" xfId="0" applyFont="1" applyFill="1" applyAlignment="1" applyProtection="1">
      <alignment horizontal="right" vertical="center"/>
      <protection locked="0"/>
    </xf>
    <xf numFmtId="186" fontId="66" fillId="25" borderId="0" xfId="0" applyNumberFormat="1" applyFont="1" applyFill="1" applyAlignment="1" applyProtection="1">
      <alignment horizontal="right" vertical="center"/>
      <protection locked="0"/>
    </xf>
    <xf numFmtId="0" fontId="29" fillId="25" borderId="25" xfId="0" applyFont="1" applyFill="1" applyBorder="1" applyAlignment="1" applyProtection="1">
      <alignment vertical="center" wrapText="1"/>
      <protection locked="0"/>
    </xf>
    <xf numFmtId="0" fontId="0" fillId="25" borderId="59" xfId="0" applyFill="1" applyBorder="1" applyAlignment="1">
      <alignment vertical="center" wrapText="1"/>
    </xf>
    <xf numFmtId="0" fontId="71" fillId="25" borderId="59" xfId="0" applyFont="1" applyFill="1" applyBorder="1" applyAlignment="1">
      <alignment vertical="center" wrapText="1"/>
    </xf>
    <xf numFmtId="0" fontId="0" fillId="25" borderId="54" xfId="0" applyFill="1" applyBorder="1" applyAlignment="1">
      <alignment vertical="center" wrapText="1"/>
    </xf>
    <xf numFmtId="0" fontId="29" fillId="25" borderId="25" xfId="0" applyFont="1" applyFill="1" applyBorder="1" applyAlignment="1" applyProtection="1">
      <alignment horizontal="center" vertical="center" wrapText="1"/>
      <protection locked="0"/>
    </xf>
    <xf numFmtId="0" fontId="30" fillId="24" borderId="0" xfId="0" applyFont="1" applyFill="1">
      <alignment vertical="center"/>
    </xf>
    <xf numFmtId="0" fontId="30" fillId="24" borderId="17" xfId="0" applyFont="1" applyFill="1" applyBorder="1" applyProtection="1">
      <alignment vertical="center"/>
      <protection locked="0"/>
    </xf>
    <xf numFmtId="14" fontId="0" fillId="24" borderId="0" xfId="0" applyNumberFormat="1" applyFill="1" applyAlignment="1">
      <alignment horizontal="center" vertical="center"/>
    </xf>
    <xf numFmtId="0" fontId="30" fillId="24" borderId="28" xfId="0" applyFont="1" applyFill="1" applyBorder="1">
      <alignment vertical="center"/>
    </xf>
    <xf numFmtId="0" fontId="30" fillId="24" borderId="0" xfId="0" applyFont="1" applyFill="1" applyProtection="1">
      <alignment vertical="center"/>
      <protection locked="0"/>
    </xf>
    <xf numFmtId="0" fontId="67" fillId="24" borderId="0" xfId="0" applyFont="1" applyFill="1" applyAlignment="1">
      <alignment horizontal="center" vertical="center"/>
    </xf>
    <xf numFmtId="0" fontId="0" fillId="24" borderId="0" xfId="0" applyFill="1" applyAlignment="1">
      <alignment horizontal="right" vertical="center"/>
    </xf>
    <xf numFmtId="0" fontId="0" fillId="24" borderId="0" xfId="0" applyFill="1">
      <alignment vertical="center"/>
    </xf>
    <xf numFmtId="0" fontId="29" fillId="24" borderId="0" xfId="44" applyFont="1" applyFill="1" applyAlignment="1">
      <alignment horizontal="right"/>
    </xf>
    <xf numFmtId="0" fontId="29" fillId="24" borderId="0" xfId="44" applyFont="1" applyFill="1"/>
    <xf numFmtId="0" fontId="29" fillId="24" borderId="0" xfId="44" applyFont="1" applyFill="1" applyAlignment="1">
      <alignment vertical="top" wrapText="1"/>
    </xf>
    <xf numFmtId="0" fontId="53" fillId="24" borderId="0" xfId="44" applyFont="1" applyFill="1" applyAlignment="1">
      <alignment horizontal="center" vertical="center" wrapText="1"/>
    </xf>
    <xf numFmtId="0" fontId="29" fillId="24" borderId="0" xfId="44" applyFont="1" applyFill="1" applyAlignment="1">
      <alignment horizontal="center" wrapText="1"/>
    </xf>
    <xf numFmtId="0" fontId="56" fillId="24" borderId="0" xfId="44" applyFont="1" applyFill="1" applyAlignment="1">
      <alignment vertical="top" wrapText="1"/>
    </xf>
    <xf numFmtId="0" fontId="29" fillId="24" borderId="0" xfId="44" applyFont="1" applyFill="1" applyAlignment="1">
      <alignment vertical="center"/>
    </xf>
    <xf numFmtId="0" fontId="29" fillId="24" borderId="0" xfId="44" applyFont="1" applyFill="1" applyAlignment="1">
      <alignment horizontal="center" vertical="center" wrapText="1"/>
    </xf>
    <xf numFmtId="0" fontId="29" fillId="24" borderId="0" xfId="44" applyFont="1" applyFill="1" applyAlignment="1">
      <alignment horizontal="center" vertical="center"/>
    </xf>
    <xf numFmtId="0" fontId="29" fillId="24" borderId="28" xfId="44" applyFont="1" applyFill="1" applyBorder="1" applyAlignment="1">
      <alignment horizontal="center" vertical="center" wrapText="1"/>
    </xf>
    <xf numFmtId="0" fontId="29" fillId="24" borderId="28" xfId="44" applyFont="1" applyFill="1" applyBorder="1" applyAlignment="1" applyProtection="1">
      <alignment horizontal="center" vertical="center" wrapText="1"/>
      <protection locked="0"/>
    </xf>
    <xf numFmtId="0" fontId="29" fillId="24" borderId="28" xfId="44" applyFont="1" applyFill="1" applyBorder="1" applyAlignment="1" applyProtection="1">
      <alignment horizontal="center" vertical="center"/>
      <protection locked="0"/>
    </xf>
    <xf numFmtId="0" fontId="29" fillId="24" borderId="28" xfId="44" applyFont="1" applyFill="1" applyBorder="1" applyAlignment="1">
      <alignment horizontal="center" vertical="center"/>
    </xf>
    <xf numFmtId="0" fontId="29" fillId="24" borderId="0" xfId="44" applyFont="1" applyFill="1" applyAlignment="1">
      <alignment horizontal="left" vertical="center" wrapText="1"/>
    </xf>
    <xf numFmtId="0" fontId="29" fillId="24" borderId="0" xfId="44" applyFont="1" applyFill="1" applyAlignment="1">
      <alignment horizontal="right" vertical="center"/>
    </xf>
    <xf numFmtId="0" fontId="29" fillId="24" borderId="0" xfId="44" applyFont="1" applyFill="1" applyAlignment="1">
      <alignment horizontal="left" vertical="top" wrapText="1"/>
    </xf>
    <xf numFmtId="0" fontId="29" fillId="24" borderId="0" xfId="44" applyFont="1" applyFill="1" applyAlignment="1">
      <alignment horizontal="center" vertical="top" wrapText="1"/>
    </xf>
    <xf numFmtId="0" fontId="29" fillId="24" borderId="32" xfId="44" applyFont="1" applyFill="1" applyBorder="1" applyAlignment="1">
      <alignment horizontal="center" vertical="center"/>
    </xf>
    <xf numFmtId="0" fontId="29" fillId="24" borderId="0" xfId="0" applyFont="1" applyFill="1">
      <alignment vertical="center"/>
    </xf>
    <xf numFmtId="0" fontId="29" fillId="24" borderId="0" xfId="0" applyFont="1" applyFill="1" applyAlignment="1">
      <alignment horizontal="left" vertical="top"/>
    </xf>
    <xf numFmtId="0" fontId="29" fillId="24" borderId="0" xfId="0" applyFont="1" applyFill="1" applyAlignment="1">
      <alignment horizontal="center" vertical="center"/>
    </xf>
    <xf numFmtId="0" fontId="29" fillId="24" borderId="0" xfId="0" applyFont="1" applyFill="1" applyAlignment="1">
      <alignment horizontal="right"/>
    </xf>
    <xf numFmtId="0" fontId="29" fillId="24" borderId="0" xfId="44" applyFont="1" applyFill="1" applyAlignment="1">
      <alignment horizontal="left"/>
    </xf>
    <xf numFmtId="0" fontId="29" fillId="24" borderId="0" xfId="44" applyFont="1" applyFill="1" applyAlignment="1">
      <alignment horizontal="left" wrapText="1"/>
    </xf>
    <xf numFmtId="0" fontId="29" fillId="24" borderId="0" xfId="44" applyFont="1" applyFill="1" applyAlignment="1">
      <alignment horizontal="left" vertical="center"/>
    </xf>
    <xf numFmtId="0" fontId="29" fillId="24" borderId="0" xfId="44" applyFont="1" applyFill="1" applyAlignment="1">
      <alignment horizontal="left" vertical="top"/>
    </xf>
    <xf numFmtId="0" fontId="29" fillId="24" borderId="0" xfId="44" applyFont="1" applyFill="1" applyAlignment="1" applyProtection="1">
      <alignment horizontal="center" vertical="center"/>
      <protection locked="0"/>
    </xf>
    <xf numFmtId="176" fontId="29" fillId="24" borderId="0" xfId="279" applyFont="1" applyFill="1" applyBorder="1" applyAlignment="1" applyProtection="1">
      <alignment horizontal="left" vertical="top"/>
    </xf>
    <xf numFmtId="0" fontId="29" fillId="24" borderId="0" xfId="0" applyFont="1" applyFill="1" applyAlignment="1">
      <alignment wrapText="1"/>
    </xf>
    <xf numFmtId="0" fontId="56" fillId="24" borderId="0" xfId="280" applyNumberFormat="1" applyFont="1" applyFill="1" applyBorder="1" applyAlignment="1" applyProtection="1">
      <alignment horizontal="center"/>
    </xf>
    <xf numFmtId="9" fontId="56" fillId="24" borderId="0" xfId="280" applyFont="1" applyFill="1" applyBorder="1" applyAlignment="1" applyProtection="1">
      <alignment horizontal="center"/>
    </xf>
    <xf numFmtId="9" fontId="29" fillId="24" borderId="0" xfId="280" applyFont="1" applyFill="1" applyBorder="1" applyAlignment="1" applyProtection="1">
      <alignment horizontal="right" wrapText="1"/>
    </xf>
    <xf numFmtId="0" fontId="56" fillId="24" borderId="0" xfId="0" applyFont="1" applyFill="1" applyAlignment="1">
      <alignment horizontal="center" vertical="center"/>
    </xf>
    <xf numFmtId="0" fontId="53" fillId="24" borderId="0" xfId="0" applyFont="1" applyFill="1" applyAlignment="1">
      <alignment horizontal="center" wrapText="1"/>
    </xf>
    <xf numFmtId="0" fontId="29" fillId="24" borderId="0" xfId="0" applyFont="1" applyFill="1" applyAlignment="1">
      <alignment horizontal="left"/>
    </xf>
    <xf numFmtId="0" fontId="29" fillId="24" borderId="0" xfId="0" applyFont="1" applyFill="1" applyAlignment="1">
      <alignment horizontal="left" wrapText="1"/>
    </xf>
    <xf numFmtId="0" fontId="29" fillId="24" borderId="0" xfId="0" applyFont="1" applyFill="1" applyAlignment="1">
      <alignment vertical="center" wrapText="1"/>
    </xf>
    <xf numFmtId="0" fontId="29" fillId="24" borderId="0" xfId="0" applyFont="1" applyFill="1" applyAlignment="1">
      <alignment vertical="center" shrinkToFit="1"/>
    </xf>
    <xf numFmtId="0" fontId="29" fillId="24" borderId="0" xfId="0" applyFont="1" applyFill="1" applyAlignment="1">
      <alignment horizontal="left" vertical="center" shrinkToFit="1"/>
    </xf>
    <xf numFmtId="0" fontId="31" fillId="24" borderId="0" xfId="0" applyFont="1" applyFill="1" applyAlignment="1">
      <alignment vertical="top" wrapText="1"/>
    </xf>
    <xf numFmtId="0" fontId="64" fillId="24" borderId="0" xfId="0" applyFont="1" applyFill="1" applyAlignment="1">
      <alignment vertical="center" wrapText="1"/>
    </xf>
    <xf numFmtId="0" fontId="31" fillId="24" borderId="0" xfId="43" applyFont="1" applyFill="1">
      <alignment vertical="center"/>
    </xf>
    <xf numFmtId="0" fontId="51" fillId="24" borderId="0" xfId="43" applyFont="1" applyFill="1" applyAlignment="1">
      <alignment horizontal="center" vertical="center"/>
    </xf>
    <xf numFmtId="0" fontId="31" fillId="24" borderId="0" xfId="43" applyFont="1" applyFill="1" applyAlignment="1">
      <alignment horizontal="center" vertical="center"/>
    </xf>
    <xf numFmtId="0" fontId="31" fillId="24" borderId="17" xfId="43" applyFont="1" applyFill="1" applyBorder="1" applyAlignment="1">
      <alignment horizontal="center" vertical="center"/>
    </xf>
    <xf numFmtId="0" fontId="31" fillId="24" borderId="47" xfId="43" applyFont="1" applyFill="1" applyBorder="1" applyAlignment="1">
      <alignment horizontal="center" vertical="center"/>
    </xf>
    <xf numFmtId="0" fontId="31" fillId="24" borderId="48" xfId="43" applyFont="1" applyFill="1" applyBorder="1" applyAlignment="1">
      <alignment horizontal="center" vertical="center"/>
    </xf>
    <xf numFmtId="0" fontId="31" fillId="24" borderId="17" xfId="43" applyFont="1" applyFill="1" applyBorder="1" applyAlignment="1">
      <alignment horizontal="center" vertical="center" wrapText="1"/>
    </xf>
    <xf numFmtId="0" fontId="29" fillId="24" borderId="74" xfId="0" applyFont="1" applyFill="1" applyBorder="1" applyAlignment="1">
      <alignment horizontal="center" vertical="center"/>
    </xf>
    <xf numFmtId="0" fontId="29" fillId="24" borderId="73" xfId="0" applyFont="1" applyFill="1" applyBorder="1">
      <alignment vertical="center"/>
    </xf>
    <xf numFmtId="0" fontId="51" fillId="24" borderId="0" xfId="43" applyFont="1" applyFill="1" applyAlignment="1">
      <alignment horizontal="centerContinuous" vertical="center"/>
    </xf>
    <xf numFmtId="0" fontId="31" fillId="24" borderId="0" xfId="43" applyFont="1" applyFill="1" applyAlignment="1">
      <alignment horizontal="centerContinuous" vertical="center"/>
    </xf>
    <xf numFmtId="0" fontId="29" fillId="24" borderId="89" xfId="0" applyFont="1" applyFill="1" applyBorder="1" applyAlignment="1">
      <alignment horizontal="justify" vertical="center"/>
    </xf>
    <xf numFmtId="0" fontId="29" fillId="24" borderId="71" xfId="0" applyFont="1" applyFill="1" applyBorder="1" applyAlignment="1">
      <alignment vertical="center" wrapText="1"/>
    </xf>
    <xf numFmtId="0" fontId="29" fillId="24" borderId="19" xfId="0" applyFont="1" applyFill="1" applyBorder="1" applyAlignment="1">
      <alignment horizontal="center" vertical="center" shrinkToFit="1"/>
    </xf>
    <xf numFmtId="0" fontId="29" fillId="24" borderId="49" xfId="0" applyFont="1" applyFill="1" applyBorder="1" applyAlignment="1">
      <alignment vertical="center" wrapText="1"/>
    </xf>
    <xf numFmtId="0" fontId="29" fillId="24" borderId="0" xfId="0" applyFont="1" applyFill="1" applyAlignment="1">
      <alignment horizontal="left" vertical="center"/>
    </xf>
    <xf numFmtId="185" fontId="29" fillId="24" borderId="28" xfId="0" applyNumberFormat="1" applyFont="1" applyFill="1" applyBorder="1">
      <alignment vertical="center"/>
    </xf>
    <xf numFmtId="0" fontId="29" fillId="24" borderId="28" xfId="0" applyFont="1" applyFill="1" applyBorder="1">
      <alignment vertical="center"/>
    </xf>
    <xf numFmtId="185" fontId="29" fillId="24" borderId="20" xfId="0" applyNumberFormat="1" applyFont="1" applyFill="1" applyBorder="1" applyAlignment="1">
      <alignment horizontal="center" vertical="center"/>
    </xf>
    <xf numFmtId="0" fontId="31" fillId="24" borderId="21" xfId="43" applyFont="1" applyFill="1" applyBorder="1">
      <alignment vertical="center"/>
    </xf>
    <xf numFmtId="0" fontId="31" fillId="24" borderId="50" xfId="43" applyFont="1" applyFill="1" applyBorder="1">
      <alignment vertical="center"/>
    </xf>
    <xf numFmtId="178" fontId="31" fillId="24" borderId="21" xfId="43" applyNumberFormat="1" applyFont="1" applyFill="1" applyBorder="1">
      <alignment vertical="center"/>
    </xf>
    <xf numFmtId="0" fontId="31" fillId="24" borderId="22" xfId="43" applyFont="1" applyFill="1" applyBorder="1">
      <alignment vertical="center"/>
    </xf>
    <xf numFmtId="180" fontId="31" fillId="24" borderId="21" xfId="43" applyNumberFormat="1" applyFont="1" applyFill="1" applyBorder="1">
      <alignment vertical="center"/>
    </xf>
    <xf numFmtId="182" fontId="31" fillId="24" borderId="21" xfId="43" applyNumberFormat="1" applyFont="1" applyFill="1" applyBorder="1">
      <alignment vertical="center"/>
    </xf>
    <xf numFmtId="0" fontId="31" fillId="24" borderId="23" xfId="43" applyFont="1" applyFill="1" applyBorder="1">
      <alignment vertical="center"/>
    </xf>
    <xf numFmtId="0" fontId="31" fillId="24" borderId="0" xfId="43" applyFont="1" applyFill="1" applyAlignment="1">
      <alignment horizontal="center" vertical="center" wrapText="1"/>
    </xf>
    <xf numFmtId="185" fontId="31" fillId="24" borderId="51" xfId="43" applyNumberFormat="1" applyFont="1" applyFill="1" applyBorder="1" applyAlignment="1">
      <alignment horizontal="center" vertical="center"/>
    </xf>
    <xf numFmtId="0" fontId="31" fillId="24" borderId="52" xfId="43" applyFont="1" applyFill="1" applyBorder="1">
      <alignment vertical="center"/>
    </xf>
    <xf numFmtId="0" fontId="31" fillId="24" borderId="53" xfId="43" applyFont="1" applyFill="1" applyBorder="1">
      <alignment vertical="center"/>
    </xf>
    <xf numFmtId="0" fontId="31" fillId="24" borderId="51" xfId="43" applyFont="1" applyFill="1" applyBorder="1">
      <alignment vertical="center"/>
    </xf>
    <xf numFmtId="182" fontId="31" fillId="24" borderId="20" xfId="43" applyNumberFormat="1" applyFont="1" applyFill="1" applyBorder="1">
      <alignment vertical="center"/>
    </xf>
    <xf numFmtId="0" fontId="31" fillId="24" borderId="20" xfId="43" applyFont="1" applyFill="1" applyBorder="1">
      <alignment vertical="center"/>
    </xf>
    <xf numFmtId="0" fontId="31" fillId="24" borderId="52" xfId="43" applyFont="1" applyFill="1" applyBorder="1" applyAlignment="1">
      <alignment horizontal="center" vertical="center"/>
    </xf>
    <xf numFmtId="0" fontId="31" fillId="24" borderId="53" xfId="43" applyFont="1" applyFill="1" applyBorder="1" applyAlignment="1">
      <alignment horizontal="center" vertical="center"/>
    </xf>
    <xf numFmtId="0" fontId="31" fillId="24" borderId="79" xfId="43" applyFont="1" applyFill="1" applyBorder="1">
      <alignment vertical="center"/>
    </xf>
    <xf numFmtId="0" fontId="31" fillId="24" borderId="20" xfId="43" applyFont="1" applyFill="1" applyBorder="1" applyAlignment="1">
      <alignment horizontal="center" vertical="center"/>
    </xf>
    <xf numFmtId="178" fontId="29" fillId="24" borderId="0" xfId="0" applyNumberFormat="1" applyFont="1" applyFill="1">
      <alignment vertical="center"/>
    </xf>
    <xf numFmtId="185" fontId="29" fillId="24" borderId="24" xfId="0" applyNumberFormat="1" applyFont="1" applyFill="1" applyBorder="1" applyAlignment="1">
      <alignment horizontal="center" vertical="center"/>
    </xf>
    <xf numFmtId="0" fontId="31" fillId="24" borderId="25" xfId="43" applyFont="1" applyFill="1" applyBorder="1">
      <alignment vertical="center"/>
    </xf>
    <xf numFmtId="0" fontId="31" fillId="24" borderId="54" xfId="43" applyFont="1" applyFill="1" applyBorder="1">
      <alignment vertical="center"/>
    </xf>
    <xf numFmtId="178" fontId="31" fillId="24" borderId="25" xfId="43" applyNumberFormat="1" applyFont="1" applyFill="1" applyBorder="1">
      <alignment vertical="center"/>
    </xf>
    <xf numFmtId="0" fontId="31" fillId="24" borderId="26" xfId="43" applyFont="1" applyFill="1" applyBorder="1">
      <alignment vertical="center"/>
    </xf>
    <xf numFmtId="180" fontId="31" fillId="24" borderId="25" xfId="43" applyNumberFormat="1" applyFont="1" applyFill="1" applyBorder="1">
      <alignment vertical="center"/>
    </xf>
    <xf numFmtId="182" fontId="31" fillId="24" borderId="25" xfId="43" applyNumberFormat="1" applyFont="1" applyFill="1" applyBorder="1">
      <alignment vertical="center"/>
    </xf>
    <xf numFmtId="0" fontId="31" fillId="24" borderId="27" xfId="43" applyFont="1" applyFill="1" applyBorder="1">
      <alignment vertical="center"/>
    </xf>
    <xf numFmtId="185" fontId="31" fillId="24" borderId="55" xfId="43" applyNumberFormat="1" applyFont="1" applyFill="1" applyBorder="1" applyAlignment="1">
      <alignment horizontal="center" vertical="center"/>
    </xf>
    <xf numFmtId="0" fontId="31" fillId="24" borderId="56" xfId="43" applyFont="1" applyFill="1" applyBorder="1">
      <alignment vertical="center"/>
    </xf>
    <xf numFmtId="0" fontId="31" fillId="24" borderId="55" xfId="43" applyFont="1" applyFill="1" applyBorder="1">
      <alignment vertical="center"/>
    </xf>
    <xf numFmtId="182" fontId="31" fillId="24" borderId="24" xfId="43" applyNumberFormat="1" applyFont="1" applyFill="1" applyBorder="1">
      <alignment vertical="center"/>
    </xf>
    <xf numFmtId="0" fontId="31" fillId="24" borderId="24" xfId="43" applyFont="1" applyFill="1" applyBorder="1">
      <alignment vertical="center"/>
    </xf>
    <xf numFmtId="0" fontId="31" fillId="24" borderId="56" xfId="43" applyFont="1" applyFill="1" applyBorder="1" applyAlignment="1">
      <alignment horizontal="center" vertical="center"/>
    </xf>
    <xf numFmtId="0" fontId="31" fillId="24" borderId="27" xfId="43" applyFont="1" applyFill="1" applyBorder="1" applyAlignment="1">
      <alignment horizontal="center" vertical="center"/>
    </xf>
    <xf numFmtId="0" fontId="31" fillId="24" borderId="31" xfId="43" applyFont="1" applyFill="1" applyBorder="1">
      <alignment vertical="center"/>
    </xf>
    <xf numFmtId="0" fontId="31" fillId="24" borderId="24" xfId="43" applyFont="1" applyFill="1" applyBorder="1" applyAlignment="1">
      <alignment horizontal="center" vertical="center"/>
    </xf>
    <xf numFmtId="0" fontId="29" fillId="24" borderId="17" xfId="0" applyFont="1" applyFill="1" applyBorder="1" applyAlignment="1">
      <alignment vertical="center" wrapText="1"/>
    </xf>
    <xf numFmtId="0" fontId="29" fillId="24" borderId="18" xfId="0" applyFont="1" applyFill="1" applyBorder="1" applyAlignment="1">
      <alignment horizontal="left" vertical="center" wrapText="1"/>
    </xf>
    <xf numFmtId="0" fontId="29" fillId="24" borderId="0" xfId="0" applyFont="1" applyFill="1" applyAlignment="1">
      <alignment horizontal="left" vertical="center" wrapText="1"/>
    </xf>
    <xf numFmtId="0" fontId="29" fillId="24" borderId="0" xfId="0" applyFont="1" applyFill="1" applyAlignment="1">
      <alignment vertical="top" wrapText="1"/>
    </xf>
    <xf numFmtId="0" fontId="31" fillId="24" borderId="57" xfId="43" applyFont="1" applyFill="1" applyBorder="1" applyAlignment="1">
      <alignment horizontal="center" vertical="center"/>
    </xf>
    <xf numFmtId="0" fontId="31" fillId="24" borderId="58" xfId="43" applyFont="1" applyFill="1" applyBorder="1">
      <alignment vertical="center"/>
    </xf>
    <xf numFmtId="0" fontId="31" fillId="24" borderId="36" xfId="43" quotePrefix="1" applyFont="1" applyFill="1" applyBorder="1" applyAlignment="1">
      <alignment horizontal="center" vertical="center"/>
    </xf>
    <xf numFmtId="0" fontId="29" fillId="24" borderId="17" xfId="0" applyFont="1" applyFill="1" applyBorder="1" applyAlignment="1">
      <alignment horizontal="left" vertical="center" wrapText="1"/>
    </xf>
    <xf numFmtId="0" fontId="29" fillId="24" borderId="0" xfId="0" applyFont="1" applyFill="1" applyAlignment="1">
      <alignment vertical="top"/>
    </xf>
    <xf numFmtId="0" fontId="31" fillId="24" borderId="0" xfId="0" applyFont="1" applyFill="1">
      <alignment vertical="center"/>
    </xf>
    <xf numFmtId="0" fontId="31" fillId="24" borderId="28" xfId="43" applyFont="1" applyFill="1" applyBorder="1">
      <alignment vertical="center"/>
    </xf>
    <xf numFmtId="0" fontId="31" fillId="24" borderId="0" xfId="43" applyFont="1" applyFill="1" applyAlignment="1">
      <alignment vertical="center" wrapText="1"/>
    </xf>
    <xf numFmtId="182" fontId="31" fillId="24" borderId="29" xfId="43" applyNumberFormat="1" applyFont="1" applyFill="1" applyBorder="1">
      <alignment vertical="center"/>
    </xf>
    <xf numFmtId="0" fontId="31" fillId="24" borderId="30" xfId="43" applyFont="1" applyFill="1" applyBorder="1">
      <alignment vertical="center"/>
    </xf>
    <xf numFmtId="0" fontId="31" fillId="24" borderId="85" xfId="43" quotePrefix="1" applyFont="1" applyFill="1" applyBorder="1" applyAlignment="1">
      <alignment horizontal="left" vertical="center"/>
    </xf>
    <xf numFmtId="0" fontId="29" fillId="24" borderId="28" xfId="43" applyFont="1" applyFill="1" applyBorder="1" applyAlignment="1" applyProtection="1">
      <alignment horizontal="left" vertical="center"/>
      <protection locked="0"/>
    </xf>
    <xf numFmtId="0" fontId="29" fillId="24" borderId="25" xfId="43" applyFont="1" applyFill="1" applyBorder="1" applyProtection="1">
      <alignment vertical="center"/>
      <protection locked="0"/>
    </xf>
    <xf numFmtId="0" fontId="29" fillId="24" borderId="26" xfId="43" applyFont="1" applyFill="1" applyBorder="1" applyProtection="1">
      <alignment vertical="center"/>
      <protection locked="0"/>
    </xf>
    <xf numFmtId="0" fontId="29" fillId="24" borderId="30" xfId="43" applyFont="1" applyFill="1" applyBorder="1" applyProtection="1">
      <alignment vertical="center"/>
      <protection locked="0"/>
    </xf>
    <xf numFmtId="0" fontId="31" fillId="24" borderId="29" xfId="43" applyFont="1" applyFill="1" applyBorder="1" applyAlignment="1">
      <alignment horizontal="left" vertical="center"/>
    </xf>
    <xf numFmtId="0" fontId="31" fillId="24" borderId="59" xfId="43" applyFont="1" applyFill="1" applyBorder="1">
      <alignment vertical="center"/>
    </xf>
    <xf numFmtId="0" fontId="31" fillId="24" borderId="60" xfId="43" applyFont="1" applyFill="1" applyBorder="1">
      <alignment vertical="center"/>
    </xf>
    <xf numFmtId="0" fontId="31" fillId="24" borderId="61" xfId="43" applyFont="1" applyFill="1" applyBorder="1">
      <alignment vertical="center"/>
    </xf>
    <xf numFmtId="0" fontId="31" fillId="24" borderId="32" xfId="43" applyFont="1" applyFill="1" applyBorder="1" applyAlignment="1">
      <alignment horizontal="center" vertical="center" wrapText="1"/>
    </xf>
    <xf numFmtId="181" fontId="31" fillId="24" borderId="25" xfId="43" applyNumberFormat="1" applyFont="1" applyFill="1" applyBorder="1">
      <alignment vertical="center"/>
    </xf>
    <xf numFmtId="0" fontId="31" fillId="24" borderId="33" xfId="43" applyFont="1" applyFill="1" applyBorder="1">
      <alignment vertical="center"/>
    </xf>
    <xf numFmtId="0" fontId="31" fillId="24" borderId="84" xfId="43" quotePrefix="1" applyFont="1" applyFill="1" applyBorder="1">
      <alignment vertical="center"/>
    </xf>
    <xf numFmtId="0" fontId="29" fillId="24" borderId="29" xfId="43" applyFont="1" applyFill="1" applyBorder="1" applyProtection="1">
      <alignment vertical="center"/>
      <protection locked="0"/>
    </xf>
    <xf numFmtId="0" fontId="31" fillId="24" borderId="34" xfId="43" applyFont="1" applyFill="1" applyBorder="1">
      <alignment vertical="center"/>
    </xf>
    <xf numFmtId="0" fontId="31" fillId="24" borderId="21" xfId="43" applyFont="1" applyFill="1" applyBorder="1" applyAlignment="1">
      <alignment horizontal="center" vertical="center" wrapText="1"/>
    </xf>
    <xf numFmtId="0" fontId="31" fillId="24" borderId="62" xfId="43" applyFont="1" applyFill="1" applyBorder="1" applyAlignment="1">
      <alignment vertical="center" wrapText="1"/>
    </xf>
    <xf numFmtId="0" fontId="31" fillId="24" borderId="62" xfId="43" applyFont="1" applyFill="1" applyBorder="1">
      <alignment vertical="center"/>
    </xf>
    <xf numFmtId="0" fontId="31" fillId="24" borderId="35" xfId="43" applyFont="1" applyFill="1" applyBorder="1">
      <alignment vertical="center"/>
    </xf>
    <xf numFmtId="181" fontId="31" fillId="24" borderId="35" xfId="43" applyNumberFormat="1" applyFont="1" applyFill="1" applyBorder="1">
      <alignment vertical="center"/>
    </xf>
    <xf numFmtId="185" fontId="29" fillId="24" borderId="36" xfId="0" applyNumberFormat="1" applyFont="1" applyFill="1" applyBorder="1" applyAlignment="1">
      <alignment horizontal="center" vertical="center"/>
    </xf>
    <xf numFmtId="0" fontId="31" fillId="24" borderId="37" xfId="43" applyFont="1" applyFill="1" applyBorder="1">
      <alignment vertical="center"/>
    </xf>
    <xf numFmtId="0" fontId="31" fillId="24" borderId="44" xfId="43" applyFont="1" applyFill="1" applyBorder="1">
      <alignment vertical="center"/>
    </xf>
    <xf numFmtId="182" fontId="31" fillId="24" borderId="37" xfId="43" applyNumberFormat="1" applyFont="1" applyFill="1" applyBorder="1">
      <alignment vertical="center"/>
    </xf>
    <xf numFmtId="0" fontId="31" fillId="24" borderId="38" xfId="43" applyFont="1" applyFill="1" applyBorder="1">
      <alignment vertical="center"/>
    </xf>
    <xf numFmtId="0" fontId="31" fillId="24" borderId="39" xfId="43" applyFont="1" applyFill="1" applyBorder="1">
      <alignment vertical="center"/>
    </xf>
    <xf numFmtId="181" fontId="31" fillId="24" borderId="39" xfId="43" applyNumberFormat="1" applyFont="1" applyFill="1" applyBorder="1">
      <alignment vertical="center"/>
    </xf>
    <xf numFmtId="0" fontId="31" fillId="24" borderId="40" xfId="43" applyFont="1" applyFill="1" applyBorder="1">
      <alignment vertical="center"/>
    </xf>
    <xf numFmtId="185" fontId="29" fillId="24" borderId="0" xfId="0" applyNumberFormat="1" applyFont="1" applyFill="1" applyAlignment="1">
      <alignment horizontal="center" vertical="center"/>
    </xf>
    <xf numFmtId="0" fontId="63" fillId="24" borderId="0" xfId="43" applyFont="1" applyFill="1" applyAlignment="1"/>
    <xf numFmtId="0" fontId="31" fillId="24" borderId="41" xfId="43" applyFont="1" applyFill="1" applyBorder="1">
      <alignment vertical="center"/>
    </xf>
    <xf numFmtId="182" fontId="31" fillId="24" borderId="41" xfId="43" applyNumberFormat="1" applyFont="1" applyFill="1" applyBorder="1">
      <alignment vertical="center"/>
    </xf>
    <xf numFmtId="0" fontId="31" fillId="24" borderId="42" xfId="43" applyFont="1" applyFill="1" applyBorder="1">
      <alignment vertical="center"/>
    </xf>
    <xf numFmtId="181" fontId="63" fillId="24" borderId="41" xfId="43" applyNumberFormat="1" applyFont="1" applyFill="1" applyBorder="1">
      <alignment vertical="center"/>
    </xf>
    <xf numFmtId="182" fontId="31" fillId="24" borderId="28" xfId="43" applyNumberFormat="1" applyFont="1" applyFill="1" applyBorder="1">
      <alignment vertical="center"/>
    </xf>
    <xf numFmtId="0" fontId="31" fillId="24" borderId="43" xfId="43" applyFont="1" applyFill="1" applyBorder="1">
      <alignment vertical="center"/>
    </xf>
    <xf numFmtId="181" fontId="63" fillId="24" borderId="28" xfId="43" applyNumberFormat="1" applyFont="1" applyFill="1" applyBorder="1">
      <alignment vertical="center"/>
    </xf>
    <xf numFmtId="185" fontId="31" fillId="24" borderId="63" xfId="43" applyNumberFormat="1" applyFont="1" applyFill="1" applyBorder="1" applyAlignment="1">
      <alignment horizontal="center" vertical="center"/>
    </xf>
    <xf numFmtId="0" fontId="31" fillId="24" borderId="57" xfId="43" applyFont="1" applyFill="1" applyBorder="1">
      <alignment vertical="center"/>
    </xf>
    <xf numFmtId="0" fontId="31" fillId="24" borderId="63" xfId="43" applyFont="1" applyFill="1" applyBorder="1">
      <alignment vertical="center"/>
    </xf>
    <xf numFmtId="182" fontId="31" fillId="24" borderId="36" xfId="43" applyNumberFormat="1" applyFont="1" applyFill="1" applyBorder="1">
      <alignment vertical="center"/>
    </xf>
    <xf numFmtId="0" fontId="31" fillId="24" borderId="36" xfId="43" applyFont="1" applyFill="1" applyBorder="1">
      <alignment vertical="center"/>
    </xf>
    <xf numFmtId="0" fontId="31" fillId="24" borderId="40" xfId="43" applyFont="1" applyFill="1" applyBorder="1" applyAlignment="1">
      <alignment horizontal="center" vertical="center"/>
    </xf>
    <xf numFmtId="0" fontId="31" fillId="24" borderId="46" xfId="43" applyFont="1" applyFill="1" applyBorder="1">
      <alignment vertical="center"/>
    </xf>
    <xf numFmtId="182" fontId="31" fillId="24" borderId="46" xfId="43" applyNumberFormat="1" applyFont="1" applyFill="1" applyBorder="1">
      <alignment vertical="center"/>
    </xf>
    <xf numFmtId="0" fontId="31" fillId="24" borderId="45" xfId="43" applyFont="1" applyFill="1" applyBorder="1">
      <alignment vertical="center"/>
    </xf>
    <xf numFmtId="181" fontId="63" fillId="24" borderId="46" xfId="43" applyNumberFormat="1" applyFont="1" applyFill="1" applyBorder="1">
      <alignment vertical="center"/>
    </xf>
    <xf numFmtId="0" fontId="54" fillId="24" borderId="0" xfId="0" applyFont="1" applyFill="1">
      <alignment vertical="center"/>
    </xf>
    <xf numFmtId="0" fontId="61" fillId="24" borderId="0" xfId="0" applyFont="1" applyFill="1" applyAlignment="1">
      <alignment horizontal="justify" vertical="center" wrapText="1"/>
    </xf>
    <xf numFmtId="0" fontId="61" fillId="24" borderId="0" xfId="0" applyFont="1" applyFill="1" applyAlignment="1">
      <alignment vertical="center" wrapText="1"/>
    </xf>
    <xf numFmtId="0" fontId="29" fillId="24" borderId="0" xfId="0" applyFont="1" applyFill="1" applyAlignment="1">
      <alignment horizontal="right" vertical="center"/>
    </xf>
    <xf numFmtId="0" fontId="29" fillId="25" borderId="12" xfId="44" applyFont="1" applyFill="1" applyBorder="1" applyAlignment="1" applyProtection="1">
      <alignment vertical="top" wrapText="1"/>
      <protection locked="0"/>
    </xf>
    <xf numFmtId="0" fontId="69" fillId="24" borderId="0" xfId="0" applyFont="1" applyFill="1">
      <alignment vertical="center"/>
    </xf>
    <xf numFmtId="0" fontId="30" fillId="24" borderId="0" xfId="0" applyFont="1" applyFill="1" applyAlignment="1">
      <alignment vertical="top" wrapText="1"/>
    </xf>
    <xf numFmtId="0" fontId="69" fillId="24" borderId="0" xfId="0" applyFont="1" applyFill="1" applyAlignment="1">
      <alignment vertical="top" wrapText="1"/>
    </xf>
    <xf numFmtId="0" fontId="29" fillId="24" borderId="0" xfId="44" applyFont="1" applyFill="1" applyAlignment="1">
      <alignment horizontal="distributed" vertical="center"/>
    </xf>
    <xf numFmtId="0" fontId="30" fillId="24" borderId="0" xfId="0" applyFont="1" applyFill="1" applyAlignment="1">
      <alignment horizontal="distributed" vertical="center"/>
    </xf>
    <xf numFmtId="0" fontId="29" fillId="24" borderId="0" xfId="0" applyFont="1" applyFill="1" applyAlignment="1"/>
    <xf numFmtId="0" fontId="31" fillId="24" borderId="25" xfId="0" applyFont="1" applyFill="1" applyBorder="1" applyAlignment="1">
      <alignment horizontal="right" vertical="center"/>
    </xf>
    <xf numFmtId="0" fontId="31" fillId="24" borderId="54" xfId="0" applyFont="1" applyFill="1" applyBorder="1" applyAlignment="1">
      <alignment horizontal="center" vertical="center"/>
    </xf>
    <xf numFmtId="0" fontId="57" fillId="24" borderId="0" xfId="44" applyFont="1" applyFill="1" applyAlignment="1">
      <alignment vertical="top"/>
    </xf>
    <xf numFmtId="0" fontId="29" fillId="24" borderId="0" xfId="44" applyFont="1" applyFill="1" applyAlignment="1">
      <alignment vertical="top"/>
    </xf>
    <xf numFmtId="0" fontId="76" fillId="24" borderId="0" xfId="0" applyFont="1" applyFill="1">
      <alignment vertical="center"/>
    </xf>
    <xf numFmtId="0" fontId="29" fillId="24" borderId="0" xfId="44" applyFont="1" applyFill="1" applyAlignment="1">
      <alignment horizontal="distributed" wrapText="1"/>
    </xf>
    <xf numFmtId="0" fontId="29" fillId="24" borderId="0" xfId="44" applyFont="1" applyFill="1" applyAlignment="1">
      <alignment horizontal="center" vertical="top" shrinkToFit="1"/>
    </xf>
    <xf numFmtId="0" fontId="29" fillId="25" borderId="59" xfId="0" applyFont="1" applyFill="1" applyBorder="1" applyAlignment="1">
      <alignment vertical="top" wrapText="1"/>
    </xf>
    <xf numFmtId="0" fontId="29" fillId="25" borderId="59" xfId="0" applyFont="1" applyFill="1" applyBorder="1" applyAlignment="1">
      <alignment horizontal="left" vertical="center" wrapText="1"/>
    </xf>
    <xf numFmtId="0" fontId="29" fillId="25" borderId="54" xfId="0" applyFont="1" applyFill="1" applyBorder="1" applyAlignment="1">
      <alignment horizontal="left" vertical="center" wrapText="1"/>
    </xf>
    <xf numFmtId="0" fontId="29" fillId="25" borderId="60" xfId="0" applyFont="1" applyFill="1" applyBorder="1" applyAlignment="1">
      <alignment vertical="top" wrapText="1"/>
    </xf>
    <xf numFmtId="0" fontId="29" fillId="25" borderId="60" xfId="0" applyFont="1" applyFill="1" applyBorder="1" applyAlignment="1">
      <alignment horizontal="left" vertical="center" wrapText="1"/>
    </xf>
    <xf numFmtId="0" fontId="29" fillId="25" borderId="61" xfId="0" applyFont="1" applyFill="1" applyBorder="1" applyAlignment="1">
      <alignment horizontal="left" vertical="center" wrapText="1"/>
    </xf>
    <xf numFmtId="0" fontId="56" fillId="25" borderId="29" xfId="44" applyFont="1" applyFill="1" applyBorder="1" applyAlignment="1">
      <alignment horizontal="center" vertical="center" shrinkToFit="1"/>
    </xf>
    <xf numFmtId="0" fontId="56" fillId="25" borderId="32" xfId="44" applyFont="1" applyFill="1" applyBorder="1" applyAlignment="1">
      <alignment horizontal="center" vertical="center" shrinkToFit="1"/>
    </xf>
    <xf numFmtId="0" fontId="56" fillId="25" borderId="86" xfId="44" applyFont="1" applyFill="1" applyBorder="1" applyAlignment="1">
      <alignment horizontal="center" vertical="center" shrinkToFit="1"/>
    </xf>
    <xf numFmtId="0" fontId="56" fillId="25" borderId="13" xfId="44" applyFont="1" applyFill="1" applyBorder="1" applyAlignment="1">
      <alignment horizontal="center" vertical="center" shrinkToFit="1"/>
    </xf>
    <xf numFmtId="0" fontId="56" fillId="25" borderId="21" xfId="44" applyFont="1" applyFill="1" applyBorder="1" applyAlignment="1">
      <alignment horizontal="center" vertical="center" shrinkToFit="1"/>
    </xf>
    <xf numFmtId="0" fontId="56" fillId="25" borderId="0" xfId="44" applyFont="1" applyFill="1" applyAlignment="1">
      <alignment horizontal="center" vertical="center" shrinkToFit="1"/>
    </xf>
    <xf numFmtId="0" fontId="56" fillId="25" borderId="95" xfId="44" applyFont="1" applyFill="1" applyBorder="1" applyAlignment="1">
      <alignment horizontal="center" vertical="center" shrinkToFit="1"/>
    </xf>
    <xf numFmtId="0" fontId="56" fillId="25" borderId="90" xfId="44" applyFont="1" applyFill="1" applyBorder="1" applyAlignment="1">
      <alignment horizontal="center" vertical="center" shrinkToFit="1"/>
    </xf>
    <xf numFmtId="0" fontId="56" fillId="25" borderId="62" xfId="44" applyFont="1" applyFill="1" applyBorder="1" applyAlignment="1">
      <alignment horizontal="center" vertical="center" shrinkToFit="1"/>
    </xf>
    <xf numFmtId="0" fontId="53" fillId="24" borderId="0" xfId="0" applyFont="1" applyFill="1">
      <alignment vertical="center"/>
    </xf>
    <xf numFmtId="0" fontId="29" fillId="0" borderId="60" xfId="44" applyFont="1" applyBorder="1" applyAlignment="1">
      <alignment vertical="center"/>
    </xf>
    <xf numFmtId="0" fontId="29" fillId="0" borderId="102" xfId="280" applyNumberFormat="1" applyFont="1" applyFill="1" applyBorder="1" applyAlignment="1" applyProtection="1">
      <alignment horizontal="left" vertical="center" wrapText="1"/>
    </xf>
    <xf numFmtId="9" fontId="29" fillId="0" borderId="102" xfId="280" applyFont="1" applyFill="1" applyBorder="1" applyAlignment="1" applyProtection="1">
      <alignment horizontal="left" vertical="center" wrapText="1"/>
    </xf>
    <xf numFmtId="0" fontId="29" fillId="0" borderId="33" xfId="280" applyNumberFormat="1" applyFont="1" applyFill="1" applyBorder="1" applyAlignment="1" applyProtection="1">
      <alignment horizontal="left" vertical="center" wrapText="1"/>
    </xf>
    <xf numFmtId="0" fontId="29" fillId="24" borderId="0" xfId="44" applyFont="1" applyFill="1" applyAlignment="1" applyProtection="1">
      <alignment horizontal="center" vertical="center" shrinkToFit="1"/>
      <protection locked="0"/>
    </xf>
    <xf numFmtId="0" fontId="29" fillId="24" borderId="0" xfId="44" applyFont="1" applyFill="1" applyAlignment="1">
      <alignment vertical="top" shrinkToFit="1"/>
    </xf>
    <xf numFmtId="0" fontId="30" fillId="27" borderId="0" xfId="0" applyFont="1" applyFill="1">
      <alignment vertical="center"/>
    </xf>
    <xf numFmtId="0" fontId="30" fillId="27" borderId="0" xfId="0" applyFont="1" applyFill="1" applyAlignment="1">
      <alignment vertical="top"/>
    </xf>
    <xf numFmtId="0" fontId="69" fillId="24" borderId="0" xfId="44" applyFont="1" applyFill="1"/>
    <xf numFmtId="0" fontId="29" fillId="24" borderId="0" xfId="44" applyFont="1" applyFill="1" applyAlignment="1" applyProtection="1">
      <alignment vertical="top"/>
      <protection locked="0"/>
    </xf>
    <xf numFmtId="0" fontId="31" fillId="24" borderId="0" xfId="44" applyFont="1" applyFill="1" applyProtection="1">
      <protection locked="0"/>
    </xf>
    <xf numFmtId="0" fontId="69" fillId="24" borderId="0" xfId="44" applyFont="1" applyFill="1" applyProtection="1">
      <protection locked="0"/>
    </xf>
    <xf numFmtId="0" fontId="31" fillId="24" borderId="0" xfId="44" applyFont="1" applyFill="1"/>
    <xf numFmtId="0" fontId="29" fillId="0" borderId="33" xfId="44" applyFont="1" applyBorder="1" applyAlignment="1">
      <alignment horizontal="left" vertical="center" shrinkToFit="1"/>
    </xf>
    <xf numFmtId="9" fontId="56" fillId="0" borderId="140" xfId="280" applyFont="1" applyFill="1" applyBorder="1" applyAlignment="1" applyProtection="1">
      <alignment horizontal="center" vertical="center" wrapText="1"/>
    </xf>
    <xf numFmtId="0" fontId="56" fillId="0" borderId="140" xfId="44" applyFont="1" applyBorder="1" applyAlignment="1">
      <alignment horizontal="center"/>
    </xf>
    <xf numFmtId="0" fontId="56" fillId="25" borderId="32" xfId="44" applyFont="1" applyFill="1" applyBorder="1" applyAlignment="1" applyProtection="1">
      <alignment horizontal="center" vertical="center" shrinkToFit="1"/>
      <protection locked="0"/>
    </xf>
    <xf numFmtId="0" fontId="56" fillId="25" borderId="0" xfId="44" applyFont="1" applyFill="1" applyAlignment="1" applyProtection="1">
      <alignment horizontal="center" vertical="center" shrinkToFit="1"/>
      <protection locked="0"/>
    </xf>
    <xf numFmtId="0" fontId="29" fillId="0" borderId="33" xfId="44" applyFont="1" applyBorder="1" applyAlignment="1">
      <alignment horizontal="left" vertical="center"/>
    </xf>
    <xf numFmtId="0" fontId="56" fillId="25" borderId="86" xfId="44" applyFont="1" applyFill="1" applyBorder="1" applyAlignment="1" applyProtection="1">
      <alignment horizontal="center" vertical="center" shrinkToFit="1"/>
      <protection locked="0"/>
    </xf>
    <xf numFmtId="0" fontId="56" fillId="25" borderId="90" xfId="44" applyFont="1" applyFill="1" applyBorder="1" applyAlignment="1" applyProtection="1">
      <alignment horizontal="center" vertical="center" shrinkToFit="1"/>
      <protection locked="0"/>
    </xf>
    <xf numFmtId="0" fontId="56" fillId="25" borderId="148" xfId="44" applyFont="1" applyFill="1" applyBorder="1" applyAlignment="1" applyProtection="1">
      <alignment horizontal="center" vertical="center" shrinkToFit="1"/>
      <protection locked="0"/>
    </xf>
    <xf numFmtId="0" fontId="56" fillId="25" borderId="140" xfId="44" applyFont="1" applyFill="1" applyBorder="1" applyAlignment="1" applyProtection="1">
      <alignment horizontal="center" vertical="center" shrinkToFit="1"/>
      <protection locked="0"/>
    </xf>
    <xf numFmtId="9" fontId="56" fillId="25" borderId="0" xfId="280" applyFont="1" applyFill="1" applyBorder="1" applyAlignment="1" applyProtection="1">
      <alignment horizontal="center" vertical="center" wrapText="1"/>
      <protection locked="0"/>
    </xf>
    <xf numFmtId="9" fontId="56" fillId="25" borderId="86" xfId="280" applyFont="1" applyFill="1" applyBorder="1" applyAlignment="1" applyProtection="1">
      <alignment horizontal="center" vertical="center" wrapText="1"/>
      <protection locked="0"/>
    </xf>
    <xf numFmtId="9" fontId="56" fillId="25" borderId="90" xfId="280" applyFont="1" applyFill="1" applyBorder="1" applyAlignment="1" applyProtection="1">
      <alignment horizontal="center" vertical="center" wrapText="1"/>
      <protection locked="0"/>
    </xf>
    <xf numFmtId="9" fontId="56" fillId="25" borderId="148" xfId="280" applyFont="1" applyFill="1" applyBorder="1" applyAlignment="1" applyProtection="1">
      <alignment horizontal="center" vertical="center" wrapText="1"/>
      <protection locked="0"/>
    </xf>
    <xf numFmtId="9" fontId="56" fillId="25" borderId="140" xfId="280" applyFont="1" applyFill="1" applyBorder="1" applyAlignment="1" applyProtection="1">
      <alignment horizontal="center" vertical="center" wrapText="1"/>
      <protection locked="0"/>
    </xf>
    <xf numFmtId="0" fontId="29" fillId="0" borderId="140" xfId="0" applyFont="1" applyBorder="1">
      <alignment vertical="center"/>
    </xf>
    <xf numFmtId="0" fontId="56" fillId="25" borderId="0" xfId="44" applyFont="1" applyFill="1" applyAlignment="1" applyProtection="1">
      <alignment horizontal="center" vertical="center" wrapText="1"/>
      <protection locked="0"/>
    </xf>
    <xf numFmtId="0" fontId="56" fillId="25" borderId="90" xfId="44" applyFont="1" applyFill="1" applyBorder="1" applyAlignment="1" applyProtection="1">
      <alignment horizontal="center" vertical="center" wrapText="1"/>
      <protection locked="0"/>
    </xf>
    <xf numFmtId="0" fontId="56" fillId="25" borderId="140" xfId="44" applyFont="1" applyFill="1" applyBorder="1" applyAlignment="1" applyProtection="1">
      <alignment horizontal="center" vertical="center" wrapText="1"/>
      <protection locked="0"/>
    </xf>
    <xf numFmtId="0" fontId="29" fillId="0" borderId="0" xfId="44" applyFont="1" applyAlignment="1">
      <alignment horizontal="left" vertical="top"/>
    </xf>
    <xf numFmtId="0" fontId="69" fillId="0" borderId="140" xfId="44" applyFont="1" applyBorder="1"/>
    <xf numFmtId="0" fontId="29" fillId="0" borderId="142" xfId="44" applyFont="1" applyBorder="1" applyAlignment="1">
      <alignment horizontal="left" vertical="center" shrinkToFit="1"/>
    </xf>
    <xf numFmtId="0" fontId="29" fillId="0" borderId="146" xfId="280" applyNumberFormat="1" applyFont="1" applyFill="1" applyBorder="1" applyAlignment="1" applyProtection="1">
      <alignment horizontal="left" vertical="center" wrapText="1"/>
    </xf>
    <xf numFmtId="9" fontId="29" fillId="0" borderId="146" xfId="280" applyFont="1" applyFill="1" applyBorder="1" applyAlignment="1" applyProtection="1">
      <alignment horizontal="left" vertical="center" wrapText="1"/>
    </xf>
    <xf numFmtId="0" fontId="29" fillId="0" borderId="65" xfId="44" applyFont="1" applyBorder="1" applyAlignment="1">
      <alignment horizontal="left" vertical="center" shrinkToFit="1"/>
    </xf>
    <xf numFmtId="0" fontId="29" fillId="0" borderId="29" xfId="0" applyFont="1" applyBorder="1" applyAlignment="1">
      <alignment horizontal="center" vertical="center" shrinkToFit="1"/>
    </xf>
    <xf numFmtId="0" fontId="29" fillId="0" borderId="85" xfId="0" applyFont="1" applyBorder="1" applyAlignment="1">
      <alignment horizontal="center" vertical="center" shrinkToFit="1"/>
    </xf>
    <xf numFmtId="0" fontId="29" fillId="0" borderId="83" xfId="0" applyFont="1" applyBorder="1" applyAlignment="1">
      <alignment horizontal="center" vertical="center" shrinkToFit="1"/>
    </xf>
    <xf numFmtId="0" fontId="29" fillId="0" borderId="32" xfId="0" applyFont="1" applyBorder="1" applyAlignment="1">
      <alignment horizontal="center" vertical="center" shrinkToFit="1"/>
    </xf>
    <xf numFmtId="178" fontId="29" fillId="0" borderId="25" xfId="0" applyNumberFormat="1" applyFont="1" applyBorder="1" applyAlignment="1">
      <alignment horizontal="right" vertical="center" shrinkToFit="1"/>
    </xf>
    <xf numFmtId="183" fontId="29" fillId="0" borderId="28" xfId="0" applyNumberFormat="1" applyFont="1" applyBorder="1" applyAlignment="1">
      <alignment horizontal="right" vertical="center" shrinkToFit="1"/>
    </xf>
    <xf numFmtId="0" fontId="29" fillId="0" borderId="61" xfId="0" applyFont="1" applyBorder="1" applyAlignment="1">
      <alignment horizontal="center" shrinkToFit="1"/>
    </xf>
    <xf numFmtId="0" fontId="31" fillId="0" borderId="33" xfId="0" applyFont="1" applyBorder="1" applyAlignment="1">
      <alignment shrinkToFit="1"/>
    </xf>
    <xf numFmtId="0" fontId="29" fillId="0" borderId="33" xfId="0" applyFont="1" applyBorder="1" applyAlignment="1">
      <alignment horizontal="center" vertical="center" shrinkToFit="1"/>
    </xf>
    <xf numFmtId="178" fontId="29" fillId="0" borderId="29" xfId="0" applyNumberFormat="1" applyFont="1" applyBorder="1" applyAlignment="1">
      <alignment horizontal="right" vertical="center" shrinkToFit="1"/>
    </xf>
    <xf numFmtId="183" fontId="29" fillId="0" borderId="85" xfId="0" applyNumberFormat="1" applyFont="1" applyBorder="1" applyAlignment="1">
      <alignment horizontal="right" vertical="center" shrinkToFit="1"/>
    </xf>
    <xf numFmtId="178" fontId="29" fillId="0" borderId="21" xfId="0" applyNumberFormat="1" applyFont="1" applyBorder="1" applyAlignment="1">
      <alignment horizontal="right" vertical="center" shrinkToFit="1"/>
    </xf>
    <xf numFmtId="183" fontId="29" fillId="0" borderId="84" xfId="0" applyNumberFormat="1" applyFont="1" applyBorder="1" applyAlignment="1">
      <alignment horizontal="right" vertical="center" shrinkToFit="1"/>
    </xf>
    <xf numFmtId="0" fontId="58" fillId="0" borderId="108" xfId="0" applyFont="1" applyBorder="1" applyAlignment="1">
      <alignment horizontal="center" vertical="center"/>
    </xf>
    <xf numFmtId="0" fontId="29" fillId="0" borderId="43" xfId="0" applyFont="1" applyBorder="1" applyAlignment="1">
      <alignment horizontal="center" vertical="center"/>
    </xf>
    <xf numFmtId="179" fontId="29" fillId="27" borderId="28" xfId="0" applyNumberFormat="1" applyFont="1" applyFill="1" applyBorder="1" applyAlignment="1" applyProtection="1">
      <alignment horizontal="right" vertical="center" shrinkToFit="1"/>
      <protection locked="0"/>
    </xf>
    <xf numFmtId="0" fontId="29" fillId="27" borderId="28" xfId="0" applyFont="1" applyFill="1" applyBorder="1" applyAlignment="1" applyProtection="1">
      <alignment horizontal="center" vertical="center" shrinkToFit="1"/>
      <protection locked="0"/>
    </xf>
    <xf numFmtId="179" fontId="29" fillId="27" borderId="85" xfId="0" applyNumberFormat="1" applyFont="1" applyFill="1" applyBorder="1" applyAlignment="1" applyProtection="1">
      <alignment horizontal="right" vertical="center" shrinkToFit="1"/>
      <protection locked="0"/>
    </xf>
    <xf numFmtId="0" fontId="29" fillId="27" borderId="85" xfId="0" applyFont="1" applyFill="1" applyBorder="1" applyAlignment="1" applyProtection="1">
      <alignment horizontal="center" vertical="center" shrinkToFit="1"/>
      <protection locked="0"/>
    </xf>
    <xf numFmtId="179" fontId="29" fillId="27" borderId="84" xfId="0" applyNumberFormat="1" applyFont="1" applyFill="1" applyBorder="1" applyAlignment="1" applyProtection="1">
      <alignment horizontal="right" vertical="center" shrinkToFit="1"/>
      <protection locked="0"/>
    </xf>
    <xf numFmtId="0" fontId="29" fillId="27" borderId="84" xfId="0" applyFont="1" applyFill="1" applyBorder="1" applyAlignment="1" applyProtection="1">
      <alignment horizontal="center" vertical="center" shrinkToFit="1"/>
      <protection locked="0"/>
    </xf>
    <xf numFmtId="188" fontId="29" fillId="27" borderId="110" xfId="0" applyNumberFormat="1" applyFont="1" applyFill="1" applyBorder="1" applyAlignment="1" applyProtection="1">
      <alignment horizontal="right" vertical="center" shrinkToFit="1"/>
      <protection locked="0"/>
    </xf>
    <xf numFmtId="188" fontId="29" fillId="27" borderId="42" xfId="0" applyNumberFormat="1" applyFont="1" applyFill="1" applyBorder="1" applyAlignment="1" applyProtection="1">
      <alignment horizontal="right" vertical="center" shrinkToFit="1"/>
      <protection locked="0"/>
    </xf>
    <xf numFmtId="188" fontId="29" fillId="27" borderId="108" xfId="0" applyNumberFormat="1" applyFont="1" applyFill="1" applyBorder="1" applyAlignment="1" applyProtection="1">
      <alignment horizontal="right" vertical="center" shrinkToFit="1"/>
      <protection locked="0"/>
    </xf>
    <xf numFmtId="188" fontId="29" fillId="27" borderId="43" xfId="0" applyNumberFormat="1" applyFont="1" applyFill="1" applyBorder="1" applyAlignment="1" applyProtection="1">
      <alignment horizontal="right" vertical="center" shrinkToFit="1"/>
      <protection locked="0"/>
    </xf>
    <xf numFmtId="188" fontId="29" fillId="27" borderId="107" xfId="0" applyNumberFormat="1" applyFont="1" applyFill="1" applyBorder="1" applyAlignment="1" applyProtection="1">
      <alignment horizontal="right" vertical="center" shrinkToFit="1"/>
      <protection locked="0"/>
    </xf>
    <xf numFmtId="188" fontId="29" fillId="27" borderId="45" xfId="0" applyNumberFormat="1" applyFont="1" applyFill="1" applyBorder="1" applyAlignment="1" applyProtection="1">
      <alignment horizontal="right" vertical="center" shrinkToFit="1"/>
      <protection locked="0"/>
    </xf>
    <xf numFmtId="0" fontId="80" fillId="0" borderId="78" xfId="0" applyFont="1" applyBorder="1" applyAlignment="1">
      <alignment vertical="center" wrapText="1"/>
    </xf>
    <xf numFmtId="0" fontId="0" fillId="0" borderId="59" xfId="0" applyBorder="1">
      <alignment vertical="center"/>
    </xf>
    <xf numFmtId="0" fontId="0" fillId="0" borderId="25" xfId="0" applyBorder="1">
      <alignment vertical="center"/>
    </xf>
    <xf numFmtId="191" fontId="0" fillId="0" borderId="0" xfId="0" applyNumberFormat="1" applyProtection="1">
      <alignment vertical="center"/>
      <protection locked="0"/>
    </xf>
    <xf numFmtId="0" fontId="0" fillId="0" borderId="0" xfId="0" applyAlignment="1">
      <alignment horizontal="left" vertical="center" indent="1"/>
    </xf>
    <xf numFmtId="0" fontId="84" fillId="0" borderId="183" xfId="0" applyFont="1" applyBorder="1" applyAlignment="1">
      <alignment horizontal="center" vertical="center" shrinkToFit="1"/>
    </xf>
    <xf numFmtId="0" fontId="84" fillId="0" borderId="185" xfId="0" applyFont="1" applyBorder="1" applyAlignment="1">
      <alignment horizontal="center" vertical="center" shrinkToFit="1"/>
    </xf>
    <xf numFmtId="192" fontId="84" fillId="0" borderId="183" xfId="0" applyNumberFormat="1" applyFont="1" applyBorder="1" applyAlignment="1">
      <alignment horizontal="center" vertical="center"/>
    </xf>
    <xf numFmtId="0" fontId="84" fillId="0" borderId="181" xfId="0" applyFont="1" applyBorder="1" applyAlignment="1">
      <alignment horizontal="left" vertical="center" shrinkToFit="1"/>
    </xf>
    <xf numFmtId="0" fontId="84" fillId="0" borderId="186" xfId="0" applyFont="1" applyBorder="1" applyAlignment="1">
      <alignment horizontal="left" vertical="center" shrinkToFit="1"/>
    </xf>
    <xf numFmtId="0" fontId="84" fillId="0" borderId="183" xfId="0" applyFont="1" applyBorder="1" applyAlignment="1">
      <alignment horizontal="left" vertical="center" shrinkToFit="1"/>
    </xf>
    <xf numFmtId="179" fontId="84" fillId="0" borderId="181" xfId="0" applyNumberFormat="1" applyFont="1" applyBorder="1" applyAlignment="1">
      <alignment vertical="center" shrinkToFit="1"/>
    </xf>
    <xf numFmtId="179" fontId="84" fillId="0" borderId="186" xfId="0" applyNumberFormat="1" applyFont="1" applyBorder="1" applyAlignment="1">
      <alignment vertical="center" shrinkToFit="1"/>
    </xf>
    <xf numFmtId="179" fontId="84" fillId="0" borderId="183" xfId="0" applyNumberFormat="1" applyFont="1" applyBorder="1" applyAlignment="1">
      <alignment vertical="center" shrinkToFit="1"/>
    </xf>
    <xf numFmtId="0" fontId="84" fillId="0" borderId="187" xfId="0" applyFont="1" applyBorder="1" applyAlignment="1">
      <alignment horizontal="center" vertical="center" shrinkToFit="1"/>
    </xf>
    <xf numFmtId="0" fontId="84" fillId="0" borderId="188" xfId="0" applyFont="1" applyBorder="1" applyAlignment="1">
      <alignment horizontal="center" vertical="center" shrinkToFit="1"/>
    </xf>
    <xf numFmtId="0" fontId="84" fillId="0" borderId="187" xfId="0" applyFont="1" applyBorder="1" applyAlignment="1">
      <alignment horizontal="left" vertical="top" shrinkToFit="1"/>
    </xf>
    <xf numFmtId="0" fontId="84" fillId="0" borderId="189" xfId="0" applyFont="1" applyBorder="1" applyAlignment="1">
      <alignment horizontal="left" vertical="top" shrinkToFit="1"/>
    </xf>
    <xf numFmtId="0" fontId="84" fillId="0" borderId="187" xfId="0" applyFont="1" applyBorder="1" applyAlignment="1">
      <alignment vertical="center" shrinkToFit="1"/>
    </xf>
    <xf numFmtId="182" fontId="84" fillId="0" borderId="183" xfId="0" applyNumberFormat="1" applyFont="1" applyBorder="1" applyAlignment="1">
      <alignment vertical="center" shrinkToFit="1"/>
    </xf>
    <xf numFmtId="0" fontId="84" fillId="0" borderId="190" xfId="0" applyFont="1" applyBorder="1" applyAlignment="1">
      <alignment vertical="center" shrinkToFit="1"/>
    </xf>
    <xf numFmtId="0" fontId="84" fillId="0" borderId="181" xfId="0" applyFont="1" applyBorder="1" applyAlignment="1">
      <alignment vertical="center" shrinkToFit="1"/>
    </xf>
    <xf numFmtId="184" fontId="84" fillId="0" borderId="191" xfId="0" applyNumberFormat="1" applyFont="1" applyBorder="1" applyAlignment="1">
      <alignment vertical="center" shrinkToFit="1"/>
    </xf>
    <xf numFmtId="182" fontId="84" fillId="0" borderId="192" xfId="0" applyNumberFormat="1" applyFont="1" applyBorder="1" applyAlignment="1">
      <alignment vertical="center" shrinkToFit="1"/>
    </xf>
    <xf numFmtId="184" fontId="84" fillId="0" borderId="190" xfId="0" applyNumberFormat="1" applyFont="1" applyBorder="1" applyAlignment="1">
      <alignment vertical="center" shrinkToFit="1"/>
    </xf>
    <xf numFmtId="184" fontId="84" fillId="0" borderId="193" xfId="0" applyNumberFormat="1" applyFont="1" applyBorder="1" applyAlignment="1">
      <alignment vertical="center" shrinkToFit="1"/>
    </xf>
    <xf numFmtId="184" fontId="84" fillId="0" borderId="195" xfId="0" applyNumberFormat="1" applyFont="1" applyBorder="1" applyAlignment="1">
      <alignment vertical="center" shrinkToFit="1"/>
    </xf>
    <xf numFmtId="184" fontId="84" fillId="0" borderId="194" xfId="0" applyNumberFormat="1" applyFont="1" applyBorder="1" applyAlignment="1">
      <alignment vertical="center" shrinkToFit="1"/>
    </xf>
    <xf numFmtId="0" fontId="84" fillId="0" borderId="196" xfId="0" applyFont="1" applyBorder="1" applyAlignment="1">
      <alignment vertical="center" shrinkToFit="1"/>
    </xf>
    <xf numFmtId="49" fontId="84" fillId="0" borderId="181" xfId="0" applyNumberFormat="1" applyFont="1" applyBorder="1" applyAlignment="1">
      <alignment horizontal="center" vertical="top"/>
    </xf>
    <xf numFmtId="0" fontId="84" fillId="0" borderId="182" xfId="0" applyFont="1" applyBorder="1" applyAlignment="1">
      <alignment horizontal="left" vertical="top"/>
    </xf>
    <xf numFmtId="0" fontId="84" fillId="0" borderId="184" xfId="0" applyFont="1" applyBorder="1" applyAlignment="1">
      <alignment horizontal="center" vertical="top"/>
    </xf>
    <xf numFmtId="0" fontId="84" fillId="0" borderId="181" xfId="0" applyFont="1" applyBorder="1" applyAlignment="1">
      <alignment horizontal="left" vertical="top"/>
    </xf>
    <xf numFmtId="0" fontId="84" fillId="0" borderId="186" xfId="0" applyFont="1" applyBorder="1" applyAlignment="1">
      <alignment horizontal="left" vertical="top"/>
    </xf>
    <xf numFmtId="0" fontId="84" fillId="0" borderId="183" xfId="0" applyFont="1" applyBorder="1" applyAlignment="1">
      <alignment horizontal="left" vertical="top"/>
    </xf>
    <xf numFmtId="0" fontId="84" fillId="0" borderId="187" xfId="0" applyFont="1" applyBorder="1" applyAlignment="1">
      <alignment horizontal="left" vertical="top"/>
    </xf>
    <xf numFmtId="184" fontId="85" fillId="0" borderId="194" xfId="0" applyNumberFormat="1" applyFont="1" applyBorder="1" applyAlignment="1">
      <alignment vertical="top"/>
    </xf>
    <xf numFmtId="49" fontId="86" fillId="29" borderId="164" xfId="0" applyNumberFormat="1" applyFont="1" applyFill="1" applyBorder="1" applyAlignment="1">
      <alignment horizontal="center" vertical="top" wrapText="1"/>
    </xf>
    <xf numFmtId="0" fontId="86" fillId="29" borderId="165" xfId="0" applyFont="1" applyFill="1" applyBorder="1" applyAlignment="1">
      <alignment horizontal="center" vertical="top" wrapText="1"/>
    </xf>
    <xf numFmtId="0" fontId="86" fillId="29" borderId="166" xfId="0" applyFont="1" applyFill="1" applyBorder="1" applyAlignment="1">
      <alignment horizontal="left" vertical="top" wrapText="1"/>
    </xf>
    <xf numFmtId="0" fontId="86" fillId="29" borderId="32" xfId="0" applyFont="1" applyFill="1" applyBorder="1" applyAlignment="1">
      <alignment horizontal="center" vertical="top" wrapText="1"/>
    </xf>
    <xf numFmtId="0" fontId="86" fillId="29" borderId="167" xfId="0" applyFont="1" applyFill="1" applyBorder="1" applyAlignment="1">
      <alignment horizontal="left" vertical="top" wrapText="1"/>
    </xf>
    <xf numFmtId="0" fontId="86" fillId="29" borderId="165" xfId="0" applyFont="1" applyFill="1" applyBorder="1" applyAlignment="1">
      <alignment horizontal="left" vertical="top" wrapText="1"/>
    </xf>
    <xf numFmtId="0" fontId="86" fillId="29" borderId="168" xfId="0" applyFont="1" applyFill="1" applyBorder="1" applyAlignment="1">
      <alignment horizontal="left" vertical="top" wrapText="1"/>
    </xf>
    <xf numFmtId="0" fontId="86" fillId="29" borderId="169" xfId="0" applyFont="1" applyFill="1" applyBorder="1" applyAlignment="1">
      <alignment horizontal="left" vertical="top" wrapText="1"/>
    </xf>
    <xf numFmtId="0" fontId="86" fillId="29" borderId="170" xfId="0" applyFont="1" applyFill="1" applyBorder="1" applyAlignment="1">
      <alignment horizontal="left" vertical="top" wrapText="1"/>
    </xf>
    <xf numFmtId="0" fontId="86" fillId="29" borderId="171" xfId="0" applyFont="1" applyFill="1" applyBorder="1" applyAlignment="1">
      <alignment horizontal="left" vertical="top" wrapText="1"/>
    </xf>
    <xf numFmtId="179" fontId="86" fillId="29" borderId="171" xfId="0" applyNumberFormat="1" applyFont="1" applyFill="1" applyBorder="1" applyAlignment="1">
      <alignment horizontal="left" vertical="top" wrapText="1"/>
    </xf>
    <xf numFmtId="179" fontId="86" fillId="29" borderId="166" xfId="0" applyNumberFormat="1" applyFont="1" applyFill="1" applyBorder="1" applyAlignment="1">
      <alignment horizontal="left" vertical="top" wrapText="1"/>
    </xf>
    <xf numFmtId="179" fontId="86" fillId="29" borderId="165" xfId="0" applyNumberFormat="1" applyFont="1" applyFill="1" applyBorder="1" applyAlignment="1">
      <alignment horizontal="left" vertical="top" wrapText="1"/>
    </xf>
    <xf numFmtId="179" fontId="86" fillId="29" borderId="172" xfId="0" applyNumberFormat="1" applyFont="1" applyFill="1" applyBorder="1" applyAlignment="1">
      <alignment horizontal="left" vertical="top" wrapText="1"/>
    </xf>
    <xf numFmtId="0" fontId="86" fillId="29" borderId="173" xfId="0" applyFont="1" applyFill="1" applyBorder="1" applyAlignment="1">
      <alignment horizontal="left" vertical="top" wrapText="1"/>
    </xf>
    <xf numFmtId="0" fontId="86" fillId="29" borderId="174" xfId="0" applyFont="1" applyFill="1" applyBorder="1" applyAlignment="1">
      <alignment horizontal="left" vertical="top" wrapText="1"/>
    </xf>
    <xf numFmtId="0" fontId="86" fillId="29" borderId="175" xfId="0" applyFont="1" applyFill="1" applyBorder="1" applyAlignment="1">
      <alignment horizontal="left" vertical="top" wrapText="1"/>
    </xf>
    <xf numFmtId="0" fontId="86" fillId="29" borderId="176" xfId="0" applyFont="1" applyFill="1" applyBorder="1" applyAlignment="1">
      <alignment horizontal="left" vertical="top" wrapText="1"/>
    </xf>
    <xf numFmtId="0" fontId="86" fillId="29" borderId="177" xfId="0" applyFont="1" applyFill="1" applyBorder="1" applyAlignment="1">
      <alignment horizontal="left" vertical="top" wrapText="1"/>
    </xf>
    <xf numFmtId="0" fontId="86" fillId="29" borderId="178" xfId="0" applyFont="1" applyFill="1" applyBorder="1" applyAlignment="1">
      <alignment horizontal="left" vertical="top" wrapText="1"/>
    </xf>
    <xf numFmtId="0" fontId="86" fillId="29" borderId="179" xfId="0" applyFont="1" applyFill="1" applyBorder="1" applyAlignment="1">
      <alignment horizontal="left" vertical="top" wrapText="1"/>
    </xf>
    <xf numFmtId="0" fontId="86" fillId="29" borderId="180" xfId="0" applyFont="1" applyFill="1" applyBorder="1" applyAlignment="1">
      <alignment horizontal="left" vertical="top" wrapText="1"/>
    </xf>
    <xf numFmtId="49" fontId="90" fillId="29" borderId="168" xfId="0" applyNumberFormat="1" applyFont="1" applyFill="1" applyBorder="1" applyAlignment="1">
      <alignment horizontal="center" vertical="center" wrapText="1"/>
    </xf>
    <xf numFmtId="0" fontId="90" fillId="29" borderId="165" xfId="0" applyFont="1" applyFill="1" applyBorder="1" applyAlignment="1">
      <alignment horizontal="center" vertical="center" wrapText="1"/>
    </xf>
    <xf numFmtId="0" fontId="90" fillId="29" borderId="166" xfId="0" applyFont="1" applyFill="1" applyBorder="1" applyAlignment="1">
      <alignment horizontal="center" vertical="top" wrapText="1"/>
    </xf>
    <xf numFmtId="0" fontId="90" fillId="29" borderId="165" xfId="0" applyFont="1" applyFill="1" applyBorder="1" applyAlignment="1">
      <alignment horizontal="center" vertical="center"/>
    </xf>
    <xf numFmtId="0" fontId="90" fillId="29" borderId="32" xfId="0" applyFont="1" applyFill="1" applyBorder="1" applyAlignment="1">
      <alignment horizontal="center" vertical="top" wrapText="1"/>
    </xf>
    <xf numFmtId="0" fontId="90" fillId="29" borderId="167" xfId="0" applyFont="1" applyFill="1" applyBorder="1" applyAlignment="1">
      <alignment horizontal="left" vertical="top" wrapText="1"/>
    </xf>
    <xf numFmtId="0" fontId="90" fillId="29" borderId="165" xfId="0" applyFont="1" applyFill="1" applyBorder="1" applyAlignment="1">
      <alignment horizontal="left" vertical="top" wrapText="1"/>
    </xf>
    <xf numFmtId="0" fontId="90" fillId="29" borderId="168" xfId="0" applyFont="1" applyFill="1" applyBorder="1" applyAlignment="1">
      <alignment horizontal="left" vertical="top" wrapText="1"/>
    </xf>
    <xf numFmtId="0" fontId="90" fillId="29" borderId="166" xfId="0" applyFont="1" applyFill="1" applyBorder="1" applyAlignment="1">
      <alignment horizontal="left" vertical="top" wrapText="1"/>
    </xf>
    <xf numFmtId="0" fontId="90" fillId="29" borderId="0" xfId="0" applyFont="1" applyFill="1" applyAlignment="1">
      <alignment horizontal="left" vertical="top" wrapText="1"/>
    </xf>
    <xf numFmtId="0" fontId="90" fillId="29" borderId="169" xfId="0" applyFont="1" applyFill="1" applyBorder="1" applyAlignment="1">
      <alignment horizontal="left" vertical="top" wrapText="1"/>
    </xf>
    <xf numFmtId="0" fontId="90" fillId="29" borderId="170" xfId="0" applyFont="1" applyFill="1" applyBorder="1" applyAlignment="1">
      <alignment horizontal="left" vertical="top" wrapText="1"/>
    </xf>
    <xf numFmtId="0" fontId="90" fillId="29" borderId="171" xfId="0" applyFont="1" applyFill="1" applyBorder="1" applyAlignment="1">
      <alignment horizontal="left" vertical="top" wrapText="1"/>
    </xf>
    <xf numFmtId="0" fontId="90" fillId="29" borderId="171" xfId="0" applyFont="1" applyFill="1" applyBorder="1" applyAlignment="1">
      <alignment horizontal="left" vertical="top"/>
    </xf>
    <xf numFmtId="0" fontId="90" fillId="29" borderId="166" xfId="0" applyFont="1" applyFill="1" applyBorder="1" applyAlignment="1">
      <alignment horizontal="left" vertical="top"/>
    </xf>
    <xf numFmtId="0" fontId="90" fillId="29" borderId="170" xfId="0" applyFont="1" applyFill="1" applyBorder="1" applyAlignment="1">
      <alignment horizontal="left" vertical="top"/>
    </xf>
    <xf numFmtId="179" fontId="90" fillId="29" borderId="171" xfId="0" applyNumberFormat="1" applyFont="1" applyFill="1" applyBorder="1" applyAlignment="1">
      <alignment horizontal="left" vertical="top" wrapText="1"/>
    </xf>
    <xf numFmtId="179" fontId="90" fillId="29" borderId="166" xfId="0" applyNumberFormat="1" applyFont="1" applyFill="1" applyBorder="1" applyAlignment="1">
      <alignment horizontal="left" vertical="top" wrapText="1"/>
    </xf>
    <xf numFmtId="179" fontId="90" fillId="29" borderId="165" xfId="0" applyNumberFormat="1" applyFont="1" applyFill="1" applyBorder="1" applyAlignment="1">
      <alignment horizontal="left" vertical="top" wrapText="1"/>
    </xf>
    <xf numFmtId="0" fontId="90" fillId="29" borderId="197" xfId="0" applyFont="1" applyFill="1" applyBorder="1" applyAlignment="1">
      <alignment horizontal="left" vertical="top" wrapText="1"/>
    </xf>
    <xf numFmtId="0" fontId="90" fillId="29" borderId="173" xfId="0" applyFont="1" applyFill="1" applyBorder="1" applyAlignment="1">
      <alignment horizontal="left" vertical="top" wrapText="1"/>
    </xf>
    <xf numFmtId="0" fontId="90" fillId="29" borderId="174" xfId="0" applyFont="1" applyFill="1" applyBorder="1" applyAlignment="1">
      <alignment horizontal="left" vertical="top" wrapText="1"/>
    </xf>
    <xf numFmtId="0" fontId="90" fillId="29" borderId="175" xfId="0" applyFont="1" applyFill="1" applyBorder="1" applyAlignment="1">
      <alignment horizontal="left" vertical="top" wrapText="1"/>
    </xf>
    <xf numFmtId="0" fontId="90" fillId="29" borderId="176" xfId="0" applyFont="1" applyFill="1" applyBorder="1" applyAlignment="1">
      <alignment horizontal="left" vertical="top" wrapText="1"/>
    </xf>
    <xf numFmtId="0" fontId="90" fillId="29" borderId="198" xfId="0" applyFont="1" applyFill="1" applyBorder="1" applyAlignment="1">
      <alignment horizontal="left" vertical="top" wrapText="1"/>
    </xf>
    <xf numFmtId="0" fontId="84" fillId="0" borderId="200" xfId="0" applyFont="1" applyBorder="1" applyAlignment="1">
      <alignment horizontal="center" vertical="center" shrinkToFit="1"/>
    </xf>
    <xf numFmtId="49" fontId="84" fillId="0" borderId="181" xfId="0" applyNumberFormat="1" applyFont="1" applyBorder="1" applyAlignment="1">
      <alignment horizontal="center" vertical="center"/>
    </xf>
    <xf numFmtId="0" fontId="84" fillId="0" borderId="199" xfId="0" applyFont="1" applyBorder="1" applyAlignment="1">
      <alignment horizontal="left" vertical="top"/>
    </xf>
    <xf numFmtId="0" fontId="84" fillId="0" borderId="199" xfId="0" applyFont="1" applyBorder="1" applyAlignment="1">
      <alignment horizontal="center" vertical="top"/>
    </xf>
    <xf numFmtId="0" fontId="84" fillId="0" borderId="184" xfId="0" applyFont="1" applyBorder="1">
      <alignment vertical="center"/>
    </xf>
    <xf numFmtId="0" fontId="84" fillId="0" borderId="201" xfId="0" applyFont="1" applyBorder="1" applyAlignment="1">
      <alignment horizontal="left" vertical="top"/>
    </xf>
    <xf numFmtId="0" fontId="84" fillId="0" borderId="202" xfId="0" applyFont="1" applyBorder="1" applyAlignment="1">
      <alignment horizontal="left" vertical="top"/>
    </xf>
    <xf numFmtId="0" fontId="84" fillId="0" borderId="203" xfId="0" applyFont="1" applyBorder="1" applyAlignment="1">
      <alignment horizontal="left" vertical="top"/>
    </xf>
    <xf numFmtId="0" fontId="10" fillId="0" borderId="0" xfId="0" applyFont="1" applyAlignment="1">
      <alignment vertical="center" wrapText="1"/>
    </xf>
    <xf numFmtId="0" fontId="95" fillId="0" borderId="0" xfId="0" applyFont="1">
      <alignment vertical="center"/>
    </xf>
    <xf numFmtId="0" fontId="29" fillId="26" borderId="11"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4" xfId="0" applyFont="1" applyFill="1" applyBorder="1" applyAlignment="1">
      <alignment vertical="center" wrapText="1"/>
    </xf>
    <xf numFmtId="49" fontId="86" fillId="29" borderId="204" xfId="0" applyNumberFormat="1" applyFont="1" applyFill="1" applyBorder="1" applyAlignment="1">
      <alignment horizontal="center" vertical="top" wrapText="1"/>
    </xf>
    <xf numFmtId="0" fontId="86" fillId="29" borderId="205" xfId="0" applyFont="1" applyFill="1" applyBorder="1" applyAlignment="1">
      <alignment horizontal="center" vertical="top" wrapText="1"/>
    </xf>
    <xf numFmtId="0" fontId="86" fillId="29" borderId="206" xfId="0" applyFont="1" applyFill="1" applyBorder="1" applyAlignment="1">
      <alignment horizontal="left" vertical="top" wrapText="1"/>
    </xf>
    <xf numFmtId="0" fontId="86" fillId="29" borderId="25" xfId="0" applyFont="1" applyFill="1" applyBorder="1" applyAlignment="1">
      <alignment horizontal="center" vertical="top" wrapText="1"/>
    </xf>
    <xf numFmtId="0" fontId="86" fillId="29" borderId="207" xfId="0" applyFont="1" applyFill="1" applyBorder="1" applyAlignment="1">
      <alignment horizontal="left" vertical="top" wrapText="1"/>
    </xf>
    <xf numFmtId="0" fontId="86" fillId="29" borderId="205" xfId="0" applyFont="1" applyFill="1" applyBorder="1" applyAlignment="1">
      <alignment horizontal="left" vertical="top" wrapText="1"/>
    </xf>
    <xf numFmtId="0" fontId="86" fillId="29" borderId="204" xfId="0" applyFont="1" applyFill="1" applyBorder="1" applyAlignment="1">
      <alignment horizontal="left" vertical="top" wrapText="1"/>
    </xf>
    <xf numFmtId="0" fontId="86" fillId="29" borderId="208" xfId="0" applyFont="1" applyFill="1" applyBorder="1" applyAlignment="1">
      <alignment horizontal="left" vertical="top" wrapText="1"/>
    </xf>
    <xf numFmtId="0" fontId="86" fillId="29" borderId="209" xfId="0" applyFont="1" applyFill="1" applyBorder="1" applyAlignment="1">
      <alignment horizontal="left" vertical="top" wrapText="1"/>
    </xf>
    <xf numFmtId="0" fontId="86" fillId="29" borderId="210" xfId="0" applyFont="1" applyFill="1" applyBorder="1" applyAlignment="1">
      <alignment horizontal="left" vertical="top" wrapText="1"/>
    </xf>
    <xf numFmtId="179" fontId="86" fillId="29" borderId="210" xfId="0" applyNumberFormat="1" applyFont="1" applyFill="1" applyBorder="1" applyAlignment="1">
      <alignment horizontal="left" vertical="top" wrapText="1"/>
    </xf>
    <xf numFmtId="179" fontId="86" fillId="29" borderId="206" xfId="0" applyNumberFormat="1" applyFont="1" applyFill="1" applyBorder="1" applyAlignment="1">
      <alignment horizontal="left" vertical="top" wrapText="1"/>
    </xf>
    <xf numFmtId="179" fontId="86" fillId="29" borderId="205" xfId="0" applyNumberFormat="1" applyFont="1" applyFill="1" applyBorder="1" applyAlignment="1">
      <alignment horizontal="left" vertical="top" wrapText="1"/>
    </xf>
    <xf numFmtId="179" fontId="86" fillId="29" borderId="211" xfId="0" applyNumberFormat="1" applyFont="1" applyFill="1" applyBorder="1" applyAlignment="1">
      <alignment horizontal="left" vertical="top" wrapText="1"/>
    </xf>
    <xf numFmtId="0" fontId="86" fillId="29" borderId="212" xfId="0" applyFont="1" applyFill="1" applyBorder="1" applyAlignment="1">
      <alignment horizontal="left" vertical="top" wrapText="1"/>
    </xf>
    <xf numFmtId="0" fontId="86" fillId="29" borderId="213" xfId="0" applyFont="1" applyFill="1" applyBorder="1" applyAlignment="1">
      <alignment horizontal="left" vertical="top" wrapText="1"/>
    </xf>
    <xf numFmtId="0" fontId="86" fillId="29" borderId="214" xfId="0" applyFont="1" applyFill="1" applyBorder="1" applyAlignment="1">
      <alignment horizontal="left" vertical="top" wrapText="1"/>
    </xf>
    <xf numFmtId="0" fontId="86" fillId="29" borderId="215" xfId="0" applyFont="1" applyFill="1" applyBorder="1" applyAlignment="1">
      <alignment horizontal="left" vertical="top" wrapText="1"/>
    </xf>
    <xf numFmtId="0" fontId="86" fillId="29" borderId="216" xfId="0" applyFont="1" applyFill="1" applyBorder="1" applyAlignment="1">
      <alignment horizontal="left" vertical="top" wrapText="1"/>
    </xf>
    <xf numFmtId="0" fontId="86" fillId="29" borderId="217" xfId="0" applyFont="1" applyFill="1" applyBorder="1" applyAlignment="1">
      <alignment horizontal="left" vertical="top" wrapText="1"/>
    </xf>
    <xf numFmtId="0" fontId="86" fillId="29" borderId="218" xfId="0" applyFont="1" applyFill="1" applyBorder="1" applyAlignment="1">
      <alignment horizontal="left" vertical="top" wrapText="1"/>
    </xf>
    <xf numFmtId="0" fontId="86" fillId="29" borderId="219" xfId="0" applyFont="1" applyFill="1" applyBorder="1" applyAlignment="1">
      <alignment horizontal="left" vertical="top" wrapText="1"/>
    </xf>
    <xf numFmtId="49" fontId="90" fillId="29" borderId="204" xfId="0" applyNumberFormat="1" applyFont="1" applyFill="1" applyBorder="1" applyAlignment="1">
      <alignment horizontal="center" vertical="center" wrapText="1"/>
    </xf>
    <xf numFmtId="0" fontId="90" fillId="29" borderId="205" xfId="0" applyFont="1" applyFill="1" applyBorder="1" applyAlignment="1">
      <alignment horizontal="center" vertical="center" wrapText="1"/>
    </xf>
    <xf numFmtId="0" fontId="90" fillId="29" borderId="206" xfId="0" applyFont="1" applyFill="1" applyBorder="1" applyAlignment="1">
      <alignment horizontal="center" vertical="top" wrapText="1"/>
    </xf>
    <xf numFmtId="0" fontId="90" fillId="29" borderId="205" xfId="0" applyFont="1" applyFill="1" applyBorder="1" applyAlignment="1">
      <alignment horizontal="center" vertical="center"/>
    </xf>
    <xf numFmtId="0" fontId="90" fillId="29" borderId="25" xfId="0" applyFont="1" applyFill="1" applyBorder="1" applyAlignment="1">
      <alignment horizontal="center" vertical="top" wrapText="1"/>
    </xf>
    <xf numFmtId="0" fontId="90" fillId="29" borderId="207" xfId="0" applyFont="1" applyFill="1" applyBorder="1" applyAlignment="1">
      <alignment horizontal="left" vertical="top" wrapText="1"/>
    </xf>
    <xf numFmtId="0" fontId="90" fillId="29" borderId="205" xfId="0" applyFont="1" applyFill="1" applyBorder="1" applyAlignment="1">
      <alignment horizontal="left" vertical="top" wrapText="1"/>
    </xf>
    <xf numFmtId="0" fontId="90" fillId="29" borderId="204" xfId="0" applyFont="1" applyFill="1" applyBorder="1" applyAlignment="1">
      <alignment horizontal="left" vertical="top" wrapText="1"/>
    </xf>
    <xf numFmtId="0" fontId="90" fillId="29" borderId="206" xfId="0" applyFont="1" applyFill="1" applyBorder="1" applyAlignment="1">
      <alignment horizontal="left" vertical="top" wrapText="1"/>
    </xf>
    <xf numFmtId="0" fontId="90" fillId="29" borderId="59" xfId="0" applyFont="1" applyFill="1" applyBorder="1" applyAlignment="1">
      <alignment horizontal="left" vertical="top" wrapText="1"/>
    </xf>
    <xf numFmtId="0" fontId="90" fillId="29" borderId="208" xfId="0" applyFont="1" applyFill="1" applyBorder="1" applyAlignment="1">
      <alignment horizontal="left" vertical="top" wrapText="1"/>
    </xf>
    <xf numFmtId="0" fontId="90" fillId="29" borderId="209" xfId="0" applyFont="1" applyFill="1" applyBorder="1" applyAlignment="1">
      <alignment horizontal="left" vertical="top" wrapText="1"/>
    </xf>
    <xf numFmtId="0" fontId="90" fillId="29" borderId="210" xfId="0" applyFont="1" applyFill="1" applyBorder="1" applyAlignment="1">
      <alignment horizontal="left" vertical="top" wrapText="1"/>
    </xf>
    <xf numFmtId="0" fontId="90" fillId="29" borderId="210" xfId="0" applyFont="1" applyFill="1" applyBorder="1" applyAlignment="1">
      <alignment horizontal="left" vertical="top"/>
    </xf>
    <xf numFmtId="0" fontId="90" fillId="29" borderId="206" xfId="0" applyFont="1" applyFill="1" applyBorder="1" applyAlignment="1">
      <alignment horizontal="left" vertical="top"/>
    </xf>
    <xf numFmtId="0" fontId="90" fillId="29" borderId="209" xfId="0" applyFont="1" applyFill="1" applyBorder="1" applyAlignment="1">
      <alignment horizontal="left" vertical="top"/>
    </xf>
    <xf numFmtId="179" fontId="90" fillId="29" borderId="210" xfId="0" applyNumberFormat="1" applyFont="1" applyFill="1" applyBorder="1" applyAlignment="1">
      <alignment horizontal="left" vertical="top" wrapText="1"/>
    </xf>
    <xf numFmtId="179" fontId="90" fillId="29" borderId="206" xfId="0" applyNumberFormat="1" applyFont="1" applyFill="1" applyBorder="1" applyAlignment="1">
      <alignment horizontal="left" vertical="top" wrapText="1"/>
    </xf>
    <xf numFmtId="179" fontId="90" fillId="29" borderId="205" xfId="0" applyNumberFormat="1" applyFont="1" applyFill="1" applyBorder="1" applyAlignment="1">
      <alignment horizontal="left" vertical="top" wrapText="1"/>
    </xf>
    <xf numFmtId="0" fontId="90" fillId="29" borderId="220" xfId="0" applyFont="1" applyFill="1" applyBorder="1" applyAlignment="1">
      <alignment horizontal="left" vertical="top" wrapText="1"/>
    </xf>
    <xf numFmtId="0" fontId="90" fillId="29" borderId="212" xfId="0" applyFont="1" applyFill="1" applyBorder="1" applyAlignment="1">
      <alignment horizontal="left" vertical="top" wrapText="1"/>
    </xf>
    <xf numFmtId="0" fontId="90" fillId="29" borderId="213" xfId="0" applyFont="1" applyFill="1" applyBorder="1" applyAlignment="1">
      <alignment horizontal="left" vertical="top" wrapText="1"/>
    </xf>
    <xf numFmtId="0" fontId="90" fillId="29" borderId="214" xfId="0" applyFont="1" applyFill="1" applyBorder="1" applyAlignment="1">
      <alignment horizontal="left" vertical="top" wrapText="1"/>
    </xf>
    <xf numFmtId="0" fontId="90" fillId="29" borderId="215" xfId="0" applyFont="1" applyFill="1" applyBorder="1" applyAlignment="1">
      <alignment horizontal="left" vertical="top" wrapText="1"/>
    </xf>
    <xf numFmtId="0" fontId="90" fillId="29" borderId="221" xfId="0" applyFont="1" applyFill="1" applyBorder="1" applyAlignment="1">
      <alignment horizontal="left" vertical="top" wrapText="1"/>
    </xf>
    <xf numFmtId="0" fontId="86" fillId="29" borderId="59" xfId="0" applyFont="1" applyFill="1" applyBorder="1" applyAlignment="1">
      <alignment horizontal="left" vertical="top" wrapText="1"/>
    </xf>
    <xf numFmtId="0" fontId="0" fillId="25" borderId="28" xfId="0" applyFill="1" applyBorder="1">
      <alignment vertical="center"/>
    </xf>
    <xf numFmtId="179" fontId="29" fillId="26" borderId="28" xfId="0" applyNumberFormat="1" applyFont="1" applyFill="1" applyBorder="1" applyAlignment="1" applyProtection="1">
      <alignment horizontal="right" vertical="center" shrinkToFit="1"/>
      <protection locked="0"/>
    </xf>
    <xf numFmtId="0" fontId="29" fillId="26" borderId="11" xfId="0" applyFont="1" applyFill="1" applyBorder="1" applyAlignment="1" applyProtection="1">
      <alignment horizontal="center" vertical="center" wrapText="1"/>
      <protection locked="0"/>
    </xf>
    <xf numFmtId="0" fontId="29" fillId="26" borderId="14" xfId="0" applyFont="1" applyFill="1" applyBorder="1" applyAlignment="1" applyProtection="1">
      <alignment horizontal="center" wrapText="1"/>
      <protection locked="0"/>
    </xf>
    <xf numFmtId="179" fontId="29" fillId="0" borderId="62" xfId="0" applyNumberFormat="1" applyFont="1" applyBorder="1" applyAlignment="1" applyProtection="1">
      <alignment horizontal="right" vertical="center" shrinkToFit="1"/>
      <protection locked="0"/>
    </xf>
    <xf numFmtId="0" fontId="98" fillId="0" borderId="0" xfId="0" applyFont="1" applyAlignment="1">
      <alignment vertical="top"/>
    </xf>
    <xf numFmtId="0" fontId="99" fillId="0" borderId="0" xfId="0" applyFont="1">
      <alignment vertical="center"/>
    </xf>
    <xf numFmtId="0" fontId="6" fillId="0" borderId="0" xfId="283">
      <alignment vertical="center"/>
    </xf>
    <xf numFmtId="0" fontId="100" fillId="0" borderId="0" xfId="0" applyFont="1" applyAlignment="1">
      <alignment vertical="center" shrinkToFit="1"/>
    </xf>
    <xf numFmtId="193" fontId="100" fillId="0" borderId="0" xfId="0" applyNumberFormat="1" applyFont="1" applyAlignment="1">
      <alignment vertical="center" shrinkToFit="1"/>
    </xf>
    <xf numFmtId="193" fontId="100" fillId="0" borderId="0" xfId="284" applyNumberFormat="1" applyFont="1" applyAlignment="1">
      <alignment vertical="center" shrinkToFit="1"/>
    </xf>
    <xf numFmtId="0" fontId="100" fillId="0" borderId="0" xfId="284" applyFont="1">
      <alignment vertical="center"/>
    </xf>
    <xf numFmtId="0" fontId="6" fillId="0" borderId="0" xfId="284">
      <alignment vertical="center"/>
    </xf>
    <xf numFmtId="193" fontId="96" fillId="0" borderId="0" xfId="284" applyNumberFormat="1" applyFont="1" applyAlignment="1">
      <alignment vertical="center" shrinkToFit="1"/>
    </xf>
    <xf numFmtId="0" fontId="106" fillId="0" borderId="0" xfId="284" applyFont="1">
      <alignment vertical="center"/>
    </xf>
    <xf numFmtId="0" fontId="100" fillId="25" borderId="225" xfId="284" applyFont="1" applyFill="1" applyBorder="1" applyAlignment="1" applyProtection="1">
      <alignment horizontal="center" vertical="center" shrinkToFit="1"/>
      <protection locked="0"/>
    </xf>
    <xf numFmtId="0" fontId="107" fillId="0" borderId="0" xfId="284" applyFont="1" applyAlignment="1">
      <alignment vertical="center" shrinkToFit="1"/>
    </xf>
    <xf numFmtId="0" fontId="67" fillId="34" borderId="29" xfId="0" applyFont="1" applyFill="1" applyBorder="1">
      <alignment vertical="center"/>
    </xf>
    <xf numFmtId="0" fontId="67" fillId="34" borderId="21" xfId="0" applyFont="1" applyFill="1" applyBorder="1">
      <alignment vertical="center"/>
    </xf>
    <xf numFmtId="0" fontId="67" fillId="34" borderId="62" xfId="0" applyFont="1" applyFill="1" applyBorder="1">
      <alignment vertical="center"/>
    </xf>
    <xf numFmtId="0" fontId="67" fillId="34" borderId="50" xfId="0" applyFont="1" applyFill="1" applyBorder="1">
      <alignment vertical="center"/>
    </xf>
    <xf numFmtId="0" fontId="108" fillId="34" borderId="84" xfId="0" applyFont="1" applyFill="1" applyBorder="1" applyAlignment="1">
      <alignment vertical="center" wrapText="1" shrinkToFit="1"/>
    </xf>
    <xf numFmtId="0" fontId="67" fillId="34" borderId="28" xfId="0" applyFont="1" applyFill="1" applyBorder="1" applyAlignment="1">
      <alignment horizontal="center" vertical="center" wrapText="1"/>
    </xf>
    <xf numFmtId="0" fontId="109" fillId="34" borderId="28" xfId="0" applyFont="1" applyFill="1" applyBorder="1" applyAlignment="1">
      <alignment horizontal="center" vertical="center" shrinkToFit="1"/>
    </xf>
    <xf numFmtId="0" fontId="67" fillId="34" borderId="28" xfId="0" applyFont="1" applyFill="1" applyBorder="1" applyAlignment="1">
      <alignment vertical="center" wrapText="1" shrinkToFit="1"/>
    </xf>
    <xf numFmtId="0" fontId="0" fillId="0" borderId="28" xfId="281" applyNumberFormat="1" applyFont="1" applyBorder="1" applyAlignment="1" applyProtection="1">
      <alignment horizontal="center" vertical="center" shrinkToFit="1"/>
    </xf>
    <xf numFmtId="0" fontId="0" fillId="0" borderId="84" xfId="281" applyNumberFormat="1" applyFont="1" applyBorder="1" applyAlignment="1" applyProtection="1">
      <alignment horizontal="center" vertical="center" shrinkToFit="1"/>
    </xf>
    <xf numFmtId="0" fontId="9" fillId="0" borderId="28" xfId="281" applyNumberFormat="1" applyFont="1" applyBorder="1" applyAlignment="1" applyProtection="1">
      <alignment horizontal="center" vertical="center" wrapText="1" shrinkToFit="1"/>
    </xf>
    <xf numFmtId="2" fontId="112" fillId="0" borderId="28" xfId="281" applyNumberFormat="1" applyFont="1" applyBorder="1" applyAlignment="1" applyProtection="1">
      <alignment horizontal="center" vertical="center" wrapText="1" shrinkToFit="1"/>
    </xf>
    <xf numFmtId="0" fontId="8" fillId="0" borderId="137" xfId="0" applyFont="1" applyBorder="1">
      <alignment vertical="center"/>
    </xf>
    <xf numFmtId="0" fontId="0" fillId="0" borderId="29" xfId="0" applyBorder="1" applyAlignment="1">
      <alignment vertical="center" shrinkToFit="1"/>
    </xf>
    <xf numFmtId="0" fontId="0" fillId="0" borderId="226" xfId="0" applyBorder="1">
      <alignment vertical="center"/>
    </xf>
    <xf numFmtId="0" fontId="0" fillId="0" borderId="226" xfId="0" applyBorder="1" applyProtection="1">
      <alignment vertical="center"/>
      <protection locked="0"/>
    </xf>
    <xf numFmtId="0" fontId="100" fillId="24" borderId="0" xfId="0" applyFont="1" applyFill="1" applyAlignment="1">
      <alignment horizontal="center" vertical="center"/>
    </xf>
    <xf numFmtId="0" fontId="0" fillId="28" borderId="29" xfId="0" applyFill="1" applyBorder="1" applyAlignment="1">
      <alignment horizontal="left" vertical="center"/>
    </xf>
    <xf numFmtId="0" fontId="0" fillId="28" borderId="59" xfId="0" applyFill="1" applyBorder="1">
      <alignment vertical="center"/>
    </xf>
    <xf numFmtId="0" fontId="0" fillId="28" borderId="60" xfId="0" applyFill="1" applyBorder="1">
      <alignment vertical="center"/>
    </xf>
    <xf numFmtId="0" fontId="0" fillId="28" borderId="61" xfId="0" applyFill="1" applyBorder="1">
      <alignment vertical="center"/>
    </xf>
    <xf numFmtId="0" fontId="0" fillId="28" borderId="32" xfId="0" applyFill="1" applyBorder="1" applyAlignment="1">
      <alignment horizontal="center" vertical="center" wrapText="1"/>
    </xf>
    <xf numFmtId="0" fontId="0" fillId="28" borderId="28" xfId="0" applyFill="1" applyBorder="1">
      <alignment vertical="center"/>
    </xf>
    <xf numFmtId="0" fontId="8" fillId="28" borderId="25" xfId="0" applyFont="1" applyFill="1" applyBorder="1">
      <alignment vertical="center"/>
    </xf>
    <xf numFmtId="0" fontId="0" fillId="28" borderId="26" xfId="0" applyFill="1" applyBorder="1">
      <alignment vertical="center"/>
    </xf>
    <xf numFmtId="0" fontId="8" fillId="28" borderId="31" xfId="0" applyFont="1" applyFill="1" applyBorder="1">
      <alignment vertical="center"/>
    </xf>
    <xf numFmtId="181" fontId="8" fillId="28" borderId="25" xfId="0" applyNumberFormat="1" applyFont="1" applyFill="1" applyBorder="1">
      <alignment vertical="center"/>
    </xf>
    <xf numFmtId="0" fontId="0" fillId="28" borderId="27" xfId="0" applyFill="1" applyBorder="1">
      <alignment vertical="center"/>
    </xf>
    <xf numFmtId="0" fontId="0" fillId="28" borderId="33" xfId="0" applyFill="1" applyBorder="1">
      <alignment vertical="center"/>
    </xf>
    <xf numFmtId="0" fontId="0" fillId="28" borderId="21" xfId="0" applyFill="1" applyBorder="1" applyAlignment="1">
      <alignment horizontal="center" vertical="center" wrapText="1"/>
    </xf>
    <xf numFmtId="0" fontId="0" fillId="28" borderId="62" xfId="0" applyFill="1" applyBorder="1" applyAlignment="1">
      <alignment vertical="center" wrapText="1"/>
    </xf>
    <xf numFmtId="0" fontId="0" fillId="28" borderId="62" xfId="0" applyFill="1" applyBorder="1">
      <alignment vertical="center"/>
    </xf>
    <xf numFmtId="0" fontId="0" fillId="28" borderId="50" xfId="0" applyFill="1" applyBorder="1">
      <alignment vertical="center"/>
    </xf>
    <xf numFmtId="0" fontId="114" fillId="0" borderId="28" xfId="281" applyNumberFormat="1" applyFont="1" applyBorder="1" applyAlignment="1" applyProtection="1">
      <alignment horizontal="center" vertical="center" wrapText="1" shrinkToFit="1"/>
    </xf>
    <xf numFmtId="0" fontId="10" fillId="0" borderId="54" xfId="0" applyFont="1" applyBorder="1" applyAlignment="1">
      <alignment horizontal="center" vertical="center" shrinkToFit="1"/>
    </xf>
    <xf numFmtId="195" fontId="0" fillId="0" borderId="28" xfId="281" applyNumberFormat="1" applyFont="1" applyBorder="1" applyAlignment="1" applyProtection="1">
      <alignment vertical="center" shrinkToFit="1"/>
    </xf>
    <xf numFmtId="38" fontId="0" fillId="34" borderId="231" xfId="281" applyFont="1" applyFill="1" applyBorder="1" applyAlignment="1" applyProtection="1">
      <alignment horizontal="right" vertical="center" shrinkToFit="1"/>
    </xf>
    <xf numFmtId="0" fontId="0" fillId="34" borderId="85" xfId="281" applyNumberFormat="1" applyFont="1" applyFill="1" applyBorder="1" applyAlignment="1" applyProtection="1">
      <alignment horizontal="center" vertical="center" shrinkToFit="1"/>
    </xf>
    <xf numFmtId="196" fontId="0" fillId="34" borderId="231" xfId="281" applyNumberFormat="1" applyFont="1" applyFill="1" applyBorder="1" applyAlignment="1" applyProtection="1">
      <alignment vertical="center" shrinkToFit="1"/>
    </xf>
    <xf numFmtId="0" fontId="0" fillId="34" borderId="231" xfId="281" applyNumberFormat="1" applyFont="1" applyFill="1" applyBorder="1" applyAlignment="1" applyProtection="1">
      <alignment vertical="center" shrinkToFit="1"/>
    </xf>
    <xf numFmtId="0" fontId="0" fillId="34" borderId="28" xfId="281" applyNumberFormat="1" applyFont="1" applyFill="1" applyBorder="1" applyAlignment="1" applyProtection="1">
      <alignment vertical="center" shrinkToFit="1"/>
    </xf>
    <xf numFmtId="0" fontId="0" fillId="34" borderId="0" xfId="281" applyNumberFormat="1" applyFont="1" applyFill="1" applyBorder="1" applyAlignment="1" applyProtection="1">
      <alignment vertical="center" shrinkToFit="1"/>
    </xf>
    <xf numFmtId="0" fontId="116" fillId="0" borderId="0" xfId="284" applyFont="1">
      <alignment vertical="center"/>
    </xf>
    <xf numFmtId="0" fontId="101" fillId="31" borderId="0" xfId="284" applyFont="1" applyFill="1">
      <alignment vertical="center"/>
    </xf>
    <xf numFmtId="0" fontId="97" fillId="31" borderId="0" xfId="284" applyFont="1" applyFill="1">
      <alignment vertical="center"/>
    </xf>
    <xf numFmtId="0" fontId="97" fillId="31" borderId="0" xfId="284" applyFont="1" applyFill="1" applyAlignment="1">
      <alignment horizontal="center" vertical="center"/>
    </xf>
    <xf numFmtId="0" fontId="6" fillId="0" borderId="0" xfId="284" applyAlignment="1">
      <alignment horizontal="center" vertical="center"/>
    </xf>
    <xf numFmtId="0" fontId="100" fillId="0" borderId="0" xfId="284" applyFont="1" applyAlignment="1">
      <alignment horizontal="left" vertical="center"/>
    </xf>
    <xf numFmtId="0" fontId="100" fillId="0" borderId="0" xfId="284" applyFont="1" applyAlignment="1">
      <alignment horizontal="center" vertical="center" shrinkToFit="1"/>
    </xf>
    <xf numFmtId="193" fontId="96" fillId="0" borderId="0" xfId="284" applyNumberFormat="1" applyFont="1" applyAlignment="1">
      <alignment horizontal="left" vertical="center" shrinkToFit="1"/>
    </xf>
    <xf numFmtId="0" fontId="6" fillId="0" borderId="0" xfId="284" applyAlignment="1">
      <alignment vertical="center" shrinkToFit="1"/>
    </xf>
    <xf numFmtId="0" fontId="6" fillId="0" borderId="0" xfId="284" applyAlignment="1">
      <alignment horizontal="right" vertical="center"/>
    </xf>
    <xf numFmtId="0" fontId="6" fillId="0" borderId="0" xfId="284" applyAlignment="1">
      <alignment horizontal="center" vertical="center" shrinkToFit="1"/>
    </xf>
    <xf numFmtId="0" fontId="6" fillId="31" borderId="0" xfId="284" applyFill="1">
      <alignment vertical="center"/>
    </xf>
    <xf numFmtId="0" fontId="118" fillId="0" borderId="0" xfId="284" applyFont="1">
      <alignment vertical="center"/>
    </xf>
    <xf numFmtId="0" fontId="6" fillId="37" borderId="241" xfId="284" applyFill="1" applyBorder="1">
      <alignment vertical="center"/>
    </xf>
    <xf numFmtId="0" fontId="6" fillId="37" borderId="242" xfId="284" applyFill="1" applyBorder="1">
      <alignment vertical="center"/>
    </xf>
    <xf numFmtId="0" fontId="6" fillId="0" borderId="59" xfId="284" applyBorder="1" applyAlignment="1">
      <alignment horizontal="center" vertical="center" shrinkToFit="1"/>
    </xf>
    <xf numFmtId="0" fontId="119" fillId="36" borderId="245" xfId="284" applyFont="1" applyFill="1" applyBorder="1" applyAlignment="1" applyProtection="1">
      <alignment horizontal="center" vertical="center" shrinkToFit="1"/>
      <protection locked="0"/>
    </xf>
    <xf numFmtId="0" fontId="119" fillId="36" borderId="246" xfId="284" applyFont="1" applyFill="1" applyBorder="1" applyAlignment="1" applyProtection="1">
      <alignment horizontal="center" vertical="center" shrinkToFit="1"/>
      <protection locked="0"/>
    </xf>
    <xf numFmtId="0" fontId="120" fillId="36" borderId="247" xfId="284" applyFont="1" applyFill="1" applyBorder="1" applyAlignment="1" applyProtection="1">
      <alignment horizontal="center" vertical="center" wrapText="1" shrinkToFit="1"/>
      <protection locked="0"/>
    </xf>
    <xf numFmtId="0" fontId="120" fillId="36" borderId="245" xfId="284" applyFont="1" applyFill="1" applyBorder="1" applyAlignment="1" applyProtection="1">
      <alignment horizontal="center" vertical="center" wrapText="1" shrinkToFit="1"/>
      <protection locked="0"/>
    </xf>
    <xf numFmtId="0" fontId="120" fillId="36" borderId="246" xfId="284" applyFont="1" applyFill="1" applyBorder="1" applyAlignment="1" applyProtection="1">
      <alignment horizontal="center" vertical="center" wrapText="1" shrinkToFit="1"/>
      <protection locked="0"/>
    </xf>
    <xf numFmtId="0" fontId="119" fillId="36" borderId="28" xfId="284" applyFont="1" applyFill="1" applyBorder="1" applyAlignment="1" applyProtection="1">
      <alignment horizontal="center" vertical="center" shrinkToFit="1"/>
      <protection locked="0"/>
    </xf>
    <xf numFmtId="0" fontId="119" fillId="36" borderId="249" xfId="284" applyFont="1" applyFill="1" applyBorder="1" applyAlignment="1" applyProtection="1">
      <alignment horizontal="center" vertical="center" shrinkToFit="1"/>
      <protection locked="0"/>
    </xf>
    <xf numFmtId="0" fontId="120" fillId="36" borderId="54" xfId="284" applyFont="1" applyFill="1" applyBorder="1" applyAlignment="1" applyProtection="1">
      <alignment horizontal="center" vertical="center" wrapText="1" shrinkToFit="1"/>
      <protection locked="0"/>
    </xf>
    <xf numFmtId="0" fontId="120" fillId="36" borderId="28" xfId="284" applyFont="1" applyFill="1" applyBorder="1" applyAlignment="1" applyProtection="1">
      <alignment horizontal="center" vertical="center" wrapText="1" shrinkToFit="1"/>
      <protection locked="0"/>
    </xf>
    <xf numFmtId="0" fontId="120" fillId="36" borderId="249" xfId="284" applyFont="1" applyFill="1" applyBorder="1" applyAlignment="1" applyProtection="1">
      <alignment horizontal="center" vertical="center" wrapText="1" shrinkToFit="1"/>
      <protection locked="0"/>
    </xf>
    <xf numFmtId="0" fontId="6" fillId="0" borderId="29" xfId="284" applyBorder="1" applyAlignment="1">
      <alignment vertical="center" shrinkToFit="1"/>
    </xf>
    <xf numFmtId="0" fontId="119" fillId="36" borderId="236" xfId="284" applyFont="1" applyFill="1" applyBorder="1" applyAlignment="1" applyProtection="1">
      <alignment horizontal="center" vertical="center" shrinkToFit="1"/>
      <protection locked="0"/>
    </xf>
    <xf numFmtId="0" fontId="119" fillId="36" borderId="254" xfId="284" applyFont="1" applyFill="1" applyBorder="1" applyAlignment="1" applyProtection="1">
      <alignment horizontal="center" vertical="center" shrinkToFit="1"/>
      <protection locked="0"/>
    </xf>
    <xf numFmtId="38" fontId="6" fillId="0" borderId="28" xfId="284" applyNumberFormat="1" applyBorder="1">
      <alignment vertical="center"/>
    </xf>
    <xf numFmtId="0" fontId="119" fillId="36" borderId="257" xfId="284" applyFont="1" applyFill="1" applyBorder="1" applyAlignment="1" applyProtection="1">
      <alignment horizontal="center" vertical="center" shrinkToFit="1"/>
      <protection locked="0"/>
    </xf>
    <xf numFmtId="2" fontId="119" fillId="36" borderId="233" xfId="284" applyNumberFormat="1" applyFont="1" applyFill="1" applyBorder="1" applyAlignment="1" applyProtection="1">
      <alignment horizontal="right" vertical="center" shrinkToFit="1"/>
      <protection locked="0"/>
    </xf>
    <xf numFmtId="0" fontId="126" fillId="0" borderId="0" xfId="284" applyFont="1">
      <alignment vertical="center"/>
    </xf>
    <xf numFmtId="0" fontId="100" fillId="0" borderId="28" xfId="284" applyFont="1" applyBorder="1" applyAlignment="1" applyProtection="1">
      <alignment horizontal="right" vertical="center" shrinkToFit="1"/>
      <protection locked="0"/>
    </xf>
    <xf numFmtId="0" fontId="100" fillId="0" borderId="28" xfId="284" applyFont="1" applyBorder="1">
      <alignment vertical="center"/>
    </xf>
    <xf numFmtId="0" fontId="6" fillId="0" borderId="28" xfId="284" applyBorder="1">
      <alignment vertical="center"/>
    </xf>
    <xf numFmtId="0" fontId="6" fillId="35" borderId="62" xfId="284" applyFill="1" applyBorder="1" applyAlignment="1">
      <alignment horizontal="center" vertical="center"/>
    </xf>
    <xf numFmtId="0" fontId="6" fillId="35" borderId="248" xfId="284" applyFill="1" applyBorder="1">
      <alignment vertical="center"/>
    </xf>
    <xf numFmtId="0" fontId="6" fillId="35" borderId="28" xfId="284" applyFill="1" applyBorder="1">
      <alignment vertical="center"/>
    </xf>
    <xf numFmtId="0" fontId="6" fillId="35" borderId="249" xfId="284" applyFill="1" applyBorder="1">
      <alignment vertical="center"/>
    </xf>
    <xf numFmtId="0" fontId="120" fillId="36" borderId="236" xfId="284" applyFont="1" applyFill="1" applyBorder="1" applyAlignment="1" applyProtection="1">
      <alignment horizontal="center" vertical="center" wrapText="1" shrinkToFit="1"/>
      <protection locked="0"/>
    </xf>
    <xf numFmtId="200" fontId="67" fillId="27" borderId="261" xfId="43" applyNumberFormat="1" applyFont="1" applyFill="1" applyBorder="1" applyAlignment="1">
      <alignment horizontal="center" vertical="top" wrapText="1"/>
    </xf>
    <xf numFmtId="200" fontId="67" fillId="27" borderId="261" xfId="43" applyNumberFormat="1" applyFont="1" applyFill="1" applyBorder="1" applyAlignment="1">
      <alignment horizontal="left" vertical="top" wrapText="1"/>
    </xf>
    <xf numFmtId="200" fontId="67" fillId="27" borderId="0" xfId="43" applyNumberFormat="1" applyFont="1" applyFill="1" applyAlignment="1">
      <alignment horizontal="left" vertical="top" wrapText="1"/>
    </xf>
    <xf numFmtId="0" fontId="30" fillId="0" borderId="0" xfId="43" applyFont="1" applyAlignment="1">
      <alignment horizontal="left" vertical="top"/>
    </xf>
    <xf numFmtId="0" fontId="30" fillId="39" borderId="0" xfId="43" applyFont="1" applyFill="1" applyAlignment="1">
      <alignment horizontal="left" vertical="top"/>
    </xf>
    <xf numFmtId="0" fontId="30" fillId="39" borderId="0" xfId="43" applyFont="1" applyFill="1" applyAlignment="1">
      <alignment horizontal="left" vertical="center"/>
    </xf>
    <xf numFmtId="0" fontId="30" fillId="39" borderId="0" xfId="43" applyFont="1" applyFill="1" applyAlignment="1">
      <alignment horizontal="center" vertical="top"/>
    </xf>
    <xf numFmtId="0" fontId="67" fillId="27" borderId="262" xfId="43" applyFont="1" applyFill="1" applyBorder="1" applyAlignment="1">
      <alignment horizontal="left" vertical="top" wrapText="1"/>
    </xf>
    <xf numFmtId="0" fontId="67" fillId="27" borderId="263" xfId="43" applyFont="1" applyFill="1" applyBorder="1" applyAlignment="1">
      <alignment horizontal="center" vertical="top" wrapText="1"/>
    </xf>
    <xf numFmtId="200" fontId="67" fillId="27" borderId="263" xfId="43" applyNumberFormat="1" applyFont="1" applyFill="1" applyBorder="1" applyAlignment="1">
      <alignment horizontal="center" vertical="top" wrapText="1"/>
    </xf>
    <xf numFmtId="200" fontId="67" fillId="27" borderId="85" xfId="43" applyNumberFormat="1" applyFont="1" applyFill="1" applyBorder="1" applyAlignment="1">
      <alignment horizontal="center" vertical="top" wrapText="1"/>
    </xf>
    <xf numFmtId="0" fontId="67" fillId="27" borderId="265" xfId="43" applyFont="1" applyFill="1" applyBorder="1" applyAlignment="1">
      <alignment horizontal="left" vertical="top" wrapText="1"/>
    </xf>
    <xf numFmtId="0" fontId="67" fillId="27" borderId="266" xfId="43" applyFont="1" applyFill="1" applyBorder="1" applyAlignment="1">
      <alignment horizontal="center" vertical="top" wrapText="1"/>
    </xf>
    <xf numFmtId="200" fontId="67" fillId="27" borderId="266" xfId="43" applyNumberFormat="1" applyFont="1" applyFill="1" applyBorder="1" applyAlignment="1">
      <alignment horizontal="center" vertical="top" wrapText="1"/>
    </xf>
    <xf numFmtId="200" fontId="67" fillId="27" borderId="84" xfId="43" applyNumberFormat="1" applyFont="1" applyFill="1" applyBorder="1" applyAlignment="1">
      <alignment horizontal="center" vertical="top" wrapText="1"/>
    </xf>
    <xf numFmtId="0" fontId="67" fillId="27" borderId="267" xfId="43" applyFont="1" applyFill="1" applyBorder="1" applyAlignment="1">
      <alignment horizontal="left" vertical="top" wrapText="1"/>
    </xf>
    <xf numFmtId="0" fontId="67" fillId="27" borderId="268" xfId="43" applyFont="1" applyFill="1" applyBorder="1" applyAlignment="1">
      <alignment horizontal="center" vertical="top" wrapText="1"/>
    </xf>
    <xf numFmtId="200" fontId="67" fillId="27" borderId="268" xfId="43" applyNumberFormat="1" applyFont="1" applyFill="1" applyBorder="1" applyAlignment="1">
      <alignment horizontal="center" vertical="top" wrapText="1"/>
    </xf>
    <xf numFmtId="200" fontId="67" fillId="27" borderId="0" xfId="43" applyNumberFormat="1" applyFont="1" applyFill="1" applyAlignment="1">
      <alignment horizontal="center" vertical="top" wrapText="1"/>
    </xf>
    <xf numFmtId="0" fontId="0" fillId="27" borderId="262" xfId="43" applyFont="1" applyFill="1" applyBorder="1" applyAlignment="1">
      <alignment horizontal="left" vertical="center" wrapText="1"/>
    </xf>
    <xf numFmtId="0" fontId="0" fillId="27" borderId="263" xfId="43" applyFont="1" applyFill="1" applyBorder="1" applyAlignment="1">
      <alignment horizontal="left" vertical="center" wrapText="1"/>
    </xf>
    <xf numFmtId="200" fontId="30" fillId="27" borderId="263" xfId="43" applyNumberFormat="1" applyFont="1" applyFill="1" applyBorder="1" applyAlignment="1">
      <alignment horizontal="center" vertical="center" shrinkToFit="1"/>
    </xf>
    <xf numFmtId="200" fontId="30" fillId="27" borderId="270" xfId="43" applyNumberFormat="1" applyFont="1" applyFill="1" applyBorder="1" applyAlignment="1">
      <alignment horizontal="left" vertical="top" wrapText="1"/>
    </xf>
    <xf numFmtId="200" fontId="30" fillId="27" borderId="265" xfId="43" applyNumberFormat="1" applyFont="1" applyFill="1" applyBorder="1" applyAlignment="1">
      <alignment horizontal="center" vertical="top" shrinkToFit="1"/>
    </xf>
    <xf numFmtId="0" fontId="8" fillId="27" borderId="267" xfId="43" applyFill="1" applyBorder="1" applyAlignment="1">
      <alignment horizontal="left" vertical="center" wrapText="1"/>
    </xf>
    <xf numFmtId="0" fontId="30" fillId="27" borderId="268" xfId="43" applyFont="1" applyFill="1" applyBorder="1" applyAlignment="1">
      <alignment horizontal="left" vertical="center" wrapText="1"/>
    </xf>
    <xf numFmtId="200" fontId="30" fillId="27" borderId="268" xfId="43" applyNumberFormat="1" applyFont="1" applyFill="1" applyBorder="1" applyAlignment="1">
      <alignment horizontal="center" vertical="center" shrinkToFit="1"/>
    </xf>
    <xf numFmtId="200" fontId="30" fillId="27" borderId="270" xfId="43" applyNumberFormat="1" applyFont="1" applyFill="1" applyBorder="1" applyAlignment="1">
      <alignment horizontal="center" vertical="top" shrinkToFit="1"/>
    </xf>
    <xf numFmtId="0" fontId="8" fillId="27" borderId="270" xfId="43" applyFill="1" applyBorder="1" applyAlignment="1">
      <alignment horizontal="left" vertical="top" wrapText="1"/>
    </xf>
    <xf numFmtId="0" fontId="30" fillId="27" borderId="271" xfId="43" applyFont="1" applyFill="1" applyBorder="1" applyAlignment="1">
      <alignment horizontal="left" vertical="top" wrapText="1"/>
    </xf>
    <xf numFmtId="200" fontId="30" fillId="27" borderId="271" xfId="43" applyNumberFormat="1" applyFont="1" applyFill="1" applyBorder="1" applyAlignment="1">
      <alignment horizontal="center" vertical="top" wrapText="1"/>
    </xf>
    <xf numFmtId="200" fontId="30" fillId="27" borderId="270" xfId="43" applyNumberFormat="1" applyFont="1" applyFill="1" applyBorder="1" applyAlignment="1">
      <alignment horizontal="left" wrapText="1"/>
    </xf>
    <xf numFmtId="200" fontId="30" fillId="27" borderId="271" xfId="43" applyNumberFormat="1" applyFont="1" applyFill="1" applyBorder="1" applyAlignment="1">
      <alignment horizontal="center" vertical="top" shrinkToFit="1"/>
    </xf>
    <xf numFmtId="200" fontId="30" fillId="27" borderId="270" xfId="43" applyNumberFormat="1" applyFont="1" applyFill="1" applyBorder="1" applyAlignment="1">
      <alignment horizontal="left" vertical="center" wrapText="1"/>
    </xf>
    <xf numFmtId="0" fontId="30" fillId="27" borderId="263" xfId="43" applyFont="1" applyFill="1" applyBorder="1" applyAlignment="1">
      <alignment horizontal="left" vertical="center" wrapText="1"/>
    </xf>
    <xf numFmtId="0" fontId="0" fillId="27" borderId="262" xfId="43" applyFont="1" applyFill="1" applyBorder="1" applyAlignment="1">
      <alignment horizontal="left" vertical="top" wrapText="1"/>
    </xf>
    <xf numFmtId="0" fontId="30" fillId="27" borderId="263" xfId="43" applyFont="1" applyFill="1" applyBorder="1" applyAlignment="1">
      <alignment horizontal="left" vertical="top" wrapText="1"/>
    </xf>
    <xf numFmtId="200" fontId="30" fillId="27" borderId="263" xfId="43" applyNumberFormat="1" applyFont="1" applyFill="1" applyBorder="1" applyAlignment="1">
      <alignment horizontal="center" vertical="top" shrinkToFit="1"/>
    </xf>
    <xf numFmtId="0" fontId="8" fillId="27" borderId="267" xfId="43" applyFill="1" applyBorder="1" applyAlignment="1">
      <alignment horizontal="left" vertical="top" wrapText="1"/>
    </xf>
    <xf numFmtId="0" fontId="30" fillId="27" borderId="268" xfId="43" applyFont="1" applyFill="1" applyBorder="1" applyAlignment="1">
      <alignment horizontal="left" vertical="top" wrapText="1"/>
    </xf>
    <xf numFmtId="200" fontId="30" fillId="27" borderId="268" xfId="43" applyNumberFormat="1" applyFont="1" applyFill="1" applyBorder="1" applyAlignment="1">
      <alignment horizontal="center" vertical="top" shrinkToFit="1"/>
    </xf>
    <xf numFmtId="0" fontId="8" fillId="27" borderId="262" xfId="43" applyFill="1" applyBorder="1" applyAlignment="1">
      <alignment horizontal="left" vertical="center" wrapText="1"/>
    </xf>
    <xf numFmtId="0" fontId="8" fillId="27" borderId="262" xfId="43" applyFill="1" applyBorder="1" applyAlignment="1">
      <alignment horizontal="left" vertical="top" wrapText="1"/>
    </xf>
    <xf numFmtId="0" fontId="31" fillId="39" borderId="0" xfId="43" applyFont="1" applyFill="1" applyAlignment="1">
      <alignment horizontal="left" vertical="top"/>
    </xf>
    <xf numFmtId="0" fontId="8" fillId="27" borderId="271" xfId="43" applyFill="1" applyBorder="1" applyAlignment="1">
      <alignment horizontal="left" vertical="top" wrapText="1"/>
    </xf>
    <xf numFmtId="200" fontId="30" fillId="27" borderId="263" xfId="43" applyNumberFormat="1" applyFont="1" applyFill="1" applyBorder="1" applyAlignment="1">
      <alignment horizontal="center" vertical="center" wrapText="1"/>
    </xf>
    <xf numFmtId="200" fontId="30" fillId="27" borderId="268" xfId="43" applyNumberFormat="1" applyFont="1" applyFill="1" applyBorder="1" applyAlignment="1">
      <alignment horizontal="center" vertical="center" wrapText="1"/>
    </xf>
    <xf numFmtId="200" fontId="30" fillId="27" borderId="270" xfId="43" applyNumberFormat="1" applyFont="1" applyFill="1" applyBorder="1" applyAlignment="1">
      <alignment horizontal="center" vertical="top" wrapText="1"/>
    </xf>
    <xf numFmtId="200" fontId="30" fillId="27" borderId="263" xfId="43" applyNumberFormat="1" applyFont="1" applyFill="1" applyBorder="1" applyAlignment="1">
      <alignment horizontal="center" vertical="top" wrapText="1"/>
    </xf>
    <xf numFmtId="200" fontId="30" fillId="27" borderId="268" xfId="43" applyNumberFormat="1" applyFont="1" applyFill="1" applyBorder="1" applyAlignment="1">
      <alignment horizontal="center" vertical="top" wrapText="1"/>
    </xf>
    <xf numFmtId="0" fontId="8" fillId="27" borderId="263" xfId="43" applyFill="1" applyBorder="1" applyAlignment="1">
      <alignment horizontal="left" vertical="center" wrapText="1"/>
    </xf>
    <xf numFmtId="0" fontId="8" fillId="27" borderId="268" xfId="43" applyFill="1" applyBorder="1" applyAlignment="1">
      <alignment horizontal="left" vertical="center" wrapText="1"/>
    </xf>
    <xf numFmtId="0" fontId="8" fillId="27" borderId="270" xfId="43" applyFill="1" applyBorder="1" applyAlignment="1">
      <alignment horizontal="left" vertical="center" wrapText="1"/>
    </xf>
    <xf numFmtId="0" fontId="30" fillId="27" borderId="271" xfId="43" applyFont="1" applyFill="1" applyBorder="1" applyAlignment="1">
      <alignment horizontal="left" vertical="center" wrapText="1"/>
    </xf>
    <xf numFmtId="200" fontId="30" fillId="27" borderId="271" xfId="43" applyNumberFormat="1" applyFont="1" applyFill="1" applyBorder="1" applyAlignment="1">
      <alignment horizontal="center" vertical="center" shrinkToFit="1"/>
    </xf>
    <xf numFmtId="200" fontId="30" fillId="27" borderId="270" xfId="43" applyNumberFormat="1" applyFont="1" applyFill="1" applyBorder="1" applyAlignment="1">
      <alignment horizontal="center" vertical="center" shrinkToFit="1"/>
    </xf>
    <xf numFmtId="1" fontId="30" fillId="27" borderId="270" xfId="43" applyNumberFormat="1" applyFont="1" applyFill="1" applyBorder="1" applyAlignment="1">
      <alignment horizontal="right" vertical="top" shrinkToFit="1"/>
    </xf>
    <xf numFmtId="200" fontId="30" fillId="27" borderId="262" xfId="43" applyNumberFormat="1" applyFont="1" applyFill="1" applyBorder="1" applyAlignment="1">
      <alignment horizontal="left" wrapText="1"/>
    </xf>
    <xf numFmtId="200" fontId="30" fillId="27" borderId="262" xfId="43" applyNumberFormat="1" applyFont="1" applyFill="1" applyBorder="1" applyAlignment="1">
      <alignment horizontal="center" vertical="top" shrinkToFit="1"/>
    </xf>
    <xf numFmtId="181" fontId="30" fillId="27" borderId="271" xfId="43" applyNumberFormat="1" applyFont="1" applyFill="1" applyBorder="1" applyAlignment="1">
      <alignment horizontal="center" vertical="top" shrinkToFit="1"/>
    </xf>
    <xf numFmtId="200" fontId="30" fillId="27" borderId="28" xfId="43" applyNumberFormat="1" applyFont="1" applyFill="1" applyBorder="1" applyAlignment="1">
      <alignment horizontal="left" vertical="top"/>
    </xf>
    <xf numFmtId="181" fontId="30" fillId="27" borderId="28" xfId="43" applyNumberFormat="1" applyFont="1" applyFill="1" applyBorder="1" applyAlignment="1">
      <alignment horizontal="center" vertical="top" shrinkToFit="1"/>
    </xf>
    <xf numFmtId="200" fontId="30" fillId="0" borderId="0" xfId="43" applyNumberFormat="1" applyFont="1" applyAlignment="1">
      <alignment horizontal="center" vertical="top"/>
    </xf>
    <xf numFmtId="200" fontId="30" fillId="0" borderId="0" xfId="43" applyNumberFormat="1" applyFont="1" applyAlignment="1">
      <alignment horizontal="left" vertical="top"/>
    </xf>
    <xf numFmtId="0" fontId="30" fillId="0" borderId="0" xfId="43" applyFont="1" applyAlignment="1">
      <alignment horizontal="center" vertical="center"/>
    </xf>
    <xf numFmtId="0" fontId="30" fillId="0" borderId="0" xfId="43" applyFont="1" applyAlignment="1">
      <alignment horizontal="center" vertical="top"/>
    </xf>
    <xf numFmtId="0" fontId="30" fillId="0" borderId="269" xfId="43" applyFont="1" applyBorder="1" applyAlignment="1">
      <alignment horizontal="left" vertical="top"/>
    </xf>
    <xf numFmtId="0" fontId="8" fillId="0" borderId="269" xfId="43" applyBorder="1" applyAlignment="1">
      <alignment horizontal="left" vertical="top"/>
    </xf>
    <xf numFmtId="201" fontId="30" fillId="0" borderId="269" xfId="43" applyNumberFormat="1" applyFont="1" applyBorder="1" applyAlignment="1">
      <alignment horizontal="center" vertical="top"/>
    </xf>
    <xf numFmtId="201" fontId="30" fillId="39" borderId="0" xfId="43" applyNumberFormat="1" applyFont="1" applyFill="1" applyAlignment="1">
      <alignment horizontal="center" vertical="top"/>
    </xf>
    <xf numFmtId="201" fontId="30" fillId="0" borderId="0" xfId="43" applyNumberFormat="1" applyFont="1" applyAlignment="1">
      <alignment horizontal="center" vertical="top"/>
    </xf>
    <xf numFmtId="0" fontId="67" fillId="27" borderId="0" xfId="43" applyFont="1" applyFill="1" applyAlignment="1">
      <alignment horizontal="left" vertical="top" wrapText="1"/>
    </xf>
    <xf numFmtId="0" fontId="30" fillId="27" borderId="0" xfId="43" applyFont="1" applyFill="1" applyAlignment="1">
      <alignment horizontal="left" vertical="top" wrapText="1"/>
    </xf>
    <xf numFmtId="177" fontId="0" fillId="0" borderId="28" xfId="281" applyNumberFormat="1" applyFont="1" applyFill="1" applyBorder="1" applyAlignment="1" applyProtection="1">
      <alignment horizontal="right" vertical="center" shrinkToFit="1"/>
    </xf>
    <xf numFmtId="0" fontId="119" fillId="25" borderId="244" xfId="284" applyFont="1" applyFill="1" applyBorder="1" applyAlignment="1" applyProtection="1">
      <alignment horizontal="center" vertical="center" shrinkToFit="1"/>
      <protection locked="0"/>
    </xf>
    <xf numFmtId="0" fontId="119" fillId="25" borderId="248" xfId="284" applyFont="1" applyFill="1" applyBorder="1" applyAlignment="1" applyProtection="1">
      <alignment horizontal="center" vertical="center" shrinkToFit="1"/>
      <protection locked="0"/>
    </xf>
    <xf numFmtId="0" fontId="119" fillId="25" borderId="253" xfId="284" applyFont="1" applyFill="1" applyBorder="1" applyAlignment="1" applyProtection="1">
      <alignment horizontal="center" vertical="center" shrinkToFit="1"/>
      <protection locked="0"/>
    </xf>
    <xf numFmtId="0" fontId="6" fillId="35" borderId="0" xfId="284" applyFill="1" applyAlignment="1">
      <alignment horizontal="right" vertical="center"/>
    </xf>
    <xf numFmtId="0" fontId="67" fillId="34" borderId="83" xfId="0" applyFont="1" applyFill="1" applyBorder="1" applyAlignment="1">
      <alignment horizontal="center" vertical="center" textRotation="255" shrinkToFit="1"/>
    </xf>
    <xf numFmtId="0" fontId="0" fillId="28" borderId="0" xfId="0" applyFill="1" applyAlignment="1">
      <alignment horizontal="center" vertical="center" wrapText="1"/>
    </xf>
    <xf numFmtId="0" fontId="0" fillId="28" borderId="0" xfId="0" applyFill="1" applyAlignment="1">
      <alignment vertical="center" wrapText="1"/>
    </xf>
    <xf numFmtId="0" fontId="0" fillId="28" borderId="0" xfId="0" applyFill="1">
      <alignment vertical="center"/>
    </xf>
    <xf numFmtId="0" fontId="67" fillId="34" borderId="32" xfId="0" applyFont="1" applyFill="1" applyBorder="1" applyAlignment="1">
      <alignment horizontal="center" vertical="center" textRotation="255" shrinkToFit="1"/>
    </xf>
    <xf numFmtId="0" fontId="0" fillId="24" borderId="29" xfId="0" applyFill="1" applyBorder="1">
      <alignment vertical="center"/>
    </xf>
    <xf numFmtId="0" fontId="0" fillId="24" borderId="60" xfId="0" applyFill="1" applyBorder="1">
      <alignment vertical="center"/>
    </xf>
    <xf numFmtId="0" fontId="0" fillId="24" borderId="59" xfId="0" applyFill="1" applyBorder="1">
      <alignment vertical="center"/>
    </xf>
    <xf numFmtId="0" fontId="0" fillId="24" borderId="54" xfId="0" applyFill="1" applyBorder="1">
      <alignment vertical="center"/>
    </xf>
    <xf numFmtId="177" fontId="0" fillId="24" borderId="28" xfId="281" applyNumberFormat="1" applyFont="1" applyFill="1" applyBorder="1" applyAlignment="1" applyProtection="1">
      <alignment horizontal="right" vertical="center" shrinkToFit="1"/>
    </xf>
    <xf numFmtId="0" fontId="0" fillId="24" borderId="28" xfId="281" applyNumberFormat="1" applyFont="1" applyFill="1" applyBorder="1" applyAlignment="1" applyProtection="1">
      <alignment horizontal="center" vertical="center" shrinkToFit="1"/>
    </xf>
    <xf numFmtId="0" fontId="0" fillId="24" borderId="84" xfId="281" applyNumberFormat="1" applyFont="1" applyFill="1" applyBorder="1" applyAlignment="1" applyProtection="1">
      <alignment horizontal="center" vertical="center" shrinkToFit="1"/>
    </xf>
    <xf numFmtId="188" fontId="0" fillId="24" borderId="28" xfId="281" applyNumberFormat="1" applyFont="1" applyFill="1" applyBorder="1" applyAlignment="1" applyProtection="1">
      <alignment vertical="center" shrinkToFit="1"/>
    </xf>
    <xf numFmtId="188" fontId="0" fillId="24" borderId="84" xfId="281" applyNumberFormat="1" applyFont="1" applyFill="1" applyBorder="1" applyAlignment="1" applyProtection="1">
      <alignment vertical="center" shrinkToFit="1"/>
    </xf>
    <xf numFmtId="0" fontId="114" fillId="24" borderId="28" xfId="281" applyNumberFormat="1" applyFont="1" applyFill="1" applyBorder="1" applyAlignment="1" applyProtection="1">
      <alignment horizontal="center" vertical="center" wrapText="1" shrinkToFit="1"/>
    </xf>
    <xf numFmtId="2" fontId="112" fillId="24" borderId="28" xfId="281" applyNumberFormat="1" applyFont="1" applyFill="1" applyBorder="1" applyAlignment="1" applyProtection="1">
      <alignment horizontal="center" vertical="center" wrapText="1" shrinkToFit="1"/>
    </xf>
    <xf numFmtId="0" fontId="0" fillId="24" borderId="226" xfId="0" applyFill="1" applyBorder="1" applyProtection="1">
      <alignment vertical="center"/>
      <protection locked="0"/>
    </xf>
    <xf numFmtId="0" fontId="0" fillId="24" borderId="21" xfId="0" applyFill="1" applyBorder="1">
      <alignment vertical="center"/>
    </xf>
    <xf numFmtId="0" fontId="0" fillId="24" borderId="59" xfId="0" applyFill="1" applyBorder="1" applyAlignment="1">
      <alignment horizontal="left" vertical="center" shrinkToFit="1"/>
    </xf>
    <xf numFmtId="0" fontId="0" fillId="24" borderId="54" xfId="0" applyFill="1" applyBorder="1" applyAlignment="1">
      <alignment horizontal="left" vertical="center" shrinkToFit="1"/>
    </xf>
    <xf numFmtId="183" fontId="0" fillId="24" borderId="28" xfId="281" applyNumberFormat="1" applyFont="1" applyFill="1" applyBorder="1" applyAlignment="1" applyProtection="1">
      <alignment horizontal="right" vertical="center" shrinkToFit="1"/>
    </xf>
    <xf numFmtId="194" fontId="0" fillId="24" borderId="28" xfId="281" applyNumberFormat="1" applyFont="1" applyFill="1" applyBorder="1" applyAlignment="1" applyProtection="1">
      <alignment vertical="center" shrinkToFit="1"/>
    </xf>
    <xf numFmtId="194" fontId="0" fillId="24" borderId="84" xfId="281" applyNumberFormat="1" applyFont="1" applyFill="1" applyBorder="1" applyAlignment="1" applyProtection="1">
      <alignment vertical="center" shrinkToFit="1"/>
    </xf>
    <xf numFmtId="0" fontId="9" fillId="24" borderId="28" xfId="281" applyNumberFormat="1" applyFont="1" applyFill="1" applyBorder="1" applyAlignment="1" applyProtection="1">
      <alignment horizontal="center" vertical="center" wrapText="1" shrinkToFit="1"/>
    </xf>
    <xf numFmtId="0" fontId="119" fillId="36" borderId="275" xfId="284" applyFont="1" applyFill="1" applyBorder="1" applyAlignment="1" applyProtection="1">
      <alignment horizontal="center" vertical="center" shrinkToFit="1"/>
      <protection locked="0"/>
    </xf>
    <xf numFmtId="0" fontId="119" fillId="36" borderId="85" xfId="284" applyFont="1" applyFill="1" applyBorder="1" applyAlignment="1" applyProtection="1">
      <alignment horizontal="center" vertical="center" shrinkToFit="1"/>
      <protection locked="0"/>
    </xf>
    <xf numFmtId="0" fontId="119" fillId="36" borderId="276" xfId="284" applyFont="1" applyFill="1" applyBorder="1" applyAlignment="1" applyProtection="1">
      <alignment horizontal="center" vertical="center" shrinkToFit="1"/>
      <protection locked="0"/>
    </xf>
    <xf numFmtId="0" fontId="120" fillId="36" borderId="85" xfId="284" applyFont="1" applyFill="1" applyBorder="1" applyAlignment="1" applyProtection="1">
      <alignment horizontal="center" vertical="center" wrapText="1" shrinkToFit="1"/>
      <protection locked="0"/>
    </xf>
    <xf numFmtId="0" fontId="6" fillId="37" borderId="243" xfId="284" applyFill="1" applyBorder="1">
      <alignment vertical="center"/>
    </xf>
    <xf numFmtId="0" fontId="0" fillId="39" borderId="28" xfId="281" applyNumberFormat="1" applyFont="1" applyFill="1" applyBorder="1" applyAlignment="1" applyProtection="1">
      <alignment horizontal="center" vertical="center" shrinkToFit="1"/>
    </xf>
    <xf numFmtId="0" fontId="0" fillId="39" borderId="84" xfId="281" applyNumberFormat="1" applyFont="1" applyFill="1" applyBorder="1" applyAlignment="1" applyProtection="1">
      <alignment horizontal="center" vertical="center" shrinkToFit="1"/>
    </xf>
    <xf numFmtId="195" fontId="0" fillId="39" borderId="28" xfId="281" applyNumberFormat="1" applyFont="1" applyFill="1" applyBorder="1" applyAlignment="1" applyProtection="1">
      <alignment vertical="center" shrinkToFit="1"/>
    </xf>
    <xf numFmtId="0" fontId="114" fillId="39" borderId="28" xfId="281" applyNumberFormat="1" applyFont="1" applyFill="1" applyBorder="1" applyAlignment="1" applyProtection="1">
      <alignment horizontal="center" vertical="center" wrapText="1" shrinkToFit="1"/>
    </xf>
    <xf numFmtId="2" fontId="112" fillId="39" borderId="28" xfId="281" applyNumberFormat="1" applyFont="1" applyFill="1" applyBorder="1" applyAlignment="1" applyProtection="1">
      <alignment horizontal="center" vertical="center" wrapText="1" shrinkToFit="1"/>
    </xf>
    <xf numFmtId="0" fontId="0" fillId="39" borderId="226" xfId="0" applyFill="1" applyBorder="1" applyProtection="1">
      <alignment vertical="center"/>
      <protection locked="0"/>
    </xf>
    <xf numFmtId="0" fontId="0" fillId="39" borderId="25" xfId="0" applyFill="1" applyBorder="1">
      <alignment vertical="center"/>
    </xf>
    <xf numFmtId="0" fontId="130" fillId="0" borderId="0" xfId="0" applyFont="1">
      <alignment vertical="center"/>
    </xf>
    <xf numFmtId="0" fontId="132" fillId="0" borderId="0" xfId="0" applyFont="1" applyAlignment="1">
      <alignment horizontal="left" vertical="center" wrapText="1" shrinkToFit="1"/>
    </xf>
    <xf numFmtId="0" fontId="133" fillId="0" borderId="0" xfId="0" applyFont="1">
      <alignment vertical="center"/>
    </xf>
    <xf numFmtId="0" fontId="43" fillId="0" borderId="0" xfId="0" applyFont="1" applyAlignment="1">
      <alignment horizontal="center" vertical="center"/>
    </xf>
    <xf numFmtId="0" fontId="43" fillId="0" borderId="0" xfId="0" applyFont="1">
      <alignment vertical="center"/>
    </xf>
    <xf numFmtId="0" fontId="134" fillId="31" borderId="0" xfId="0" applyFont="1" applyFill="1" applyAlignment="1">
      <alignment horizontal="left" vertical="center"/>
    </xf>
    <xf numFmtId="0" fontId="135" fillId="31" borderId="0" xfId="0" applyFont="1" applyFill="1" applyAlignment="1">
      <alignment horizontal="center" vertical="center"/>
    </xf>
    <xf numFmtId="0" fontId="135" fillId="31" borderId="0" xfId="0" applyFont="1" applyFill="1">
      <alignment vertical="center"/>
    </xf>
    <xf numFmtId="0" fontId="136" fillId="31" borderId="0" xfId="0" applyFont="1" applyFill="1" applyAlignment="1">
      <alignment vertical="top" wrapText="1"/>
    </xf>
    <xf numFmtId="0" fontId="135" fillId="0" borderId="0" xfId="0" applyFont="1" applyAlignment="1">
      <alignment horizontal="center" vertical="center"/>
    </xf>
    <xf numFmtId="0" fontId="136" fillId="0" borderId="0" xfId="0" applyFont="1" applyAlignment="1">
      <alignment vertical="top" wrapText="1"/>
    </xf>
    <xf numFmtId="0" fontId="137" fillId="0" borderId="0" xfId="0" applyFont="1" applyAlignment="1">
      <alignment horizontal="left" vertical="center"/>
    </xf>
    <xf numFmtId="0" fontId="118" fillId="0" borderId="0" xfId="0" applyFont="1" applyAlignment="1">
      <alignment horizontal="left" vertical="center"/>
    </xf>
    <xf numFmtId="0" fontId="43" fillId="0" borderId="0" xfId="0" applyFont="1" applyAlignment="1">
      <alignment horizontal="left" vertical="center"/>
    </xf>
    <xf numFmtId="0" fontId="145" fillId="0" borderId="0" xfId="0" applyFont="1">
      <alignment vertical="center"/>
    </xf>
    <xf numFmtId="0" fontId="146" fillId="0" borderId="0" xfId="0" applyFont="1">
      <alignment vertical="center"/>
    </xf>
    <xf numFmtId="0" fontId="133" fillId="0" borderId="0" xfId="0" applyFont="1" applyAlignment="1">
      <alignment horizontal="right" vertical="center"/>
    </xf>
    <xf numFmtId="0" fontId="147" fillId="0" borderId="0" xfId="0" applyFont="1" applyAlignment="1">
      <alignment horizontal="left" vertical="center"/>
    </xf>
    <xf numFmtId="0" fontId="148" fillId="0" borderId="0" xfId="0" applyFont="1" applyAlignment="1">
      <alignment horizontal="left" vertical="center"/>
    </xf>
    <xf numFmtId="0" fontId="133" fillId="0" borderId="0" xfId="0" applyFont="1" applyAlignment="1">
      <alignment horizontal="center" vertical="center"/>
    </xf>
    <xf numFmtId="0" fontId="149" fillId="0" borderId="0" xfId="0" applyFont="1" applyAlignment="1">
      <alignment vertical="top" wrapText="1"/>
    </xf>
    <xf numFmtId="0" fontId="151" fillId="0" borderId="0" xfId="0" applyFont="1" applyAlignment="1">
      <alignment horizontal="right"/>
    </xf>
    <xf numFmtId="0" fontId="152" fillId="0" borderId="0" xfId="0" applyFont="1" applyAlignment="1">
      <alignment horizontal="center" vertical="center" wrapText="1" shrinkToFit="1"/>
    </xf>
    <xf numFmtId="0" fontId="133" fillId="0" borderId="238" xfId="0" applyFont="1" applyBorder="1">
      <alignment vertical="center"/>
    </xf>
    <xf numFmtId="0" fontId="133" fillId="0" borderId="0" xfId="0" applyFont="1" applyAlignment="1">
      <alignment vertical="center" wrapText="1"/>
    </xf>
    <xf numFmtId="0" fontId="133" fillId="0" borderId="238" xfId="0" applyFont="1" applyBorder="1" applyAlignment="1">
      <alignment vertical="center" wrapText="1"/>
    </xf>
    <xf numFmtId="0" fontId="133" fillId="0" borderId="235" xfId="0" applyFont="1" applyBorder="1" applyAlignment="1">
      <alignment vertical="center" wrapText="1"/>
    </xf>
    <xf numFmtId="202" fontId="133" fillId="0" borderId="0" xfId="0" applyNumberFormat="1" applyFont="1" applyAlignment="1">
      <alignment vertical="center" shrinkToFit="1"/>
    </xf>
    <xf numFmtId="203" fontId="133" fillId="0" borderId="0" xfId="0" applyNumberFormat="1" applyFont="1" applyAlignment="1">
      <alignment horizontal="right" vertical="center" shrinkToFit="1"/>
    </xf>
    <xf numFmtId="203" fontId="133" fillId="0" borderId="238" xfId="0" applyNumberFormat="1" applyFont="1" applyBorder="1" applyAlignment="1">
      <alignment horizontal="right" vertical="center" shrinkToFit="1"/>
    </xf>
    <xf numFmtId="0" fontId="133" fillId="34" borderId="0" xfId="0" applyFont="1" applyFill="1">
      <alignment vertical="center"/>
    </xf>
    <xf numFmtId="0" fontId="153" fillId="34" borderId="238" xfId="0" applyFont="1" applyFill="1" applyBorder="1" applyAlignment="1">
      <alignment horizontal="center" vertical="center" wrapText="1"/>
    </xf>
    <xf numFmtId="0" fontId="153" fillId="34" borderId="0" xfId="0" applyFont="1" applyFill="1" applyAlignment="1">
      <alignment horizontal="center" vertical="center" wrapText="1"/>
    </xf>
    <xf numFmtId="0" fontId="154" fillId="34" borderId="235" xfId="0" applyFont="1" applyFill="1" applyBorder="1" applyAlignment="1">
      <alignment horizontal="center" vertical="center" wrapText="1"/>
    </xf>
    <xf numFmtId="0" fontId="133" fillId="34" borderId="0" xfId="0" applyFont="1" applyFill="1" applyAlignment="1">
      <alignment horizontal="center" vertical="center"/>
    </xf>
    <xf numFmtId="0" fontId="153" fillId="34" borderId="0" xfId="0" applyFont="1" applyFill="1" applyAlignment="1">
      <alignment horizontal="center" vertical="top" wrapText="1" shrinkToFit="1"/>
    </xf>
    <xf numFmtId="0" fontId="153" fillId="34" borderId="0" xfId="0" applyFont="1" applyFill="1" applyAlignment="1">
      <alignment horizontal="center" vertical="top" shrinkToFit="1"/>
    </xf>
    <xf numFmtId="0" fontId="154" fillId="34" borderId="238" xfId="0" applyFont="1" applyFill="1" applyBorder="1" applyAlignment="1">
      <alignment vertical="center" shrinkToFit="1"/>
    </xf>
    <xf numFmtId="0" fontId="154" fillId="34" borderId="235" xfId="0" applyFont="1" applyFill="1" applyBorder="1" applyAlignment="1">
      <alignment horizontal="center" vertical="center" shrinkToFit="1"/>
    </xf>
    <xf numFmtId="0" fontId="133" fillId="34" borderId="0" xfId="0" applyFont="1" applyFill="1" applyAlignment="1">
      <alignment horizontal="right" vertical="center"/>
    </xf>
    <xf numFmtId="0" fontId="133" fillId="34" borderId="238" xfId="0" applyFont="1" applyFill="1" applyBorder="1">
      <alignment vertical="center"/>
    </xf>
    <xf numFmtId="0" fontId="133" fillId="34" borderId="235" xfId="0" applyFont="1" applyFill="1" applyBorder="1" applyAlignment="1">
      <alignment horizontal="center" vertical="center"/>
    </xf>
    <xf numFmtId="0" fontId="133" fillId="34" borderId="0" xfId="0" applyFont="1" applyFill="1" applyAlignment="1">
      <alignment vertical="top" wrapText="1"/>
    </xf>
    <xf numFmtId="0" fontId="146" fillId="0" borderId="54" xfId="0" applyFont="1" applyBorder="1">
      <alignment vertical="center"/>
    </xf>
    <xf numFmtId="0" fontId="146" fillId="0" borderId="224" xfId="0" applyFont="1" applyBorder="1" applyAlignment="1">
      <alignment vertical="center" shrinkToFit="1"/>
    </xf>
    <xf numFmtId="0" fontId="146" fillId="28" borderId="54" xfId="0" applyFont="1" applyFill="1" applyBorder="1">
      <alignment vertical="center"/>
    </xf>
    <xf numFmtId="0" fontId="146" fillId="0" borderId="224" xfId="0" applyFont="1" applyBorder="1">
      <alignment vertical="center"/>
    </xf>
    <xf numFmtId="0" fontId="133" fillId="34" borderId="62" xfId="0" applyFont="1" applyFill="1" applyBorder="1" applyAlignment="1">
      <alignment horizontal="center" vertical="center"/>
    </xf>
    <xf numFmtId="0" fontId="133" fillId="34" borderId="59" xfId="0" applyFont="1" applyFill="1" applyBorder="1" applyAlignment="1">
      <alignment horizontal="center" vertical="center"/>
    </xf>
    <xf numFmtId="0" fontId="133" fillId="34" borderId="238" xfId="0" applyFont="1" applyFill="1" applyBorder="1" applyAlignment="1">
      <alignment horizontal="left" vertical="center"/>
    </xf>
    <xf numFmtId="0" fontId="133" fillId="34" borderId="235" xfId="0" applyFont="1" applyFill="1" applyBorder="1" applyAlignment="1">
      <alignment horizontal="left" vertical="center"/>
    </xf>
    <xf numFmtId="0" fontId="146" fillId="28" borderId="224" xfId="0" applyFont="1" applyFill="1" applyBorder="1">
      <alignment vertical="center"/>
    </xf>
    <xf numFmtId="0" fontId="151" fillId="34" borderId="0" xfId="0" applyFont="1" applyFill="1" applyAlignment="1">
      <alignment horizontal="right" vertical="top"/>
    </xf>
    <xf numFmtId="0" fontId="151" fillId="0" borderId="238" xfId="0" applyFont="1" applyBorder="1" applyAlignment="1">
      <alignment horizontal="right" vertical="top"/>
    </xf>
    <xf numFmtId="0" fontId="133" fillId="34" borderId="235" xfId="0" applyFont="1" applyFill="1" applyBorder="1">
      <alignment vertical="center"/>
    </xf>
    <xf numFmtId="0" fontId="133" fillId="34" borderId="0" xfId="0" applyFont="1" applyFill="1" applyAlignment="1">
      <alignment horizontal="left" vertical="center"/>
    </xf>
    <xf numFmtId="0" fontId="133" fillId="0" borderId="238" xfId="0" applyFont="1" applyBorder="1" applyAlignment="1">
      <alignment horizontal="center" vertical="center"/>
    </xf>
    <xf numFmtId="0" fontId="157" fillId="34" borderId="0" xfId="0" applyFont="1" applyFill="1" applyAlignment="1">
      <alignment vertical="top" wrapText="1"/>
    </xf>
    <xf numFmtId="0" fontId="43" fillId="34" borderId="0" xfId="0" applyFont="1" applyFill="1" applyAlignment="1">
      <alignment horizontal="right" vertical="top" wrapText="1"/>
    </xf>
    <xf numFmtId="0" fontId="133" fillId="34" borderId="238" xfId="0" applyFont="1" applyFill="1" applyBorder="1" applyAlignment="1">
      <alignment vertical="center" wrapText="1"/>
    </xf>
    <xf numFmtId="0" fontId="133" fillId="34" borderId="0" xfId="0" applyFont="1" applyFill="1" applyAlignment="1">
      <alignment vertical="center" wrapText="1"/>
    </xf>
    <xf numFmtId="0" fontId="133" fillId="34" borderId="235" xfId="0" applyFont="1" applyFill="1" applyBorder="1" applyAlignment="1">
      <alignment vertical="center" wrapText="1"/>
    </xf>
    <xf numFmtId="202" fontId="133" fillId="34" borderId="0" xfId="0" applyNumberFormat="1" applyFont="1" applyFill="1" applyAlignment="1">
      <alignment vertical="center" shrinkToFit="1"/>
    </xf>
    <xf numFmtId="203" fontId="133" fillId="34" borderId="0" xfId="0" applyNumberFormat="1" applyFont="1" applyFill="1" applyAlignment="1">
      <alignment horizontal="right" vertical="center" shrinkToFit="1"/>
    </xf>
    <xf numFmtId="0" fontId="133" fillId="40" borderId="0" xfId="0" applyFont="1" applyFill="1">
      <alignment vertical="center"/>
    </xf>
    <xf numFmtId="0" fontId="153" fillId="40" borderId="238" xfId="0" applyFont="1" applyFill="1" applyBorder="1" applyAlignment="1">
      <alignment horizontal="center" vertical="center" wrapText="1"/>
    </xf>
    <xf numFmtId="0" fontId="153" fillId="40" borderId="0" xfId="0" applyFont="1" applyFill="1" applyAlignment="1">
      <alignment horizontal="center" vertical="center" wrapText="1"/>
    </xf>
    <xf numFmtId="0" fontId="154" fillId="40" borderId="235" xfId="0" applyFont="1" applyFill="1" applyBorder="1" applyAlignment="1">
      <alignment horizontal="center" vertical="center" wrapText="1"/>
    </xf>
    <xf numFmtId="0" fontId="133" fillId="40" borderId="0" xfId="0" applyFont="1" applyFill="1" applyAlignment="1">
      <alignment horizontal="center" vertical="center"/>
    </xf>
    <xf numFmtId="0" fontId="153" fillId="40" borderId="0" xfId="0" applyFont="1" applyFill="1" applyAlignment="1">
      <alignment horizontal="center" vertical="top" wrapText="1" shrinkToFit="1"/>
    </xf>
    <xf numFmtId="0" fontId="153" fillId="40" borderId="0" xfId="0" applyFont="1" applyFill="1" applyAlignment="1">
      <alignment horizontal="center" vertical="top" shrinkToFit="1"/>
    </xf>
    <xf numFmtId="0" fontId="154" fillId="40" borderId="238" xfId="0" applyFont="1" applyFill="1" applyBorder="1" applyAlignment="1">
      <alignment vertical="center" shrinkToFit="1"/>
    </xf>
    <xf numFmtId="0" fontId="154" fillId="40" borderId="235" xfId="0" applyFont="1" applyFill="1" applyBorder="1" applyAlignment="1">
      <alignment horizontal="center" vertical="center" shrinkToFit="1"/>
    </xf>
    <xf numFmtId="0" fontId="133" fillId="40" borderId="0" xfId="0" applyFont="1" applyFill="1" applyAlignment="1">
      <alignment horizontal="right" vertical="center"/>
    </xf>
    <xf numFmtId="0" fontId="133" fillId="40" borderId="238" xfId="0" applyFont="1" applyFill="1" applyBorder="1">
      <alignment vertical="center"/>
    </xf>
    <xf numFmtId="0" fontId="133" fillId="40" borderId="235" xfId="0" applyFont="1" applyFill="1" applyBorder="1" applyAlignment="1">
      <alignment horizontal="center" vertical="center"/>
    </xf>
    <xf numFmtId="0" fontId="133" fillId="40" borderId="0" xfId="0" applyFont="1" applyFill="1" applyAlignment="1">
      <alignment vertical="top" wrapText="1"/>
    </xf>
    <xf numFmtId="0" fontId="133" fillId="40" borderId="59" xfId="0" applyFont="1" applyFill="1" applyBorder="1" applyAlignment="1">
      <alignment horizontal="center" vertical="center"/>
    </xf>
    <xf numFmtId="0" fontId="133" fillId="40" borderId="238" xfId="0" applyFont="1" applyFill="1" applyBorder="1" applyAlignment="1">
      <alignment horizontal="left" vertical="center"/>
    </xf>
    <xf numFmtId="0" fontId="133" fillId="40" borderId="235" xfId="0" applyFont="1" applyFill="1" applyBorder="1" applyAlignment="1">
      <alignment horizontal="left" vertical="center"/>
    </xf>
    <xf numFmtId="0" fontId="151" fillId="40" borderId="0" xfId="0" applyFont="1" applyFill="1" applyAlignment="1">
      <alignment horizontal="right" vertical="top"/>
    </xf>
    <xf numFmtId="0" fontId="133" fillId="40" borderId="235" xfId="0" applyFont="1" applyFill="1" applyBorder="1">
      <alignment vertical="center"/>
    </xf>
    <xf numFmtId="0" fontId="133" fillId="40" borderId="0" xfId="0" applyFont="1" applyFill="1" applyAlignment="1">
      <alignment horizontal="left" vertical="center"/>
    </xf>
    <xf numFmtId="0" fontId="157" fillId="40" borderId="0" xfId="0" applyFont="1" applyFill="1" applyAlignment="1">
      <alignment vertical="top" wrapText="1"/>
    </xf>
    <xf numFmtId="0" fontId="43" fillId="40" borderId="0" xfId="0" applyFont="1" applyFill="1" applyAlignment="1">
      <alignment horizontal="right" vertical="top" wrapText="1"/>
    </xf>
    <xf numFmtId="0" fontId="133" fillId="40" borderId="238" xfId="0" applyFont="1" applyFill="1" applyBorder="1" applyAlignment="1">
      <alignment vertical="center" wrapText="1"/>
    </xf>
    <xf numFmtId="0" fontId="133" fillId="40" borderId="0" xfId="0" applyFont="1" applyFill="1" applyAlignment="1">
      <alignment vertical="center" wrapText="1"/>
    </xf>
    <xf numFmtId="0" fontId="133" fillId="40" borderId="235" xfId="0" applyFont="1" applyFill="1" applyBorder="1" applyAlignment="1">
      <alignment vertical="center" wrapText="1"/>
    </xf>
    <xf numFmtId="202" fontId="133" fillId="40" borderId="0" xfId="0" applyNumberFormat="1" applyFont="1" applyFill="1" applyAlignment="1">
      <alignment vertical="center" shrinkToFit="1"/>
    </xf>
    <xf numFmtId="203" fontId="133" fillId="40" borderId="0" xfId="0" applyNumberFormat="1" applyFont="1" applyFill="1" applyAlignment="1">
      <alignment horizontal="right" vertical="center" shrinkToFit="1"/>
    </xf>
    <xf numFmtId="0" fontId="153" fillId="40" borderId="0" xfId="0" applyFont="1" applyFill="1" applyAlignment="1">
      <alignment horizontal="right" vertical="top" shrinkToFit="1"/>
    </xf>
    <xf numFmtId="0" fontId="149" fillId="0" borderId="0" xfId="0" applyFont="1" applyAlignment="1">
      <alignment horizontal="right" vertical="top" wrapText="1"/>
    </xf>
    <xf numFmtId="0" fontId="150" fillId="0" borderId="0" xfId="0" applyFont="1" applyAlignment="1">
      <alignment horizontal="left" vertical="top" wrapText="1"/>
    </xf>
    <xf numFmtId="0" fontId="160" fillId="0" borderId="0" xfId="0" applyFont="1" applyAlignment="1">
      <alignment horizontal="left" vertical="top" wrapText="1"/>
    </xf>
    <xf numFmtId="0" fontId="133" fillId="0" borderId="32" xfId="0" applyFont="1" applyBorder="1" applyAlignment="1">
      <alignment horizontal="center" vertical="top" wrapText="1"/>
    </xf>
    <xf numFmtId="0" fontId="133" fillId="0" borderId="0" xfId="0" applyFont="1" applyAlignment="1">
      <alignment horizontal="center" vertical="top" wrapText="1"/>
    </xf>
    <xf numFmtId="0" fontId="153" fillId="0" borderId="32" xfId="0" applyFont="1" applyBorder="1" applyAlignment="1">
      <alignment horizontal="center" vertical="center" wrapText="1"/>
    </xf>
    <xf numFmtId="0" fontId="153" fillId="0" borderId="0" xfId="0" applyFont="1" applyAlignment="1">
      <alignment horizontal="center" vertical="center" wrapText="1"/>
    </xf>
    <xf numFmtId="203" fontId="158" fillId="0" borderId="54" xfId="281" applyNumberFormat="1" applyFont="1" applyFill="1" applyBorder="1" applyAlignment="1" applyProtection="1">
      <alignment horizontal="center" vertical="center" shrinkToFit="1"/>
    </xf>
    <xf numFmtId="203" fontId="133" fillId="0" borderId="32" xfId="281" applyNumberFormat="1" applyFont="1" applyFill="1" applyBorder="1" applyAlignment="1" applyProtection="1">
      <alignment horizontal="right" vertical="center" shrinkToFit="1"/>
    </xf>
    <xf numFmtId="203" fontId="133" fillId="0" borderId="0" xfId="281" applyNumberFormat="1" applyFont="1" applyFill="1" applyBorder="1" applyAlignment="1" applyProtection="1">
      <alignment horizontal="right" vertical="center" shrinkToFit="1"/>
    </xf>
    <xf numFmtId="203" fontId="154" fillId="0" borderId="32" xfId="281" applyNumberFormat="1" applyFont="1" applyFill="1" applyBorder="1" applyAlignment="1" applyProtection="1">
      <alignment horizontal="right" vertical="center" shrinkToFit="1"/>
    </xf>
    <xf numFmtId="203" fontId="154" fillId="0" borderId="0" xfId="281" applyNumberFormat="1" applyFont="1" applyFill="1" applyBorder="1" applyAlignment="1" applyProtection="1">
      <alignment horizontal="right" vertical="center" shrinkToFit="1"/>
    </xf>
    <xf numFmtId="203" fontId="158" fillId="0" borderId="61" xfId="281" applyNumberFormat="1" applyFont="1" applyFill="1" applyBorder="1" applyAlignment="1" applyProtection="1">
      <alignment horizontal="center" vertical="center" shrinkToFit="1"/>
    </xf>
    <xf numFmtId="203" fontId="158" fillId="0" borderId="50" xfId="281" applyNumberFormat="1" applyFont="1" applyFill="1" applyBorder="1" applyAlignment="1" applyProtection="1">
      <alignment horizontal="center" vertical="center" shrinkToFit="1"/>
    </xf>
    <xf numFmtId="203" fontId="158" fillId="0" borderId="279" xfId="281" applyNumberFormat="1" applyFont="1" applyFill="1" applyBorder="1" applyAlignment="1" applyProtection="1">
      <alignment horizontal="center" vertical="center" shrinkToFit="1"/>
    </xf>
    <xf numFmtId="0" fontId="156" fillId="0" borderId="0" xfId="0" applyFont="1" applyAlignment="1"/>
    <xf numFmtId="0" fontId="152" fillId="0" borderId="0" xfId="0" applyFont="1" applyAlignment="1">
      <alignment vertical="center" wrapText="1"/>
    </xf>
    <xf numFmtId="179" fontId="163" fillId="0" borderId="0" xfId="0" applyNumberFormat="1" applyFont="1" applyAlignment="1">
      <alignment vertical="center" shrinkToFit="1"/>
    </xf>
    <xf numFmtId="179" fontId="164" fillId="0" borderId="0" xfId="0" applyNumberFormat="1" applyFont="1" applyAlignment="1">
      <alignment vertical="center" shrinkToFit="1"/>
    </xf>
    <xf numFmtId="179" fontId="164" fillId="0" borderId="0" xfId="0" applyNumberFormat="1" applyFont="1" applyAlignment="1">
      <alignment horizontal="right" vertical="center" shrinkToFit="1"/>
    </xf>
    <xf numFmtId="0" fontId="161" fillId="31" borderId="0" xfId="0" applyFont="1" applyFill="1" applyAlignment="1">
      <alignment horizontal="left" vertical="center"/>
    </xf>
    <xf numFmtId="0" fontId="165" fillId="31" borderId="0" xfId="0" applyFont="1" applyFill="1" applyAlignment="1">
      <alignment horizontal="center" vertical="center"/>
    </xf>
    <xf numFmtId="0" fontId="136" fillId="31" borderId="0" xfId="0" applyFont="1" applyFill="1" applyAlignment="1">
      <alignment vertical="center" wrapText="1" shrinkToFit="1"/>
    </xf>
    <xf numFmtId="179" fontId="166" fillId="31" borderId="0" xfId="0" applyNumberFormat="1" applyFont="1" applyFill="1" applyAlignment="1">
      <alignment vertical="center" shrinkToFit="1"/>
    </xf>
    <xf numFmtId="179" fontId="161" fillId="31" borderId="0" xfId="0" applyNumberFormat="1" applyFont="1" applyFill="1" applyAlignment="1">
      <alignment horizontal="left" vertical="top" wrapText="1"/>
    </xf>
    <xf numFmtId="179" fontId="167" fillId="0" borderId="0" xfId="0" applyNumberFormat="1" applyFont="1" applyAlignment="1">
      <alignment horizontal="left" vertical="top" wrapText="1"/>
    </xf>
    <xf numFmtId="0" fontId="43" fillId="34" borderId="28" xfId="0" applyFont="1" applyFill="1" applyBorder="1" applyAlignment="1">
      <alignment horizontal="left" vertical="center"/>
    </xf>
    <xf numFmtId="0" fontId="156" fillId="0" borderId="0" xfId="0" applyFont="1" applyAlignment="1">
      <alignment vertical="top"/>
    </xf>
    <xf numFmtId="0" fontId="137" fillId="0" borderId="0" xfId="0" applyFont="1" applyAlignment="1">
      <alignment vertical="top" wrapText="1"/>
    </xf>
    <xf numFmtId="0" fontId="10" fillId="26" borderId="0" xfId="0" applyFont="1" applyFill="1" applyAlignment="1">
      <alignment vertical="center" wrapText="1"/>
    </xf>
    <xf numFmtId="0" fontId="6" fillId="0" borderId="25" xfId="284" applyBorder="1" applyAlignment="1">
      <alignment horizontal="center" vertical="center" shrinkToFit="1"/>
    </xf>
    <xf numFmtId="0" fontId="6" fillId="0" borderId="25" xfId="284" applyBorder="1" applyAlignment="1">
      <alignment horizontal="center" vertical="center"/>
    </xf>
    <xf numFmtId="0" fontId="10" fillId="0" borderId="25" xfId="284" applyFont="1" applyBorder="1" applyAlignment="1">
      <alignment horizontal="center" vertical="center" shrinkToFit="1"/>
    </xf>
    <xf numFmtId="0" fontId="169" fillId="0" borderId="0" xfId="0" applyFont="1">
      <alignment vertical="center"/>
    </xf>
    <xf numFmtId="0" fontId="170" fillId="0" borderId="0" xfId="0" applyFont="1" applyAlignment="1">
      <alignment horizontal="right"/>
    </xf>
    <xf numFmtId="0" fontId="71" fillId="0" borderId="0" xfId="0" applyFont="1">
      <alignment vertical="center"/>
    </xf>
    <xf numFmtId="0" fontId="66" fillId="0" borderId="0" xfId="0" applyFont="1" applyAlignment="1">
      <alignment horizontal="center" vertical="center"/>
    </xf>
    <xf numFmtId="0" fontId="66" fillId="0" borderId="0" xfId="0" applyFont="1" applyAlignment="1">
      <alignment horizontal="right" vertical="center"/>
    </xf>
    <xf numFmtId="0" fontId="72" fillId="0" borderId="0" xfId="0" applyFont="1" applyAlignment="1">
      <alignment horizontal="center" vertical="center"/>
    </xf>
    <xf numFmtId="0" fontId="170" fillId="0" borderId="0" xfId="0" applyFont="1" applyAlignment="1">
      <alignment horizontal="center" vertical="center"/>
    </xf>
    <xf numFmtId="0" fontId="171" fillId="0" borderId="0" xfId="0" applyFont="1" applyAlignment="1">
      <alignment horizontal="left" vertical="center"/>
    </xf>
    <xf numFmtId="0" fontId="172" fillId="0" borderId="0" xfId="0" applyFont="1" applyAlignment="1">
      <alignment horizontal="right" vertical="top"/>
    </xf>
    <xf numFmtId="0" fontId="8" fillId="0" borderId="0" xfId="0" applyFont="1" applyAlignment="1">
      <alignment horizontal="center" vertical="center"/>
    </xf>
    <xf numFmtId="203" fontId="8" fillId="0" borderId="0" xfId="0" applyNumberFormat="1" applyFont="1" applyAlignment="1">
      <alignment horizontal="right" vertical="center" shrinkToFit="1"/>
    </xf>
    <xf numFmtId="203" fontId="98" fillId="0" borderId="0" xfId="0" applyNumberFormat="1" applyFont="1" applyAlignment="1">
      <alignment horizontal="right" vertical="center" shrinkToFit="1"/>
    </xf>
    <xf numFmtId="0" fontId="176" fillId="0" borderId="0" xfId="0" applyFont="1" applyAlignment="1">
      <alignment vertical="top" wrapText="1"/>
    </xf>
    <xf numFmtId="0" fontId="176" fillId="0" borderId="0" xfId="0" applyFont="1" applyAlignment="1">
      <alignment horizontal="left" vertical="top" wrapText="1"/>
    </xf>
    <xf numFmtId="0" fontId="103" fillId="0" borderId="0" xfId="0" applyFont="1" applyAlignment="1">
      <alignment horizontal="left" vertical="top" wrapText="1"/>
    </xf>
    <xf numFmtId="0" fontId="8" fillId="34" borderId="60" xfId="0" applyFont="1" applyFill="1" applyBorder="1" applyAlignment="1">
      <alignment horizontal="center" vertical="top" wrapText="1"/>
    </xf>
    <xf numFmtId="0" fontId="8" fillId="0" borderId="32" xfId="0" applyFont="1" applyBorder="1" applyAlignment="1">
      <alignment horizontal="center" vertical="top" wrapText="1"/>
    </xf>
    <xf numFmtId="0" fontId="8" fillId="34" borderId="62" xfId="0" applyFont="1" applyFill="1" applyBorder="1" applyAlignment="1">
      <alignment horizontal="center" vertical="top" wrapText="1"/>
    </xf>
    <xf numFmtId="0" fontId="8" fillId="34" borderId="28" xfId="0" applyFont="1" applyFill="1" applyBorder="1" applyAlignment="1">
      <alignment horizontal="center" vertical="center" shrinkToFit="1"/>
    </xf>
    <xf numFmtId="0" fontId="10" fillId="0" borderId="32" xfId="0" applyFont="1" applyBorder="1" applyAlignment="1">
      <alignment horizontal="center" vertical="center" wrapText="1"/>
    </xf>
    <xf numFmtId="182" fontId="71" fillId="0" borderId="32" xfId="0" applyNumberFormat="1" applyFont="1" applyBorder="1" applyAlignment="1">
      <alignment horizontal="center" vertical="center"/>
    </xf>
    <xf numFmtId="203" fontId="112" fillId="0" borderId="54" xfId="281" applyNumberFormat="1" applyFont="1" applyFill="1" applyBorder="1" applyAlignment="1" applyProtection="1">
      <alignment horizontal="center" vertical="center" shrinkToFit="1"/>
    </xf>
    <xf numFmtId="205" fontId="114" fillId="0" borderId="25" xfId="281" applyNumberFormat="1" applyFont="1" applyBorder="1" applyAlignment="1" applyProtection="1">
      <alignment horizontal="left" vertical="center" wrapText="1" shrinkToFit="1"/>
    </xf>
    <xf numFmtId="203" fontId="8" fillId="0" borderId="32" xfId="281" applyNumberFormat="1" applyFont="1" applyFill="1" applyBorder="1" applyAlignment="1" applyProtection="1">
      <alignment horizontal="right" vertical="center" shrinkToFit="1"/>
    </xf>
    <xf numFmtId="0" fontId="10" fillId="0" borderId="32" xfId="0" applyFont="1" applyBorder="1">
      <alignment vertical="center"/>
    </xf>
    <xf numFmtId="203" fontId="10" fillId="0" borderId="227" xfId="281" applyNumberFormat="1" applyFont="1" applyFill="1" applyBorder="1" applyAlignment="1" applyProtection="1">
      <alignment horizontal="right" vertical="center" wrapText="1" shrinkToFit="1"/>
    </xf>
    <xf numFmtId="203" fontId="10" fillId="0" borderId="32" xfId="281" applyNumberFormat="1" applyFont="1" applyFill="1" applyBorder="1" applyAlignment="1" applyProtection="1">
      <alignment horizontal="right" vertical="center" shrinkToFit="1"/>
    </xf>
    <xf numFmtId="203" fontId="8" fillId="0" borderId="59" xfId="281" applyNumberFormat="1" applyFont="1" applyFill="1" applyBorder="1" applyAlignment="1" applyProtection="1">
      <alignment horizontal="right" vertical="center" shrinkToFit="1"/>
    </xf>
    <xf numFmtId="205" fontId="114" fillId="0" borderId="25" xfId="281" applyNumberFormat="1" applyFont="1" applyBorder="1" applyAlignment="1" applyProtection="1">
      <alignment horizontal="right" vertical="center" wrapText="1" shrinkToFit="1"/>
    </xf>
    <xf numFmtId="0" fontId="10" fillId="0" borderId="61" xfId="0" applyFont="1" applyBorder="1" applyAlignment="1">
      <alignment horizontal="center" vertical="center" shrinkToFit="1"/>
    </xf>
    <xf numFmtId="203" fontId="112" fillId="0" borderId="61" xfId="281" applyNumberFormat="1" applyFont="1" applyFill="1" applyBorder="1" applyAlignment="1" applyProtection="1">
      <alignment horizontal="center" vertical="center" shrinkToFit="1"/>
    </xf>
    <xf numFmtId="205" fontId="114" fillId="0" borderId="29" xfId="281" applyNumberFormat="1" applyFont="1" applyBorder="1" applyAlignment="1" applyProtection="1">
      <alignment horizontal="right" vertical="center" wrapText="1" shrinkToFit="1"/>
    </xf>
    <xf numFmtId="205" fontId="114" fillId="0" borderId="28" xfId="281" applyNumberFormat="1" applyFont="1" applyBorder="1" applyAlignment="1" applyProtection="1">
      <alignment horizontal="right" vertical="center" wrapText="1" shrinkToFit="1"/>
    </xf>
    <xf numFmtId="0" fontId="10" fillId="0" borderId="50" xfId="0" applyFont="1" applyBorder="1" applyAlignment="1">
      <alignment horizontal="center" vertical="center" shrinkToFit="1"/>
    </xf>
    <xf numFmtId="203" fontId="112" fillId="0" borderId="50" xfId="281" applyNumberFormat="1" applyFont="1" applyFill="1" applyBorder="1" applyAlignment="1" applyProtection="1">
      <alignment horizontal="center" vertical="center" shrinkToFit="1"/>
    </xf>
    <xf numFmtId="0" fontId="10" fillId="0" borderId="279" xfId="0" applyFont="1" applyBorder="1" applyAlignment="1">
      <alignment horizontal="center" vertical="center" shrinkToFit="1"/>
    </xf>
    <xf numFmtId="203" fontId="112" fillId="0" borderId="279" xfId="281" applyNumberFormat="1" applyFont="1" applyFill="1" applyBorder="1" applyAlignment="1" applyProtection="1">
      <alignment horizontal="center" vertical="center" shrinkToFit="1"/>
    </xf>
    <xf numFmtId="205" fontId="114" fillId="0" borderId="293" xfId="281" applyNumberFormat="1" applyFont="1" applyBorder="1" applyAlignment="1" applyProtection="1">
      <alignment horizontal="right" vertical="center" wrapText="1" shrinkToFit="1"/>
    </xf>
    <xf numFmtId="203" fontId="10" fillId="0" borderId="300" xfId="281" applyNumberFormat="1" applyFont="1" applyFill="1" applyBorder="1" applyAlignment="1" applyProtection="1">
      <alignment horizontal="right" vertical="center" shrinkToFit="1"/>
    </xf>
    <xf numFmtId="0" fontId="176" fillId="0" borderId="29" xfId="0" applyFont="1" applyBorder="1" applyAlignment="1">
      <alignment horizontal="right" vertical="top" wrapText="1"/>
    </xf>
    <xf numFmtId="0" fontId="176" fillId="0" borderId="60" xfId="0" applyFont="1" applyBorder="1" applyAlignment="1">
      <alignment horizontal="right" vertical="top" wrapText="1"/>
    </xf>
    <xf numFmtId="0" fontId="66" fillId="0" borderId="226" xfId="0" applyFont="1" applyBorder="1">
      <alignment vertical="center"/>
    </xf>
    <xf numFmtId="179" fontId="179" fillId="0" borderId="32" xfId="0" applyNumberFormat="1" applyFont="1" applyBorder="1" applyAlignment="1">
      <alignment horizontal="right" vertical="center" shrinkToFit="1"/>
    </xf>
    <xf numFmtId="177" fontId="180" fillId="0" borderId="0" xfId="0" applyNumberFormat="1" applyFont="1" applyAlignment="1">
      <alignment horizontal="left" vertical="center"/>
    </xf>
    <xf numFmtId="0" fontId="181" fillId="0" borderId="0" xfId="0" applyFont="1" applyAlignment="1">
      <alignment vertical="center" shrinkToFit="1"/>
    </xf>
    <xf numFmtId="0" fontId="181" fillId="0" borderId="141" xfId="0" applyFont="1" applyBorder="1" applyAlignment="1">
      <alignment vertical="top" wrapText="1" shrinkToFit="1"/>
    </xf>
    <xf numFmtId="177" fontId="183" fillId="0" borderId="0" xfId="0" applyNumberFormat="1" applyFont="1" applyAlignment="1">
      <alignment horizontal="right" vertical="center"/>
    </xf>
    <xf numFmtId="0" fontId="71" fillId="0" borderId="302" xfId="0" applyFont="1" applyBorder="1" applyAlignment="1">
      <alignment horizontal="left" vertical="center"/>
    </xf>
    <xf numFmtId="0" fontId="66" fillId="0" borderId="302" xfId="0" applyFont="1" applyBorder="1" applyAlignment="1">
      <alignment horizontal="center" vertical="center"/>
    </xf>
    <xf numFmtId="0" fontId="96" fillId="0" borderId="302" xfId="0" applyFont="1" applyBorder="1" applyAlignment="1">
      <alignment horizontal="center" vertical="center"/>
    </xf>
    <xf numFmtId="179" fontId="184" fillId="0" borderId="302" xfId="0" applyNumberFormat="1" applyFont="1" applyBorder="1">
      <alignment vertical="center"/>
    </xf>
    <xf numFmtId="177" fontId="183" fillId="0" borderId="302" xfId="0" applyNumberFormat="1" applyFont="1" applyBorder="1" applyAlignment="1">
      <alignment horizontal="right" vertical="center"/>
    </xf>
    <xf numFmtId="0" fontId="171" fillId="0" borderId="0" xfId="0" applyFont="1">
      <alignment vertical="center"/>
    </xf>
    <xf numFmtId="0" fontId="8" fillId="0" borderId="0" xfId="0" applyFont="1" applyAlignment="1">
      <alignment horizontal="left" vertical="center"/>
    </xf>
    <xf numFmtId="0" fontId="96" fillId="0" borderId="0" xfId="0" applyFont="1" applyAlignment="1">
      <alignment horizontal="center" vertical="center"/>
    </xf>
    <xf numFmtId="179" fontId="184" fillId="0" borderId="0" xfId="0" applyNumberFormat="1" applyFont="1">
      <alignment vertical="center"/>
    </xf>
    <xf numFmtId="0" fontId="71" fillId="0" borderId="0" xfId="0" applyFont="1" applyAlignment="1">
      <alignment horizontal="left" vertical="center"/>
    </xf>
    <xf numFmtId="0" fontId="8" fillId="0" borderId="0" xfId="0" applyFont="1" applyAlignment="1">
      <alignment horizontal="center" vertical="top" wrapText="1"/>
    </xf>
    <xf numFmtId="0" fontId="10" fillId="0" borderId="0" xfId="0" applyFont="1" applyAlignment="1">
      <alignment horizontal="center" vertical="center"/>
    </xf>
    <xf numFmtId="177" fontId="187" fillId="0" borderId="0" xfId="0" applyNumberFormat="1" applyFont="1" applyAlignment="1">
      <alignment horizontal="right" vertical="center"/>
    </xf>
    <xf numFmtId="0" fontId="10" fillId="0" borderId="0" xfId="0" applyFont="1" applyAlignment="1">
      <alignment horizontal="center" vertical="center" shrinkToFit="1"/>
    </xf>
    <xf numFmtId="0" fontId="10" fillId="0" borderId="0" xfId="0" applyFont="1" applyAlignment="1">
      <alignment horizontal="center" vertical="center" wrapText="1"/>
    </xf>
    <xf numFmtId="0" fontId="96" fillId="0" borderId="0" xfId="0" applyFont="1">
      <alignment vertical="center"/>
    </xf>
    <xf numFmtId="204" fontId="119" fillId="0" borderId="0" xfId="0" applyNumberFormat="1" applyFont="1" applyAlignment="1">
      <alignment horizontal="right" vertical="center" shrinkToFit="1"/>
    </xf>
    <xf numFmtId="0" fontId="71" fillId="0" borderId="0" xfId="0" applyFont="1" applyAlignment="1">
      <alignment horizontal="center" vertical="center" wrapText="1"/>
    </xf>
    <xf numFmtId="0" fontId="188" fillId="0" borderId="0" xfId="0" applyFont="1">
      <alignment vertical="center"/>
    </xf>
    <xf numFmtId="0" fontId="188" fillId="0" borderId="0" xfId="0" applyFont="1" applyAlignment="1">
      <alignment vertical="center" wrapText="1"/>
    </xf>
    <xf numFmtId="0" fontId="71" fillId="0" borderId="0" xfId="0" applyFont="1" applyAlignment="1">
      <alignment horizontal="center" vertical="center"/>
    </xf>
    <xf numFmtId="0" fontId="158" fillId="0" borderId="0" xfId="0" applyFont="1" applyAlignment="1">
      <alignment horizontal="center" vertical="center" wrapText="1"/>
    </xf>
    <xf numFmtId="0" fontId="154" fillId="0" borderId="0" xfId="0" applyFont="1" applyAlignment="1">
      <alignment horizontal="center" vertical="center" wrapText="1"/>
    </xf>
    <xf numFmtId="177" fontId="189" fillId="0" borderId="0" xfId="0" applyNumberFormat="1" applyFont="1" applyAlignment="1">
      <alignment horizontal="left" vertical="center"/>
    </xf>
    <xf numFmtId="177" fontId="189" fillId="0" borderId="0" xfId="0" applyNumberFormat="1" applyFont="1" applyAlignment="1">
      <alignment horizontal="left" vertical="center" wrapText="1"/>
    </xf>
    <xf numFmtId="177" fontId="190" fillId="0" borderId="0" xfId="0" applyNumberFormat="1" applyFont="1" applyAlignment="1">
      <alignment horizontal="right" vertical="center"/>
    </xf>
    <xf numFmtId="0" fontId="191" fillId="0" borderId="0" xfId="0" applyFont="1" applyAlignment="1">
      <alignment horizontal="center" vertical="center"/>
    </xf>
    <xf numFmtId="177" fontId="192" fillId="43" borderId="0" xfId="0" applyNumberFormat="1" applyFont="1" applyFill="1" applyAlignment="1">
      <alignment horizontal="left" vertical="center"/>
    </xf>
    <xf numFmtId="202" fontId="115" fillId="44" borderId="0" xfId="281" applyNumberFormat="1" applyFont="1" applyFill="1" applyBorder="1" applyAlignment="1" applyProtection="1">
      <alignment horizontal="center" vertical="center"/>
    </xf>
    <xf numFmtId="177" fontId="109" fillId="43" borderId="0" xfId="0" applyNumberFormat="1" applyFont="1" applyFill="1" applyAlignment="1">
      <alignment horizontal="left" vertical="center"/>
    </xf>
    <xf numFmtId="0" fontId="71" fillId="0" borderId="0" xfId="0" applyFont="1" applyAlignment="1">
      <alignment horizontal="right" vertical="center"/>
    </xf>
    <xf numFmtId="0" fontId="29" fillId="27" borderId="28" xfId="0" applyFont="1" applyFill="1" applyBorder="1" applyAlignment="1" applyProtection="1">
      <alignment horizontal="left" vertical="center" wrapText="1"/>
      <protection locked="0"/>
    </xf>
    <xf numFmtId="0" fontId="29" fillId="26" borderId="12" xfId="0" applyFont="1" applyFill="1" applyBorder="1" applyAlignment="1" applyProtection="1">
      <alignment horizontal="center" vertical="center" wrapText="1"/>
      <protection locked="0"/>
    </xf>
    <xf numFmtId="0" fontId="29" fillId="26" borderId="13" xfId="0" applyFont="1" applyFill="1" applyBorder="1" applyAlignment="1" applyProtection="1">
      <alignment horizontal="center" vertical="center" wrapText="1"/>
      <protection locked="0"/>
    </xf>
    <xf numFmtId="0" fontId="80" fillId="26" borderId="78" xfId="0" applyFont="1" applyFill="1" applyBorder="1" applyAlignment="1">
      <alignment vertical="center" wrapText="1"/>
    </xf>
    <xf numFmtId="0" fontId="193" fillId="26" borderId="78" xfId="0" applyFont="1" applyFill="1" applyBorder="1" applyAlignment="1">
      <alignment vertical="center" wrapText="1"/>
    </xf>
    <xf numFmtId="0" fontId="29" fillId="26" borderId="25" xfId="0" applyFont="1" applyFill="1" applyBorder="1">
      <alignment vertical="center"/>
    </xf>
    <xf numFmtId="0" fontId="29" fillId="25" borderId="66" xfId="0" applyFont="1" applyFill="1" applyBorder="1" applyAlignment="1" applyProtection="1">
      <alignment vertical="center" shrinkToFit="1"/>
      <protection locked="0"/>
    </xf>
    <xf numFmtId="0" fontId="29" fillId="25" borderId="87" xfId="0" applyFont="1" applyFill="1" applyBorder="1" applyAlignment="1" applyProtection="1">
      <alignment vertical="center" shrinkToFit="1"/>
      <protection locked="0"/>
    </xf>
    <xf numFmtId="0" fontId="29" fillId="25" borderId="78" xfId="0" applyFont="1" applyFill="1" applyBorder="1" applyAlignment="1" applyProtection="1">
      <alignment vertical="center" shrinkToFit="1"/>
      <protection locked="0"/>
    </xf>
    <xf numFmtId="0" fontId="29" fillId="25" borderId="77" xfId="0" applyFont="1" applyFill="1" applyBorder="1" applyAlignment="1" applyProtection="1">
      <alignment vertical="center" wrapText="1" shrinkToFit="1"/>
      <protection locked="0"/>
    </xf>
    <xf numFmtId="0" fontId="29" fillId="25" borderId="72" xfId="0" applyFont="1" applyFill="1" applyBorder="1" applyAlignment="1" applyProtection="1">
      <alignment vertical="center" wrapText="1" shrinkToFit="1"/>
      <protection locked="0"/>
    </xf>
    <xf numFmtId="0" fontId="29" fillId="25" borderId="68" xfId="0" applyFont="1" applyFill="1" applyBorder="1" applyAlignment="1" applyProtection="1">
      <alignment vertical="center" wrapText="1" shrinkToFit="1"/>
      <protection locked="0"/>
    </xf>
    <xf numFmtId="0" fontId="120" fillId="36" borderId="239" xfId="284" applyFont="1" applyFill="1" applyBorder="1" applyAlignment="1" applyProtection="1">
      <alignment horizontal="left" vertical="top" wrapText="1" shrinkToFit="1"/>
      <protection locked="0"/>
    </xf>
    <xf numFmtId="208" fontId="10" fillId="0" borderId="0" xfId="0" applyNumberFormat="1" applyFont="1" applyAlignment="1">
      <alignment vertical="center" wrapText="1"/>
    </xf>
    <xf numFmtId="198" fontId="114" fillId="0" borderId="28" xfId="284" applyNumberFormat="1" applyFont="1" applyBorder="1" applyAlignment="1">
      <alignment vertical="center" shrinkToFit="1"/>
    </xf>
    <xf numFmtId="198" fontId="114" fillId="0" borderId="28" xfId="284" applyNumberFormat="1" applyFont="1" applyBorder="1" applyAlignment="1">
      <alignment horizontal="center" vertical="center" shrinkToFit="1"/>
    </xf>
    <xf numFmtId="0" fontId="112" fillId="0" borderId="0" xfId="0" applyFont="1" applyAlignment="1">
      <alignment vertical="center" wrapText="1"/>
    </xf>
    <xf numFmtId="0" fontId="112" fillId="0" borderId="0" xfId="0" applyFont="1" applyAlignment="1">
      <alignment horizontal="left" vertical="top" wrapText="1"/>
    </xf>
    <xf numFmtId="0" fontId="86" fillId="29" borderId="306" xfId="0" applyFont="1" applyFill="1" applyBorder="1" applyAlignment="1">
      <alignment horizontal="left" vertical="top" wrapText="1"/>
    </xf>
    <xf numFmtId="0" fontId="86" fillId="40" borderId="28" xfId="0" applyFont="1" applyFill="1" applyBorder="1" applyAlignment="1">
      <alignment horizontal="left" vertical="top" wrapText="1"/>
    </xf>
    <xf numFmtId="0" fontId="86" fillId="40" borderId="208" xfId="0" applyFont="1" applyFill="1" applyBorder="1" applyAlignment="1">
      <alignment horizontal="left" vertical="top" wrapText="1"/>
    </xf>
    <xf numFmtId="0" fontId="86" fillId="40" borderId="212" xfId="0" applyFont="1" applyFill="1" applyBorder="1" applyAlignment="1">
      <alignment horizontal="left" vertical="top" wrapText="1"/>
    </xf>
    <xf numFmtId="0" fontId="10" fillId="26" borderId="28" xfId="0" applyFont="1" applyFill="1" applyBorder="1" applyAlignment="1">
      <alignment vertical="center" wrapText="1"/>
    </xf>
    <xf numFmtId="0" fontId="10" fillId="0" borderId="28" xfId="0" applyFont="1" applyBorder="1" applyAlignment="1">
      <alignment vertical="center" wrapText="1"/>
    </xf>
    <xf numFmtId="0" fontId="86" fillId="29" borderId="307" xfId="0" applyFont="1" applyFill="1" applyBorder="1" applyAlignment="1">
      <alignment horizontal="left" vertical="top" wrapText="1"/>
    </xf>
    <xf numFmtId="0" fontId="86" fillId="29" borderId="308" xfId="0" applyFont="1" applyFill="1" applyBorder="1" applyAlignment="1">
      <alignment horizontal="left" vertical="top" wrapText="1"/>
    </xf>
    <xf numFmtId="0" fontId="86" fillId="29" borderId="309" xfId="0" applyFont="1" applyFill="1" applyBorder="1" applyAlignment="1">
      <alignment horizontal="left" vertical="top" wrapText="1"/>
    </xf>
    <xf numFmtId="0" fontId="86" fillId="29" borderId="310" xfId="0" applyFont="1" applyFill="1" applyBorder="1" applyAlignment="1">
      <alignment horizontal="left" vertical="top" wrapText="1"/>
    </xf>
    <xf numFmtId="0" fontId="86" fillId="29" borderId="311" xfId="0" applyFont="1" applyFill="1" applyBorder="1" applyAlignment="1">
      <alignment horizontal="left" vertical="top" wrapText="1"/>
    </xf>
    <xf numFmtId="0" fontId="86" fillId="29" borderId="312" xfId="0" applyFont="1" applyFill="1" applyBorder="1" applyAlignment="1">
      <alignment horizontal="left" vertical="top" wrapText="1"/>
    </xf>
    <xf numFmtId="0" fontId="86" fillId="29" borderId="313" xfId="0" applyFont="1" applyFill="1" applyBorder="1" applyAlignment="1">
      <alignment horizontal="left" vertical="top" wrapText="1"/>
    </xf>
    <xf numFmtId="0" fontId="0" fillId="0" borderId="80" xfId="0" applyBorder="1">
      <alignment vertical="center"/>
    </xf>
    <xf numFmtId="0" fontId="0" fillId="0" borderId="16" xfId="0" applyBorder="1">
      <alignment vertical="center"/>
    </xf>
    <xf numFmtId="0" fontId="0" fillId="0" borderId="15" xfId="0" applyBorder="1">
      <alignment vertical="center"/>
    </xf>
    <xf numFmtId="38" fontId="10" fillId="0" borderId="0" xfId="0" applyNumberFormat="1" applyFont="1" applyAlignment="1">
      <alignment vertical="center" wrapText="1"/>
    </xf>
    <xf numFmtId="0" fontId="10" fillId="24" borderId="28" xfId="0" applyFont="1" applyFill="1" applyBorder="1" applyAlignment="1">
      <alignment vertical="center" wrapText="1"/>
    </xf>
    <xf numFmtId="0" fontId="0" fillId="24" borderId="28" xfId="0" applyFill="1" applyBorder="1">
      <alignment vertical="center"/>
    </xf>
    <xf numFmtId="179" fontId="90" fillId="29" borderId="314" xfId="0" applyNumberFormat="1" applyFont="1" applyFill="1" applyBorder="1" applyAlignment="1">
      <alignment horizontal="left" vertical="top" wrapText="1"/>
    </xf>
    <xf numFmtId="179" fontId="90" fillId="29" borderId="315" xfId="0" applyNumberFormat="1" applyFont="1" applyFill="1" applyBorder="1" applyAlignment="1">
      <alignment horizontal="left" vertical="top" wrapText="1"/>
    </xf>
    <xf numFmtId="179" fontId="90" fillId="29" borderId="316" xfId="0" applyNumberFormat="1" applyFont="1" applyFill="1" applyBorder="1" applyAlignment="1">
      <alignment horizontal="left" vertical="top" wrapText="1"/>
    </xf>
    <xf numFmtId="0" fontId="86" fillId="29" borderId="317" xfId="0" applyFont="1" applyFill="1" applyBorder="1" applyAlignment="1">
      <alignment horizontal="left" vertical="top" wrapText="1"/>
    </xf>
    <xf numFmtId="0" fontId="86" fillId="29" borderId="318" xfId="0" applyFont="1" applyFill="1" applyBorder="1" applyAlignment="1">
      <alignment horizontal="left" vertical="top" wrapText="1"/>
    </xf>
    <xf numFmtId="0" fontId="86" fillId="29" borderId="316" xfId="0" applyFont="1" applyFill="1" applyBorder="1" applyAlignment="1">
      <alignment horizontal="left" vertical="top" wrapText="1"/>
    </xf>
    <xf numFmtId="0" fontId="86" fillId="29" borderId="319" xfId="0" applyFont="1" applyFill="1" applyBorder="1" applyAlignment="1">
      <alignment horizontal="left" vertical="top" wrapText="1"/>
    </xf>
    <xf numFmtId="38" fontId="0" fillId="0" borderId="28" xfId="0" applyNumberFormat="1" applyBorder="1">
      <alignment vertical="center"/>
    </xf>
    <xf numFmtId="0" fontId="86" fillId="29" borderId="320" xfId="0" applyFont="1" applyFill="1" applyBorder="1" applyAlignment="1">
      <alignment horizontal="left" vertical="top" wrapText="1"/>
    </xf>
    <xf numFmtId="0" fontId="90" fillId="29" borderId="321" xfId="0" applyFont="1" applyFill="1" applyBorder="1" applyAlignment="1">
      <alignment horizontal="left" vertical="top" wrapText="1"/>
    </xf>
    <xf numFmtId="0" fontId="175" fillId="0" borderId="0" xfId="289" applyFont="1" applyAlignment="1">
      <alignment shrinkToFit="1"/>
    </xf>
    <xf numFmtId="0" fontId="175" fillId="0" borderId="0" xfId="289" applyFont="1" applyAlignment="1">
      <alignment horizontal="right"/>
    </xf>
    <xf numFmtId="0" fontId="5" fillId="0" borderId="0" xfId="289">
      <alignment vertical="center"/>
    </xf>
    <xf numFmtId="0" fontId="5" fillId="0" borderId="0" xfId="289" applyAlignment="1">
      <alignment horizontal="left" vertical="center"/>
    </xf>
    <xf numFmtId="0" fontId="5" fillId="45" borderId="28" xfId="289" applyFill="1" applyBorder="1">
      <alignment vertical="center"/>
    </xf>
    <xf numFmtId="0" fontId="99" fillId="0" borderId="0" xfId="289" applyFont="1" applyAlignment="1">
      <alignment vertical="top"/>
    </xf>
    <xf numFmtId="0" fontId="10" fillId="0" borderId="0" xfId="289" applyFont="1" applyAlignment="1">
      <alignment vertical="center" wrapText="1"/>
    </xf>
    <xf numFmtId="0" fontId="170" fillId="0" borderId="0" xfId="289" applyFont="1">
      <alignment vertical="center"/>
    </xf>
    <xf numFmtId="0" fontId="5" fillId="0" borderId="0" xfId="289" applyAlignment="1">
      <alignment horizontal="right" vertical="center" shrinkToFit="1"/>
    </xf>
    <xf numFmtId="0" fontId="5" fillId="0" borderId="0" xfId="289" applyAlignment="1">
      <alignment vertical="center" shrinkToFit="1"/>
    </xf>
    <xf numFmtId="0" fontId="98" fillId="0" borderId="0" xfId="289" applyFont="1">
      <alignment vertical="center"/>
    </xf>
    <xf numFmtId="0" fontId="5" fillId="0" borderId="0" xfId="289" applyAlignment="1">
      <alignment horizontal="center" vertical="center"/>
    </xf>
    <xf numFmtId="0" fontId="106" fillId="0" borderId="0" xfId="289" applyFont="1">
      <alignment vertical="center"/>
    </xf>
    <xf numFmtId="0" fontId="98" fillId="0" borderId="0" xfId="289" applyFont="1" applyAlignment="1">
      <alignment horizontal="center" vertical="center"/>
    </xf>
    <xf numFmtId="0" fontId="98" fillId="0" borderId="0" xfId="289" applyFont="1" applyAlignment="1">
      <alignment vertical="center" shrinkToFit="1"/>
    </xf>
    <xf numFmtId="0" fontId="175" fillId="0" borderId="0" xfId="289" applyFont="1" applyAlignment="1">
      <alignment vertical="top"/>
    </xf>
    <xf numFmtId="0" fontId="95" fillId="0" borderId="0" xfId="289" applyFont="1">
      <alignment vertical="center"/>
    </xf>
    <xf numFmtId="0" fontId="106" fillId="0" borderId="0" xfId="289" applyFont="1" applyAlignment="1">
      <alignment horizontal="right" vertical="center"/>
    </xf>
    <xf numFmtId="0" fontId="98" fillId="46" borderId="19" xfId="289" applyFont="1" applyFill="1" applyBorder="1" applyAlignment="1">
      <alignment vertical="center" wrapText="1" shrinkToFit="1"/>
    </xf>
    <xf numFmtId="0" fontId="98" fillId="46" borderId="141" xfId="289" applyFont="1" applyFill="1" applyBorder="1" applyAlignment="1">
      <alignment vertical="center" wrapText="1" shrinkToFit="1"/>
    </xf>
    <xf numFmtId="0" fontId="98" fillId="46" borderId="49" xfId="289" applyFont="1" applyFill="1" applyBorder="1" applyAlignment="1">
      <alignment vertical="center" wrapText="1" shrinkToFit="1"/>
    </xf>
    <xf numFmtId="0" fontId="67" fillId="38" borderId="17" xfId="289" applyFont="1" applyFill="1" applyBorder="1" applyAlignment="1">
      <alignment horizontal="center" vertical="center"/>
    </xf>
    <xf numFmtId="38" fontId="194" fillId="46" borderId="18" xfId="290" applyFont="1" applyFill="1" applyBorder="1" applyAlignment="1" applyProtection="1">
      <alignment vertical="top" shrinkToFit="1"/>
    </xf>
    <xf numFmtId="38" fontId="194" fillId="38" borderId="18" xfId="290" applyFont="1" applyFill="1" applyBorder="1" applyAlignment="1" applyProtection="1">
      <alignment vertical="center" shrinkToFit="1"/>
    </xf>
    <xf numFmtId="0" fontId="10" fillId="0" borderId="0" xfId="289" applyFont="1">
      <alignment vertical="center"/>
    </xf>
    <xf numFmtId="0" fontId="195" fillId="0" borderId="0" xfId="289" applyFont="1" applyAlignment="1">
      <alignment horizontal="left" vertical="center"/>
    </xf>
    <xf numFmtId="0" fontId="67" fillId="34" borderId="28" xfId="289" applyFont="1" applyFill="1" applyBorder="1" applyAlignment="1">
      <alignment horizontal="center" vertical="center" wrapText="1"/>
    </xf>
    <xf numFmtId="0" fontId="109" fillId="34" borderId="28" xfId="289" applyFont="1" applyFill="1" applyBorder="1" applyAlignment="1">
      <alignment horizontal="center" vertical="center" shrinkToFit="1"/>
    </xf>
    <xf numFmtId="0" fontId="0" fillId="0" borderId="28" xfId="290" applyNumberFormat="1" applyFont="1" applyBorder="1" applyAlignment="1" applyProtection="1">
      <alignment horizontal="center" vertical="center" shrinkToFit="1"/>
    </xf>
    <xf numFmtId="183" fontId="0" fillId="0" borderId="28" xfId="290" applyNumberFormat="1" applyFont="1" applyBorder="1" applyAlignment="1" applyProtection="1">
      <alignment horizontal="right" vertical="center" shrinkToFit="1"/>
    </xf>
    <xf numFmtId="202" fontId="0" fillId="47" borderId="28" xfId="290" applyNumberFormat="1" applyFont="1" applyFill="1" applyBorder="1" applyAlignment="1" applyProtection="1">
      <alignment vertical="center" shrinkToFit="1"/>
    </xf>
    <xf numFmtId="196" fontId="0" fillId="0" borderId="28" xfId="290" applyNumberFormat="1" applyFont="1" applyBorder="1" applyAlignment="1" applyProtection="1">
      <alignment vertical="center" shrinkToFit="1"/>
    </xf>
    <xf numFmtId="194" fontId="0" fillId="0" borderId="84" xfId="290" applyNumberFormat="1" applyFont="1" applyBorder="1" applyAlignment="1" applyProtection="1">
      <alignment vertical="center" shrinkToFit="1"/>
    </xf>
    <xf numFmtId="0" fontId="9" fillId="0" borderId="28" xfId="290" applyNumberFormat="1" applyFont="1" applyBorder="1" applyAlignment="1" applyProtection="1">
      <alignment horizontal="center" vertical="center" wrapText="1" shrinkToFit="1"/>
    </xf>
    <xf numFmtId="196" fontId="0" fillId="0" borderId="84" xfId="290" applyNumberFormat="1" applyFont="1" applyBorder="1" applyAlignment="1" applyProtection="1">
      <alignment vertical="center" shrinkToFit="1"/>
    </xf>
    <xf numFmtId="177" fontId="0" fillId="0" borderId="28" xfId="290" applyNumberFormat="1" applyFont="1" applyBorder="1" applyAlignment="1" applyProtection="1">
      <alignment horizontal="right" vertical="center" shrinkToFit="1"/>
    </xf>
    <xf numFmtId="183" fontId="0" fillId="0" borderId="28" xfId="290" applyNumberFormat="1" applyFont="1" applyFill="1" applyBorder="1" applyAlignment="1" applyProtection="1">
      <alignment horizontal="right" vertical="center" shrinkToFit="1"/>
    </xf>
    <xf numFmtId="0" fontId="5" fillId="34" borderId="227" xfId="289" applyFill="1" applyBorder="1" applyAlignment="1">
      <alignment vertical="center" shrinkToFit="1"/>
    </xf>
    <xf numFmtId="183" fontId="0" fillId="34" borderId="227" xfId="290" applyNumberFormat="1" applyFont="1" applyFill="1" applyBorder="1" applyAlignment="1" applyProtection="1">
      <alignment horizontal="right" vertical="center" shrinkToFit="1"/>
    </xf>
    <xf numFmtId="202" fontId="0" fillId="34" borderId="28" xfId="290" applyNumberFormat="1" applyFont="1" applyFill="1" applyBorder="1" applyAlignment="1" applyProtection="1">
      <alignment vertical="center" shrinkToFit="1"/>
    </xf>
    <xf numFmtId="38" fontId="0" fillId="34" borderId="28" xfId="290" applyFont="1" applyFill="1" applyBorder="1" applyAlignment="1" applyProtection="1">
      <alignment vertical="center" shrinkToFit="1"/>
    </xf>
    <xf numFmtId="0" fontId="114" fillId="34" borderId="227" xfId="289" applyFont="1" applyFill="1" applyBorder="1" applyAlignment="1">
      <alignment vertical="center" wrapText="1" shrinkToFit="1"/>
    </xf>
    <xf numFmtId="196" fontId="0" fillId="34" borderId="28" xfId="290" applyNumberFormat="1" applyFont="1" applyFill="1" applyBorder="1" applyAlignment="1" applyProtection="1">
      <alignment vertical="center" shrinkToFit="1"/>
    </xf>
    <xf numFmtId="0" fontId="114" fillId="0" borderId="28" xfId="290" applyNumberFormat="1" applyFont="1" applyBorder="1" applyAlignment="1" applyProtection="1">
      <alignment horizontal="center" vertical="center" wrapText="1" shrinkToFit="1"/>
    </xf>
    <xf numFmtId="0" fontId="0" fillId="34" borderId="28" xfId="290" applyNumberFormat="1" applyFont="1" applyFill="1" applyBorder="1" applyAlignment="1" applyProtection="1">
      <alignment horizontal="center" vertical="center" shrinkToFit="1"/>
    </xf>
    <xf numFmtId="0" fontId="10" fillId="0" borderId="54" xfId="289" applyFont="1" applyBorder="1" applyAlignment="1">
      <alignment horizontal="center" vertical="center" shrinkToFit="1"/>
    </xf>
    <xf numFmtId="202" fontId="0" fillId="0" borderId="227" xfId="290" applyNumberFormat="1" applyFont="1" applyBorder="1" applyAlignment="1" applyProtection="1">
      <alignment vertical="center" shrinkToFit="1"/>
    </xf>
    <xf numFmtId="196" fontId="0" fillId="0" borderId="28" xfId="290" applyNumberFormat="1" applyFont="1" applyFill="1" applyBorder="1" applyAlignment="1" applyProtection="1">
      <alignment vertical="center" shrinkToFit="1"/>
    </xf>
    <xf numFmtId="202" fontId="5" fillId="34" borderId="85" xfId="289" applyNumberFormat="1" applyFill="1" applyBorder="1" applyAlignment="1">
      <alignment vertical="center" shrinkToFit="1"/>
    </xf>
    <xf numFmtId="0" fontId="0" fillId="34" borderId="85" xfId="290" applyNumberFormat="1" applyFont="1" applyFill="1" applyBorder="1" applyAlignment="1" applyProtection="1">
      <alignment horizontal="center" vertical="center" shrinkToFit="1"/>
    </xf>
    <xf numFmtId="38" fontId="0" fillId="34" borderId="231" xfId="290" applyFont="1" applyFill="1" applyBorder="1" applyAlignment="1" applyProtection="1">
      <alignment horizontal="right" vertical="center" shrinkToFit="1"/>
    </xf>
    <xf numFmtId="202" fontId="0" fillId="34" borderId="85" xfId="290" applyNumberFormat="1" applyFont="1" applyFill="1" applyBorder="1" applyAlignment="1" applyProtection="1">
      <alignment vertical="center" shrinkToFit="1"/>
    </xf>
    <xf numFmtId="38" fontId="0" fillId="34" borderId="231" xfId="290" applyFont="1" applyFill="1" applyBorder="1" applyAlignment="1" applyProtection="1">
      <alignment vertical="center" shrinkToFit="1"/>
    </xf>
    <xf numFmtId="0" fontId="5" fillId="34" borderId="85" xfId="289" applyFill="1" applyBorder="1" applyAlignment="1">
      <alignment vertical="center" shrinkToFit="1"/>
    </xf>
    <xf numFmtId="202" fontId="0" fillId="34" borderId="231" xfId="290" applyNumberFormat="1" applyFont="1" applyFill="1" applyBorder="1" applyAlignment="1" applyProtection="1">
      <alignment vertical="center" shrinkToFit="1"/>
    </xf>
    <xf numFmtId="196" fontId="0" fillId="34" borderId="231" xfId="290" applyNumberFormat="1" applyFont="1" applyFill="1" applyBorder="1" applyAlignment="1" applyProtection="1">
      <alignment vertical="center" shrinkToFit="1"/>
    </xf>
    <xf numFmtId="0" fontId="0" fillId="34" borderId="231" xfId="290" applyNumberFormat="1" applyFont="1" applyFill="1" applyBorder="1" applyAlignment="1" applyProtection="1">
      <alignment vertical="center" shrinkToFit="1"/>
    </xf>
    <xf numFmtId="196" fontId="0" fillId="34" borderId="85" xfId="290" applyNumberFormat="1" applyFont="1" applyFill="1" applyBorder="1" applyAlignment="1" applyProtection="1">
      <alignment vertical="center" shrinkToFit="1"/>
    </xf>
    <xf numFmtId="202" fontId="5" fillId="34" borderId="322" xfId="289" applyNumberFormat="1" applyFill="1" applyBorder="1" applyAlignment="1">
      <alignment vertical="center" shrinkToFit="1"/>
    </xf>
    <xf numFmtId="0" fontId="0" fillId="34" borderId="322" xfId="290" applyNumberFormat="1" applyFont="1" applyFill="1" applyBorder="1" applyAlignment="1" applyProtection="1">
      <alignment horizontal="center" vertical="center" shrinkToFit="1"/>
    </xf>
    <xf numFmtId="202" fontId="5" fillId="34" borderId="322" xfId="289" applyNumberFormat="1" applyFill="1" applyBorder="1" applyAlignment="1">
      <alignment horizontal="right" vertical="center" shrinkToFit="1"/>
    </xf>
    <xf numFmtId="202" fontId="8" fillId="34" borderId="289" xfId="290" applyNumberFormat="1" applyFont="1" applyFill="1" applyBorder="1" applyAlignment="1" applyProtection="1">
      <alignment vertical="center" shrinkToFit="1"/>
    </xf>
    <xf numFmtId="38" fontId="8" fillId="34" borderId="322" xfId="290" applyFont="1" applyFill="1" applyBorder="1" applyAlignment="1" applyProtection="1">
      <alignment horizontal="center" vertical="center" shrinkToFit="1"/>
    </xf>
    <xf numFmtId="0" fontId="8" fillId="34" borderId="322" xfId="290" applyNumberFormat="1" applyFont="1" applyFill="1" applyBorder="1" applyAlignment="1" applyProtection="1">
      <alignment horizontal="center" vertical="center" shrinkToFit="1"/>
    </xf>
    <xf numFmtId="202" fontId="8" fillId="34" borderId="322" xfId="290" applyNumberFormat="1" applyFont="1" applyFill="1" applyBorder="1" applyAlignment="1" applyProtection="1">
      <alignment horizontal="center" vertical="center" shrinkToFit="1"/>
    </xf>
    <xf numFmtId="38" fontId="8" fillId="34" borderId="289" xfId="290" applyFont="1" applyFill="1" applyBorder="1" applyAlignment="1" applyProtection="1">
      <alignment horizontal="center" vertical="center" shrinkToFit="1"/>
    </xf>
    <xf numFmtId="196" fontId="8" fillId="34" borderId="289" xfId="290" applyNumberFormat="1" applyFont="1" applyFill="1" applyBorder="1" applyAlignment="1" applyProtection="1">
      <alignment vertical="center" shrinkToFit="1"/>
    </xf>
    <xf numFmtId="0" fontId="66" fillId="0" borderId="0" xfId="289" applyFont="1">
      <alignment vertical="center"/>
    </xf>
    <xf numFmtId="0" fontId="66" fillId="0" borderId="0" xfId="289" applyFont="1" applyAlignment="1">
      <alignment horizontal="center" vertical="center"/>
    </xf>
    <xf numFmtId="0" fontId="66" fillId="0" borderId="0" xfId="289" applyFont="1" applyAlignment="1">
      <alignment vertical="center" shrinkToFit="1"/>
    </xf>
    <xf numFmtId="210" fontId="197" fillId="0" borderId="0" xfId="289" applyNumberFormat="1" applyFont="1">
      <alignment vertical="center"/>
    </xf>
    <xf numFmtId="210" fontId="66" fillId="0" borderId="0" xfId="289" applyNumberFormat="1" applyFont="1">
      <alignment vertical="center"/>
    </xf>
    <xf numFmtId="210" fontId="66" fillId="0" borderId="0" xfId="289" applyNumberFormat="1" applyFont="1" applyAlignment="1">
      <alignment vertical="center" shrinkToFit="1"/>
    </xf>
    <xf numFmtId="38" fontId="100" fillId="0" borderId="0" xfId="290" applyFont="1" applyFill="1" applyBorder="1" applyAlignment="1" applyProtection="1">
      <alignment vertical="center"/>
    </xf>
    <xf numFmtId="0" fontId="5" fillId="0" borderId="25" xfId="289" applyBorder="1" applyAlignment="1">
      <alignment horizontal="left" vertical="center" shrinkToFit="1"/>
    </xf>
    <xf numFmtId="0" fontId="67" fillId="34" borderId="83" xfId="289" applyFont="1" applyFill="1" applyBorder="1" applyAlignment="1">
      <alignment horizontal="center" vertical="center" textRotation="255" shrinkToFit="1"/>
    </xf>
    <xf numFmtId="0" fontId="5" fillId="34" borderId="29" xfId="289" applyFill="1" applyBorder="1" applyAlignment="1">
      <alignment horizontal="right" vertical="center"/>
    </xf>
    <xf numFmtId="0" fontId="5" fillId="34" borderId="60" xfId="289" applyFill="1" applyBorder="1" applyAlignment="1">
      <alignment horizontal="right" vertical="center"/>
    </xf>
    <xf numFmtId="0" fontId="5" fillId="34" borderId="54" xfId="289" applyFill="1" applyBorder="1" applyAlignment="1">
      <alignment horizontal="right" vertical="center"/>
    </xf>
    <xf numFmtId="183" fontId="0" fillId="34" borderId="28" xfId="290" applyNumberFormat="1" applyFont="1" applyFill="1" applyBorder="1" applyAlignment="1" applyProtection="1">
      <alignment horizontal="right" vertical="center" shrinkToFit="1"/>
    </xf>
    <xf numFmtId="0" fontId="5" fillId="34" borderId="28" xfId="289" applyFill="1" applyBorder="1" applyAlignment="1">
      <alignment vertical="center" shrinkToFit="1"/>
    </xf>
    <xf numFmtId="0" fontId="114" fillId="34" borderId="28" xfId="289" applyFont="1" applyFill="1" applyBorder="1" applyAlignment="1">
      <alignment vertical="center" wrapText="1" shrinkToFit="1"/>
    </xf>
    <xf numFmtId="177" fontId="0" fillId="0" borderId="85" xfId="290" applyNumberFormat="1" applyFont="1" applyBorder="1" applyAlignment="1" applyProtection="1">
      <alignment horizontal="right" vertical="center" shrinkToFit="1"/>
    </xf>
    <xf numFmtId="202" fontId="0" fillId="0" borderId="231" xfId="290" applyNumberFormat="1" applyFont="1" applyBorder="1" applyAlignment="1" applyProtection="1">
      <alignment vertical="center" shrinkToFit="1"/>
    </xf>
    <xf numFmtId="196" fontId="0" fillId="0" borderId="85" xfId="290" applyNumberFormat="1" applyFont="1" applyBorder="1" applyAlignment="1" applyProtection="1">
      <alignment vertical="center" shrinkToFit="1"/>
    </xf>
    <xf numFmtId="0" fontId="114" fillId="0" borderId="85" xfId="290" applyNumberFormat="1" applyFont="1" applyBorder="1" applyAlignment="1" applyProtection="1">
      <alignment horizontal="center" vertical="center" wrapText="1" shrinkToFit="1"/>
    </xf>
    <xf numFmtId="0" fontId="0" fillId="0" borderId="28" xfId="290" applyNumberFormat="1" applyFont="1" applyFill="1" applyBorder="1" applyAlignment="1" applyProtection="1">
      <alignment vertical="center" shrinkToFit="1"/>
    </xf>
    <xf numFmtId="202" fontId="0" fillId="0" borderId="28" xfId="290" applyNumberFormat="1" applyFont="1" applyFill="1" applyBorder="1" applyAlignment="1" applyProtection="1">
      <alignment vertical="center" shrinkToFit="1"/>
    </xf>
    <xf numFmtId="0" fontId="0" fillId="0" borderId="28" xfId="290" applyNumberFormat="1" applyFont="1" applyFill="1" applyBorder="1" applyAlignment="1" applyProtection="1">
      <alignment horizontal="right" vertical="center" shrinkToFit="1"/>
    </xf>
    <xf numFmtId="177" fontId="0" fillId="34" borderId="28" xfId="290" applyNumberFormat="1" applyFont="1" applyFill="1" applyBorder="1" applyAlignment="1" applyProtection="1">
      <alignment horizontal="right" vertical="center" shrinkToFit="1"/>
    </xf>
    <xf numFmtId="209" fontId="0" fillId="34" borderId="28" xfId="290" applyNumberFormat="1" applyFont="1" applyFill="1" applyBorder="1" applyAlignment="1" applyProtection="1">
      <alignment vertical="center" shrinkToFit="1"/>
    </xf>
    <xf numFmtId="202" fontId="0" fillId="34" borderId="227" xfId="290" applyNumberFormat="1" applyFont="1" applyFill="1" applyBorder="1" applyAlignment="1" applyProtection="1">
      <alignment vertical="center" shrinkToFit="1"/>
    </xf>
    <xf numFmtId="195" fontId="0" fillId="34" borderId="28" xfId="290" applyNumberFormat="1" applyFont="1" applyFill="1" applyBorder="1" applyAlignment="1" applyProtection="1">
      <alignment vertical="center" shrinkToFit="1"/>
    </xf>
    <xf numFmtId="0" fontId="114" fillId="34" borderId="28" xfId="290" applyNumberFormat="1" applyFont="1" applyFill="1" applyBorder="1" applyAlignment="1" applyProtection="1">
      <alignment horizontal="center" vertical="center" wrapText="1" shrinkToFit="1"/>
    </xf>
    <xf numFmtId="0" fontId="0" fillId="0" borderId="28" xfId="290" applyNumberFormat="1" applyFont="1" applyBorder="1" applyAlignment="1" applyProtection="1">
      <alignment vertical="center" shrinkToFit="1"/>
    </xf>
    <xf numFmtId="0" fontId="0" fillId="34" borderId="28" xfId="290" applyNumberFormat="1" applyFont="1" applyFill="1" applyBorder="1" applyAlignment="1" applyProtection="1">
      <alignment vertical="center" shrinkToFit="1"/>
    </xf>
    <xf numFmtId="0" fontId="5" fillId="33" borderId="243" xfId="284" applyFont="1" applyFill="1" applyBorder="1">
      <alignment vertical="center"/>
    </xf>
    <xf numFmtId="0" fontId="106" fillId="0" borderId="0" xfId="289" applyFont="1" applyAlignment="1">
      <alignment vertical="center" shrinkToFit="1"/>
    </xf>
    <xf numFmtId="0" fontId="106" fillId="0" borderId="0" xfId="289" applyFont="1" applyAlignment="1">
      <alignment horizontal="left" vertical="center" shrinkToFit="1"/>
    </xf>
    <xf numFmtId="183" fontId="0" fillId="25" borderId="28" xfId="281" applyNumberFormat="1" applyFont="1" applyFill="1" applyBorder="1" applyAlignment="1" applyProtection="1">
      <alignment horizontal="right" vertical="center" shrinkToFit="1"/>
      <protection locked="0"/>
    </xf>
    <xf numFmtId="177" fontId="0" fillId="25" borderId="28" xfId="281" applyNumberFormat="1" applyFont="1" applyFill="1" applyBorder="1" applyAlignment="1" applyProtection="1">
      <alignment horizontal="right" vertical="center" shrinkToFit="1"/>
      <protection locked="0"/>
    </xf>
    <xf numFmtId="0" fontId="0" fillId="25" borderId="84" xfId="281" applyNumberFormat="1" applyFont="1" applyFill="1" applyBorder="1" applyAlignment="1" applyProtection="1">
      <alignment horizontal="center" vertical="center" shrinkToFit="1"/>
      <protection locked="0"/>
    </xf>
    <xf numFmtId="194" fontId="0" fillId="25" borderId="84" xfId="281" applyNumberFormat="1" applyFont="1" applyFill="1" applyBorder="1" applyAlignment="1" applyProtection="1">
      <alignment vertical="center" shrinkToFit="1"/>
      <protection locked="0"/>
    </xf>
    <xf numFmtId="194" fontId="0" fillId="25" borderId="28" xfId="281" applyNumberFormat="1" applyFont="1" applyFill="1" applyBorder="1" applyAlignment="1" applyProtection="1">
      <alignment vertical="center" shrinkToFit="1"/>
      <protection locked="0"/>
    </xf>
    <xf numFmtId="188" fontId="0" fillId="25" borderId="28" xfId="281" applyNumberFormat="1" applyFont="1" applyFill="1" applyBorder="1" applyAlignment="1" applyProtection="1">
      <alignment vertical="center" shrinkToFit="1"/>
      <protection locked="0"/>
    </xf>
    <xf numFmtId="188" fontId="0" fillId="25" borderId="84" xfId="281" applyNumberFormat="1" applyFont="1" applyFill="1" applyBorder="1" applyAlignment="1" applyProtection="1">
      <alignment vertical="center" shrinkToFit="1"/>
      <protection locked="0"/>
    </xf>
    <xf numFmtId="194" fontId="0" fillId="26" borderId="84" xfId="281" applyNumberFormat="1" applyFont="1" applyFill="1" applyBorder="1" applyAlignment="1" applyProtection="1">
      <alignment vertical="center" shrinkToFit="1"/>
      <protection locked="0"/>
    </xf>
    <xf numFmtId="2" fontId="112" fillId="26" borderId="28" xfId="281" applyNumberFormat="1" applyFont="1" applyFill="1" applyBorder="1" applyAlignment="1" applyProtection="1">
      <alignment horizontal="center" vertical="center" wrapText="1" shrinkToFit="1"/>
      <protection locked="0"/>
    </xf>
    <xf numFmtId="0" fontId="6" fillId="0" borderId="0" xfId="284" applyProtection="1">
      <alignment vertical="center"/>
      <protection locked="0"/>
    </xf>
    <xf numFmtId="0" fontId="119" fillId="33" borderId="0" xfId="284" applyFont="1" applyFill="1" applyAlignment="1" applyProtection="1">
      <alignment horizontal="center" vertical="center" shrinkToFit="1"/>
      <protection locked="0"/>
    </xf>
    <xf numFmtId="0" fontId="119" fillId="33" borderId="60" xfId="284" applyFont="1" applyFill="1" applyBorder="1" applyAlignment="1" applyProtection="1">
      <alignment vertical="center" shrinkToFit="1"/>
      <protection locked="0"/>
    </xf>
    <xf numFmtId="0" fontId="119" fillId="33" borderId="29" xfId="284" applyFont="1" applyFill="1" applyBorder="1" applyProtection="1">
      <alignment vertical="center"/>
      <protection locked="0"/>
    </xf>
    <xf numFmtId="0" fontId="10" fillId="32" borderId="0" xfId="0" applyFont="1" applyFill="1" applyAlignment="1">
      <alignment vertical="center" wrapText="1"/>
    </xf>
    <xf numFmtId="0" fontId="0" fillId="26" borderId="0" xfId="0" applyFill="1">
      <alignment vertical="center"/>
    </xf>
    <xf numFmtId="38" fontId="0" fillId="0" borderId="0" xfId="0" applyNumberFormat="1">
      <alignment vertical="center"/>
    </xf>
    <xf numFmtId="0" fontId="0" fillId="32" borderId="19" xfId="0" applyFill="1" applyBorder="1">
      <alignment vertical="center"/>
    </xf>
    <xf numFmtId="0" fontId="6" fillId="35" borderId="33" xfId="284" applyFill="1" applyBorder="1" applyAlignment="1">
      <alignment horizontal="right" vertical="center"/>
    </xf>
    <xf numFmtId="0" fontId="119" fillId="36" borderId="232" xfId="284" applyFont="1" applyFill="1" applyBorder="1" applyAlignment="1" applyProtection="1">
      <alignment horizontal="right" vertical="center" shrinkToFit="1"/>
      <protection locked="0"/>
    </xf>
    <xf numFmtId="0" fontId="119" fillId="36" borderId="233" xfId="284" applyFont="1" applyFill="1" applyBorder="1" applyAlignment="1" applyProtection="1">
      <alignment horizontal="right" vertical="center" shrinkToFit="1"/>
      <protection locked="0"/>
    </xf>
    <xf numFmtId="0" fontId="119" fillId="36" borderId="234" xfId="284" applyFont="1" applyFill="1" applyBorder="1" applyAlignment="1" applyProtection="1">
      <alignment horizontal="right" vertical="center" shrinkToFit="1"/>
      <protection locked="0"/>
    </xf>
    <xf numFmtId="0" fontId="118" fillId="0" borderId="249" xfId="284" applyFont="1" applyBorder="1" applyAlignment="1">
      <alignment horizontal="center" vertical="center" shrinkToFit="1"/>
    </xf>
    <xf numFmtId="9" fontId="123" fillId="0" borderId="28" xfId="280" applyFont="1" applyFill="1" applyBorder="1" applyAlignment="1">
      <alignment vertical="center" shrinkToFit="1"/>
    </xf>
    <xf numFmtId="0" fontId="119" fillId="26" borderId="257" xfId="284" applyFont="1" applyFill="1" applyBorder="1" applyAlignment="1" applyProtection="1">
      <alignment horizontal="center" vertical="center" shrinkToFit="1"/>
      <protection locked="0"/>
    </xf>
    <xf numFmtId="0" fontId="119" fillId="26" borderId="247" xfId="284" applyFont="1" applyFill="1" applyBorder="1" applyAlignment="1" applyProtection="1">
      <alignment horizontal="center" vertical="center" shrinkToFit="1"/>
      <protection locked="0"/>
    </xf>
    <xf numFmtId="0" fontId="6" fillId="33" borderId="240" xfId="284" applyFill="1" applyBorder="1">
      <alignment vertical="center"/>
    </xf>
    <xf numFmtId="0" fontId="6" fillId="33" borderId="241" xfId="284" applyFill="1" applyBorder="1">
      <alignment vertical="center"/>
    </xf>
    <xf numFmtId="0" fontId="6" fillId="33" borderId="242" xfId="284" applyFill="1" applyBorder="1">
      <alignment vertical="center"/>
    </xf>
    <xf numFmtId="0" fontId="199" fillId="33" borderId="25" xfId="284" applyFont="1" applyFill="1" applyBorder="1" applyAlignment="1">
      <alignment horizontal="left" vertical="center" wrapText="1"/>
    </xf>
    <xf numFmtId="0" fontId="6" fillId="33" borderId="258" xfId="284" applyFill="1" applyBorder="1">
      <alignment vertical="center"/>
    </xf>
    <xf numFmtId="0" fontId="6" fillId="33" borderId="259" xfId="284" applyFill="1" applyBorder="1">
      <alignment vertical="center"/>
    </xf>
    <xf numFmtId="0" fontId="6" fillId="33" borderId="259" xfId="284" applyFill="1" applyBorder="1" applyAlignment="1">
      <alignment horizontal="center" vertical="center"/>
    </xf>
    <xf numFmtId="0" fontId="6" fillId="33" borderId="257" xfId="284" applyFill="1" applyBorder="1" applyAlignment="1">
      <alignment horizontal="center" vertical="center"/>
    </xf>
    <xf numFmtId="0" fontId="6" fillId="33" borderId="25" xfId="284" applyFill="1" applyBorder="1">
      <alignment vertical="center"/>
    </xf>
    <xf numFmtId="0" fontId="6" fillId="33" borderId="59" xfId="284" applyFill="1" applyBorder="1">
      <alignment vertical="center"/>
    </xf>
    <xf numFmtId="0" fontId="6" fillId="33" borderId="54" xfId="284" applyFill="1" applyBorder="1">
      <alignment vertical="center"/>
    </xf>
    <xf numFmtId="0" fontId="119" fillId="33" borderId="259" xfId="284" applyFont="1" applyFill="1" applyBorder="1" applyAlignment="1" applyProtection="1">
      <alignment vertical="center" shrinkToFit="1"/>
      <protection locked="0"/>
    </xf>
    <xf numFmtId="0" fontId="119" fillId="33" borderId="257" xfId="284" applyFont="1" applyFill="1" applyBorder="1" applyAlignment="1" applyProtection="1">
      <alignment vertical="center" shrinkToFit="1"/>
      <protection locked="0"/>
    </xf>
    <xf numFmtId="0" fontId="119" fillId="33" borderId="258" xfId="284" applyFont="1" applyFill="1" applyBorder="1" applyProtection="1">
      <alignment vertical="center"/>
      <protection locked="0"/>
    </xf>
    <xf numFmtId="0" fontId="120" fillId="36" borderId="244" xfId="284" applyFont="1" applyFill="1" applyBorder="1" applyAlignment="1" applyProtection="1">
      <alignment horizontal="center" vertical="center" wrapText="1" shrinkToFit="1"/>
      <protection locked="0"/>
    </xf>
    <xf numFmtId="0" fontId="120" fillId="36" borderId="248" xfId="284" applyFont="1" applyFill="1" applyBorder="1" applyAlignment="1" applyProtection="1">
      <alignment horizontal="center" vertical="center" wrapText="1" shrinkToFit="1"/>
      <protection locked="0"/>
    </xf>
    <xf numFmtId="0" fontId="120" fillId="36" borderId="275" xfId="284" applyFont="1" applyFill="1" applyBorder="1" applyAlignment="1" applyProtection="1">
      <alignment horizontal="center" vertical="center" wrapText="1" shrinkToFit="1"/>
      <protection locked="0"/>
    </xf>
    <xf numFmtId="0" fontId="120" fillId="36" borderId="253" xfId="284" applyFont="1" applyFill="1" applyBorder="1" applyAlignment="1" applyProtection="1">
      <alignment horizontal="center" vertical="center" wrapText="1" shrinkToFit="1"/>
      <protection locked="0"/>
    </xf>
    <xf numFmtId="0" fontId="154" fillId="0" borderId="59" xfId="0" applyFont="1" applyBorder="1" applyAlignment="1">
      <alignment horizontal="center" vertical="center" shrinkToFit="1"/>
    </xf>
    <xf numFmtId="0" fontId="154" fillId="0" borderId="60" xfId="0" applyFont="1" applyBorder="1" applyAlignment="1">
      <alignment horizontal="center" vertical="center" shrinkToFit="1"/>
    </xf>
    <xf numFmtId="0" fontId="154" fillId="0" borderId="62" xfId="0" applyFont="1" applyBorder="1" applyAlignment="1">
      <alignment horizontal="center" vertical="center" shrinkToFit="1"/>
    </xf>
    <xf numFmtId="0" fontId="154" fillId="0" borderId="280" xfId="0" applyFont="1" applyBorder="1" applyAlignment="1">
      <alignment horizontal="center" vertical="center" shrinkToFit="1"/>
    </xf>
    <xf numFmtId="0" fontId="3" fillId="33" borderId="85" xfId="284" applyFont="1" applyFill="1" applyBorder="1" applyAlignment="1">
      <alignment vertical="center" wrapText="1"/>
    </xf>
    <xf numFmtId="0" fontId="6" fillId="35" borderId="25" xfId="284" applyFill="1" applyBorder="1" applyAlignment="1">
      <alignment horizontal="center" vertical="center"/>
    </xf>
    <xf numFmtId="38" fontId="100" fillId="0" borderId="84" xfId="284" applyNumberFormat="1" applyFont="1" applyBorder="1" applyAlignment="1">
      <alignment horizontal="right" vertical="center" wrapText="1" shrinkToFit="1"/>
    </xf>
    <xf numFmtId="38" fontId="6" fillId="0" borderId="84" xfId="284" applyNumberFormat="1" applyBorder="1">
      <alignment vertical="center"/>
    </xf>
    <xf numFmtId="0" fontId="198" fillId="0" borderId="0" xfId="292" applyFont="1" applyAlignment="1">
      <alignment vertical="top"/>
    </xf>
    <xf numFmtId="179" fontId="84" fillId="0" borderId="0" xfId="292" applyNumberFormat="1" applyFont="1" applyAlignment="1">
      <alignment vertical="top" wrapText="1"/>
    </xf>
    <xf numFmtId="0" fontId="84" fillId="0" borderId="0" xfId="292" applyFont="1">
      <alignment vertical="center"/>
    </xf>
    <xf numFmtId="0" fontId="84" fillId="0" borderId="169" xfId="292" applyFont="1" applyBorder="1" applyAlignment="1">
      <alignment horizontal="left" vertical="top" wrapText="1"/>
    </xf>
    <xf numFmtId="179" fontId="84" fillId="0" borderId="165" xfId="292" applyNumberFormat="1" applyFont="1" applyBorder="1" applyAlignment="1">
      <alignment vertical="center" shrinkToFit="1"/>
    </xf>
    <xf numFmtId="0" fontId="86" fillId="29" borderId="166" xfId="292" applyFont="1" applyFill="1" applyBorder="1" applyAlignment="1">
      <alignment horizontal="left" vertical="top" wrapText="1"/>
    </xf>
    <xf numFmtId="0" fontId="86" fillId="29" borderId="169" xfId="292" applyFont="1" applyFill="1" applyBorder="1" applyAlignment="1">
      <alignment horizontal="left" vertical="top" wrapText="1"/>
    </xf>
    <xf numFmtId="179" fontId="86" fillId="29" borderId="166" xfId="292" applyNumberFormat="1" applyFont="1" applyFill="1" applyBorder="1" applyAlignment="1">
      <alignment horizontal="left" vertical="top" wrapText="1"/>
    </xf>
    <xf numFmtId="0" fontId="86" fillId="26" borderId="169" xfId="292" applyFont="1" applyFill="1" applyBorder="1" applyAlignment="1">
      <alignment horizontal="left" vertical="top" wrapText="1"/>
    </xf>
    <xf numFmtId="179" fontId="86" fillId="0" borderId="166" xfId="292" applyNumberFormat="1" applyFont="1" applyBorder="1" applyAlignment="1">
      <alignment horizontal="left" vertical="top" wrapText="1"/>
    </xf>
    <xf numFmtId="0" fontId="30" fillId="35" borderId="0" xfId="43" applyFont="1" applyFill="1" applyAlignment="1">
      <alignment horizontal="left" vertical="top"/>
    </xf>
    <xf numFmtId="0" fontId="76" fillId="35" borderId="0" xfId="43" applyFont="1" applyFill="1" applyAlignment="1">
      <alignment horizontal="left" vertical="top"/>
    </xf>
    <xf numFmtId="183" fontId="0" fillId="0" borderId="28" xfId="281" applyNumberFormat="1" applyFont="1" applyFill="1" applyBorder="1" applyAlignment="1" applyProtection="1">
      <alignment horizontal="right" vertical="center" shrinkToFit="1"/>
    </xf>
    <xf numFmtId="0" fontId="204" fillId="0" borderId="0" xfId="0" applyFont="1">
      <alignment vertical="center"/>
    </xf>
    <xf numFmtId="179" fontId="90" fillId="29" borderId="0" xfId="0" applyNumberFormat="1" applyFont="1" applyFill="1" applyAlignment="1">
      <alignment horizontal="left" vertical="top" wrapText="1"/>
    </xf>
    <xf numFmtId="0" fontId="122" fillId="0" borderId="0" xfId="0" applyFont="1" applyAlignment="1">
      <alignment horizontal="right"/>
    </xf>
    <xf numFmtId="0" fontId="30" fillId="39" borderId="0" xfId="43" applyFont="1" applyFill="1" applyAlignment="1">
      <alignment horizontal="right" vertical="top"/>
    </xf>
    <xf numFmtId="0" fontId="30" fillId="0" borderId="0" xfId="43" applyFont="1" applyAlignment="1">
      <alignment horizontal="right" vertical="top"/>
    </xf>
    <xf numFmtId="0" fontId="6" fillId="30" borderId="333" xfId="284" applyFill="1" applyBorder="1" applyAlignment="1">
      <alignment horizontal="center" vertical="center" shrinkToFit="1"/>
    </xf>
    <xf numFmtId="0" fontId="6" fillId="30" borderId="293" xfId="284" applyFill="1" applyBorder="1" applyAlignment="1">
      <alignment horizontal="center" vertical="center" shrinkToFit="1"/>
    </xf>
    <xf numFmtId="0" fontId="6" fillId="30" borderId="334" xfId="284" applyFill="1" applyBorder="1">
      <alignment vertical="center"/>
    </xf>
    <xf numFmtId="0" fontId="6" fillId="30" borderId="335" xfId="284" applyFill="1" applyBorder="1">
      <alignment vertical="center"/>
    </xf>
    <xf numFmtId="0" fontId="6" fillId="30" borderId="60" xfId="284" applyFill="1" applyBorder="1" applyAlignment="1">
      <alignment horizontal="right" vertical="center"/>
    </xf>
    <xf numFmtId="0" fontId="6" fillId="30" borderId="54" xfId="284" applyFill="1" applyBorder="1" applyAlignment="1">
      <alignment horizontal="right" vertical="center"/>
    </xf>
    <xf numFmtId="0" fontId="6" fillId="30" borderId="59" xfId="284" applyFill="1" applyBorder="1" applyAlignment="1">
      <alignment horizontal="center" vertical="center"/>
    </xf>
    <xf numFmtId="0" fontId="6" fillId="30" borderId="60" xfId="284" applyFill="1" applyBorder="1" applyAlignment="1">
      <alignment horizontal="center" vertical="center"/>
    </xf>
    <xf numFmtId="0" fontId="6" fillId="30" borderId="248" xfId="284" applyFill="1" applyBorder="1">
      <alignment vertical="center"/>
    </xf>
    <xf numFmtId="0" fontId="6" fillId="30" borderId="28" xfId="284" applyFill="1" applyBorder="1">
      <alignment vertical="center"/>
    </xf>
    <xf numFmtId="0" fontId="6" fillId="30" borderId="249" xfId="284" applyFill="1" applyBorder="1">
      <alignment vertical="center"/>
    </xf>
    <xf numFmtId="0" fontId="6" fillId="30" borderId="54" xfId="284" applyFill="1" applyBorder="1">
      <alignment vertical="center"/>
    </xf>
    <xf numFmtId="0" fontId="6" fillId="30" borderId="0" xfId="284" applyFill="1" applyAlignment="1">
      <alignment horizontal="center" vertical="center"/>
    </xf>
    <xf numFmtId="0" fontId="6" fillId="30" borderId="275" xfId="284" applyFill="1" applyBorder="1">
      <alignment vertical="center"/>
    </xf>
    <xf numFmtId="0" fontId="6" fillId="30" borderId="85" xfId="284" applyFill="1" applyBorder="1">
      <alignment vertical="center"/>
    </xf>
    <xf numFmtId="0" fontId="6" fillId="30" borderId="276" xfId="284" applyFill="1" applyBorder="1">
      <alignment vertical="center"/>
    </xf>
    <xf numFmtId="0" fontId="6" fillId="30" borderId="61" xfId="284" applyFill="1" applyBorder="1">
      <alignment vertical="center"/>
    </xf>
    <xf numFmtId="0" fontId="67" fillId="30" borderId="83" xfId="284" applyFont="1" applyFill="1" applyBorder="1" applyAlignment="1">
      <alignment horizontal="center" vertical="center" textRotation="255" shrinkToFit="1"/>
    </xf>
    <xf numFmtId="0" fontId="67" fillId="30" borderId="29" xfId="284" applyFont="1" applyFill="1" applyBorder="1" applyAlignment="1">
      <alignment horizontal="center" vertical="center" textRotation="255" shrinkToFit="1"/>
    </xf>
    <xf numFmtId="0" fontId="6" fillId="30" borderId="62" xfId="284" applyFill="1" applyBorder="1" applyAlignment="1">
      <alignment horizontal="center" vertical="center"/>
    </xf>
    <xf numFmtId="0" fontId="6" fillId="30" borderId="29" xfId="284" applyFill="1" applyBorder="1">
      <alignment vertical="center"/>
    </xf>
    <xf numFmtId="0" fontId="6" fillId="30" borderId="60" xfId="284" applyFill="1" applyBorder="1">
      <alignment vertical="center"/>
    </xf>
    <xf numFmtId="0" fontId="6" fillId="30" borderId="32" xfId="284" applyFill="1" applyBorder="1">
      <alignment vertical="center"/>
    </xf>
    <xf numFmtId="0" fontId="6" fillId="30" borderId="0" xfId="284" applyFill="1">
      <alignment vertical="center"/>
    </xf>
    <xf numFmtId="0" fontId="6" fillId="30" borderId="33" xfId="284" applyFill="1" applyBorder="1">
      <alignment vertical="center"/>
    </xf>
    <xf numFmtId="0" fontId="6" fillId="30" borderId="83" xfId="284" applyFill="1" applyBorder="1">
      <alignment vertical="center"/>
    </xf>
    <xf numFmtId="0" fontId="96" fillId="30" borderId="84" xfId="284" applyFont="1" applyFill="1" applyBorder="1" applyAlignment="1">
      <alignment vertical="center" shrinkToFit="1"/>
    </xf>
    <xf numFmtId="0" fontId="96" fillId="30" borderId="28" xfId="284" applyFont="1" applyFill="1" applyBorder="1" applyAlignment="1">
      <alignment vertical="center" shrinkToFit="1"/>
    </xf>
    <xf numFmtId="0" fontId="96" fillId="49" borderId="28" xfId="284" applyFont="1" applyFill="1" applyBorder="1" applyAlignment="1">
      <alignment vertical="center" shrinkToFit="1"/>
    </xf>
    <xf numFmtId="0" fontId="67" fillId="30" borderId="32" xfId="284" applyFont="1" applyFill="1" applyBorder="1" applyAlignment="1">
      <alignment horizontal="center" vertical="center" textRotation="255" shrinkToFit="1"/>
    </xf>
    <xf numFmtId="183" fontId="8" fillId="30" borderId="1" xfId="286" applyNumberFormat="1" applyFont="1" applyFill="1" applyBorder="1" applyAlignment="1" applyProtection="1">
      <alignment horizontal="right" vertical="center" shrinkToFit="1"/>
    </xf>
    <xf numFmtId="0" fontId="6" fillId="30" borderId="250" xfId="284" applyFill="1" applyBorder="1">
      <alignment vertical="center"/>
    </xf>
    <xf numFmtId="0" fontId="6" fillId="30" borderId="227" xfId="284" applyFill="1" applyBorder="1">
      <alignment vertical="center"/>
    </xf>
    <xf numFmtId="0" fontId="6" fillId="30" borderId="251" xfId="284" applyFill="1" applyBorder="1">
      <alignment vertical="center"/>
    </xf>
    <xf numFmtId="0" fontId="127" fillId="30" borderId="250" xfId="284" applyFont="1" applyFill="1" applyBorder="1">
      <alignment vertical="center"/>
    </xf>
    <xf numFmtId="0" fontId="127" fillId="30" borderId="227" xfId="284" applyFont="1" applyFill="1" applyBorder="1">
      <alignment vertical="center"/>
    </xf>
    <xf numFmtId="0" fontId="6" fillId="30" borderId="25" xfId="284" applyFill="1" applyBorder="1" applyAlignment="1">
      <alignment horizontal="center" vertical="center"/>
    </xf>
    <xf numFmtId="0" fontId="6" fillId="30" borderId="28" xfId="284" applyFill="1" applyBorder="1" applyAlignment="1">
      <alignment horizontal="center" vertical="center" shrinkToFit="1"/>
    </xf>
    <xf numFmtId="0" fontId="6" fillId="30" borderId="245" xfId="284" applyFill="1" applyBorder="1">
      <alignment vertical="center"/>
    </xf>
    <xf numFmtId="0" fontId="10" fillId="30" borderId="28" xfId="284" applyFont="1" applyFill="1" applyBorder="1" applyAlignment="1">
      <alignment horizontal="center" vertical="center" shrinkToFit="1"/>
    </xf>
    <xf numFmtId="0" fontId="10" fillId="30" borderId="54" xfId="284" applyFont="1" applyFill="1" applyBorder="1" applyAlignment="1">
      <alignment horizontal="center" vertical="center" shrinkToFit="1"/>
    </xf>
    <xf numFmtId="0" fontId="10" fillId="30" borderId="33" xfId="284" applyFont="1" applyFill="1" applyBorder="1" applyAlignment="1">
      <alignment horizontal="center" vertical="center" shrinkToFit="1"/>
    </xf>
    <xf numFmtId="198" fontId="6" fillId="30" borderId="28" xfId="284" applyNumberFormat="1" applyFill="1" applyBorder="1" applyAlignment="1">
      <alignment horizontal="center" vertical="center" shrinkToFit="1"/>
    </xf>
    <xf numFmtId="198" fontId="6" fillId="0" borderId="28" xfId="284" applyNumberFormat="1" applyBorder="1" applyAlignment="1">
      <alignment vertical="center" shrinkToFit="1"/>
    </xf>
    <xf numFmtId="0" fontId="112" fillId="0" borderId="25" xfId="284" applyFont="1" applyBorder="1" applyAlignment="1">
      <alignment horizontal="left" vertical="center" wrapText="1" shrinkToFit="1"/>
    </xf>
    <xf numFmtId="0" fontId="112" fillId="0" borderId="59" xfId="284" applyFont="1" applyBorder="1" applyAlignment="1">
      <alignment horizontal="left" vertical="center" wrapText="1" shrinkToFit="1"/>
    </xf>
    <xf numFmtId="0" fontId="112" fillId="0" borderId="59" xfId="284" applyFont="1" applyBorder="1" applyAlignment="1" applyProtection="1">
      <alignment horizontal="center" vertical="center" wrapText="1" shrinkToFit="1"/>
      <protection locked="0"/>
    </xf>
    <xf numFmtId="198" fontId="114" fillId="0" borderId="59" xfId="284" applyNumberFormat="1" applyFont="1" applyBorder="1" applyAlignment="1">
      <alignment vertical="center" shrinkToFit="1"/>
    </xf>
    <xf numFmtId="198" fontId="114" fillId="0" borderId="54" xfId="284" applyNumberFormat="1" applyFont="1" applyBorder="1" applyAlignment="1">
      <alignment horizontal="center" vertical="center" shrinkToFit="1"/>
    </xf>
    <xf numFmtId="198" fontId="6" fillId="30" borderId="305" xfId="284" applyNumberFormat="1" applyFill="1" applyBorder="1" applyAlignment="1" applyProtection="1">
      <alignment shrinkToFit="1"/>
      <protection locked="0"/>
    </xf>
    <xf numFmtId="0" fontId="6" fillId="30" borderId="59" xfId="284" applyFill="1" applyBorder="1" applyAlignment="1">
      <alignment horizontal="center" vertical="center" shrinkToFit="1"/>
    </xf>
    <xf numFmtId="0" fontId="10" fillId="30" borderId="25" xfId="284" applyFont="1" applyFill="1" applyBorder="1" applyAlignment="1">
      <alignment horizontal="center" vertical="center" shrinkToFit="1"/>
    </xf>
    <xf numFmtId="0" fontId="119" fillId="30" borderId="248" xfId="284" applyFont="1" applyFill="1" applyBorder="1" applyAlignment="1" applyProtection="1">
      <alignment horizontal="center" vertical="center" shrinkToFit="1"/>
      <protection locked="0"/>
    </xf>
    <xf numFmtId="0" fontId="119" fillId="30" borderId="28" xfId="284" applyFont="1" applyFill="1" applyBorder="1" applyAlignment="1" applyProtection="1">
      <alignment horizontal="center" vertical="center" shrinkToFit="1"/>
      <protection locked="0"/>
    </xf>
    <xf numFmtId="0" fontId="119" fillId="30" borderId="249" xfId="284" applyFont="1" applyFill="1" applyBorder="1" applyAlignment="1" applyProtection="1">
      <alignment horizontal="center" vertical="center" shrinkToFit="1"/>
      <protection locked="0"/>
    </xf>
    <xf numFmtId="0" fontId="120" fillId="30" borderId="54" xfId="284" applyFont="1" applyFill="1" applyBorder="1" applyAlignment="1" applyProtection="1">
      <alignment horizontal="center" vertical="center" wrapText="1" shrinkToFit="1"/>
      <protection locked="0"/>
    </xf>
    <xf numFmtId="0" fontId="120" fillId="30" borderId="28" xfId="284" applyFont="1" applyFill="1" applyBorder="1" applyAlignment="1" applyProtection="1">
      <alignment horizontal="center" vertical="center" wrapText="1" shrinkToFit="1"/>
      <protection locked="0"/>
    </xf>
    <xf numFmtId="0" fontId="120" fillId="30" borderId="249" xfId="284" applyFont="1" applyFill="1" applyBorder="1" applyAlignment="1" applyProtection="1">
      <alignment horizontal="center" vertical="center" wrapText="1" shrinkToFit="1"/>
      <protection locked="0"/>
    </xf>
    <xf numFmtId="0" fontId="10" fillId="30" borderId="33" xfId="284" applyFont="1" applyFill="1" applyBorder="1" applyAlignment="1">
      <alignment vertical="center" shrinkToFit="1"/>
    </xf>
    <xf numFmtId="198" fontId="6" fillId="25" borderId="245" xfId="284" applyNumberFormat="1" applyFill="1" applyBorder="1" applyAlignment="1" applyProtection="1">
      <alignment vertical="center" shrinkToFit="1"/>
      <protection locked="0"/>
    </xf>
    <xf numFmtId="198" fontId="6" fillId="25" borderId="246" xfId="284" applyNumberFormat="1" applyFill="1" applyBorder="1" applyAlignment="1" applyProtection="1">
      <alignment vertical="center" shrinkToFit="1"/>
      <protection locked="0"/>
    </xf>
    <xf numFmtId="198" fontId="6" fillId="25" borderId="28" xfId="284" applyNumberFormat="1" applyFill="1" applyBorder="1" applyAlignment="1" applyProtection="1">
      <alignment vertical="center" shrinkToFit="1"/>
      <protection locked="0"/>
    </xf>
    <xf numFmtId="198" fontId="6" fillId="25" borderId="249" xfId="284" applyNumberFormat="1" applyFill="1" applyBorder="1" applyAlignment="1" applyProtection="1">
      <alignment vertical="center" shrinkToFit="1"/>
      <protection locked="0"/>
    </xf>
    <xf numFmtId="198" fontId="6" fillId="25" borderId="236" xfId="284" applyNumberFormat="1" applyFill="1" applyBorder="1" applyAlignment="1" applyProtection="1">
      <alignment vertical="center" shrinkToFit="1"/>
      <protection locked="0"/>
    </xf>
    <xf numFmtId="198" fontId="6" fillId="25" borderId="254" xfId="284" applyNumberFormat="1" applyFill="1" applyBorder="1" applyAlignment="1" applyProtection="1">
      <alignment vertical="center" shrinkToFit="1"/>
      <protection locked="0"/>
    </xf>
    <xf numFmtId="0" fontId="128" fillId="30" borderId="264" xfId="43" applyFont="1" applyFill="1" applyBorder="1" applyAlignment="1">
      <alignment horizontal="center" vertical="center"/>
    </xf>
    <xf numFmtId="0" fontId="128" fillId="30" borderId="264" xfId="43" applyFont="1" applyFill="1" applyBorder="1" applyAlignment="1">
      <alignment horizontal="center" vertical="top" wrapText="1"/>
    </xf>
    <xf numFmtId="0" fontId="118" fillId="30" borderId="0" xfId="0" applyFont="1" applyFill="1" applyAlignment="1">
      <alignment vertical="center" textRotation="255"/>
    </xf>
    <xf numFmtId="0" fontId="108" fillId="0" borderId="0" xfId="0" applyFont="1">
      <alignment vertical="center"/>
    </xf>
    <xf numFmtId="179" fontId="29" fillId="24" borderId="0" xfId="44" applyNumberFormat="1" applyFont="1" applyFill="1" applyAlignment="1" applyProtection="1">
      <alignment vertical="center" shrinkToFit="1"/>
      <protection locked="0"/>
    </xf>
    <xf numFmtId="183" fontId="29" fillId="24" borderId="0" xfId="44" applyNumberFormat="1" applyFont="1" applyFill="1" applyAlignment="1" applyProtection="1">
      <alignment vertical="center" shrinkToFit="1"/>
      <protection locked="0"/>
    </xf>
    <xf numFmtId="0" fontId="30" fillId="48" borderId="0" xfId="0" applyFont="1" applyFill="1">
      <alignment vertical="center"/>
    </xf>
    <xf numFmtId="0" fontId="76" fillId="48" borderId="0" xfId="0" applyFont="1" applyFill="1">
      <alignment vertical="center"/>
    </xf>
    <xf numFmtId="0" fontId="29" fillId="48" borderId="0" xfId="44" applyFont="1" applyFill="1"/>
    <xf numFmtId="0" fontId="30" fillId="48" borderId="0" xfId="0" applyFont="1" applyFill="1" applyAlignment="1">
      <alignment horizontal="distributed"/>
    </xf>
    <xf numFmtId="0" fontId="30" fillId="48" borderId="62" xfId="0" applyFont="1" applyFill="1" applyBorder="1" applyProtection="1">
      <alignment vertical="center"/>
      <protection locked="0"/>
    </xf>
    <xf numFmtId="0" fontId="29" fillId="48" borderId="0" xfId="44" applyFont="1" applyFill="1" applyAlignment="1">
      <alignment vertical="top" shrinkToFit="1"/>
    </xf>
    <xf numFmtId="0" fontId="30" fillId="48" borderId="28" xfId="0" applyFont="1" applyFill="1" applyBorder="1" applyProtection="1">
      <alignment vertical="center"/>
      <protection locked="0"/>
    </xf>
    <xf numFmtId="0" fontId="29" fillId="48" borderId="0" xfId="44" applyFont="1" applyFill="1" applyAlignment="1">
      <alignment horizontal="center" vertical="top" shrinkToFit="1"/>
    </xf>
    <xf numFmtId="0" fontId="69" fillId="48" borderId="0" xfId="0" applyFont="1" applyFill="1">
      <alignment vertical="center"/>
    </xf>
    <xf numFmtId="0" fontId="30" fillId="48" borderId="0" xfId="0" applyFont="1" applyFill="1" applyAlignment="1">
      <alignment vertical="top" wrapText="1"/>
    </xf>
    <xf numFmtId="0" fontId="69" fillId="48" borderId="0" xfId="0" applyFont="1" applyFill="1" applyAlignment="1">
      <alignment vertical="top" wrapText="1"/>
    </xf>
    <xf numFmtId="0" fontId="30" fillId="48" borderId="0" xfId="0" applyFont="1" applyFill="1" applyAlignment="1" applyProtection="1">
      <alignment horizontal="distributed"/>
      <protection locked="0"/>
    </xf>
    <xf numFmtId="0" fontId="29" fillId="48" borderId="0" xfId="44" applyFont="1" applyFill="1" applyAlignment="1">
      <alignment horizontal="distributed" vertical="center"/>
    </xf>
    <xf numFmtId="179" fontId="29" fillId="48" borderId="0" xfId="44" applyNumberFormat="1" applyFont="1" applyFill="1" applyAlignment="1" applyProtection="1">
      <alignment horizontal="right" vertical="center" shrinkToFit="1"/>
      <protection locked="0"/>
    </xf>
    <xf numFmtId="0" fontId="29" fillId="48" borderId="0" xfId="44" applyFont="1" applyFill="1" applyAlignment="1">
      <alignment horizontal="center" vertical="center"/>
    </xf>
    <xf numFmtId="0" fontId="29" fillId="48" borderId="0" xfId="44" applyFont="1" applyFill="1" applyAlignment="1">
      <alignment vertical="top" wrapText="1"/>
    </xf>
    <xf numFmtId="0" fontId="29" fillId="48" borderId="28" xfId="44" applyFont="1" applyFill="1" applyBorder="1" applyAlignment="1">
      <alignment horizontal="center" vertical="center" wrapText="1"/>
    </xf>
    <xf numFmtId="0" fontId="29" fillId="48" borderId="0" xfId="44" applyFont="1" applyFill="1" applyAlignment="1">
      <alignment horizontal="right" vertical="center"/>
    </xf>
    <xf numFmtId="0" fontId="29" fillId="48" borderId="0" xfId="44" applyFont="1" applyFill="1" applyAlignment="1">
      <alignment vertical="center"/>
    </xf>
    <xf numFmtId="0" fontId="30" fillId="48" borderId="0" xfId="0" applyFont="1" applyFill="1" applyProtection="1">
      <alignment vertical="center"/>
      <protection locked="0"/>
    </xf>
    <xf numFmtId="0" fontId="29" fillId="48" borderId="0" xfId="0" applyFont="1" applyFill="1">
      <alignment vertical="center"/>
    </xf>
    <xf numFmtId="0" fontId="29" fillId="48" borderId="17" xfId="0" applyFont="1" applyFill="1" applyBorder="1">
      <alignment vertical="center"/>
    </xf>
    <xf numFmtId="0" fontId="53" fillId="48" borderId="0" xfId="0" applyFont="1" applyFill="1">
      <alignment vertical="center"/>
    </xf>
    <xf numFmtId="0" fontId="29" fillId="48" borderId="0" xfId="0" applyFont="1" applyFill="1" applyProtection="1">
      <alignment vertical="center"/>
      <protection locked="0"/>
    </xf>
    <xf numFmtId="0" fontId="29" fillId="48" borderId="0" xfId="0" applyFont="1" applyFill="1" applyAlignment="1">
      <alignment horizontal="left" vertical="top"/>
    </xf>
    <xf numFmtId="0" fontId="29" fillId="48" borderId="28" xfId="0" applyFont="1" applyFill="1" applyBorder="1" applyProtection="1">
      <alignment vertical="center"/>
      <protection locked="0"/>
    </xf>
    <xf numFmtId="38" fontId="100" fillId="0" borderId="83" xfId="284" applyNumberFormat="1" applyFont="1" applyBorder="1" applyAlignment="1">
      <alignment horizontal="right" vertical="center" shrinkToFit="1"/>
    </xf>
    <xf numFmtId="0" fontId="100" fillId="26" borderId="225" xfId="284" applyFont="1" applyFill="1" applyBorder="1" applyAlignment="1" applyProtection="1">
      <alignment horizontal="right" vertical="center" shrinkToFit="1"/>
      <protection locked="0"/>
    </xf>
    <xf numFmtId="199" fontId="0" fillId="0" borderId="28" xfId="288" applyNumberFormat="1" applyFont="1" applyFill="1" applyBorder="1">
      <alignment vertical="center"/>
    </xf>
    <xf numFmtId="9" fontId="0" fillId="0" borderId="28" xfId="280" applyFont="1" applyFill="1" applyBorder="1" applyAlignment="1">
      <alignment vertical="center" shrinkToFit="1"/>
    </xf>
    <xf numFmtId="2" fontId="118" fillId="0" borderId="84" xfId="284" applyNumberFormat="1" applyFont="1" applyBorder="1" applyAlignment="1">
      <alignment horizontal="center" vertical="center" shrinkToFit="1"/>
    </xf>
    <xf numFmtId="0" fontId="118" fillId="0" borderId="84" xfId="284" applyFont="1" applyBorder="1">
      <alignment vertical="center"/>
    </xf>
    <xf numFmtId="2" fontId="118" fillId="0" borderId="85" xfId="284" applyNumberFormat="1" applyFont="1" applyBorder="1" applyAlignment="1">
      <alignment horizontal="center" vertical="center" shrinkToFit="1"/>
    </xf>
    <xf numFmtId="0" fontId="118" fillId="0" borderId="83" xfId="284" applyFont="1" applyBorder="1">
      <alignment vertical="center"/>
    </xf>
    <xf numFmtId="0" fontId="118" fillId="0" borderId="85" xfId="284" applyFont="1" applyBorder="1">
      <alignment vertical="center"/>
    </xf>
    <xf numFmtId="0" fontId="119" fillId="36" borderId="54" xfId="284" applyFont="1" applyFill="1" applyBorder="1" applyAlignment="1" applyProtection="1">
      <alignment horizontal="right" vertical="center" shrinkToFit="1"/>
      <protection locked="0"/>
    </xf>
    <xf numFmtId="0" fontId="119" fillId="36" borderId="28" xfId="284" applyFont="1" applyFill="1" applyBorder="1" applyAlignment="1" applyProtection="1">
      <alignment horizontal="right" vertical="center" shrinkToFit="1"/>
      <protection locked="0"/>
    </xf>
    <xf numFmtId="0" fontId="119" fillId="36" borderId="249" xfId="284" applyFont="1" applyFill="1" applyBorder="1" applyAlignment="1" applyProtection="1">
      <alignment horizontal="right" vertical="center" shrinkToFit="1"/>
      <protection locked="0"/>
    </xf>
    <xf numFmtId="2" fontId="6" fillId="0" borderId="28" xfId="280" applyNumberFormat="1" applyFont="1" applyFill="1" applyBorder="1" applyAlignment="1" applyProtection="1">
      <alignment horizontal="right" vertical="center" shrinkToFit="1"/>
    </xf>
    <xf numFmtId="0" fontId="0" fillId="0" borderId="28" xfId="280" applyNumberFormat="1" applyFont="1" applyFill="1" applyBorder="1" applyAlignment="1">
      <alignment vertical="center" shrinkToFit="1"/>
    </xf>
    <xf numFmtId="2" fontId="0" fillId="0" borderId="28" xfId="280" applyNumberFormat="1" applyFont="1" applyFill="1" applyBorder="1" applyAlignment="1">
      <alignment vertical="center" shrinkToFit="1"/>
    </xf>
    <xf numFmtId="0" fontId="118" fillId="36" borderId="249" xfId="284" applyFont="1" applyFill="1" applyBorder="1" applyAlignment="1">
      <alignment horizontal="center" vertical="center" shrinkToFit="1"/>
    </xf>
    <xf numFmtId="0" fontId="100" fillId="0" borderId="25" xfId="284" applyFont="1" applyBorder="1" applyAlignment="1">
      <alignment horizontal="left" vertical="center" indent="1"/>
    </xf>
    <xf numFmtId="0" fontId="100" fillId="0" borderId="59" xfId="284" applyFont="1" applyBorder="1" applyAlignment="1">
      <alignment horizontal="center" vertical="center" wrapText="1" shrinkToFit="1"/>
    </xf>
    <xf numFmtId="0" fontId="100" fillId="0" borderId="59" xfId="284" applyFont="1" applyBorder="1" applyAlignment="1">
      <alignment horizontal="center" vertical="center" shrinkToFit="1"/>
    </xf>
    <xf numFmtId="2" fontId="6" fillId="0" borderId="60" xfId="284" applyNumberFormat="1" applyBorder="1" applyAlignment="1">
      <alignment horizontal="center" vertical="center" shrinkToFit="1"/>
    </xf>
    <xf numFmtId="0" fontId="6" fillId="0" borderId="60" xfId="284" applyBorder="1">
      <alignment vertical="center"/>
    </xf>
    <xf numFmtId="0" fontId="6" fillId="0" borderId="61" xfId="284" applyBorder="1">
      <alignment vertical="center"/>
    </xf>
    <xf numFmtId="2" fontId="0" fillId="0" borderId="28" xfId="0" applyNumberFormat="1" applyBorder="1">
      <alignment vertical="center"/>
    </xf>
    <xf numFmtId="9" fontId="43" fillId="0" borderId="0" xfId="280" applyFont="1" applyAlignment="1" applyProtection="1">
      <alignment vertical="center"/>
    </xf>
    <xf numFmtId="0" fontId="151" fillId="0" borderId="0" xfId="0" applyFont="1" applyAlignment="1">
      <alignment horizontal="right" vertical="top"/>
    </xf>
    <xf numFmtId="0" fontId="43" fillId="0" borderId="0" xfId="0" applyFont="1" applyAlignment="1">
      <alignment vertical="top" wrapText="1"/>
    </xf>
    <xf numFmtId="0" fontId="43" fillId="0" borderId="0" xfId="0" applyFont="1" applyAlignment="1">
      <alignment vertical="center" wrapText="1"/>
    </xf>
    <xf numFmtId="9" fontId="43" fillId="0" borderId="28" xfId="280" applyFont="1" applyBorder="1" applyAlignment="1" applyProtection="1">
      <alignment vertical="center"/>
    </xf>
    <xf numFmtId="0" fontId="43" fillId="30" borderId="28" xfId="0" applyFont="1" applyFill="1" applyBorder="1" applyAlignment="1">
      <alignment vertical="top" wrapText="1"/>
    </xf>
    <xf numFmtId="0" fontId="43" fillId="30" borderId="28" xfId="0" applyFont="1" applyFill="1" applyBorder="1" applyAlignment="1">
      <alignment vertical="center" wrapText="1"/>
    </xf>
    <xf numFmtId="0" fontId="43" fillId="0" borderId="59" xfId="0" applyFont="1" applyBorder="1" applyAlignment="1">
      <alignment horizontal="center" vertical="center"/>
    </xf>
    <xf numFmtId="0" fontId="156" fillId="0" borderId="59" xfId="0" applyFont="1" applyBorder="1" applyAlignment="1">
      <alignment vertical="top"/>
    </xf>
    <xf numFmtId="0" fontId="43" fillId="0" borderId="59" xfId="0" applyFont="1" applyBorder="1">
      <alignment vertical="center"/>
    </xf>
    <xf numFmtId="0" fontId="137" fillId="0" borderId="59" xfId="0" applyFont="1" applyBorder="1" applyAlignment="1">
      <alignment vertical="top" wrapText="1"/>
    </xf>
    <xf numFmtId="0" fontId="204" fillId="0" borderId="59" xfId="0" applyFont="1" applyBorder="1">
      <alignment vertical="center"/>
    </xf>
    <xf numFmtId="0" fontId="137" fillId="0" borderId="54" xfId="0" applyFont="1" applyBorder="1" applyAlignment="1">
      <alignment vertical="top" wrapText="1"/>
    </xf>
    <xf numFmtId="0" fontId="43" fillId="0" borderId="54" xfId="0" applyFont="1" applyBorder="1">
      <alignment vertical="center"/>
    </xf>
    <xf numFmtId="0" fontId="118" fillId="0" borderId="25" xfId="0" applyFont="1" applyBorder="1" applyAlignment="1">
      <alignment vertical="top"/>
    </xf>
    <xf numFmtId="0" fontId="118" fillId="0" borderId="25" xfId="0" applyFont="1" applyBorder="1" applyAlignment="1">
      <alignment horizontal="left" vertical="center"/>
    </xf>
    <xf numFmtId="0" fontId="3" fillId="25" borderId="25" xfId="284" applyFont="1" applyFill="1" applyBorder="1" applyAlignment="1">
      <alignment vertical="center" shrinkToFit="1"/>
    </xf>
    <xf numFmtId="0" fontId="153" fillId="0" borderId="0" xfId="0" applyFont="1">
      <alignment vertical="center"/>
    </xf>
    <xf numFmtId="0" fontId="118" fillId="0" borderId="28" xfId="280" applyNumberFormat="1" applyFont="1" applyBorder="1" applyAlignment="1" applyProtection="1">
      <alignment vertical="center"/>
    </xf>
    <xf numFmtId="0" fontId="29" fillId="0" borderId="0" xfId="0" applyFont="1" applyAlignment="1">
      <alignment horizontal="left" vertical="top" wrapText="1"/>
    </xf>
    <xf numFmtId="0" fontId="29" fillId="0" borderId="0" xfId="0" applyFont="1" applyAlignment="1">
      <alignment horizontal="center" vertical="center" wrapText="1" shrinkToFit="1"/>
    </xf>
    <xf numFmtId="0" fontId="29" fillId="24" borderId="28" xfId="0" applyFont="1" applyFill="1" applyBorder="1" applyAlignment="1">
      <alignment horizontal="center" vertical="center" shrinkToFit="1"/>
    </xf>
    <xf numFmtId="0" fontId="29" fillId="0" borderId="28" xfId="0" applyFont="1" applyBorder="1" applyAlignment="1">
      <alignment horizontal="center" vertical="center" wrapText="1"/>
    </xf>
    <xf numFmtId="0" fontId="31" fillId="24" borderId="83" xfId="43" applyFont="1" applyFill="1" applyBorder="1">
      <alignment vertical="center"/>
    </xf>
    <xf numFmtId="0" fontId="0" fillId="24" borderId="0" xfId="0" applyFill="1" applyAlignment="1">
      <alignment horizontal="left" vertical="center" indent="1"/>
    </xf>
    <xf numFmtId="0" fontId="6" fillId="24" borderId="0" xfId="284" applyFill="1">
      <alignment vertical="center"/>
    </xf>
    <xf numFmtId="0" fontId="123" fillId="0" borderId="0" xfId="284" applyFont="1" applyProtection="1">
      <alignment vertical="center"/>
      <protection locked="0"/>
    </xf>
    <xf numFmtId="0" fontId="153" fillId="0" borderId="0" xfId="0" applyFont="1" applyProtection="1">
      <alignment vertical="center"/>
      <protection locked="0"/>
    </xf>
    <xf numFmtId="0" fontId="133" fillId="24" borderId="0" xfId="0" applyFont="1" applyFill="1">
      <alignment vertical="center"/>
    </xf>
    <xf numFmtId="0" fontId="119" fillId="25" borderId="54" xfId="284" applyFont="1" applyFill="1" applyBorder="1" applyAlignment="1" applyProtection="1">
      <alignment horizontal="right" vertical="center" shrinkToFit="1"/>
      <protection locked="0"/>
    </xf>
    <xf numFmtId="0" fontId="0" fillId="0" borderId="0" xfId="0" applyAlignment="1">
      <alignment vertical="top" wrapText="1"/>
    </xf>
    <xf numFmtId="0" fontId="30" fillId="25" borderId="269" xfId="43" applyFont="1" applyFill="1" applyBorder="1" applyAlignment="1" applyProtection="1">
      <alignment horizontal="left" vertical="center"/>
      <protection locked="0"/>
    </xf>
    <xf numFmtId="0" fontId="30" fillId="48" borderId="17" xfId="0" applyFont="1" applyFill="1" applyBorder="1" applyProtection="1">
      <alignment vertical="center"/>
      <protection locked="0"/>
    </xf>
    <xf numFmtId="14" fontId="0" fillId="48" borderId="0" xfId="0" applyNumberFormat="1" applyFill="1" applyAlignment="1">
      <alignment horizontal="center" vertical="center"/>
    </xf>
    <xf numFmtId="0" fontId="29" fillId="48" borderId="0" xfId="0" applyFont="1" applyFill="1" applyAlignment="1">
      <alignment horizontal="center" vertical="center"/>
    </xf>
    <xf numFmtId="0" fontId="65" fillId="48" borderId="0" xfId="0" applyFont="1" applyFill="1">
      <alignment vertical="center"/>
    </xf>
    <xf numFmtId="0" fontId="29" fillId="27" borderId="85" xfId="0" applyFont="1" applyFill="1" applyBorder="1" applyAlignment="1" applyProtection="1">
      <alignment horizontal="left" vertical="center" wrapText="1"/>
      <protection locked="0"/>
    </xf>
    <xf numFmtId="0" fontId="29" fillId="27" borderId="84" xfId="0" applyFont="1" applyFill="1" applyBorder="1" applyAlignment="1" applyProtection="1">
      <alignment horizontal="left" vertical="center" wrapText="1"/>
      <protection locked="0"/>
    </xf>
    <xf numFmtId="0" fontId="84" fillId="0" borderId="165" xfId="0" applyFont="1" applyBorder="1" applyAlignment="1">
      <alignment horizontal="left" vertical="top"/>
    </xf>
    <xf numFmtId="179" fontId="84" fillId="0" borderId="166" xfId="0" applyNumberFormat="1" applyFont="1" applyBorder="1" applyAlignment="1">
      <alignment vertical="center" shrinkToFit="1"/>
    </xf>
    <xf numFmtId="0" fontId="84" fillId="0" borderId="168" xfId="0" applyFont="1" applyBorder="1" applyAlignment="1">
      <alignment horizontal="left" vertical="top"/>
    </xf>
    <xf numFmtId="0" fontId="84" fillId="0" borderId="166" xfId="0" applyFont="1" applyBorder="1" applyAlignment="1">
      <alignment horizontal="left" vertical="top"/>
    </xf>
    <xf numFmtId="0" fontId="84" fillId="0" borderId="169" xfId="0" applyFont="1" applyBorder="1" applyAlignment="1">
      <alignment horizontal="left" vertical="top"/>
    </xf>
    <xf numFmtId="179" fontId="29" fillId="0" borderId="32" xfId="44" applyNumberFormat="1" applyFont="1" applyBorder="1" applyAlignment="1">
      <alignment horizontal="right" vertical="center" shrinkToFit="1"/>
    </xf>
    <xf numFmtId="179" fontId="29" fillId="0" borderId="29" xfId="44" applyNumberFormat="1" applyFont="1" applyBorder="1" applyAlignment="1">
      <alignment horizontal="right" vertical="center" shrinkToFit="1"/>
    </xf>
    <xf numFmtId="0" fontId="29" fillId="0" borderId="66" xfId="0" applyFont="1" applyBorder="1" applyAlignment="1">
      <alignment vertical="center" shrinkToFit="1"/>
    </xf>
    <xf numFmtId="0" fontId="29" fillId="0" borderId="87" xfId="0" applyFont="1" applyBorder="1" applyAlignment="1">
      <alignment vertical="center" shrinkToFit="1"/>
    </xf>
    <xf numFmtId="0" fontId="29" fillId="0" borderId="78" xfId="0" applyFont="1" applyBorder="1" applyAlignment="1">
      <alignment vertical="center" shrinkToFit="1"/>
    </xf>
    <xf numFmtId="0" fontId="29" fillId="0" borderId="129" xfId="0" applyFont="1" applyBorder="1" applyAlignment="1">
      <alignment horizontal="center" vertical="center" wrapText="1"/>
    </xf>
    <xf numFmtId="0" fontId="29" fillId="0" borderId="68" xfId="0" applyFont="1" applyBorder="1" applyAlignment="1">
      <alignment horizontal="center" vertical="center" wrapText="1"/>
    </xf>
    <xf numFmtId="0" fontId="101" fillId="50" borderId="0" xfId="0" applyFont="1" applyFill="1">
      <alignment vertical="center"/>
    </xf>
    <xf numFmtId="0" fontId="97" fillId="50" borderId="0" xfId="0" applyFont="1" applyFill="1">
      <alignment vertical="center"/>
    </xf>
    <xf numFmtId="0" fontId="97" fillId="50" borderId="0" xfId="0" applyFont="1" applyFill="1" applyAlignment="1">
      <alignment horizontal="center" vertical="center"/>
    </xf>
    <xf numFmtId="0" fontId="6" fillId="50" borderId="0" xfId="283" applyFill="1">
      <alignment vertical="center"/>
    </xf>
    <xf numFmtId="0" fontId="67" fillId="34" borderId="60" xfId="0" applyFont="1" applyFill="1" applyBorder="1">
      <alignment vertical="center"/>
    </xf>
    <xf numFmtId="0" fontId="67" fillId="34" borderId="61" xfId="0" applyFont="1" applyFill="1" applyBorder="1">
      <alignment vertical="center"/>
    </xf>
    <xf numFmtId="183" fontId="0" fillId="25" borderId="84" xfId="281" applyNumberFormat="1" applyFont="1" applyFill="1" applyBorder="1" applyAlignment="1" applyProtection="1">
      <alignment horizontal="right" vertical="center" shrinkToFit="1"/>
      <protection locked="0"/>
    </xf>
    <xf numFmtId="0" fontId="9" fillId="0" borderId="84" xfId="281" applyNumberFormat="1" applyFont="1" applyBorder="1" applyAlignment="1" applyProtection="1">
      <alignment horizontal="center" vertical="center" wrapText="1" shrinkToFit="1"/>
    </xf>
    <xf numFmtId="2" fontId="112" fillId="0" borderId="84" xfId="281" applyNumberFormat="1" applyFont="1" applyBorder="1" applyAlignment="1" applyProtection="1">
      <alignment horizontal="center" vertical="center" wrapText="1" shrinkToFit="1"/>
    </xf>
    <xf numFmtId="0" fontId="8" fillId="0" borderId="67" xfId="0" applyFont="1" applyBorder="1">
      <alignment vertical="center"/>
    </xf>
    <xf numFmtId="0" fontId="109" fillId="34" borderId="60" xfId="0" applyFont="1" applyFill="1" applyBorder="1" applyAlignment="1">
      <alignment horizontal="center" vertical="center" shrinkToFit="1"/>
    </xf>
    <xf numFmtId="0" fontId="109" fillId="34" borderId="61" xfId="0" applyFont="1" applyFill="1" applyBorder="1" applyAlignment="1">
      <alignment horizontal="center" vertical="center" shrinkToFit="1"/>
    </xf>
    <xf numFmtId="0" fontId="108" fillId="34" borderId="61" xfId="0" applyFont="1" applyFill="1" applyBorder="1" applyAlignment="1">
      <alignment horizontal="center" vertical="center" wrapText="1" shrinkToFit="1"/>
    </xf>
    <xf numFmtId="0" fontId="67" fillId="34" borderId="28" xfId="0" applyFont="1" applyFill="1" applyBorder="1" applyAlignment="1">
      <alignment vertical="center" shrinkToFit="1"/>
    </xf>
    <xf numFmtId="0" fontId="112" fillId="0" borderId="0" xfId="0" applyFont="1" applyAlignment="1">
      <alignment vertical="top" wrapText="1"/>
    </xf>
    <xf numFmtId="0" fontId="100" fillId="30" borderId="25" xfId="284" applyFont="1" applyFill="1" applyBorder="1" applyAlignment="1">
      <alignment vertical="center" wrapText="1"/>
    </xf>
    <xf numFmtId="0" fontId="100" fillId="30" borderId="25" xfId="284" applyFont="1" applyFill="1" applyBorder="1" applyAlignment="1">
      <alignment vertical="center" wrapText="1" shrinkToFit="1"/>
    </xf>
    <xf numFmtId="0" fontId="100" fillId="30" borderId="59" xfId="284" applyFont="1" applyFill="1" applyBorder="1" applyAlignment="1">
      <alignment vertical="center" wrapText="1" shrinkToFit="1"/>
    </xf>
    <xf numFmtId="179" fontId="100" fillId="30" borderId="25" xfId="284" applyNumberFormat="1" applyFont="1" applyFill="1" applyBorder="1" applyAlignment="1">
      <alignment vertical="center" shrinkToFit="1"/>
    </xf>
    <xf numFmtId="0" fontId="100" fillId="0" borderId="28" xfId="284" applyFont="1" applyBorder="1" applyAlignment="1">
      <alignment horizontal="right" vertical="center" shrinkToFit="1"/>
    </xf>
    <xf numFmtId="0" fontId="0" fillId="0" borderId="0" xfId="0" applyAlignment="1">
      <alignment vertical="top"/>
    </xf>
    <xf numFmtId="0" fontId="95" fillId="0" borderId="0" xfId="0" applyFont="1" applyAlignment="1"/>
    <xf numFmtId="179" fontId="29" fillId="0" borderId="13" xfId="0" applyNumberFormat="1" applyFont="1" applyBorder="1" applyAlignment="1">
      <alignment horizontal="right" vertical="center" shrinkToFit="1"/>
    </xf>
    <xf numFmtId="179" fontId="29" fillId="0" borderId="11" xfId="44" applyNumberFormat="1" applyFont="1" applyBorder="1" applyAlignment="1">
      <alignment horizontal="right" vertical="center" shrinkToFit="1"/>
    </xf>
    <xf numFmtId="177" fontId="29" fillId="0" borderId="11" xfId="44" applyNumberFormat="1" applyFont="1" applyBorder="1" applyAlignment="1">
      <alignment vertical="center" shrinkToFit="1"/>
    </xf>
    <xf numFmtId="0" fontId="29" fillId="0" borderId="77" xfId="0" applyFont="1" applyBorder="1" applyAlignment="1">
      <alignment horizontal="left" vertical="center" shrinkToFit="1"/>
    </xf>
    <xf numFmtId="177" fontId="29" fillId="0" borderId="90" xfId="44" applyNumberFormat="1" applyFont="1" applyBorder="1" applyAlignment="1">
      <alignment horizontal="right" vertical="center" shrinkToFit="1"/>
    </xf>
    <xf numFmtId="0" fontId="29" fillId="0" borderId="102" xfId="0" applyFont="1" applyBorder="1" applyAlignment="1">
      <alignment horizontal="left" vertical="center" shrinkToFit="1"/>
    </xf>
    <xf numFmtId="184" fontId="29" fillId="0" borderId="69" xfId="44" applyNumberFormat="1" applyFont="1" applyBorder="1" applyAlignment="1">
      <alignment vertical="center" shrinkToFit="1"/>
    </xf>
    <xf numFmtId="177" fontId="29" fillId="0" borderId="113" xfId="44" applyNumberFormat="1" applyFont="1" applyBorder="1" applyAlignment="1">
      <alignment horizontal="right" vertical="center" shrinkToFit="1"/>
    </xf>
    <xf numFmtId="184" fontId="29" fillId="0" borderId="135" xfId="44" applyNumberFormat="1" applyFont="1" applyBorder="1" applyAlignment="1">
      <alignment vertical="center" shrinkToFit="1"/>
    </xf>
    <xf numFmtId="177" fontId="29" fillId="0" borderId="116" xfId="44" applyNumberFormat="1" applyFont="1" applyBorder="1" applyAlignment="1">
      <alignment horizontal="right" vertical="center" shrinkToFit="1"/>
    </xf>
    <xf numFmtId="0" fontId="29" fillId="0" borderId="66" xfId="44" applyFont="1" applyBorder="1" applyAlignment="1">
      <alignment vertical="center" shrinkToFit="1"/>
    </xf>
    <xf numFmtId="0" fontId="29" fillId="0" borderId="77" xfId="0" applyFont="1" applyBorder="1" applyAlignment="1">
      <alignment vertical="center" shrinkToFit="1"/>
    </xf>
    <xf numFmtId="177" fontId="29" fillId="0" borderId="11" xfId="44" applyNumberFormat="1" applyFont="1" applyBorder="1" applyAlignment="1">
      <alignment horizontal="right" vertical="center" shrinkToFit="1"/>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0" fillId="0" borderId="60" xfId="0" applyBorder="1">
      <alignment vertical="center"/>
    </xf>
    <xf numFmtId="0" fontId="0" fillId="0" borderId="21" xfId="0" applyBorder="1">
      <alignment vertical="center"/>
    </xf>
    <xf numFmtId="0" fontId="0" fillId="0" borderId="62" xfId="0" applyBorder="1" applyAlignment="1">
      <alignment horizontal="center" vertical="center"/>
    </xf>
    <xf numFmtId="0" fontId="0" fillId="25" borderId="0" xfId="0" applyFill="1">
      <alignment vertical="center"/>
    </xf>
    <xf numFmtId="0" fontId="71" fillId="0" borderId="0" xfId="0" applyFont="1" applyAlignment="1">
      <alignment horizontal="left"/>
    </xf>
    <xf numFmtId="0" fontId="0" fillId="51" borderId="0" xfId="0" applyFill="1">
      <alignment vertical="center"/>
    </xf>
    <xf numFmtId="0" fontId="0" fillId="51" borderId="0" xfId="0" applyFill="1" applyAlignment="1">
      <alignment horizontal="right" vertical="center"/>
    </xf>
    <xf numFmtId="0" fontId="71" fillId="0" borderId="0" xfId="0" applyFont="1" applyAlignment="1">
      <alignment vertical="top" wrapText="1"/>
    </xf>
    <xf numFmtId="0" fontId="66" fillId="51" borderId="0" xfId="0" applyFont="1" applyFill="1">
      <alignment vertical="center"/>
    </xf>
    <xf numFmtId="0" fontId="66" fillId="51" borderId="0" xfId="0" applyFont="1" applyFill="1" applyAlignment="1">
      <alignment horizontal="right" vertical="center"/>
    </xf>
    <xf numFmtId="0" fontId="66" fillId="47" borderId="0" xfId="293" applyFont="1" applyFill="1" applyAlignment="1">
      <alignment horizontal="center"/>
    </xf>
    <xf numFmtId="0" fontId="66" fillId="28" borderId="0" xfId="293" applyFont="1" applyFill="1" applyAlignment="1">
      <alignment horizontal="center"/>
    </xf>
    <xf numFmtId="0" fontId="67" fillId="51" borderId="0" xfId="0" applyFont="1" applyFill="1" applyAlignment="1">
      <alignment horizontal="center" vertical="center"/>
    </xf>
    <xf numFmtId="190" fontId="0" fillId="51" borderId="0" xfId="0" applyNumberFormat="1" applyFill="1">
      <alignment vertical="center"/>
    </xf>
    <xf numFmtId="190" fontId="0" fillId="51" borderId="0" xfId="0" applyNumberFormat="1" applyFill="1" applyAlignment="1">
      <alignment horizontal="right" vertical="center"/>
    </xf>
    <xf numFmtId="0" fontId="0" fillId="0" borderId="29" xfId="0" applyBorder="1">
      <alignment vertical="center"/>
    </xf>
    <xf numFmtId="0" fontId="0" fillId="0" borderId="61" xfId="0" applyBorder="1">
      <alignment vertical="center"/>
    </xf>
    <xf numFmtId="0" fontId="0" fillId="0" borderId="50" xfId="0" applyBorder="1">
      <alignment vertical="center"/>
    </xf>
    <xf numFmtId="14" fontId="0" fillId="0" borderId="60" xfId="0" applyNumberFormat="1" applyBorder="1" applyAlignment="1">
      <alignment horizontal="center" vertical="center"/>
    </xf>
    <xf numFmtId="0" fontId="0" fillId="0" borderId="32" xfId="0" applyBorder="1">
      <alignment vertical="center"/>
    </xf>
    <xf numFmtId="0" fontId="0" fillId="0" borderId="33" xfId="0" applyBorder="1">
      <alignment vertical="center"/>
    </xf>
    <xf numFmtId="0" fontId="0" fillId="0" borderId="85" xfId="0" applyBorder="1" applyAlignment="1">
      <alignment horizontal="center" vertical="center"/>
    </xf>
    <xf numFmtId="0" fontId="0" fillId="0" borderId="84" xfId="0" applyBorder="1" applyAlignment="1">
      <alignment horizontal="center" vertical="center"/>
    </xf>
    <xf numFmtId="185" fontId="0" fillId="0" borderId="85" xfId="0" applyNumberFormat="1" applyBorder="1" applyAlignment="1">
      <alignment horizontal="center" vertical="center"/>
    </xf>
    <xf numFmtId="185" fontId="0" fillId="0" borderId="84" xfId="0" applyNumberFormat="1" applyBorder="1" applyAlignment="1">
      <alignment horizontal="center" vertical="center"/>
    </xf>
    <xf numFmtId="185" fontId="0" fillId="0" borderId="83" xfId="0" applyNumberFormat="1" applyBorder="1" applyAlignment="1">
      <alignment horizontal="center" vertical="center"/>
    </xf>
    <xf numFmtId="0" fontId="0" fillId="25" borderId="0" xfId="0" applyFill="1" applyProtection="1">
      <alignment vertical="center"/>
      <protection locked="0"/>
    </xf>
    <xf numFmtId="0" fontId="66" fillId="0" borderId="0" xfId="0" applyFont="1" applyAlignment="1">
      <alignment vertical="top"/>
    </xf>
    <xf numFmtId="0" fontId="207" fillId="51" borderId="0" xfId="0" applyFont="1" applyFill="1" applyAlignment="1">
      <alignment horizontal="center" vertical="center"/>
    </xf>
    <xf numFmtId="0" fontId="66" fillId="51" borderId="0" xfId="0" applyFont="1" applyFill="1" applyAlignment="1">
      <alignment vertical="center" wrapText="1"/>
    </xf>
    <xf numFmtId="0" fontId="66" fillId="0" borderId="0" xfId="0" applyFont="1" applyAlignment="1">
      <alignment horizontal="left" vertical="top"/>
    </xf>
    <xf numFmtId="0" fontId="71" fillId="0" borderId="0" xfId="0" applyFont="1" applyAlignment="1"/>
    <xf numFmtId="0" fontId="100" fillId="26" borderId="225" xfId="0" applyFont="1" applyFill="1" applyBorder="1" applyAlignment="1" applyProtection="1">
      <alignment vertical="center" wrapText="1"/>
      <protection locked="0"/>
    </xf>
    <xf numFmtId="0" fontId="95" fillId="0" borderId="0" xfId="0" applyFont="1" applyAlignment="1">
      <alignment vertical="top"/>
    </xf>
    <xf numFmtId="191" fontId="0" fillId="25" borderId="163" xfId="0" applyNumberFormat="1" applyFill="1" applyBorder="1" applyAlignment="1" applyProtection="1">
      <alignment horizontal="center" vertical="center"/>
      <protection locked="0"/>
    </xf>
    <xf numFmtId="14" fontId="0" fillId="0" borderId="0" xfId="0" applyNumberFormat="1" applyAlignment="1">
      <alignment horizontal="center" vertical="center"/>
    </xf>
    <xf numFmtId="0" fontId="0" fillId="0" borderId="343" xfId="0" applyBorder="1" applyAlignment="1">
      <alignment horizontal="center" vertical="center"/>
    </xf>
    <xf numFmtId="0" fontId="0" fillId="0" borderId="342" xfId="0" applyBorder="1">
      <alignment vertical="center"/>
    </xf>
    <xf numFmtId="0" fontId="0" fillId="0" borderId="344" xfId="0" applyBorder="1">
      <alignment vertical="center"/>
    </xf>
    <xf numFmtId="0" fontId="0" fillId="0" borderId="345" xfId="0" applyBorder="1">
      <alignment vertical="center"/>
    </xf>
    <xf numFmtId="0" fontId="145" fillId="0" borderId="0" xfId="284" applyFont="1" applyAlignment="1">
      <alignment horizontal="left" vertical="center" wrapText="1"/>
    </xf>
    <xf numFmtId="0" fontId="30" fillId="52" borderId="0" xfId="0" applyFont="1" applyFill="1">
      <alignment vertical="center"/>
    </xf>
    <xf numFmtId="0" fontId="29" fillId="52" borderId="0" xfId="44" applyFont="1" applyFill="1"/>
    <xf numFmtId="0" fontId="209" fillId="52" borderId="0" xfId="44" applyFont="1" applyFill="1" applyAlignment="1">
      <alignment horizontal="left" vertical="center"/>
    </xf>
    <xf numFmtId="14" fontId="0" fillId="0" borderId="11" xfId="0" applyNumberFormat="1" applyBorder="1" applyAlignment="1">
      <alignment horizontal="center" vertical="center"/>
    </xf>
    <xf numFmtId="0" fontId="0" fillId="0" borderId="117" xfId="0" applyBorder="1">
      <alignment vertical="center"/>
    </xf>
    <xf numFmtId="0" fontId="0" fillId="0" borderId="77" xfId="0" applyBorder="1">
      <alignment vertical="center"/>
    </xf>
    <xf numFmtId="0" fontId="0" fillId="0" borderId="33" xfId="0" applyBorder="1" applyAlignment="1">
      <alignment vertical="center" wrapText="1"/>
    </xf>
    <xf numFmtId="0" fontId="30" fillId="24" borderId="0" xfId="0" applyFont="1" applyFill="1" applyAlignment="1">
      <alignment horizontal="center" vertical="center"/>
    </xf>
    <xf numFmtId="0" fontId="212" fillId="24" borderId="0" xfId="0" applyFont="1" applyFill="1" applyAlignment="1">
      <alignment horizontal="center" vertical="center"/>
    </xf>
    <xf numFmtId="211" fontId="211" fillId="24" borderId="0" xfId="0" applyNumberFormat="1" applyFont="1" applyFill="1" applyAlignment="1">
      <alignment horizontal="center" vertical="center"/>
    </xf>
    <xf numFmtId="0" fontId="29" fillId="0" borderId="0" xfId="44" applyFont="1" applyAlignment="1">
      <alignment vertical="top" wrapText="1"/>
    </xf>
    <xf numFmtId="0" fontId="29" fillId="0" borderId="0" xfId="44" applyFont="1" applyAlignment="1">
      <alignment horizontal="left" vertical="center" wrapText="1"/>
    </xf>
    <xf numFmtId="0" fontId="29" fillId="0" borderId="0" xfId="44" applyFont="1" applyAlignment="1">
      <alignment horizontal="left" vertical="top" wrapText="1"/>
    </xf>
    <xf numFmtId="0" fontId="29" fillId="0" borderId="0" xfId="44" applyFont="1" applyAlignment="1">
      <alignment horizontal="right"/>
    </xf>
    <xf numFmtId="179" fontId="29" fillId="0" borderId="0" xfId="0" applyNumberFormat="1" applyFont="1" applyAlignment="1">
      <alignment horizontal="center" vertical="center" shrinkToFit="1"/>
    </xf>
    <xf numFmtId="176" fontId="29" fillId="0" borderId="0" xfId="279" applyFont="1" applyFill="1" applyBorder="1" applyAlignment="1" applyProtection="1">
      <alignment horizontal="left" vertical="top"/>
    </xf>
    <xf numFmtId="0" fontId="53" fillId="0" borderId="0" xfId="0" applyFont="1" applyAlignment="1">
      <alignment horizontal="center" wrapText="1"/>
    </xf>
    <xf numFmtId="0" fontId="29" fillId="0" borderId="0" xfId="0" applyFont="1" applyAlignment="1">
      <alignment horizontal="left" wrapText="1"/>
    </xf>
    <xf numFmtId="0" fontId="29" fillId="0" borderId="0" xfId="0" applyFont="1" applyAlignment="1">
      <alignment wrapText="1"/>
    </xf>
    <xf numFmtId="0" fontId="56" fillId="0" borderId="0" xfId="280" applyNumberFormat="1" applyFont="1" applyFill="1" applyBorder="1" applyAlignment="1" applyProtection="1">
      <alignment horizontal="center"/>
    </xf>
    <xf numFmtId="9" fontId="56" fillId="0" borderId="0" xfId="280" applyFont="1" applyFill="1" applyBorder="1" applyAlignment="1" applyProtection="1">
      <alignment horizontal="center"/>
    </xf>
    <xf numFmtId="184" fontId="29" fillId="0" borderId="69" xfId="0" applyNumberFormat="1" applyFont="1" applyBorder="1" applyAlignment="1">
      <alignment horizontal="center" vertical="center" wrapText="1"/>
    </xf>
    <xf numFmtId="0" fontId="0" fillId="0" borderId="86" xfId="0" applyBorder="1">
      <alignment vertical="center"/>
    </xf>
    <xf numFmtId="0" fontId="0" fillId="0" borderId="90" xfId="0" applyBorder="1" applyAlignment="1">
      <alignment horizontal="center" vertical="center"/>
    </xf>
    <xf numFmtId="0" fontId="0" fillId="0" borderId="81" xfId="0" applyBorder="1">
      <alignment vertical="center"/>
    </xf>
    <xf numFmtId="0" fontId="0" fillId="0" borderId="102" xfId="0" applyBorder="1">
      <alignment vertical="center"/>
    </xf>
    <xf numFmtId="0" fontId="31" fillId="52" borderId="25" xfId="0" applyFont="1" applyFill="1" applyBorder="1" applyAlignment="1">
      <alignment horizontal="right" vertical="center"/>
    </xf>
    <xf numFmtId="0" fontId="31" fillId="52" borderId="54" xfId="0" applyFont="1" applyFill="1" applyBorder="1" applyAlignment="1">
      <alignment horizontal="center" vertical="center"/>
    </xf>
    <xf numFmtId="0" fontId="84" fillId="0" borderId="0" xfId="0" applyFont="1" applyAlignment="1">
      <alignment horizontal="left" vertical="top" wrapText="1"/>
    </xf>
    <xf numFmtId="49" fontId="84" fillId="0" borderId="0" xfId="0" applyNumberFormat="1" applyFont="1" applyAlignment="1">
      <alignment horizontal="center" vertical="top" wrapText="1"/>
    </xf>
    <xf numFmtId="49" fontId="213" fillId="0" borderId="0" xfId="0" applyNumberFormat="1" applyFont="1">
      <alignment vertical="center"/>
    </xf>
    <xf numFmtId="14" fontId="84" fillId="0" borderId="0" xfId="0" applyNumberFormat="1" applyFont="1" applyAlignment="1">
      <alignment horizontal="left" vertical="center"/>
    </xf>
    <xf numFmtId="0" fontId="84" fillId="0" borderId="0" xfId="0" applyFont="1" applyAlignment="1">
      <alignment horizontal="center" vertical="center"/>
    </xf>
    <xf numFmtId="0" fontId="84" fillId="0" borderId="0" xfId="0" applyFont="1">
      <alignment vertical="center"/>
    </xf>
    <xf numFmtId="0" fontId="94" fillId="53" borderId="346" xfId="0" applyFont="1" applyFill="1" applyBorder="1">
      <alignment vertical="center"/>
    </xf>
    <xf numFmtId="0" fontId="94" fillId="53" borderId="59" xfId="0" applyFont="1" applyFill="1" applyBorder="1">
      <alignment vertical="center"/>
    </xf>
    <xf numFmtId="0" fontId="94" fillId="53" borderId="137" xfId="0" applyFont="1" applyFill="1" applyBorder="1">
      <alignment vertical="center"/>
    </xf>
    <xf numFmtId="0" fontId="94" fillId="53" borderId="55" xfId="0" applyFont="1" applyFill="1" applyBorder="1">
      <alignment vertical="center"/>
    </xf>
    <xf numFmtId="0" fontId="94" fillId="53" borderId="54" xfId="0" applyFont="1" applyFill="1" applyBorder="1">
      <alignment vertical="center"/>
    </xf>
    <xf numFmtId="0" fontId="214" fillId="0" borderId="0" xfId="0" applyFont="1" applyAlignment="1">
      <alignment vertical="top"/>
    </xf>
    <xf numFmtId="179" fontId="84" fillId="0" borderId="0" xfId="0" applyNumberFormat="1" applyFont="1" applyAlignment="1">
      <alignment vertical="top"/>
    </xf>
    <xf numFmtId="178" fontId="84" fillId="0" borderId="0" xfId="0" applyNumberFormat="1" applyFont="1" applyAlignment="1">
      <alignment vertical="top" wrapText="1"/>
    </xf>
    <xf numFmtId="182" fontId="84" fillId="0" borderId="0" xfId="0" applyNumberFormat="1" applyFont="1" applyAlignment="1">
      <alignment vertical="top"/>
    </xf>
    <xf numFmtId="0" fontId="94" fillId="0" borderId="0" xfId="0" applyFont="1" applyAlignment="1">
      <alignment horizontal="right" vertical="center"/>
    </xf>
    <xf numFmtId="0" fontId="94" fillId="53" borderId="348" xfId="0" applyFont="1" applyFill="1" applyBorder="1">
      <alignment vertical="center"/>
    </xf>
    <xf numFmtId="179" fontId="94" fillId="53" borderId="348" xfId="0" applyNumberFormat="1" applyFont="1" applyFill="1" applyBorder="1">
      <alignment vertical="center"/>
    </xf>
    <xf numFmtId="0" fontId="94" fillId="53" borderId="346" xfId="0" applyFont="1" applyFill="1" applyBorder="1" applyAlignment="1">
      <alignment horizontal="centerContinuous" vertical="center" wrapText="1"/>
    </xf>
    <xf numFmtId="0" fontId="94" fillId="53" borderId="348" xfId="0" applyFont="1" applyFill="1" applyBorder="1" applyAlignment="1">
      <alignment horizontal="centerContinuous" vertical="center" wrapText="1"/>
    </xf>
    <xf numFmtId="0" fontId="94" fillId="53" borderId="349" xfId="0" applyFont="1" applyFill="1" applyBorder="1">
      <alignment vertical="center"/>
    </xf>
    <xf numFmtId="178" fontId="94" fillId="53" borderId="348" xfId="0" applyNumberFormat="1" applyFont="1" applyFill="1" applyBorder="1">
      <alignment vertical="center"/>
    </xf>
    <xf numFmtId="182" fontId="94" fillId="53" borderId="348" xfId="0" applyNumberFormat="1" applyFont="1" applyFill="1" applyBorder="1">
      <alignment vertical="center"/>
    </xf>
    <xf numFmtId="178" fontId="94" fillId="53" borderId="60" xfId="0" applyNumberFormat="1" applyFont="1" applyFill="1" applyBorder="1">
      <alignment vertical="center"/>
    </xf>
    <xf numFmtId="179" fontId="94" fillId="53" borderId="346" xfId="0" applyNumberFormat="1" applyFont="1" applyFill="1" applyBorder="1">
      <alignment vertical="center"/>
    </xf>
    <xf numFmtId="49" fontId="94" fillId="54" borderId="29" xfId="0" applyNumberFormat="1" applyFont="1" applyFill="1" applyBorder="1" applyAlignment="1">
      <alignment horizontal="centerContinuous" vertical="center" wrapText="1"/>
    </xf>
    <xf numFmtId="0" fontId="94" fillId="54" borderId="60" xfId="0" applyFont="1" applyFill="1" applyBorder="1" applyAlignment="1">
      <alignment horizontal="centerContinuous" vertical="center" wrapText="1"/>
    </xf>
    <xf numFmtId="0" fontId="94" fillId="54" borderId="60" xfId="0" applyFont="1" applyFill="1" applyBorder="1" applyAlignment="1">
      <alignment horizontal="center" vertical="center"/>
    </xf>
    <xf numFmtId="0" fontId="94" fillId="54" borderId="156" xfId="0" applyFont="1" applyFill="1" applyBorder="1" applyAlignment="1">
      <alignment horizontal="centerContinuous" vertical="center" wrapText="1"/>
    </xf>
    <xf numFmtId="0" fontId="94" fillId="54" borderId="0" xfId="0" applyFont="1" applyFill="1" applyAlignment="1">
      <alignment horizontal="centerContinuous" vertical="center" wrapText="1"/>
    </xf>
    <xf numFmtId="0" fontId="94" fillId="54" borderId="32" xfId="0" applyFont="1" applyFill="1" applyBorder="1" applyAlignment="1">
      <alignment horizontal="centerContinuous" vertical="center" wrapText="1"/>
    </xf>
    <xf numFmtId="0" fontId="94" fillId="54" borderId="353" xfId="0" applyFont="1" applyFill="1" applyBorder="1" applyAlignment="1">
      <alignment horizontal="centerContinuous" vertical="center" wrapText="1"/>
    </xf>
    <xf numFmtId="0" fontId="94" fillId="54" borderId="354" xfId="0" applyFont="1" applyFill="1" applyBorder="1" applyAlignment="1">
      <alignment horizontal="centerContinuous" vertical="center" wrapText="1"/>
    </xf>
    <xf numFmtId="0" fontId="94" fillId="54" borderId="355" xfId="0" applyFont="1" applyFill="1" applyBorder="1" applyAlignment="1">
      <alignment horizontal="centerContinuous" vertical="center" wrapText="1"/>
    </xf>
    <xf numFmtId="179" fontId="94" fillId="54" borderId="0" xfId="0" applyNumberFormat="1" applyFont="1" applyFill="1" applyAlignment="1">
      <alignment horizontal="centerContinuous" vertical="center" wrapText="1"/>
    </xf>
    <xf numFmtId="0" fontId="94" fillId="54" borderId="188" xfId="0" applyFont="1" applyFill="1" applyBorder="1" applyAlignment="1">
      <alignment horizontal="center" vertical="center" wrapText="1"/>
    </xf>
    <xf numFmtId="0" fontId="94" fillId="54" borderId="188" xfId="0" applyFont="1" applyFill="1" applyBorder="1" applyAlignment="1">
      <alignment horizontal="centerContinuous" vertical="center" wrapText="1"/>
    </xf>
    <xf numFmtId="0" fontId="94" fillId="54" borderId="158" xfId="0" applyFont="1" applyFill="1" applyBorder="1" applyAlignment="1">
      <alignment horizontal="centerContinuous" vertical="center" wrapText="1"/>
    </xf>
    <xf numFmtId="0" fontId="94" fillId="54" borderId="357" xfId="0" applyFont="1" applyFill="1" applyBorder="1" applyAlignment="1">
      <alignment horizontal="centerContinuous" vertical="center" wrapText="1"/>
    </xf>
    <xf numFmtId="179" fontId="94" fillId="54" borderId="357" xfId="0" applyNumberFormat="1" applyFont="1" applyFill="1" applyBorder="1" applyAlignment="1">
      <alignment horizontal="centerContinuous" vertical="center" wrapText="1"/>
    </xf>
    <xf numFmtId="178" fontId="94" fillId="54" borderId="357" xfId="0" applyNumberFormat="1" applyFont="1" applyFill="1" applyBorder="1" applyAlignment="1">
      <alignment horizontal="centerContinuous" vertical="center" wrapText="1"/>
    </xf>
    <xf numFmtId="0" fontId="94" fillId="54" borderId="358" xfId="0" applyFont="1" applyFill="1" applyBorder="1" applyAlignment="1">
      <alignment horizontal="centerContinuous" vertical="center" wrapText="1"/>
    </xf>
    <xf numFmtId="182" fontId="94" fillId="54" borderId="357" xfId="0" applyNumberFormat="1" applyFont="1" applyFill="1" applyBorder="1" applyAlignment="1">
      <alignment horizontal="centerContinuous" vertical="center" wrapText="1"/>
    </xf>
    <xf numFmtId="178" fontId="94" fillId="54" borderId="359" xfId="0" applyNumberFormat="1" applyFont="1" applyFill="1" applyBorder="1" applyAlignment="1">
      <alignment horizontal="centerContinuous" vertical="center" wrapText="1"/>
    </xf>
    <xf numFmtId="178" fontId="94" fillId="54" borderId="28" xfId="0" applyNumberFormat="1" applyFont="1" applyFill="1" applyBorder="1" applyAlignment="1">
      <alignment vertical="center" wrapText="1"/>
    </xf>
    <xf numFmtId="0" fontId="94" fillId="54" borderId="202" xfId="0" applyFont="1" applyFill="1" applyBorder="1" applyAlignment="1">
      <alignment horizontal="centerContinuous" vertical="center" wrapText="1"/>
    </xf>
    <xf numFmtId="0" fontId="94" fillId="54" borderId="360" xfId="0" applyFont="1" applyFill="1" applyBorder="1" applyAlignment="1">
      <alignment horizontal="centerContinuous" vertical="center"/>
    </xf>
    <xf numFmtId="179" fontId="94" fillId="54" borderId="0" xfId="0" applyNumberFormat="1" applyFont="1" applyFill="1" applyAlignment="1">
      <alignment horizontal="centerContinuous" vertical="center"/>
    </xf>
    <xf numFmtId="0" fontId="94" fillId="54" borderId="0" xfId="0" applyFont="1" applyFill="1" applyAlignment="1">
      <alignment horizontal="centerContinuous" vertical="center"/>
    </xf>
    <xf numFmtId="0" fontId="94" fillId="54" borderId="361" xfId="0" applyFont="1" applyFill="1" applyBorder="1" applyAlignment="1">
      <alignment horizontal="centerContinuous" vertical="center"/>
    </xf>
    <xf numFmtId="179" fontId="94" fillId="54" borderId="358" xfId="0" applyNumberFormat="1" applyFont="1" applyFill="1" applyBorder="1" applyAlignment="1">
      <alignment horizontal="center" vertical="center" wrapText="1"/>
    </xf>
    <xf numFmtId="0" fontId="94" fillId="54" borderId="362" xfId="0" applyFont="1" applyFill="1" applyBorder="1" applyAlignment="1">
      <alignment horizontal="centerContinuous" vertical="center"/>
    </xf>
    <xf numFmtId="0" fontId="94" fillId="54" borderId="358" xfId="0" applyFont="1" applyFill="1" applyBorder="1" applyAlignment="1">
      <alignment horizontal="centerContinuous" vertical="center"/>
    </xf>
    <xf numFmtId="179" fontId="94" fillId="54" borderId="156" xfId="0" applyNumberFormat="1" applyFont="1" applyFill="1" applyBorder="1" applyAlignment="1">
      <alignment horizontal="centerContinuous" vertical="center" wrapText="1"/>
    </xf>
    <xf numFmtId="179" fontId="94" fillId="54" borderId="184" xfId="0" applyNumberFormat="1" applyFont="1" applyFill="1" applyBorder="1" applyAlignment="1">
      <alignment horizontal="centerContinuous" vertical="center" wrapText="1"/>
    </xf>
    <xf numFmtId="179" fontId="94" fillId="54" borderId="354" xfId="0" applyNumberFormat="1" applyFont="1" applyFill="1" applyBorder="1" applyAlignment="1">
      <alignment horizontal="centerContinuous" vertical="center" wrapText="1"/>
    </xf>
    <xf numFmtId="179" fontId="94" fillId="54" borderId="361" xfId="0" applyNumberFormat="1" applyFont="1" applyFill="1" applyBorder="1" applyAlignment="1">
      <alignment horizontal="centerContinuous" vertical="center" wrapText="1"/>
    </xf>
    <xf numFmtId="0" fontId="94" fillId="54" borderId="360" xfId="0" applyFont="1" applyFill="1" applyBorder="1" applyAlignment="1">
      <alignment horizontal="centerContinuous" vertical="top" wrapText="1"/>
    </xf>
    <xf numFmtId="0" fontId="94" fillId="54" borderId="354" xfId="0" applyFont="1" applyFill="1" applyBorder="1" applyAlignment="1">
      <alignment horizontal="centerContinuous" vertical="top" wrapText="1"/>
    </xf>
    <xf numFmtId="0" fontId="94" fillId="54" borderId="184" xfId="0" applyFont="1" applyFill="1" applyBorder="1" applyAlignment="1">
      <alignment horizontal="centerContinuous" vertical="top" wrapText="1"/>
    </xf>
    <xf numFmtId="179" fontId="94" fillId="54" borderId="363" xfId="0" applyNumberFormat="1" applyFont="1" applyFill="1" applyBorder="1" applyAlignment="1">
      <alignment horizontal="centerContinuous" vertical="center" wrapText="1"/>
    </xf>
    <xf numFmtId="0" fontId="94" fillId="54" borderId="184" xfId="0" applyFont="1" applyFill="1" applyBorder="1" applyAlignment="1">
      <alignment horizontal="centerContinuous" vertical="center" wrapText="1"/>
    </xf>
    <xf numFmtId="182" fontId="94" fillId="54" borderId="355" xfId="0" applyNumberFormat="1" applyFont="1" applyFill="1" applyBorder="1" applyAlignment="1">
      <alignment horizontal="centerContinuous" vertical="center" wrapText="1"/>
    </xf>
    <xf numFmtId="0" fontId="216" fillId="0" borderId="0" xfId="0" applyFont="1" applyAlignment="1">
      <alignment horizontal="center" vertical="top" wrapText="1"/>
    </xf>
    <xf numFmtId="49" fontId="94" fillId="54" borderId="372" xfId="0" applyNumberFormat="1" applyFont="1" applyFill="1" applyBorder="1" applyAlignment="1">
      <alignment horizontal="center" vertical="center" wrapText="1"/>
    </xf>
    <xf numFmtId="0" fontId="94" fillId="54" borderId="373" xfId="0" applyFont="1" applyFill="1" applyBorder="1" applyAlignment="1">
      <alignment horizontal="center" vertical="center" wrapText="1"/>
    </xf>
    <xf numFmtId="0" fontId="94" fillId="54" borderId="374" xfId="0" applyFont="1" applyFill="1" applyBorder="1" applyAlignment="1">
      <alignment horizontal="center" vertical="center" wrapText="1"/>
    </xf>
    <xf numFmtId="0" fontId="94" fillId="54" borderId="361" xfId="0" applyFont="1" applyFill="1" applyBorder="1" applyAlignment="1">
      <alignment horizontal="center" vertical="center" wrapText="1"/>
    </xf>
    <xf numFmtId="0" fontId="94" fillId="54" borderId="375" xfId="0" applyFont="1" applyFill="1" applyBorder="1" applyAlignment="1">
      <alignment horizontal="center" vertical="center" wrapText="1"/>
    </xf>
    <xf numFmtId="0" fontId="94" fillId="54" borderId="372" xfId="0" applyFont="1" applyFill="1" applyBorder="1" applyAlignment="1">
      <alignment horizontal="center" vertical="center" wrapText="1"/>
    </xf>
    <xf numFmtId="0" fontId="93" fillId="56" borderId="374" xfId="0" applyFont="1" applyFill="1" applyBorder="1" applyAlignment="1">
      <alignment horizontal="center" vertical="center" wrapText="1"/>
    </xf>
    <xf numFmtId="0" fontId="93" fillId="56" borderId="357" xfId="0" applyFont="1" applyFill="1" applyBorder="1" applyAlignment="1">
      <alignment horizontal="center" vertical="center" wrapText="1"/>
    </xf>
    <xf numFmtId="0" fontId="94" fillId="54" borderId="376" xfId="0" applyFont="1" applyFill="1" applyBorder="1" applyAlignment="1">
      <alignment horizontal="center" vertical="center" wrapText="1"/>
    </xf>
    <xf numFmtId="0" fontId="94" fillId="54" borderId="377" xfId="0" applyFont="1" applyFill="1" applyBorder="1" applyAlignment="1">
      <alignment horizontal="center" vertical="center" wrapText="1"/>
    </xf>
    <xf numFmtId="179" fontId="93" fillId="57" borderId="376" xfId="0" applyNumberFormat="1" applyFont="1" applyFill="1" applyBorder="1" applyAlignment="1">
      <alignment horizontal="center" vertical="center" wrapText="1"/>
    </xf>
    <xf numFmtId="179" fontId="94" fillId="57" borderId="374" xfId="0" applyNumberFormat="1" applyFont="1" applyFill="1" applyBorder="1" applyAlignment="1">
      <alignment horizontal="center" vertical="center" wrapText="1"/>
    </xf>
    <xf numFmtId="179" fontId="92" fillId="57" borderId="374" xfId="0" applyNumberFormat="1" applyFont="1" applyFill="1" applyBorder="1" applyAlignment="1">
      <alignment horizontal="center" vertical="center" wrapText="1"/>
    </xf>
    <xf numFmtId="179" fontId="94" fillId="57" borderId="373" xfId="0" applyNumberFormat="1" applyFont="1" applyFill="1" applyBorder="1" applyAlignment="1">
      <alignment horizontal="center" vertical="center" wrapText="1"/>
    </xf>
    <xf numFmtId="0" fontId="94" fillId="54" borderId="367" xfId="0" applyFont="1" applyFill="1" applyBorder="1" applyAlignment="1">
      <alignment horizontal="center" vertical="center" wrapText="1"/>
    </xf>
    <xf numFmtId="0" fontId="93" fillId="54" borderId="374" xfId="0" applyFont="1" applyFill="1" applyBorder="1" applyAlignment="1">
      <alignment horizontal="center" vertical="center" wrapText="1"/>
    </xf>
    <xf numFmtId="0" fontId="93" fillId="54" borderId="373" xfId="0" applyFont="1" applyFill="1" applyBorder="1" applyAlignment="1">
      <alignment horizontal="center" vertical="center" wrapText="1"/>
    </xf>
    <xf numFmtId="0" fontId="94" fillId="54" borderId="379" xfId="0" applyFont="1" applyFill="1" applyBorder="1" applyAlignment="1">
      <alignment horizontal="center" vertical="center" wrapText="1"/>
    </xf>
    <xf numFmtId="0" fontId="94" fillId="54" borderId="380" xfId="0" applyFont="1" applyFill="1" applyBorder="1" applyAlignment="1">
      <alignment horizontal="center" vertical="center" wrapText="1"/>
    </xf>
    <xf numFmtId="0" fontId="94" fillId="54" borderId="381" xfId="0" applyFont="1" applyFill="1" applyBorder="1" applyAlignment="1">
      <alignment horizontal="center" vertical="center" wrapText="1"/>
    </xf>
    <xf numFmtId="0" fontId="94" fillId="54" borderId="368" xfId="0" applyFont="1" applyFill="1" applyBorder="1" applyAlignment="1">
      <alignment horizontal="center" vertical="center" wrapText="1"/>
    </xf>
    <xf numFmtId="0" fontId="94" fillId="54" borderId="369" xfId="0" applyFont="1" applyFill="1" applyBorder="1" applyAlignment="1">
      <alignment horizontal="center" vertical="center" wrapText="1"/>
    </xf>
    <xf numFmtId="0" fontId="94" fillId="54" borderId="370" xfId="0" applyFont="1" applyFill="1" applyBorder="1" applyAlignment="1">
      <alignment horizontal="center" vertical="center" wrapText="1"/>
    </xf>
    <xf numFmtId="0" fontId="94" fillId="54" borderId="371" xfId="0" applyFont="1" applyFill="1" applyBorder="1" applyAlignment="1">
      <alignment horizontal="center" vertical="center" wrapText="1"/>
    </xf>
    <xf numFmtId="179" fontId="217" fillId="54" borderId="374" xfId="0" applyNumberFormat="1" applyFont="1" applyFill="1" applyBorder="1" applyAlignment="1">
      <alignment horizontal="center" vertical="center" wrapText="1"/>
    </xf>
    <xf numFmtId="179" fontId="217" fillId="54" borderId="358" xfId="0" applyNumberFormat="1" applyFont="1" applyFill="1" applyBorder="1" applyAlignment="1">
      <alignment horizontal="center" vertical="center" wrapText="1"/>
    </xf>
    <xf numFmtId="0" fontId="94" fillId="54" borderId="382" xfId="0" applyFont="1" applyFill="1" applyBorder="1" applyAlignment="1">
      <alignment horizontal="center" vertical="top" wrapText="1"/>
    </xf>
    <xf numFmtId="0" fontId="94" fillId="54" borderId="381" xfId="0" applyFont="1" applyFill="1" applyBorder="1" applyAlignment="1">
      <alignment horizontal="center" vertical="top" wrapText="1"/>
    </xf>
    <xf numFmtId="0" fontId="94" fillId="54" borderId="374" xfId="0" applyFont="1" applyFill="1" applyBorder="1" applyAlignment="1">
      <alignment horizontal="center" vertical="top" wrapText="1"/>
    </xf>
    <xf numFmtId="0" fontId="94" fillId="54" borderId="383" xfId="0" applyFont="1" applyFill="1" applyBorder="1" applyAlignment="1">
      <alignment horizontal="center" vertical="top" wrapText="1"/>
    </xf>
    <xf numFmtId="0" fontId="94" fillId="54" borderId="384" xfId="0" applyFont="1" applyFill="1" applyBorder="1" applyAlignment="1">
      <alignment horizontal="center" vertical="top" wrapText="1"/>
    </xf>
    <xf numFmtId="179" fontId="94" fillId="54" borderId="375" xfId="0" applyNumberFormat="1" applyFont="1" applyFill="1" applyBorder="1" applyAlignment="1">
      <alignment horizontal="center" vertical="center" wrapText="1"/>
    </xf>
    <xf numFmtId="0" fontId="94" fillId="54" borderId="385" xfId="0" applyFont="1" applyFill="1" applyBorder="1" applyAlignment="1">
      <alignment horizontal="center" vertical="center" wrapText="1"/>
    </xf>
    <xf numFmtId="0" fontId="84" fillId="0" borderId="0" xfId="0" applyFont="1" applyAlignment="1">
      <alignment horizontal="center" vertical="top"/>
    </xf>
    <xf numFmtId="0" fontId="84" fillId="0" borderId="0" xfId="0" applyFont="1" applyAlignment="1">
      <alignment vertical="top" wrapText="1"/>
    </xf>
    <xf numFmtId="0" fontId="219" fillId="0" borderId="0" xfId="0" applyFont="1">
      <alignment vertical="center"/>
    </xf>
    <xf numFmtId="14" fontId="84" fillId="0" borderId="0" xfId="0" applyNumberFormat="1" applyFont="1" applyAlignment="1">
      <alignment horizontal="right" vertical="center"/>
    </xf>
    <xf numFmtId="0" fontId="84" fillId="0" borderId="0" xfId="0" applyFont="1" applyAlignment="1">
      <alignment horizontal="right" vertical="center"/>
    </xf>
    <xf numFmtId="0" fontId="94" fillId="54" borderId="348" xfId="0" applyFont="1" applyFill="1" applyBorder="1" applyAlignment="1">
      <alignment horizontal="centerContinuous" vertical="center" wrapText="1"/>
    </xf>
    <xf numFmtId="0" fontId="94" fillId="54" borderId="351" xfId="0" applyFont="1" applyFill="1" applyBorder="1" applyAlignment="1">
      <alignment horizontal="centerContinuous" vertical="center" wrapText="1"/>
    </xf>
    <xf numFmtId="0" fontId="94" fillId="54" borderId="352" xfId="0" applyFont="1" applyFill="1" applyBorder="1" applyAlignment="1">
      <alignment horizontal="centerContinuous" vertical="center" wrapText="1"/>
    </xf>
    <xf numFmtId="0" fontId="94" fillId="55" borderId="377" xfId="0" applyFont="1" applyFill="1" applyBorder="1" applyAlignment="1">
      <alignment horizontal="center" vertical="center" wrapText="1"/>
    </xf>
    <xf numFmtId="0" fontId="85" fillId="0" borderId="0" xfId="0" applyFont="1" applyAlignment="1">
      <alignment horizontal="center" vertical="top"/>
    </xf>
    <xf numFmtId="179" fontId="84" fillId="0" borderId="0" xfId="0" applyNumberFormat="1" applyFont="1" applyAlignment="1">
      <alignment vertical="top" wrapText="1"/>
    </xf>
    <xf numFmtId="0" fontId="84" fillId="0" borderId="0" xfId="0" applyFont="1" applyAlignment="1">
      <alignment horizontal="left" vertical="top" shrinkToFit="1"/>
    </xf>
    <xf numFmtId="0" fontId="214" fillId="0" borderId="0" xfId="0" applyFont="1">
      <alignment vertical="center"/>
    </xf>
    <xf numFmtId="0" fontId="94" fillId="53" borderId="350" xfId="0" applyFont="1" applyFill="1" applyBorder="1">
      <alignment vertical="center"/>
    </xf>
    <xf numFmtId="0" fontId="94" fillId="53" borderId="60" xfId="0" applyFont="1" applyFill="1" applyBorder="1">
      <alignment vertical="center"/>
    </xf>
    <xf numFmtId="179" fontId="94" fillId="53" borderId="60" xfId="0" applyNumberFormat="1" applyFont="1" applyFill="1" applyBorder="1">
      <alignment vertical="center"/>
    </xf>
    <xf numFmtId="0" fontId="94" fillId="53" borderId="363" xfId="0" applyFont="1" applyFill="1" applyBorder="1">
      <alignment vertical="center"/>
    </xf>
    <xf numFmtId="0" fontId="94" fillId="53" borderId="354" xfId="0" applyFont="1" applyFill="1" applyBorder="1">
      <alignment vertical="center"/>
    </xf>
    <xf numFmtId="179" fontId="94" fillId="53" borderId="354" xfId="0" applyNumberFormat="1" applyFont="1" applyFill="1" applyBorder="1">
      <alignment vertical="center"/>
    </xf>
    <xf numFmtId="0" fontId="94" fillId="53" borderId="386" xfId="0" applyFont="1" applyFill="1" applyBorder="1">
      <alignment vertical="center"/>
    </xf>
    <xf numFmtId="0" fontId="94" fillId="54" borderId="362" xfId="0" applyFont="1" applyFill="1" applyBorder="1" applyAlignment="1">
      <alignment horizontal="centerContinuous" vertical="center" wrapText="1"/>
    </xf>
    <xf numFmtId="179" fontId="93" fillId="54" borderId="376" xfId="0" applyNumberFormat="1" applyFont="1" applyFill="1" applyBorder="1" applyAlignment="1">
      <alignment horizontal="center" vertical="center" wrapText="1"/>
    </xf>
    <xf numFmtId="179" fontId="94" fillId="54" borderId="374" xfId="0" applyNumberFormat="1" applyFont="1" applyFill="1" applyBorder="1" applyAlignment="1">
      <alignment horizontal="center" vertical="center" wrapText="1"/>
    </xf>
    <xf numFmtId="0" fontId="216" fillId="0" borderId="0" xfId="0" applyFont="1" applyAlignment="1">
      <alignment vertical="top"/>
    </xf>
    <xf numFmtId="0" fontId="84" fillId="0" borderId="0" xfId="0" applyFont="1" applyAlignment="1">
      <alignment horizontal="left" vertical="top"/>
    </xf>
    <xf numFmtId="0" fontId="84" fillId="0" borderId="0" xfId="0" applyFont="1" applyAlignment="1">
      <alignment horizontal="center" vertical="top" wrapText="1"/>
    </xf>
    <xf numFmtId="179" fontId="84" fillId="0" borderId="0" xfId="0" applyNumberFormat="1" applyFont="1" applyAlignment="1">
      <alignment vertical="top" shrinkToFit="1"/>
    </xf>
    <xf numFmtId="0" fontId="84" fillId="0" borderId="0" xfId="0" applyFont="1" applyAlignment="1">
      <alignment vertical="top"/>
    </xf>
    <xf numFmtId="179" fontId="84" fillId="0" borderId="0" xfId="0" applyNumberFormat="1" applyFont="1" applyAlignment="1">
      <alignment horizontal="left" vertical="top"/>
    </xf>
    <xf numFmtId="179" fontId="84" fillId="0" borderId="0" xfId="0" applyNumberFormat="1" applyFont="1" applyAlignment="1">
      <alignment horizontal="left" vertical="top" wrapText="1"/>
    </xf>
    <xf numFmtId="179" fontId="214" fillId="0" borderId="0" xfId="0" applyNumberFormat="1" applyFont="1" applyAlignment="1">
      <alignment horizontal="left" vertical="top"/>
    </xf>
    <xf numFmtId="179" fontId="84" fillId="0" borderId="0" xfId="0" applyNumberFormat="1" applyFont="1">
      <alignment vertical="center"/>
    </xf>
    <xf numFmtId="179" fontId="84" fillId="0" borderId="0" xfId="0" applyNumberFormat="1" applyFont="1" applyAlignment="1">
      <alignment vertical="center" shrinkToFit="1"/>
    </xf>
    <xf numFmtId="179" fontId="94" fillId="53" borderId="389" xfId="0" applyNumberFormat="1" applyFont="1" applyFill="1" applyBorder="1">
      <alignment vertical="center"/>
    </xf>
    <xf numFmtId="0" fontId="94" fillId="54" borderId="390" xfId="0" applyFont="1" applyFill="1" applyBorder="1" applyAlignment="1">
      <alignment horizontal="centerContinuous" vertical="center" wrapText="1"/>
    </xf>
    <xf numFmtId="0" fontId="94" fillId="54" borderId="201" xfId="0" applyFont="1" applyFill="1" applyBorder="1" applyAlignment="1">
      <alignment horizontal="centerContinuous" vertical="center" wrapText="1"/>
    </xf>
    <xf numFmtId="0" fontId="94" fillId="54" borderId="387" xfId="0" applyFont="1" applyFill="1" applyBorder="1" applyAlignment="1">
      <alignment horizontal="centerContinuous" vertical="top" wrapText="1"/>
    </xf>
    <xf numFmtId="0" fontId="94" fillId="56" borderId="375" xfId="0" applyFont="1" applyFill="1" applyBorder="1" applyAlignment="1">
      <alignment horizontal="center" vertical="center" wrapText="1"/>
    </xf>
    <xf numFmtId="0" fontId="94" fillId="56" borderId="357" xfId="0" applyFont="1" applyFill="1" applyBorder="1" applyAlignment="1">
      <alignment horizontal="center" vertical="center" wrapText="1"/>
    </xf>
    <xf numFmtId="0" fontId="92" fillId="54" borderId="392" xfId="0" applyFont="1" applyFill="1" applyBorder="1" applyAlignment="1">
      <alignment horizontal="center" vertical="center" wrapText="1"/>
    </xf>
    <xf numFmtId="0" fontId="92" fillId="54" borderId="367" xfId="0" applyFont="1" applyFill="1" applyBorder="1" applyAlignment="1">
      <alignment horizontal="center" vertical="center" wrapText="1"/>
    </xf>
    <xf numFmtId="0" fontId="92" fillId="54" borderId="393" xfId="0" applyFont="1" applyFill="1" applyBorder="1" applyAlignment="1">
      <alignment horizontal="center" vertical="center" wrapText="1"/>
    </xf>
    <xf numFmtId="0" fontId="92" fillId="54" borderId="394" xfId="0" applyFont="1" applyFill="1" applyBorder="1" applyAlignment="1">
      <alignment horizontal="center" vertical="center" wrapText="1"/>
    </xf>
    <xf numFmtId="0" fontId="92" fillId="54" borderId="395" xfId="0" applyFont="1" applyFill="1" applyBorder="1" applyAlignment="1">
      <alignment horizontal="center" vertical="center" wrapText="1"/>
    </xf>
    <xf numFmtId="0" fontId="92" fillId="54" borderId="376" xfId="0" applyFont="1" applyFill="1" applyBorder="1" applyAlignment="1">
      <alignment horizontal="center" vertical="center" wrapText="1"/>
    </xf>
    <xf numFmtId="0" fontId="92" fillId="54" borderId="372" xfId="0" applyFont="1" applyFill="1" applyBorder="1" applyAlignment="1">
      <alignment horizontal="center" vertical="center" wrapText="1"/>
    </xf>
    <xf numFmtId="0" fontId="214" fillId="0" borderId="0" xfId="0" applyFont="1" applyAlignment="1">
      <alignment horizontal="left" vertical="top"/>
    </xf>
    <xf numFmtId="0" fontId="220" fillId="0" borderId="0" xfId="0" applyFont="1" applyAlignment="1">
      <alignment vertical="top"/>
    </xf>
    <xf numFmtId="178" fontId="214" fillId="0" borderId="0" xfId="0" applyNumberFormat="1" applyFont="1" applyAlignment="1">
      <alignment vertical="top"/>
    </xf>
    <xf numFmtId="0" fontId="94" fillId="53" borderId="352" xfId="0" applyFont="1" applyFill="1" applyBorder="1">
      <alignment vertical="center"/>
    </xf>
    <xf numFmtId="0" fontId="93" fillId="54" borderId="374" xfId="0" applyFont="1" applyFill="1" applyBorder="1" applyAlignment="1">
      <alignment vertical="center" wrapText="1"/>
    </xf>
    <xf numFmtId="178" fontId="94" fillId="54" borderId="85" xfId="0" applyNumberFormat="1" applyFont="1" applyFill="1" applyBorder="1">
      <alignment vertical="center"/>
    </xf>
    <xf numFmtId="0" fontId="94" fillId="54" borderId="85" xfId="0" applyFont="1" applyFill="1" applyBorder="1" applyAlignment="1">
      <alignment horizontal="center" vertical="center" wrapText="1"/>
    </xf>
    <xf numFmtId="0" fontId="0" fillId="0" borderId="17" xfId="0" applyBorder="1">
      <alignment vertical="center"/>
    </xf>
    <xf numFmtId="49" fontId="94" fillId="54" borderId="347" xfId="0" applyNumberFormat="1" applyFont="1" applyFill="1" applyBorder="1" applyAlignment="1">
      <alignment horizontal="center" vertical="center" wrapText="1"/>
    </xf>
    <xf numFmtId="0" fontId="94" fillId="54" borderId="316" xfId="0" applyFont="1" applyFill="1" applyBorder="1" applyAlignment="1">
      <alignment horizontal="center" vertical="center" wrapText="1"/>
    </xf>
    <xf numFmtId="0" fontId="94" fillId="54" borderId="315" xfId="0" applyFont="1" applyFill="1" applyBorder="1" applyAlignment="1">
      <alignment horizontal="center" vertical="center" wrapText="1"/>
    </xf>
    <xf numFmtId="0" fontId="94" fillId="54" borderId="400" xfId="0" applyFont="1" applyFill="1" applyBorder="1" applyAlignment="1">
      <alignment horizontal="center" vertical="center" wrapText="1"/>
    </xf>
    <xf numFmtId="0" fontId="94" fillId="54" borderId="347" xfId="0" applyFont="1" applyFill="1" applyBorder="1" applyAlignment="1">
      <alignment horizontal="center" vertical="center" wrapText="1"/>
    </xf>
    <xf numFmtId="0" fontId="94" fillId="54" borderId="401" xfId="0" applyFont="1" applyFill="1" applyBorder="1" applyAlignment="1">
      <alignment horizontal="center" vertical="center" wrapText="1"/>
    </xf>
    <xf numFmtId="179" fontId="93" fillId="54" borderId="314" xfId="0" applyNumberFormat="1" applyFont="1" applyFill="1" applyBorder="1" applyAlignment="1">
      <alignment horizontal="center" vertical="center" wrapText="1"/>
    </xf>
    <xf numFmtId="179" fontId="94" fillId="54" borderId="315" xfId="0" applyNumberFormat="1" applyFont="1" applyFill="1" applyBorder="1" applyAlignment="1">
      <alignment horizontal="center" vertical="center" wrapText="1"/>
    </xf>
    <xf numFmtId="0" fontId="94" fillId="54" borderId="402" xfId="0" applyFont="1" applyFill="1" applyBorder="1" applyAlignment="1">
      <alignment horizontal="center" vertical="center" wrapText="1"/>
    </xf>
    <xf numFmtId="0" fontId="93" fillId="54" borderId="315" xfId="0" applyFont="1" applyFill="1" applyBorder="1" applyAlignment="1">
      <alignment horizontal="center" vertical="center" wrapText="1"/>
    </xf>
    <xf numFmtId="0" fontId="94" fillId="54" borderId="318" xfId="0" applyFont="1" applyFill="1" applyBorder="1" applyAlignment="1">
      <alignment horizontal="center" vertical="center" wrapText="1"/>
    </xf>
    <xf numFmtId="0" fontId="94" fillId="54" borderId="319" xfId="0" applyFont="1" applyFill="1" applyBorder="1" applyAlignment="1">
      <alignment horizontal="center" vertical="center" wrapText="1"/>
    </xf>
    <xf numFmtId="0" fontId="94" fillId="54" borderId="399" xfId="0" applyFont="1" applyFill="1" applyBorder="1" applyAlignment="1">
      <alignment horizontal="centerContinuous" vertical="center" wrapText="1"/>
    </xf>
    <xf numFmtId="0" fontId="94" fillId="54" borderId="85" xfId="0" applyFont="1" applyFill="1" applyBorder="1" applyAlignment="1">
      <alignment horizontal="centerContinuous" vertical="center" wrapText="1"/>
    </xf>
    <xf numFmtId="0" fontId="94" fillId="54" borderId="226" xfId="0" applyFont="1" applyFill="1" applyBorder="1" applyAlignment="1">
      <alignment horizontal="centerContinuous" vertical="center" wrapText="1"/>
    </xf>
    <xf numFmtId="0" fontId="94" fillId="54" borderId="356" xfId="0" applyFont="1" applyFill="1" applyBorder="1" applyAlignment="1">
      <alignment horizontal="center" vertical="center" wrapText="1"/>
    </xf>
    <xf numFmtId="0" fontId="94" fillId="54" borderId="376" xfId="0" applyFont="1" applyFill="1" applyBorder="1" applyAlignment="1">
      <alignment horizontal="center" vertical="top" textRotation="255"/>
    </xf>
    <xf numFmtId="0" fontId="94" fillId="54" borderId="374" xfId="0" applyFont="1" applyFill="1" applyBorder="1" applyAlignment="1">
      <alignment horizontal="center" vertical="top" textRotation="255"/>
    </xf>
    <xf numFmtId="0" fontId="94" fillId="54" borderId="373" xfId="0" applyFont="1" applyFill="1" applyBorder="1" applyAlignment="1">
      <alignment horizontal="center" vertical="top" textRotation="255"/>
    </xf>
    <xf numFmtId="0" fontId="94" fillId="54" borderId="377" xfId="0" applyFont="1" applyFill="1" applyBorder="1" applyAlignment="1">
      <alignment horizontal="center" vertical="top" textRotation="255"/>
    </xf>
    <xf numFmtId="14" fontId="0" fillId="0" borderId="17" xfId="0" applyNumberFormat="1" applyBorder="1">
      <alignment vertical="center"/>
    </xf>
    <xf numFmtId="0" fontId="0" fillId="0" borderId="17" xfId="0" applyBorder="1" applyAlignment="1">
      <alignment horizontal="center" vertical="center"/>
    </xf>
    <xf numFmtId="38" fontId="0" fillId="0" borderId="17" xfId="281" applyFont="1" applyBorder="1">
      <alignment vertical="center"/>
    </xf>
    <xf numFmtId="38" fontId="0" fillId="0" borderId="17" xfId="0" applyNumberFormat="1" applyBorder="1">
      <alignment vertical="center"/>
    </xf>
    <xf numFmtId="0" fontId="30" fillId="24" borderId="140" xfId="0" applyFont="1" applyFill="1" applyBorder="1" applyProtection="1">
      <alignment vertical="center"/>
      <protection locked="0"/>
    </xf>
    <xf numFmtId="0" fontId="0" fillId="0" borderId="83" xfId="0" applyBorder="1">
      <alignment vertical="center"/>
    </xf>
    <xf numFmtId="0" fontId="0" fillId="0" borderId="84" xfId="0" applyBorder="1">
      <alignment vertical="center"/>
    </xf>
    <xf numFmtId="0" fontId="30" fillId="0" borderId="0" xfId="43" applyFont="1" applyAlignment="1">
      <alignment horizontal="right" vertical="center"/>
    </xf>
    <xf numFmtId="0" fontId="221" fillId="0" borderId="0" xfId="0" applyFont="1">
      <alignment vertical="center"/>
    </xf>
    <xf numFmtId="0" fontId="0" fillId="0" borderId="28" xfId="0" applyBorder="1" applyAlignment="1">
      <alignment vertical="center"/>
    </xf>
    <xf numFmtId="0" fontId="0" fillId="0" borderId="0" xfId="0" applyAlignment="1">
      <alignment vertical="center"/>
    </xf>
    <xf numFmtId="0" fontId="0" fillId="48" borderId="28" xfId="0" applyFill="1" applyBorder="1" applyAlignment="1">
      <alignment vertical="center"/>
    </xf>
    <xf numFmtId="0" fontId="0" fillId="0" borderId="156" xfId="0" applyBorder="1" applyAlignment="1">
      <alignment vertical="center"/>
    </xf>
    <xf numFmtId="49" fontId="213" fillId="0" borderId="0" xfId="0" applyNumberFormat="1" applyFont="1" applyAlignment="1">
      <alignment vertical="center"/>
    </xf>
    <xf numFmtId="40" fontId="0" fillId="0" borderId="28" xfId="0" applyNumberFormat="1" applyBorder="1">
      <alignment vertical="center"/>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0" fillId="0" borderId="83" xfId="0" applyBorder="1">
      <alignment vertical="center"/>
    </xf>
    <xf numFmtId="14" fontId="0" fillId="0" borderId="85" xfId="0" applyNumberFormat="1" applyBorder="1" applyAlignment="1">
      <alignment horizontal="center" vertical="center"/>
    </xf>
    <xf numFmtId="0" fontId="0" fillId="0" borderId="85" xfId="0" applyBorder="1" applyAlignment="1">
      <alignment vertical="center" wrapText="1"/>
    </xf>
    <xf numFmtId="0" fontId="0" fillId="0" borderId="83" xfId="0" applyBorder="1" applyAlignment="1">
      <alignment horizontal="center" vertical="center"/>
    </xf>
    <xf numFmtId="0" fontId="30" fillId="58" borderId="269" xfId="43" applyFont="1" applyFill="1" applyBorder="1" applyAlignment="1" applyProtection="1">
      <alignment horizontal="left" vertical="center"/>
      <protection locked="0"/>
    </xf>
    <xf numFmtId="0" fontId="0" fillId="0" borderId="83" xfId="0" applyBorder="1">
      <alignment vertical="center"/>
    </xf>
    <xf numFmtId="0" fontId="30" fillId="0" borderId="83" xfId="43" applyFont="1" applyFill="1" applyBorder="1" applyAlignment="1">
      <alignment horizontal="left" vertical="center"/>
    </xf>
    <xf numFmtId="0" fontId="222" fillId="0" borderId="0" xfId="0" applyFont="1" applyAlignment="1">
      <alignment horizontal="center" vertical="center" wrapText="1"/>
    </xf>
    <xf numFmtId="179" fontId="29" fillId="26" borderId="62" xfId="0" applyNumberFormat="1" applyFont="1" applyFill="1" applyBorder="1" applyAlignment="1" applyProtection="1">
      <alignment horizontal="right" vertical="center" shrinkToFit="1"/>
      <protection locked="0"/>
    </xf>
    <xf numFmtId="0" fontId="0" fillId="0" borderId="84" xfId="0" applyBorder="1">
      <alignment vertical="center"/>
    </xf>
    <xf numFmtId="0" fontId="0" fillId="0" borderId="83" xfId="0" applyBorder="1">
      <alignment vertical="center"/>
    </xf>
    <xf numFmtId="0" fontId="0" fillId="0" borderId="84" xfId="0" applyBorder="1">
      <alignment vertical="center"/>
    </xf>
    <xf numFmtId="0" fontId="0" fillId="0" borderId="61" xfId="0" applyBorder="1" applyAlignment="1">
      <alignment vertical="center" wrapText="1"/>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30" fillId="32" borderId="269" xfId="43" applyFont="1" applyFill="1" applyBorder="1" applyAlignment="1" applyProtection="1">
      <alignment horizontal="left" vertical="center"/>
      <protection locked="0"/>
    </xf>
    <xf numFmtId="0" fontId="0" fillId="0" borderId="0" xfId="0" applyBorder="1" applyAlignment="1">
      <alignment horizontal="center" vertical="center"/>
    </xf>
    <xf numFmtId="0" fontId="0" fillId="0" borderId="0" xfId="0" applyAlignment="1">
      <alignment horizontal="left" vertical="top" wrapText="1"/>
    </xf>
    <xf numFmtId="0" fontId="38" fillId="0" borderId="0" xfId="282" applyAlignment="1">
      <alignment horizontal="left" vertical="center" wrapText="1"/>
    </xf>
    <xf numFmtId="0" fontId="0" fillId="0" borderId="0" xfId="0" applyAlignment="1">
      <alignment horizontal="left" vertical="center"/>
    </xf>
    <xf numFmtId="0" fontId="0" fillId="0" borderId="80" xfId="0" applyBorder="1" applyAlignment="1">
      <alignment horizontal="left" vertical="center" wrapText="1"/>
    </xf>
    <xf numFmtId="0" fontId="0" fillId="0" borderId="16" xfId="0" applyBorder="1" applyAlignment="1">
      <alignment horizontal="left" vertical="center" wrapText="1"/>
    </xf>
    <xf numFmtId="0" fontId="0" fillId="0" borderId="15" xfId="0" applyBorder="1" applyAlignment="1">
      <alignment horizontal="left" vertical="center" wrapText="1"/>
    </xf>
    <xf numFmtId="0" fontId="94" fillId="53" borderId="100" xfId="0" applyFont="1" applyFill="1" applyBorder="1" applyAlignment="1">
      <alignment horizontal="center" vertical="top" wrapText="1"/>
    </xf>
    <xf numFmtId="0" fontId="94" fillId="53" borderId="96" xfId="0" applyFont="1" applyFill="1" applyBorder="1" applyAlignment="1">
      <alignment horizontal="center" vertical="top" wrapText="1"/>
    </xf>
    <xf numFmtId="0" fontId="92" fillId="54" borderId="365" xfId="0" applyFont="1" applyFill="1" applyBorder="1" applyAlignment="1">
      <alignment horizontal="center" vertical="top" wrapText="1"/>
    </xf>
    <xf numFmtId="0" fontId="92" fillId="54" borderId="397" xfId="0" applyFont="1" applyFill="1" applyBorder="1" applyAlignment="1">
      <alignment horizontal="center" vertical="top" wrapText="1"/>
    </xf>
    <xf numFmtId="49" fontId="213" fillId="0" borderId="0" xfId="0" applyNumberFormat="1" applyFont="1" applyAlignment="1">
      <alignment horizontal="center" vertical="center"/>
    </xf>
    <xf numFmtId="0" fontId="93" fillId="53" borderId="366" xfId="0" applyFont="1" applyFill="1" applyBorder="1" applyAlignment="1">
      <alignment horizontal="center" vertical="top" wrapText="1"/>
    </xf>
    <xf numFmtId="0" fontId="93" fillId="53" borderId="398" xfId="0" applyFont="1" applyFill="1" applyBorder="1" applyAlignment="1">
      <alignment horizontal="center" vertical="top" wrapText="1"/>
    </xf>
    <xf numFmtId="0" fontId="94" fillId="54" borderId="356" xfId="0" applyFont="1" applyFill="1" applyBorder="1" applyAlignment="1">
      <alignment horizontal="center" vertical="center" wrapText="1"/>
    </xf>
    <xf numFmtId="0" fontId="94" fillId="54" borderId="378" xfId="0" applyFont="1" applyFill="1" applyBorder="1" applyAlignment="1">
      <alignment horizontal="center" vertical="center" wrapText="1"/>
    </xf>
    <xf numFmtId="0" fontId="92" fillId="54" borderId="364" xfId="0" applyFont="1" applyFill="1" applyBorder="1" applyAlignment="1">
      <alignment horizontal="center" vertical="top" wrapText="1"/>
    </xf>
    <xf numFmtId="0" fontId="92" fillId="54" borderId="396" xfId="0" applyFont="1" applyFill="1" applyBorder="1" applyAlignment="1">
      <alignment horizontal="center" vertical="top" wrapText="1"/>
    </xf>
    <xf numFmtId="0" fontId="94" fillId="53" borderId="350" xfId="0" applyFont="1" applyFill="1" applyBorder="1" applyAlignment="1">
      <alignment horizontal="center" vertical="center" wrapText="1"/>
    </xf>
    <xf numFmtId="0" fontId="94" fillId="53" borderId="60" xfId="0" applyFont="1" applyFill="1" applyBorder="1" applyAlignment="1">
      <alignment horizontal="center" vertical="center" wrapText="1"/>
    </xf>
    <xf numFmtId="0" fontId="94" fillId="53" borderId="226" xfId="0" applyFont="1" applyFill="1" applyBorder="1" applyAlignment="1">
      <alignment horizontal="center" vertical="center" wrapText="1"/>
    </xf>
    <xf numFmtId="0" fontId="94" fillId="53" borderId="25" xfId="0" applyFont="1" applyFill="1" applyBorder="1" applyAlignment="1">
      <alignment horizontal="center" vertical="center"/>
    </xf>
    <xf numFmtId="0" fontId="94" fillId="53" borderId="59" xfId="0" applyFont="1" applyFill="1" applyBorder="1" applyAlignment="1">
      <alignment horizontal="center" vertical="center"/>
    </xf>
    <xf numFmtId="0" fontId="94" fillId="53" borderId="54" xfId="0" applyFont="1" applyFill="1" applyBorder="1" applyAlignment="1">
      <alignment horizontal="center" vertical="center"/>
    </xf>
    <xf numFmtId="0" fontId="94" fillId="54" borderId="29" xfId="0" applyFont="1" applyFill="1" applyBorder="1" applyAlignment="1">
      <alignment horizontal="center" vertical="center" wrapText="1"/>
    </xf>
    <xf numFmtId="0" fontId="94" fillId="54" borderId="61" xfId="0" applyFont="1" applyFill="1" applyBorder="1" applyAlignment="1">
      <alignment horizontal="center" vertical="center" wrapText="1"/>
    </xf>
    <xf numFmtId="0" fontId="94" fillId="54" borderId="25" xfId="0" applyFont="1" applyFill="1" applyBorder="1" applyAlignment="1">
      <alignment horizontal="center" vertical="center" wrapText="1"/>
    </xf>
    <xf numFmtId="0" fontId="94" fillId="54" borderId="59" xfId="0" applyFont="1" applyFill="1" applyBorder="1" applyAlignment="1">
      <alignment horizontal="center" vertical="center" wrapText="1"/>
    </xf>
    <xf numFmtId="0" fontId="94" fillId="54" borderId="54" xfId="0" applyFont="1" applyFill="1" applyBorder="1" applyAlignment="1">
      <alignment horizontal="center" vertical="center" wrapText="1"/>
    </xf>
    <xf numFmtId="0" fontId="94" fillId="53" borderId="28" xfId="0" applyFont="1" applyFill="1" applyBorder="1" applyAlignment="1">
      <alignment horizontal="left" vertical="top"/>
    </xf>
    <xf numFmtId="49" fontId="94" fillId="54" borderId="29" xfId="0" applyNumberFormat="1" applyFont="1" applyFill="1" applyBorder="1" applyAlignment="1">
      <alignment horizontal="center" vertical="center" wrapText="1"/>
    </xf>
    <xf numFmtId="49" fontId="94" fillId="54" borderId="60" xfId="0" applyNumberFormat="1" applyFont="1" applyFill="1" applyBorder="1" applyAlignment="1">
      <alignment horizontal="center" vertical="center" wrapText="1"/>
    </xf>
    <xf numFmtId="0" fontId="84" fillId="0" borderId="62" xfId="0" applyFont="1" applyBorder="1" applyAlignment="1">
      <alignment vertical="center" wrapText="1"/>
    </xf>
    <xf numFmtId="0" fontId="84" fillId="0" borderId="62" xfId="0" applyFont="1" applyBorder="1">
      <alignment vertical="center"/>
    </xf>
    <xf numFmtId="0" fontId="93" fillId="53" borderId="388" xfId="0" applyFont="1" applyFill="1" applyBorder="1" applyAlignment="1">
      <alignment horizontal="left" vertical="top" wrapText="1"/>
    </xf>
    <xf numFmtId="0" fontId="93" fillId="53" borderId="71" xfId="0" applyFont="1" applyFill="1" applyBorder="1" applyAlignment="1">
      <alignment horizontal="left" vertical="top" wrapText="1"/>
    </xf>
    <xf numFmtId="0" fontId="94" fillId="53" borderId="346" xfId="0" applyFont="1" applyFill="1" applyBorder="1" applyAlignment="1">
      <alignment horizontal="center" vertical="center" wrapText="1"/>
    </xf>
    <xf numFmtId="0" fontId="94" fillId="53" borderId="348" xfId="0" applyFont="1" applyFill="1" applyBorder="1" applyAlignment="1">
      <alignment horizontal="center" vertical="center" wrapText="1"/>
    </xf>
    <xf numFmtId="0" fontId="94" fillId="53" borderId="352" xfId="0" applyFont="1" applyFill="1" applyBorder="1" applyAlignment="1">
      <alignment horizontal="center" vertical="center" wrapText="1"/>
    </xf>
    <xf numFmtId="0" fontId="93" fillId="54" borderId="356" xfId="0" applyFont="1" applyFill="1" applyBorder="1" applyAlignment="1">
      <alignment horizontal="left" vertical="top" wrapText="1"/>
    </xf>
    <xf numFmtId="0" fontId="93" fillId="54" borderId="378" xfId="0" applyFont="1" applyFill="1" applyBorder="1" applyAlignment="1">
      <alignment horizontal="left" vertical="top" wrapText="1"/>
    </xf>
    <xf numFmtId="0" fontId="92" fillId="54" borderId="391" xfId="0" applyFont="1" applyFill="1" applyBorder="1" applyAlignment="1">
      <alignment horizontal="center" vertical="top" wrapText="1"/>
    </xf>
    <xf numFmtId="0" fontId="92" fillId="54" borderId="96" xfId="0" applyFont="1" applyFill="1" applyBorder="1" applyAlignment="1">
      <alignment horizontal="center" vertical="top" wrapText="1"/>
    </xf>
    <xf numFmtId="0" fontId="100" fillId="30" borderId="59" xfId="284" applyFont="1" applyFill="1" applyBorder="1" applyAlignment="1" applyProtection="1">
      <alignment horizontal="center" vertical="center" wrapText="1"/>
      <protection locked="0"/>
    </xf>
    <xf numFmtId="0" fontId="100" fillId="30" borderId="54" xfId="284" applyFont="1" applyFill="1" applyBorder="1" applyAlignment="1" applyProtection="1">
      <alignment horizontal="center" vertical="center" wrapText="1"/>
      <protection locked="0"/>
    </xf>
    <xf numFmtId="179" fontId="100" fillId="30" borderId="59" xfId="284" applyNumberFormat="1" applyFont="1" applyFill="1" applyBorder="1" applyAlignment="1" applyProtection="1">
      <alignment horizontal="center" vertical="center" shrinkToFit="1"/>
      <protection locked="0"/>
    </xf>
    <xf numFmtId="179" fontId="100" fillId="30" borderId="54" xfId="284" applyNumberFormat="1" applyFont="1" applyFill="1" applyBorder="1" applyAlignment="1" applyProtection="1">
      <alignment horizontal="center" vertical="center" shrinkToFit="1"/>
      <protection locked="0"/>
    </xf>
    <xf numFmtId="0" fontId="112" fillId="0" borderId="304" xfId="0" applyFont="1" applyBorder="1" applyAlignment="1">
      <alignment horizontal="center" vertical="center" wrapText="1" shrinkToFit="1"/>
    </xf>
    <xf numFmtId="0" fontId="6" fillId="30" borderId="233" xfId="284" applyFill="1" applyBorder="1" applyAlignment="1" applyProtection="1">
      <alignment horizontal="left" shrinkToFit="1"/>
      <protection locked="0"/>
    </xf>
    <xf numFmtId="0" fontId="6" fillId="30" borderId="305" xfId="284" applyFill="1" applyBorder="1" applyAlignment="1" applyProtection="1">
      <alignment horizontal="left" shrinkToFit="1"/>
      <protection locked="0"/>
    </xf>
    <xf numFmtId="0" fontId="67" fillId="30" borderId="25" xfId="284" applyFont="1" applyFill="1" applyBorder="1" applyAlignment="1">
      <alignment horizontal="left" vertical="center" wrapText="1" indent="2" shrinkToFit="1"/>
    </xf>
    <xf numFmtId="0" fontId="67" fillId="30" borderId="59" xfId="284" applyFont="1" applyFill="1" applyBorder="1" applyAlignment="1">
      <alignment horizontal="left" vertical="center" wrapText="1" indent="2" shrinkToFit="1"/>
    </xf>
    <xf numFmtId="0" fontId="67" fillId="30" borderId="54" xfId="284" applyFont="1" applyFill="1" applyBorder="1" applyAlignment="1">
      <alignment horizontal="left" vertical="center" wrapText="1" indent="2" shrinkToFit="1"/>
    </xf>
    <xf numFmtId="0" fontId="100" fillId="30" borderId="28" xfId="284" applyFont="1" applyFill="1" applyBorder="1" applyAlignment="1">
      <alignment horizontal="center" vertical="center" shrinkToFit="1"/>
    </xf>
    <xf numFmtId="0" fontId="6" fillId="33" borderId="25" xfId="284" applyFill="1" applyBorder="1" applyAlignment="1">
      <alignment horizontal="left" vertical="center" shrinkToFit="1"/>
    </xf>
    <xf numFmtId="0" fontId="6" fillId="33" borderId="59" xfId="284" applyFill="1" applyBorder="1" applyAlignment="1">
      <alignment horizontal="left" vertical="center" shrinkToFit="1"/>
    </xf>
    <xf numFmtId="0" fontId="6" fillId="25" borderId="248" xfId="284" applyFill="1" applyBorder="1" applyAlignment="1" applyProtection="1">
      <alignment horizontal="left" vertical="center" shrinkToFit="1"/>
      <protection locked="0"/>
    </xf>
    <xf numFmtId="0" fontId="6" fillId="25" borderId="28" xfId="284" applyFill="1" applyBorder="1" applyAlignment="1" applyProtection="1">
      <alignment horizontal="left" vertical="center" shrinkToFit="1"/>
      <protection locked="0"/>
    </xf>
    <xf numFmtId="0" fontId="6" fillId="25" borderId="253" xfId="284" applyFill="1" applyBorder="1" applyAlignment="1" applyProtection="1">
      <alignment horizontal="left" vertical="center" shrinkToFit="1"/>
      <protection locked="0"/>
    </xf>
    <xf numFmtId="0" fontId="6" fillId="25" borderId="236" xfId="284" applyFill="1" applyBorder="1" applyAlignment="1" applyProtection="1">
      <alignment horizontal="left" vertical="center" shrinkToFit="1"/>
      <protection locked="0"/>
    </xf>
    <xf numFmtId="0" fontId="67" fillId="30" borderId="25" xfId="284" applyFont="1" applyFill="1" applyBorder="1" applyAlignment="1">
      <alignment horizontal="left" vertical="center" wrapText="1" indent="1" shrinkToFit="1"/>
    </xf>
    <xf numFmtId="0" fontId="67" fillId="30" borderId="59" xfId="284" applyFont="1" applyFill="1" applyBorder="1" applyAlignment="1">
      <alignment horizontal="left" vertical="center" wrapText="1" indent="1" shrinkToFit="1"/>
    </xf>
    <xf numFmtId="0" fontId="67" fillId="30" borderId="54" xfId="284" applyFont="1" applyFill="1" applyBorder="1" applyAlignment="1">
      <alignment horizontal="left" vertical="center" wrapText="1" indent="1" shrinkToFit="1"/>
    </xf>
    <xf numFmtId="0" fontId="100" fillId="30" borderId="25" xfId="284" applyFont="1" applyFill="1" applyBorder="1" applyAlignment="1">
      <alignment horizontal="center" vertical="center" shrinkToFit="1"/>
    </xf>
    <xf numFmtId="0" fontId="100" fillId="30" borderId="59" xfId="284" applyFont="1" applyFill="1" applyBorder="1" applyAlignment="1">
      <alignment horizontal="center" vertical="center" shrinkToFit="1"/>
    </xf>
    <xf numFmtId="0" fontId="67" fillId="30" borderId="59" xfId="284" applyFont="1" applyFill="1" applyBorder="1" applyAlignment="1">
      <alignment horizontal="left" vertical="center" indent="2" shrinkToFit="1"/>
    </xf>
    <xf numFmtId="0" fontId="67" fillId="30" borderId="54" xfId="284" applyFont="1" applyFill="1" applyBorder="1" applyAlignment="1">
      <alignment horizontal="left" vertical="center" indent="2" shrinkToFit="1"/>
    </xf>
    <xf numFmtId="0" fontId="96" fillId="30" borderId="84" xfId="284" applyFont="1" applyFill="1" applyBorder="1" applyAlignment="1">
      <alignment horizontal="left" vertical="center" indent="1"/>
    </xf>
    <xf numFmtId="0" fontId="67" fillId="30" borderId="29" xfId="284" applyFont="1" applyFill="1" applyBorder="1" applyAlignment="1">
      <alignment horizontal="left" vertical="center" wrapText="1" indent="1" shrinkToFit="1"/>
    </xf>
    <xf numFmtId="0" fontId="67" fillId="30" borderId="60" xfId="284" applyFont="1" applyFill="1" applyBorder="1" applyAlignment="1">
      <alignment horizontal="left" vertical="center" wrapText="1" indent="1" shrinkToFit="1"/>
    </xf>
    <xf numFmtId="0" fontId="67" fillId="30" borderId="61" xfId="284" applyFont="1" applyFill="1" applyBorder="1" applyAlignment="1">
      <alignment horizontal="left" vertical="center" wrapText="1" indent="1" shrinkToFit="1"/>
    </xf>
    <xf numFmtId="0" fontId="100" fillId="30" borderId="25" xfId="284" applyFont="1" applyFill="1" applyBorder="1" applyAlignment="1">
      <alignment horizontal="left" vertical="center" shrinkToFit="1"/>
    </xf>
    <xf numFmtId="0" fontId="100" fillId="30" borderId="59" xfId="284" applyFont="1" applyFill="1" applyBorder="1" applyAlignment="1">
      <alignment horizontal="left" vertical="center" shrinkToFit="1"/>
    </xf>
    <xf numFmtId="0" fontId="100" fillId="30" borderId="54" xfId="284" applyFont="1" applyFill="1" applyBorder="1" applyAlignment="1">
      <alignment horizontal="left" vertical="center" shrinkToFit="1"/>
    </xf>
    <xf numFmtId="0" fontId="10" fillId="30" borderId="32" xfId="284" applyFont="1" applyFill="1" applyBorder="1" applyAlignment="1">
      <alignment horizontal="center" vertical="center" wrapText="1" shrinkToFit="1"/>
    </xf>
    <xf numFmtId="0" fontId="10" fillId="30" borderId="0" xfId="284" applyFont="1" applyFill="1" applyAlignment="1">
      <alignment horizontal="center" vertical="center" wrapText="1" shrinkToFit="1"/>
    </xf>
    <xf numFmtId="0" fontId="10" fillId="30" borderId="33" xfId="284" applyFont="1" applyFill="1" applyBorder="1" applyAlignment="1">
      <alignment horizontal="center" vertical="center" wrapText="1" shrinkToFit="1"/>
    </xf>
    <xf numFmtId="0" fontId="100" fillId="30" borderId="29" xfId="284" applyFont="1" applyFill="1" applyBorder="1" applyAlignment="1">
      <alignment horizontal="center" vertical="center" shrinkToFit="1"/>
    </xf>
    <xf numFmtId="0" fontId="100" fillId="30" borderId="60" xfId="284" applyFont="1" applyFill="1" applyBorder="1" applyAlignment="1">
      <alignment horizontal="center" vertical="center" shrinkToFit="1"/>
    </xf>
    <xf numFmtId="0" fontId="100" fillId="30" borderId="61" xfId="284" applyFont="1" applyFill="1" applyBorder="1" applyAlignment="1">
      <alignment horizontal="center" vertical="center" shrinkToFit="1"/>
    </xf>
    <xf numFmtId="0" fontId="100" fillId="30" borderId="85" xfId="284" applyFont="1" applyFill="1" applyBorder="1" applyAlignment="1">
      <alignment horizontal="left" vertical="center" indent="1"/>
    </xf>
    <xf numFmtId="0" fontId="100" fillId="30" borderId="83" xfId="284" applyFont="1" applyFill="1" applyBorder="1" applyAlignment="1">
      <alignment horizontal="left" vertical="center" indent="1"/>
    </xf>
    <xf numFmtId="0" fontId="112" fillId="25" borderId="228" xfId="0" applyFont="1" applyFill="1" applyBorder="1" applyAlignment="1" applyProtection="1">
      <alignment horizontal="center" vertical="center" wrapText="1" shrinkToFit="1"/>
      <protection locked="0"/>
    </xf>
    <xf numFmtId="0" fontId="112" fillId="25" borderId="260" xfId="0" applyFont="1" applyFill="1" applyBorder="1" applyAlignment="1" applyProtection="1">
      <alignment horizontal="center" vertical="center" wrapText="1" shrinkToFit="1"/>
      <protection locked="0"/>
    </xf>
    <xf numFmtId="0" fontId="112" fillId="25" borderId="272" xfId="0" applyFont="1" applyFill="1" applyBorder="1" applyAlignment="1" applyProtection="1">
      <alignment horizontal="center" vertical="center" wrapText="1" shrinkToFit="1"/>
      <protection locked="0"/>
    </xf>
    <xf numFmtId="0" fontId="112" fillId="25" borderId="274" xfId="0" applyFont="1" applyFill="1" applyBorder="1" applyAlignment="1" applyProtection="1">
      <alignment horizontal="center" vertical="center" wrapText="1" shrinkToFit="1"/>
      <protection locked="0"/>
    </xf>
    <xf numFmtId="0" fontId="100" fillId="30" borderId="32" xfId="284" applyFont="1" applyFill="1" applyBorder="1" applyAlignment="1">
      <alignment horizontal="left" vertical="center" wrapText="1" shrinkToFit="1"/>
    </xf>
    <xf numFmtId="0" fontId="100" fillId="30" borderId="0" xfId="284" applyFont="1" applyFill="1" applyAlignment="1">
      <alignment horizontal="left" vertical="center" wrapText="1" shrinkToFit="1"/>
    </xf>
    <xf numFmtId="0" fontId="10" fillId="30" borderId="21" xfId="284" applyFont="1" applyFill="1" applyBorder="1" applyAlignment="1">
      <alignment horizontal="left" vertical="center" wrapText="1" indent="1" shrinkToFit="1"/>
    </xf>
    <xf numFmtId="0" fontId="10" fillId="30" borderId="62" xfId="284" applyFont="1" applyFill="1" applyBorder="1" applyAlignment="1">
      <alignment horizontal="left" vertical="center" wrapText="1" indent="1" shrinkToFit="1"/>
    </xf>
    <xf numFmtId="0" fontId="10" fillId="30" borderId="50" xfId="284" applyFont="1" applyFill="1" applyBorder="1" applyAlignment="1">
      <alignment horizontal="left" vertical="center" wrapText="1" indent="1" shrinkToFit="1"/>
    </xf>
    <xf numFmtId="0" fontId="6" fillId="25" borderId="244" xfId="284" applyFill="1" applyBorder="1" applyAlignment="1" applyProtection="1">
      <alignment horizontal="left" vertical="center" shrinkToFit="1"/>
      <protection locked="0"/>
    </xf>
    <xf numFmtId="0" fontId="6" fillId="25" borderId="245" xfId="284" applyFill="1" applyBorder="1" applyAlignment="1" applyProtection="1">
      <alignment horizontal="left" vertical="center" shrinkToFit="1"/>
      <protection locked="0"/>
    </xf>
    <xf numFmtId="0" fontId="6" fillId="30" borderId="278" xfId="284" applyFill="1" applyBorder="1" applyAlignment="1">
      <alignment horizontal="right" vertical="center"/>
    </xf>
    <xf numFmtId="0" fontId="67" fillId="30" borderId="29" xfId="284" applyFont="1" applyFill="1" applyBorder="1" applyAlignment="1">
      <alignment horizontal="center" vertical="center" textRotation="255" shrinkToFit="1"/>
    </xf>
    <xf numFmtId="0" fontId="67" fillId="30" borderId="32" xfId="284" applyFont="1" applyFill="1" applyBorder="1" applyAlignment="1">
      <alignment horizontal="center" vertical="center" textRotation="255" shrinkToFit="1"/>
    </xf>
    <xf numFmtId="0" fontId="67" fillId="30" borderId="278" xfId="284" applyFont="1" applyFill="1" applyBorder="1" applyAlignment="1">
      <alignment horizontal="center" vertical="center" textRotation="255" shrinkToFit="1"/>
    </xf>
    <xf numFmtId="0" fontId="112" fillId="0" borderId="248" xfId="0" applyFont="1" applyBorder="1" applyAlignment="1">
      <alignment horizontal="center" vertical="center" wrapText="1" shrinkToFit="1"/>
    </xf>
    <xf numFmtId="0" fontId="0" fillId="0" borderId="28" xfId="0" applyBorder="1" applyAlignment="1">
      <alignment horizontal="left" vertical="center" shrinkToFit="1"/>
    </xf>
    <xf numFmtId="0" fontId="0" fillId="0" borderId="84" xfId="0" applyBorder="1" applyAlignment="1">
      <alignment horizontal="left" vertical="center" shrinkToFit="1"/>
    </xf>
    <xf numFmtId="0" fontId="67" fillId="30" borderId="85" xfId="284" applyFont="1" applyFill="1" applyBorder="1" applyAlignment="1">
      <alignment horizontal="center" vertical="center" textRotation="255" shrinkToFit="1"/>
    </xf>
    <xf numFmtId="0" fontId="67" fillId="30" borderId="83" xfId="284" applyFont="1" applyFill="1" applyBorder="1" applyAlignment="1">
      <alignment horizontal="center" vertical="center" textRotation="255" shrinkToFit="1"/>
    </xf>
    <xf numFmtId="0" fontId="6" fillId="0" borderId="25" xfId="284" applyBorder="1">
      <alignment vertical="center"/>
    </xf>
    <xf numFmtId="0" fontId="6" fillId="0" borderId="59" xfId="284" applyBorder="1">
      <alignment vertical="center"/>
    </xf>
    <xf numFmtId="0" fontId="6" fillId="0" borderId="54" xfId="284" applyBorder="1">
      <alignment vertical="center"/>
    </xf>
    <xf numFmtId="0" fontId="6" fillId="30" borderId="32" xfId="284" applyFill="1" applyBorder="1" applyAlignment="1">
      <alignment horizontal="right" vertical="center"/>
    </xf>
    <xf numFmtId="0" fontId="6" fillId="30" borderId="0" xfId="284" applyFill="1" applyAlignment="1">
      <alignment horizontal="right" vertical="center"/>
    </xf>
    <xf numFmtId="0" fontId="6" fillId="30" borderId="33" xfId="284" applyFill="1" applyBorder="1" applyAlignment="1">
      <alignment horizontal="right" vertical="center"/>
    </xf>
    <xf numFmtId="0" fontId="6" fillId="30" borderId="50" xfId="284" applyFill="1" applyBorder="1" applyAlignment="1">
      <alignment horizontal="right" vertical="center"/>
    </xf>
    <xf numFmtId="0" fontId="107" fillId="0" borderId="0" xfId="284" applyFont="1" applyAlignment="1">
      <alignment horizontal="left" vertical="center" shrinkToFit="1"/>
    </xf>
    <xf numFmtId="0" fontId="6" fillId="30" borderId="85" xfId="284" applyFill="1" applyBorder="1" applyAlignment="1">
      <alignment horizontal="center" vertical="center" wrapText="1"/>
    </xf>
    <xf numFmtId="0" fontId="6" fillId="30" borderId="84" xfId="284" applyFill="1" applyBorder="1" applyAlignment="1">
      <alignment horizontal="center" vertical="center" wrapText="1"/>
    </xf>
    <xf numFmtId="0" fontId="2" fillId="33" borderId="59" xfId="284" applyFont="1" applyFill="1" applyBorder="1" applyAlignment="1">
      <alignment horizontal="left" vertical="center" shrinkToFit="1"/>
    </xf>
    <xf numFmtId="0" fontId="2" fillId="33" borderId="54" xfId="284" applyFont="1" applyFill="1" applyBorder="1" applyAlignment="1">
      <alignment horizontal="left" vertical="center" shrinkToFit="1"/>
    </xf>
    <xf numFmtId="0" fontId="121" fillId="33" borderId="29" xfId="284" applyFont="1" applyFill="1" applyBorder="1" applyAlignment="1">
      <alignment horizontal="center" vertical="center" wrapText="1"/>
    </xf>
    <xf numFmtId="0" fontId="121" fillId="33" borderId="60" xfId="284" applyFont="1" applyFill="1" applyBorder="1" applyAlignment="1">
      <alignment horizontal="center" vertical="center" wrapText="1"/>
    </xf>
    <xf numFmtId="0" fontId="121" fillId="33" borderId="61" xfId="284" applyFont="1" applyFill="1" applyBorder="1" applyAlignment="1">
      <alignment horizontal="center" vertical="center" wrapText="1"/>
    </xf>
    <xf numFmtId="0" fontId="121" fillId="33" borderId="32" xfId="284" applyFont="1" applyFill="1" applyBorder="1" applyAlignment="1">
      <alignment horizontal="center" vertical="center" wrapText="1"/>
    </xf>
    <xf numFmtId="0" fontId="121" fillId="33" borderId="0" xfId="284" applyFont="1" applyFill="1" applyAlignment="1">
      <alignment horizontal="center" vertical="center" wrapText="1"/>
    </xf>
    <xf numFmtId="0" fontId="121" fillId="33" borderId="33" xfId="284" applyFont="1" applyFill="1" applyBorder="1" applyAlignment="1">
      <alignment horizontal="center" vertical="center" wrapText="1"/>
    </xf>
    <xf numFmtId="0" fontId="121" fillId="33" borderId="336" xfId="284" applyFont="1" applyFill="1" applyBorder="1" applyAlignment="1">
      <alignment horizontal="center" vertical="center" wrapText="1"/>
    </xf>
    <xf numFmtId="0" fontId="121" fillId="33" borderId="273" xfId="284" applyFont="1" applyFill="1" applyBorder="1" applyAlignment="1">
      <alignment horizontal="center" vertical="center" wrapText="1"/>
    </xf>
    <xf numFmtId="0" fontId="121" fillId="33" borderId="337" xfId="284" applyFont="1" applyFill="1" applyBorder="1" applyAlignment="1">
      <alignment horizontal="center" vertical="center" wrapText="1"/>
    </xf>
    <xf numFmtId="0" fontId="6" fillId="0" borderId="25" xfId="284" applyBorder="1" applyAlignment="1">
      <alignment vertical="center" shrinkToFit="1"/>
    </xf>
    <xf numFmtId="0" fontId="6" fillId="0" borderId="59" xfId="284" applyBorder="1" applyAlignment="1">
      <alignment vertical="center" shrinkToFit="1"/>
    </xf>
    <xf numFmtId="0" fontId="6" fillId="0" borderId="54" xfId="284" applyBorder="1" applyAlignment="1">
      <alignment vertical="center" shrinkToFit="1"/>
    </xf>
    <xf numFmtId="0" fontId="6" fillId="33" borderId="25" xfId="284" applyFill="1" applyBorder="1" applyAlignment="1">
      <alignment horizontal="center" vertical="center" shrinkToFit="1"/>
    </xf>
    <xf numFmtId="0" fontId="6" fillId="33" borderId="59" xfId="284" applyFill="1" applyBorder="1" applyAlignment="1">
      <alignment horizontal="center" vertical="center" shrinkToFit="1"/>
    </xf>
    <xf numFmtId="0" fontId="6" fillId="0" borderId="85" xfId="284" applyBorder="1" applyAlignment="1">
      <alignment vertical="center" shrinkToFit="1"/>
    </xf>
    <xf numFmtId="0" fontId="6" fillId="0" borderId="84" xfId="284" applyBorder="1" applyAlignment="1">
      <alignment vertical="center" shrinkToFit="1"/>
    </xf>
    <xf numFmtId="0" fontId="6" fillId="0" borderId="28" xfId="284" applyBorder="1" applyAlignment="1">
      <alignment horizontal="left" vertical="center" shrinkToFit="1"/>
    </xf>
    <xf numFmtId="0" fontId="96" fillId="30" borderId="21" xfId="284" applyFont="1" applyFill="1" applyBorder="1" applyAlignment="1">
      <alignment horizontal="center" vertical="center"/>
    </xf>
    <xf numFmtId="0" fontId="96" fillId="30" borderId="62" xfId="284" applyFont="1" applyFill="1" applyBorder="1" applyAlignment="1">
      <alignment horizontal="center" vertical="center"/>
    </xf>
    <xf numFmtId="0" fontId="96" fillId="30" borderId="50" xfId="284" applyFont="1" applyFill="1" applyBorder="1" applyAlignment="1">
      <alignment horizontal="center" vertical="center"/>
    </xf>
    <xf numFmtId="0" fontId="1" fillId="33" borderId="25" xfId="284" applyFont="1" applyFill="1" applyBorder="1" applyAlignment="1">
      <alignment horizontal="center" vertical="center"/>
    </xf>
    <xf numFmtId="0" fontId="0" fillId="0" borderId="59" xfId="0" applyBorder="1">
      <alignment vertical="center"/>
    </xf>
    <xf numFmtId="0" fontId="102" fillId="31" borderId="0" xfId="284" applyFont="1" applyFill="1" applyAlignment="1">
      <alignment horizontal="left" vertical="center" wrapText="1"/>
    </xf>
    <xf numFmtId="0" fontId="6" fillId="0" borderId="60" xfId="284" applyBorder="1">
      <alignment vertical="center"/>
    </xf>
    <xf numFmtId="0" fontId="6" fillId="0" borderId="61" xfId="284" applyBorder="1">
      <alignment vertical="center"/>
    </xf>
    <xf numFmtId="0" fontId="6" fillId="0" borderId="25" xfId="284" applyBorder="1" applyAlignment="1">
      <alignment horizontal="right" vertical="center" shrinkToFit="1"/>
    </xf>
    <xf numFmtId="0" fontId="6" fillId="0" borderId="59" xfId="284" applyBorder="1" applyAlignment="1">
      <alignment horizontal="right" vertical="center" shrinkToFit="1"/>
    </xf>
    <xf numFmtId="197" fontId="6" fillId="25" borderId="222" xfId="284" applyNumberFormat="1" applyFill="1" applyBorder="1" applyAlignment="1" applyProtection="1">
      <alignment horizontal="right" vertical="center" shrinkToFit="1"/>
      <protection locked="0"/>
    </xf>
    <xf numFmtId="197" fontId="6" fillId="25" borderId="224" xfId="284" applyNumberFormat="1" applyFill="1" applyBorder="1" applyAlignment="1" applyProtection="1">
      <alignment horizontal="right" vertical="center" shrinkToFit="1"/>
      <protection locked="0"/>
    </xf>
    <xf numFmtId="0" fontId="6" fillId="0" borderId="85" xfId="284" applyBorder="1" applyAlignment="1">
      <alignment vertical="center" wrapText="1" shrinkToFit="1"/>
    </xf>
    <xf numFmtId="0" fontId="6" fillId="0" borderId="85" xfId="284" applyBorder="1">
      <alignment vertical="center"/>
    </xf>
    <xf numFmtId="0" fontId="6" fillId="0" borderId="83" xfId="284" applyBorder="1">
      <alignment vertical="center"/>
    </xf>
    <xf numFmtId="0" fontId="6" fillId="0" borderId="84" xfId="284" applyBorder="1">
      <alignment vertical="center"/>
    </xf>
    <xf numFmtId="0" fontId="0" fillId="0" borderId="85" xfId="0" applyBorder="1">
      <alignment vertical="center"/>
    </xf>
    <xf numFmtId="0" fontId="0" fillId="0" borderId="83" xfId="0" applyBorder="1">
      <alignment vertical="center"/>
    </xf>
    <xf numFmtId="0" fontId="0" fillId="0" borderId="84" xfId="0" applyBorder="1">
      <alignment vertical="center"/>
    </xf>
    <xf numFmtId="0" fontId="118" fillId="30" borderId="29" xfId="0" applyFont="1" applyFill="1" applyBorder="1" applyAlignment="1">
      <alignment horizontal="center" vertical="top" wrapText="1"/>
    </xf>
    <xf numFmtId="0" fontId="118" fillId="30" borderId="60" xfId="0" applyFont="1" applyFill="1" applyBorder="1" applyAlignment="1">
      <alignment horizontal="center" vertical="top" wrapText="1"/>
    </xf>
    <xf numFmtId="0" fontId="118" fillId="30" borderId="61" xfId="0" applyFont="1" applyFill="1" applyBorder="1" applyAlignment="1">
      <alignment horizontal="center" vertical="top" wrapText="1"/>
    </xf>
    <xf numFmtId="0" fontId="118" fillId="30" borderId="32" xfId="0" applyFont="1" applyFill="1" applyBorder="1" applyAlignment="1">
      <alignment horizontal="center" vertical="top" wrapText="1"/>
    </xf>
    <xf numFmtId="0" fontId="118" fillId="30" borderId="0" xfId="0" applyFont="1" applyFill="1" applyAlignment="1">
      <alignment horizontal="center" vertical="top" wrapText="1"/>
    </xf>
    <xf numFmtId="0" fontId="118" fillId="30" borderId="33" xfId="0" applyFont="1" applyFill="1" applyBorder="1" applyAlignment="1">
      <alignment horizontal="center" vertical="top" wrapText="1"/>
    </xf>
    <xf numFmtId="38" fontId="118" fillId="30" borderId="29" xfId="281" applyFont="1" applyFill="1" applyBorder="1" applyAlignment="1" applyProtection="1">
      <alignment horizontal="center" vertical="top" wrapText="1"/>
    </xf>
    <xf numFmtId="38" fontId="118" fillId="30" borderId="60" xfId="281" applyFont="1" applyFill="1" applyBorder="1" applyAlignment="1" applyProtection="1">
      <alignment horizontal="center" vertical="top" wrapText="1"/>
    </xf>
    <xf numFmtId="38" fontId="118" fillId="30" borderId="61" xfId="281" applyFont="1" applyFill="1" applyBorder="1" applyAlignment="1" applyProtection="1">
      <alignment horizontal="center" vertical="top" wrapText="1"/>
    </xf>
    <xf numFmtId="38" fontId="118" fillId="30" borderId="21" xfId="281" applyFont="1" applyFill="1" applyBorder="1" applyAlignment="1" applyProtection="1">
      <alignment horizontal="center" vertical="top" wrapText="1"/>
    </xf>
    <xf numFmtId="38" fontId="118" fillId="30" borderId="62" xfId="281" applyFont="1" applyFill="1" applyBorder="1" applyAlignment="1" applyProtection="1">
      <alignment horizontal="center" vertical="top" wrapText="1"/>
    </xf>
    <xf numFmtId="38" fontId="118" fillId="30" borderId="50" xfId="281" applyFont="1" applyFill="1" applyBorder="1" applyAlignment="1" applyProtection="1">
      <alignment horizontal="center" vertical="top" wrapText="1"/>
    </xf>
    <xf numFmtId="203" fontId="133" fillId="25" borderId="331" xfId="281" applyNumberFormat="1" applyFont="1" applyFill="1" applyBorder="1" applyAlignment="1" applyProtection="1">
      <alignment horizontal="center" vertical="center" shrinkToFit="1"/>
      <protection locked="0"/>
    </xf>
    <xf numFmtId="203" fontId="133" fillId="25" borderId="259" xfId="281" applyNumberFormat="1" applyFont="1" applyFill="1" applyBorder="1" applyAlignment="1" applyProtection="1">
      <alignment horizontal="center" vertical="center" shrinkToFit="1"/>
      <protection locked="0"/>
    </xf>
    <xf numFmtId="203" fontId="133" fillId="25" borderId="332" xfId="281" applyNumberFormat="1" applyFont="1" applyFill="1" applyBorder="1" applyAlignment="1" applyProtection="1">
      <alignment horizontal="center" vertical="center" shrinkToFit="1"/>
      <protection locked="0"/>
    </xf>
    <xf numFmtId="203" fontId="133" fillId="25" borderId="325" xfId="281" applyNumberFormat="1" applyFont="1" applyFill="1" applyBorder="1" applyAlignment="1" applyProtection="1">
      <alignment horizontal="center" vertical="center" shrinkToFit="1"/>
      <protection locked="0"/>
    </xf>
    <xf numFmtId="203" fontId="133" fillId="25" borderId="338" xfId="281" applyNumberFormat="1" applyFont="1" applyFill="1" applyBorder="1" applyAlignment="1" applyProtection="1">
      <alignment horizontal="center" vertical="center" shrinkToFit="1"/>
      <protection locked="0"/>
    </xf>
    <xf numFmtId="203" fontId="133" fillId="25" borderId="326" xfId="281" applyNumberFormat="1" applyFont="1" applyFill="1" applyBorder="1" applyAlignment="1" applyProtection="1">
      <alignment horizontal="center" vertical="center" shrinkToFit="1"/>
      <protection locked="0"/>
    </xf>
    <xf numFmtId="203" fontId="133" fillId="25" borderId="304" xfId="281" applyNumberFormat="1" applyFont="1" applyFill="1" applyBorder="1" applyAlignment="1" applyProtection="1">
      <alignment horizontal="center" vertical="center" shrinkToFit="1"/>
      <protection locked="0"/>
    </xf>
    <xf numFmtId="203" fontId="133" fillId="25" borderId="59" xfId="281" applyNumberFormat="1" applyFont="1" applyFill="1" applyBorder="1" applyAlignment="1" applyProtection="1">
      <alignment horizontal="center" vertical="center" shrinkToFit="1"/>
      <protection locked="0"/>
    </xf>
    <xf numFmtId="203" fontId="133" fillId="25" borderId="237" xfId="281" applyNumberFormat="1" applyFont="1" applyFill="1" applyBorder="1" applyAlignment="1" applyProtection="1">
      <alignment horizontal="center" vertical="center" shrinkToFit="1"/>
      <protection locked="0"/>
    </xf>
    <xf numFmtId="203" fontId="154" fillId="0" borderId="132" xfId="281" applyNumberFormat="1" applyFont="1" applyFill="1" applyBorder="1" applyAlignment="1" applyProtection="1">
      <alignment horizontal="center" vertical="center" shrinkToFit="1"/>
    </xf>
    <xf numFmtId="203" fontId="154" fillId="0" borderId="133" xfId="281" applyNumberFormat="1" applyFont="1" applyFill="1" applyBorder="1" applyAlignment="1" applyProtection="1">
      <alignment horizontal="center" vertical="center" shrinkToFit="1"/>
    </xf>
    <xf numFmtId="203" fontId="154" fillId="0" borderId="285" xfId="281" applyNumberFormat="1" applyFont="1" applyFill="1" applyBorder="1" applyAlignment="1" applyProtection="1">
      <alignment horizontal="center" vertical="center" shrinkToFit="1"/>
    </xf>
    <xf numFmtId="203" fontId="154" fillId="0" borderId="284" xfId="281" applyNumberFormat="1" applyFont="1" applyFill="1" applyBorder="1" applyAlignment="1" applyProtection="1">
      <alignment horizontal="right" vertical="center" shrinkToFit="1"/>
    </xf>
    <xf numFmtId="203" fontId="154" fillId="0" borderId="285" xfId="281" applyNumberFormat="1" applyFont="1" applyFill="1" applyBorder="1" applyAlignment="1" applyProtection="1">
      <alignment horizontal="right" vertical="center" shrinkToFit="1"/>
    </xf>
    <xf numFmtId="204" fontId="146" fillId="0" borderId="25" xfId="281" applyNumberFormat="1" applyFont="1" applyBorder="1" applyAlignment="1" applyProtection="1">
      <alignment horizontal="center" vertical="center" shrinkToFit="1"/>
    </xf>
    <xf numFmtId="204" fontId="146" fillId="0" borderId="59" xfId="281" applyNumberFormat="1" applyFont="1" applyBorder="1" applyAlignment="1" applyProtection="1">
      <alignment horizontal="center" vertical="center" shrinkToFit="1"/>
    </xf>
    <xf numFmtId="204" fontId="146" fillId="0" borderId="54" xfId="281" applyNumberFormat="1" applyFont="1" applyBorder="1" applyAlignment="1" applyProtection="1">
      <alignment horizontal="center" vertical="center" shrinkToFit="1"/>
    </xf>
    <xf numFmtId="204" fontId="67" fillId="0" borderId="25" xfId="34" applyNumberFormat="1" applyFont="1" applyBorder="1" applyAlignment="1" applyProtection="1">
      <alignment horizontal="center" vertical="center" shrinkToFit="1"/>
    </xf>
    <xf numFmtId="204" fontId="67" fillId="0" borderId="59" xfId="34" applyNumberFormat="1" applyFont="1" applyBorder="1" applyAlignment="1" applyProtection="1">
      <alignment horizontal="center" vertical="center" shrinkToFit="1"/>
    </xf>
    <xf numFmtId="204" fontId="67" fillId="0" borderId="54" xfId="34" applyNumberFormat="1" applyFont="1" applyBorder="1" applyAlignment="1" applyProtection="1">
      <alignment horizontal="center" vertical="center" shrinkToFit="1"/>
    </xf>
    <xf numFmtId="204" fontId="146" fillId="0" borderId="29" xfId="281" applyNumberFormat="1" applyFont="1" applyBorder="1" applyAlignment="1" applyProtection="1">
      <alignment horizontal="center" vertical="center" shrinkToFit="1"/>
    </xf>
    <xf numFmtId="204" fontId="146" fillId="0" borderId="60" xfId="281" applyNumberFormat="1" applyFont="1" applyBorder="1" applyAlignment="1" applyProtection="1">
      <alignment horizontal="center" vertical="center" shrinkToFit="1"/>
    </xf>
    <xf numFmtId="204" fontId="146" fillId="0" borderId="61" xfId="281" applyNumberFormat="1" applyFont="1" applyBorder="1" applyAlignment="1" applyProtection="1">
      <alignment horizontal="center" vertical="center" shrinkToFit="1"/>
    </xf>
    <xf numFmtId="204" fontId="146" fillId="0" borderId="21" xfId="281" applyNumberFormat="1" applyFont="1" applyBorder="1" applyAlignment="1" applyProtection="1">
      <alignment horizontal="center" vertical="center" shrinkToFit="1"/>
    </xf>
    <xf numFmtId="204" fontId="146" fillId="0" borderId="62" xfId="281" applyNumberFormat="1" applyFont="1" applyBorder="1" applyAlignment="1" applyProtection="1">
      <alignment horizontal="center" vertical="center" shrinkToFit="1"/>
    </xf>
    <xf numFmtId="204" fontId="146" fillId="0" borderId="50" xfId="281" applyNumberFormat="1" applyFont="1" applyBorder="1" applyAlignment="1" applyProtection="1">
      <alignment horizontal="center" vertical="center" shrinkToFit="1"/>
    </xf>
    <xf numFmtId="203" fontId="154" fillId="0" borderId="341" xfId="281" applyNumberFormat="1" applyFont="1" applyFill="1" applyBorder="1" applyAlignment="1" applyProtection="1">
      <alignment horizontal="center" vertical="center" shrinkToFit="1"/>
    </xf>
    <xf numFmtId="203" fontId="154" fillId="0" borderId="130" xfId="281" applyNumberFormat="1" applyFont="1" applyFill="1" applyBorder="1" applyAlignment="1" applyProtection="1">
      <alignment horizontal="center" vertical="center" shrinkToFit="1"/>
    </xf>
    <xf numFmtId="203" fontId="154" fillId="0" borderId="131" xfId="281" applyNumberFormat="1" applyFont="1" applyFill="1" applyBorder="1" applyAlignment="1" applyProtection="1">
      <alignment horizontal="center" vertical="center" shrinkToFit="1"/>
    </xf>
    <xf numFmtId="204" fontId="153" fillId="0" borderId="1" xfId="281" applyNumberFormat="1" applyFont="1" applyFill="1" applyBorder="1" applyAlignment="1" applyProtection="1">
      <alignment horizontal="center" vertical="center" shrinkToFit="1"/>
    </xf>
    <xf numFmtId="204" fontId="153" fillId="0" borderId="277" xfId="281" applyNumberFormat="1" applyFont="1" applyFill="1" applyBorder="1" applyAlignment="1" applyProtection="1">
      <alignment horizontal="center" vertical="center" shrinkToFit="1"/>
    </xf>
    <xf numFmtId="204" fontId="153" fillId="0" borderId="252" xfId="281" applyNumberFormat="1" applyFont="1" applyFill="1" applyBorder="1" applyAlignment="1" applyProtection="1">
      <alignment horizontal="center" vertical="center" shrinkToFit="1"/>
    </xf>
    <xf numFmtId="204" fontId="146" fillId="0" borderId="323" xfId="281" applyNumberFormat="1" applyFont="1" applyBorder="1" applyAlignment="1" applyProtection="1">
      <alignment horizontal="center" vertical="center" shrinkToFit="1"/>
    </xf>
    <xf numFmtId="204" fontId="146" fillId="0" borderId="339" xfId="281" applyNumberFormat="1" applyFont="1" applyBorder="1" applyAlignment="1" applyProtection="1">
      <alignment horizontal="center" vertical="center" shrinkToFit="1"/>
    </xf>
    <xf numFmtId="204" fontId="146" fillId="0" borderId="340" xfId="281" applyNumberFormat="1" applyFont="1" applyBorder="1" applyAlignment="1" applyProtection="1">
      <alignment horizontal="center" vertical="center" shrinkToFit="1"/>
    </xf>
    <xf numFmtId="0" fontId="168" fillId="25" borderId="28" xfId="0" applyFont="1" applyFill="1" applyBorder="1" applyAlignment="1" applyProtection="1">
      <alignment horizontal="center" vertical="center"/>
      <protection locked="0"/>
    </xf>
    <xf numFmtId="0" fontId="168" fillId="36" borderId="28" xfId="0" applyFont="1" applyFill="1" applyBorder="1" applyAlignment="1" applyProtection="1">
      <alignment horizontal="center" vertical="center"/>
      <protection locked="0"/>
    </xf>
    <xf numFmtId="180" fontId="163" fillId="38" borderId="28" xfId="0" applyNumberFormat="1" applyFont="1" applyFill="1" applyBorder="1" applyAlignment="1">
      <alignment horizontal="center" vertical="center"/>
    </xf>
    <xf numFmtId="0" fontId="151" fillId="30" borderId="84" xfId="0" applyFont="1" applyFill="1" applyBorder="1" applyAlignment="1">
      <alignment horizontal="right" wrapText="1"/>
    </xf>
    <xf numFmtId="0" fontId="151" fillId="30" borderId="83" xfId="0" applyFont="1" applyFill="1" applyBorder="1" applyAlignment="1">
      <alignment horizontal="right" wrapText="1"/>
    </xf>
    <xf numFmtId="0" fontId="137" fillId="30" borderId="28" xfId="0" applyFont="1" applyFill="1" applyBorder="1" applyAlignment="1">
      <alignment horizontal="center" vertical="top"/>
    </xf>
    <xf numFmtId="0" fontId="137" fillId="30" borderId="28" xfId="0" applyFont="1" applyFill="1" applyBorder="1" applyAlignment="1">
      <alignment horizontal="center" vertical="center"/>
    </xf>
    <xf numFmtId="0" fontId="137" fillId="30" borderId="25" xfId="0" applyFont="1" applyFill="1" applyBorder="1" applyAlignment="1">
      <alignment horizontal="center" vertical="center"/>
    </xf>
    <xf numFmtId="0" fontId="137" fillId="25" borderId="232" xfId="0" applyFont="1" applyFill="1" applyBorder="1" applyAlignment="1" applyProtection="1">
      <alignment horizontal="center" vertical="center" shrinkToFit="1"/>
      <protection locked="0"/>
    </xf>
    <xf numFmtId="0" fontId="137" fillId="25" borderId="233" xfId="0" applyFont="1" applyFill="1" applyBorder="1" applyAlignment="1" applyProtection="1">
      <alignment horizontal="center" vertical="center" shrinkToFit="1"/>
      <protection locked="0"/>
    </xf>
    <xf numFmtId="0" fontId="137" fillId="25" borderId="234" xfId="0" applyFont="1" applyFill="1" applyBorder="1" applyAlignment="1" applyProtection="1">
      <alignment horizontal="center" vertical="center" shrinkToFit="1"/>
      <protection locked="0"/>
    </xf>
    <xf numFmtId="0" fontId="137" fillId="30" borderId="60" xfId="0" applyFont="1" applyFill="1" applyBorder="1" applyAlignment="1">
      <alignment horizontal="center" vertical="top"/>
    </xf>
    <xf numFmtId="0" fontId="137" fillId="30" borderId="61" xfId="0" applyFont="1" applyFill="1" applyBorder="1" applyAlignment="1">
      <alignment horizontal="center" vertical="top"/>
    </xf>
    <xf numFmtId="0" fontId="137" fillId="30" borderId="62" xfId="0" applyFont="1" applyFill="1" applyBorder="1" applyAlignment="1">
      <alignment horizontal="center" vertical="top"/>
    </xf>
    <xf numFmtId="0" fontId="137" fillId="30" borderId="50" xfId="0" applyFont="1" applyFill="1" applyBorder="1" applyAlignment="1">
      <alignment horizontal="center" vertical="top"/>
    </xf>
    <xf numFmtId="180" fontId="163" fillId="0" borderId="25" xfId="0" applyNumberFormat="1" applyFont="1" applyBorder="1" applyAlignment="1">
      <alignment horizontal="center" vertical="center"/>
    </xf>
    <xf numFmtId="180" fontId="163" fillId="0" borderId="59" xfId="0" applyNumberFormat="1" applyFont="1" applyBorder="1" applyAlignment="1">
      <alignment horizontal="center" vertical="center"/>
    </xf>
    <xf numFmtId="180" fontId="163" fillId="0" borderId="54" xfId="0" applyNumberFormat="1" applyFont="1" applyBorder="1" applyAlignment="1">
      <alignment horizontal="center" vertical="center"/>
    </xf>
    <xf numFmtId="0" fontId="163" fillId="0" borderId="28" xfId="0" applyFont="1" applyBorder="1" applyAlignment="1">
      <alignment horizontal="center" vertical="center" shrinkToFit="1"/>
    </xf>
    <xf numFmtId="179" fontId="168" fillId="0" borderId="28" xfId="0" applyNumberFormat="1" applyFont="1" applyBorder="1" applyAlignment="1">
      <alignment horizontal="center" vertical="center" shrinkToFit="1"/>
    </xf>
    <xf numFmtId="203" fontId="168" fillId="0" borderId="28" xfId="0" applyNumberFormat="1" applyFont="1" applyBorder="1" applyAlignment="1">
      <alignment horizontal="center" vertical="center"/>
    </xf>
    <xf numFmtId="0" fontId="168" fillId="0" borderId="28" xfId="0" applyFont="1" applyBorder="1" applyAlignment="1">
      <alignment horizontal="center" vertical="center"/>
    </xf>
    <xf numFmtId="180" fontId="168" fillId="0" borderId="28" xfId="0" applyNumberFormat="1" applyFont="1" applyBorder="1" applyAlignment="1">
      <alignment horizontal="center" vertical="center"/>
    </xf>
    <xf numFmtId="0" fontId="137" fillId="30" borderId="28" xfId="0" applyFont="1" applyFill="1" applyBorder="1" applyAlignment="1">
      <alignment horizontal="center" vertical="top" wrapText="1"/>
    </xf>
    <xf numFmtId="0" fontId="137" fillId="30" borderId="85" xfId="0" applyFont="1" applyFill="1" applyBorder="1" applyAlignment="1">
      <alignment horizontal="center" vertical="top" wrapText="1"/>
    </xf>
    <xf numFmtId="0" fontId="137" fillId="30" borderId="85" xfId="0" applyFont="1" applyFill="1" applyBorder="1" applyAlignment="1">
      <alignment horizontal="center" vertical="top"/>
    </xf>
    <xf numFmtId="0" fontId="137" fillId="30" borderId="84" xfId="0" applyFont="1" applyFill="1" applyBorder="1" applyAlignment="1">
      <alignment horizontal="center" vertical="top"/>
    </xf>
    <xf numFmtId="0" fontId="118" fillId="40" borderId="28" xfId="0" applyFont="1" applyFill="1" applyBorder="1" applyAlignment="1">
      <alignment horizontal="center" vertical="center"/>
    </xf>
    <xf numFmtId="179" fontId="163" fillId="38" borderId="28" xfId="0" applyNumberFormat="1" applyFont="1" applyFill="1" applyBorder="1" applyAlignment="1">
      <alignment horizontal="center" vertical="center" shrinkToFit="1"/>
    </xf>
    <xf numFmtId="0" fontId="43" fillId="0" borderId="28" xfId="0" applyFont="1" applyBorder="1" applyAlignment="1">
      <alignment horizontal="center" vertical="center"/>
    </xf>
    <xf numFmtId="0" fontId="133" fillId="0" borderId="29" xfId="0" applyFont="1" applyBorder="1" applyAlignment="1">
      <alignment horizontal="center" vertical="center" textRotation="255" shrinkToFit="1"/>
    </xf>
    <xf numFmtId="0" fontId="133" fillId="0" borderId="32" xfId="0" applyFont="1" applyBorder="1" applyAlignment="1">
      <alignment horizontal="center" vertical="center" textRotation="255" shrinkToFit="1"/>
    </xf>
    <xf numFmtId="0" fontId="133" fillId="0" borderId="323" xfId="0" applyFont="1" applyBorder="1" applyAlignment="1">
      <alignment horizontal="center" vertical="center" textRotation="255" shrinkToFit="1"/>
    </xf>
    <xf numFmtId="0" fontId="133" fillId="0" borderId="25" xfId="0" applyFont="1" applyBorder="1" applyAlignment="1">
      <alignment horizontal="left" vertical="center"/>
    </xf>
    <xf numFmtId="0" fontId="133" fillId="0" borderId="59" xfId="0" applyFont="1" applyBorder="1" applyAlignment="1">
      <alignment horizontal="left" vertical="center"/>
    </xf>
    <xf numFmtId="203" fontId="133" fillId="25" borderId="303" xfId="281" applyNumberFormat="1" applyFont="1" applyFill="1" applyBorder="1" applyAlignment="1" applyProtection="1">
      <alignment horizontal="center" vertical="center" shrinkToFit="1"/>
      <protection locked="0"/>
    </xf>
    <xf numFmtId="203" fontId="133" fillId="25" borderId="60" xfId="281" applyNumberFormat="1" applyFont="1" applyFill="1" applyBorder="1" applyAlignment="1" applyProtection="1">
      <alignment horizontal="center" vertical="center" shrinkToFit="1"/>
      <protection locked="0"/>
    </xf>
    <xf numFmtId="203" fontId="133" fillId="25" borderId="329" xfId="281" applyNumberFormat="1" applyFont="1" applyFill="1" applyBorder="1" applyAlignment="1" applyProtection="1">
      <alignment horizontal="center" vertical="center" shrinkToFit="1"/>
      <protection locked="0"/>
    </xf>
    <xf numFmtId="203" fontId="133" fillId="25" borderId="272" xfId="281" applyNumberFormat="1" applyFont="1" applyFill="1" applyBorder="1" applyAlignment="1" applyProtection="1">
      <alignment horizontal="center" vertical="center" shrinkToFit="1"/>
      <protection locked="0"/>
    </xf>
    <xf numFmtId="203" fontId="133" fillId="25" borderId="273" xfId="281" applyNumberFormat="1" applyFont="1" applyFill="1" applyBorder="1" applyAlignment="1" applyProtection="1">
      <alignment horizontal="center" vertical="center" shrinkToFit="1"/>
      <protection locked="0"/>
    </xf>
    <xf numFmtId="203" fontId="133" fillId="25" borderId="274" xfId="281" applyNumberFormat="1" applyFont="1" applyFill="1" applyBorder="1" applyAlignment="1" applyProtection="1">
      <alignment horizontal="center" vertical="center" shrinkToFit="1"/>
      <protection locked="0"/>
    </xf>
    <xf numFmtId="0" fontId="137" fillId="30" borderId="28" xfId="0" applyFont="1" applyFill="1" applyBorder="1" applyAlignment="1">
      <alignment horizontal="left" vertical="center"/>
    </xf>
    <xf numFmtId="0" fontId="146" fillId="30" borderId="281" xfId="0" applyFont="1" applyFill="1" applyBorder="1" applyAlignment="1">
      <alignment horizontal="center" vertical="center" shrinkToFit="1"/>
    </xf>
    <xf numFmtId="0" fontId="146" fillId="30" borderId="282" xfId="0" applyFont="1" applyFill="1" applyBorder="1" applyAlignment="1">
      <alignment horizontal="center" vertical="center" shrinkToFit="1"/>
    </xf>
    <xf numFmtId="0" fontId="146" fillId="30" borderId="283" xfId="0" applyFont="1" applyFill="1" applyBorder="1" applyAlignment="1">
      <alignment horizontal="center" vertical="center" shrinkToFit="1"/>
    </xf>
    <xf numFmtId="203" fontId="133" fillId="0" borderId="21" xfId="281" applyNumberFormat="1" applyFont="1" applyFill="1" applyBorder="1" applyAlignment="1" applyProtection="1">
      <alignment horizontal="right" vertical="center" shrinkToFit="1"/>
    </xf>
    <xf numFmtId="203" fontId="133" fillId="0" borderId="50" xfId="281" applyNumberFormat="1" applyFont="1" applyFill="1" applyBorder="1" applyAlignment="1" applyProtection="1">
      <alignment horizontal="right" vertical="center" shrinkToFit="1"/>
    </xf>
    <xf numFmtId="0" fontId="43" fillId="30" borderId="21" xfId="0" applyFont="1" applyFill="1" applyBorder="1" applyAlignment="1">
      <alignment horizontal="center" vertical="center" shrinkToFit="1"/>
    </xf>
    <xf numFmtId="0" fontId="43" fillId="30" borderId="62" xfId="0" applyFont="1" applyFill="1" applyBorder="1" applyAlignment="1">
      <alignment horizontal="center" vertical="center" shrinkToFit="1"/>
    </xf>
    <xf numFmtId="0" fontId="43" fillId="30" borderId="50" xfId="0" applyFont="1" applyFill="1" applyBorder="1" applyAlignment="1">
      <alignment horizontal="center" vertical="center" shrinkToFit="1"/>
    </xf>
    <xf numFmtId="203" fontId="43" fillId="0" borderId="25" xfId="0" applyNumberFormat="1" applyFont="1" applyBorder="1" applyAlignment="1">
      <alignment horizontal="right" vertical="center" shrinkToFit="1"/>
    </xf>
    <xf numFmtId="203" fontId="43" fillId="0" borderId="54" xfId="0" applyNumberFormat="1" applyFont="1" applyBorder="1" applyAlignment="1">
      <alignment horizontal="right" vertical="center" shrinkToFit="1"/>
    </xf>
    <xf numFmtId="203" fontId="146" fillId="0" borderId="21" xfId="281" applyNumberFormat="1" applyFont="1" applyFill="1" applyBorder="1" applyAlignment="1" applyProtection="1">
      <alignment horizontal="right" vertical="center" shrinkToFit="1"/>
    </xf>
    <xf numFmtId="203" fontId="146" fillId="0" borderId="50" xfId="281" applyNumberFormat="1" applyFont="1" applyFill="1" applyBorder="1" applyAlignment="1" applyProtection="1">
      <alignment horizontal="right" vertical="center" shrinkToFit="1"/>
    </xf>
    <xf numFmtId="203" fontId="154" fillId="0" borderId="284" xfId="281" applyNumberFormat="1" applyFont="1" applyFill="1" applyBorder="1" applyAlignment="1" applyProtection="1">
      <alignment horizontal="center" vertical="center" shrinkToFit="1"/>
    </xf>
    <xf numFmtId="203" fontId="154" fillId="0" borderId="134" xfId="281" applyNumberFormat="1" applyFont="1" applyFill="1" applyBorder="1" applyAlignment="1" applyProtection="1">
      <alignment horizontal="center" vertical="center" shrinkToFit="1"/>
    </xf>
    <xf numFmtId="203" fontId="133" fillId="25" borderId="230" xfId="281" applyNumberFormat="1" applyFont="1" applyFill="1" applyBorder="1" applyAlignment="1" applyProtection="1">
      <alignment horizontal="center" vertical="center" shrinkToFit="1"/>
      <protection locked="0"/>
    </xf>
    <xf numFmtId="203" fontId="133" fillId="25" borderId="62" xfId="281" applyNumberFormat="1" applyFont="1" applyFill="1" applyBorder="1" applyAlignment="1" applyProtection="1">
      <alignment horizontal="center" vertical="center" shrinkToFit="1"/>
      <protection locked="0"/>
    </xf>
    <xf numFmtId="203" fontId="133" fillId="25" borderId="330" xfId="281" applyNumberFormat="1" applyFont="1" applyFill="1" applyBorder="1" applyAlignment="1" applyProtection="1">
      <alignment horizontal="center" vertical="center" shrinkToFit="1"/>
      <protection locked="0"/>
    </xf>
    <xf numFmtId="0" fontId="159" fillId="0" borderId="62" xfId="0" applyFont="1" applyBorder="1" applyAlignment="1">
      <alignment horizontal="left" vertical="top" wrapText="1"/>
    </xf>
    <xf numFmtId="0" fontId="43" fillId="30" borderId="29" xfId="0" applyFont="1" applyFill="1" applyBorder="1" applyAlignment="1">
      <alignment horizontal="center" vertical="top" wrapText="1"/>
    </xf>
    <xf numFmtId="0" fontId="43" fillId="30" borderId="60" xfId="0" applyFont="1" applyFill="1" applyBorder="1" applyAlignment="1">
      <alignment horizontal="center" vertical="top" wrapText="1"/>
    </xf>
    <xf numFmtId="0" fontId="43" fillId="30" borderId="61" xfId="0" applyFont="1" applyFill="1" applyBorder="1" applyAlignment="1">
      <alignment horizontal="center" vertical="top" wrapText="1"/>
    </xf>
    <xf numFmtId="0" fontId="43" fillId="30" borderId="21" xfId="0" applyFont="1" applyFill="1" applyBorder="1" applyAlignment="1">
      <alignment horizontal="center" vertical="top" wrapText="1"/>
    </xf>
    <xf numFmtId="0" fontId="43" fillId="30" borderId="62" xfId="0" applyFont="1" applyFill="1" applyBorder="1" applyAlignment="1">
      <alignment horizontal="center" vertical="top" wrapText="1"/>
    </xf>
    <xf numFmtId="0" fontId="43" fillId="30" borderId="50" xfId="0" applyFont="1" applyFill="1" applyBorder="1" applyAlignment="1">
      <alignment horizontal="center" vertical="top" wrapText="1"/>
    </xf>
    <xf numFmtId="179" fontId="146" fillId="32" borderId="222" xfId="0" applyNumberFormat="1" applyFont="1" applyFill="1" applyBorder="1" applyAlignment="1" applyProtection="1">
      <alignment horizontal="right" vertical="center"/>
      <protection locked="0"/>
    </xf>
    <xf numFmtId="179" fontId="146" fillId="32" borderId="223" xfId="0" applyNumberFormat="1" applyFont="1" applyFill="1" applyBorder="1" applyAlignment="1" applyProtection="1">
      <alignment horizontal="right" vertical="center"/>
      <protection locked="0"/>
    </xf>
    <xf numFmtId="179" fontId="146" fillId="32" borderId="222" xfId="0" applyNumberFormat="1" applyFont="1" applyFill="1" applyBorder="1" applyAlignment="1" applyProtection="1">
      <alignment horizontal="right" vertical="center" shrinkToFit="1"/>
      <protection locked="0"/>
    </xf>
    <xf numFmtId="179" fontId="146" fillId="32" borderId="223" xfId="0" applyNumberFormat="1" applyFont="1" applyFill="1" applyBorder="1" applyAlignment="1" applyProtection="1">
      <alignment horizontal="right" vertical="center" shrinkToFit="1"/>
      <protection locked="0"/>
    </xf>
    <xf numFmtId="179" fontId="146" fillId="28" borderId="25" xfId="0" applyNumberFormat="1" applyFont="1" applyFill="1" applyBorder="1" applyAlignment="1">
      <alignment horizontal="right" vertical="center"/>
    </xf>
    <xf numFmtId="179" fontId="146" fillId="28" borderId="59" xfId="0" applyNumberFormat="1" applyFont="1" applyFill="1" applyBorder="1" applyAlignment="1">
      <alignment horizontal="right" vertical="center"/>
    </xf>
    <xf numFmtId="0" fontId="133" fillId="40" borderId="0" xfId="0" applyFont="1" applyFill="1" applyAlignment="1">
      <alignment horizontal="center" vertical="top" shrinkToFit="1"/>
    </xf>
    <xf numFmtId="0" fontId="133" fillId="40" borderId="0" xfId="0" applyFont="1" applyFill="1" applyAlignment="1">
      <alignment horizontal="center" vertical="center" textRotation="255"/>
    </xf>
    <xf numFmtId="0" fontId="155" fillId="31" borderId="236" xfId="0" applyFont="1" applyFill="1" applyBorder="1" applyAlignment="1">
      <alignment horizontal="center" vertical="center" shrinkToFit="1"/>
    </xf>
    <xf numFmtId="0" fontId="145" fillId="31" borderId="28" xfId="0" applyFont="1" applyFill="1" applyBorder="1" applyAlignment="1">
      <alignment horizontal="center" vertical="center" shrinkToFit="1"/>
    </xf>
    <xf numFmtId="0" fontId="145" fillId="31" borderId="25" xfId="0" applyFont="1" applyFill="1" applyBorder="1" applyAlignment="1">
      <alignment horizontal="center" vertical="center"/>
    </xf>
    <xf numFmtId="0" fontId="145" fillId="31" borderId="59" xfId="0" applyFont="1" applyFill="1" applyBorder="1" applyAlignment="1">
      <alignment horizontal="center" vertical="center"/>
    </xf>
    <xf numFmtId="0" fontId="145" fillId="31" borderId="54" xfId="0" applyFont="1" applyFill="1" applyBorder="1" applyAlignment="1">
      <alignment horizontal="center" vertical="center"/>
    </xf>
    <xf numFmtId="0" fontId="145" fillId="31" borderId="54" xfId="0" applyFont="1" applyFill="1" applyBorder="1" applyAlignment="1">
      <alignment horizontal="center" vertical="center" shrinkToFit="1"/>
    </xf>
    <xf numFmtId="179" fontId="146" fillId="0" borderId="32" xfId="0" applyNumberFormat="1" applyFont="1" applyBorder="1" applyAlignment="1">
      <alignment horizontal="right" vertical="center" shrinkToFit="1"/>
    </xf>
    <xf numFmtId="179" fontId="146" fillId="0" borderId="0" xfId="0" applyNumberFormat="1" applyFont="1" applyAlignment="1">
      <alignment horizontal="right" vertical="center" shrinkToFit="1"/>
    </xf>
    <xf numFmtId="179" fontId="146" fillId="0" borderId="21" xfId="0" applyNumberFormat="1" applyFont="1" applyBorder="1" applyAlignment="1">
      <alignment horizontal="right" vertical="center" shrinkToFit="1"/>
    </xf>
    <xf numFmtId="179" fontId="146" fillId="0" borderId="62" xfId="0" applyNumberFormat="1" applyFont="1" applyBorder="1" applyAlignment="1">
      <alignment horizontal="right" vertical="center" shrinkToFit="1"/>
    </xf>
    <xf numFmtId="0" fontId="146" fillId="0" borderId="33" xfId="0" applyFont="1" applyBorder="1" applyAlignment="1">
      <alignment horizontal="left" vertical="center"/>
    </xf>
    <xf numFmtId="0" fontId="146" fillId="0" borderId="50" xfId="0" applyFont="1" applyBorder="1" applyAlignment="1">
      <alignment horizontal="left" vertical="center"/>
    </xf>
    <xf numFmtId="179" fontId="146" fillId="0" borderId="25" xfId="0" applyNumberFormat="1" applyFont="1" applyBorder="1" applyAlignment="1">
      <alignment horizontal="right" vertical="center" shrinkToFit="1"/>
    </xf>
    <xf numFmtId="179" fontId="146" fillId="0" borderId="59" xfId="0" applyNumberFormat="1" applyFont="1" applyBorder="1" applyAlignment="1">
      <alignment horizontal="right" vertical="center" shrinkToFit="1"/>
    </xf>
    <xf numFmtId="0" fontId="145" fillId="31" borderId="28" xfId="0" applyFont="1" applyFill="1" applyBorder="1" applyAlignment="1">
      <alignment horizontal="center" vertical="center"/>
    </xf>
    <xf numFmtId="0" fontId="118" fillId="30" borderId="336" xfId="0" applyFont="1" applyFill="1" applyBorder="1" applyAlignment="1">
      <alignment horizontal="center" vertical="top" wrapText="1"/>
    </xf>
    <xf numFmtId="0" fontId="118" fillId="30" borderId="273" xfId="0" applyFont="1" applyFill="1" applyBorder="1" applyAlignment="1">
      <alignment horizontal="center" vertical="top" wrapText="1"/>
    </xf>
    <xf numFmtId="0" fontId="118" fillId="30" borderId="337" xfId="0" applyFont="1" applyFill="1" applyBorder="1" applyAlignment="1">
      <alignment horizontal="center" vertical="top" wrapText="1"/>
    </xf>
    <xf numFmtId="0" fontId="133" fillId="34" borderId="0" xfId="0" applyFont="1" applyFill="1" applyAlignment="1">
      <alignment horizontal="center" vertical="top" shrinkToFit="1"/>
    </xf>
    <xf numFmtId="179" fontId="148" fillId="32" borderId="228" xfId="0" applyNumberFormat="1" applyFont="1" applyFill="1" applyBorder="1" applyAlignment="1" applyProtection="1">
      <alignment horizontal="right" vertical="center" shrinkToFit="1"/>
      <protection locked="0"/>
    </xf>
    <xf numFmtId="179" fontId="148" fillId="32" borderId="229" xfId="0" applyNumberFormat="1" applyFont="1" applyFill="1" applyBorder="1" applyAlignment="1" applyProtection="1">
      <alignment horizontal="right" vertical="center" shrinkToFit="1"/>
      <protection locked="0"/>
    </xf>
    <xf numFmtId="179" fontId="148" fillId="32" borderId="238" xfId="0" applyNumberFormat="1" applyFont="1" applyFill="1" applyBorder="1" applyAlignment="1" applyProtection="1">
      <alignment horizontal="right" vertical="center" shrinkToFit="1"/>
      <protection locked="0"/>
    </xf>
    <xf numFmtId="179" fontId="148" fillId="32" borderId="0" xfId="0" applyNumberFormat="1" applyFont="1" applyFill="1" applyAlignment="1" applyProtection="1">
      <alignment horizontal="right" vertical="center" shrinkToFit="1"/>
      <protection locked="0"/>
    </xf>
    <xf numFmtId="0" fontId="146" fillId="0" borderId="260" xfId="0" applyFont="1" applyBorder="1" applyAlignment="1">
      <alignment horizontal="left" vertical="center"/>
    </xf>
    <xf numFmtId="0" fontId="146" fillId="0" borderId="235" xfId="0" applyFont="1" applyBorder="1" applyAlignment="1">
      <alignment horizontal="left" vertical="center"/>
    </xf>
    <xf numFmtId="179" fontId="146" fillId="0" borderId="29" xfId="0" applyNumberFormat="1" applyFont="1" applyBorder="1" applyAlignment="1">
      <alignment horizontal="right" vertical="center" shrinkToFit="1"/>
    </xf>
    <xf numFmtId="179" fontId="146" fillId="0" borderId="60" xfId="0" applyNumberFormat="1" applyFont="1" applyBorder="1" applyAlignment="1">
      <alignment horizontal="right" vertical="center" shrinkToFit="1"/>
    </xf>
    <xf numFmtId="0" fontId="146" fillId="0" borderId="61" xfId="0" applyFont="1" applyBorder="1" applyAlignment="1">
      <alignment horizontal="left" vertical="center"/>
    </xf>
    <xf numFmtId="179" fontId="148" fillId="38" borderId="228" xfId="0" applyNumberFormat="1" applyFont="1" applyFill="1" applyBorder="1" applyAlignment="1">
      <alignment horizontal="right" vertical="center" shrinkToFit="1"/>
    </xf>
    <xf numFmtId="179" fontId="148" fillId="38" borderId="229" xfId="0" applyNumberFormat="1" applyFont="1" applyFill="1" applyBorder="1" applyAlignment="1">
      <alignment horizontal="right" vertical="center" shrinkToFit="1"/>
    </xf>
    <xf numFmtId="179" fontId="148" fillId="38" borderId="238" xfId="0" applyNumberFormat="1" applyFont="1" applyFill="1" applyBorder="1" applyAlignment="1">
      <alignment horizontal="right" vertical="center" shrinkToFit="1"/>
    </xf>
    <xf numFmtId="179" fontId="148" fillId="38" borderId="0" xfId="0" applyNumberFormat="1" applyFont="1" applyFill="1" applyAlignment="1">
      <alignment horizontal="right" vertical="center" shrinkToFit="1"/>
    </xf>
    <xf numFmtId="0" fontId="156" fillId="40" borderId="229" xfId="0" applyFont="1" applyFill="1" applyBorder="1" applyAlignment="1">
      <alignment horizontal="left" vertical="top" wrapText="1"/>
    </xf>
    <xf numFmtId="0" fontId="156" fillId="40" borderId="0" xfId="0" applyFont="1" applyFill="1" applyAlignment="1">
      <alignment horizontal="left" vertical="top" wrapText="1"/>
    </xf>
    <xf numFmtId="0" fontId="145" fillId="31" borderId="85" xfId="0" applyFont="1" applyFill="1" applyBorder="1" applyAlignment="1">
      <alignment horizontal="center" vertical="center" shrinkToFit="1"/>
    </xf>
    <xf numFmtId="0" fontId="156" fillId="40" borderId="62" xfId="0" applyFont="1" applyFill="1" applyBorder="1" applyAlignment="1">
      <alignment horizontal="left" vertical="top" wrapText="1"/>
    </xf>
    <xf numFmtId="0" fontId="118" fillId="35" borderId="85" xfId="0" applyFont="1" applyFill="1" applyBorder="1" applyAlignment="1">
      <alignment horizontal="center" vertical="center"/>
    </xf>
    <xf numFmtId="0" fontId="118" fillId="35" borderId="28" xfId="0" applyFont="1" applyFill="1" applyBorder="1" applyAlignment="1">
      <alignment horizontal="center" vertical="center" shrinkToFit="1"/>
    </xf>
    <xf numFmtId="0" fontId="118" fillId="35" borderId="29" xfId="0" applyFont="1" applyFill="1" applyBorder="1" applyAlignment="1">
      <alignment horizontal="center" vertical="center"/>
    </xf>
    <xf numFmtId="0" fontId="118" fillId="35" borderId="60" xfId="0" applyFont="1" applyFill="1" applyBorder="1" applyAlignment="1">
      <alignment horizontal="center" vertical="center"/>
    </xf>
    <xf numFmtId="0" fontId="118" fillId="35" borderId="61" xfId="0" applyFont="1" applyFill="1" applyBorder="1" applyAlignment="1">
      <alignment horizontal="center" vertical="center"/>
    </xf>
    <xf numFmtId="0" fontId="118" fillId="35" borderId="54" xfId="0" applyFont="1" applyFill="1" applyBorder="1" applyAlignment="1">
      <alignment horizontal="center" vertical="center" shrinkToFit="1"/>
    </xf>
    <xf numFmtId="0" fontId="156" fillId="34" borderId="229" xfId="0" applyFont="1" applyFill="1" applyBorder="1" applyAlignment="1">
      <alignment horizontal="left" vertical="top" wrapText="1"/>
    </xf>
    <xf numFmtId="0" fontId="156" fillId="34" borderId="0" xfId="0" applyFont="1" applyFill="1" applyAlignment="1">
      <alignment horizontal="left" vertical="top" wrapText="1"/>
    </xf>
    <xf numFmtId="0" fontId="118" fillId="35" borderId="85" xfId="0" applyFont="1" applyFill="1" applyBorder="1" applyAlignment="1">
      <alignment horizontal="center" vertical="center" shrinkToFit="1"/>
    </xf>
    <xf numFmtId="0" fontId="156" fillId="34" borderId="62" xfId="0" applyFont="1" applyFill="1" applyBorder="1" applyAlignment="1">
      <alignment horizontal="left" vertical="top" wrapText="1"/>
    </xf>
    <xf numFmtId="179" fontId="146" fillId="25" borderId="222" xfId="0" applyNumberFormat="1" applyFont="1" applyFill="1" applyBorder="1" applyAlignment="1" applyProtection="1">
      <alignment horizontal="right" vertical="center"/>
      <protection locked="0"/>
    </xf>
    <xf numFmtId="179" fontId="146" fillId="25" borderId="223" xfId="0" applyNumberFormat="1" applyFont="1" applyFill="1" applyBorder="1" applyAlignment="1" applyProtection="1">
      <alignment horizontal="right" vertical="center"/>
      <protection locked="0"/>
    </xf>
    <xf numFmtId="179" fontId="146" fillId="25" borderId="222" xfId="0" applyNumberFormat="1" applyFont="1" applyFill="1" applyBorder="1" applyAlignment="1" applyProtection="1">
      <alignment horizontal="right" vertical="center" shrinkToFit="1"/>
      <protection locked="0"/>
    </xf>
    <xf numFmtId="179" fontId="146" fillId="25" borderId="223" xfId="0" applyNumberFormat="1" applyFont="1" applyFill="1" applyBorder="1" applyAlignment="1" applyProtection="1">
      <alignment horizontal="right" vertical="center" shrinkToFit="1"/>
      <protection locked="0"/>
    </xf>
    <xf numFmtId="0" fontId="146" fillId="34" borderId="0" xfId="0" applyFont="1" applyFill="1" applyAlignment="1">
      <alignment horizontal="center" vertical="center" textRotation="255"/>
    </xf>
    <xf numFmtId="0" fontId="202" fillId="35" borderId="236" xfId="0" applyFont="1" applyFill="1" applyBorder="1" applyAlignment="1">
      <alignment horizontal="center" vertical="center" shrinkToFit="1"/>
    </xf>
    <xf numFmtId="179" fontId="148" fillId="26" borderId="228" xfId="0" applyNumberFormat="1" applyFont="1" applyFill="1" applyBorder="1" applyAlignment="1" applyProtection="1">
      <alignment horizontal="right" vertical="center" shrinkToFit="1"/>
      <protection locked="0"/>
    </xf>
    <xf numFmtId="179" fontId="148" fillId="26" borderId="229" xfId="0" applyNumberFormat="1" applyFont="1" applyFill="1" applyBorder="1" applyAlignment="1" applyProtection="1">
      <alignment horizontal="right" vertical="center" shrinkToFit="1"/>
      <protection locked="0"/>
    </xf>
    <xf numFmtId="179" fontId="148" fillId="26" borderId="238" xfId="0" applyNumberFormat="1" applyFont="1" applyFill="1" applyBorder="1" applyAlignment="1" applyProtection="1">
      <alignment horizontal="right" vertical="center" shrinkToFit="1"/>
      <protection locked="0"/>
    </xf>
    <xf numFmtId="179" fontId="148" fillId="26" borderId="0" xfId="0" applyNumberFormat="1" applyFont="1" applyFill="1" applyAlignment="1" applyProtection="1">
      <alignment horizontal="right" vertical="center" shrinkToFit="1"/>
      <protection locked="0"/>
    </xf>
    <xf numFmtId="179" fontId="148" fillId="0" borderId="228" xfId="0" applyNumberFormat="1" applyFont="1" applyBorder="1" applyAlignment="1">
      <alignment horizontal="right" vertical="center" shrinkToFit="1"/>
    </xf>
    <xf numFmtId="179" fontId="148" fillId="0" borderId="229" xfId="0" applyNumberFormat="1" applyFont="1" applyBorder="1" applyAlignment="1">
      <alignment horizontal="right" vertical="center" shrinkToFit="1"/>
    </xf>
    <xf numFmtId="179" fontId="148" fillId="0" borderId="272" xfId="0" applyNumberFormat="1" applyFont="1" applyBorder="1" applyAlignment="1">
      <alignment horizontal="right" vertical="center" shrinkToFit="1"/>
    </xf>
    <xf numFmtId="179" fontId="148" fillId="0" borderId="273" xfId="0" applyNumberFormat="1" applyFont="1" applyBorder="1" applyAlignment="1">
      <alignment horizontal="right" vertical="center" shrinkToFit="1"/>
    </xf>
    <xf numFmtId="0" fontId="146" fillId="0" borderId="274" xfId="0" applyFont="1" applyBorder="1" applyAlignment="1">
      <alignment horizontal="left" vertical="center"/>
    </xf>
    <xf numFmtId="0" fontId="138" fillId="0" borderId="0" xfId="0" applyFont="1" applyAlignment="1">
      <alignment horizontal="left" vertical="top" wrapText="1"/>
    </xf>
    <xf numFmtId="0" fontId="43" fillId="0" borderId="0" xfId="0" applyFont="1" applyAlignment="1">
      <alignment horizontal="left" vertical="top" wrapText="1"/>
    </xf>
    <xf numFmtId="0" fontId="163" fillId="30" borderId="238" xfId="0" applyFont="1" applyFill="1" applyBorder="1" applyAlignment="1">
      <alignment horizontal="center" vertical="center" wrapText="1"/>
    </xf>
    <xf numFmtId="0" fontId="163" fillId="30" borderId="0" xfId="0" applyFont="1" applyFill="1" applyAlignment="1">
      <alignment horizontal="center" vertical="center" wrapText="1"/>
    </xf>
    <xf numFmtId="0" fontId="163" fillId="30" borderId="235" xfId="0" applyFont="1" applyFill="1" applyBorder="1" applyAlignment="1">
      <alignment horizontal="center" vertical="center" wrapText="1"/>
    </xf>
    <xf numFmtId="0" fontId="163" fillId="30" borderId="238" xfId="0" applyFont="1" applyFill="1" applyBorder="1" applyAlignment="1">
      <alignment horizontal="center" vertical="center" wrapText="1" shrinkToFit="1"/>
    </xf>
    <xf numFmtId="0" fontId="163" fillId="30" borderId="0" xfId="0" applyFont="1" applyFill="1" applyAlignment="1">
      <alignment horizontal="center" vertical="center" wrapText="1" shrinkToFit="1"/>
    </xf>
    <xf numFmtId="0" fontId="163" fillId="30" borderId="235" xfId="0" applyFont="1" applyFill="1" applyBorder="1" applyAlignment="1">
      <alignment horizontal="center" vertical="center" wrapText="1" shrinkToFit="1"/>
    </xf>
    <xf numFmtId="0" fontId="3" fillId="33" borderId="59" xfId="284" applyFont="1" applyFill="1" applyBorder="1" applyAlignment="1">
      <alignment horizontal="left" vertical="center" shrinkToFit="1"/>
    </xf>
    <xf numFmtId="0" fontId="3" fillId="33" borderId="54" xfId="284" applyFont="1" applyFill="1" applyBorder="1" applyAlignment="1">
      <alignment horizontal="left" vertical="center" shrinkToFit="1"/>
    </xf>
    <xf numFmtId="0" fontId="43" fillId="30" borderId="28" xfId="0" applyFont="1" applyFill="1" applyBorder="1" applyAlignment="1">
      <alignment horizontal="center" vertical="center" wrapText="1"/>
    </xf>
    <xf numFmtId="0" fontId="43" fillId="25" borderId="245" xfId="0" applyFont="1" applyFill="1" applyBorder="1" applyAlignment="1" applyProtection="1">
      <alignment horizontal="center" vertical="center"/>
      <protection locked="0"/>
    </xf>
    <xf numFmtId="0" fontId="43" fillId="25" borderId="246" xfId="0" applyFont="1" applyFill="1" applyBorder="1" applyAlignment="1" applyProtection="1">
      <alignment horizontal="center" vertical="center"/>
      <protection locked="0"/>
    </xf>
    <xf numFmtId="0" fontId="118" fillId="30" borderId="28" xfId="0" applyFont="1" applyFill="1" applyBorder="1" applyAlignment="1">
      <alignment horizontal="center" vertical="top"/>
    </xf>
    <xf numFmtId="0" fontId="43" fillId="25" borderId="28" xfId="0" applyFont="1" applyFill="1" applyBorder="1" applyAlignment="1" applyProtection="1">
      <alignment horizontal="center" vertical="center"/>
      <protection locked="0"/>
    </xf>
    <xf numFmtId="0" fontId="43" fillId="25" borderId="249" xfId="0" applyFont="1" applyFill="1" applyBorder="1" applyAlignment="1" applyProtection="1">
      <alignment horizontal="center" vertical="center"/>
      <protection locked="0"/>
    </xf>
    <xf numFmtId="180" fontId="118" fillId="0" borderId="54" xfId="0" applyNumberFormat="1" applyFont="1" applyBorder="1" applyAlignment="1">
      <alignment horizontal="center" vertical="center"/>
    </xf>
    <xf numFmtId="180" fontId="118" fillId="0" borderId="28" xfId="0" applyNumberFormat="1" applyFont="1" applyBorder="1" applyAlignment="1">
      <alignment horizontal="center" vertical="center"/>
    </xf>
    <xf numFmtId="180" fontId="118" fillId="0" borderId="25" xfId="0" applyNumberFormat="1" applyFont="1" applyBorder="1" applyAlignment="1">
      <alignment horizontal="center" vertical="center"/>
    </xf>
    <xf numFmtId="0" fontId="118" fillId="25" borderId="248" xfId="0" applyFont="1" applyFill="1" applyBorder="1" applyAlignment="1">
      <alignment horizontal="center" vertical="center"/>
    </xf>
    <xf numFmtId="0" fontId="118" fillId="25" borderId="28" xfId="0" applyFont="1" applyFill="1" applyBorder="1" applyAlignment="1">
      <alignment horizontal="center" vertical="center"/>
    </xf>
    <xf numFmtId="0" fontId="118" fillId="25" borderId="249" xfId="0" applyFont="1" applyFill="1" applyBorder="1" applyAlignment="1">
      <alignment horizontal="center" vertical="center"/>
    </xf>
    <xf numFmtId="0" fontId="112" fillId="25" borderId="325" xfId="0" applyFont="1" applyFill="1" applyBorder="1" applyAlignment="1" applyProtection="1">
      <alignment horizontal="center" vertical="center" wrapText="1" shrinkToFit="1"/>
      <protection locked="0"/>
    </xf>
    <xf numFmtId="0" fontId="112" fillId="25" borderId="326" xfId="0" applyFont="1" applyFill="1" applyBorder="1" applyAlignment="1" applyProtection="1">
      <alignment horizontal="center" vertical="center" wrapText="1" shrinkToFit="1"/>
      <protection locked="0"/>
    </xf>
    <xf numFmtId="0" fontId="112" fillId="25" borderId="304" xfId="0" applyFont="1" applyFill="1" applyBorder="1" applyAlignment="1" applyProtection="1">
      <alignment horizontal="center" vertical="center" wrapText="1" shrinkToFit="1"/>
      <protection locked="0"/>
    </xf>
    <xf numFmtId="0" fontId="112" fillId="25" borderId="237" xfId="0" applyFont="1" applyFill="1" applyBorder="1" applyAlignment="1" applyProtection="1">
      <alignment horizontal="center" vertical="center" wrapText="1" shrinkToFit="1"/>
      <protection locked="0"/>
    </xf>
    <xf numFmtId="0" fontId="162" fillId="0" borderId="304" xfId="0" applyFont="1" applyBorder="1" applyAlignment="1" applyProtection="1">
      <alignment horizontal="left" vertical="top" wrapText="1" shrinkToFit="1"/>
      <protection locked="0"/>
    </xf>
    <xf numFmtId="0" fontId="162" fillId="0" borderId="237" xfId="0" applyFont="1" applyBorder="1" applyAlignment="1" applyProtection="1">
      <alignment horizontal="left" vertical="top" wrapText="1" shrinkToFit="1"/>
      <protection locked="0"/>
    </xf>
    <xf numFmtId="0" fontId="162" fillId="0" borderId="327" xfId="0" applyFont="1" applyBorder="1" applyAlignment="1" applyProtection="1">
      <alignment horizontal="left" vertical="top" wrapText="1" shrinkToFit="1"/>
      <protection locked="0"/>
    </xf>
    <xf numFmtId="0" fontId="162" fillId="0" borderId="328" xfId="0" applyFont="1" applyBorder="1" applyAlignment="1" applyProtection="1">
      <alignment horizontal="left" vertical="top" wrapText="1" shrinkToFit="1"/>
      <protection locked="0"/>
    </xf>
    <xf numFmtId="0" fontId="112" fillId="0" borderId="303" xfId="0" applyFont="1" applyBorder="1" applyAlignment="1">
      <alignment horizontal="left" vertical="top" wrapText="1" shrinkToFit="1"/>
    </xf>
    <xf numFmtId="0" fontId="112" fillId="0" borderId="230" xfId="0" applyFont="1" applyBorder="1" applyAlignment="1">
      <alignment horizontal="left" vertical="top" wrapText="1" shrinkToFit="1"/>
    </xf>
    <xf numFmtId="0" fontId="112" fillId="0" borderId="324" xfId="0" applyFont="1" applyBorder="1" applyAlignment="1">
      <alignment horizontal="left" vertical="top" wrapText="1" shrinkToFit="1"/>
    </xf>
    <xf numFmtId="0" fontId="43" fillId="30" borderId="28" xfId="0" applyFont="1" applyFill="1" applyBorder="1" applyAlignment="1">
      <alignment horizontal="center" vertical="center"/>
    </xf>
    <xf numFmtId="0" fontId="118" fillId="30" borderId="28" xfId="0" applyFont="1" applyFill="1" applyBorder="1" applyAlignment="1">
      <alignment horizontal="center" vertical="top" wrapText="1"/>
    </xf>
    <xf numFmtId="0" fontId="118" fillId="30" borderId="28" xfId="0" applyFont="1" applyFill="1" applyBorder="1" applyAlignment="1">
      <alignment horizontal="left" vertical="top" wrapText="1"/>
    </xf>
    <xf numFmtId="0" fontId="118" fillId="25" borderId="244" xfId="0" applyFont="1" applyFill="1" applyBorder="1" applyAlignment="1">
      <alignment horizontal="center" vertical="center"/>
    </xf>
    <xf numFmtId="0" fontId="118" fillId="25" borderId="245" xfId="0" applyFont="1" applyFill="1" applyBorder="1" applyAlignment="1">
      <alignment horizontal="center" vertical="center"/>
    </xf>
    <xf numFmtId="0" fontId="118" fillId="25" borderId="246" xfId="0" applyFont="1" applyFill="1" applyBorder="1" applyAlignment="1">
      <alignment horizontal="center" vertical="center"/>
    </xf>
    <xf numFmtId="0" fontId="118" fillId="30" borderId="85" xfId="0" applyFont="1" applyFill="1" applyBorder="1" applyAlignment="1">
      <alignment horizontal="center" vertical="top"/>
    </xf>
    <xf numFmtId="0" fontId="118" fillId="30" borderId="85" xfId="0" applyFont="1" applyFill="1" applyBorder="1" applyAlignment="1">
      <alignment horizontal="center" vertical="top" wrapText="1"/>
    </xf>
    <xf numFmtId="0" fontId="43" fillId="0" borderId="25" xfId="280" applyNumberFormat="1" applyFont="1" applyBorder="1" applyAlignment="1" applyProtection="1">
      <alignment horizontal="center" vertical="center"/>
    </xf>
    <xf numFmtId="0" fontId="43" fillId="0" borderId="54" xfId="280" applyNumberFormat="1" applyFont="1" applyBorder="1" applyAlignment="1" applyProtection="1">
      <alignment horizontal="center" vertical="center"/>
    </xf>
    <xf numFmtId="0" fontId="43" fillId="25" borderId="236" xfId="0" applyFont="1" applyFill="1" applyBorder="1" applyAlignment="1" applyProtection="1">
      <alignment horizontal="center" vertical="center"/>
      <protection locked="0"/>
    </xf>
    <xf numFmtId="0" fontId="43" fillId="25" borderId="254" xfId="0" applyFont="1" applyFill="1" applyBorder="1" applyAlignment="1" applyProtection="1">
      <alignment horizontal="center" vertical="center"/>
      <protection locked="0"/>
    </xf>
    <xf numFmtId="0" fontId="118" fillId="25" borderId="253" xfId="0" applyFont="1" applyFill="1" applyBorder="1" applyAlignment="1">
      <alignment horizontal="center" vertical="center"/>
    </xf>
    <xf numFmtId="0" fontId="118" fillId="25" borderId="236" xfId="0" applyFont="1" applyFill="1" applyBorder="1" applyAlignment="1">
      <alignment horizontal="center" vertical="center"/>
    </xf>
    <xf numFmtId="0" fontId="118" fillId="25" borderId="254" xfId="0" applyFont="1" applyFill="1" applyBorder="1" applyAlignment="1">
      <alignment horizontal="center" vertical="center"/>
    </xf>
    <xf numFmtId="0" fontId="43" fillId="0" borderId="84" xfId="0" applyFont="1" applyBorder="1" applyAlignment="1" applyProtection="1">
      <alignment horizontal="center" vertical="center"/>
      <protection locked="0"/>
    </xf>
    <xf numFmtId="180" fontId="118" fillId="0" borderId="84" xfId="0" applyNumberFormat="1" applyFont="1" applyBorder="1" applyAlignment="1">
      <alignment horizontal="center" vertical="center"/>
    </xf>
    <xf numFmtId="0" fontId="118" fillId="25" borderId="253" xfId="0" applyFont="1" applyFill="1" applyBorder="1" applyAlignment="1">
      <alignment horizontal="center" vertical="center" shrinkToFit="1"/>
    </xf>
    <xf numFmtId="0" fontId="118" fillId="25" borderId="236" xfId="0" applyFont="1" applyFill="1" applyBorder="1" applyAlignment="1">
      <alignment horizontal="center" vertical="center" shrinkToFit="1"/>
    </xf>
    <xf numFmtId="0" fontId="118" fillId="0" borderId="84" xfId="0" applyFont="1" applyBorder="1" applyAlignment="1">
      <alignment horizontal="center" vertical="center" shrinkToFit="1"/>
    </xf>
    <xf numFmtId="9" fontId="43" fillId="0" borderId="54" xfId="280" applyFont="1" applyBorder="1" applyAlignment="1" applyProtection="1">
      <alignment horizontal="center" vertical="center"/>
    </xf>
    <xf numFmtId="9" fontId="43" fillId="0" borderId="28" xfId="280" applyFont="1" applyBorder="1" applyAlignment="1" applyProtection="1">
      <alignment horizontal="center" vertical="center"/>
    </xf>
    <xf numFmtId="9" fontId="43" fillId="0" borderId="28" xfId="280" applyFont="1" applyBorder="1" applyAlignment="1" applyProtection="1">
      <alignment horizontal="right" vertical="center"/>
    </xf>
    <xf numFmtId="0" fontId="118" fillId="25" borderId="244" xfId="0" applyFont="1" applyFill="1" applyBorder="1" applyAlignment="1">
      <alignment horizontal="center" vertical="center" shrinkToFit="1"/>
    </xf>
    <xf numFmtId="0" fontId="118" fillId="25" borderId="245" xfId="0" applyFont="1" applyFill="1" applyBorder="1" applyAlignment="1">
      <alignment horizontal="center" vertical="center" shrinkToFit="1"/>
    </xf>
    <xf numFmtId="0" fontId="118" fillId="25" borderId="248" xfId="0" applyFont="1" applyFill="1" applyBorder="1" applyAlignment="1">
      <alignment horizontal="center" vertical="center" shrinkToFit="1"/>
    </xf>
    <xf numFmtId="0" fontId="118" fillId="25" borderId="28" xfId="0" applyFont="1" applyFill="1" applyBorder="1" applyAlignment="1">
      <alignment horizontal="center" vertical="center" shrinkToFit="1"/>
    </xf>
    <xf numFmtId="9" fontId="43" fillId="0" borderId="25" xfId="280" applyFont="1" applyBorder="1" applyAlignment="1" applyProtection="1">
      <alignment horizontal="right" vertical="center"/>
    </xf>
    <xf numFmtId="0" fontId="43" fillId="0" borderId="25" xfId="0" applyFont="1" applyBorder="1" applyAlignment="1">
      <alignment horizontal="center" vertical="center"/>
    </xf>
    <xf numFmtId="0" fontId="43" fillId="30" borderId="28" xfId="0" applyFont="1" applyFill="1" applyBorder="1" applyAlignment="1">
      <alignment horizontal="left" vertical="top" wrapText="1"/>
    </xf>
    <xf numFmtId="0" fontId="118" fillId="0" borderId="28" xfId="280" applyNumberFormat="1" applyFont="1" applyBorder="1" applyAlignment="1" applyProtection="1">
      <alignment horizontal="right" vertical="center"/>
    </xf>
    <xf numFmtId="0" fontId="43" fillId="30" borderId="28" xfId="0" applyFont="1" applyFill="1" applyBorder="1" applyAlignment="1">
      <alignment horizontal="left" vertical="center" wrapText="1"/>
    </xf>
    <xf numFmtId="9" fontId="43" fillId="0" borderId="25" xfId="280" applyFont="1" applyBorder="1" applyAlignment="1" applyProtection="1">
      <alignment horizontal="center" vertical="center"/>
    </xf>
    <xf numFmtId="0" fontId="67" fillId="27" borderId="261" xfId="43" applyFont="1" applyFill="1" applyBorder="1" applyAlignment="1">
      <alignment horizontal="left" vertical="top" wrapText="1"/>
    </xf>
    <xf numFmtId="0" fontId="30" fillId="27" borderId="261" xfId="43" applyFont="1" applyFill="1" applyBorder="1" applyAlignment="1">
      <alignment horizontal="left" vertical="top" wrapText="1"/>
    </xf>
    <xf numFmtId="0" fontId="6" fillId="30" borderId="84" xfId="284" applyFill="1" applyBorder="1" applyAlignment="1">
      <alignment horizontal="right" vertical="center"/>
    </xf>
    <xf numFmtId="0" fontId="112" fillId="0" borderId="28" xfId="284" applyFont="1" applyBorder="1" applyAlignment="1">
      <alignment horizontal="left" vertical="center" wrapText="1" shrinkToFit="1"/>
    </xf>
    <xf numFmtId="0" fontId="112" fillId="0" borderId="28" xfId="284" applyFont="1" applyBorder="1" applyAlignment="1" applyProtection="1">
      <alignment horizontal="center" vertical="center" wrapText="1" shrinkToFit="1"/>
      <protection locked="0"/>
    </xf>
    <xf numFmtId="0" fontId="67" fillId="30" borderId="84" xfId="284" applyFont="1" applyFill="1" applyBorder="1" applyAlignment="1">
      <alignment horizontal="center" vertical="center" textRotation="255" shrinkToFit="1"/>
    </xf>
    <xf numFmtId="0" fontId="6" fillId="30" borderId="25" xfId="284" applyFill="1" applyBorder="1" applyAlignment="1">
      <alignment horizontal="right" vertical="center"/>
    </xf>
    <xf numFmtId="0" fontId="6" fillId="30" borderId="59" xfId="284" applyFill="1" applyBorder="1" applyAlignment="1">
      <alignment horizontal="right" vertical="center"/>
    </xf>
    <xf numFmtId="0" fontId="6" fillId="30" borderId="62" xfId="284" applyFill="1" applyBorder="1" applyAlignment="1">
      <alignment horizontal="right" vertical="center"/>
    </xf>
    <xf numFmtId="197" fontId="6" fillId="0" borderId="222" xfId="284" applyNumberFormat="1" applyBorder="1" applyAlignment="1">
      <alignment horizontal="right" vertical="center" shrinkToFit="1"/>
    </xf>
    <xf numFmtId="197" fontId="6" fillId="0" borderId="224" xfId="284" applyNumberFormat="1" applyBorder="1" applyAlignment="1">
      <alignment horizontal="right" vertical="center" shrinkToFit="1"/>
    </xf>
    <xf numFmtId="0" fontId="6" fillId="0" borderId="25" xfId="284" applyBorder="1" applyAlignment="1">
      <alignment horizontal="left" vertical="center" shrinkToFit="1"/>
    </xf>
    <xf numFmtId="0" fontId="6" fillId="0" borderId="59" xfId="284" applyBorder="1" applyAlignment="1">
      <alignment horizontal="left" vertical="center" shrinkToFit="1"/>
    </xf>
    <xf numFmtId="0" fontId="6" fillId="0" borderId="54" xfId="284" applyBorder="1" applyAlignment="1">
      <alignment horizontal="left" vertical="center" shrinkToFit="1"/>
    </xf>
    <xf numFmtId="0" fontId="3" fillId="33" borderId="85" xfId="284" applyFont="1" applyFill="1" applyBorder="1" applyAlignment="1">
      <alignment horizontal="center" vertical="center" wrapText="1"/>
    </xf>
    <xf numFmtId="0" fontId="3" fillId="33" borderId="84" xfId="284" applyFont="1" applyFill="1" applyBorder="1" applyAlignment="1">
      <alignment horizontal="center" vertical="center" wrapText="1"/>
    </xf>
    <xf numFmtId="0" fontId="96" fillId="30" borderId="84" xfId="284" applyFont="1" applyFill="1" applyBorder="1" applyAlignment="1">
      <alignment horizontal="center" vertical="center"/>
    </xf>
    <xf numFmtId="0" fontId="99" fillId="0" borderId="0" xfId="289" applyFont="1" applyAlignment="1">
      <alignment horizontal="left" vertical="top" shrinkToFit="1"/>
    </xf>
    <xf numFmtId="0" fontId="106" fillId="0" borderId="0" xfId="289" applyFont="1" applyAlignment="1">
      <alignment horizontal="right" vertical="center"/>
    </xf>
    <xf numFmtId="0" fontId="106" fillId="0" borderId="0" xfId="289" applyFont="1" applyAlignment="1">
      <alignment horizontal="left" vertical="center"/>
    </xf>
    <xf numFmtId="202" fontId="106" fillId="38" borderId="17" xfId="289" applyNumberFormat="1" applyFont="1" applyFill="1" applyBorder="1" applyAlignment="1">
      <alignment horizontal="center" wrapText="1"/>
    </xf>
    <xf numFmtId="0" fontId="98" fillId="46" borderId="89" xfId="289" applyFont="1" applyFill="1" applyBorder="1" applyAlignment="1">
      <alignment horizontal="center" vertical="top" wrapText="1" shrinkToFit="1"/>
    </xf>
    <xf numFmtId="0" fontId="98" fillId="46" borderId="140" xfId="289" applyFont="1" applyFill="1" applyBorder="1" applyAlignment="1">
      <alignment horizontal="center" vertical="top" wrapText="1" shrinkToFit="1"/>
    </xf>
    <xf numFmtId="0" fontId="98" fillId="46" borderId="149" xfId="289" applyFont="1" applyFill="1" applyBorder="1" applyAlignment="1">
      <alignment horizontal="center" vertical="top" wrapText="1" shrinkToFit="1"/>
    </xf>
    <xf numFmtId="0" fontId="67" fillId="34" borderId="85" xfId="289" applyFont="1" applyFill="1" applyBorder="1" applyAlignment="1">
      <alignment horizontal="center" vertical="center" wrapText="1"/>
    </xf>
    <xf numFmtId="0" fontId="67" fillId="34" borderId="84" xfId="289" applyFont="1" applyFill="1" applyBorder="1" applyAlignment="1">
      <alignment horizontal="center" vertical="center" wrapText="1"/>
    </xf>
    <xf numFmtId="0" fontId="109" fillId="34" borderId="28" xfId="289" applyFont="1" applyFill="1" applyBorder="1" applyAlignment="1">
      <alignment horizontal="center" vertical="center" shrinkToFit="1"/>
    </xf>
    <xf numFmtId="0" fontId="67" fillId="34" borderId="28" xfId="289" applyFont="1" applyFill="1" applyBorder="1" applyAlignment="1">
      <alignment horizontal="center" vertical="center" wrapText="1" shrinkToFit="1"/>
    </xf>
    <xf numFmtId="0" fontId="67" fillId="34" borderId="28" xfId="289" applyFont="1" applyFill="1" applyBorder="1" applyAlignment="1">
      <alignment horizontal="center" vertical="center" shrinkToFit="1"/>
    </xf>
    <xf numFmtId="0" fontId="67" fillId="34" borderId="85" xfId="289" applyFont="1" applyFill="1" applyBorder="1" applyAlignment="1">
      <alignment horizontal="center" vertical="center" wrapText="1" shrinkToFit="1"/>
    </xf>
    <xf numFmtId="0" fontId="67" fillId="34" borderId="84" xfId="289" applyFont="1" applyFill="1" applyBorder="1" applyAlignment="1">
      <alignment horizontal="center" vertical="center" wrapText="1" shrinkToFit="1"/>
    </xf>
    <xf numFmtId="0" fontId="67" fillId="34" borderId="25" xfId="289" applyFont="1" applyFill="1" applyBorder="1" applyAlignment="1">
      <alignment horizontal="center" vertical="center" shrinkToFit="1"/>
    </xf>
    <xf numFmtId="0" fontId="67" fillId="34" borderId="59" xfId="289" applyFont="1" applyFill="1" applyBorder="1" applyAlignment="1">
      <alignment horizontal="center" vertical="center" shrinkToFit="1"/>
    </xf>
    <xf numFmtId="0" fontId="67" fillId="34" borderId="54" xfId="289" applyFont="1" applyFill="1" applyBorder="1" applyAlignment="1">
      <alignment horizontal="center" vertical="center" shrinkToFit="1"/>
    </xf>
    <xf numFmtId="0" fontId="109" fillId="34" borderId="28" xfId="289" applyFont="1" applyFill="1" applyBorder="1" applyAlignment="1">
      <alignment vertical="center" wrapText="1"/>
    </xf>
    <xf numFmtId="0" fontId="67" fillId="34" borderId="28" xfId="289" applyFont="1" applyFill="1" applyBorder="1" applyAlignment="1">
      <alignment horizontal="center" vertical="center" wrapText="1"/>
    </xf>
    <xf numFmtId="0" fontId="106" fillId="0" borderId="0" xfId="289" applyFont="1" applyAlignment="1">
      <alignment horizontal="center" vertical="center" shrinkToFit="1"/>
    </xf>
    <xf numFmtId="0" fontId="67" fillId="34" borderId="85" xfId="289" applyFont="1" applyFill="1" applyBorder="1" applyAlignment="1">
      <alignment horizontal="center" vertical="center" textRotation="255" shrinkToFit="1"/>
    </xf>
    <xf numFmtId="0" fontId="67" fillId="34" borderId="83" xfId="289" applyFont="1" applyFill="1" applyBorder="1" applyAlignment="1">
      <alignment horizontal="center" vertical="center" textRotation="255" shrinkToFit="1"/>
    </xf>
    <xf numFmtId="0" fontId="5" fillId="0" borderId="25" xfId="289" applyBorder="1" applyAlignment="1">
      <alignment vertical="center" shrinkToFit="1"/>
    </xf>
    <xf numFmtId="0" fontId="5" fillId="0" borderId="59" xfId="289" applyBorder="1" applyAlignment="1">
      <alignment vertical="center" shrinkToFit="1"/>
    </xf>
    <xf numFmtId="0" fontId="5" fillId="0" borderId="54" xfId="289" applyBorder="1" applyAlignment="1">
      <alignment vertical="center" shrinkToFit="1"/>
    </xf>
    <xf numFmtId="0" fontId="108" fillId="34" borderId="85" xfId="289" applyFont="1" applyFill="1" applyBorder="1" applyAlignment="1">
      <alignment horizontal="center" vertical="center" wrapText="1" shrinkToFit="1"/>
    </xf>
    <xf numFmtId="0" fontId="108" fillId="34" borderId="84" xfId="289" applyFont="1" applyFill="1" applyBorder="1" applyAlignment="1">
      <alignment horizontal="center" vertical="center" wrapText="1" shrinkToFit="1"/>
    </xf>
    <xf numFmtId="0" fontId="67" fillId="34" borderId="29" xfId="289" applyFont="1" applyFill="1" applyBorder="1" applyAlignment="1">
      <alignment horizontal="center" vertical="center"/>
    </xf>
    <xf numFmtId="0" fontId="67" fillId="34" borderId="60" xfId="289" applyFont="1" applyFill="1" applyBorder="1" applyAlignment="1">
      <alignment horizontal="center" vertical="center"/>
    </xf>
    <xf numFmtId="0" fontId="67" fillId="34" borderId="61" xfId="289" applyFont="1" applyFill="1" applyBorder="1" applyAlignment="1">
      <alignment horizontal="center" vertical="center"/>
    </xf>
    <xf numFmtId="0" fontId="67" fillId="34" borderId="32" xfId="289" applyFont="1" applyFill="1" applyBorder="1" applyAlignment="1">
      <alignment horizontal="center" vertical="center"/>
    </xf>
    <xf numFmtId="0" fontId="67" fillId="34" borderId="0" xfId="289" applyFont="1" applyFill="1" applyAlignment="1">
      <alignment horizontal="center" vertical="center"/>
    </xf>
    <xf numFmtId="0" fontId="67" fillId="34" borderId="33" xfId="289" applyFont="1" applyFill="1" applyBorder="1" applyAlignment="1">
      <alignment horizontal="center" vertical="center"/>
    </xf>
    <xf numFmtId="0" fontId="67" fillId="34" borderId="21" xfId="289" applyFont="1" applyFill="1" applyBorder="1" applyAlignment="1">
      <alignment horizontal="center" vertical="center"/>
    </xf>
    <xf numFmtId="0" fontId="67" fillId="34" borderId="62" xfId="289" applyFont="1" applyFill="1" applyBorder="1" applyAlignment="1">
      <alignment horizontal="center" vertical="center"/>
    </xf>
    <xf numFmtId="0" fontId="67" fillId="34" borderId="50" xfId="289" applyFont="1" applyFill="1" applyBorder="1" applyAlignment="1">
      <alignment horizontal="center" vertical="center"/>
    </xf>
    <xf numFmtId="0" fontId="67" fillId="34" borderId="25" xfId="289" applyFont="1" applyFill="1" applyBorder="1" applyAlignment="1">
      <alignment horizontal="center" vertical="center"/>
    </xf>
    <xf numFmtId="0" fontId="67" fillId="34" borderId="59" xfId="289" applyFont="1" applyFill="1" applyBorder="1" applyAlignment="1">
      <alignment horizontal="center" vertical="center"/>
    </xf>
    <xf numFmtId="0" fontId="67" fillId="34" borderId="54" xfId="289" applyFont="1" applyFill="1" applyBorder="1" applyAlignment="1">
      <alignment horizontal="center" vertical="center"/>
    </xf>
    <xf numFmtId="0" fontId="5" fillId="0" borderId="85" xfId="289" applyBorder="1" applyAlignment="1">
      <alignment vertical="center" wrapText="1" shrinkToFit="1"/>
    </xf>
    <xf numFmtId="0" fontId="5" fillId="0" borderId="84" xfId="289" applyBorder="1" applyAlignment="1">
      <alignment vertical="center" shrinkToFit="1"/>
    </xf>
    <xf numFmtId="0" fontId="5" fillId="0" borderId="28" xfId="289" applyBorder="1" applyAlignment="1">
      <alignment horizontal="left" vertical="center" shrinkToFit="1"/>
    </xf>
    <xf numFmtId="0" fontId="5" fillId="0" borderId="85" xfId="289" applyBorder="1">
      <alignment vertical="center"/>
    </xf>
    <xf numFmtId="0" fontId="5" fillId="0" borderId="83" xfId="289" applyBorder="1">
      <alignment vertical="center"/>
    </xf>
    <xf numFmtId="0" fontId="5" fillId="0" borderId="84" xfId="289" applyBorder="1">
      <alignment vertical="center"/>
    </xf>
    <xf numFmtId="0" fontId="5" fillId="0" borderId="85" xfId="289" applyBorder="1" applyAlignment="1">
      <alignment vertical="center" shrinkToFit="1"/>
    </xf>
    <xf numFmtId="0" fontId="5" fillId="0" borderId="25" xfId="289" applyBorder="1">
      <alignment vertical="center"/>
    </xf>
    <xf numFmtId="0" fontId="5" fillId="0" borderId="59" xfId="289" applyBorder="1">
      <alignment vertical="center"/>
    </xf>
    <xf numFmtId="0" fontId="5" fillId="0" borderId="54" xfId="289" applyBorder="1">
      <alignment vertical="center"/>
    </xf>
    <xf numFmtId="0" fontId="5" fillId="34" borderId="25" xfId="289" applyFill="1" applyBorder="1" applyAlignment="1">
      <alignment horizontal="right" vertical="center"/>
    </xf>
    <xf numFmtId="0" fontId="5" fillId="34" borderId="59" xfId="289" applyFill="1" applyBorder="1" applyAlignment="1">
      <alignment horizontal="right" vertical="center"/>
    </xf>
    <xf numFmtId="0" fontId="5" fillId="34" borderId="54" xfId="289" applyFill="1" applyBorder="1" applyAlignment="1">
      <alignment horizontal="right" vertical="center"/>
    </xf>
    <xf numFmtId="0" fontId="5" fillId="0" borderId="25" xfId="289" applyBorder="1" applyAlignment="1">
      <alignment horizontal="left" vertical="center" shrinkToFit="1"/>
    </xf>
    <xf numFmtId="0" fontId="5" fillId="0" borderId="59" xfId="289" applyBorder="1" applyAlignment="1">
      <alignment horizontal="left" vertical="center" shrinkToFit="1"/>
    </xf>
    <xf numFmtId="0" fontId="5" fillId="0" borderId="54" xfId="289" applyBorder="1" applyAlignment="1">
      <alignment horizontal="left" vertical="center" shrinkToFit="1"/>
    </xf>
    <xf numFmtId="0" fontId="5" fillId="34" borderId="85" xfId="289" applyFill="1" applyBorder="1" applyAlignment="1">
      <alignment horizontal="right" vertical="center"/>
    </xf>
    <xf numFmtId="0" fontId="100" fillId="34" borderId="281" xfId="289" applyFont="1" applyFill="1" applyBorder="1" applyAlignment="1">
      <alignment horizontal="center" vertical="center" shrinkToFit="1"/>
    </xf>
    <xf numFmtId="0" fontId="100" fillId="34" borderId="282" xfId="289" applyFont="1" applyFill="1" applyBorder="1" applyAlignment="1">
      <alignment horizontal="center" vertical="center" shrinkToFit="1"/>
    </xf>
    <xf numFmtId="0" fontId="100" fillId="34" borderId="283" xfId="289" applyFont="1" applyFill="1" applyBorder="1" applyAlignment="1">
      <alignment horizontal="center" vertical="center" shrinkToFit="1"/>
    </xf>
    <xf numFmtId="0" fontId="10" fillId="0" borderId="0" xfId="289" applyFont="1" applyAlignment="1">
      <alignment horizontal="left" vertical="center" wrapText="1"/>
    </xf>
    <xf numFmtId="0" fontId="5" fillId="0" borderId="59" xfId="289" applyBorder="1" applyAlignment="1">
      <alignment horizontal="left" vertical="top" shrinkToFit="1"/>
    </xf>
    <xf numFmtId="0" fontId="5" fillId="0" borderId="54" xfId="289" applyBorder="1" applyAlignment="1">
      <alignment horizontal="left" vertical="top" shrinkToFit="1"/>
    </xf>
    <xf numFmtId="0" fontId="5" fillId="0" borderId="21" xfId="289" applyBorder="1" applyAlignment="1">
      <alignment horizontal="left" vertical="top"/>
    </xf>
    <xf numFmtId="0" fontId="5" fillId="0" borderId="62" xfId="289" applyBorder="1" applyAlignment="1">
      <alignment horizontal="left" vertical="top"/>
    </xf>
    <xf numFmtId="0" fontId="5" fillId="0" borderId="50" xfId="289" applyBorder="1" applyAlignment="1">
      <alignment horizontal="left" vertical="top"/>
    </xf>
    <xf numFmtId="0" fontId="108" fillId="0" borderId="29" xfId="289" applyFont="1" applyBorder="1" applyAlignment="1">
      <alignment horizontal="center" vertical="center" wrapText="1" shrinkToFit="1"/>
    </xf>
    <xf numFmtId="0" fontId="108" fillId="0" borderId="21" xfId="289" applyFont="1" applyBorder="1" applyAlignment="1">
      <alignment horizontal="center" vertical="center" wrapText="1" shrinkToFit="1"/>
    </xf>
    <xf numFmtId="0" fontId="196" fillId="0" borderId="60" xfId="289" applyFont="1" applyBorder="1" applyAlignment="1">
      <alignment horizontal="center" vertical="center" wrapText="1" shrinkToFit="1"/>
    </xf>
    <xf numFmtId="0" fontId="196" fillId="0" borderId="61" xfId="289" applyFont="1" applyBorder="1" applyAlignment="1">
      <alignment horizontal="center" vertical="center" wrapText="1" shrinkToFit="1"/>
    </xf>
    <xf numFmtId="0" fontId="196" fillId="0" borderId="62" xfId="289" applyFont="1" applyBorder="1" applyAlignment="1">
      <alignment horizontal="center" vertical="center" wrapText="1" shrinkToFit="1"/>
    </xf>
    <xf numFmtId="0" fontId="196" fillId="0" borderId="50" xfId="289" applyFont="1" applyBorder="1" applyAlignment="1">
      <alignment horizontal="center" vertical="center" wrapText="1" shrinkToFit="1"/>
    </xf>
    <xf numFmtId="0" fontId="67" fillId="34" borderId="84" xfId="289" applyFont="1" applyFill="1" applyBorder="1" applyAlignment="1">
      <alignment horizontal="center" vertical="center" textRotation="255" shrinkToFit="1"/>
    </xf>
    <xf numFmtId="0" fontId="6" fillId="34" borderId="32" xfId="284" applyFill="1" applyBorder="1" applyAlignment="1" applyProtection="1">
      <alignment horizontal="left" shrinkToFit="1"/>
      <protection locked="0"/>
    </xf>
    <xf numFmtId="0" fontId="6" fillId="34" borderId="0" xfId="284" applyFill="1" applyAlignment="1" applyProtection="1">
      <alignment horizontal="left" shrinkToFit="1"/>
      <protection locked="0"/>
    </xf>
    <xf numFmtId="0" fontId="6" fillId="34" borderId="33" xfId="284" applyFill="1" applyBorder="1" applyAlignment="1" applyProtection="1">
      <alignment horizontal="left" shrinkToFit="1"/>
      <protection locked="0"/>
    </xf>
    <xf numFmtId="0" fontId="171" fillId="0" borderId="0" xfId="0" applyFont="1" applyAlignment="1">
      <alignment horizontal="right" vertical="center" shrinkToFit="1"/>
    </xf>
    <xf numFmtId="0" fontId="171" fillId="0" borderId="0" xfId="0" applyFont="1" applyAlignment="1">
      <alignment horizontal="left" vertical="center" shrinkToFit="1"/>
    </xf>
    <xf numFmtId="0" fontId="171" fillId="0" borderId="0" xfId="0" applyFont="1" applyAlignment="1">
      <alignment horizontal="right" vertical="center"/>
    </xf>
    <xf numFmtId="0" fontId="67" fillId="34" borderId="29" xfId="0" applyFont="1" applyFill="1" applyBorder="1" applyAlignment="1">
      <alignment horizontal="center" vertical="center" wrapText="1"/>
    </xf>
    <xf numFmtId="0" fontId="67" fillId="34" borderId="60" xfId="0" applyFont="1" applyFill="1" applyBorder="1" applyAlignment="1">
      <alignment horizontal="center" vertical="center"/>
    </xf>
    <xf numFmtId="0" fontId="67" fillId="34" borderId="61" xfId="0" applyFont="1" applyFill="1" applyBorder="1" applyAlignment="1">
      <alignment horizontal="center" vertical="center"/>
    </xf>
    <xf numFmtId="0" fontId="67" fillId="34" borderId="21" xfId="0" applyFont="1" applyFill="1" applyBorder="1" applyAlignment="1">
      <alignment horizontal="center" vertical="center"/>
    </xf>
    <xf numFmtId="0" fontId="67" fillId="34" borderId="62" xfId="0" applyFont="1" applyFill="1" applyBorder="1" applyAlignment="1">
      <alignment horizontal="center" vertical="center"/>
    </xf>
    <xf numFmtId="0" fontId="67" fillId="34" borderId="50" xfId="0" applyFont="1" applyFill="1" applyBorder="1" applyAlignment="1">
      <alignment horizontal="center" vertical="center"/>
    </xf>
    <xf numFmtId="0" fontId="109" fillId="34" borderId="29" xfId="0" applyFont="1" applyFill="1" applyBorder="1" applyAlignment="1">
      <alignment horizontal="left" vertical="top" wrapText="1"/>
    </xf>
    <xf numFmtId="0" fontId="109" fillId="34" borderId="60" xfId="0" applyFont="1" applyFill="1" applyBorder="1" applyAlignment="1">
      <alignment horizontal="left" vertical="top" wrapText="1"/>
    </xf>
    <xf numFmtId="0" fontId="109" fillId="34" borderId="61" xfId="0" applyFont="1" applyFill="1" applyBorder="1" applyAlignment="1">
      <alignment horizontal="left" vertical="top" wrapText="1"/>
    </xf>
    <xf numFmtId="0" fontId="67" fillId="34" borderId="29" xfId="0" applyFont="1" applyFill="1" applyBorder="1" applyAlignment="1">
      <alignment horizontal="center" vertical="top" wrapText="1"/>
    </xf>
    <xf numFmtId="0" fontId="67" fillId="34" borderId="60" xfId="0" applyFont="1" applyFill="1" applyBorder="1" applyAlignment="1">
      <alignment horizontal="center" vertical="top" wrapText="1"/>
    </xf>
    <xf numFmtId="0" fontId="67" fillId="34" borderId="61" xfId="0" applyFont="1" applyFill="1" applyBorder="1" applyAlignment="1">
      <alignment horizontal="center" vertical="top" wrapText="1"/>
    </xf>
    <xf numFmtId="0" fontId="67" fillId="34" borderId="21" xfId="0" applyFont="1" applyFill="1" applyBorder="1" applyAlignment="1">
      <alignment horizontal="center" vertical="top" wrapText="1"/>
    </xf>
    <xf numFmtId="0" fontId="67" fillId="34" borderId="62" xfId="0" applyFont="1" applyFill="1" applyBorder="1" applyAlignment="1">
      <alignment horizontal="center" vertical="top" wrapText="1"/>
    </xf>
    <xf numFmtId="0" fontId="67" fillId="34" borderId="50" xfId="0" applyFont="1" applyFill="1" applyBorder="1" applyAlignment="1">
      <alignment horizontal="center" vertical="top" wrapText="1"/>
    </xf>
    <xf numFmtId="0" fontId="10" fillId="34" borderId="32" xfId="0" applyFont="1" applyFill="1" applyBorder="1" applyAlignment="1">
      <alignment horizontal="center" vertical="top" wrapText="1"/>
    </xf>
    <xf numFmtId="0" fontId="10" fillId="34" borderId="0" xfId="0" applyFont="1" applyFill="1" applyAlignment="1">
      <alignment horizontal="center" vertical="top" wrapText="1"/>
    </xf>
    <xf numFmtId="0" fontId="10" fillId="34" borderId="33" xfId="0" applyFont="1" applyFill="1" applyBorder="1" applyAlignment="1">
      <alignment horizontal="center" vertical="top" wrapText="1"/>
    </xf>
    <xf numFmtId="0" fontId="10" fillId="40" borderId="29" xfId="0" applyFont="1" applyFill="1" applyBorder="1" applyAlignment="1">
      <alignment horizontal="center" vertical="top" wrapText="1"/>
    </xf>
    <xf numFmtId="0" fontId="10" fillId="40" borderId="60" xfId="0" applyFont="1" applyFill="1" applyBorder="1" applyAlignment="1">
      <alignment horizontal="center" vertical="top" wrapText="1"/>
    </xf>
    <xf numFmtId="0" fontId="10" fillId="40" borderId="61" xfId="0" applyFont="1" applyFill="1" applyBorder="1" applyAlignment="1">
      <alignment horizontal="center" vertical="top" wrapText="1"/>
    </xf>
    <xf numFmtId="202" fontId="98" fillId="41" borderId="291" xfId="0" applyNumberFormat="1" applyFont="1" applyFill="1" applyBorder="1" applyAlignment="1">
      <alignment horizontal="right" vertical="center" shrinkToFit="1"/>
    </xf>
    <xf numFmtId="202" fontId="98" fillId="41" borderId="223" xfId="0" applyNumberFormat="1" applyFont="1" applyFill="1" applyBorder="1" applyAlignment="1">
      <alignment horizontal="right" vertical="center" shrinkToFit="1"/>
    </xf>
    <xf numFmtId="202" fontId="98" fillId="41" borderId="292" xfId="0" applyNumberFormat="1" applyFont="1" applyFill="1" applyBorder="1" applyAlignment="1">
      <alignment horizontal="right" vertical="center" shrinkToFit="1"/>
    </xf>
    <xf numFmtId="202" fontId="8" fillId="0" borderId="25" xfId="0" applyNumberFormat="1" applyFont="1" applyBorder="1" applyAlignment="1">
      <alignment horizontal="right" vertical="center" shrinkToFit="1"/>
    </xf>
    <xf numFmtId="202" fontId="8" fillId="0" borderId="59" xfId="0" applyNumberFormat="1" applyFont="1" applyBorder="1" applyAlignment="1">
      <alignment horizontal="right" vertical="center" shrinkToFit="1"/>
    </xf>
    <xf numFmtId="202" fontId="8" fillId="0" borderId="54" xfId="0" applyNumberFormat="1" applyFont="1" applyBorder="1" applyAlignment="1">
      <alignment horizontal="right" vertical="center" shrinkToFit="1"/>
    </xf>
    <xf numFmtId="0" fontId="8" fillId="34" borderId="29" xfId="0" applyFont="1" applyFill="1" applyBorder="1" applyAlignment="1">
      <alignment horizontal="center" vertical="center" wrapText="1"/>
    </xf>
    <xf numFmtId="0" fontId="8" fillId="34" borderId="60" xfId="0" applyFont="1" applyFill="1" applyBorder="1" applyAlignment="1">
      <alignment horizontal="center" vertical="center" wrapText="1"/>
    </xf>
    <xf numFmtId="0" fontId="8" fillId="34" borderId="61" xfId="0" applyFont="1" applyFill="1" applyBorder="1" applyAlignment="1">
      <alignment horizontal="center" vertical="center" wrapText="1"/>
    </xf>
    <xf numFmtId="202" fontId="8" fillId="0" borderId="28" xfId="281" applyNumberFormat="1" applyFont="1" applyFill="1" applyBorder="1" applyAlignment="1" applyProtection="1">
      <alignment horizontal="right" vertical="center" shrinkToFit="1"/>
    </xf>
    <xf numFmtId="202" fontId="8" fillId="0" borderId="85" xfId="281" applyNumberFormat="1" applyFont="1" applyFill="1" applyBorder="1" applyAlignment="1" applyProtection="1">
      <alignment horizontal="right" vertical="center" shrinkToFit="1"/>
    </xf>
    <xf numFmtId="202" fontId="8" fillId="0" borderId="258" xfId="0" applyNumberFormat="1" applyFont="1" applyBorder="1" applyAlignment="1">
      <alignment horizontal="right" vertical="center" shrinkToFit="1"/>
    </xf>
    <xf numFmtId="202" fontId="8" fillId="0" borderId="259" xfId="0" applyNumberFormat="1" applyFont="1" applyBorder="1" applyAlignment="1">
      <alignment horizontal="right" vertical="center" shrinkToFit="1"/>
    </xf>
    <xf numFmtId="202" fontId="8" fillId="0" borderId="257" xfId="0" applyNumberFormat="1" applyFont="1" applyBorder="1" applyAlignment="1">
      <alignment horizontal="right" vertical="center" shrinkToFit="1"/>
    </xf>
    <xf numFmtId="0" fontId="176" fillId="0" borderId="0" xfId="0" applyFont="1" applyAlignment="1">
      <alignment horizontal="left" vertical="top" wrapText="1"/>
    </xf>
    <xf numFmtId="0" fontId="176" fillId="0" borderId="229" xfId="0" applyFont="1" applyBorder="1" applyAlignment="1">
      <alignment horizontal="left" vertical="top" wrapText="1"/>
    </xf>
    <xf numFmtId="0" fontId="8" fillId="34" borderId="25" xfId="0" applyFont="1" applyFill="1" applyBorder="1" applyAlignment="1">
      <alignment horizontal="center" vertical="center" wrapText="1"/>
    </xf>
    <xf numFmtId="0" fontId="8" fillId="34" borderId="59" xfId="0" applyFont="1" applyFill="1" applyBorder="1" applyAlignment="1">
      <alignment horizontal="center" vertical="center" wrapText="1"/>
    </xf>
    <xf numFmtId="0" fontId="8" fillId="34" borderId="54" xfId="0" applyFont="1" applyFill="1" applyBorder="1" applyAlignment="1">
      <alignment horizontal="center" vertical="center" wrapText="1"/>
    </xf>
    <xf numFmtId="0" fontId="67" fillId="34" borderId="281" xfId="0" applyFont="1" applyFill="1" applyBorder="1" applyAlignment="1">
      <alignment horizontal="center" vertical="center"/>
    </xf>
    <xf numFmtId="0" fontId="67" fillId="34" borderId="282" xfId="0" applyFont="1" applyFill="1" applyBorder="1" applyAlignment="1">
      <alignment horizontal="center" vertical="center"/>
    </xf>
    <xf numFmtId="0" fontId="67" fillId="34" borderId="286" xfId="0" applyFont="1" applyFill="1" applyBorder="1" applyAlignment="1">
      <alignment horizontal="center" vertical="center"/>
    </xf>
    <xf numFmtId="202" fontId="95" fillId="33" borderId="70" xfId="0" applyNumberFormat="1" applyFont="1" applyFill="1" applyBorder="1" applyAlignment="1">
      <alignment horizontal="right" vertical="center" shrinkToFit="1"/>
    </xf>
    <xf numFmtId="202" fontId="95" fillId="33" borderId="287" xfId="0" applyNumberFormat="1" applyFont="1" applyFill="1" applyBorder="1" applyAlignment="1">
      <alignment horizontal="right" vertical="center" shrinkToFit="1"/>
    </xf>
    <xf numFmtId="202" fontId="95" fillId="33" borderId="73" xfId="0" applyNumberFormat="1" applyFont="1" applyFill="1" applyBorder="1" applyAlignment="1">
      <alignment horizontal="right" vertical="center" shrinkToFit="1"/>
    </xf>
    <xf numFmtId="202" fontId="8" fillId="0" borderId="288" xfId="0" applyNumberFormat="1" applyFont="1" applyBorder="1" applyAlignment="1">
      <alignment horizontal="right" vertical="center" shrinkToFit="1"/>
    </xf>
    <xf numFmtId="202" fontId="8" fillId="0" borderId="289" xfId="0" applyNumberFormat="1" applyFont="1" applyBorder="1" applyAlignment="1">
      <alignment horizontal="right" vertical="center" shrinkToFit="1"/>
    </xf>
    <xf numFmtId="202" fontId="175" fillId="0" borderId="289" xfId="0" applyNumberFormat="1" applyFont="1" applyBorder="1" applyAlignment="1">
      <alignment horizontal="right" vertical="center" shrinkToFit="1"/>
    </xf>
    <xf numFmtId="202" fontId="8" fillId="0" borderId="290" xfId="0" applyNumberFormat="1" applyFont="1" applyBorder="1" applyAlignment="1">
      <alignment horizontal="right" vertical="center" shrinkToFit="1"/>
    </xf>
    <xf numFmtId="0" fontId="8" fillId="34" borderId="29" xfId="0" applyFont="1" applyFill="1" applyBorder="1" applyAlignment="1">
      <alignment horizontal="center" vertical="top" wrapText="1"/>
    </xf>
    <xf numFmtId="0" fontId="8" fillId="34" borderId="60" xfId="0" applyFont="1" applyFill="1" applyBorder="1" applyAlignment="1">
      <alignment horizontal="center" vertical="top" wrapText="1"/>
    </xf>
    <xf numFmtId="0" fontId="8" fillId="34" borderId="21" xfId="0" applyFont="1" applyFill="1" applyBorder="1" applyAlignment="1">
      <alignment horizontal="center" vertical="top" wrapText="1"/>
    </xf>
    <xf numFmtId="0" fontId="8" fillId="34" borderId="62" xfId="0" applyFont="1" applyFill="1" applyBorder="1" applyAlignment="1">
      <alignment horizontal="center" vertical="top" wrapText="1"/>
    </xf>
    <xf numFmtId="0" fontId="8" fillId="34" borderId="61" xfId="0" applyFont="1" applyFill="1" applyBorder="1" applyAlignment="1">
      <alignment horizontal="center" vertical="top" wrapText="1"/>
    </xf>
    <xf numFmtId="0" fontId="8" fillId="34" borderId="50" xfId="0" applyFont="1" applyFill="1" applyBorder="1" applyAlignment="1">
      <alignment horizontal="center" vertical="top" wrapText="1"/>
    </xf>
    <xf numFmtId="38" fontId="8" fillId="34" borderId="29" xfId="281" applyFont="1" applyFill="1" applyBorder="1" applyAlignment="1" applyProtection="1">
      <alignment horizontal="center" vertical="top" wrapText="1"/>
    </xf>
    <xf numFmtId="38" fontId="8" fillId="34" borderId="61" xfId="281" applyFont="1" applyFill="1" applyBorder="1" applyAlignment="1" applyProtection="1">
      <alignment horizontal="center" vertical="top" wrapText="1"/>
    </xf>
    <xf numFmtId="0" fontId="8" fillId="34" borderId="25" xfId="0" applyFont="1" applyFill="1" applyBorder="1" applyAlignment="1">
      <alignment horizontal="center" vertical="top" wrapText="1"/>
    </xf>
    <xf numFmtId="0" fontId="8" fillId="34" borderId="59" xfId="0" applyFont="1" applyFill="1" applyBorder="1" applyAlignment="1">
      <alignment horizontal="center" vertical="top" wrapText="1"/>
    </xf>
    <xf numFmtId="0" fontId="8" fillId="34" borderId="54" xfId="0" applyFont="1" applyFill="1" applyBorder="1" applyAlignment="1">
      <alignment horizontal="center" vertical="top" wrapText="1"/>
    </xf>
    <xf numFmtId="0" fontId="8" fillId="34" borderId="28" xfId="0" applyFont="1" applyFill="1" applyBorder="1" applyAlignment="1">
      <alignment horizontal="center" vertical="top" wrapText="1"/>
    </xf>
    <xf numFmtId="0" fontId="8" fillId="34" borderId="21" xfId="0" applyFont="1" applyFill="1" applyBorder="1" applyAlignment="1">
      <alignment horizontal="center" vertical="center" wrapText="1"/>
    </xf>
    <xf numFmtId="0" fontId="8" fillId="34" borderId="62" xfId="0" applyFont="1" applyFill="1" applyBorder="1" applyAlignment="1">
      <alignment horizontal="center" vertical="center" wrapText="1"/>
    </xf>
    <xf numFmtId="0" fontId="8" fillId="34" borderId="50" xfId="0" applyFont="1" applyFill="1" applyBorder="1" applyAlignment="1">
      <alignment horizontal="center" vertical="center" wrapText="1"/>
    </xf>
    <xf numFmtId="38" fontId="8" fillId="34" borderId="21" xfId="281" applyFont="1" applyFill="1" applyBorder="1" applyAlignment="1" applyProtection="1">
      <alignment horizontal="center" vertical="center" wrapText="1"/>
    </xf>
    <xf numFmtId="38" fontId="8" fillId="34" borderId="50" xfId="281" applyFont="1" applyFill="1" applyBorder="1" applyAlignment="1" applyProtection="1">
      <alignment horizontal="center" vertical="center" wrapText="1"/>
    </xf>
    <xf numFmtId="182" fontId="8" fillId="34" borderId="29" xfId="0" applyNumberFormat="1" applyFont="1" applyFill="1" applyBorder="1" applyAlignment="1">
      <alignment horizontal="center" vertical="center" wrapText="1"/>
    </xf>
    <xf numFmtId="182" fontId="8" fillId="34" borderId="61" xfId="0" applyNumberFormat="1" applyFont="1" applyFill="1" applyBorder="1" applyAlignment="1">
      <alignment horizontal="center" vertical="center" wrapText="1"/>
    </xf>
    <xf numFmtId="0" fontId="8" fillId="34" borderId="29" xfId="0" applyFont="1" applyFill="1" applyBorder="1" applyAlignment="1">
      <alignment horizontal="center" vertical="center" shrinkToFit="1"/>
    </xf>
    <xf numFmtId="0" fontId="8" fillId="34" borderId="61" xfId="0" applyFont="1" applyFill="1" applyBorder="1" applyAlignment="1">
      <alignment horizontal="center" vertical="center" shrinkToFit="1"/>
    </xf>
    <xf numFmtId="182" fontId="8" fillId="34" borderId="25" xfId="0" applyNumberFormat="1" applyFont="1" applyFill="1" applyBorder="1" applyAlignment="1">
      <alignment horizontal="center" vertical="center" wrapText="1"/>
    </xf>
    <xf numFmtId="182" fontId="8" fillId="34" borderId="54" xfId="0" applyNumberFormat="1" applyFont="1" applyFill="1" applyBorder="1" applyAlignment="1">
      <alignment horizontal="center" vertical="center" wrapText="1"/>
    </xf>
    <xf numFmtId="0" fontId="8" fillId="0" borderId="25" xfId="0" applyFont="1" applyBorder="1" applyAlignment="1">
      <alignment horizontal="left" vertical="center"/>
    </xf>
    <xf numFmtId="0" fontId="8" fillId="0" borderId="59" xfId="0" applyFont="1" applyBorder="1" applyAlignment="1">
      <alignment horizontal="left" vertical="center"/>
    </xf>
    <xf numFmtId="0" fontId="8" fillId="0" borderId="54" xfId="0" applyFont="1" applyBorder="1" applyAlignment="1">
      <alignment horizontal="left" vertical="center"/>
    </xf>
    <xf numFmtId="203" fontId="8" fillId="0" borderId="25" xfId="281" applyNumberFormat="1" applyFont="1" applyFill="1" applyBorder="1" applyAlignment="1" applyProtection="1">
      <alignment horizontal="right" vertical="center" shrinkToFit="1"/>
    </xf>
    <xf numFmtId="203" fontId="8" fillId="0" borderId="54" xfId="281" applyNumberFormat="1" applyFont="1" applyFill="1" applyBorder="1" applyAlignment="1" applyProtection="1">
      <alignment horizontal="right" vertical="center" shrinkToFit="1"/>
    </xf>
    <xf numFmtId="203" fontId="8" fillId="0" borderId="59" xfId="281" applyNumberFormat="1" applyFont="1" applyFill="1" applyBorder="1" applyAlignment="1" applyProtection="1">
      <alignment horizontal="right" vertical="center" shrinkToFit="1"/>
    </xf>
    <xf numFmtId="204" fontId="8" fillId="0" borderId="25" xfId="281" applyNumberFormat="1" applyFont="1" applyBorder="1" applyAlignment="1" applyProtection="1">
      <alignment horizontal="right" vertical="center" shrinkToFit="1"/>
    </xf>
    <xf numFmtId="204" fontId="8" fillId="0" borderId="54" xfId="281" applyNumberFormat="1" applyFont="1" applyBorder="1" applyAlignment="1" applyProtection="1">
      <alignment horizontal="right" vertical="center" shrinkToFit="1"/>
    </xf>
    <xf numFmtId="205" fontId="8" fillId="0" borderId="28" xfId="281" applyNumberFormat="1" applyFont="1" applyBorder="1" applyAlignment="1" applyProtection="1">
      <alignment horizontal="right" vertical="center" shrinkToFit="1"/>
    </xf>
    <xf numFmtId="203" fontId="8" fillId="0" borderId="25" xfId="281" applyNumberFormat="1" applyFont="1" applyBorder="1" applyAlignment="1" applyProtection="1">
      <alignment horizontal="right" vertical="center" shrinkToFit="1"/>
    </xf>
    <xf numFmtId="203" fontId="8" fillId="0" borderId="54" xfId="281" applyNumberFormat="1" applyFont="1" applyBorder="1" applyAlignment="1" applyProtection="1">
      <alignment horizontal="right" vertical="center" shrinkToFit="1"/>
    </xf>
    <xf numFmtId="203" fontId="10" fillId="0" borderId="1" xfId="281" applyNumberFormat="1" applyFont="1" applyFill="1" applyBorder="1" applyAlignment="1" applyProtection="1">
      <alignment horizontal="center" vertical="center" shrinkToFit="1"/>
    </xf>
    <xf numFmtId="203" fontId="10" fillId="0" borderId="277" xfId="281" applyNumberFormat="1" applyFont="1" applyFill="1" applyBorder="1" applyAlignment="1" applyProtection="1">
      <alignment horizontal="center" vertical="center" shrinkToFit="1"/>
    </xf>
    <xf numFmtId="203" fontId="10" fillId="0" borderId="252" xfId="281" applyNumberFormat="1" applyFont="1" applyFill="1" applyBorder="1" applyAlignment="1" applyProtection="1">
      <alignment horizontal="center" vertical="center" shrinkToFit="1"/>
    </xf>
    <xf numFmtId="204" fontId="10" fillId="0" borderId="1" xfId="281" applyNumberFormat="1" applyFont="1" applyFill="1" applyBorder="1" applyAlignment="1" applyProtection="1">
      <alignment horizontal="right" vertical="center" shrinkToFit="1"/>
    </xf>
    <xf numFmtId="204" fontId="10" fillId="0" borderId="252" xfId="281" applyNumberFormat="1" applyFont="1" applyFill="1" applyBorder="1" applyAlignment="1" applyProtection="1">
      <alignment horizontal="right" vertical="center" shrinkToFit="1"/>
    </xf>
    <xf numFmtId="203" fontId="10" fillId="0" borderId="227" xfId="281" applyNumberFormat="1" applyFont="1" applyFill="1" applyBorder="1" applyAlignment="1" applyProtection="1">
      <alignment horizontal="right" vertical="center" shrinkToFit="1"/>
    </xf>
    <xf numFmtId="203" fontId="10" fillId="0" borderId="1" xfId="281" applyNumberFormat="1" applyFont="1" applyFill="1" applyBorder="1" applyAlignment="1" applyProtection="1">
      <alignment horizontal="right" vertical="center" shrinkToFit="1"/>
    </xf>
    <xf numFmtId="203" fontId="10" fillId="0" borderId="252" xfId="281" applyNumberFormat="1" applyFont="1" applyFill="1" applyBorder="1" applyAlignment="1" applyProtection="1">
      <alignment horizontal="right" vertical="center" shrinkToFit="1"/>
    </xf>
    <xf numFmtId="206" fontId="8" fillId="0" borderId="28" xfId="281" applyNumberFormat="1" applyFont="1" applyFill="1" applyBorder="1" applyAlignment="1" applyProtection="1">
      <alignment horizontal="right" vertical="center" shrinkToFit="1"/>
    </xf>
    <xf numFmtId="206" fontId="8" fillId="0" borderId="85" xfId="281" applyNumberFormat="1" applyFont="1" applyFill="1" applyBorder="1" applyAlignment="1" applyProtection="1">
      <alignment horizontal="right" vertical="center" shrinkToFit="1"/>
    </xf>
    <xf numFmtId="203" fontId="8" fillId="0" borderId="29" xfId="281" applyNumberFormat="1" applyFont="1" applyBorder="1" applyAlignment="1" applyProtection="1">
      <alignment horizontal="right" vertical="center" shrinkToFit="1"/>
    </xf>
    <xf numFmtId="203" fontId="8" fillId="0" borderId="61" xfId="281" applyNumberFormat="1" applyFont="1" applyBorder="1" applyAlignment="1" applyProtection="1">
      <alignment horizontal="right" vertical="center" shrinkToFit="1"/>
    </xf>
    <xf numFmtId="0" fontId="8" fillId="0" borderId="85" xfId="0" applyFont="1" applyBorder="1" applyAlignment="1">
      <alignment horizontal="center" vertical="center" textRotation="255" shrinkToFit="1"/>
    </xf>
    <xf numFmtId="0" fontId="8" fillId="0" borderId="83" xfId="0" applyFont="1" applyBorder="1" applyAlignment="1">
      <alignment horizontal="center" vertical="center" textRotation="255" shrinkToFit="1"/>
    </xf>
    <xf numFmtId="0" fontId="8" fillId="0" borderId="278" xfId="0" applyFont="1" applyBorder="1" applyAlignment="1">
      <alignment horizontal="center" vertical="center" textRotation="255" shrinkToFit="1"/>
    </xf>
    <xf numFmtId="0" fontId="177" fillId="0" borderId="29" xfId="0" applyFont="1" applyBorder="1" applyAlignment="1">
      <alignment horizontal="left" vertical="center" wrapText="1" shrinkToFit="1"/>
    </xf>
    <xf numFmtId="0" fontId="177" fillId="0" borderId="60" xfId="0" applyFont="1" applyBorder="1" applyAlignment="1">
      <alignment horizontal="left" vertical="center" wrapText="1" shrinkToFit="1"/>
    </xf>
    <xf numFmtId="0" fontId="177" fillId="0" borderId="61" xfId="0" applyFont="1" applyBorder="1" applyAlignment="1">
      <alignment horizontal="left" vertical="center" wrapText="1" shrinkToFit="1"/>
    </xf>
    <xf numFmtId="0" fontId="177" fillId="0" borderId="21" xfId="0" applyFont="1" applyBorder="1" applyAlignment="1">
      <alignment horizontal="left" vertical="center" wrapText="1" shrinkToFit="1"/>
    </xf>
    <xf numFmtId="0" fontId="177" fillId="0" borderId="62" xfId="0" applyFont="1" applyBorder="1" applyAlignment="1">
      <alignment horizontal="left" vertical="center" wrapText="1" shrinkToFit="1"/>
    </xf>
    <xf numFmtId="0" fontId="177" fillId="0" borderId="50" xfId="0" applyFont="1" applyBorder="1" applyAlignment="1">
      <alignment horizontal="left" vertical="center" wrapText="1" shrinkToFit="1"/>
    </xf>
    <xf numFmtId="0" fontId="114" fillId="0" borderId="29" xfId="0" applyFont="1" applyBorder="1" applyAlignment="1">
      <alignment horizontal="center" vertical="center" wrapText="1" shrinkToFit="1"/>
    </xf>
    <xf numFmtId="0" fontId="114" fillId="0" borderId="61" xfId="0" applyFont="1" applyBorder="1" applyAlignment="1">
      <alignment horizontal="center" vertical="center" wrapText="1" shrinkToFit="1"/>
    </xf>
    <xf numFmtId="0" fontId="114" fillId="0" borderId="21" xfId="0" applyFont="1" applyBorder="1" applyAlignment="1">
      <alignment horizontal="center" vertical="center" wrapText="1" shrinkToFit="1"/>
    </xf>
    <xf numFmtId="0" fontId="114" fillId="0" borderId="50" xfId="0" applyFont="1" applyBorder="1" applyAlignment="1">
      <alignment horizontal="center" vertical="center" wrapText="1" shrinkToFit="1"/>
    </xf>
    <xf numFmtId="203" fontId="8" fillId="0" borderId="29" xfId="281" applyNumberFormat="1" applyFont="1" applyFill="1" applyBorder="1" applyAlignment="1" applyProtection="1">
      <alignment horizontal="right" vertical="center" shrinkToFit="1"/>
    </xf>
    <xf numFmtId="203" fontId="8" fillId="0" borderId="61" xfId="281" applyNumberFormat="1" applyFont="1" applyFill="1" applyBorder="1" applyAlignment="1" applyProtection="1">
      <alignment horizontal="right" vertical="center" shrinkToFit="1"/>
    </xf>
    <xf numFmtId="203" fontId="8" fillId="0" borderId="21" xfId="281" applyNumberFormat="1" applyFont="1" applyFill="1" applyBorder="1" applyAlignment="1" applyProtection="1">
      <alignment horizontal="right" vertical="center" shrinkToFit="1"/>
    </xf>
    <xf numFmtId="203" fontId="8" fillId="0" borderId="50" xfId="281" applyNumberFormat="1" applyFont="1" applyFill="1" applyBorder="1" applyAlignment="1" applyProtection="1">
      <alignment horizontal="right" vertical="center" shrinkToFit="1"/>
    </xf>
    <xf numFmtId="204" fontId="8" fillId="0" borderId="29" xfId="281" applyNumberFormat="1" applyFont="1" applyBorder="1" applyAlignment="1" applyProtection="1">
      <alignment horizontal="right" vertical="center" shrinkToFit="1"/>
    </xf>
    <xf numFmtId="204" fontId="8" fillId="0" borderId="61" xfId="281" applyNumberFormat="1" applyFont="1" applyBorder="1" applyAlignment="1" applyProtection="1">
      <alignment horizontal="right" vertical="center" shrinkToFit="1"/>
    </xf>
    <xf numFmtId="204" fontId="8" fillId="0" borderId="21" xfId="281" applyNumberFormat="1" applyFont="1" applyBorder="1" applyAlignment="1" applyProtection="1">
      <alignment horizontal="right" vertical="center" shrinkToFit="1"/>
    </xf>
    <xf numFmtId="204" fontId="8" fillId="0" borderId="50" xfId="281" applyNumberFormat="1" applyFont="1" applyBorder="1" applyAlignment="1" applyProtection="1">
      <alignment horizontal="right" vertical="center" shrinkToFit="1"/>
    </xf>
    <xf numFmtId="203" fontId="8" fillId="0" borderId="28" xfId="281" applyNumberFormat="1" applyFont="1" applyBorder="1" applyAlignment="1" applyProtection="1">
      <alignment horizontal="right" vertical="center" shrinkToFit="1"/>
    </xf>
    <xf numFmtId="203" fontId="8" fillId="0" borderId="293" xfId="281" applyNumberFormat="1" applyFont="1" applyBorder="1" applyAlignment="1" applyProtection="1">
      <alignment horizontal="right" vertical="center" shrinkToFit="1"/>
    </xf>
    <xf numFmtId="203" fontId="10" fillId="0" borderId="298" xfId="281" applyNumberFormat="1" applyFont="1" applyFill="1" applyBorder="1" applyAlignment="1" applyProtection="1">
      <alignment horizontal="center" vertical="center" shrinkToFit="1"/>
    </xf>
    <xf numFmtId="203" fontId="10" fillId="0" borderId="299" xfId="281" applyNumberFormat="1" applyFont="1" applyFill="1" applyBorder="1" applyAlignment="1" applyProtection="1">
      <alignment horizontal="center" vertical="center" shrinkToFit="1"/>
    </xf>
    <xf numFmtId="203" fontId="8" fillId="0" borderId="255" xfId="281" applyNumberFormat="1" applyFont="1" applyBorder="1" applyAlignment="1" applyProtection="1">
      <alignment horizontal="right" vertical="center" shrinkToFit="1"/>
    </xf>
    <xf numFmtId="203" fontId="8" fillId="0" borderId="294" xfId="281" applyNumberFormat="1" applyFont="1" applyBorder="1" applyAlignment="1" applyProtection="1">
      <alignment horizontal="right" vertical="center" shrinkToFit="1"/>
    </xf>
    <xf numFmtId="0" fontId="8" fillId="42" borderId="25" xfId="0" applyFont="1" applyFill="1" applyBorder="1" applyAlignment="1">
      <alignment horizontal="center" vertical="center" wrapText="1"/>
    </xf>
    <xf numFmtId="0" fontId="8" fillId="42" borderId="59" xfId="0" applyFont="1" applyFill="1" applyBorder="1" applyAlignment="1">
      <alignment horizontal="center" vertical="center" wrapText="1"/>
    </xf>
    <xf numFmtId="0" fontId="8" fillId="42" borderId="54" xfId="0" applyFont="1" applyFill="1" applyBorder="1" applyAlignment="1">
      <alignment horizontal="center" vertical="center" wrapText="1"/>
    </xf>
    <xf numFmtId="203" fontId="8" fillId="42" borderId="25" xfId="0" applyNumberFormat="1" applyFont="1" applyFill="1" applyBorder="1" applyAlignment="1">
      <alignment horizontal="right" vertical="center" shrinkToFit="1"/>
    </xf>
    <xf numFmtId="203" fontId="8" fillId="42" borderId="54" xfId="0" applyNumberFormat="1" applyFont="1" applyFill="1" applyBorder="1" applyAlignment="1">
      <alignment horizontal="right" vertical="center" shrinkToFit="1"/>
    </xf>
    <xf numFmtId="0" fontId="96" fillId="38" borderId="80" xfId="0" applyFont="1" applyFill="1" applyBorder="1" applyAlignment="1">
      <alignment horizontal="center" vertical="center" wrapText="1"/>
    </xf>
    <xf numFmtId="0" fontId="96" fillId="38" borderId="16" xfId="0" applyFont="1" applyFill="1" applyBorder="1" applyAlignment="1">
      <alignment horizontal="center" vertical="center" wrapText="1"/>
    </xf>
    <xf numFmtId="0" fontId="96" fillId="38" borderId="15" xfId="0" applyFont="1" applyFill="1" applyBorder="1" applyAlignment="1">
      <alignment horizontal="center" vertical="center" wrapText="1"/>
    </xf>
    <xf numFmtId="179" fontId="178" fillId="38" borderId="80" xfId="0" applyNumberFormat="1" applyFont="1" applyFill="1" applyBorder="1" applyAlignment="1">
      <alignment horizontal="right" vertical="center" shrinkToFit="1"/>
    </xf>
    <xf numFmtId="179" fontId="178" fillId="38" borderId="15" xfId="0" applyNumberFormat="1" applyFont="1" applyFill="1" applyBorder="1" applyAlignment="1">
      <alignment horizontal="right" vertical="center" shrinkToFit="1"/>
    </xf>
    <xf numFmtId="179" fontId="179" fillId="0" borderId="59" xfId="0" applyNumberFormat="1" applyFont="1" applyBorder="1" applyAlignment="1">
      <alignment horizontal="right" vertical="center" shrinkToFit="1"/>
    </xf>
    <xf numFmtId="179" fontId="179" fillId="0" borderId="54" xfId="0" applyNumberFormat="1" applyFont="1" applyBorder="1" applyAlignment="1">
      <alignment horizontal="right" vertical="center" shrinkToFit="1"/>
    </xf>
    <xf numFmtId="0" fontId="67" fillId="40" borderId="255" xfId="0" applyFont="1" applyFill="1" applyBorder="1" applyAlignment="1">
      <alignment horizontal="center" vertical="center" shrinkToFit="1"/>
    </xf>
    <xf numFmtId="0" fontId="67" fillId="40" borderId="256" xfId="0" applyFont="1" applyFill="1" applyBorder="1" applyAlignment="1">
      <alignment horizontal="center" vertical="center" shrinkToFit="1"/>
    </xf>
    <xf numFmtId="0" fontId="67" fillId="40" borderId="294" xfId="0" applyFont="1" applyFill="1" applyBorder="1" applyAlignment="1">
      <alignment horizontal="center" vertical="center" shrinkToFit="1"/>
    </xf>
    <xf numFmtId="203" fontId="8" fillId="0" borderId="281" xfId="281" applyNumberFormat="1" applyFont="1" applyFill="1" applyBorder="1" applyAlignment="1" applyProtection="1">
      <alignment horizontal="right" vertical="center" shrinkToFit="1"/>
    </xf>
    <xf numFmtId="203" fontId="8" fillId="0" borderId="283" xfId="281" applyNumberFormat="1" applyFont="1" applyFill="1" applyBorder="1" applyAlignment="1" applyProtection="1">
      <alignment horizontal="right" vertical="center" shrinkToFit="1"/>
    </xf>
    <xf numFmtId="203" fontId="10" fillId="0" borderId="295" xfId="281" applyNumberFormat="1" applyFont="1" applyFill="1" applyBorder="1" applyAlignment="1" applyProtection="1">
      <alignment horizontal="center" vertical="center" shrinkToFit="1"/>
    </xf>
    <xf numFmtId="203" fontId="10" fillId="0" borderId="296" xfId="281" applyNumberFormat="1" applyFont="1" applyFill="1" applyBorder="1" applyAlignment="1" applyProtection="1">
      <alignment horizontal="center" vertical="center" shrinkToFit="1"/>
    </xf>
    <xf numFmtId="203" fontId="10" fillId="0" borderId="297" xfId="281" applyNumberFormat="1" applyFont="1" applyFill="1" applyBorder="1" applyAlignment="1" applyProtection="1">
      <alignment horizontal="center" vertical="center" shrinkToFit="1"/>
    </xf>
    <xf numFmtId="203" fontId="10" fillId="0" borderId="298" xfId="281" applyNumberFormat="1" applyFont="1" applyFill="1" applyBorder="1" applyAlignment="1" applyProtection="1">
      <alignment horizontal="right" vertical="center" shrinkToFit="1"/>
    </xf>
    <xf numFmtId="203" fontId="10" fillId="0" borderId="299" xfId="281" applyNumberFormat="1" applyFont="1" applyFill="1" applyBorder="1" applyAlignment="1" applyProtection="1">
      <alignment horizontal="right" vertical="center" shrinkToFit="1"/>
    </xf>
    <xf numFmtId="179" fontId="182" fillId="0" borderId="301" xfId="0" applyNumberFormat="1" applyFont="1" applyBorder="1" applyAlignment="1">
      <alignment horizontal="left" vertical="top" wrapText="1"/>
    </xf>
    <xf numFmtId="0" fontId="96" fillId="40" borderId="28" xfId="0" applyFont="1" applyFill="1" applyBorder="1" applyAlignment="1">
      <alignment horizontal="center" vertical="top" wrapText="1"/>
    </xf>
    <xf numFmtId="0" fontId="10" fillId="40" borderId="28" xfId="0" applyFont="1" applyFill="1" applyBorder="1" applyAlignment="1">
      <alignment horizontal="center" vertical="center" wrapText="1"/>
    </xf>
    <xf numFmtId="0" fontId="10" fillId="40" borderId="85" xfId="0" applyFont="1" applyFill="1" applyBorder="1" applyAlignment="1">
      <alignment horizontal="center" vertical="center"/>
    </xf>
    <xf numFmtId="0" fontId="10" fillId="40" borderId="84" xfId="0" applyFont="1" applyFill="1" applyBorder="1" applyAlignment="1">
      <alignment horizontal="center" vertical="center" shrinkToFit="1"/>
    </xf>
    <xf numFmtId="0" fontId="71" fillId="0" borderId="0" xfId="0" applyFont="1" applyAlignment="1">
      <alignment horizontal="center" vertical="center" wrapText="1"/>
    </xf>
    <xf numFmtId="0" fontId="154" fillId="0" borderId="0" xfId="0" applyFont="1" applyAlignment="1">
      <alignment horizontal="center" vertical="center" wrapText="1"/>
    </xf>
    <xf numFmtId="0" fontId="158" fillId="0" borderId="0" xfId="0" applyFont="1" applyAlignment="1">
      <alignment horizontal="center" vertical="center" wrapText="1"/>
    </xf>
    <xf numFmtId="0" fontId="10" fillId="40" borderId="85" xfId="0" applyFont="1" applyFill="1" applyBorder="1" applyAlignment="1">
      <alignment horizontal="center" vertical="center" wrapText="1"/>
    </xf>
    <xf numFmtId="179" fontId="96" fillId="0" borderId="28" xfId="0" applyNumberFormat="1" applyFont="1" applyBorder="1" applyAlignment="1">
      <alignment horizontal="right" vertical="center" shrinkToFit="1"/>
    </xf>
    <xf numFmtId="0" fontId="96" fillId="0" borderId="28" xfId="0" applyFont="1" applyBorder="1" applyAlignment="1">
      <alignment horizontal="center" vertical="center" shrinkToFit="1"/>
    </xf>
    <xf numFmtId="0" fontId="96" fillId="0" borderId="25" xfId="0" applyFont="1" applyBorder="1" applyAlignment="1">
      <alignment horizontal="center" vertical="center" shrinkToFit="1"/>
    </xf>
    <xf numFmtId="204" fontId="119" fillId="38" borderId="74" xfId="0" applyNumberFormat="1" applyFont="1" applyFill="1" applyBorder="1" applyAlignment="1">
      <alignment horizontal="right" vertical="center" shrinkToFit="1"/>
    </xf>
    <xf numFmtId="204" fontId="119" fillId="38" borderId="287" xfId="0" applyNumberFormat="1" applyFont="1" applyFill="1" applyBorder="1" applyAlignment="1">
      <alignment horizontal="right" vertical="center" shrinkToFit="1"/>
    </xf>
    <xf numFmtId="204" fontId="119" fillId="38" borderId="73" xfId="0" applyNumberFormat="1" applyFont="1" applyFill="1" applyBorder="1" applyAlignment="1">
      <alignment horizontal="right" vertical="center" shrinkToFit="1"/>
    </xf>
    <xf numFmtId="204" fontId="119" fillId="0" borderId="54" xfId="0" applyNumberFormat="1" applyFont="1" applyBorder="1" applyAlignment="1">
      <alignment horizontal="right" vertical="center" shrinkToFit="1"/>
    </xf>
    <xf numFmtId="204" fontId="119" fillId="0" borderId="28" xfId="0" applyNumberFormat="1" applyFont="1" applyBorder="1" applyAlignment="1">
      <alignment horizontal="right" vertical="center" shrinkToFit="1"/>
    </xf>
    <xf numFmtId="0" fontId="96" fillId="0" borderId="59" xfId="0" applyFont="1" applyBorder="1" applyAlignment="1">
      <alignment horizontal="center" vertical="center" shrinkToFit="1"/>
    </xf>
    <xf numFmtId="0" fontId="96" fillId="0" borderId="54" xfId="0" applyFont="1" applyBorder="1" applyAlignment="1">
      <alignment horizontal="center" vertical="center" shrinkToFit="1"/>
    </xf>
    <xf numFmtId="207" fontId="119" fillId="0" borderId="55" xfId="0" applyNumberFormat="1" applyFont="1" applyBorder="1" applyAlignment="1">
      <alignment horizontal="right" vertical="center" shrinkToFit="1"/>
    </xf>
    <xf numFmtId="207" fontId="119" fillId="0" borderId="59" xfId="0" applyNumberFormat="1" applyFont="1" applyBorder="1" applyAlignment="1">
      <alignment horizontal="right" vertical="center" shrinkToFit="1"/>
    </xf>
    <xf numFmtId="207" fontId="119" fillId="0" borderId="54" xfId="0" applyNumberFormat="1" applyFont="1" applyBorder="1" applyAlignment="1">
      <alignment horizontal="right" vertical="center" shrinkToFit="1"/>
    </xf>
    <xf numFmtId="14" fontId="0" fillId="24" borderId="25" xfId="0" applyNumberFormat="1" applyFill="1" applyBorder="1" applyAlignment="1">
      <alignment horizontal="center" vertical="center"/>
    </xf>
    <xf numFmtId="14" fontId="0" fillId="24" borderId="59" xfId="0" applyNumberFormat="1" applyFill="1" applyBorder="1" applyAlignment="1">
      <alignment horizontal="center" vertical="center"/>
    </xf>
    <xf numFmtId="14" fontId="0" fillId="24" borderId="54" xfId="0" applyNumberFormat="1" applyFill="1" applyBorder="1" applyAlignment="1">
      <alignment horizontal="center" vertical="center"/>
    </xf>
    <xf numFmtId="0" fontId="29" fillId="0" borderId="59" xfId="0" applyFont="1" applyBorder="1" applyAlignment="1">
      <alignment horizontal="left" vertical="center"/>
    </xf>
    <xf numFmtId="0" fontId="29" fillId="0" borderId="54" xfId="0" applyFont="1" applyBorder="1" applyAlignment="1">
      <alignment horizontal="left" vertical="center"/>
    </xf>
    <xf numFmtId="0" fontId="29" fillId="26" borderId="25" xfId="0" applyFont="1" applyFill="1" applyBorder="1" applyAlignment="1" applyProtection="1">
      <alignment horizontal="left" vertical="center" wrapText="1"/>
      <protection locked="0"/>
    </xf>
    <xf numFmtId="0" fontId="29" fillId="26" borderId="59" xfId="0" applyFont="1" applyFill="1" applyBorder="1" applyAlignment="1" applyProtection="1">
      <alignment horizontal="left" vertical="center" wrapText="1"/>
      <protection locked="0"/>
    </xf>
    <xf numFmtId="0" fontId="29" fillId="26" borderId="54" xfId="0" applyFont="1" applyFill="1" applyBorder="1" applyAlignment="1" applyProtection="1">
      <alignment horizontal="left" vertical="center" wrapText="1"/>
      <protection locked="0"/>
    </xf>
    <xf numFmtId="0" fontId="29" fillId="0" borderId="25" xfId="0" applyFont="1" applyBorder="1" applyAlignment="1">
      <alignment horizontal="center" vertical="center"/>
    </xf>
    <xf numFmtId="0" fontId="29" fillId="0" borderId="54" xfId="0" applyFont="1" applyBorder="1" applyAlignment="1">
      <alignment horizontal="center" vertical="center"/>
    </xf>
    <xf numFmtId="0" fontId="71" fillId="26" borderId="25" xfId="282" applyNumberFormat="1" applyFont="1" applyFill="1" applyBorder="1" applyAlignment="1" applyProtection="1">
      <alignment horizontal="left" vertical="center" wrapText="1"/>
      <protection locked="0"/>
    </xf>
    <xf numFmtId="0" fontId="71" fillId="26" borderId="59" xfId="0" applyFont="1" applyFill="1" applyBorder="1" applyAlignment="1" applyProtection="1">
      <alignment horizontal="left" vertical="center" wrapText="1"/>
      <protection locked="0"/>
    </xf>
    <xf numFmtId="0" fontId="71" fillId="26" borderId="54" xfId="0" applyFont="1" applyFill="1" applyBorder="1" applyAlignment="1" applyProtection="1">
      <alignment horizontal="left" vertical="center" wrapText="1"/>
      <protection locked="0"/>
    </xf>
    <xf numFmtId="0" fontId="29" fillId="26" borderId="29" xfId="0" applyFont="1" applyFill="1" applyBorder="1" applyAlignment="1">
      <alignment horizontal="center" vertical="center"/>
    </xf>
    <xf numFmtId="0" fontId="29" fillId="26" borderId="32" xfId="0" applyFont="1" applyFill="1" applyBorder="1" applyAlignment="1">
      <alignment horizontal="center" vertical="center"/>
    </xf>
    <xf numFmtId="0" fontId="29" fillId="26" borderId="21" xfId="0" applyFont="1" applyFill="1" applyBorder="1" applyAlignment="1">
      <alignment horizontal="center" vertical="center"/>
    </xf>
    <xf numFmtId="0" fontId="29" fillId="0" borderId="60" xfId="0" applyFont="1" applyBorder="1" applyAlignment="1">
      <alignment horizontal="left" vertical="center"/>
    </xf>
    <xf numFmtId="0" fontId="29" fillId="0" borderId="61" xfId="0" applyFont="1" applyBorder="1" applyAlignment="1">
      <alignment horizontal="left" vertical="center"/>
    </xf>
    <xf numFmtId="0" fontId="29" fillId="0" borderId="0" xfId="0" applyFont="1" applyAlignment="1">
      <alignment horizontal="left" vertical="center"/>
    </xf>
    <xf numFmtId="0" fontId="29" fillId="0" borderId="33" xfId="0" applyFont="1" applyBorder="1" applyAlignment="1">
      <alignment horizontal="left" vertical="center"/>
    </xf>
    <xf numFmtId="0" fontId="29" fillId="0" borderId="62" xfId="0" applyFont="1" applyBorder="1" applyAlignment="1">
      <alignment horizontal="left" vertical="center"/>
    </xf>
    <xf numFmtId="0" fontId="29" fillId="0" borderId="50" xfId="0" applyFont="1" applyBorder="1" applyAlignment="1">
      <alignment horizontal="left" vertical="center"/>
    </xf>
    <xf numFmtId="0" fontId="29" fillId="26" borderId="54" xfId="0" applyFont="1" applyFill="1" applyBorder="1" applyAlignment="1" applyProtection="1">
      <alignment horizontal="left" vertical="center"/>
      <protection locked="0"/>
    </xf>
    <xf numFmtId="0" fontId="29" fillId="26" borderId="28" xfId="0" applyFont="1" applyFill="1" applyBorder="1" applyAlignment="1" applyProtection="1">
      <alignment horizontal="left" vertical="center"/>
      <protection locked="0"/>
    </xf>
    <xf numFmtId="0" fontId="30" fillId="0" borderId="54" xfId="0" applyFont="1" applyBorder="1" applyAlignment="1">
      <alignment horizontal="center" vertical="center"/>
    </xf>
    <xf numFmtId="0" fontId="56" fillId="0" borderId="14" xfId="0" applyFont="1" applyBorder="1" applyAlignment="1">
      <alignment horizontal="distributed" vertical="center" wrapText="1"/>
    </xf>
    <xf numFmtId="0" fontId="56" fillId="0" borderId="78" xfId="0" applyFont="1" applyBorder="1" applyAlignment="1">
      <alignment horizontal="distributed" vertical="center" wrapText="1"/>
    </xf>
    <xf numFmtId="0" fontId="56" fillId="0" borderId="98" xfId="0" applyFont="1" applyBorder="1" applyAlignment="1">
      <alignment horizontal="distributed" vertical="center" wrapText="1"/>
    </xf>
    <xf numFmtId="179" fontId="29" fillId="0" borderId="69" xfId="0" applyNumberFormat="1" applyFont="1" applyBorder="1" applyAlignment="1">
      <alignment horizontal="center" vertical="center" shrinkToFit="1"/>
    </xf>
    <xf numFmtId="179" fontId="29" fillId="0" borderId="78" xfId="0" applyNumberFormat="1" applyFont="1" applyBorder="1" applyAlignment="1">
      <alignment horizontal="center" vertical="center" shrinkToFit="1"/>
    </xf>
    <xf numFmtId="0" fontId="56" fillId="0" borderId="25" xfId="0" applyFont="1" applyBorder="1" applyAlignment="1">
      <alignment horizontal="distributed" vertical="center" wrapText="1"/>
    </xf>
    <xf numFmtId="0" fontId="56" fillId="0" borderId="59" xfId="0" applyFont="1" applyBorder="1" applyAlignment="1">
      <alignment horizontal="distributed" vertical="center" wrapText="1"/>
    </xf>
    <xf numFmtId="0" fontId="56" fillId="0" borderId="92" xfId="0" applyFont="1" applyBorder="1" applyAlignment="1">
      <alignment horizontal="distributed" vertical="center" wrapText="1"/>
    </xf>
    <xf numFmtId="0" fontId="56" fillId="0" borderId="29" xfId="0" applyFont="1" applyBorder="1" applyAlignment="1">
      <alignment horizontal="center" vertical="center"/>
    </xf>
    <xf numFmtId="0" fontId="56" fillId="0" borderId="60" xfId="0" applyFont="1" applyBorder="1" applyAlignment="1">
      <alignment horizontal="center" vertical="center"/>
    </xf>
    <xf numFmtId="0" fontId="29" fillId="0" borderId="25" xfId="0" applyFont="1" applyBorder="1" applyAlignment="1">
      <alignment horizontal="distributed" vertical="center"/>
    </xf>
    <xf numFmtId="0" fontId="30" fillId="0" borderId="59" xfId="0" applyFont="1" applyBorder="1" applyAlignment="1">
      <alignment horizontal="distributed" vertical="center"/>
    </xf>
    <xf numFmtId="0" fontId="30" fillId="0" borderId="54" xfId="0" applyFont="1" applyBorder="1" applyAlignment="1">
      <alignment horizontal="distributed" vertical="center"/>
    </xf>
    <xf numFmtId="0" fontId="29" fillId="0" borderId="59" xfId="0" applyFont="1" applyBorder="1" applyAlignment="1">
      <alignment horizontal="center" vertical="center"/>
    </xf>
    <xf numFmtId="0" fontId="29" fillId="0" borderId="29" xfId="0" applyFont="1" applyBorder="1" applyAlignment="1">
      <alignment horizontal="distributed" vertical="center" wrapText="1"/>
    </xf>
    <xf numFmtId="0" fontId="29" fillId="0" borderId="60" xfId="0" applyFont="1" applyBorder="1" applyAlignment="1">
      <alignment horizontal="distributed" vertical="center" wrapText="1"/>
    </xf>
    <xf numFmtId="0" fontId="29" fillId="0" borderId="61" xfId="0" applyFont="1" applyBorder="1" applyAlignment="1">
      <alignment horizontal="distributed" vertical="center" wrapText="1"/>
    </xf>
    <xf numFmtId="0" fontId="29" fillId="0" borderId="32" xfId="0" applyFont="1" applyBorder="1" applyAlignment="1">
      <alignment horizontal="distributed" vertical="center" wrapText="1"/>
    </xf>
    <xf numFmtId="0" fontId="29" fillId="0" borderId="0" xfId="0" applyFont="1" applyAlignment="1">
      <alignment horizontal="distributed" vertical="center" wrapText="1"/>
    </xf>
    <xf numFmtId="0" fontId="29" fillId="0" borderId="33" xfId="0" applyFont="1" applyBorder="1" applyAlignment="1">
      <alignment horizontal="distributed" vertical="center" wrapText="1"/>
    </xf>
    <xf numFmtId="0" fontId="29" fillId="0" borderId="21" xfId="0" applyFont="1" applyBorder="1" applyAlignment="1">
      <alignment horizontal="distributed" vertical="center" wrapText="1"/>
    </xf>
    <xf numFmtId="0" fontId="29" fillId="0" borderId="62" xfId="0" applyFont="1" applyBorder="1" applyAlignment="1">
      <alignment horizontal="distributed" vertical="center" wrapText="1"/>
    </xf>
    <xf numFmtId="0" fontId="29" fillId="0" borderId="50" xfId="0" applyFont="1" applyBorder="1" applyAlignment="1">
      <alignment horizontal="distributed" vertical="center" wrapText="1"/>
    </xf>
    <xf numFmtId="0" fontId="29" fillId="0" borderId="60" xfId="0" applyFont="1" applyBorder="1" applyAlignment="1">
      <alignment vertical="center" wrapText="1"/>
    </xf>
    <xf numFmtId="0" fontId="30" fillId="0" borderId="60" xfId="0" applyFont="1" applyBorder="1">
      <alignment vertical="center"/>
    </xf>
    <xf numFmtId="0" fontId="30" fillId="0" borderId="61" xfId="0" applyFont="1" applyBorder="1">
      <alignment vertical="center"/>
    </xf>
    <xf numFmtId="0" fontId="29" fillId="0" borderId="87" xfId="0" applyFont="1" applyBorder="1" applyAlignment="1">
      <alignment vertical="center" wrapText="1"/>
    </xf>
    <xf numFmtId="0" fontId="29" fillId="0" borderId="72" xfId="0" applyFont="1" applyBorder="1" applyAlignment="1">
      <alignment vertical="center" wrapText="1"/>
    </xf>
    <xf numFmtId="0" fontId="56" fillId="0" borderId="29" xfId="0" applyFont="1" applyBorder="1" applyAlignment="1">
      <alignment horizontal="distributed" vertical="center" wrapText="1"/>
    </xf>
    <xf numFmtId="0" fontId="56" fillId="0" borderId="60" xfId="0" applyFont="1" applyBorder="1" applyAlignment="1">
      <alignment horizontal="distributed" vertical="center" wrapText="1"/>
    </xf>
    <xf numFmtId="0" fontId="56" fillId="0" borderId="91" xfId="0" applyFont="1" applyBorder="1" applyAlignment="1">
      <alignment horizontal="distributed" vertical="center" wrapText="1"/>
    </xf>
    <xf numFmtId="0" fontId="56" fillId="0" borderId="21" xfId="0" applyFont="1" applyBorder="1" applyAlignment="1">
      <alignment horizontal="distributed" vertical="center" wrapText="1"/>
    </xf>
    <xf numFmtId="0" fontId="56" fillId="0" borderId="62" xfId="0" applyFont="1" applyBorder="1" applyAlignment="1">
      <alignment horizontal="distributed" vertical="center" wrapText="1"/>
    </xf>
    <xf numFmtId="0" fontId="56" fillId="0" borderId="93" xfId="0" applyFont="1" applyBorder="1" applyAlignment="1">
      <alignment horizontal="distributed" vertical="center" wrapText="1"/>
    </xf>
    <xf numFmtId="179" fontId="29" fillId="0" borderId="34" xfId="0" applyNumberFormat="1" applyFont="1" applyBorder="1" applyAlignment="1">
      <alignment horizontal="right" vertical="center" shrinkToFit="1"/>
    </xf>
    <xf numFmtId="179" fontId="29" fillId="0" borderId="109" xfId="0" applyNumberFormat="1" applyFont="1" applyBorder="1" applyAlignment="1">
      <alignment horizontal="right" vertical="center" shrinkToFit="1"/>
    </xf>
    <xf numFmtId="0" fontId="29" fillId="0" borderId="61" xfId="0" applyFont="1" applyBorder="1" applyAlignment="1">
      <alignment horizontal="center" vertical="center"/>
    </xf>
    <xf numFmtId="0" fontId="29" fillId="0" borderId="50" xfId="0" applyFont="1" applyBorder="1" applyAlignment="1">
      <alignment horizontal="center" vertical="center"/>
    </xf>
    <xf numFmtId="0" fontId="29" fillId="0" borderId="78" xfId="0" applyFont="1" applyBorder="1" applyAlignment="1">
      <alignment horizontal="left" vertical="center" wrapText="1"/>
    </xf>
    <xf numFmtId="0" fontId="56" fillId="0" borderId="11" xfId="0" applyFont="1" applyBorder="1" applyAlignment="1">
      <alignment horizontal="distributed" vertical="center"/>
    </xf>
    <xf numFmtId="0" fontId="56" fillId="0" borderId="66" xfId="0" applyFont="1" applyBorder="1" applyAlignment="1">
      <alignment horizontal="distributed" vertical="center"/>
    </xf>
    <xf numFmtId="0" fontId="56" fillId="0" borderId="99" xfId="0" applyFont="1" applyBorder="1" applyAlignment="1">
      <alignment horizontal="distributed" vertical="center"/>
    </xf>
    <xf numFmtId="179" fontId="29" fillId="0" borderId="34" xfId="0" applyNumberFormat="1" applyFont="1" applyBorder="1" applyAlignment="1">
      <alignment horizontal="center" vertical="center" shrinkToFit="1"/>
    </xf>
    <xf numFmtId="179" fontId="29" fillId="0" borderId="60" xfId="0" applyNumberFormat="1" applyFont="1" applyBorder="1" applyAlignment="1">
      <alignment horizontal="center" vertical="center" shrinkToFit="1"/>
    </xf>
    <xf numFmtId="0" fontId="29" fillId="0" borderId="35" xfId="0" applyFont="1" applyBorder="1" applyAlignment="1">
      <alignment horizontal="distributed" vertical="center" wrapText="1"/>
    </xf>
    <xf numFmtId="0" fontId="29" fillId="0" borderId="88" xfId="0" applyFont="1" applyBorder="1" applyAlignment="1">
      <alignment horizontal="distributed" vertical="center" wrapText="1"/>
    </xf>
    <xf numFmtId="0" fontId="29" fillId="0" borderId="31" xfId="0" applyFont="1" applyBorder="1" applyAlignment="1">
      <alignment horizontal="distributed" vertical="center" wrapText="1"/>
    </xf>
    <xf numFmtId="0" fontId="29" fillId="26" borderId="35" xfId="0" applyFont="1" applyFill="1" applyBorder="1" applyAlignment="1" applyProtection="1">
      <alignment horizontal="left" vertical="center" wrapText="1"/>
      <protection locked="0"/>
    </xf>
    <xf numFmtId="0" fontId="29" fillId="26" borderId="88" xfId="0" applyFont="1" applyFill="1" applyBorder="1" applyAlignment="1" applyProtection="1">
      <alignment horizontal="left" vertical="center" wrapText="1"/>
      <protection locked="0"/>
    </xf>
    <xf numFmtId="0" fontId="29" fillId="26" borderId="26" xfId="0" applyFont="1" applyFill="1" applyBorder="1" applyAlignment="1" applyProtection="1">
      <alignment horizontal="left" vertical="center" wrapText="1"/>
      <protection locked="0"/>
    </xf>
    <xf numFmtId="0" fontId="58" fillId="0" borderId="29" xfId="0" applyFont="1" applyBorder="1" applyAlignment="1">
      <alignment horizontal="distributed" vertical="center" wrapText="1"/>
    </xf>
    <xf numFmtId="0" fontId="30" fillId="0" borderId="60" xfId="0" applyFont="1" applyBorder="1" applyAlignment="1">
      <alignment horizontal="distributed" vertical="center" wrapText="1"/>
    </xf>
    <xf numFmtId="0" fontId="30" fillId="0" borderId="86" xfId="0" applyFont="1" applyBorder="1" applyAlignment="1">
      <alignment horizontal="distributed" vertical="center" wrapText="1"/>
    </xf>
    <xf numFmtId="0" fontId="30" fillId="0" borderId="90" xfId="0" applyFont="1" applyBorder="1" applyAlignment="1">
      <alignment horizontal="distributed" vertical="center" wrapText="1"/>
    </xf>
    <xf numFmtId="0" fontId="29" fillId="0" borderId="29" xfId="0" applyFont="1" applyBorder="1" applyAlignment="1">
      <alignment horizontal="center" vertical="center"/>
    </xf>
    <xf numFmtId="0" fontId="30" fillId="0" borderId="91" xfId="0" applyFont="1" applyBorder="1">
      <alignment vertical="center"/>
    </xf>
    <xf numFmtId="0" fontId="60" fillId="26" borderId="60" xfId="0" applyFont="1" applyFill="1" applyBorder="1" applyAlignment="1" applyProtection="1">
      <alignment horizontal="left" vertical="center"/>
      <protection locked="0"/>
    </xf>
    <xf numFmtId="0" fontId="60" fillId="26" borderId="61" xfId="0" applyFont="1" applyFill="1" applyBorder="1" applyAlignment="1" applyProtection="1">
      <alignment horizontal="left" vertical="center"/>
      <protection locked="0"/>
    </xf>
    <xf numFmtId="0" fontId="30" fillId="0" borderId="92" xfId="0" applyFont="1" applyBorder="1">
      <alignment vertical="center"/>
    </xf>
    <xf numFmtId="0" fontId="60" fillId="26" borderId="31" xfId="0" applyFont="1" applyFill="1" applyBorder="1" applyAlignment="1" applyProtection="1">
      <alignment horizontal="left" vertical="center"/>
      <protection locked="0"/>
    </xf>
    <xf numFmtId="0" fontId="60" fillId="26" borderId="59" xfId="0" applyFont="1" applyFill="1" applyBorder="1" applyAlignment="1" applyProtection="1">
      <alignment horizontal="left" vertical="center"/>
      <protection locked="0"/>
    </xf>
    <xf numFmtId="0" fontId="60" fillId="26" borderId="54" xfId="0" applyFont="1" applyFill="1" applyBorder="1" applyAlignment="1" applyProtection="1">
      <alignment horizontal="left" vertical="center"/>
      <protection locked="0"/>
    </xf>
    <xf numFmtId="0" fontId="80" fillId="0" borderId="78" xfId="0" applyFont="1" applyBorder="1" applyAlignment="1">
      <alignment horizontal="left" vertical="center" wrapText="1"/>
    </xf>
    <xf numFmtId="0" fontId="80" fillId="0" borderId="68" xfId="0" applyFont="1" applyBorder="1" applyAlignment="1">
      <alignment horizontal="left" vertical="center" wrapText="1"/>
    </xf>
    <xf numFmtId="0" fontId="60" fillId="0" borderId="0" xfId="0" applyFont="1" applyAlignment="1">
      <alignment vertical="top"/>
    </xf>
    <xf numFmtId="0" fontId="29" fillId="26" borderId="111" xfId="0" applyFont="1" applyFill="1" applyBorder="1" applyAlignment="1" applyProtection="1">
      <alignment vertical="center" wrapText="1"/>
      <protection locked="0"/>
    </xf>
    <xf numFmtId="0" fontId="29" fillId="26" borderId="0" xfId="0" applyFont="1" applyFill="1" applyAlignment="1" applyProtection="1">
      <alignment vertical="top" wrapText="1"/>
      <protection locked="0"/>
    </xf>
    <xf numFmtId="0" fontId="29" fillId="26" borderId="29" xfId="0" applyFont="1" applyFill="1" applyBorder="1" applyAlignment="1" applyProtection="1">
      <alignment horizontal="left" wrapText="1"/>
      <protection locked="0"/>
    </xf>
    <xf numFmtId="0" fontId="10" fillId="26" borderId="60" xfId="0" applyFont="1" applyFill="1" applyBorder="1" applyAlignment="1" applyProtection="1">
      <alignment horizontal="left" wrapText="1"/>
      <protection locked="0"/>
    </xf>
    <xf numFmtId="0" fontId="10" fillId="26" borderId="61" xfId="0" applyFont="1" applyFill="1" applyBorder="1" applyAlignment="1" applyProtection="1">
      <alignment horizontal="left" wrapText="1"/>
      <protection locked="0"/>
    </xf>
    <xf numFmtId="0" fontId="60" fillId="0" borderId="0" xfId="0" applyFont="1" applyAlignment="1">
      <alignment vertical="top" wrapText="1"/>
    </xf>
    <xf numFmtId="0" fontId="58" fillId="0" borderId="60" xfId="0" applyFont="1" applyBorder="1" applyAlignment="1">
      <alignment horizontal="distributed" vertical="center" wrapText="1"/>
    </xf>
    <xf numFmtId="0" fontId="58" fillId="0" borderId="61" xfId="0" applyFont="1" applyBorder="1" applyAlignment="1">
      <alignment horizontal="distributed" vertical="center" wrapText="1"/>
    </xf>
    <xf numFmtId="0" fontId="58" fillId="0" borderId="21" xfId="0" applyFont="1" applyBorder="1" applyAlignment="1">
      <alignment horizontal="distributed" vertical="center" wrapText="1"/>
    </xf>
    <xf numFmtId="0" fontId="58" fillId="0" borderId="62" xfId="0" applyFont="1" applyBorder="1" applyAlignment="1">
      <alignment horizontal="distributed" vertical="center" wrapText="1"/>
    </xf>
    <xf numFmtId="0" fontId="58" fillId="0" borderId="50" xfId="0" applyFont="1" applyBorder="1" applyAlignment="1">
      <alignment horizontal="distributed" vertical="center" wrapText="1"/>
    </xf>
    <xf numFmtId="0" fontId="71" fillId="26" borderId="21" xfId="0" applyFont="1" applyFill="1" applyBorder="1" applyAlignment="1" applyProtection="1">
      <alignment horizontal="left" vertical="center" wrapText="1"/>
      <protection locked="0"/>
    </xf>
    <xf numFmtId="0" fontId="71" fillId="26" borderId="62" xfId="0" applyFont="1" applyFill="1" applyBorder="1" applyAlignment="1" applyProtection="1">
      <alignment horizontal="left" vertical="center" wrapText="1"/>
      <protection locked="0"/>
    </xf>
    <xf numFmtId="0" fontId="71" fillId="26" borderId="50" xfId="0" applyFont="1" applyFill="1" applyBorder="1" applyAlignment="1" applyProtection="1">
      <alignment horizontal="left" vertical="center" wrapText="1"/>
      <protection locked="0"/>
    </xf>
    <xf numFmtId="0" fontId="60" fillId="0" borderId="0" xfId="0" applyFont="1" applyAlignment="1">
      <alignment horizontal="right" vertical="center"/>
    </xf>
    <xf numFmtId="0" fontId="29" fillId="26" borderId="0" xfId="0" applyFont="1" applyFill="1" applyAlignment="1" applyProtection="1">
      <alignment wrapText="1"/>
      <protection locked="0"/>
    </xf>
    <xf numFmtId="189" fontId="66" fillId="25" borderId="0" xfId="0" applyNumberFormat="1" applyFont="1" applyFill="1" applyAlignment="1" applyProtection="1">
      <alignment horizontal="right" vertical="center"/>
      <protection locked="0"/>
    </xf>
    <xf numFmtId="0" fontId="29" fillId="0" borderId="0" xfId="0" applyFont="1" applyAlignment="1">
      <alignment horizontal="right" vertical="top" wrapText="1"/>
    </xf>
    <xf numFmtId="0" fontId="29" fillId="0" borderId="0" xfId="0" applyFont="1" applyAlignment="1">
      <alignment horizontal="center" vertical="top" wrapText="1"/>
    </xf>
    <xf numFmtId="0" fontId="29" fillId="0" borderId="25" xfId="0" applyFont="1" applyBorder="1" applyAlignment="1">
      <alignment horizontal="center" vertical="center" wrapText="1"/>
    </xf>
    <xf numFmtId="0" fontId="29" fillId="0" borderId="54" xfId="0" applyFont="1" applyBorder="1" applyAlignment="1">
      <alignment horizontal="center" vertical="center" wrapText="1"/>
    </xf>
    <xf numFmtId="0" fontId="68" fillId="0" borderId="0" xfId="0" applyFont="1" applyAlignment="1">
      <alignment horizontal="center" vertical="center"/>
    </xf>
    <xf numFmtId="0" fontId="0" fillId="0" borderId="54" xfId="0" applyBorder="1" applyAlignment="1">
      <alignment horizontal="center" vertical="center" wrapText="1"/>
    </xf>
    <xf numFmtId="0" fontId="29" fillId="25" borderId="25" xfId="0" applyFont="1" applyFill="1" applyBorder="1" applyAlignment="1">
      <alignment horizontal="right" vertical="center" wrapText="1"/>
    </xf>
    <xf numFmtId="0" fontId="29" fillId="25" borderId="59" xfId="0" applyFont="1" applyFill="1" applyBorder="1" applyAlignment="1">
      <alignment horizontal="right" vertical="center" wrapText="1"/>
    </xf>
    <xf numFmtId="0" fontId="71" fillId="25" borderId="59" xfId="0" applyFont="1" applyFill="1" applyBorder="1" applyAlignment="1">
      <alignment horizontal="center" vertical="center" wrapText="1"/>
    </xf>
    <xf numFmtId="0" fontId="71" fillId="25" borderId="54" xfId="0" applyFont="1" applyFill="1" applyBorder="1" applyAlignment="1">
      <alignment horizontal="center" vertical="center" wrapText="1"/>
    </xf>
    <xf numFmtId="0" fontId="57" fillId="0" borderId="0" xfId="44" applyFont="1" applyAlignment="1">
      <alignment horizontal="left" vertical="center" wrapText="1"/>
    </xf>
    <xf numFmtId="0" fontId="29" fillId="24" borderId="0" xfId="44" applyFont="1" applyFill="1" applyAlignment="1">
      <alignment horizontal="right" vertical="center"/>
    </xf>
    <xf numFmtId="0" fontId="29" fillId="0" borderId="29" xfId="0" applyFont="1" applyBorder="1" applyAlignment="1">
      <alignment horizontal="center" vertical="center" wrapText="1"/>
    </xf>
    <xf numFmtId="0" fontId="0" fillId="0" borderId="61" xfId="0"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21" xfId="0" applyBorder="1" applyAlignment="1">
      <alignment horizontal="center" vertical="center" wrapText="1"/>
    </xf>
    <xf numFmtId="0" fontId="0" fillId="0" borderId="50" xfId="0" applyBorder="1" applyAlignment="1">
      <alignment horizontal="center" vertical="center" wrapText="1"/>
    </xf>
    <xf numFmtId="187" fontId="29" fillId="0" borderId="32" xfId="44" applyNumberFormat="1" applyFont="1" applyBorder="1" applyAlignment="1">
      <alignment horizontal="center" vertical="top" shrinkToFit="1"/>
    </xf>
    <xf numFmtId="187" fontId="29" fillId="0" borderId="33" xfId="44" applyNumberFormat="1" applyFont="1" applyBorder="1" applyAlignment="1">
      <alignment horizontal="center" vertical="top" shrinkToFit="1"/>
    </xf>
    <xf numFmtId="0" fontId="29" fillId="25" borderId="21" xfId="0" applyFont="1" applyFill="1" applyBorder="1" applyAlignment="1" applyProtection="1">
      <alignment horizontal="left" vertical="center" wrapText="1"/>
      <protection locked="0"/>
    </xf>
    <xf numFmtId="0" fontId="0" fillId="25" borderId="62" xfId="0" applyFill="1" applyBorder="1" applyAlignment="1" applyProtection="1">
      <alignment horizontal="left" vertical="center" wrapText="1"/>
      <protection locked="0"/>
    </xf>
    <xf numFmtId="0" fontId="0" fillId="25" borderId="50" xfId="0" applyFill="1" applyBorder="1" applyAlignment="1" applyProtection="1">
      <alignment horizontal="left" vertical="center" wrapText="1"/>
      <protection locked="0"/>
    </xf>
    <xf numFmtId="0" fontId="29" fillId="0" borderId="29" xfId="44" applyFont="1" applyBorder="1" applyAlignment="1">
      <alignment horizontal="distributed" wrapText="1"/>
    </xf>
    <xf numFmtId="0" fontId="30" fillId="0" borderId="61" xfId="0" applyFont="1" applyBorder="1" applyAlignment="1">
      <alignment horizontal="distributed"/>
    </xf>
    <xf numFmtId="0" fontId="29" fillId="0" borderId="60" xfId="44" applyFont="1" applyBorder="1" applyAlignment="1">
      <alignment horizontal="center" vertical="center" wrapText="1"/>
    </xf>
    <xf numFmtId="0" fontId="29" fillId="0" borderId="61" xfId="44" applyFont="1" applyBorder="1" applyAlignment="1">
      <alignment horizontal="center" vertical="center" wrapText="1"/>
    </xf>
    <xf numFmtId="187" fontId="29" fillId="0" borderId="21" xfId="44" applyNumberFormat="1" applyFont="1" applyBorder="1" applyAlignment="1">
      <alignment horizontal="center" vertical="center"/>
    </xf>
    <xf numFmtId="187" fontId="29" fillId="0" borderId="50" xfId="44" applyNumberFormat="1" applyFont="1" applyBorder="1" applyAlignment="1">
      <alignment horizontal="center" vertical="center"/>
    </xf>
    <xf numFmtId="0" fontId="29" fillId="0" borderId="78" xfId="44" applyFont="1" applyBorder="1" applyAlignment="1">
      <alignment horizontal="center" vertical="center" wrapText="1"/>
    </xf>
    <xf numFmtId="0" fontId="29" fillId="0" borderId="68" xfId="44" applyFont="1" applyBorder="1" applyAlignment="1">
      <alignment horizontal="center" vertical="center" wrapText="1"/>
    </xf>
    <xf numFmtId="0" fontId="29" fillId="0" borderId="95" xfId="44" applyFont="1" applyBorder="1" applyAlignment="1">
      <alignment horizontal="center" vertical="center" wrapText="1"/>
    </xf>
    <xf numFmtId="0" fontId="29" fillId="0" borderId="65" xfId="44" applyFont="1" applyBorder="1" applyAlignment="1">
      <alignment horizontal="center" vertical="center" wrapText="1"/>
    </xf>
    <xf numFmtId="177" fontId="29" fillId="0" borderId="132" xfId="44" applyNumberFormat="1" applyFont="1" applyBorder="1" applyAlignment="1">
      <alignment horizontal="center" vertical="center" shrinkToFit="1"/>
    </xf>
    <xf numFmtId="177" fontId="29" fillId="0" borderId="133" xfId="44" applyNumberFormat="1" applyFont="1" applyBorder="1" applyAlignment="1">
      <alignment horizontal="center" vertical="center" shrinkToFit="1"/>
    </xf>
    <xf numFmtId="177" fontId="29" fillId="0" borderId="134" xfId="44" applyNumberFormat="1" applyFont="1" applyBorder="1" applyAlignment="1">
      <alignment horizontal="center" vertical="center" shrinkToFit="1"/>
    </xf>
    <xf numFmtId="0" fontId="29" fillId="0" borderId="13" xfId="0" applyFont="1" applyBorder="1" applyAlignment="1">
      <alignment horizontal="distributed" wrapText="1"/>
    </xf>
    <xf numFmtId="0" fontId="29" fillId="0" borderId="65" xfId="0" applyFont="1" applyBorder="1" applyAlignment="1">
      <alignment horizontal="distributed" wrapText="1"/>
    </xf>
    <xf numFmtId="0" fontId="29" fillId="0" borderId="0" xfId="44" applyFont="1" applyAlignment="1">
      <alignment horizontal="center" vertical="center" wrapText="1"/>
    </xf>
    <xf numFmtId="0" fontId="29" fillId="0" borderId="33" xfId="44" applyFont="1" applyBorder="1" applyAlignment="1">
      <alignment horizontal="center" vertical="center" wrapText="1"/>
    </xf>
    <xf numFmtId="0" fontId="29" fillId="0" borderId="32" xfId="44" applyFont="1" applyBorder="1" applyAlignment="1">
      <alignment horizontal="distributed" wrapText="1"/>
    </xf>
    <xf numFmtId="0" fontId="30" fillId="0" borderId="33" xfId="0" applyFont="1" applyBorder="1" applyAlignment="1">
      <alignment horizontal="distributed"/>
    </xf>
    <xf numFmtId="0" fontId="57" fillId="0" borderId="0" xfId="44" applyFont="1" applyAlignment="1">
      <alignment horizontal="left" vertical="top" wrapText="1"/>
    </xf>
    <xf numFmtId="0" fontId="57" fillId="0" borderId="0" xfId="44" applyFont="1" applyAlignment="1">
      <alignment horizontal="left" vertical="top"/>
    </xf>
    <xf numFmtId="0" fontId="29" fillId="0" borderId="62" xfId="44" applyFont="1" applyBorder="1" applyAlignment="1">
      <alignment horizontal="center" vertical="center"/>
    </xf>
    <xf numFmtId="0" fontId="29" fillId="0" borderId="50" xfId="44" applyFont="1" applyBorder="1" applyAlignment="1">
      <alignment horizontal="center" vertical="center"/>
    </xf>
    <xf numFmtId="0" fontId="29" fillId="0" borderId="25" xfId="44" applyFont="1" applyBorder="1" applyAlignment="1">
      <alignment horizontal="center" vertical="center"/>
    </xf>
    <xf numFmtId="0" fontId="29" fillId="0" borderId="59" xfId="44" applyFont="1" applyBorder="1" applyAlignment="1">
      <alignment horizontal="center" vertical="center"/>
    </xf>
    <xf numFmtId="0" fontId="29" fillId="0" borderId="54" xfId="44" applyFont="1" applyBorder="1" applyAlignment="1">
      <alignment horizontal="center" vertical="center"/>
    </xf>
    <xf numFmtId="0" fontId="29" fillId="0" borderId="137" xfId="44" applyFont="1" applyBorder="1" applyAlignment="1">
      <alignment horizontal="center" vertical="distributed"/>
    </xf>
    <xf numFmtId="0" fontId="29" fillId="0" borderId="55" xfId="44" applyFont="1" applyBorder="1" applyAlignment="1">
      <alignment horizontal="center" vertical="distributed"/>
    </xf>
    <xf numFmtId="0" fontId="29" fillId="0" borderId="43" xfId="44" applyFont="1" applyBorder="1" applyAlignment="1">
      <alignment horizontal="center" vertical="distributed"/>
    </xf>
    <xf numFmtId="0" fontId="29" fillId="0" borderId="24" xfId="44" applyFont="1" applyBorder="1" applyAlignment="1">
      <alignment horizontal="center" vertical="distributed"/>
    </xf>
    <xf numFmtId="0" fontId="29" fillId="0" borderId="108" xfId="44" applyFont="1" applyBorder="1" applyAlignment="1">
      <alignment horizontal="center" vertical="distributed"/>
    </xf>
    <xf numFmtId="0" fontId="29" fillId="0" borderId="112" xfId="44" applyFont="1" applyBorder="1" applyAlignment="1">
      <alignment horizontal="center" vertical="center"/>
    </xf>
    <xf numFmtId="0" fontId="29" fillId="0" borderId="115" xfId="44" applyFont="1" applyBorder="1" applyAlignment="1">
      <alignment horizontal="center" vertical="center"/>
    </xf>
    <xf numFmtId="0" fontId="29" fillId="0" borderId="138" xfId="44" applyFont="1" applyBorder="1" applyAlignment="1">
      <alignment horizontal="center" vertical="center"/>
    </xf>
    <xf numFmtId="0" fontId="29" fillId="0" borderId="134" xfId="44" applyFont="1" applyBorder="1" applyAlignment="1">
      <alignment horizontal="center" vertical="center"/>
    </xf>
    <xf numFmtId="0" fontId="0" fillId="25" borderId="59" xfId="0" applyFill="1" applyBorder="1" applyAlignment="1">
      <alignment horizontal="center" vertical="center" wrapText="1"/>
    </xf>
    <xf numFmtId="0" fontId="0" fillId="25" borderId="59" xfId="0" applyFill="1" applyBorder="1" applyAlignment="1">
      <alignment horizontal="right" vertical="center" wrapText="1"/>
    </xf>
    <xf numFmtId="0" fontId="71" fillId="25" borderId="59" xfId="0" applyFont="1" applyFill="1" applyBorder="1" applyAlignment="1">
      <alignment vertical="center" wrapText="1"/>
    </xf>
    <xf numFmtId="0" fontId="0" fillId="25" borderId="54" xfId="0" applyFill="1" applyBorder="1" applyAlignment="1">
      <alignment vertical="center" wrapText="1"/>
    </xf>
    <xf numFmtId="0" fontId="56" fillId="24" borderId="0" xfId="44" applyFont="1" applyFill="1" applyAlignment="1">
      <alignment horizontal="left" vertical="top" wrapText="1"/>
    </xf>
    <xf numFmtId="0" fontId="29" fillId="0" borderId="29" xfId="44" applyFont="1" applyBorder="1" applyAlignment="1">
      <alignment horizontal="center" vertical="center" wrapText="1"/>
    </xf>
    <xf numFmtId="0" fontId="29" fillId="0" borderId="29" xfId="44" applyFont="1" applyBorder="1" applyAlignment="1">
      <alignment horizontal="center" vertical="center"/>
    </xf>
    <xf numFmtId="0" fontId="29" fillId="0" borderId="60" xfId="44" applyFont="1" applyBorder="1" applyAlignment="1">
      <alignment horizontal="center" vertical="center"/>
    </xf>
    <xf numFmtId="0" fontId="29" fillId="0" borderId="61" xfId="44" applyFont="1" applyBorder="1" applyAlignment="1">
      <alignment horizontal="center" vertical="center"/>
    </xf>
    <xf numFmtId="0" fontId="29" fillId="0" borderId="114" xfId="44" applyFont="1" applyBorder="1" applyAlignment="1">
      <alignment horizontal="center" vertical="center"/>
    </xf>
    <xf numFmtId="0" fontId="29" fillId="0" borderId="130" xfId="44" applyFont="1" applyBorder="1" applyAlignment="1">
      <alignment horizontal="center" vertical="center"/>
    </xf>
    <xf numFmtId="0" fontId="29" fillId="0" borderId="131" xfId="44" applyFont="1" applyBorder="1" applyAlignment="1">
      <alignment horizontal="center" vertical="center"/>
    </xf>
    <xf numFmtId="177" fontId="29" fillId="0" borderId="132" xfId="44" applyNumberFormat="1" applyFont="1" applyBorder="1" applyAlignment="1" applyProtection="1">
      <alignment horizontal="center" vertical="center" shrinkToFit="1"/>
      <protection locked="0"/>
    </xf>
    <xf numFmtId="177" fontId="29" fillId="0" borderId="133" xfId="44" applyNumberFormat="1" applyFont="1" applyBorder="1" applyAlignment="1" applyProtection="1">
      <alignment horizontal="center" vertical="center" shrinkToFit="1"/>
      <protection locked="0"/>
    </xf>
    <xf numFmtId="177" fontId="29" fillId="0" borderId="134" xfId="44" applyNumberFormat="1" applyFont="1" applyBorder="1" applyAlignment="1" applyProtection="1">
      <alignment horizontal="center" vertical="center" shrinkToFit="1"/>
      <protection locked="0"/>
    </xf>
    <xf numFmtId="0" fontId="29" fillId="0" borderId="11" xfId="0" applyFont="1" applyBorder="1" applyAlignment="1">
      <alignment horizontal="center" vertical="center" wrapText="1"/>
    </xf>
    <xf numFmtId="0" fontId="29" fillId="0" borderId="66" xfId="0" applyFont="1" applyBorder="1" applyAlignment="1">
      <alignment horizontal="center" vertical="center"/>
    </xf>
    <xf numFmtId="0" fontId="29" fillId="0" borderId="77" xfId="0" applyFont="1" applyBorder="1" applyAlignment="1">
      <alignment horizontal="center" vertical="center"/>
    </xf>
    <xf numFmtId="38" fontId="29" fillId="25" borderId="66" xfId="281" applyFont="1" applyFill="1" applyBorder="1" applyAlignment="1" applyProtection="1">
      <alignment horizontal="center" vertical="center"/>
      <protection locked="0"/>
    </xf>
    <xf numFmtId="38" fontId="29" fillId="25" borderId="116" xfId="281" applyFont="1" applyFill="1" applyBorder="1" applyAlignment="1" applyProtection="1">
      <alignment horizontal="center" vertical="center"/>
      <protection locked="0"/>
    </xf>
    <xf numFmtId="38" fontId="29" fillId="25" borderId="99" xfId="281" applyFont="1" applyFill="1" applyBorder="1" applyAlignment="1" applyProtection="1">
      <alignment horizontal="center" vertical="center"/>
      <protection locked="0"/>
    </xf>
    <xf numFmtId="38" fontId="29" fillId="25" borderId="66" xfId="281" applyFont="1" applyFill="1" applyBorder="1" applyAlignment="1" applyProtection="1">
      <alignment horizontal="center" vertical="center" shrinkToFit="1"/>
      <protection locked="0"/>
    </xf>
    <xf numFmtId="38" fontId="29" fillId="25" borderId="77" xfId="281" applyFont="1" applyFill="1" applyBorder="1" applyAlignment="1" applyProtection="1">
      <alignment horizontal="center" vertical="center" shrinkToFit="1"/>
      <protection locked="0"/>
    </xf>
    <xf numFmtId="179" fontId="29" fillId="0" borderId="11" xfId="0" applyNumberFormat="1" applyFont="1" applyBorder="1" applyAlignment="1">
      <alignment horizontal="center" vertical="center" shrinkToFit="1"/>
    </xf>
    <xf numFmtId="179" fontId="29" fillId="0" borderId="66" xfId="0" applyNumberFormat="1" applyFont="1" applyBorder="1" applyAlignment="1">
      <alignment horizontal="center" vertical="center" shrinkToFit="1"/>
    </xf>
    <xf numFmtId="179" fontId="29" fillId="0" borderId="77" xfId="0" applyNumberFormat="1" applyFont="1" applyBorder="1" applyAlignment="1">
      <alignment horizontal="center" vertical="center" shrinkToFit="1"/>
    </xf>
    <xf numFmtId="0" fontId="29" fillId="0" borderId="14" xfId="0" applyFont="1" applyBorder="1" applyAlignment="1">
      <alignment horizontal="center" vertical="center" wrapText="1"/>
    </xf>
    <xf numFmtId="0" fontId="29" fillId="0" borderId="78" xfId="0" applyFont="1" applyBorder="1" applyAlignment="1">
      <alignment horizontal="center" vertical="center"/>
    </xf>
    <xf numFmtId="0" fontId="29" fillId="0" borderId="68" xfId="0" applyFont="1" applyBorder="1" applyAlignment="1">
      <alignment horizontal="center" vertical="center"/>
    </xf>
    <xf numFmtId="38" fontId="29" fillId="25" borderId="78" xfId="281" applyFont="1" applyFill="1" applyBorder="1" applyAlignment="1" applyProtection="1">
      <alignment horizontal="center" vertical="center"/>
      <protection locked="0"/>
    </xf>
    <xf numFmtId="38" fontId="29" fillId="25" borderId="69" xfId="281" applyFont="1" applyFill="1" applyBorder="1" applyAlignment="1" applyProtection="1">
      <alignment horizontal="center" vertical="center"/>
      <protection locked="0"/>
    </xf>
    <xf numFmtId="38" fontId="29" fillId="25" borderId="98" xfId="281" applyFont="1" applyFill="1" applyBorder="1" applyAlignment="1" applyProtection="1">
      <alignment horizontal="center" vertical="center"/>
      <protection locked="0"/>
    </xf>
    <xf numFmtId="38" fontId="29" fillId="25" borderId="78" xfId="281" applyFont="1" applyFill="1" applyBorder="1" applyAlignment="1" applyProtection="1">
      <alignment horizontal="center" vertical="center" shrinkToFit="1"/>
      <protection locked="0"/>
    </xf>
    <xf numFmtId="38" fontId="29" fillId="25" borderId="68" xfId="281" applyFont="1" applyFill="1" applyBorder="1" applyAlignment="1" applyProtection="1">
      <alignment horizontal="center" vertical="center" shrinkToFit="1"/>
      <protection locked="0"/>
    </xf>
    <xf numFmtId="179" fontId="29" fillId="0" borderId="14" xfId="0" applyNumberFormat="1" applyFont="1" applyBorder="1" applyAlignment="1">
      <alignment horizontal="center" vertical="center" shrinkToFit="1"/>
    </xf>
    <xf numFmtId="179" fontId="29" fillId="0" borderId="68" xfId="0" applyNumberFormat="1" applyFont="1" applyBorder="1" applyAlignment="1">
      <alignment horizontal="center" vertical="center" shrinkToFit="1"/>
    </xf>
    <xf numFmtId="0" fontId="29" fillId="0" borderId="59" xfId="0" applyFont="1" applyBorder="1" applyAlignment="1">
      <alignment horizontal="center" vertical="center" wrapText="1"/>
    </xf>
    <xf numFmtId="0" fontId="29" fillId="0" borderId="31" xfId="0" applyFont="1" applyBorder="1" applyAlignment="1">
      <alignment horizontal="center" vertical="center" wrapText="1"/>
    </xf>
    <xf numFmtId="0" fontId="29" fillId="0" borderId="92" xfId="0" applyFont="1" applyBorder="1" applyAlignment="1">
      <alignment horizontal="center" vertical="center" wrapText="1"/>
    </xf>
    <xf numFmtId="0" fontId="29" fillId="25" borderId="12" xfId="0" applyFont="1" applyFill="1" applyBorder="1" applyAlignment="1" applyProtection="1">
      <alignment horizontal="left" vertical="center" wrapText="1"/>
      <protection locked="0"/>
    </xf>
    <xf numFmtId="0" fontId="31" fillId="25" borderId="87" xfId="0" applyFont="1" applyFill="1" applyBorder="1" applyAlignment="1" applyProtection="1">
      <alignment horizontal="left" vertical="center" wrapText="1"/>
      <protection locked="0"/>
    </xf>
    <xf numFmtId="0" fontId="31" fillId="25" borderId="72" xfId="0" applyFont="1" applyFill="1" applyBorder="1" applyAlignment="1" applyProtection="1">
      <alignment horizontal="left" vertical="center" wrapText="1"/>
      <protection locked="0"/>
    </xf>
    <xf numFmtId="0" fontId="56" fillId="25" borderId="118" xfId="0" applyFont="1" applyFill="1" applyBorder="1" applyAlignment="1" applyProtection="1">
      <alignment vertical="center" wrapText="1"/>
      <protection locked="0"/>
    </xf>
    <xf numFmtId="0" fontId="29" fillId="25" borderId="118" xfId="0" applyFont="1" applyFill="1" applyBorder="1" applyAlignment="1" applyProtection="1">
      <alignment horizontal="center" vertical="center" wrapText="1"/>
      <protection locked="0"/>
    </xf>
    <xf numFmtId="0" fontId="29" fillId="25" borderId="127" xfId="0" applyFont="1" applyFill="1" applyBorder="1" applyAlignment="1" applyProtection="1">
      <alignment horizontal="center" vertical="center" wrapText="1"/>
      <protection locked="0"/>
    </xf>
    <xf numFmtId="0" fontId="29" fillId="25" borderId="14" xfId="0" applyFont="1" applyFill="1" applyBorder="1" applyAlignment="1" applyProtection="1">
      <alignment horizontal="left" vertical="center" wrapText="1"/>
      <protection locked="0"/>
    </xf>
    <xf numFmtId="0" fontId="31" fillId="25" borderId="78" xfId="0" applyFont="1" applyFill="1" applyBorder="1" applyAlignment="1" applyProtection="1">
      <alignment horizontal="left" vertical="center" wrapText="1"/>
      <protection locked="0"/>
    </xf>
    <xf numFmtId="0" fontId="31" fillId="25" borderId="68" xfId="0" applyFont="1" applyFill="1" applyBorder="1" applyAlignment="1" applyProtection="1">
      <alignment horizontal="left" vertical="center" wrapText="1"/>
      <protection locked="0"/>
    </xf>
    <xf numFmtId="0" fontId="56" fillId="25" borderId="119" xfId="0" applyFont="1" applyFill="1" applyBorder="1" applyAlignment="1" applyProtection="1">
      <alignment vertical="center" wrapText="1"/>
      <protection locked="0"/>
    </xf>
    <xf numFmtId="0" fontId="29" fillId="25" borderId="119" xfId="0" applyFont="1" applyFill="1" applyBorder="1" applyAlignment="1" applyProtection="1">
      <alignment horizontal="center" vertical="center" wrapText="1"/>
      <protection locked="0"/>
    </xf>
    <xf numFmtId="0" fontId="29" fillId="25" borderId="128" xfId="0" applyFont="1" applyFill="1" applyBorder="1" applyAlignment="1" applyProtection="1">
      <alignment horizontal="center" vertical="center" wrapText="1"/>
      <protection locked="0"/>
    </xf>
    <xf numFmtId="0" fontId="30" fillId="0" borderId="59" xfId="0" applyFont="1" applyBorder="1" applyAlignment="1">
      <alignment horizontal="center" vertical="center"/>
    </xf>
    <xf numFmtId="0" fontId="29" fillId="0" borderId="28" xfId="0" applyFont="1" applyBorder="1" applyAlignment="1">
      <alignment horizontal="center" vertical="center"/>
    </xf>
    <xf numFmtId="0" fontId="29" fillId="0" borderId="28" xfId="0" applyFont="1" applyBorder="1" applyAlignment="1">
      <alignment horizontal="center" vertical="center" wrapText="1"/>
    </xf>
    <xf numFmtId="0" fontId="29" fillId="0" borderId="35" xfId="0" applyFont="1" applyBorder="1" applyAlignment="1">
      <alignment horizontal="center" vertical="center" wrapText="1"/>
    </xf>
    <xf numFmtId="0" fontId="29" fillId="25" borderId="11" xfId="0" applyFont="1" applyFill="1" applyBorder="1" applyAlignment="1" applyProtection="1">
      <alignment horizontal="left" vertical="center" wrapText="1"/>
      <protection locked="0"/>
    </xf>
    <xf numFmtId="0" fontId="31" fillId="25" borderId="66" xfId="0" applyFont="1" applyFill="1" applyBorder="1" applyAlignment="1" applyProtection="1">
      <alignment horizontal="left" vertical="center" wrapText="1"/>
      <protection locked="0"/>
    </xf>
    <xf numFmtId="0" fontId="31" fillId="25" borderId="77" xfId="0" applyFont="1" applyFill="1" applyBorder="1" applyAlignment="1" applyProtection="1">
      <alignment horizontal="left" vertical="center" wrapText="1"/>
      <protection locked="0"/>
    </xf>
    <xf numFmtId="0" fontId="56" fillId="25" borderId="117" xfId="0" applyFont="1" applyFill="1" applyBorder="1" applyAlignment="1" applyProtection="1">
      <alignment vertical="center" wrapText="1"/>
      <protection locked="0"/>
    </xf>
    <xf numFmtId="0" fontId="29" fillId="25" borderId="117" xfId="0" applyFont="1" applyFill="1" applyBorder="1" applyAlignment="1" applyProtection="1">
      <alignment horizontal="center" vertical="center" wrapText="1"/>
      <protection locked="0"/>
    </xf>
    <xf numFmtId="0" fontId="29" fillId="25" borderId="126" xfId="0" applyFont="1" applyFill="1" applyBorder="1" applyAlignment="1" applyProtection="1">
      <alignment horizontal="center" vertical="center" wrapText="1"/>
      <protection locked="0"/>
    </xf>
    <xf numFmtId="0" fontId="29" fillId="25" borderId="87" xfId="0" applyFont="1" applyFill="1" applyBorder="1" applyAlignment="1" applyProtection="1">
      <alignment horizontal="left" vertical="center" wrapText="1"/>
      <protection locked="0"/>
    </xf>
    <xf numFmtId="0" fontId="29" fillId="25" borderId="72" xfId="0" applyFont="1" applyFill="1" applyBorder="1" applyAlignment="1" applyProtection="1">
      <alignment horizontal="left" vertical="center" wrapText="1"/>
      <protection locked="0"/>
    </xf>
    <xf numFmtId="0" fontId="29" fillId="25" borderId="86" xfId="44" applyFont="1" applyFill="1" applyBorder="1" applyAlignment="1" applyProtection="1">
      <alignment horizontal="left" vertical="center" wrapText="1"/>
      <protection locked="0"/>
    </xf>
    <xf numFmtId="0" fontId="29" fillId="25" borderId="90" xfId="44" applyFont="1" applyFill="1" applyBorder="1" applyAlignment="1" applyProtection="1">
      <alignment horizontal="left" vertical="center" wrapText="1"/>
      <protection locked="0"/>
    </xf>
    <xf numFmtId="0" fontId="29" fillId="25" borderId="102" xfId="44" applyFont="1" applyFill="1" applyBorder="1" applyAlignment="1" applyProtection="1">
      <alignment horizontal="left" vertical="center" wrapText="1"/>
      <protection locked="0"/>
    </xf>
    <xf numFmtId="179" fontId="29" fillId="25" borderId="14" xfId="44" applyNumberFormat="1" applyFont="1" applyFill="1" applyBorder="1" applyAlignment="1" applyProtection="1">
      <alignment horizontal="center" vertical="center" wrapText="1"/>
      <protection locked="0"/>
    </xf>
    <xf numFmtId="179" fontId="29" fillId="25" borderId="78" xfId="44" applyNumberFormat="1" applyFont="1" applyFill="1" applyBorder="1" applyAlignment="1" applyProtection="1">
      <alignment horizontal="center" vertical="center" wrapText="1"/>
      <protection locked="0"/>
    </xf>
    <xf numFmtId="179" fontId="29" fillId="25" borderId="68" xfId="44" applyNumberFormat="1" applyFont="1" applyFill="1" applyBorder="1" applyAlignment="1" applyProtection="1">
      <alignment horizontal="center" vertical="center" wrapText="1"/>
      <protection locked="0"/>
    </xf>
    <xf numFmtId="0" fontId="29" fillId="25" borderId="78" xfId="0" applyFont="1" applyFill="1" applyBorder="1" applyAlignment="1" applyProtection="1">
      <alignment horizontal="left" vertical="center" wrapText="1"/>
      <protection locked="0"/>
    </xf>
    <xf numFmtId="0" fontId="29" fillId="25" borderId="68" xfId="0" applyFont="1" applyFill="1" applyBorder="1" applyAlignment="1" applyProtection="1">
      <alignment horizontal="left" vertical="center" wrapText="1"/>
      <protection locked="0"/>
    </xf>
    <xf numFmtId="179" fontId="29" fillId="0" borderId="60" xfId="44" applyNumberFormat="1" applyFont="1" applyBorder="1" applyAlignment="1">
      <alignment horizontal="center" vertical="center" wrapText="1"/>
    </xf>
    <xf numFmtId="0" fontId="29" fillId="0" borderId="60" xfId="0" applyFont="1" applyBorder="1" applyAlignment="1">
      <alignment horizontal="center" vertical="center" wrapText="1"/>
    </xf>
    <xf numFmtId="0" fontId="29" fillId="0" borderId="80" xfId="0" applyFont="1" applyBorder="1" applyAlignment="1">
      <alignment horizontal="center" vertical="center"/>
    </xf>
    <xf numFmtId="0" fontId="29" fillId="0" borderId="15" xfId="0" applyFont="1" applyBorder="1" applyAlignment="1">
      <alignment horizontal="center" vertical="center"/>
    </xf>
    <xf numFmtId="0" fontId="69" fillId="0" borderId="0" xfId="44" applyFont="1" applyAlignment="1">
      <alignment horizontal="left" wrapText="1"/>
    </xf>
    <xf numFmtId="0" fontId="29" fillId="0" borderId="25" xfId="44" applyFont="1" applyBorder="1" applyAlignment="1">
      <alignment horizontal="center" vertical="center" wrapText="1"/>
    </xf>
    <xf numFmtId="0" fontId="29" fillId="0" borderId="59" xfId="44" applyFont="1" applyBorder="1" applyAlignment="1">
      <alignment horizontal="center" vertical="center" wrapText="1"/>
    </xf>
    <xf numFmtId="0" fontId="29" fillId="0" borderId="54" xfId="44" applyFont="1" applyBorder="1" applyAlignment="1">
      <alignment horizontal="center" vertical="center" wrapText="1"/>
    </xf>
    <xf numFmtId="0" fontId="29" fillId="25" borderId="11" xfId="44" applyFont="1" applyFill="1" applyBorder="1" applyAlignment="1" applyProtection="1">
      <alignment horizontal="left" vertical="center" wrapText="1"/>
      <protection locked="0"/>
    </xf>
    <xf numFmtId="0" fontId="29" fillId="25" borderId="66" xfId="44" applyFont="1" applyFill="1" applyBorder="1" applyAlignment="1" applyProtection="1">
      <alignment horizontal="left" vertical="center" wrapText="1"/>
      <protection locked="0"/>
    </xf>
    <xf numFmtId="0" fontId="29" fillId="25" borderId="77" xfId="44" applyFont="1" applyFill="1" applyBorder="1" applyAlignment="1" applyProtection="1">
      <alignment horizontal="left" vertical="center" wrapText="1"/>
      <protection locked="0"/>
    </xf>
    <xf numFmtId="38" fontId="29" fillId="25" borderId="11" xfId="281" applyFont="1" applyFill="1" applyBorder="1" applyAlignment="1" applyProtection="1">
      <alignment horizontal="center" vertical="center" wrapText="1"/>
      <protection locked="0"/>
    </xf>
    <xf numFmtId="38" fontId="29" fillId="25" borderId="66" xfId="281" applyFont="1" applyFill="1" applyBorder="1" applyAlignment="1" applyProtection="1">
      <alignment horizontal="center" vertical="center" wrapText="1"/>
      <protection locked="0"/>
    </xf>
    <xf numFmtId="38" fontId="29" fillId="25" borderId="77" xfId="281" applyFont="1" applyFill="1" applyBorder="1" applyAlignment="1" applyProtection="1">
      <alignment horizontal="center" vertical="center" wrapText="1"/>
      <protection locked="0"/>
    </xf>
    <xf numFmtId="0" fontId="29" fillId="25" borderId="66" xfId="0" applyFont="1" applyFill="1" applyBorder="1" applyAlignment="1" applyProtection="1">
      <alignment horizontal="left" vertical="center" wrapText="1"/>
      <protection locked="0"/>
    </xf>
    <xf numFmtId="0" fontId="29" fillId="25" borderId="77" xfId="0" applyFont="1" applyFill="1" applyBorder="1" applyAlignment="1" applyProtection="1">
      <alignment horizontal="left" vertical="center" wrapText="1"/>
      <protection locked="0"/>
    </xf>
    <xf numFmtId="179" fontId="29" fillId="25" borderId="12" xfId="44" applyNumberFormat="1" applyFont="1" applyFill="1" applyBorder="1" applyAlignment="1" applyProtection="1">
      <alignment horizontal="center" vertical="center" wrapText="1"/>
      <protection locked="0"/>
    </xf>
    <xf numFmtId="179" fontId="29" fillId="25" borderId="87" xfId="44" applyNumberFormat="1" applyFont="1" applyFill="1" applyBorder="1" applyAlignment="1" applyProtection="1">
      <alignment horizontal="center" vertical="center" wrapText="1"/>
      <protection locked="0"/>
    </xf>
    <xf numFmtId="179" fontId="29" fillId="25" borderId="72" xfId="44" applyNumberFormat="1" applyFont="1" applyFill="1" applyBorder="1" applyAlignment="1" applyProtection="1">
      <alignment horizontal="center" vertical="center" wrapText="1"/>
      <protection locked="0"/>
    </xf>
    <xf numFmtId="0" fontId="29" fillId="0" borderId="75" xfId="44" applyFont="1" applyBorder="1" applyAlignment="1">
      <alignment horizontal="center" vertical="center"/>
    </xf>
    <xf numFmtId="0" fontId="29" fillId="0" borderId="96" xfId="44" applyFont="1" applyBorder="1" applyAlignment="1">
      <alignment horizontal="center" vertical="center"/>
    </xf>
    <xf numFmtId="0" fontId="29" fillId="0" borderId="152" xfId="44" applyFont="1" applyBorder="1" applyAlignment="1">
      <alignment horizontal="center" vertical="center"/>
    </xf>
    <xf numFmtId="0" fontId="29" fillId="0" borderId="141" xfId="44" applyFont="1" applyBorder="1" applyAlignment="1">
      <alignment horizontal="left" vertical="center"/>
    </xf>
    <xf numFmtId="0" fontId="29" fillId="0" borderId="142" xfId="44" applyFont="1" applyBorder="1" applyAlignment="1">
      <alignment horizontal="left" vertical="center"/>
    </xf>
    <xf numFmtId="0" fontId="29" fillId="0" borderId="0" xfId="44" applyFont="1" applyAlignment="1">
      <alignment horizontal="left" vertical="center"/>
    </xf>
    <xf numFmtId="0" fontId="29" fillId="0" borderId="33" xfId="44" applyFont="1" applyBorder="1" applyAlignment="1">
      <alignment horizontal="left" vertical="center"/>
    </xf>
    <xf numFmtId="0" fontId="29" fillId="0" borderId="90" xfId="44" applyFont="1" applyBorder="1" applyAlignment="1">
      <alignment horizontal="left" vertical="center"/>
    </xf>
    <xf numFmtId="0" fontId="29" fillId="0" borderId="102" xfId="44" applyFont="1" applyBorder="1" applyAlignment="1">
      <alignment horizontal="left" vertical="center"/>
    </xf>
    <xf numFmtId="0" fontId="29" fillId="0" borderId="159" xfId="44" applyFont="1" applyBorder="1" applyAlignment="1" applyProtection="1">
      <alignment horizontal="left" vertical="top" wrapText="1"/>
      <protection locked="0"/>
    </xf>
    <xf numFmtId="0" fontId="29" fillId="0" borderId="151" xfId="44" applyFont="1" applyBorder="1" applyAlignment="1" applyProtection="1">
      <alignment horizontal="left" vertical="top" wrapText="1"/>
      <protection locked="0"/>
    </xf>
    <xf numFmtId="0" fontId="29" fillId="0" borderId="153" xfId="44" applyFont="1" applyBorder="1" applyAlignment="1" applyProtection="1">
      <alignment horizontal="left" vertical="top" wrapText="1"/>
      <protection locked="0"/>
    </xf>
    <xf numFmtId="0" fontId="29" fillId="0" borderId="155" xfId="0" applyFont="1" applyBorder="1" applyAlignment="1">
      <alignment horizontal="center" vertical="center" wrapText="1"/>
    </xf>
    <xf numFmtId="0" fontId="29" fillId="0" borderId="156" xfId="0" applyFont="1" applyBorder="1" applyAlignment="1">
      <alignment horizontal="center" vertical="center" wrapText="1"/>
    </xf>
    <xf numFmtId="0" fontId="29" fillId="0" borderId="157" xfId="0" applyFont="1" applyBorder="1" applyAlignment="1">
      <alignment horizontal="center" vertical="center" wrapText="1"/>
    </xf>
    <xf numFmtId="0" fontId="29" fillId="0" borderId="13" xfId="44" applyFont="1" applyBorder="1" applyAlignment="1">
      <alignment horizontal="left" vertical="center" wrapText="1"/>
    </xf>
    <xf numFmtId="0" fontId="29" fillId="0" borderId="95" xfId="44" applyFont="1" applyBorder="1" applyAlignment="1">
      <alignment horizontal="left" vertical="center" wrapText="1"/>
    </xf>
    <xf numFmtId="0" fontId="29" fillId="0" borderId="65" xfId="44" applyFont="1" applyBorder="1" applyAlignment="1">
      <alignment horizontal="left" vertical="center" wrapText="1"/>
    </xf>
    <xf numFmtId="0" fontId="29" fillId="0" borderId="32" xfId="44" applyFont="1" applyBorder="1" applyAlignment="1">
      <alignment horizontal="left" vertical="center" wrapText="1"/>
    </xf>
    <xf numFmtId="0" fontId="29" fillId="0" borderId="0" xfId="44" applyFont="1" applyAlignment="1">
      <alignment horizontal="left" vertical="center" wrapText="1"/>
    </xf>
    <xf numFmtId="0" fontId="29" fillId="0" borderId="33" xfId="44" applyFont="1" applyBorder="1" applyAlignment="1">
      <alignment horizontal="left" vertical="center" wrapText="1"/>
    </xf>
    <xf numFmtId="0" fontId="29" fillId="0" borderId="86" xfId="44" applyFont="1" applyBorder="1" applyAlignment="1">
      <alignment horizontal="left" vertical="center" wrapText="1"/>
    </xf>
    <xf numFmtId="0" fontId="29" fillId="0" borderId="90" xfId="44" applyFont="1" applyBorder="1" applyAlignment="1">
      <alignment horizontal="left" vertical="center" wrapText="1"/>
    </xf>
    <xf numFmtId="0" fontId="29" fillId="0" borderId="102" xfId="44" applyFont="1" applyBorder="1" applyAlignment="1">
      <alignment horizontal="left" vertical="center" wrapText="1"/>
    </xf>
    <xf numFmtId="0" fontId="56" fillId="0" borderId="161" xfId="44" applyFont="1" applyBorder="1" applyAlignment="1">
      <alignment horizontal="left" vertical="center" wrapText="1"/>
    </xf>
    <xf numFmtId="0" fontId="56" fillId="0" borderId="142" xfId="44" applyFont="1" applyBorder="1" applyAlignment="1">
      <alignment horizontal="left" vertical="center" wrapText="1"/>
    </xf>
    <xf numFmtId="0" fontId="56" fillId="0" borderId="32" xfId="44" applyFont="1" applyBorder="1" applyAlignment="1">
      <alignment horizontal="left" vertical="center" wrapText="1"/>
    </xf>
    <xf numFmtId="0" fontId="56" fillId="0" borderId="33" xfId="44" applyFont="1" applyBorder="1" applyAlignment="1">
      <alignment horizontal="left" vertical="center" wrapText="1"/>
    </xf>
    <xf numFmtId="0" fontId="56" fillId="0" borderId="86" xfId="44" applyFont="1" applyBorder="1" applyAlignment="1">
      <alignment horizontal="left" vertical="center" wrapText="1"/>
    </xf>
    <xf numFmtId="0" fontId="56" fillId="0" borderId="102" xfId="44" applyFont="1" applyBorder="1" applyAlignment="1">
      <alignment horizontal="left" vertical="center" wrapText="1"/>
    </xf>
    <xf numFmtId="0" fontId="56" fillId="0" borderId="13" xfId="0" applyFont="1" applyBorder="1" applyAlignment="1">
      <alignment horizontal="left" vertical="center" wrapText="1"/>
    </xf>
    <xf numFmtId="0" fontId="56" fillId="0" borderId="65" xfId="0" applyFont="1" applyBorder="1" applyAlignment="1">
      <alignment horizontal="left" vertical="center" wrapText="1"/>
    </xf>
    <xf numFmtId="0" fontId="56" fillId="0" borderId="32" xfId="0" applyFont="1" applyBorder="1" applyAlignment="1">
      <alignment horizontal="left" vertical="center" wrapText="1"/>
    </xf>
    <xf numFmtId="0" fontId="56" fillId="0" borderId="33" xfId="0" applyFont="1" applyBorder="1" applyAlignment="1">
      <alignment horizontal="left" vertical="center" wrapText="1"/>
    </xf>
    <xf numFmtId="0" fontId="56" fillId="0" borderId="86" xfId="0" applyFont="1" applyBorder="1" applyAlignment="1">
      <alignment horizontal="left" vertical="center" wrapText="1"/>
    </xf>
    <xf numFmtId="0" fontId="56" fillId="0" borderId="102" xfId="0" applyFont="1" applyBorder="1" applyAlignment="1">
      <alignment horizontal="left" vertical="center" wrapText="1"/>
    </xf>
    <xf numFmtId="0" fontId="29" fillId="0" borderId="154" xfId="0" applyFont="1" applyBorder="1" applyAlignment="1">
      <alignment horizontal="center" vertical="center" wrapText="1"/>
    </xf>
    <xf numFmtId="0" fontId="29" fillId="0" borderId="96" xfId="0" applyFont="1" applyBorder="1" applyAlignment="1">
      <alignment horizontal="center" vertical="center" wrapText="1"/>
    </xf>
    <xf numFmtId="0" fontId="29" fillId="0" borderId="97" xfId="0" applyFont="1" applyBorder="1" applyAlignment="1">
      <alignment horizontal="center" vertical="center" wrapText="1"/>
    </xf>
    <xf numFmtId="0" fontId="29" fillId="0" borderId="140" xfId="44" applyFont="1" applyBorder="1" applyAlignment="1">
      <alignment horizontal="left" vertical="center" wrapText="1"/>
    </xf>
    <xf numFmtId="0" fontId="29" fillId="0" borderId="146" xfId="44" applyFont="1" applyBorder="1" applyAlignment="1">
      <alignment horizontal="left" vertical="center" wrapText="1"/>
    </xf>
    <xf numFmtId="0" fontId="29" fillId="0" borderId="162" xfId="44" applyFont="1" applyBorder="1" applyAlignment="1" applyProtection="1">
      <alignment horizontal="left" vertical="top" wrapText="1"/>
      <protection locked="0"/>
    </xf>
    <xf numFmtId="0" fontId="29" fillId="0" borderId="160" xfId="44" applyFont="1" applyBorder="1" applyAlignment="1" applyProtection="1">
      <alignment horizontal="left" vertical="top" wrapText="1"/>
      <protection locked="0"/>
    </xf>
    <xf numFmtId="0" fontId="29" fillId="0" borderId="152" xfId="0" applyFont="1" applyBorder="1" applyAlignment="1">
      <alignment horizontal="center" vertical="center" wrapText="1"/>
    </xf>
    <xf numFmtId="0" fontId="56" fillId="0" borderId="148" xfId="0" applyFont="1" applyBorder="1" applyAlignment="1">
      <alignment horizontal="left" vertical="center" wrapText="1"/>
    </xf>
    <xf numFmtId="0" fontId="56" fillId="0" borderId="146" xfId="0" applyFont="1" applyBorder="1" applyAlignment="1">
      <alignment horizontal="left" vertical="center" wrapText="1"/>
    </xf>
    <xf numFmtId="0" fontId="29" fillId="0" borderId="19" xfId="44" applyFont="1" applyBorder="1" applyAlignment="1">
      <alignment horizontal="center" vertical="center"/>
    </xf>
    <xf numFmtId="0" fontId="29" fillId="0" borderId="141" xfId="44" applyFont="1" applyBorder="1" applyAlignment="1">
      <alignment horizontal="center" vertical="center"/>
    </xf>
    <xf numFmtId="0" fontId="29" fillId="0" borderId="142" xfId="44" applyFont="1" applyBorder="1" applyAlignment="1">
      <alignment horizontal="center" vertical="center"/>
    </xf>
    <xf numFmtId="0" fontId="29" fillId="0" borderId="89" xfId="44" applyFont="1" applyBorder="1" applyAlignment="1">
      <alignment horizontal="center" vertical="center"/>
    </xf>
    <xf numFmtId="0" fontId="29" fillId="0" borderId="140" xfId="44" applyFont="1" applyBorder="1" applyAlignment="1">
      <alignment horizontal="center" vertical="center"/>
    </xf>
    <xf numFmtId="0" fontId="29" fillId="0" borderId="146" xfId="44" applyFont="1" applyBorder="1" applyAlignment="1">
      <alignment horizontal="center" vertical="center"/>
    </xf>
    <xf numFmtId="0" fontId="29" fillId="0" borderId="143" xfId="44" applyFont="1" applyBorder="1" applyAlignment="1">
      <alignment horizontal="center" vertical="center"/>
    </xf>
    <xf numFmtId="0" fontId="29" fillId="0" borderId="144" xfId="44" applyFont="1" applyBorder="1" applyAlignment="1">
      <alignment horizontal="center" vertical="center"/>
    </xf>
    <xf numFmtId="0" fontId="29" fillId="0" borderId="145" xfId="44" applyFont="1" applyBorder="1" applyAlignment="1">
      <alignment horizontal="center" vertical="center"/>
    </xf>
    <xf numFmtId="0" fontId="29" fillId="0" borderId="159" xfId="44" applyFont="1" applyBorder="1" applyAlignment="1">
      <alignment horizontal="center" vertical="center"/>
    </xf>
    <xf numFmtId="0" fontId="29" fillId="0" borderId="160" xfId="44" applyFont="1" applyBorder="1" applyAlignment="1">
      <alignment horizontal="center" vertical="center"/>
    </xf>
    <xf numFmtId="0" fontId="29" fillId="0" borderId="148" xfId="44" applyFont="1" applyBorder="1" applyAlignment="1">
      <alignment horizontal="center" vertical="center" wrapText="1" shrinkToFit="1"/>
    </xf>
    <xf numFmtId="0" fontId="29" fillId="0" borderId="146" xfId="44" applyFont="1" applyBorder="1" applyAlignment="1">
      <alignment horizontal="center" vertical="center" shrinkToFit="1"/>
    </xf>
    <xf numFmtId="0" fontId="29" fillId="0" borderId="148" xfId="44" applyFont="1" applyBorder="1" applyAlignment="1">
      <alignment horizontal="center" vertical="center"/>
    </xf>
    <xf numFmtId="0" fontId="29" fillId="0" borderId="154" xfId="44" applyFont="1" applyBorder="1" applyAlignment="1">
      <alignment horizontal="center" vertical="center"/>
    </xf>
    <xf numFmtId="0" fontId="29" fillId="0" borderId="97" xfId="44" applyFont="1" applyBorder="1" applyAlignment="1">
      <alignment horizontal="center" vertical="center"/>
    </xf>
    <xf numFmtId="0" fontId="29" fillId="0" borderId="13" xfId="0" applyFont="1" applyBorder="1" applyAlignment="1">
      <alignment horizontal="left" vertical="center" wrapText="1"/>
    </xf>
    <xf numFmtId="0" fontId="29" fillId="0" borderId="95" xfId="0" applyFont="1" applyBorder="1" applyAlignment="1">
      <alignment horizontal="left" vertical="center" wrapText="1"/>
    </xf>
    <xf numFmtId="0" fontId="29" fillId="0" borderId="65" xfId="0" applyFont="1" applyBorder="1" applyAlignment="1">
      <alignment horizontal="left" vertical="center" wrapText="1"/>
    </xf>
    <xf numFmtId="0" fontId="29" fillId="0" borderId="32" xfId="0" applyFont="1" applyBorder="1" applyAlignment="1">
      <alignment horizontal="left" vertical="center" wrapText="1"/>
    </xf>
    <xf numFmtId="0" fontId="29" fillId="0" borderId="0" xfId="0" applyFont="1" applyAlignment="1">
      <alignment horizontal="left" vertical="center" wrapText="1"/>
    </xf>
    <xf numFmtId="0" fontId="29" fillId="0" borderId="33" xfId="0" applyFont="1" applyBorder="1" applyAlignment="1">
      <alignment horizontal="left" vertical="center" wrapText="1"/>
    </xf>
    <xf numFmtId="0" fontId="29" fillId="0" borderId="148" xfId="0" applyFont="1" applyBorder="1" applyAlignment="1">
      <alignment horizontal="left" vertical="center" wrapText="1"/>
    </xf>
    <xf numFmtId="0" fontId="29" fillId="0" borderId="140" xfId="0" applyFont="1" applyBorder="1" applyAlignment="1">
      <alignment horizontal="left" vertical="center" wrapText="1"/>
    </xf>
    <xf numFmtId="0" fontId="29" fillId="0" borderId="146" xfId="0" applyFont="1" applyBorder="1" applyAlignment="1">
      <alignment horizontal="left" vertical="center" wrapText="1"/>
    </xf>
    <xf numFmtId="0" fontId="56" fillId="0" borderId="83" xfId="0" applyFont="1" applyBorder="1" applyAlignment="1">
      <alignment horizontal="left" vertical="center" wrapText="1"/>
    </xf>
    <xf numFmtId="0" fontId="56" fillId="0" borderId="147" xfId="0" applyFont="1" applyBorder="1" applyAlignment="1">
      <alignment horizontal="left" vertical="center" wrapText="1"/>
    </xf>
    <xf numFmtId="0" fontId="29" fillId="0" borderId="151" xfId="280" applyNumberFormat="1" applyFont="1" applyFill="1" applyBorder="1" applyAlignment="1" applyProtection="1">
      <alignment horizontal="left" vertical="top" wrapText="1"/>
      <protection locked="0"/>
    </xf>
    <xf numFmtId="0" fontId="29" fillId="0" borderId="160" xfId="280" applyNumberFormat="1" applyFont="1" applyFill="1" applyBorder="1" applyAlignment="1" applyProtection="1">
      <alignment horizontal="left" vertical="top" wrapText="1"/>
      <protection locked="0"/>
    </xf>
    <xf numFmtId="0" fontId="57" fillId="0" borderId="141" xfId="0" applyFont="1" applyBorder="1" applyAlignment="1">
      <alignment horizontal="left" vertical="center" wrapText="1"/>
    </xf>
    <xf numFmtId="0" fontId="57" fillId="0" borderId="0" xfId="0" applyFont="1" applyAlignment="1">
      <alignment horizontal="left" vertical="center" wrapText="1"/>
    </xf>
    <xf numFmtId="0" fontId="29" fillId="0" borderId="161" xfId="44" applyFont="1" applyBorder="1" applyAlignment="1">
      <alignment horizontal="left" vertical="center" wrapText="1"/>
    </xf>
    <xf numFmtId="0" fontId="29" fillId="0" borderId="141" xfId="44" applyFont="1" applyBorder="1" applyAlignment="1">
      <alignment horizontal="left" vertical="center" wrapText="1"/>
    </xf>
    <xf numFmtId="0" fontId="29" fillId="0" borderId="142" xfId="44" applyFont="1" applyBorder="1" applyAlignment="1">
      <alignment horizontal="left" vertical="center" wrapText="1"/>
    </xf>
    <xf numFmtId="0" fontId="56" fillId="0" borderId="81" xfId="0" applyFont="1" applyBorder="1" applyAlignment="1">
      <alignment horizontal="left" vertical="center" wrapText="1"/>
    </xf>
    <xf numFmtId="0" fontId="56" fillId="0" borderId="105" xfId="0" applyFont="1" applyBorder="1" applyAlignment="1">
      <alignment horizontal="left" vertical="center" wrapText="1"/>
    </xf>
    <xf numFmtId="0" fontId="29" fillId="0" borderId="153" xfId="280" applyNumberFormat="1" applyFont="1" applyFill="1" applyBorder="1" applyAlignment="1" applyProtection="1">
      <alignment horizontal="left" vertical="top" wrapText="1"/>
      <protection locked="0"/>
    </xf>
    <xf numFmtId="0" fontId="29" fillId="0" borderId="76" xfId="44" applyFont="1" applyBorder="1" applyAlignment="1">
      <alignment horizontal="center" vertical="center" wrapText="1" shrinkToFit="1"/>
    </xf>
    <xf numFmtId="0" fontId="29" fillId="0" borderId="147" xfId="44" applyFont="1" applyBorder="1" applyAlignment="1">
      <alignment horizontal="center" vertical="center" wrapText="1" shrinkToFit="1"/>
    </xf>
    <xf numFmtId="0" fontId="29" fillId="0" borderId="86" xfId="0" applyFont="1" applyBorder="1" applyAlignment="1">
      <alignment horizontal="left" vertical="center" wrapText="1"/>
    </xf>
    <xf numFmtId="0" fontId="29" fillId="0" borderId="90" xfId="0" applyFont="1" applyBorder="1" applyAlignment="1">
      <alignment horizontal="left" vertical="center" wrapText="1"/>
    </xf>
    <xf numFmtId="0" fontId="29" fillId="0" borderId="102" xfId="0" applyFont="1" applyBorder="1" applyAlignment="1">
      <alignment horizontal="left" vertical="center" wrapText="1"/>
    </xf>
    <xf numFmtId="0" fontId="29" fillId="0" borderId="155" xfId="44" applyFont="1" applyBorder="1" applyAlignment="1">
      <alignment horizontal="center" vertical="center"/>
    </xf>
    <xf numFmtId="0" fontId="29" fillId="0" borderId="156" xfId="44" applyFont="1" applyBorder="1" applyAlignment="1">
      <alignment horizontal="center" vertical="center"/>
    </xf>
    <xf numFmtId="0" fontId="29" fillId="0" borderId="158" xfId="280" applyNumberFormat="1" applyFont="1" applyFill="1" applyBorder="1" applyAlignment="1" applyProtection="1">
      <alignment horizontal="left" vertical="top" wrapText="1"/>
      <protection locked="0"/>
    </xf>
    <xf numFmtId="0" fontId="29" fillId="0" borderId="149" xfId="280" applyNumberFormat="1" applyFont="1" applyFill="1" applyBorder="1" applyAlignment="1" applyProtection="1">
      <alignment horizontal="left" vertical="top" wrapText="1"/>
      <protection locked="0"/>
    </xf>
    <xf numFmtId="0" fontId="29" fillId="0" borderId="0" xfId="0" applyFont="1" applyAlignment="1">
      <alignment horizontal="left" vertical="top"/>
    </xf>
    <xf numFmtId="0" fontId="29" fillId="0" borderId="82" xfId="44" applyFont="1" applyBorder="1" applyAlignment="1">
      <alignment horizontal="center" vertical="center"/>
    </xf>
    <xf numFmtId="0" fontId="29" fillId="0" borderId="149" xfId="44" applyFont="1" applyBorder="1" applyAlignment="1">
      <alignment horizontal="center" vertical="center"/>
    </xf>
    <xf numFmtId="0" fontId="29" fillId="0" borderId="37" xfId="44" applyFont="1" applyBorder="1" applyAlignment="1">
      <alignment horizontal="center" vertical="center"/>
    </xf>
    <xf numFmtId="0" fontId="29" fillId="0" borderId="44" xfId="44" applyFont="1" applyBorder="1" applyAlignment="1">
      <alignment horizontal="center" vertical="center"/>
    </xf>
    <xf numFmtId="0" fontId="29" fillId="0" borderId="161" xfId="44" applyFont="1" applyBorder="1" applyAlignment="1">
      <alignment horizontal="center" vertical="center" wrapText="1" shrinkToFit="1"/>
    </xf>
    <xf numFmtId="0" fontId="29" fillId="0" borderId="142" xfId="44" applyFont="1" applyBorder="1" applyAlignment="1">
      <alignment horizontal="center" vertical="center" wrapText="1" shrinkToFit="1"/>
    </xf>
    <xf numFmtId="0" fontId="29" fillId="0" borderId="146" xfId="44" applyFont="1" applyBorder="1" applyAlignment="1">
      <alignment horizontal="center" vertical="center" wrapText="1" shrinkToFit="1"/>
    </xf>
    <xf numFmtId="0" fontId="56" fillId="0" borderId="76" xfId="44" applyFont="1" applyBorder="1" applyAlignment="1">
      <alignment horizontal="left" vertical="center" wrapText="1"/>
    </xf>
    <xf numFmtId="0" fontId="56" fillId="0" borderId="83" xfId="44" applyFont="1" applyBorder="1" applyAlignment="1">
      <alignment horizontal="left" vertical="center" wrapText="1"/>
    </xf>
    <xf numFmtId="0" fontId="56" fillId="0" borderId="81" xfId="44" applyFont="1" applyBorder="1" applyAlignment="1">
      <alignment horizontal="left" vertical="center" wrapText="1"/>
    </xf>
    <xf numFmtId="0" fontId="56" fillId="0" borderId="150" xfId="44" applyFont="1" applyBorder="1" applyAlignment="1">
      <alignment horizontal="left" vertical="center" wrapText="1" shrinkToFit="1"/>
    </xf>
    <xf numFmtId="0" fontId="56" fillId="0" borderId="103" xfId="44" applyFont="1" applyBorder="1" applyAlignment="1">
      <alignment horizontal="left" vertical="center" wrapText="1" shrinkToFit="1"/>
    </xf>
    <xf numFmtId="0" fontId="56" fillId="0" borderId="104" xfId="44" applyFont="1" applyBorder="1" applyAlignment="1">
      <alignment horizontal="left" vertical="center" wrapText="1" shrinkToFit="1"/>
    </xf>
    <xf numFmtId="0" fontId="56" fillId="0" borderId="106" xfId="44" applyFont="1" applyBorder="1" applyAlignment="1">
      <alignment horizontal="left" vertical="center" wrapText="1" shrinkToFit="1"/>
    </xf>
    <xf numFmtId="0" fontId="29" fillId="24" borderId="0" xfId="0" applyFont="1" applyFill="1" applyAlignment="1">
      <alignment horizontal="left" vertical="top" wrapText="1"/>
    </xf>
    <xf numFmtId="0" fontId="69" fillId="0" borderId="0" xfId="0" applyFont="1" applyAlignment="1">
      <alignment horizontal="left" vertical="center" wrapText="1"/>
    </xf>
    <xf numFmtId="0" fontId="58" fillId="24" borderId="0" xfId="0" applyFont="1" applyFill="1" applyAlignment="1">
      <alignment horizontal="center" vertical="center" wrapText="1"/>
    </xf>
    <xf numFmtId="0" fontId="29" fillId="0" borderId="0" xfId="0" applyFont="1" applyAlignment="1">
      <alignment horizontal="left" vertical="top" wrapText="1"/>
    </xf>
    <xf numFmtId="0" fontId="29" fillId="0" borderId="0" xfId="0" applyFont="1" applyAlignment="1">
      <alignment horizontal="center" vertical="center" wrapText="1" shrinkToFit="1"/>
    </xf>
    <xf numFmtId="0" fontId="31" fillId="0" borderId="0" xfId="0" applyFont="1" applyAlignment="1">
      <alignment horizontal="center" vertical="center" shrinkToFit="1"/>
    </xf>
    <xf numFmtId="0" fontId="29" fillId="0" borderId="25" xfId="0" applyFont="1" applyBorder="1" applyAlignment="1">
      <alignment horizontal="center" vertical="center" wrapText="1" shrinkToFit="1"/>
    </xf>
    <xf numFmtId="0" fontId="29" fillId="0" borderId="54" xfId="0" applyFont="1" applyBorder="1" applyAlignment="1">
      <alignment vertical="center" shrinkToFit="1"/>
    </xf>
    <xf numFmtId="0" fontId="29" fillId="0" borderId="59" xfId="0" applyFont="1" applyBorder="1" applyAlignment="1">
      <alignment horizontal="center" vertical="center" wrapText="1" shrinkToFit="1"/>
    </xf>
    <xf numFmtId="0" fontId="31" fillId="0" borderId="54" xfId="0" applyFont="1" applyBorder="1" applyAlignment="1">
      <alignment horizontal="center" vertical="center" shrinkToFit="1"/>
    </xf>
    <xf numFmtId="0" fontId="29" fillId="0" borderId="25" xfId="0" applyFont="1" applyBorder="1" applyAlignment="1">
      <alignment horizontal="center" vertical="center" shrinkToFit="1"/>
    </xf>
    <xf numFmtId="0" fontId="29" fillId="0" borderId="59" xfId="0" applyFont="1" applyBorder="1" applyAlignment="1">
      <alignment horizontal="center" vertical="center" shrinkToFit="1"/>
    </xf>
    <xf numFmtId="0" fontId="29" fillId="0" borderId="54" xfId="0" applyFont="1" applyBorder="1" applyAlignment="1">
      <alignment horizontal="center" vertical="center" shrinkToFit="1"/>
    </xf>
    <xf numFmtId="0" fontId="29" fillId="24" borderId="28" xfId="0" applyFont="1" applyFill="1" applyBorder="1" applyAlignment="1">
      <alignment horizontal="center" vertical="center" shrinkToFit="1"/>
    </xf>
    <xf numFmtId="0" fontId="31" fillId="24" borderId="80" xfId="43" applyFont="1" applyFill="1" applyBorder="1" applyAlignment="1">
      <alignment horizontal="center" vertical="center"/>
    </xf>
    <xf numFmtId="0" fontId="31" fillId="24" borderId="16" xfId="43" applyFont="1" applyFill="1" applyBorder="1" applyAlignment="1">
      <alignment horizontal="center" vertical="center"/>
    </xf>
    <xf numFmtId="0" fontId="31" fillId="24" borderId="70" xfId="43" applyFont="1" applyFill="1" applyBorder="1" applyAlignment="1">
      <alignment horizontal="center" vertical="center"/>
    </xf>
    <xf numFmtId="0" fontId="58" fillId="0" borderId="19" xfId="0" applyFont="1" applyBorder="1" applyAlignment="1">
      <alignment horizontal="center" vertical="center" wrapText="1"/>
    </xf>
    <xf numFmtId="0" fontId="58" fillId="0" borderId="82" xfId="0" applyFont="1" applyBorder="1" applyAlignment="1">
      <alignment horizontal="center" vertical="center" wrapText="1"/>
    </xf>
    <xf numFmtId="0" fontId="58" fillId="0" borderId="94" xfId="0" applyFont="1" applyBorder="1" applyAlignment="1">
      <alignment horizontal="center" vertical="center" wrapText="1"/>
    </xf>
    <xf numFmtId="0" fontId="58" fillId="0" borderId="67" xfId="0" applyFont="1" applyBorder="1" applyAlignment="1">
      <alignment horizontal="center" vertical="center" wrapText="1"/>
    </xf>
    <xf numFmtId="0" fontId="31" fillId="24" borderId="15" xfId="43" applyFont="1" applyFill="1" applyBorder="1" applyAlignment="1">
      <alignment horizontal="center" vertical="center"/>
    </xf>
    <xf numFmtId="38" fontId="53" fillId="0" borderId="29" xfId="281" applyFont="1" applyFill="1" applyBorder="1" applyAlignment="1" applyProtection="1">
      <alignment horizontal="center" vertical="center" shrinkToFit="1"/>
    </xf>
    <xf numFmtId="38" fontId="53" fillId="0" borderId="61" xfId="281" applyFont="1" applyFill="1" applyBorder="1" applyAlignment="1" applyProtection="1">
      <alignment horizontal="center" vertical="center" shrinkToFit="1"/>
    </xf>
    <xf numFmtId="179" fontId="29" fillId="0" borderId="29" xfId="0" applyNumberFormat="1" applyFont="1" applyBorder="1" applyAlignment="1">
      <alignment horizontal="center" vertical="center" shrinkToFit="1"/>
    </xf>
    <xf numFmtId="179" fontId="29" fillId="0" borderId="61" xfId="0" applyNumberFormat="1" applyFont="1" applyBorder="1" applyAlignment="1">
      <alignment horizontal="center" vertical="center" shrinkToFit="1"/>
    </xf>
    <xf numFmtId="182" fontId="53" fillId="0" borderId="29" xfId="0" applyNumberFormat="1" applyFont="1" applyBorder="1" applyAlignment="1">
      <alignment horizontal="center" vertical="center" shrinkToFit="1"/>
    </xf>
    <xf numFmtId="182" fontId="53" fillId="0" borderId="60" xfId="0" applyNumberFormat="1" applyFont="1" applyBorder="1" applyAlignment="1">
      <alignment horizontal="center" vertical="center" shrinkToFit="1"/>
    </xf>
    <xf numFmtId="0" fontId="29" fillId="0" borderId="85" xfId="0" applyFont="1" applyBorder="1" applyAlignment="1">
      <alignment horizontal="center" vertical="center" wrapText="1" shrinkToFit="1"/>
    </xf>
    <xf numFmtId="0" fontId="29" fillId="0" borderId="83" xfId="0" applyFont="1" applyBorder="1" applyAlignment="1">
      <alignment horizontal="center" vertical="center" wrapText="1" shrinkToFit="1"/>
    </xf>
    <xf numFmtId="0" fontId="31" fillId="24" borderId="64" xfId="43" applyFont="1" applyFill="1" applyBorder="1" applyAlignment="1">
      <alignment horizontal="center" vertical="center"/>
    </xf>
    <xf numFmtId="0" fontId="29" fillId="25" borderId="28" xfId="0" applyFont="1" applyFill="1" applyBorder="1" applyAlignment="1" applyProtection="1">
      <alignment horizontal="center" vertical="center" wrapText="1"/>
      <protection locked="0"/>
    </xf>
    <xf numFmtId="0" fontId="29" fillId="25" borderId="28" xfId="0" applyFont="1" applyFill="1" applyBorder="1" applyAlignment="1" applyProtection="1">
      <alignment horizontal="left" vertical="center" wrapText="1"/>
      <protection locked="0"/>
    </xf>
    <xf numFmtId="0" fontId="29" fillId="25" borderId="25" xfId="0" applyFont="1" applyFill="1" applyBorder="1" applyAlignment="1" applyProtection="1">
      <alignment horizontal="left" vertical="center" wrapText="1"/>
      <protection locked="0"/>
    </xf>
    <xf numFmtId="0" fontId="29" fillId="25" borderId="59" xfId="0" applyFont="1" applyFill="1" applyBorder="1" applyAlignment="1" applyProtection="1">
      <alignment horizontal="left" vertical="center" wrapText="1"/>
      <protection locked="0"/>
    </xf>
    <xf numFmtId="0" fontId="29" fillId="25" borderId="54" xfId="0" applyFont="1" applyFill="1" applyBorder="1" applyAlignment="1" applyProtection="1">
      <alignment horizontal="left" vertical="center" wrapText="1"/>
      <protection locked="0"/>
    </xf>
    <xf numFmtId="178" fontId="29" fillId="0" borderId="25" xfId="0" applyNumberFormat="1" applyFont="1" applyBorder="1" applyAlignment="1">
      <alignment horizontal="center" vertical="center" wrapText="1"/>
    </xf>
    <xf numFmtId="178" fontId="29" fillId="0" borderId="54" xfId="0" applyNumberFormat="1" applyFont="1" applyBorder="1" applyAlignment="1">
      <alignment horizontal="center" vertical="center" wrapText="1"/>
    </xf>
    <xf numFmtId="0" fontId="29" fillId="27" borderId="85" xfId="0" applyFont="1" applyFill="1" applyBorder="1" applyAlignment="1" applyProtection="1">
      <alignment horizontal="left" vertical="center" wrapText="1"/>
      <protection locked="0"/>
    </xf>
    <xf numFmtId="0" fontId="29" fillId="27" borderId="83" xfId="0" applyFont="1" applyFill="1" applyBorder="1" applyAlignment="1" applyProtection="1">
      <alignment horizontal="left" vertical="center" wrapText="1"/>
      <protection locked="0"/>
    </xf>
    <xf numFmtId="0" fontId="29" fillId="27" borderId="84" xfId="0" applyFont="1" applyFill="1" applyBorder="1" applyAlignment="1" applyProtection="1">
      <alignment horizontal="left" vertical="center" wrapText="1"/>
      <protection locked="0"/>
    </xf>
    <xf numFmtId="0" fontId="54" fillId="27" borderId="83" xfId="0" applyFont="1" applyFill="1" applyBorder="1" applyAlignment="1" applyProtection="1">
      <alignment horizontal="left" vertical="center" wrapText="1"/>
      <protection locked="0"/>
    </xf>
    <xf numFmtId="0" fontId="54" fillId="27" borderId="84" xfId="0" applyFont="1" applyFill="1" applyBorder="1" applyAlignment="1" applyProtection="1">
      <alignment horizontal="left" vertical="center" wrapText="1"/>
      <protection locked="0"/>
    </xf>
    <xf numFmtId="183" fontId="53" fillId="0" borderId="61" xfId="0" applyNumberFormat="1" applyFont="1" applyBorder="1" applyAlignment="1">
      <alignment horizontal="right" vertical="center" shrinkToFit="1"/>
    </xf>
    <xf numFmtId="183" fontId="53" fillId="0" borderId="33" xfId="0" applyNumberFormat="1" applyFont="1" applyBorder="1" applyAlignment="1">
      <alignment horizontal="right" vertical="center" shrinkToFit="1"/>
    </xf>
    <xf numFmtId="183" fontId="53" fillId="0" borderId="50" xfId="0" applyNumberFormat="1" applyFont="1" applyBorder="1" applyAlignment="1">
      <alignment horizontal="right" vertical="center" shrinkToFit="1"/>
    </xf>
    <xf numFmtId="0" fontId="31" fillId="24" borderId="75" xfId="43" applyFont="1" applyFill="1" applyBorder="1" applyAlignment="1">
      <alignment horizontal="center" vertical="center" wrapText="1"/>
    </xf>
    <xf numFmtId="0" fontId="31" fillId="24" borderId="96" xfId="43" applyFont="1" applyFill="1" applyBorder="1" applyAlignment="1">
      <alignment horizontal="center" vertical="center" wrapText="1"/>
    </xf>
    <xf numFmtId="0" fontId="31" fillId="24" borderId="101" xfId="43" applyFont="1" applyFill="1" applyBorder="1" applyAlignment="1">
      <alignment horizontal="center" vertical="center" wrapText="1"/>
    </xf>
    <xf numFmtId="0" fontId="29" fillId="27" borderId="85" xfId="0" applyFont="1" applyFill="1" applyBorder="1" applyAlignment="1" applyProtection="1">
      <alignment vertical="center" wrapText="1"/>
      <protection locked="0"/>
    </xf>
    <xf numFmtId="0" fontId="54" fillId="27" borderId="83" xfId="0" applyFont="1" applyFill="1" applyBorder="1" applyAlignment="1" applyProtection="1">
      <alignment vertical="center" wrapText="1"/>
      <protection locked="0"/>
    </xf>
    <xf numFmtId="0" fontId="29" fillId="27" borderId="83" xfId="0" applyFont="1" applyFill="1" applyBorder="1" applyAlignment="1" applyProtection="1">
      <alignment vertical="center" wrapText="1"/>
      <protection locked="0"/>
    </xf>
    <xf numFmtId="0" fontId="29" fillId="27" borderId="84" xfId="0" applyFont="1" applyFill="1" applyBorder="1" applyAlignment="1" applyProtection="1">
      <alignment vertical="center" wrapText="1"/>
      <protection locked="0"/>
    </xf>
    <xf numFmtId="0" fontId="31" fillId="24" borderId="85" xfId="43" applyFont="1" applyFill="1" applyBorder="1" applyAlignment="1">
      <alignment vertical="center" wrapText="1"/>
    </xf>
    <xf numFmtId="0" fontId="31" fillId="24" borderId="84" xfId="43" applyFont="1" applyFill="1" applyBorder="1" applyAlignment="1">
      <alignment vertical="center" wrapText="1"/>
    </xf>
    <xf numFmtId="0" fontId="31" fillId="24" borderId="85" xfId="43" applyFont="1" applyFill="1" applyBorder="1">
      <alignment vertical="center"/>
    </xf>
    <xf numFmtId="0" fontId="31" fillId="24" borderId="83" xfId="43" applyFont="1" applyFill="1" applyBorder="1">
      <alignment vertical="center"/>
    </xf>
    <xf numFmtId="0" fontId="31" fillId="24" borderId="84" xfId="43" applyFont="1" applyFill="1" applyBorder="1">
      <alignment vertical="center"/>
    </xf>
    <xf numFmtId="0" fontId="54" fillId="27" borderId="84" xfId="0" applyFont="1" applyFill="1" applyBorder="1" applyAlignment="1" applyProtection="1">
      <alignment vertical="center" wrapText="1"/>
      <protection locked="0"/>
    </xf>
    <xf numFmtId="0" fontId="31" fillId="24" borderId="25" xfId="43" applyFont="1" applyFill="1" applyBorder="1">
      <alignment vertical="center"/>
    </xf>
    <xf numFmtId="0" fontId="31" fillId="24" borderId="54" xfId="43" applyFont="1" applyFill="1" applyBorder="1">
      <alignment vertical="center"/>
    </xf>
    <xf numFmtId="0" fontId="31" fillId="24" borderId="100" xfId="43" applyFont="1" applyFill="1" applyBorder="1" applyAlignment="1">
      <alignment horizontal="center" vertical="center" wrapText="1"/>
    </xf>
    <xf numFmtId="0" fontId="31" fillId="24" borderId="97" xfId="43" applyFont="1" applyFill="1" applyBorder="1" applyAlignment="1">
      <alignment horizontal="center" vertical="center" wrapText="1"/>
    </xf>
    <xf numFmtId="0" fontId="31" fillId="24" borderId="76" xfId="43" applyFont="1" applyFill="1" applyBorder="1" applyAlignment="1">
      <alignment vertical="center" wrapText="1"/>
    </xf>
    <xf numFmtId="0" fontId="29" fillId="0" borderId="29" xfId="44" applyFont="1" applyBorder="1" applyAlignment="1">
      <alignment horizontal="left" vertical="center" wrapText="1"/>
    </xf>
    <xf numFmtId="0" fontId="29" fillId="0" borderId="60" xfId="44" applyFont="1" applyBorder="1" applyAlignment="1">
      <alignment horizontal="left" vertical="center" wrapText="1"/>
    </xf>
    <xf numFmtId="0" fontId="29" fillId="0" borderId="61" xfId="44" applyFont="1" applyBorder="1" applyAlignment="1">
      <alignment horizontal="left" vertical="center" wrapText="1"/>
    </xf>
    <xf numFmtId="0" fontId="29" fillId="25" borderId="32" xfId="44" applyFont="1" applyFill="1" applyBorder="1" applyAlignment="1" applyProtection="1">
      <alignment vertical="top" wrapText="1"/>
      <protection locked="0"/>
    </xf>
    <xf numFmtId="0" fontId="29" fillId="25" borderId="0" xfId="44" applyFont="1" applyFill="1" applyAlignment="1" applyProtection="1">
      <alignment vertical="top" wrapText="1"/>
      <protection locked="0"/>
    </xf>
    <xf numFmtId="0" fontId="29" fillId="25" borderId="33" xfId="44" applyFont="1" applyFill="1" applyBorder="1" applyAlignment="1" applyProtection="1">
      <alignment vertical="top" wrapText="1"/>
      <protection locked="0"/>
    </xf>
    <xf numFmtId="0" fontId="29" fillId="25" borderId="21" xfId="44" applyFont="1" applyFill="1" applyBorder="1" applyAlignment="1" applyProtection="1">
      <alignment vertical="top" wrapText="1"/>
      <protection locked="0"/>
    </xf>
    <xf numFmtId="0" fontId="29" fillId="25" borderId="62" xfId="44" applyFont="1" applyFill="1" applyBorder="1" applyAlignment="1" applyProtection="1">
      <alignment vertical="top" wrapText="1"/>
      <protection locked="0"/>
    </xf>
    <xf numFmtId="0" fontId="29" fillId="25" borderId="50" xfId="44" applyFont="1" applyFill="1" applyBorder="1" applyAlignment="1" applyProtection="1">
      <alignment vertical="top" wrapText="1"/>
      <protection locked="0"/>
    </xf>
    <xf numFmtId="0" fontId="29" fillId="25" borderId="29" xfId="44" applyFont="1" applyFill="1" applyBorder="1" applyAlignment="1" applyProtection="1">
      <alignment vertical="top" wrapText="1"/>
      <protection locked="0"/>
    </xf>
    <xf numFmtId="0" fontId="29" fillId="25" borderId="60" xfId="44" applyFont="1" applyFill="1" applyBorder="1" applyAlignment="1" applyProtection="1">
      <alignment vertical="top" wrapText="1"/>
      <protection locked="0"/>
    </xf>
    <xf numFmtId="0" fontId="29" fillId="25" borderId="61" xfId="44" applyFont="1" applyFill="1" applyBorder="1" applyAlignment="1" applyProtection="1">
      <alignment vertical="top" wrapText="1"/>
      <protection locked="0"/>
    </xf>
    <xf numFmtId="0" fontId="29" fillId="0" borderId="32" xfId="0" applyFont="1" applyBorder="1" applyAlignment="1">
      <alignment horizontal="distributed" wrapText="1"/>
    </xf>
    <xf numFmtId="0" fontId="29" fillId="0" borderId="33" xfId="0" applyFont="1" applyBorder="1" applyAlignment="1">
      <alignment horizontal="distributed" wrapText="1"/>
    </xf>
    <xf numFmtId="0" fontId="71" fillId="25" borderId="0" xfId="44" applyFont="1" applyFill="1" applyAlignment="1" applyProtection="1">
      <alignment horizontal="left" vertical="center" wrapText="1"/>
      <protection locked="0"/>
    </xf>
    <xf numFmtId="0" fontId="71" fillId="25" borderId="0" xfId="44" applyFont="1" applyFill="1" applyAlignment="1" applyProtection="1">
      <alignment horizontal="left" vertical="center"/>
      <protection locked="0"/>
    </xf>
    <xf numFmtId="0" fontId="71" fillId="25" borderId="33" xfId="44" applyFont="1" applyFill="1" applyBorder="1" applyAlignment="1" applyProtection="1">
      <alignment horizontal="left" vertical="center"/>
      <protection locked="0"/>
    </xf>
    <xf numFmtId="0" fontId="71" fillId="25" borderId="62" xfId="44" applyFont="1" applyFill="1" applyBorder="1" applyAlignment="1" applyProtection="1">
      <alignment horizontal="left" vertical="center"/>
      <protection locked="0"/>
    </xf>
    <xf numFmtId="0" fontId="71" fillId="25" borderId="50" xfId="44" applyFont="1" applyFill="1" applyBorder="1" applyAlignment="1" applyProtection="1">
      <alignment horizontal="left" vertical="center"/>
      <protection locked="0"/>
    </xf>
    <xf numFmtId="187" fontId="29" fillId="0" borderId="32" xfId="0" applyNumberFormat="1" applyFont="1" applyBorder="1" applyAlignment="1">
      <alignment horizontal="center" wrapText="1"/>
    </xf>
    <xf numFmtId="187" fontId="29" fillId="0" borderId="33" xfId="0" applyNumberFormat="1" applyFont="1" applyBorder="1" applyAlignment="1">
      <alignment horizontal="center" wrapText="1"/>
    </xf>
    <xf numFmtId="187" fontId="29" fillId="0" borderId="21" xfId="0" applyNumberFormat="1" applyFont="1" applyBorder="1" applyAlignment="1">
      <alignment horizontal="center" vertical="top" shrinkToFit="1"/>
    </xf>
    <xf numFmtId="187" fontId="29" fillId="0" borderId="50" xfId="0" applyNumberFormat="1" applyFont="1" applyBorder="1" applyAlignment="1">
      <alignment horizontal="center" vertical="top" shrinkToFit="1"/>
    </xf>
    <xf numFmtId="0" fontId="57" fillId="24" borderId="0" xfId="0" applyFont="1" applyFill="1" applyAlignment="1">
      <alignment horizontal="left" vertical="center" wrapText="1"/>
    </xf>
    <xf numFmtId="0" fontId="68" fillId="0" borderId="0" xfId="0" quotePrefix="1" applyFont="1" applyAlignment="1">
      <alignment horizontal="left" vertical="top" wrapText="1"/>
    </xf>
    <xf numFmtId="0" fontId="72" fillId="0" borderId="0" xfId="0" applyFont="1" applyAlignment="1">
      <alignment horizontal="left" vertical="top" wrapText="1"/>
    </xf>
    <xf numFmtId="0" fontId="0" fillId="0" borderId="61" xfId="0" applyBorder="1" applyAlignment="1">
      <alignment horizontal="center" vertical="center"/>
    </xf>
    <xf numFmtId="0" fontId="0" fillId="0" borderId="60" xfId="0" applyBorder="1" applyAlignment="1">
      <alignment horizontal="center" vertical="center"/>
    </xf>
    <xf numFmtId="0" fontId="0" fillId="0" borderId="61" xfId="0" applyBorder="1" applyAlignment="1">
      <alignment horizontal="distributed"/>
    </xf>
    <xf numFmtId="38" fontId="29" fillId="0" borderId="60" xfId="281" applyFont="1" applyFill="1" applyBorder="1" applyAlignment="1" applyProtection="1">
      <alignment horizontal="center" vertical="center" shrinkToFit="1"/>
    </xf>
    <xf numFmtId="0" fontId="0" fillId="0" borderId="60" xfId="0" applyBorder="1" applyAlignment="1">
      <alignment horizontal="center" vertical="center" shrinkToFit="1"/>
    </xf>
    <xf numFmtId="38" fontId="29" fillId="0" borderId="62" xfId="281" applyFont="1" applyFill="1" applyBorder="1" applyAlignment="1" applyProtection="1">
      <alignment horizontal="center" vertical="center" shrinkToFit="1"/>
    </xf>
    <xf numFmtId="0" fontId="0" fillId="0" borderId="62" xfId="0" applyBorder="1" applyAlignment="1">
      <alignment horizontal="center" vertical="center" shrinkToFit="1"/>
    </xf>
    <xf numFmtId="0" fontId="29" fillId="0" borderId="61" xfId="44" applyFont="1" applyBorder="1" applyAlignment="1">
      <alignment horizontal="center" vertical="center" shrinkToFit="1"/>
    </xf>
    <xf numFmtId="0" fontId="0" fillId="0" borderId="50" xfId="0" applyBorder="1" applyAlignment="1">
      <alignment horizontal="center" vertical="center" shrinkToFit="1"/>
    </xf>
    <xf numFmtId="38" fontId="29" fillId="26" borderId="29" xfId="44" applyNumberFormat="1" applyFont="1" applyFill="1" applyBorder="1" applyAlignment="1" applyProtection="1">
      <alignment horizontal="center" vertical="center" shrinkToFit="1"/>
      <protection locked="0"/>
    </xf>
    <xf numFmtId="0" fontId="0" fillId="26" borderId="60" xfId="0" applyFill="1" applyBorder="1" applyProtection="1">
      <alignment vertical="center"/>
      <protection locked="0"/>
    </xf>
    <xf numFmtId="0" fontId="0" fillId="26" borderId="21" xfId="0" applyFill="1" applyBorder="1" applyProtection="1">
      <alignment vertical="center"/>
      <protection locked="0"/>
    </xf>
    <xf numFmtId="0" fontId="0" fillId="26" borderId="62" xfId="0" applyFill="1" applyBorder="1" applyProtection="1">
      <alignment vertical="center"/>
      <protection locked="0"/>
    </xf>
    <xf numFmtId="177" fontId="29" fillId="0" borderId="60" xfId="44" applyNumberFormat="1" applyFont="1" applyBorder="1" applyAlignment="1">
      <alignment horizontal="center" vertical="center" shrinkToFit="1"/>
    </xf>
    <xf numFmtId="177" fontId="29" fillId="0" borderId="62" xfId="44" applyNumberFormat="1" applyFont="1" applyBorder="1" applyAlignment="1">
      <alignment horizontal="center" vertical="center" shrinkToFit="1"/>
    </xf>
    <xf numFmtId="177" fontId="29" fillId="26" borderId="60" xfId="44" applyNumberFormat="1" applyFont="1" applyFill="1" applyBorder="1" applyAlignment="1" applyProtection="1">
      <alignment horizontal="center" vertical="center" shrinkToFit="1"/>
      <protection locked="0"/>
    </xf>
    <xf numFmtId="0" fontId="0" fillId="26" borderId="61" xfId="0" applyFill="1" applyBorder="1" applyAlignment="1" applyProtection="1">
      <alignment vertical="center" shrinkToFit="1"/>
      <protection locked="0"/>
    </xf>
    <xf numFmtId="177" fontId="29" fillId="26" borderId="62" xfId="44" applyNumberFormat="1" applyFont="1" applyFill="1" applyBorder="1" applyAlignment="1" applyProtection="1">
      <alignment horizontal="center" vertical="center" shrinkToFit="1"/>
      <protection locked="0"/>
    </xf>
    <xf numFmtId="0" fontId="0" fillId="26" borderId="50" xfId="0" applyFill="1" applyBorder="1" applyAlignment="1" applyProtection="1">
      <alignment vertical="center" shrinkToFit="1"/>
      <protection locked="0"/>
    </xf>
    <xf numFmtId="0" fontId="29" fillId="25" borderId="31" xfId="0" applyFont="1" applyFill="1" applyBorder="1" applyAlignment="1" applyProtection="1">
      <alignment horizontal="center" vertical="center" shrinkToFit="1"/>
      <protection locked="0"/>
    </xf>
    <xf numFmtId="0" fontId="29" fillId="25" borderId="59" xfId="0" applyFont="1" applyFill="1" applyBorder="1" applyAlignment="1" applyProtection="1">
      <alignment horizontal="center" vertical="center" shrinkToFit="1"/>
      <protection locked="0"/>
    </xf>
    <xf numFmtId="0" fontId="29" fillId="25" borderId="54" xfId="0" applyFont="1" applyFill="1" applyBorder="1" applyAlignment="1" applyProtection="1">
      <alignment horizontal="center" vertical="center" shrinkToFit="1"/>
      <protection locked="0"/>
    </xf>
    <xf numFmtId="0" fontId="29" fillId="0" borderId="25" xfId="0" applyFont="1" applyBorder="1" applyAlignment="1">
      <alignment horizontal="distributed" vertical="center" wrapText="1"/>
    </xf>
    <xf numFmtId="0" fontId="29" fillId="0" borderId="92" xfId="0" applyFont="1" applyBorder="1" applyAlignment="1">
      <alignment horizontal="distributed" vertical="center" wrapText="1"/>
    </xf>
    <xf numFmtId="0" fontId="29" fillId="25" borderId="31" xfId="0" applyFont="1" applyFill="1" applyBorder="1" applyAlignment="1" applyProtection="1">
      <alignment horizontal="left" vertical="center" wrapText="1"/>
      <protection locked="0"/>
    </xf>
    <xf numFmtId="0" fontId="29" fillId="0" borderId="60" xfId="0" applyFont="1" applyBorder="1" applyAlignment="1">
      <alignment horizontal="center" vertical="center"/>
    </xf>
    <xf numFmtId="0" fontId="29" fillId="0" borderId="92" xfId="0" applyFont="1" applyBorder="1" applyAlignment="1">
      <alignment horizontal="distributed" vertical="center"/>
    </xf>
    <xf numFmtId="38" fontId="29" fillId="25" borderId="31" xfId="281" applyFont="1" applyFill="1" applyBorder="1" applyAlignment="1" applyProtection="1">
      <alignment horizontal="center" vertical="center" wrapText="1"/>
      <protection locked="0"/>
    </xf>
    <xf numFmtId="38" fontId="29" fillId="25" borderId="59" xfId="281" applyFont="1" applyFill="1" applyBorder="1" applyAlignment="1" applyProtection="1">
      <alignment horizontal="center" vertical="center" wrapText="1"/>
      <protection locked="0"/>
    </xf>
    <xf numFmtId="38" fontId="29" fillId="0" borderId="31" xfId="281" applyFont="1" applyFill="1" applyBorder="1" applyAlignment="1" applyProtection="1">
      <alignment horizontal="center" vertical="center" wrapText="1"/>
    </xf>
    <xf numFmtId="38" fontId="29" fillId="0" borderId="59" xfId="281" applyFont="1" applyFill="1" applyBorder="1" applyAlignment="1" applyProtection="1">
      <alignment horizontal="center" vertical="center" wrapText="1"/>
    </xf>
    <xf numFmtId="0" fontId="68" fillId="0" borderId="0" xfId="0" applyFont="1" applyAlignment="1">
      <alignment horizontal="center" vertical="top"/>
    </xf>
    <xf numFmtId="0" fontId="58" fillId="0" borderId="35" xfId="0" applyFont="1" applyBorder="1" applyAlignment="1">
      <alignment horizontal="distributed" vertical="center" wrapText="1"/>
    </xf>
    <xf numFmtId="0" fontId="58" fillId="0" borderId="88" xfId="0" applyFont="1" applyBorder="1" applyAlignment="1">
      <alignment horizontal="distributed" vertical="center" wrapText="1"/>
    </xf>
    <xf numFmtId="0" fontId="58" fillId="0" borderId="26" xfId="0" applyFont="1" applyBorder="1" applyAlignment="1">
      <alignment horizontal="distributed" vertical="center" wrapText="1"/>
    </xf>
    <xf numFmtId="0" fontId="29" fillId="26" borderId="120" xfId="0" applyFont="1" applyFill="1" applyBorder="1" applyAlignment="1" applyProtection="1">
      <alignment horizontal="left" vertical="center" wrapText="1"/>
      <protection locked="0"/>
    </xf>
    <xf numFmtId="0" fontId="29" fillId="26" borderId="121" xfId="0" applyFont="1" applyFill="1" applyBorder="1" applyAlignment="1" applyProtection="1">
      <alignment horizontal="left" vertical="center" wrapText="1"/>
      <protection locked="0"/>
    </xf>
    <xf numFmtId="0" fontId="29" fillId="26" borderId="122" xfId="0" applyFont="1" applyFill="1" applyBorder="1" applyAlignment="1" applyProtection="1">
      <alignment horizontal="left" vertical="center" wrapText="1"/>
      <protection locked="0"/>
    </xf>
    <xf numFmtId="0" fontId="29" fillId="0" borderId="26" xfId="0" applyFont="1" applyBorder="1" applyAlignment="1">
      <alignment horizontal="distributed" vertical="center" wrapText="1"/>
    </xf>
    <xf numFmtId="0" fontId="29" fillId="25" borderId="35" xfId="0" applyFont="1" applyFill="1" applyBorder="1" applyAlignment="1" applyProtection="1">
      <alignment horizontal="left" vertical="center" wrapText="1"/>
      <protection locked="0"/>
    </xf>
    <xf numFmtId="0" fontId="29" fillId="25" borderId="88" xfId="0" applyFont="1" applyFill="1" applyBorder="1" applyAlignment="1" applyProtection="1">
      <alignment horizontal="left" vertical="center" wrapText="1"/>
      <protection locked="0"/>
    </xf>
    <xf numFmtId="0" fontId="29" fillId="25" borderId="26" xfId="0" applyFont="1" applyFill="1" applyBorder="1" applyAlignment="1" applyProtection="1">
      <alignment horizontal="left" vertical="center" wrapText="1"/>
      <protection locked="0"/>
    </xf>
    <xf numFmtId="40" fontId="29" fillId="26" borderId="29" xfId="44" applyNumberFormat="1" applyFont="1" applyFill="1" applyBorder="1" applyAlignment="1" applyProtection="1">
      <alignment horizontal="center" vertical="center" shrinkToFit="1"/>
      <protection locked="0"/>
    </xf>
    <xf numFmtId="40" fontId="0" fillId="26" borderId="60" xfId="0" applyNumberFormat="1" applyFill="1" applyBorder="1" applyProtection="1">
      <alignment vertical="center"/>
      <protection locked="0"/>
    </xf>
    <xf numFmtId="40" fontId="0" fillId="26" borderId="21" xfId="0" applyNumberFormat="1" applyFill="1" applyBorder="1" applyProtection="1">
      <alignment vertical="center"/>
      <protection locked="0"/>
    </xf>
    <xf numFmtId="40" fontId="0" fillId="26" borderId="62" xfId="0" applyNumberFormat="1" applyFill="1" applyBorder="1" applyProtection="1">
      <alignment vertical="center"/>
      <protection locked="0"/>
    </xf>
    <xf numFmtId="0" fontId="29" fillId="25" borderId="120" xfId="0" applyFont="1" applyFill="1" applyBorder="1" applyAlignment="1" applyProtection="1">
      <alignment horizontal="left" vertical="center" wrapText="1"/>
      <protection locked="0"/>
    </xf>
    <xf numFmtId="0" fontId="29" fillId="25" borderId="121" xfId="0" applyFont="1" applyFill="1" applyBorder="1" applyAlignment="1" applyProtection="1">
      <alignment horizontal="left" vertical="center" wrapText="1"/>
      <protection locked="0"/>
    </xf>
    <xf numFmtId="0" fontId="29" fillId="25" borderId="122" xfId="0" applyFont="1" applyFill="1" applyBorder="1" applyAlignment="1" applyProtection="1">
      <alignment horizontal="left" vertical="center" wrapText="1"/>
      <protection locked="0"/>
    </xf>
    <xf numFmtId="0" fontId="0" fillId="0" borderId="60" xfId="0" applyFill="1" applyBorder="1" applyAlignment="1">
      <alignment horizontal="center" vertical="center" shrinkToFit="1"/>
    </xf>
    <xf numFmtId="0" fontId="0" fillId="0" borderId="62" xfId="0" applyFill="1" applyBorder="1" applyAlignment="1">
      <alignment horizontal="center" vertical="center" shrinkToFit="1"/>
    </xf>
    <xf numFmtId="0" fontId="29" fillId="26" borderId="0" xfId="0" applyFont="1" applyFill="1" applyAlignment="1" applyProtection="1">
      <protection locked="0"/>
    </xf>
    <xf numFmtId="179" fontId="29" fillId="26" borderId="69" xfId="0" applyNumberFormat="1" applyFont="1" applyFill="1" applyBorder="1" applyAlignment="1" applyProtection="1">
      <alignment horizontal="center" vertical="center" shrinkToFit="1"/>
      <protection locked="0"/>
    </xf>
    <xf numFmtId="179" fontId="29" fillId="26" borderId="78" xfId="0" applyNumberFormat="1" applyFont="1" applyFill="1" applyBorder="1" applyAlignment="1" applyProtection="1">
      <alignment horizontal="center" vertical="center" shrinkToFit="1"/>
      <protection locked="0"/>
    </xf>
    <xf numFmtId="0" fontId="29" fillId="0" borderId="66" xfId="0" applyFont="1" applyBorder="1" applyAlignment="1">
      <alignment horizontal="distributed" vertical="center"/>
    </xf>
    <xf numFmtId="0" fontId="29" fillId="0" borderId="99" xfId="0" applyFont="1" applyBorder="1" applyAlignment="1">
      <alignment horizontal="distributed" vertical="center"/>
    </xf>
    <xf numFmtId="179" fontId="29" fillId="26" borderId="34" xfId="0" applyNumberFormat="1" applyFont="1" applyFill="1" applyBorder="1" applyAlignment="1" applyProtection="1">
      <alignment horizontal="center" vertical="center" shrinkToFit="1"/>
      <protection locked="0"/>
    </xf>
    <xf numFmtId="179" fontId="29" fillId="26" borderId="60" xfId="0" applyNumberFormat="1" applyFont="1" applyFill="1" applyBorder="1" applyAlignment="1" applyProtection="1">
      <alignment horizontal="center" vertical="center" shrinkToFit="1"/>
      <protection locked="0"/>
    </xf>
    <xf numFmtId="0" fontId="29" fillId="26" borderId="120" xfId="0" applyFont="1" applyFill="1" applyBorder="1" applyAlignment="1" applyProtection="1">
      <alignment horizontal="left" wrapText="1"/>
      <protection locked="0"/>
    </xf>
    <xf numFmtId="0" fontId="29" fillId="26" borderId="121" xfId="0" applyFont="1" applyFill="1" applyBorder="1" applyAlignment="1" applyProtection="1">
      <alignment horizontal="left" wrapText="1"/>
      <protection locked="0"/>
    </xf>
    <xf numFmtId="0" fontId="29" fillId="26" borderId="122" xfId="0" applyFont="1" applyFill="1" applyBorder="1" applyAlignment="1" applyProtection="1">
      <alignment horizontal="left" wrapText="1"/>
      <protection locked="0"/>
    </xf>
    <xf numFmtId="0" fontId="29" fillId="0" borderId="25" xfId="0" applyFont="1" applyBorder="1" applyAlignment="1" applyProtection="1">
      <alignment horizontal="center" vertical="center" wrapText="1"/>
      <protection locked="0"/>
    </xf>
    <xf numFmtId="0" fontId="29" fillId="0" borderId="54" xfId="0" applyFont="1" applyBorder="1" applyAlignment="1" applyProtection="1">
      <alignment horizontal="center" vertical="center" wrapText="1"/>
      <protection locked="0"/>
    </xf>
    <xf numFmtId="0" fontId="66" fillId="25" borderId="0" xfId="0" applyFont="1" applyFill="1" applyAlignment="1" applyProtection="1">
      <alignment horizontal="right" vertical="center"/>
      <protection locked="0"/>
    </xf>
    <xf numFmtId="0" fontId="60" fillId="0" borderId="0" xfId="0" applyFont="1" applyAlignment="1">
      <alignment vertical="center" wrapText="1"/>
    </xf>
    <xf numFmtId="0" fontId="29" fillId="26" borderId="21" xfId="0" applyFont="1" applyFill="1" applyBorder="1" applyAlignment="1" applyProtection="1">
      <alignment horizontal="left" vertical="top" wrapText="1"/>
      <protection locked="0"/>
    </xf>
    <xf numFmtId="0" fontId="29" fillId="26" borderId="62" xfId="0" applyFont="1" applyFill="1" applyBorder="1" applyAlignment="1" applyProtection="1">
      <alignment horizontal="left" vertical="top" wrapText="1"/>
      <protection locked="0"/>
    </xf>
    <xf numFmtId="0" fontId="29" fillId="26" borderId="50" xfId="0" applyFont="1" applyFill="1" applyBorder="1" applyAlignment="1" applyProtection="1">
      <alignment horizontal="left" vertical="top" wrapText="1"/>
      <protection locked="0"/>
    </xf>
    <xf numFmtId="0" fontId="29" fillId="0" borderId="59" xfId="0" applyFont="1" applyBorder="1" applyAlignment="1">
      <alignment horizontal="distributed" vertical="center" wrapText="1"/>
    </xf>
    <xf numFmtId="0" fontId="29" fillId="0" borderId="91" xfId="0" applyFont="1" applyBorder="1" applyAlignment="1">
      <alignment horizontal="distributed" vertical="center" wrapText="1"/>
    </xf>
    <xf numFmtId="0" fontId="29" fillId="0" borderId="93" xfId="0" applyFont="1" applyBorder="1" applyAlignment="1">
      <alignment horizontal="distributed" vertical="center" wrapText="1"/>
    </xf>
    <xf numFmtId="179" fontId="29" fillId="26" borderId="34" xfId="0" applyNumberFormat="1" applyFont="1" applyFill="1" applyBorder="1" applyAlignment="1" applyProtection="1">
      <alignment horizontal="right" vertical="center" shrinkToFit="1"/>
      <protection locked="0"/>
    </xf>
    <xf numFmtId="179" fontId="29" fillId="26" borderId="109" xfId="0" applyNumberFormat="1" applyFont="1" applyFill="1" applyBorder="1" applyAlignment="1" applyProtection="1">
      <alignment horizontal="right" vertical="center" shrinkToFit="1"/>
      <protection locked="0"/>
    </xf>
    <xf numFmtId="0" fontId="29" fillId="25" borderId="29" xfId="0" applyFont="1" applyFill="1" applyBorder="1" applyAlignment="1" applyProtection="1">
      <alignment horizontal="left" vertical="top" wrapText="1"/>
      <protection locked="0"/>
    </xf>
    <xf numFmtId="0" fontId="29" fillId="25" borderId="60" xfId="0" applyFont="1" applyFill="1" applyBorder="1" applyAlignment="1" applyProtection="1">
      <alignment horizontal="left" vertical="top" wrapText="1"/>
      <protection locked="0"/>
    </xf>
    <xf numFmtId="0" fontId="29" fillId="25" borderId="61" xfId="0" applyFont="1" applyFill="1" applyBorder="1" applyAlignment="1" applyProtection="1">
      <alignment horizontal="left" vertical="top" wrapText="1"/>
      <protection locked="0"/>
    </xf>
    <xf numFmtId="0" fontId="29" fillId="25" borderId="32" xfId="0" applyFont="1" applyFill="1" applyBorder="1" applyAlignment="1" applyProtection="1">
      <alignment horizontal="left" vertical="top" wrapText="1"/>
      <protection locked="0"/>
    </xf>
    <xf numFmtId="0" fontId="29" fillId="25" borderId="0" xfId="0" applyFont="1" applyFill="1" applyAlignment="1" applyProtection="1">
      <alignment horizontal="left" vertical="top" wrapText="1"/>
      <protection locked="0"/>
    </xf>
    <xf numFmtId="0" fontId="29" fillId="25" borderId="33" xfId="0" applyFont="1" applyFill="1" applyBorder="1" applyAlignment="1" applyProtection="1">
      <alignment horizontal="left" vertical="top" wrapText="1"/>
      <protection locked="0"/>
    </xf>
    <xf numFmtId="0" fontId="29" fillId="25" borderId="21" xfId="0" applyFont="1" applyFill="1" applyBorder="1" applyAlignment="1" applyProtection="1">
      <alignment horizontal="left" vertical="top" wrapText="1"/>
      <protection locked="0"/>
    </xf>
    <xf numFmtId="0" fontId="29" fillId="25" borderId="62" xfId="0" applyFont="1" applyFill="1" applyBorder="1" applyAlignment="1" applyProtection="1">
      <alignment horizontal="left" vertical="top" wrapText="1"/>
      <protection locked="0"/>
    </xf>
    <xf numFmtId="0" fontId="29" fillId="25" borderId="50" xfId="0" applyFont="1" applyFill="1" applyBorder="1" applyAlignment="1" applyProtection="1">
      <alignment horizontal="left" vertical="top" wrapText="1"/>
      <protection locked="0"/>
    </xf>
    <xf numFmtId="0" fontId="29" fillId="0" borderId="0" xfId="0" applyFont="1" applyAlignment="1">
      <alignment horizontal="distributed" vertical="center"/>
    </xf>
    <xf numFmtId="0" fontId="29" fillId="0" borderId="0" xfId="0" applyFont="1">
      <alignment vertical="center"/>
    </xf>
    <xf numFmtId="0" fontId="29" fillId="0" borderId="0" xfId="0" applyFont="1" applyAlignment="1">
      <alignment horizontal="center" vertical="center"/>
    </xf>
    <xf numFmtId="0" fontId="208" fillId="24" borderId="0" xfId="44" applyFont="1" applyFill="1" applyAlignment="1">
      <alignment horizontal="center" wrapText="1"/>
    </xf>
    <xf numFmtId="0" fontId="29" fillId="24" borderId="0" xfId="44" applyFont="1" applyFill="1" applyAlignment="1" applyProtection="1">
      <alignment horizontal="center"/>
      <protection locked="0"/>
    </xf>
    <xf numFmtId="0" fontId="78" fillId="24" borderId="0" xfId="44" applyFont="1" applyFill="1" applyAlignment="1">
      <alignment horizontal="center" wrapText="1"/>
    </xf>
    <xf numFmtId="0" fontId="56" fillId="24" borderId="0" xfId="44" applyFont="1" applyFill="1" applyAlignment="1">
      <alignment horizontal="center" wrapText="1"/>
    </xf>
    <xf numFmtId="184" fontId="29" fillId="0" borderId="69" xfId="0" applyNumberFormat="1" applyFont="1" applyBorder="1" applyAlignment="1">
      <alignment horizontal="center" vertical="center" wrapText="1"/>
    </xf>
    <xf numFmtId="184" fontId="29" fillId="0" borderId="78" xfId="0" applyNumberFormat="1" applyFont="1" applyBorder="1" applyAlignment="1">
      <alignment horizontal="center" vertical="center" wrapText="1"/>
    </xf>
    <xf numFmtId="0" fontId="29" fillId="0" borderId="0" xfId="44" applyFont="1" applyAlignment="1">
      <alignment horizontal="center" vertical="center"/>
    </xf>
    <xf numFmtId="0" fontId="29" fillId="0" borderId="60" xfId="44" applyFont="1" applyBorder="1" applyAlignment="1">
      <alignment horizontal="center" vertical="center" shrinkToFit="1"/>
    </xf>
    <xf numFmtId="0" fontId="29" fillId="0" borderId="0" xfId="44" applyFont="1" applyAlignment="1">
      <alignment horizontal="center" vertical="center" shrinkToFit="1"/>
    </xf>
    <xf numFmtId="0" fontId="29" fillId="0" borderId="32" xfId="44" applyFont="1" applyBorder="1" applyAlignment="1">
      <alignment horizontal="center" vertical="center"/>
    </xf>
    <xf numFmtId="0" fontId="29" fillId="0" borderId="33" xfId="44" applyFont="1" applyBorder="1" applyAlignment="1">
      <alignment horizontal="center" vertical="center"/>
    </xf>
    <xf numFmtId="0" fontId="29" fillId="0" borderId="60" xfId="44" applyFont="1" applyBorder="1" applyAlignment="1">
      <alignment horizontal="distributed" wrapText="1"/>
    </xf>
    <xf numFmtId="177" fontId="29" fillId="0" borderId="29" xfId="44" applyNumberFormat="1" applyFont="1" applyBorder="1" applyAlignment="1">
      <alignment horizontal="center" vertical="center" shrinkToFit="1"/>
    </xf>
    <xf numFmtId="177" fontId="29" fillId="0" borderId="21" xfId="44" applyNumberFormat="1" applyFont="1" applyBorder="1" applyAlignment="1">
      <alignment horizontal="center" vertical="center" shrinkToFit="1"/>
    </xf>
    <xf numFmtId="0" fontId="29" fillId="0" borderId="62" xfId="44" applyFont="1" applyBorder="1" applyAlignment="1">
      <alignment horizontal="center" vertical="center" shrinkToFit="1"/>
    </xf>
    <xf numFmtId="0" fontId="71" fillId="0" borderId="61" xfId="0" applyFont="1" applyBorder="1" applyAlignment="1">
      <alignment horizontal="center" vertical="center" shrinkToFit="1"/>
    </xf>
    <xf numFmtId="0" fontId="71" fillId="0" borderId="50" xfId="0" applyFont="1" applyBorder="1" applyAlignment="1">
      <alignment horizontal="center" vertical="center" shrinkToFit="1"/>
    </xf>
    <xf numFmtId="179" fontId="29" fillId="0" borderId="29" xfId="281" applyNumberFormat="1" applyFont="1" applyFill="1" applyBorder="1" applyAlignment="1" applyProtection="1">
      <alignment horizontal="center" vertical="center" wrapText="1"/>
    </xf>
    <xf numFmtId="179" fontId="29" fillId="0" borderId="60" xfId="281" applyNumberFormat="1" applyFont="1" applyFill="1" applyBorder="1" applyAlignment="1" applyProtection="1">
      <alignment horizontal="center" vertical="center" wrapText="1"/>
    </xf>
    <xf numFmtId="179" fontId="29" fillId="0" borderId="21" xfId="281" applyNumberFormat="1" applyFont="1" applyFill="1" applyBorder="1" applyAlignment="1" applyProtection="1">
      <alignment horizontal="center" vertical="center" wrapText="1"/>
    </xf>
    <xf numFmtId="179" fontId="29" fillId="0" borderId="62" xfId="281" applyNumberFormat="1" applyFont="1" applyFill="1" applyBorder="1" applyAlignment="1" applyProtection="1">
      <alignment horizontal="center" vertical="center" wrapText="1"/>
    </xf>
    <xf numFmtId="187" fontId="29" fillId="0" borderId="62" xfId="44" applyNumberFormat="1" applyFont="1" applyBorder="1" applyAlignment="1">
      <alignment horizontal="center" vertical="center"/>
    </xf>
    <xf numFmtId="0" fontId="29" fillId="0" borderId="61" xfId="0" applyFont="1" applyBorder="1" applyAlignment="1">
      <alignment horizontal="center" vertical="center" shrinkToFit="1"/>
    </xf>
    <xf numFmtId="0" fontId="29" fillId="0" borderId="33" xfId="0" applyFont="1" applyBorder="1" applyAlignment="1">
      <alignment horizontal="center" vertical="center" shrinkToFit="1"/>
    </xf>
    <xf numFmtId="0" fontId="29" fillId="0" borderId="29" xfId="0" applyFont="1" applyBorder="1" applyAlignment="1">
      <alignment horizontal="distributed" wrapText="1"/>
    </xf>
    <xf numFmtId="0" fontId="29" fillId="0" borderId="60" xfId="0" applyFont="1" applyBorder="1" applyAlignment="1">
      <alignment horizontal="distributed" wrapText="1"/>
    </xf>
    <xf numFmtId="0" fontId="57" fillId="24" borderId="0" xfId="44" applyFont="1" applyFill="1" applyAlignment="1">
      <alignment horizontal="left" vertical="center" wrapText="1"/>
    </xf>
    <xf numFmtId="0" fontId="57" fillId="24" borderId="0" xfId="44" applyFont="1" applyFill="1" applyAlignment="1">
      <alignment horizontal="left" vertical="center"/>
    </xf>
    <xf numFmtId="0" fontId="29" fillId="24" borderId="0" xfId="44" applyFont="1" applyFill="1" applyAlignment="1">
      <alignment horizontal="right"/>
    </xf>
    <xf numFmtId="0" fontId="29" fillId="25" borderId="25" xfId="44" applyFont="1" applyFill="1" applyBorder="1" applyAlignment="1" applyProtection="1">
      <alignment horizontal="center" vertical="center" wrapText="1"/>
      <protection locked="0"/>
    </xf>
    <xf numFmtId="0" fontId="0" fillId="25" borderId="59" xfId="0" applyFill="1" applyBorder="1" applyAlignment="1" applyProtection="1">
      <alignment horizontal="center" vertical="center" wrapText="1"/>
      <protection locked="0"/>
    </xf>
    <xf numFmtId="0" fontId="0" fillId="25" borderId="54" xfId="0" applyFill="1" applyBorder="1" applyAlignment="1" applyProtection="1">
      <alignment horizontal="center" vertical="center" wrapText="1"/>
      <protection locked="0"/>
    </xf>
    <xf numFmtId="187" fontId="29" fillId="0" borderId="32" xfId="44" applyNumberFormat="1" applyFont="1" applyBorder="1" applyAlignment="1">
      <alignment horizontal="center" vertical="center"/>
    </xf>
    <xf numFmtId="187" fontId="29" fillId="0" borderId="0" xfId="44" applyNumberFormat="1" applyFont="1" applyAlignment="1">
      <alignment horizontal="center" vertical="center"/>
    </xf>
    <xf numFmtId="177" fontId="29" fillId="25" borderId="29" xfId="44" applyNumberFormat="1" applyFont="1" applyFill="1" applyBorder="1" applyAlignment="1" applyProtection="1">
      <alignment horizontal="center" vertical="center"/>
      <protection locked="0"/>
    </xf>
    <xf numFmtId="177" fontId="29" fillId="25" borderId="60" xfId="44" applyNumberFormat="1" applyFont="1" applyFill="1" applyBorder="1" applyAlignment="1" applyProtection="1">
      <alignment horizontal="center" vertical="center"/>
      <protection locked="0"/>
    </xf>
    <xf numFmtId="177" fontId="29" fillId="25" borderId="32" xfId="44" applyNumberFormat="1" applyFont="1" applyFill="1" applyBorder="1" applyAlignment="1" applyProtection="1">
      <alignment horizontal="center" vertical="center"/>
      <protection locked="0"/>
    </xf>
    <xf numFmtId="177" fontId="29" fillId="25" borderId="0" xfId="44" applyNumberFormat="1" applyFont="1" applyFill="1" applyAlignment="1" applyProtection="1">
      <alignment horizontal="center" vertical="center"/>
      <protection locked="0"/>
    </xf>
    <xf numFmtId="179" fontId="29" fillId="25" borderId="29" xfId="281" applyNumberFormat="1" applyFont="1" applyFill="1" applyBorder="1" applyAlignment="1" applyProtection="1">
      <alignment horizontal="center" vertical="center" wrapText="1"/>
      <protection locked="0"/>
    </xf>
    <xf numFmtId="179" fontId="29" fillId="25" borderId="60" xfId="281" applyNumberFormat="1" applyFont="1" applyFill="1" applyBorder="1" applyAlignment="1" applyProtection="1">
      <alignment horizontal="center" vertical="center" wrapText="1"/>
      <protection locked="0"/>
    </xf>
    <xf numFmtId="179" fontId="29" fillId="25" borderId="32" xfId="281" applyNumberFormat="1" applyFont="1" applyFill="1" applyBorder="1" applyAlignment="1" applyProtection="1">
      <alignment horizontal="center" vertical="center" wrapText="1"/>
      <protection locked="0"/>
    </xf>
    <xf numFmtId="179" fontId="29" fillId="25" borderId="0" xfId="281" applyNumberFormat="1" applyFont="1" applyFill="1" applyBorder="1" applyAlignment="1" applyProtection="1">
      <alignment horizontal="center" vertical="center" wrapText="1"/>
      <protection locked="0"/>
    </xf>
    <xf numFmtId="0" fontId="29" fillId="0" borderId="50" xfId="0" applyFont="1" applyBorder="1" applyAlignment="1">
      <alignment horizontal="center" vertical="center" shrinkToFit="1"/>
    </xf>
    <xf numFmtId="179" fontId="29" fillId="25" borderId="29" xfId="281" applyNumberFormat="1" applyFont="1" applyFill="1" applyBorder="1" applyAlignment="1" applyProtection="1">
      <alignment horizontal="center" vertical="center"/>
      <protection locked="0"/>
    </xf>
    <xf numFmtId="179" fontId="29" fillId="25" borderId="60" xfId="281" applyNumberFormat="1" applyFont="1" applyFill="1" applyBorder="1" applyAlignment="1" applyProtection="1">
      <alignment horizontal="center" vertical="center"/>
      <protection locked="0"/>
    </xf>
    <xf numFmtId="179" fontId="29" fillId="25" borderId="32" xfId="281" applyNumberFormat="1" applyFont="1" applyFill="1" applyBorder="1" applyAlignment="1" applyProtection="1">
      <alignment horizontal="center" vertical="center"/>
      <protection locked="0"/>
    </xf>
    <xf numFmtId="179" fontId="29" fillId="25" borderId="0" xfId="281" applyNumberFormat="1" applyFont="1" applyFill="1" applyBorder="1" applyAlignment="1" applyProtection="1">
      <alignment horizontal="center" vertical="center"/>
      <protection locked="0"/>
    </xf>
    <xf numFmtId="179" fontId="29" fillId="0" borderId="29" xfId="281" applyNumberFormat="1" applyFont="1" applyFill="1" applyBorder="1" applyAlignment="1" applyProtection="1">
      <alignment horizontal="center" vertical="center"/>
    </xf>
    <xf numFmtId="179" fontId="29" fillId="0" borderId="60" xfId="281" applyNumberFormat="1" applyFont="1" applyFill="1" applyBorder="1" applyAlignment="1" applyProtection="1">
      <alignment horizontal="center" vertical="center"/>
    </xf>
    <xf numFmtId="179" fontId="29" fillId="0" borderId="21" xfId="281" applyNumberFormat="1" applyFont="1" applyFill="1" applyBorder="1" applyAlignment="1" applyProtection="1">
      <alignment horizontal="center" vertical="center"/>
    </xf>
    <xf numFmtId="179" fontId="29" fillId="0" borderId="62" xfId="281" applyNumberFormat="1" applyFont="1" applyFill="1" applyBorder="1" applyAlignment="1" applyProtection="1">
      <alignment horizontal="center" vertical="center"/>
    </xf>
    <xf numFmtId="202" fontId="29" fillId="0" borderId="29" xfId="281" applyNumberFormat="1" applyFont="1" applyFill="1" applyBorder="1" applyAlignment="1" applyProtection="1">
      <alignment horizontal="center" vertical="center" wrapText="1"/>
    </xf>
    <xf numFmtId="202" fontId="29" fillId="0" borderId="60" xfId="281" applyNumberFormat="1" applyFont="1" applyFill="1" applyBorder="1" applyAlignment="1" applyProtection="1">
      <alignment horizontal="center" vertical="center" wrapText="1"/>
    </xf>
    <xf numFmtId="202" fontId="29" fillId="0" borderId="21" xfId="281" applyNumberFormat="1" applyFont="1" applyFill="1" applyBorder="1" applyAlignment="1" applyProtection="1">
      <alignment horizontal="center" vertical="center" wrapText="1"/>
    </xf>
    <xf numFmtId="202" fontId="29" fillId="0" borderId="62" xfId="281" applyNumberFormat="1" applyFont="1" applyFill="1" applyBorder="1" applyAlignment="1" applyProtection="1">
      <alignment horizontal="center" vertical="center" wrapText="1"/>
    </xf>
    <xf numFmtId="0" fontId="56" fillId="0" borderId="59" xfId="44" applyFont="1" applyBorder="1" applyAlignment="1">
      <alignment horizontal="center" vertical="center" wrapText="1"/>
    </xf>
    <xf numFmtId="0" fontId="29" fillId="25" borderId="87" xfId="44" applyFont="1" applyFill="1" applyBorder="1" applyAlignment="1" applyProtection="1">
      <alignment horizontal="center" vertical="center" wrapText="1"/>
      <protection locked="0"/>
    </xf>
    <xf numFmtId="0" fontId="29" fillId="25" borderId="12" xfId="44" applyFont="1" applyFill="1" applyBorder="1" applyAlignment="1" applyProtection="1">
      <alignment horizontal="left" vertical="center" wrapText="1"/>
      <protection locked="0"/>
    </xf>
    <xf numFmtId="0" fontId="29" fillId="25" borderId="87" xfId="44" applyFont="1" applyFill="1" applyBorder="1" applyAlignment="1" applyProtection="1">
      <alignment horizontal="left" vertical="center" wrapText="1"/>
      <protection locked="0"/>
    </xf>
    <xf numFmtId="0" fontId="29" fillId="25" borderId="72" xfId="44" applyFont="1" applyFill="1" applyBorder="1" applyAlignment="1" applyProtection="1">
      <alignment horizontal="left" vertical="center" wrapText="1"/>
      <protection locked="0"/>
    </xf>
    <xf numFmtId="0" fontId="29" fillId="25" borderId="14" xfId="44" applyFont="1" applyFill="1" applyBorder="1" applyAlignment="1" applyProtection="1">
      <alignment horizontal="left" vertical="center" wrapText="1"/>
      <protection locked="0"/>
    </xf>
    <xf numFmtId="0" fontId="29" fillId="25" borderId="78" xfId="44" applyFont="1" applyFill="1" applyBorder="1" applyAlignment="1" applyProtection="1">
      <alignment horizontal="left" vertical="center" wrapText="1"/>
      <protection locked="0"/>
    </xf>
    <xf numFmtId="0" fontId="29" fillId="25" borderId="68" xfId="44" applyFont="1" applyFill="1" applyBorder="1" applyAlignment="1" applyProtection="1">
      <alignment horizontal="left" vertical="center" wrapText="1"/>
      <protection locked="0"/>
    </xf>
    <xf numFmtId="0" fontId="29" fillId="25" borderId="78" xfId="44" applyFont="1" applyFill="1" applyBorder="1" applyAlignment="1" applyProtection="1">
      <alignment horizontal="center" vertical="center" wrapText="1"/>
      <protection locked="0"/>
    </xf>
    <xf numFmtId="0" fontId="71" fillId="25" borderId="109" xfId="0" applyFont="1" applyFill="1" applyBorder="1" applyAlignment="1" applyProtection="1">
      <alignment vertical="center" wrapText="1"/>
      <protection locked="0"/>
    </xf>
    <xf numFmtId="0" fontId="71" fillId="25" borderId="62" xfId="0" applyFont="1" applyFill="1" applyBorder="1" applyAlignment="1" applyProtection="1">
      <alignment vertical="center" wrapText="1"/>
      <protection locked="0"/>
    </xf>
    <xf numFmtId="0" fontId="71" fillId="25" borderId="50" xfId="0" applyFont="1" applyFill="1" applyBorder="1" applyAlignment="1" applyProtection="1">
      <alignment vertical="center" wrapText="1"/>
      <protection locked="0"/>
    </xf>
    <xf numFmtId="0" fontId="29" fillId="25" borderId="0" xfId="0" applyFont="1" applyFill="1" applyAlignment="1" applyProtection="1">
      <alignment vertical="center" wrapText="1"/>
      <protection locked="0"/>
    </xf>
    <xf numFmtId="0" fontId="29" fillId="25" borderId="12" xfId="0" applyFont="1" applyFill="1" applyBorder="1" applyAlignment="1" applyProtection="1">
      <alignment vertical="center" wrapText="1"/>
      <protection locked="0"/>
    </xf>
    <xf numFmtId="0" fontId="29" fillId="25" borderId="87" xfId="0" applyFont="1" applyFill="1" applyBorder="1" applyAlignment="1" applyProtection="1">
      <alignment vertical="center" wrapText="1"/>
      <protection locked="0"/>
    </xf>
    <xf numFmtId="0" fontId="29" fillId="25" borderId="62" xfId="0" applyFont="1" applyFill="1" applyBorder="1" applyAlignment="1" applyProtection="1">
      <alignment vertical="center" wrapText="1"/>
      <protection locked="0"/>
    </xf>
    <xf numFmtId="0" fontId="71" fillId="25" borderId="34" xfId="0" applyFont="1" applyFill="1" applyBorder="1" applyAlignment="1" applyProtection="1">
      <alignment vertical="center" wrapText="1"/>
      <protection locked="0"/>
    </xf>
    <xf numFmtId="0" fontId="71" fillId="25" borderId="60" xfId="0" applyFont="1" applyFill="1" applyBorder="1" applyAlignment="1" applyProtection="1">
      <alignment vertical="center" wrapText="1"/>
      <protection locked="0"/>
    </xf>
    <xf numFmtId="0" fontId="71" fillId="25" borderId="61" xfId="0" applyFont="1" applyFill="1" applyBorder="1" applyAlignment="1" applyProtection="1">
      <alignment vertical="center" wrapText="1"/>
      <protection locked="0"/>
    </xf>
    <xf numFmtId="0" fontId="29" fillId="0" borderId="61"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33"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50" xfId="0" applyFont="1" applyBorder="1" applyAlignment="1">
      <alignment horizontal="center" vertical="center" wrapText="1"/>
    </xf>
    <xf numFmtId="0" fontId="30" fillId="0" borderId="25" xfId="0" applyFont="1" applyBorder="1" applyAlignment="1">
      <alignment horizontal="center" vertical="center"/>
    </xf>
    <xf numFmtId="0" fontId="29" fillId="0" borderId="21" xfId="0" applyFont="1" applyBorder="1" applyAlignment="1" applyProtection="1">
      <alignment horizontal="center" vertical="center"/>
      <protection locked="0"/>
    </xf>
    <xf numFmtId="0" fontId="29" fillId="0" borderId="62" xfId="0" applyFont="1" applyBorder="1" applyAlignment="1" applyProtection="1">
      <alignment horizontal="center" vertical="center"/>
      <protection locked="0"/>
    </xf>
    <xf numFmtId="0" fontId="71" fillId="25" borderId="139" xfId="0" applyFont="1" applyFill="1" applyBorder="1" applyAlignment="1" applyProtection="1">
      <alignment vertical="center" wrapText="1"/>
      <protection locked="0"/>
    </xf>
    <xf numFmtId="0" fontId="71" fillId="25" borderId="87" xfId="0" applyFont="1" applyFill="1" applyBorder="1" applyAlignment="1" applyProtection="1">
      <alignment vertical="center" wrapText="1"/>
      <protection locked="0"/>
    </xf>
    <xf numFmtId="0" fontId="71" fillId="25" borderId="72" xfId="0" applyFont="1" applyFill="1" applyBorder="1" applyAlignment="1" applyProtection="1">
      <alignment vertical="center" wrapText="1"/>
      <protection locked="0"/>
    </xf>
    <xf numFmtId="0" fontId="30" fillId="0" borderId="25" xfId="0" applyFont="1" applyBorder="1" applyAlignment="1">
      <alignment horizontal="center" vertical="center" wrapText="1"/>
    </xf>
    <xf numFmtId="0" fontId="30" fillId="0" borderId="59" xfId="0" applyFont="1" applyBorder="1" applyAlignment="1">
      <alignment horizontal="center" vertical="center" wrapText="1"/>
    </xf>
    <xf numFmtId="0" fontId="29" fillId="0" borderId="29" xfId="0" applyFont="1" applyBorder="1" applyAlignment="1">
      <alignment horizontal="center" vertical="center" shrinkToFit="1"/>
    </xf>
    <xf numFmtId="0" fontId="29" fillId="0" borderId="60" xfId="0" applyFont="1" applyBorder="1" applyAlignment="1">
      <alignment horizontal="center" vertical="center" shrinkToFit="1"/>
    </xf>
    <xf numFmtId="0" fontId="29" fillId="0" borderId="62" xfId="0" applyFont="1" applyBorder="1" applyAlignment="1">
      <alignment horizontal="center" vertical="center" wrapText="1"/>
    </xf>
    <xf numFmtId="0" fontId="29" fillId="0" borderId="21" xfId="0" applyFont="1" applyBorder="1" applyAlignment="1">
      <alignment horizontal="center" vertical="center"/>
    </xf>
    <xf numFmtId="0" fontId="29" fillId="0" borderId="62" xfId="0" applyFont="1" applyBorder="1" applyAlignment="1">
      <alignment horizontal="center" vertical="center"/>
    </xf>
    <xf numFmtId="0" fontId="29" fillId="0" borderId="34" xfId="0" applyFont="1" applyBorder="1" applyAlignment="1">
      <alignment horizontal="center" vertical="center" wrapText="1"/>
    </xf>
    <xf numFmtId="0" fontId="29" fillId="0" borderId="91" xfId="0" applyFont="1" applyBorder="1" applyAlignment="1">
      <alignment horizontal="center" vertical="center" wrapText="1"/>
    </xf>
    <xf numFmtId="0" fontId="29" fillId="0" borderId="109" xfId="0" applyFont="1" applyBorder="1" applyAlignment="1">
      <alignment horizontal="center" vertical="center" wrapText="1"/>
    </xf>
    <xf numFmtId="0" fontId="29" fillId="0" borderId="93" xfId="0" applyFont="1" applyBorder="1" applyAlignment="1">
      <alignment horizontal="center" vertical="center" wrapText="1"/>
    </xf>
    <xf numFmtId="0" fontId="29" fillId="25" borderId="0" xfId="0" applyFont="1" applyFill="1" applyAlignment="1" applyProtection="1">
      <alignment vertical="top" wrapText="1"/>
      <protection locked="0"/>
    </xf>
    <xf numFmtId="0" fontId="29" fillId="25" borderId="33" xfId="0" applyFont="1" applyFill="1" applyBorder="1" applyAlignment="1" applyProtection="1">
      <alignment vertical="top" wrapText="1"/>
      <protection locked="0"/>
    </xf>
    <xf numFmtId="0" fontId="29" fillId="25" borderId="62" xfId="0" applyFont="1" applyFill="1" applyBorder="1" applyAlignment="1" applyProtection="1">
      <alignment vertical="top" wrapText="1"/>
      <protection locked="0"/>
    </xf>
    <xf numFmtId="0" fontId="29" fillId="25" borderId="50" xfId="0" applyFont="1" applyFill="1" applyBorder="1" applyAlignment="1" applyProtection="1">
      <alignment vertical="top" wrapText="1"/>
      <protection locked="0"/>
    </xf>
    <xf numFmtId="38" fontId="29" fillId="0" borderId="62" xfId="281" applyFont="1" applyFill="1" applyBorder="1" applyAlignment="1" applyProtection="1">
      <alignment horizontal="center" vertical="center"/>
    </xf>
    <xf numFmtId="38" fontId="29" fillId="0" borderId="50" xfId="281" applyFont="1" applyFill="1" applyBorder="1" applyAlignment="1" applyProtection="1">
      <alignment horizontal="center" vertical="center"/>
    </xf>
    <xf numFmtId="38" fontId="29" fillId="25" borderId="11" xfId="281" applyFont="1" applyFill="1" applyBorder="1" applyAlignment="1" applyProtection="1">
      <alignment horizontal="center" vertical="center"/>
      <protection locked="0"/>
    </xf>
    <xf numFmtId="38" fontId="29" fillId="25" borderId="77" xfId="281" applyFont="1" applyFill="1" applyBorder="1" applyAlignment="1" applyProtection="1">
      <alignment horizontal="center" vertical="center"/>
      <protection locked="0"/>
    </xf>
    <xf numFmtId="38" fontId="29" fillId="0" borderId="66" xfId="281" applyFont="1" applyFill="1" applyBorder="1" applyAlignment="1" applyProtection="1">
      <alignment horizontal="center" vertical="center"/>
    </xf>
    <xf numFmtId="38" fontId="29" fillId="0" borderId="77" xfId="281" applyFont="1" applyFill="1" applyBorder="1" applyAlignment="1" applyProtection="1">
      <alignment horizontal="center" vertical="center"/>
    </xf>
    <xf numFmtId="38" fontId="29" fillId="25" borderId="21" xfId="281" applyFont="1" applyFill="1" applyBorder="1" applyAlignment="1" applyProtection="1">
      <alignment horizontal="center" vertical="center"/>
      <protection locked="0"/>
    </xf>
    <xf numFmtId="38" fontId="29" fillId="25" borderId="62" xfId="281" applyFont="1" applyFill="1" applyBorder="1" applyAlignment="1" applyProtection="1">
      <alignment horizontal="center" vertical="center"/>
      <protection locked="0"/>
    </xf>
    <xf numFmtId="38" fontId="29" fillId="25" borderId="109" xfId="281" applyFont="1" applyFill="1" applyBorder="1" applyAlignment="1" applyProtection="1">
      <alignment horizontal="center" vertical="center"/>
      <protection locked="0"/>
    </xf>
    <xf numFmtId="38" fontId="29" fillId="25" borderId="93" xfId="281" applyFont="1" applyFill="1" applyBorder="1" applyAlignment="1" applyProtection="1">
      <alignment horizontal="center" vertical="center"/>
      <protection locked="0"/>
    </xf>
    <xf numFmtId="38" fontId="29" fillId="25" borderId="50" xfId="281" applyFont="1" applyFill="1" applyBorder="1" applyAlignment="1" applyProtection="1">
      <alignment horizontal="center" vertical="center"/>
      <protection locked="0"/>
    </xf>
    <xf numFmtId="0" fontId="29" fillId="0" borderId="21" xfId="0" applyFont="1" applyBorder="1" applyAlignment="1">
      <alignment horizontal="left" vertical="center" wrapText="1"/>
    </xf>
    <xf numFmtId="0" fontId="29" fillId="0" borderId="50" xfId="0" applyFont="1" applyBorder="1" applyAlignment="1">
      <alignment horizontal="left" vertical="center" wrapText="1"/>
    </xf>
    <xf numFmtId="0" fontId="29" fillId="0" borderId="83" xfId="0" applyFont="1" applyBorder="1" applyAlignment="1">
      <alignment horizontal="center" vertical="center" wrapText="1"/>
    </xf>
    <xf numFmtId="0" fontId="29" fillId="0" borderId="84" xfId="0" applyFont="1" applyBorder="1" applyAlignment="1">
      <alignment horizontal="center" vertical="center" wrapText="1"/>
    </xf>
    <xf numFmtId="0" fontId="29" fillId="0" borderId="62" xfId="44" applyFont="1" applyBorder="1" applyAlignment="1">
      <alignment horizontal="left" vertical="center" wrapText="1"/>
    </xf>
    <xf numFmtId="0" fontId="29" fillId="0" borderId="83" xfId="44" applyFont="1" applyBorder="1" applyAlignment="1" applyProtection="1">
      <alignment horizontal="left" vertical="top" wrapText="1"/>
      <protection locked="0"/>
    </xf>
    <xf numFmtId="0" fontId="29" fillId="0" borderId="84" xfId="44" applyFont="1" applyBorder="1" applyAlignment="1" applyProtection="1">
      <alignment horizontal="left" vertical="top" wrapText="1"/>
      <protection locked="0"/>
    </xf>
    <xf numFmtId="0" fontId="29" fillId="0" borderId="105" xfId="0" applyFont="1" applyBorder="1" applyAlignment="1">
      <alignment horizontal="center" vertical="center" wrapText="1"/>
    </xf>
    <xf numFmtId="0" fontId="29" fillId="0" borderId="81" xfId="0" applyFont="1" applyBorder="1" applyAlignment="1">
      <alignment horizontal="center" vertical="center" wrapText="1"/>
    </xf>
    <xf numFmtId="0" fontId="29" fillId="0" borderId="105" xfId="44" applyFont="1" applyBorder="1" applyAlignment="1" applyProtection="1">
      <alignment horizontal="left" vertical="top" wrapText="1"/>
      <protection locked="0"/>
    </xf>
    <xf numFmtId="0" fontId="29" fillId="0" borderId="81" xfId="44" applyFont="1" applyBorder="1" applyAlignment="1" applyProtection="1">
      <alignment horizontal="left" vertical="top" wrapText="1"/>
      <protection locked="0"/>
    </xf>
    <xf numFmtId="9" fontId="29" fillId="0" borderId="83" xfId="280" applyFont="1" applyFill="1" applyBorder="1" applyAlignment="1" applyProtection="1">
      <alignment horizontal="left" vertical="top" wrapText="1"/>
      <protection locked="0"/>
    </xf>
    <xf numFmtId="9" fontId="29" fillId="0" borderId="84" xfId="280" applyFont="1" applyFill="1" applyBorder="1" applyAlignment="1" applyProtection="1">
      <alignment horizontal="left" vertical="top" wrapText="1"/>
      <protection locked="0"/>
    </xf>
    <xf numFmtId="0" fontId="29" fillId="0" borderId="21" xfId="44" applyFont="1" applyBorder="1" applyAlignment="1">
      <alignment horizontal="center" vertical="center"/>
    </xf>
    <xf numFmtId="0" fontId="56" fillId="0" borderId="25" xfId="44" applyFont="1" applyBorder="1" applyAlignment="1">
      <alignment horizontal="center" vertical="center"/>
    </xf>
    <xf numFmtId="0" fontId="56" fillId="0" borderId="59" xfId="44" applyFont="1" applyBorder="1" applyAlignment="1">
      <alignment horizontal="center" vertical="center"/>
    </xf>
    <xf numFmtId="0" fontId="56" fillId="0" borderId="54" xfId="44" applyFont="1" applyBorder="1" applyAlignment="1">
      <alignment horizontal="center" vertical="center"/>
    </xf>
    <xf numFmtId="0" fontId="56" fillId="0" borderId="85" xfId="44" applyFont="1" applyBorder="1" applyAlignment="1">
      <alignment horizontal="center" vertical="center"/>
    </xf>
    <xf numFmtId="0" fontId="56" fillId="0" borderId="84" xfId="44" applyFont="1" applyBorder="1" applyAlignment="1">
      <alignment horizontal="center" vertical="center"/>
    </xf>
    <xf numFmtId="0" fontId="56" fillId="0" borderId="62" xfId="44" applyFont="1" applyBorder="1" applyAlignment="1">
      <alignment horizontal="center" vertical="center" wrapText="1" shrinkToFit="1"/>
    </xf>
    <xf numFmtId="0" fontId="56" fillId="0" borderId="62" xfId="44" applyFont="1" applyBorder="1" applyAlignment="1">
      <alignment horizontal="center" vertical="center" shrinkToFit="1"/>
    </xf>
    <xf numFmtId="0" fontId="29" fillId="0" borderId="85" xfId="44" applyFont="1" applyBorder="1" applyAlignment="1">
      <alignment horizontal="center" vertical="center"/>
    </xf>
    <xf numFmtId="0" fontId="29" fillId="0" borderId="83" xfId="44" applyFont="1" applyBorder="1" applyAlignment="1">
      <alignment horizontal="center" vertical="center"/>
    </xf>
    <xf numFmtId="0" fontId="29" fillId="0" borderId="84" xfId="44" applyFont="1" applyBorder="1" applyAlignment="1">
      <alignment horizontal="center" vertical="center"/>
    </xf>
    <xf numFmtId="0" fontId="29" fillId="0" borderId="62" xfId="0" applyFont="1" applyBorder="1" applyAlignment="1">
      <alignment horizontal="left" vertical="center" wrapText="1"/>
    </xf>
    <xf numFmtId="0" fontId="29" fillId="0" borderId="83" xfId="0" applyFont="1" applyBorder="1" applyAlignment="1">
      <alignment horizontal="left" vertical="center" wrapText="1"/>
    </xf>
    <xf numFmtId="0" fontId="29" fillId="0" borderId="84" xfId="0" applyFont="1" applyBorder="1" applyAlignment="1">
      <alignment horizontal="left" vertical="center" wrapText="1"/>
    </xf>
    <xf numFmtId="0" fontId="56" fillId="0" borderId="84" xfId="0" applyFont="1" applyBorder="1" applyAlignment="1">
      <alignment horizontal="left" vertical="center" wrapText="1"/>
    </xf>
    <xf numFmtId="0" fontId="29" fillId="0" borderId="29" xfId="44" applyFont="1" applyBorder="1" applyAlignment="1">
      <alignment horizontal="center" vertical="center" wrapText="1" shrinkToFit="1"/>
    </xf>
    <xf numFmtId="0" fontId="29" fillId="0" borderId="61" xfId="44" applyFont="1" applyBorder="1" applyAlignment="1">
      <alignment horizontal="center" vertical="center" wrapText="1" shrinkToFit="1"/>
    </xf>
    <xf numFmtId="0" fontId="29" fillId="0" borderId="21" xfId="44" applyFont="1" applyBorder="1" applyAlignment="1">
      <alignment horizontal="center" vertical="center" wrapText="1" shrinkToFit="1"/>
    </xf>
    <xf numFmtId="0" fontId="29" fillId="0" borderId="50" xfId="44" applyFont="1" applyBorder="1" applyAlignment="1">
      <alignment horizontal="center" vertical="center" wrapText="1" shrinkToFit="1"/>
    </xf>
    <xf numFmtId="0" fontId="29" fillId="0" borderId="85" xfId="0" applyFont="1" applyBorder="1" applyAlignment="1">
      <alignment horizontal="center" vertical="center" wrapText="1"/>
    </xf>
    <xf numFmtId="0" fontId="29" fillId="0" borderId="105" xfId="0" applyFont="1" applyBorder="1" applyAlignment="1">
      <alignment horizontal="left" vertical="center" wrapText="1"/>
    </xf>
    <xf numFmtId="0" fontId="29" fillId="0" borderId="81" xfId="0" applyFont="1" applyBorder="1" applyAlignment="1">
      <alignment horizontal="left" vertical="center" wrapText="1"/>
    </xf>
    <xf numFmtId="9" fontId="29" fillId="0" borderId="105" xfId="280" applyFont="1" applyFill="1" applyBorder="1" applyAlignment="1" applyProtection="1">
      <alignment horizontal="left" vertical="top" wrapText="1"/>
      <protection locked="0"/>
    </xf>
    <xf numFmtId="9" fontId="29" fillId="0" borderId="81" xfId="280" applyFont="1" applyFill="1" applyBorder="1" applyAlignment="1" applyProtection="1">
      <alignment horizontal="left" vertical="top" wrapText="1"/>
      <protection locked="0"/>
    </xf>
    <xf numFmtId="0" fontId="29" fillId="0" borderId="83" xfId="44" applyFont="1" applyBorder="1" applyAlignment="1">
      <alignment horizontal="left" vertical="center" wrapText="1"/>
    </xf>
    <xf numFmtId="0" fontId="29" fillId="0" borderId="85" xfId="44" applyFont="1" applyBorder="1" applyAlignment="1">
      <alignment horizontal="center" vertical="center" wrapText="1" shrinkToFit="1"/>
    </xf>
    <xf numFmtId="0" fontId="29" fillId="0" borderId="84" xfId="44" applyFont="1" applyBorder="1" applyAlignment="1">
      <alignment horizontal="center" vertical="center" wrapText="1" shrinkToFit="1"/>
    </xf>
    <xf numFmtId="0" fontId="56" fillId="0" borderId="85" xfId="44" applyFont="1" applyBorder="1" applyAlignment="1">
      <alignment horizontal="center" vertical="center" wrapText="1" shrinkToFit="1"/>
    </xf>
    <xf numFmtId="0" fontId="56" fillId="0" borderId="84" xfId="44" applyFont="1" applyBorder="1" applyAlignment="1">
      <alignment horizontal="center" vertical="center" wrapText="1" shrinkToFit="1"/>
    </xf>
    <xf numFmtId="0" fontId="56" fillId="0" borderId="25" xfId="44" applyFont="1" applyBorder="1" applyAlignment="1">
      <alignment horizontal="center" vertical="center" wrapText="1" shrinkToFit="1"/>
    </xf>
    <xf numFmtId="0" fontId="56" fillId="0" borderId="54" xfId="44" applyFont="1" applyBorder="1" applyAlignment="1">
      <alignment horizontal="center" vertical="center" shrinkToFit="1"/>
    </xf>
    <xf numFmtId="0" fontId="29" fillId="0" borderId="105" xfId="44" applyFont="1" applyBorder="1" applyAlignment="1">
      <alignment horizontal="center" vertical="center"/>
    </xf>
    <xf numFmtId="0" fontId="29" fillId="0" borderId="81" xfId="44" applyFont="1" applyBorder="1" applyAlignment="1">
      <alignment horizontal="center" vertical="center"/>
    </xf>
    <xf numFmtId="0" fontId="29" fillId="24" borderId="0" xfId="0" applyFont="1" applyFill="1" applyAlignment="1">
      <alignment horizontal="left" vertical="top"/>
    </xf>
    <xf numFmtId="0" fontId="56" fillId="0" borderId="28" xfId="44" applyFont="1" applyBorder="1" applyAlignment="1">
      <alignment horizontal="center" vertical="center"/>
    </xf>
    <xf numFmtId="0" fontId="56" fillId="0" borderId="124" xfId="44" applyFont="1" applyBorder="1" applyAlignment="1">
      <alignment horizontal="left" vertical="center" wrapText="1" shrinkToFit="1"/>
    </xf>
    <xf numFmtId="0" fontId="56" fillId="0" borderId="125" xfId="44" applyFont="1" applyBorder="1" applyAlignment="1">
      <alignment horizontal="left" vertical="center" wrapText="1" shrinkToFit="1"/>
    </xf>
    <xf numFmtId="0" fontId="29" fillId="0" borderId="85" xfId="44" applyFont="1" applyBorder="1" applyAlignment="1" applyProtection="1">
      <alignment horizontal="left" vertical="top" wrapText="1"/>
      <protection locked="0"/>
    </xf>
    <xf numFmtId="0" fontId="56" fillId="0" borderId="84" xfId="44" applyFont="1" applyBorder="1" applyAlignment="1">
      <alignment horizontal="center" vertical="center" shrinkToFit="1"/>
    </xf>
    <xf numFmtId="0" fontId="29" fillId="0" borderId="85" xfId="44" applyFont="1" applyBorder="1" applyAlignment="1">
      <alignment horizontal="left" vertical="center"/>
    </xf>
    <xf numFmtId="0" fontId="29" fillId="0" borderId="83" xfId="44" applyFont="1" applyBorder="1" applyAlignment="1">
      <alignment horizontal="left" vertical="center"/>
    </xf>
    <xf numFmtId="0" fontId="29" fillId="0" borderId="81" xfId="44" applyFont="1" applyBorder="1" applyAlignment="1">
      <alignment horizontal="left" vertical="center"/>
    </xf>
    <xf numFmtId="0" fontId="29" fillId="0" borderId="85" xfId="44" applyFont="1" applyBorder="1" applyAlignment="1">
      <alignment horizontal="left" vertical="center" wrapText="1"/>
    </xf>
    <xf numFmtId="0" fontId="29" fillId="0" borderId="81" xfId="44" applyFont="1" applyBorder="1" applyAlignment="1">
      <alignment horizontal="left" vertical="center" wrapText="1"/>
    </xf>
    <xf numFmtId="0" fontId="56" fillId="0" borderId="123" xfId="44" applyFont="1" applyBorder="1" applyAlignment="1">
      <alignment horizontal="left" vertical="center" wrapText="1" shrinkToFit="1"/>
    </xf>
    <xf numFmtId="179" fontId="29" fillId="25" borderId="29" xfId="44" applyNumberFormat="1" applyFont="1" applyFill="1" applyBorder="1" applyAlignment="1" applyProtection="1">
      <alignment horizontal="center" vertical="center" shrinkToFit="1"/>
      <protection locked="0"/>
    </xf>
    <xf numFmtId="179" fontId="29" fillId="25" borderId="60" xfId="44" applyNumberFormat="1" applyFont="1" applyFill="1" applyBorder="1" applyAlignment="1" applyProtection="1">
      <alignment horizontal="center" vertical="center" shrinkToFit="1"/>
      <protection locked="0"/>
    </xf>
    <xf numFmtId="179" fontId="29" fillId="25" borderId="32" xfId="44" applyNumberFormat="1" applyFont="1" applyFill="1" applyBorder="1" applyAlignment="1" applyProtection="1">
      <alignment horizontal="center" vertical="center" shrinkToFit="1"/>
      <protection locked="0"/>
    </xf>
    <xf numFmtId="179" fontId="29" fillId="25" borderId="0" xfId="44" applyNumberFormat="1" applyFont="1" applyFill="1" applyAlignment="1" applyProtection="1">
      <alignment horizontal="center" vertical="center" shrinkToFit="1"/>
      <protection locked="0"/>
    </xf>
    <xf numFmtId="0" fontId="29" fillId="0" borderId="33" xfId="44" applyFont="1" applyBorder="1" applyAlignment="1">
      <alignment horizontal="center" vertical="center" shrinkToFit="1"/>
    </xf>
    <xf numFmtId="182" fontId="29" fillId="25" borderId="29" xfId="44" applyNumberFormat="1" applyFont="1" applyFill="1" applyBorder="1" applyAlignment="1" applyProtection="1">
      <alignment horizontal="center" vertical="center"/>
      <protection locked="0"/>
    </xf>
    <xf numFmtId="182" fontId="29" fillId="25" borderId="60" xfId="44" applyNumberFormat="1" applyFont="1" applyFill="1" applyBorder="1" applyAlignment="1" applyProtection="1">
      <alignment horizontal="center" vertical="center"/>
      <protection locked="0"/>
    </xf>
    <xf numFmtId="182" fontId="29" fillId="25" borderId="32" xfId="44" applyNumberFormat="1" applyFont="1" applyFill="1" applyBorder="1" applyAlignment="1" applyProtection="1">
      <alignment horizontal="center" vertical="center"/>
      <protection locked="0"/>
    </xf>
    <xf numFmtId="182" fontId="29" fillId="25" borderId="0" xfId="44" applyNumberFormat="1" applyFont="1" applyFill="1" applyAlignment="1" applyProtection="1">
      <alignment horizontal="center" vertical="center"/>
      <protection locked="0"/>
    </xf>
    <xf numFmtId="0" fontId="29" fillId="0" borderId="61" xfId="44" applyFont="1" applyBorder="1" applyAlignment="1">
      <alignment horizontal="left" vertical="center" shrinkToFit="1"/>
    </xf>
    <xf numFmtId="0" fontId="29" fillId="0" borderId="33" xfId="44" applyFont="1" applyBorder="1" applyAlignment="1">
      <alignment horizontal="left" vertical="center" shrinkToFit="1"/>
    </xf>
    <xf numFmtId="0" fontId="29" fillId="24" borderId="0" xfId="44" applyFont="1" applyFill="1" applyAlignment="1">
      <alignment horizontal="center" vertical="center" shrinkToFit="1"/>
    </xf>
    <xf numFmtId="0" fontId="29" fillId="0" borderId="0" xfId="44" applyFont="1" applyAlignment="1">
      <alignment horizontal="right" shrinkToFit="1"/>
    </xf>
    <xf numFmtId="0" fontId="29" fillId="24" borderId="0" xfId="44" applyFont="1" applyFill="1" applyAlignment="1">
      <alignment horizontal="center" vertical="center"/>
    </xf>
    <xf numFmtId="0" fontId="29" fillId="24" borderId="0" xfId="44" applyFont="1" applyFill="1" applyAlignment="1">
      <alignment horizontal="distributed" wrapText="1"/>
    </xf>
    <xf numFmtId="0" fontId="30" fillId="24" borderId="0" xfId="0" applyFont="1" applyFill="1" applyAlignment="1">
      <alignment horizontal="distributed"/>
    </xf>
    <xf numFmtId="184" fontId="29" fillId="0" borderId="78" xfId="44" applyNumberFormat="1" applyFont="1" applyBorder="1" applyAlignment="1">
      <alignment horizontal="center" vertical="center" shrinkToFit="1"/>
    </xf>
    <xf numFmtId="0" fontId="29" fillId="0" borderId="78" xfId="44" applyFont="1" applyBorder="1" applyAlignment="1">
      <alignment horizontal="center" vertical="center" shrinkToFit="1"/>
    </xf>
    <xf numFmtId="0" fontId="29" fillId="0" borderId="68" xfId="44" applyFont="1" applyBorder="1" applyAlignment="1">
      <alignment horizontal="center" vertical="center" shrinkToFit="1"/>
    </xf>
    <xf numFmtId="184" fontId="29" fillId="0" borderId="78" xfId="44" applyNumberFormat="1" applyFont="1" applyBorder="1" applyAlignment="1">
      <alignment horizontal="center" vertical="center"/>
    </xf>
    <xf numFmtId="184" fontId="29" fillId="0" borderId="68" xfId="44" applyNumberFormat="1" applyFont="1" applyBorder="1" applyAlignment="1">
      <alignment horizontal="center" vertical="center" shrinkToFit="1"/>
    </xf>
    <xf numFmtId="0" fontId="29" fillId="0" borderId="32" xfId="44" applyFont="1" applyBorder="1" applyAlignment="1">
      <alignment horizontal="center" vertical="center" wrapText="1"/>
    </xf>
    <xf numFmtId="0" fontId="29" fillId="0" borderId="21" xfId="44" applyFont="1" applyBorder="1" applyAlignment="1">
      <alignment horizontal="center" vertical="center" wrapText="1"/>
    </xf>
    <xf numFmtId="0" fontId="29" fillId="0" borderId="62" xfId="44" applyFont="1" applyBorder="1" applyAlignment="1">
      <alignment horizontal="center" vertical="center" wrapText="1"/>
    </xf>
    <xf numFmtId="0" fontId="71" fillId="25" borderId="29" xfId="44" applyFont="1" applyFill="1" applyBorder="1" applyAlignment="1" applyProtection="1">
      <alignment horizontal="left" vertical="center" wrapText="1"/>
      <protection locked="0"/>
    </xf>
    <xf numFmtId="0" fontId="71" fillId="25" borderId="60" xfId="44" applyFont="1" applyFill="1" applyBorder="1" applyAlignment="1" applyProtection="1">
      <alignment horizontal="left" vertical="center"/>
      <protection locked="0"/>
    </xf>
    <xf numFmtId="0" fontId="71" fillId="25" borderId="61" xfId="44" applyFont="1" applyFill="1" applyBorder="1" applyAlignment="1" applyProtection="1">
      <alignment horizontal="left" vertical="center"/>
      <protection locked="0"/>
    </xf>
    <xf numFmtId="0" fontId="71" fillId="25" borderId="32" xfId="44" applyFont="1" applyFill="1" applyBorder="1" applyAlignment="1" applyProtection="1">
      <alignment horizontal="left" vertical="center"/>
      <protection locked="0"/>
    </xf>
    <xf numFmtId="0" fontId="71" fillId="25" borderId="21" xfId="44" applyFont="1" applyFill="1" applyBorder="1" applyAlignment="1" applyProtection="1">
      <alignment horizontal="left" vertical="center"/>
      <protection locked="0"/>
    </xf>
    <xf numFmtId="38" fontId="29" fillId="26" borderId="31" xfId="281" applyFont="1" applyFill="1" applyBorder="1" applyAlignment="1" applyProtection="1">
      <alignment horizontal="center" vertical="center" wrapText="1"/>
      <protection locked="0"/>
    </xf>
    <xf numFmtId="38" fontId="29" fillId="26" borderId="59" xfId="281" applyFont="1" applyFill="1" applyBorder="1" applyAlignment="1" applyProtection="1">
      <alignment horizontal="center" vertical="center" wrapText="1"/>
      <protection locked="0"/>
    </xf>
    <xf numFmtId="0" fontId="29" fillId="26" borderId="31" xfId="0" applyFont="1" applyFill="1" applyBorder="1" applyAlignment="1" applyProtection="1">
      <alignment horizontal="center" vertical="center" shrinkToFit="1"/>
      <protection locked="0"/>
    </xf>
    <xf numFmtId="0" fontId="29" fillId="26" borderId="59" xfId="0" applyFont="1" applyFill="1" applyBorder="1" applyAlignment="1" applyProtection="1">
      <alignment horizontal="center" vertical="center" shrinkToFit="1"/>
      <protection locked="0"/>
    </xf>
    <xf numFmtId="0" fontId="29" fillId="26" borderId="54" xfId="0" applyFont="1" applyFill="1" applyBorder="1" applyAlignment="1" applyProtection="1">
      <alignment horizontal="center" vertical="center" shrinkToFit="1"/>
      <protection locked="0"/>
    </xf>
    <xf numFmtId="0" fontId="29" fillId="26" borderId="31" xfId="0" applyFont="1" applyFill="1" applyBorder="1" applyAlignment="1" applyProtection="1">
      <alignment horizontal="left" vertical="center" wrapText="1"/>
      <protection locked="0"/>
    </xf>
    <xf numFmtId="0" fontId="68" fillId="0" borderId="0" xfId="0" quotePrefix="1" applyFont="1" applyAlignment="1">
      <alignment horizontal="center" vertical="center"/>
    </xf>
    <xf numFmtId="0" fontId="72" fillId="0" borderId="0" xfId="0" applyFont="1" applyAlignment="1">
      <alignment horizontal="center" vertical="center"/>
    </xf>
    <xf numFmtId="0" fontId="29" fillId="0" borderId="29" xfId="44" applyFont="1" applyBorder="1" applyAlignment="1">
      <alignment horizontal="distributed" vertical="center" wrapText="1"/>
    </xf>
    <xf numFmtId="0" fontId="29" fillId="0" borderId="60" xfId="44" applyFont="1" applyBorder="1" applyAlignment="1">
      <alignment horizontal="distributed" vertical="center" wrapText="1"/>
    </xf>
    <xf numFmtId="179" fontId="29" fillId="0" borderId="29" xfId="279" applyNumberFormat="1" applyFont="1" applyFill="1" applyBorder="1" applyAlignment="1" applyProtection="1">
      <alignment horizontal="center" vertical="center" shrinkToFit="1"/>
    </xf>
    <xf numFmtId="179" fontId="29" fillId="0" borderId="60" xfId="279" applyNumberFormat="1" applyFont="1" applyFill="1" applyBorder="1" applyAlignment="1" applyProtection="1">
      <alignment horizontal="center" vertical="center" shrinkToFit="1"/>
    </xf>
    <xf numFmtId="179" fontId="29" fillId="0" borderId="21" xfId="279" applyNumberFormat="1" applyFont="1" applyFill="1" applyBorder="1" applyAlignment="1" applyProtection="1">
      <alignment horizontal="center" vertical="center" shrinkToFit="1"/>
    </xf>
    <xf numFmtId="179" fontId="29" fillId="0" borderId="62" xfId="279" applyNumberFormat="1" applyFont="1" applyFill="1" applyBorder="1" applyAlignment="1" applyProtection="1">
      <alignment horizontal="center" vertical="center" shrinkToFit="1"/>
    </xf>
    <xf numFmtId="0" fontId="29" fillId="0" borderId="50" xfId="44" applyFont="1" applyBorder="1" applyAlignment="1">
      <alignment horizontal="center" vertical="center" shrinkToFit="1"/>
    </xf>
    <xf numFmtId="182" fontId="29" fillId="26" borderId="29" xfId="44" applyNumberFormat="1" applyFont="1" applyFill="1" applyBorder="1" applyAlignment="1" applyProtection="1">
      <alignment horizontal="center" vertical="center" shrinkToFit="1"/>
      <protection locked="0"/>
    </xf>
    <xf numFmtId="182" fontId="29" fillId="26" borderId="60" xfId="44" applyNumberFormat="1" applyFont="1" applyFill="1" applyBorder="1" applyAlignment="1" applyProtection="1">
      <alignment horizontal="center" vertical="center" shrinkToFit="1"/>
      <protection locked="0"/>
    </xf>
    <xf numFmtId="182" fontId="29" fillId="26" borderId="21" xfId="44" applyNumberFormat="1" applyFont="1" applyFill="1" applyBorder="1" applyAlignment="1" applyProtection="1">
      <alignment horizontal="center" vertical="center" shrinkToFit="1"/>
      <protection locked="0"/>
    </xf>
    <xf numFmtId="182" fontId="29" fillId="26" borderId="62" xfId="44" applyNumberFormat="1" applyFont="1" applyFill="1" applyBorder="1" applyAlignment="1" applyProtection="1">
      <alignment horizontal="center" vertical="center" shrinkToFit="1"/>
      <protection locked="0"/>
    </xf>
    <xf numFmtId="0" fontId="29" fillId="26" borderId="61" xfId="44" applyFont="1" applyFill="1" applyBorder="1" applyAlignment="1" applyProtection="1">
      <alignment horizontal="left" vertical="center" shrinkToFit="1"/>
      <protection locked="0"/>
    </xf>
    <xf numFmtId="0" fontId="29" fillId="26" borderId="33" xfId="44" applyFont="1" applyFill="1" applyBorder="1" applyAlignment="1" applyProtection="1">
      <alignment horizontal="left" vertical="center" shrinkToFit="1"/>
      <protection locked="0"/>
    </xf>
    <xf numFmtId="0" fontId="29" fillId="0" borderId="29" xfId="279" applyNumberFormat="1" applyFont="1" applyFill="1" applyBorder="1" applyAlignment="1" applyProtection="1">
      <alignment horizontal="center" vertical="center" shrinkToFit="1"/>
    </xf>
    <xf numFmtId="0" fontId="29" fillId="0" borderId="60" xfId="279" applyNumberFormat="1" applyFont="1" applyFill="1" applyBorder="1" applyAlignment="1" applyProtection="1">
      <alignment horizontal="center" vertical="center" shrinkToFit="1"/>
    </xf>
    <xf numFmtId="0" fontId="29" fillId="0" borderId="21" xfId="279" applyNumberFormat="1" applyFont="1" applyFill="1" applyBorder="1" applyAlignment="1" applyProtection="1">
      <alignment horizontal="center" vertical="center" shrinkToFit="1"/>
    </xf>
    <xf numFmtId="0" fontId="29" fillId="0" borderId="62" xfId="279" applyNumberFormat="1" applyFont="1" applyFill="1" applyBorder="1" applyAlignment="1" applyProtection="1">
      <alignment horizontal="center" vertical="center" shrinkToFit="1"/>
    </xf>
    <xf numFmtId="0" fontId="112" fillId="0" borderId="28" xfId="0" applyFont="1" applyBorder="1" applyAlignment="1">
      <alignment horizontal="center" vertical="center" wrapText="1" shrinkToFit="1"/>
    </xf>
    <xf numFmtId="0" fontId="112" fillId="0" borderId="85" xfId="0" applyFont="1" applyBorder="1" applyAlignment="1" applyProtection="1">
      <alignment horizontal="center" vertical="center" wrapText="1" shrinkToFit="1"/>
      <protection locked="0"/>
    </xf>
    <xf numFmtId="0" fontId="112" fillId="0" borderId="84" xfId="0" applyFont="1" applyBorder="1" applyAlignment="1" applyProtection="1">
      <alignment horizontal="center" vertical="center" wrapText="1" shrinkToFit="1"/>
      <protection locked="0"/>
    </xf>
    <xf numFmtId="0" fontId="0" fillId="34" borderId="85" xfId="0" applyFill="1" applyBorder="1" applyAlignment="1">
      <alignment horizontal="right" vertical="center"/>
    </xf>
    <xf numFmtId="0" fontId="0" fillId="0" borderId="28" xfId="0" applyBorder="1" applyAlignment="1">
      <alignment horizontal="center" vertical="center"/>
    </xf>
    <xf numFmtId="0" fontId="0" fillId="39" borderId="59" xfId="0" applyFill="1" applyBorder="1" applyAlignment="1">
      <alignment horizontal="left" vertical="center" shrinkToFit="1"/>
    </xf>
    <xf numFmtId="0" fontId="0" fillId="39" borderId="54" xfId="0" applyFill="1" applyBorder="1" applyAlignment="1">
      <alignment horizontal="left" vertical="center" shrinkToFit="1"/>
    </xf>
    <xf numFmtId="0" fontId="67" fillId="34" borderId="29" xfId="0" applyFont="1" applyFill="1" applyBorder="1" applyAlignment="1">
      <alignment horizontal="center" vertical="center" textRotation="255" shrinkToFit="1"/>
    </xf>
    <xf numFmtId="0" fontId="67" fillId="34" borderId="32" xfId="0" applyFont="1" applyFill="1" applyBorder="1" applyAlignment="1">
      <alignment horizontal="center" vertical="center" textRotation="255" shrinkToFit="1"/>
    </xf>
    <xf numFmtId="0" fontId="67" fillId="34" borderId="83" xfId="0" applyFont="1" applyFill="1" applyBorder="1" applyAlignment="1">
      <alignment horizontal="center" vertical="center" textRotation="255" shrinkToFit="1"/>
    </xf>
    <xf numFmtId="0" fontId="67" fillId="34" borderId="85" xfId="0" applyFont="1" applyFill="1" applyBorder="1" applyAlignment="1">
      <alignment horizontal="center" vertical="center" textRotation="255" shrinkToFit="1"/>
    </xf>
    <xf numFmtId="0" fontId="0" fillId="0" borderId="25" xfId="0" applyBorder="1">
      <alignment vertical="center"/>
    </xf>
    <xf numFmtId="0" fontId="0" fillId="0" borderId="54" xfId="0" applyBorder="1">
      <alignment vertical="center"/>
    </xf>
    <xf numFmtId="0" fontId="0" fillId="25" borderId="28" xfId="0" applyFill="1" applyBorder="1" applyAlignment="1" applyProtection="1">
      <alignment horizontal="left" vertical="center" shrinkToFit="1"/>
      <protection locked="0"/>
    </xf>
    <xf numFmtId="0" fontId="0" fillId="0" borderId="25" xfId="0" applyBorder="1" applyAlignment="1">
      <alignment vertical="center" shrinkToFit="1"/>
    </xf>
    <xf numFmtId="0" fontId="0" fillId="0" borderId="59" xfId="0" applyBorder="1" applyAlignment="1">
      <alignment vertical="center" shrinkToFit="1"/>
    </xf>
    <xf numFmtId="0" fontId="0" fillId="0" borderId="54" xfId="0" applyBorder="1" applyAlignment="1">
      <alignment vertical="center" shrinkToFit="1"/>
    </xf>
    <xf numFmtId="0" fontId="0" fillId="0" borderId="25" xfId="0" applyBorder="1" applyAlignment="1">
      <alignment horizontal="right" vertical="center" shrinkToFit="1"/>
    </xf>
    <xf numFmtId="0" fontId="0" fillId="0" borderId="59" xfId="0" applyBorder="1" applyAlignment="1">
      <alignment horizontal="right" vertical="center" shrinkToFit="1"/>
    </xf>
    <xf numFmtId="0" fontId="0" fillId="0" borderId="85" xfId="0" applyBorder="1" applyAlignment="1">
      <alignment vertical="center" wrapText="1" shrinkToFit="1"/>
    </xf>
    <xf numFmtId="0" fontId="0" fillId="0" borderId="84" xfId="0" applyBorder="1" applyAlignment="1">
      <alignment vertical="center" shrinkToFit="1"/>
    </xf>
    <xf numFmtId="0" fontId="108" fillId="34" borderId="29" xfId="0" applyFont="1" applyFill="1" applyBorder="1" applyAlignment="1">
      <alignment horizontal="center" vertical="center" wrapText="1" shrinkToFit="1"/>
    </xf>
    <xf numFmtId="0" fontId="108" fillId="34" borderId="60" xfId="0" applyFont="1" applyFill="1" applyBorder="1" applyAlignment="1">
      <alignment horizontal="center" vertical="center" wrapText="1" shrinkToFit="1"/>
    </xf>
    <xf numFmtId="0" fontId="109" fillId="34" borderId="25" xfId="0" applyFont="1" applyFill="1" applyBorder="1" applyAlignment="1">
      <alignment horizontal="center" vertical="center" shrinkToFit="1"/>
    </xf>
    <xf numFmtId="0" fontId="109" fillId="34" borderId="59" xfId="0" applyFont="1" applyFill="1" applyBorder="1" applyAlignment="1">
      <alignment horizontal="center" vertical="center" shrinkToFit="1"/>
    </xf>
    <xf numFmtId="0" fontId="109" fillId="34" borderId="54" xfId="0" applyFont="1" applyFill="1" applyBorder="1" applyAlignment="1">
      <alignment horizontal="center" vertical="center" shrinkToFit="1"/>
    </xf>
    <xf numFmtId="0" fontId="0" fillId="0" borderId="85" xfId="0" applyBorder="1" applyAlignment="1">
      <alignment vertical="center" shrinkToFit="1"/>
    </xf>
    <xf numFmtId="0" fontId="71" fillId="0" borderId="0" xfId="0" applyFont="1" applyAlignment="1">
      <alignment horizontal="right" vertical="center"/>
    </xf>
    <xf numFmtId="0" fontId="71" fillId="0" borderId="0" xfId="0" applyFont="1" applyAlignment="1">
      <alignment horizontal="center" vertical="center"/>
    </xf>
    <xf numFmtId="0" fontId="66" fillId="0" borderId="0" xfId="293" applyFont="1" applyAlignment="1">
      <alignment horizontal="center" vertical="center"/>
    </xf>
    <xf numFmtId="0" fontId="66" fillId="0" borderId="0" xfId="293" applyFont="1" applyAlignment="1" applyProtection="1">
      <alignment horizontal="center" vertical="center"/>
      <protection locked="0"/>
    </xf>
    <xf numFmtId="0" fontId="191" fillId="0" borderId="0" xfId="0" applyFont="1" applyAlignment="1">
      <alignment horizontal="center" vertical="top"/>
    </xf>
    <xf numFmtId="0" fontId="66" fillId="0" borderId="0" xfId="0" applyFont="1" applyAlignment="1">
      <alignment horizontal="center" vertical="center"/>
    </xf>
    <xf numFmtId="0" fontId="66" fillId="0" borderId="0" xfId="0" applyFont="1" applyAlignment="1">
      <alignment horizontal="left" vertical="center" wrapText="1"/>
    </xf>
    <xf numFmtId="0" fontId="191" fillId="0" borderId="0" xfId="0" applyFont="1" applyAlignment="1">
      <alignment horizontal="center" vertical="center"/>
    </xf>
    <xf numFmtId="0" fontId="66" fillId="0" borderId="0" xfId="0" applyFont="1" applyAlignment="1">
      <alignment vertical="center" wrapText="1"/>
    </xf>
    <xf numFmtId="0" fontId="66" fillId="0" borderId="0" xfId="0" applyFont="1">
      <alignment vertical="center"/>
    </xf>
    <xf numFmtId="0" fontId="66" fillId="0" borderId="0" xfId="0" applyFont="1" applyAlignment="1">
      <alignment horizontal="center" vertical="center" wrapText="1"/>
    </xf>
    <xf numFmtId="0" fontId="66" fillId="0" borderId="0" xfId="0" applyFont="1" applyAlignment="1">
      <alignment horizontal="right" vertical="center"/>
    </xf>
    <xf numFmtId="0" fontId="66" fillId="0" borderId="0" xfId="0" applyFont="1" applyAlignment="1">
      <alignment vertical="top"/>
    </xf>
    <xf numFmtId="201" fontId="197" fillId="0" borderId="0" xfId="43" applyNumberFormat="1" applyFont="1" applyAlignment="1">
      <alignment horizontal="center" vertical="top"/>
    </xf>
  </cellXfs>
  <cellStyles count="294">
    <cellStyle name="20% - アクセント 1" xfId="1" builtinId="30" customBuiltin="1"/>
    <cellStyle name="20% - アクセント 1 2" xfId="48"/>
    <cellStyle name="20% - アクセント 1 2 2" xfId="49"/>
    <cellStyle name="20% - アクセント 1 3" xfId="50"/>
    <cellStyle name="20% - アクセント 2" xfId="2" builtinId="34" customBuiltin="1"/>
    <cellStyle name="20% - アクセント 2 2" xfId="51"/>
    <cellStyle name="20% - アクセント 2 2 2" xfId="52"/>
    <cellStyle name="20% - アクセント 2 3" xfId="53"/>
    <cellStyle name="20% - アクセント 3" xfId="3" builtinId="38" customBuiltin="1"/>
    <cellStyle name="20% - アクセント 3 2" xfId="54"/>
    <cellStyle name="20% - アクセント 3 2 2" xfId="55"/>
    <cellStyle name="20% - アクセント 3 3" xfId="56"/>
    <cellStyle name="20% - アクセント 4" xfId="4" builtinId="42" customBuiltin="1"/>
    <cellStyle name="20% - アクセント 4 2" xfId="57"/>
    <cellStyle name="20% - アクセント 4 2 2" xfId="58"/>
    <cellStyle name="20% - アクセント 4 3" xfId="59"/>
    <cellStyle name="20% - アクセント 5" xfId="5" builtinId="46" customBuiltin="1"/>
    <cellStyle name="20% - アクセント 5 2" xfId="60"/>
    <cellStyle name="20% - アクセント 5 2 2" xfId="61"/>
    <cellStyle name="20% - アクセント 5 3" xfId="62"/>
    <cellStyle name="20% - アクセント 6" xfId="6" builtinId="50" customBuiltin="1"/>
    <cellStyle name="20% - アクセント 6 2" xfId="63"/>
    <cellStyle name="20% - アクセント 6 2 2" xfId="64"/>
    <cellStyle name="20% - アクセント 6 3" xfId="65"/>
    <cellStyle name="40% - アクセント 1" xfId="7" builtinId="31" customBuiltin="1"/>
    <cellStyle name="40% - アクセント 1 2" xfId="66"/>
    <cellStyle name="40% - アクセント 1 2 2" xfId="67"/>
    <cellStyle name="40% - アクセント 1 3" xfId="68"/>
    <cellStyle name="40% - アクセント 2" xfId="8" builtinId="35" customBuiltin="1"/>
    <cellStyle name="40% - アクセント 2 2" xfId="69"/>
    <cellStyle name="40% - アクセント 2 2 2" xfId="70"/>
    <cellStyle name="40% - アクセント 2 3" xfId="71"/>
    <cellStyle name="40% - アクセント 3" xfId="9" builtinId="39" customBuiltin="1"/>
    <cellStyle name="40% - アクセント 3 2" xfId="72"/>
    <cellStyle name="40% - アクセント 3 2 2" xfId="73"/>
    <cellStyle name="40% - アクセント 3 3" xfId="74"/>
    <cellStyle name="40% - アクセント 4" xfId="10" builtinId="43" customBuiltin="1"/>
    <cellStyle name="40% - アクセント 4 2" xfId="75"/>
    <cellStyle name="40% - アクセント 4 2 2" xfId="76"/>
    <cellStyle name="40% - アクセント 4 3" xfId="77"/>
    <cellStyle name="40% - アクセント 5" xfId="11" builtinId="47" customBuiltin="1"/>
    <cellStyle name="40% - アクセント 5 2" xfId="78"/>
    <cellStyle name="40% - アクセント 5 2 2" xfId="79"/>
    <cellStyle name="40% - アクセント 5 3" xfId="80"/>
    <cellStyle name="40% - アクセント 6" xfId="12" builtinId="51" customBuiltin="1"/>
    <cellStyle name="40% - アクセント 6 2" xfId="81"/>
    <cellStyle name="40% - アクセント 6 2 2" xfId="82"/>
    <cellStyle name="40% - アクセント 6 3" xfId="83"/>
    <cellStyle name="60% - アクセント 1" xfId="13" builtinId="32" customBuiltin="1"/>
    <cellStyle name="60% - アクセント 1 2" xfId="84"/>
    <cellStyle name="60% - アクセント 1 2 2" xfId="85"/>
    <cellStyle name="60% - アクセント 1 3" xfId="86"/>
    <cellStyle name="60% - アクセント 2" xfId="14" builtinId="36" customBuiltin="1"/>
    <cellStyle name="60% - アクセント 2 2" xfId="87"/>
    <cellStyle name="60% - アクセント 2 2 2" xfId="88"/>
    <cellStyle name="60% - アクセント 2 3" xfId="89"/>
    <cellStyle name="60% - アクセント 3" xfId="15" builtinId="40" customBuiltin="1"/>
    <cellStyle name="60% - アクセント 3 2" xfId="90"/>
    <cellStyle name="60% - アクセント 3 2 2" xfId="91"/>
    <cellStyle name="60% - アクセント 3 3" xfId="92"/>
    <cellStyle name="60% - アクセント 4" xfId="16" builtinId="44" customBuiltin="1"/>
    <cellStyle name="60% - アクセント 4 2" xfId="93"/>
    <cellStyle name="60% - アクセント 4 2 2" xfId="94"/>
    <cellStyle name="60% - アクセント 4 3" xfId="95"/>
    <cellStyle name="60% - アクセント 5" xfId="17" builtinId="48" customBuiltin="1"/>
    <cellStyle name="60% - アクセント 5 2" xfId="96"/>
    <cellStyle name="60% - アクセント 5 2 2" xfId="97"/>
    <cellStyle name="60% - アクセント 5 3" xfId="98"/>
    <cellStyle name="60% - アクセント 6" xfId="18" builtinId="52" customBuiltin="1"/>
    <cellStyle name="60% - アクセント 6 2" xfId="99"/>
    <cellStyle name="60% - アクセント 6 2 2" xfId="100"/>
    <cellStyle name="60% - アクセント 6 3" xfId="101"/>
    <cellStyle name="アクセント 1" xfId="19" builtinId="29" customBuiltin="1"/>
    <cellStyle name="アクセント 1 2" xfId="102"/>
    <cellStyle name="アクセント 1 2 2" xfId="103"/>
    <cellStyle name="アクセント 1 3" xfId="104"/>
    <cellStyle name="アクセント 2" xfId="20" builtinId="33" customBuiltin="1"/>
    <cellStyle name="アクセント 2 2" xfId="105"/>
    <cellStyle name="アクセント 2 2 2" xfId="106"/>
    <cellStyle name="アクセント 2 3" xfId="107"/>
    <cellStyle name="アクセント 3" xfId="21" builtinId="37" customBuiltin="1"/>
    <cellStyle name="アクセント 3 2" xfId="108"/>
    <cellStyle name="アクセント 3 2 2" xfId="109"/>
    <cellStyle name="アクセント 3 3" xfId="110"/>
    <cellStyle name="アクセント 4" xfId="22" builtinId="41" customBuiltin="1"/>
    <cellStyle name="アクセント 4 2" xfId="111"/>
    <cellStyle name="アクセント 4 2 2" xfId="112"/>
    <cellStyle name="アクセント 4 3" xfId="113"/>
    <cellStyle name="アクセント 5" xfId="23" builtinId="45" customBuiltin="1"/>
    <cellStyle name="アクセント 5 2" xfId="114"/>
    <cellStyle name="アクセント 5 2 2" xfId="115"/>
    <cellStyle name="アクセント 5 3" xfId="116"/>
    <cellStyle name="アクセント 6" xfId="24" builtinId="49" customBuiltin="1"/>
    <cellStyle name="アクセント 6 2" xfId="117"/>
    <cellStyle name="アクセント 6 2 2" xfId="118"/>
    <cellStyle name="アクセント 6 3" xfId="119"/>
    <cellStyle name="スタイル 1" xfId="25"/>
    <cellStyle name="タイトル" xfId="26" builtinId="15" customBuiltin="1"/>
    <cellStyle name="タイトル 2" xfId="120"/>
    <cellStyle name="チェック セル" xfId="27" builtinId="23" customBuiltin="1"/>
    <cellStyle name="チェック セル 2" xfId="121"/>
    <cellStyle name="チェック セル 2 2" xfId="122"/>
    <cellStyle name="チェック セル 3" xfId="123"/>
    <cellStyle name="どちらでもない" xfId="28" builtinId="28" customBuiltin="1"/>
    <cellStyle name="どちらでもない 2" xfId="124"/>
    <cellStyle name="どちらでもない 2 2" xfId="125"/>
    <cellStyle name="どちらでもない 3" xfId="126"/>
    <cellStyle name="パーセント" xfId="280" builtinId="5"/>
    <cellStyle name="パーセント 2" xfId="288"/>
    <cellStyle name="ハイパーリンク" xfId="282" builtinId="8"/>
    <cellStyle name="ハイパーリンク 2" xfId="127"/>
    <cellStyle name="ハイパーリンク 3" xfId="128"/>
    <cellStyle name="メモ" xfId="29" builtinId="10" customBuiltin="1"/>
    <cellStyle name="メモ 2" xfId="129"/>
    <cellStyle name="メモ 2 2" xfId="130"/>
    <cellStyle name="メモ 3" xfId="131"/>
    <cellStyle name="リンク セル" xfId="30" builtinId="24" customBuiltin="1"/>
    <cellStyle name="リンク セル 2" xfId="132"/>
    <cellStyle name="リンク セル 2 2" xfId="133"/>
    <cellStyle name="リンク セル 3" xfId="134"/>
    <cellStyle name="悪い" xfId="31" builtinId="27" customBuiltin="1"/>
    <cellStyle name="悪い 2" xfId="135"/>
    <cellStyle name="悪い 2 2" xfId="136"/>
    <cellStyle name="悪い 3" xfId="137"/>
    <cellStyle name="計算" xfId="32" builtinId="22" customBuiltin="1"/>
    <cellStyle name="計算 2" xfId="138"/>
    <cellStyle name="計算 2 2" xfId="139"/>
    <cellStyle name="計算 3" xfId="140"/>
    <cellStyle name="警告文" xfId="33" builtinId="11" customBuiltin="1"/>
    <cellStyle name="警告文 2" xfId="141"/>
    <cellStyle name="警告文 2 2" xfId="142"/>
    <cellStyle name="警告文 3" xfId="143"/>
    <cellStyle name="桁区切り" xfId="281" builtinId="6"/>
    <cellStyle name="桁区切り 2" xfId="34"/>
    <cellStyle name="桁区切り 2 2" xfId="144"/>
    <cellStyle name="桁区切り 2 3" xfId="145"/>
    <cellStyle name="桁区切り 2 4" xfId="146"/>
    <cellStyle name="桁区切り 2 5" xfId="286"/>
    <cellStyle name="桁区切り 3" xfId="147"/>
    <cellStyle name="桁区切り 4" xfId="148"/>
    <cellStyle name="桁区切り 5" xfId="149"/>
    <cellStyle name="桁区切り 6" xfId="290"/>
    <cellStyle name="見出し 1" xfId="35" builtinId="16" customBuiltin="1"/>
    <cellStyle name="見出し 1 2" xfId="150"/>
    <cellStyle name="見出し 2" xfId="36" builtinId="17" customBuiltin="1"/>
    <cellStyle name="見出し 2 2" xfId="151"/>
    <cellStyle name="見出し 3" xfId="37" builtinId="18" customBuiltin="1"/>
    <cellStyle name="見出し 3 2" xfId="152"/>
    <cellStyle name="見出し 4" xfId="38" builtinId="19" customBuiltin="1"/>
    <cellStyle name="見出し 4 2" xfId="153"/>
    <cellStyle name="集計" xfId="39" builtinId="25" customBuiltin="1"/>
    <cellStyle name="集計 2" xfId="154"/>
    <cellStyle name="集計 2 2" xfId="155"/>
    <cellStyle name="集計 3" xfId="156"/>
    <cellStyle name="出力" xfId="40" builtinId="21" customBuiltin="1"/>
    <cellStyle name="出力 2" xfId="157"/>
    <cellStyle name="出力 2 2" xfId="158"/>
    <cellStyle name="出力 3" xfId="159"/>
    <cellStyle name="説明文" xfId="41" builtinId="53" customBuiltin="1"/>
    <cellStyle name="説明文 2" xfId="160"/>
    <cellStyle name="説明文 2 2" xfId="161"/>
    <cellStyle name="説明文 3" xfId="162"/>
    <cellStyle name="通貨" xfId="279" builtinId="7"/>
    <cellStyle name="入力" xfId="42" builtinId="20" customBuiltin="1"/>
    <cellStyle name="入力 2" xfId="163"/>
    <cellStyle name="入力 2 2" xfId="164"/>
    <cellStyle name="入力 3" xfId="165"/>
    <cellStyle name="標準" xfId="0" builtinId="0"/>
    <cellStyle name="標準 10" xfId="166"/>
    <cellStyle name="標準 10 2" xfId="167"/>
    <cellStyle name="標準 10 2 2" xfId="168"/>
    <cellStyle name="標準 10 3" xfId="169"/>
    <cellStyle name="標準 10 3 2" xfId="170"/>
    <cellStyle name="標準 10 4" xfId="171"/>
    <cellStyle name="標準 11" xfId="172"/>
    <cellStyle name="標準 12" xfId="173"/>
    <cellStyle name="標準 12 2" xfId="174"/>
    <cellStyle name="標準 12 2 2" xfId="175"/>
    <cellStyle name="標準 12 3" xfId="176"/>
    <cellStyle name="標準 13" xfId="177"/>
    <cellStyle name="標準 14" xfId="178"/>
    <cellStyle name="標準 15" xfId="179"/>
    <cellStyle name="標準 16" xfId="289"/>
    <cellStyle name="標準 17" xfId="291"/>
    <cellStyle name="標準 17 2" xfId="292"/>
    <cellStyle name="標準 2" xfId="43"/>
    <cellStyle name="標準 2 2" xfId="47"/>
    <cellStyle name="標準 2 2 2" xfId="180"/>
    <cellStyle name="標準 2 2 2 2" xfId="287"/>
    <cellStyle name="標準 2 2 3" xfId="181"/>
    <cellStyle name="標準 2 2 3 2" xfId="182"/>
    <cellStyle name="標準 2 2 4" xfId="285"/>
    <cellStyle name="標準 2 2 5" xfId="293"/>
    <cellStyle name="標準 2 3" xfId="183"/>
    <cellStyle name="標準 2 4" xfId="184"/>
    <cellStyle name="標準 2 5" xfId="185"/>
    <cellStyle name="標準 2 6" xfId="186"/>
    <cellStyle name="標準 2_【H23】05 立入日時確定連絡書" xfId="187"/>
    <cellStyle name="標準 3" xfId="46"/>
    <cellStyle name="標準 3 2" xfId="188"/>
    <cellStyle name="標準 4" xfId="189"/>
    <cellStyle name="標準 4 2" xfId="190"/>
    <cellStyle name="標準 4 2 2" xfId="191"/>
    <cellStyle name="標準 4 3" xfId="284"/>
    <cellStyle name="標準 5" xfId="192"/>
    <cellStyle name="標準 5 2" xfId="193"/>
    <cellStyle name="標準 5 2 2" xfId="194"/>
    <cellStyle name="標準 5 2 2 2" xfId="195"/>
    <cellStyle name="標準 5 2 2 2 2" xfId="196"/>
    <cellStyle name="標準 5 2 2 2 2 2" xfId="197"/>
    <cellStyle name="標準 5 2 2 2 3" xfId="198"/>
    <cellStyle name="標準 5 2 2 3" xfId="199"/>
    <cellStyle name="標準 5 2 2 3 2" xfId="200"/>
    <cellStyle name="標準 5 2 2 4" xfId="201"/>
    <cellStyle name="標準 5 2 3" xfId="202"/>
    <cellStyle name="標準 5 2 3 2" xfId="203"/>
    <cellStyle name="標準 5 2 3 2 2" xfId="204"/>
    <cellStyle name="標準 5 2 3 2 2 2" xfId="205"/>
    <cellStyle name="標準 5 2 3 2 3" xfId="206"/>
    <cellStyle name="標準 5 2 3 3" xfId="207"/>
    <cellStyle name="標準 5 2 3 3 2" xfId="208"/>
    <cellStyle name="標準 5 2 3 4" xfId="209"/>
    <cellStyle name="標準 5 2 4" xfId="210"/>
    <cellStyle name="標準 5 2 4 2" xfId="211"/>
    <cellStyle name="標準 5 2 4 2 2" xfId="212"/>
    <cellStyle name="標準 5 2 4 2 2 2" xfId="213"/>
    <cellStyle name="標準 5 2 4 2 3" xfId="214"/>
    <cellStyle name="標準 5 2 4 3" xfId="215"/>
    <cellStyle name="標準 5 2 4 3 2" xfId="216"/>
    <cellStyle name="標準 5 2 4 4" xfId="217"/>
    <cellStyle name="標準 5 2 5" xfId="218"/>
    <cellStyle name="標準 5 2 5 2" xfId="219"/>
    <cellStyle name="標準 5 2 5 2 2" xfId="220"/>
    <cellStyle name="標準 5 2 5 3" xfId="221"/>
    <cellStyle name="標準 5 2 6" xfId="222"/>
    <cellStyle name="標準 5 2 6 2" xfId="223"/>
    <cellStyle name="標準 5 2 6 2 2" xfId="224"/>
    <cellStyle name="標準 5 2 6 3" xfId="225"/>
    <cellStyle name="標準 5 2 7" xfId="226"/>
    <cellStyle name="標準 5 2 7 2" xfId="227"/>
    <cellStyle name="標準 5 2 8" xfId="228"/>
    <cellStyle name="標準 5 3" xfId="229"/>
    <cellStyle name="標準 5 3 2" xfId="230"/>
    <cellStyle name="標準 5 3 2 2" xfId="231"/>
    <cellStyle name="標準 5 3 2 2 2" xfId="232"/>
    <cellStyle name="標準 5 3 2 3" xfId="233"/>
    <cellStyle name="標準 5 3 3" xfId="234"/>
    <cellStyle name="標準 5 3 3 2" xfId="235"/>
    <cellStyle name="標準 5 3 4" xfId="236"/>
    <cellStyle name="標準 5 4" xfId="237"/>
    <cellStyle name="標準 5 4 2" xfId="238"/>
    <cellStyle name="標準 5 4 2 2" xfId="239"/>
    <cellStyle name="標準 5 4 2 2 2" xfId="240"/>
    <cellStyle name="標準 5 4 2 3" xfId="241"/>
    <cellStyle name="標準 5 4 3" xfId="242"/>
    <cellStyle name="標準 5 4 3 2" xfId="243"/>
    <cellStyle name="標準 5 4 4" xfId="244"/>
    <cellStyle name="標準 5 5" xfId="245"/>
    <cellStyle name="標準 5 5 2" xfId="246"/>
    <cellStyle name="標準 5 5 2 2" xfId="247"/>
    <cellStyle name="標準 5 5 2 2 2" xfId="248"/>
    <cellStyle name="標準 5 5 2 3" xfId="249"/>
    <cellStyle name="標準 5 5 3" xfId="250"/>
    <cellStyle name="標準 5 5 3 2" xfId="251"/>
    <cellStyle name="標準 5 5 4" xfId="252"/>
    <cellStyle name="標準 5 6" xfId="253"/>
    <cellStyle name="標準 5 6 2" xfId="254"/>
    <cellStyle name="標準 5 6 2 2" xfId="255"/>
    <cellStyle name="標準 5 6 3" xfId="256"/>
    <cellStyle name="標準 5 7" xfId="257"/>
    <cellStyle name="標準 5 7 2" xfId="258"/>
    <cellStyle name="標準 5 8" xfId="283"/>
    <cellStyle name="標準 6" xfId="259"/>
    <cellStyle name="標準 7" xfId="260"/>
    <cellStyle name="標準 7 2" xfId="261"/>
    <cellStyle name="標準 7 2 2" xfId="262"/>
    <cellStyle name="標準 7 3" xfId="263"/>
    <cellStyle name="標準 7 3 2" xfId="264"/>
    <cellStyle name="標準 7 4" xfId="265"/>
    <cellStyle name="標準 8" xfId="266"/>
    <cellStyle name="標準 8 2" xfId="267"/>
    <cellStyle name="標準 8 2 2" xfId="268"/>
    <cellStyle name="標準 8 3" xfId="269"/>
    <cellStyle name="標準 9" xfId="270"/>
    <cellStyle name="標準 9 2" xfId="271"/>
    <cellStyle name="標準 9 2 2" xfId="272"/>
    <cellStyle name="標準 9 3" xfId="273"/>
    <cellStyle name="標準 9 3 2" xfId="274"/>
    <cellStyle name="標準 9 4" xfId="275"/>
    <cellStyle name="標準_01 地球温暖化対策計画書20090728" xfId="44"/>
    <cellStyle name="良い" xfId="45" builtinId="26" customBuiltin="1"/>
    <cellStyle name="良い 2" xfId="276"/>
    <cellStyle name="良い 2 2" xfId="277"/>
    <cellStyle name="良い 3" xfId="278"/>
  </cellStyles>
  <dxfs count="941">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font>
      <numFmt numFmtId="179" formatCode="#,##0_ "/>
      <fill>
        <patternFill patternType="none">
          <bgColor auto="1"/>
        </patternFill>
      </fill>
      <border>
        <left style="thin">
          <color auto="1"/>
        </left>
        <right style="thin">
          <color auto="1"/>
        </right>
        <top style="thin">
          <color auto="1"/>
        </top>
        <bottom style="thin">
          <color auto="1"/>
        </bottom>
        <vertical/>
        <horizontal/>
      </border>
    </dxf>
    <dxf>
      <fill>
        <patternFill>
          <bgColor theme="0" tint="-0.14996795556505021"/>
        </patternFill>
      </fill>
      <border>
        <left/>
        <right/>
        <top/>
        <bottom/>
        <vertical/>
        <horizontal/>
      </border>
    </dxf>
    <dxf>
      <font>
        <color theme="1"/>
      </font>
    </dxf>
    <dxf>
      <font>
        <color theme="0" tint="-0.14996795556505021"/>
      </font>
    </dxf>
    <dxf>
      <fill>
        <patternFill>
          <bgColor rgb="FFFFFF99"/>
        </patternFill>
      </fill>
    </dxf>
    <dxf>
      <font>
        <b/>
        <i val="0"/>
      </font>
      <numFmt numFmtId="179" formatCode="#,##0_ "/>
      <fill>
        <patternFill patternType="none">
          <bgColor auto="1"/>
        </patternFill>
      </fill>
      <border>
        <left style="thin">
          <color auto="1"/>
        </left>
        <right style="thin">
          <color auto="1"/>
        </right>
        <top style="thin">
          <color auto="1"/>
        </top>
        <bottom style="thin">
          <color auto="1"/>
        </bottom>
        <vertical/>
        <horizontal/>
      </border>
    </dxf>
    <dxf>
      <fill>
        <patternFill>
          <bgColor theme="0" tint="-0.14996795556505021"/>
        </patternFill>
      </fill>
      <border>
        <left/>
        <right/>
        <top/>
        <bottom/>
        <vertical/>
        <horizontal/>
      </border>
    </dxf>
    <dxf>
      <font>
        <color theme="1"/>
      </font>
    </dxf>
    <dxf>
      <font>
        <color theme="0" tint="-0.14996795556505021"/>
      </font>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theme="1"/>
      </font>
      <fill>
        <patternFill patternType="none">
          <bgColor auto="1"/>
        </patternFill>
      </fill>
      <border>
        <left style="thin">
          <color auto="1"/>
        </left>
        <right style="thin">
          <color auto="1"/>
        </right>
        <top style="thin">
          <color auto="1"/>
        </top>
        <bottom style="thin">
          <color auto="1"/>
        </bottom>
        <vertical/>
        <horizontal/>
      </border>
    </dxf>
    <dxf>
      <font>
        <color theme="1"/>
      </font>
    </dxf>
    <dxf>
      <fill>
        <patternFill>
          <bgColor rgb="FFFFFF99"/>
        </patternFill>
      </fill>
    </dxf>
    <dxf>
      <font>
        <color theme="0" tint="-0.14996795556505021"/>
      </font>
      <fill>
        <patternFill>
          <bgColor theme="0" tint="-0.14996795556505021"/>
        </patternFill>
      </fill>
    </dxf>
    <dxf>
      <font>
        <b/>
        <i val="0"/>
        <color theme="1"/>
      </font>
    </dxf>
    <dxf>
      <fill>
        <patternFill>
          <bgColor rgb="FFCCFFCC"/>
        </patternFill>
      </fill>
    </dxf>
    <dxf>
      <fill>
        <patternFill>
          <bgColor rgb="FFCCFFCC"/>
        </patternFill>
      </fill>
    </dxf>
    <dxf>
      <font>
        <b/>
        <i val="0"/>
        <color theme="1"/>
      </font>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AEAEA"/>
        </patternFill>
      </fill>
    </dxf>
    <dxf>
      <fill>
        <patternFill>
          <bgColor rgb="FFEAEAEA"/>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b/>
        <i val="0"/>
        <color theme="1"/>
      </font>
    </dxf>
    <dxf>
      <fill>
        <patternFill>
          <bgColor rgb="FFFFFF99"/>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499984740745262"/>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99"/>
        </patternFill>
      </fill>
    </dxf>
    <dxf>
      <fill>
        <patternFill>
          <bgColor rgb="FFFFFF99"/>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499984740745262"/>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0000"/>
        </patternFill>
      </fill>
    </dxf>
    <dxf>
      <fill>
        <patternFill>
          <bgColor rgb="FFFF0000"/>
        </patternFill>
      </fill>
    </dxf>
    <dxf>
      <fill>
        <patternFill>
          <bgColor theme="0" tint="-0.499984740745262"/>
        </patternFill>
      </fill>
    </dxf>
    <dxf>
      <fill>
        <patternFill>
          <bgColor rgb="FFFFFF99"/>
        </patternFill>
      </fill>
    </dxf>
    <dxf>
      <fill>
        <patternFill>
          <bgColor rgb="FFFFFF99"/>
        </patternFill>
      </fill>
    </dxf>
    <dxf>
      <font>
        <color rgb="FF0070C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CCFFCC"/>
        </patternFill>
      </fill>
    </dxf>
    <dxf>
      <fill>
        <patternFill>
          <bgColor rgb="FFFFFF99"/>
        </patternFill>
      </fill>
      <border>
        <left style="thin">
          <color auto="1"/>
        </left>
        <right style="thin">
          <color auto="1"/>
        </right>
        <top style="thin">
          <color auto="1"/>
        </top>
        <bottom style="thin">
          <color auto="1"/>
        </bottom>
      </border>
    </dxf>
    <dxf>
      <fill>
        <patternFill>
          <bgColor theme="0" tint="-0.499984740745262"/>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99"/>
        </patternFill>
      </fill>
    </dxf>
    <dxf>
      <fill>
        <patternFill>
          <bgColor rgb="FFFF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9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color theme="0"/>
      </font>
    </dxf>
  </dxfs>
  <tableStyles count="0" defaultTableStyle="TableStyleMedium9" defaultPivotStyle="PivotStyleLight16"/>
  <colors>
    <mruColors>
      <color rgb="FFFFFF66"/>
      <color rgb="FFCCFFCC"/>
      <color rgb="FFFFFF99"/>
      <color rgb="FF99FFCC"/>
      <color rgb="FF99FF99"/>
      <color rgb="FFFFFFCC"/>
      <color rgb="FFCCFF99"/>
      <color rgb="FFDDDDDD"/>
      <color rgb="FFE2E2E2"/>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4.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Radio" firstButton="1" fmlaLink="I24" noThreeD="1"/>
</file>

<file path=xl/ctrlProps/ctrlProp10.xml><?xml version="1.0" encoding="utf-8"?>
<formControlPr xmlns="http://schemas.microsoft.com/office/spreadsheetml/2009/9/main" objectType="CheckBox" fmlaLink="$P$8" lockText="1" noThreeD="1"/>
</file>

<file path=xl/ctrlProps/ctrlProp100.xml><?xml version="1.0" encoding="utf-8"?>
<formControlPr xmlns="http://schemas.microsoft.com/office/spreadsheetml/2009/9/main" objectType="Radio" firstButton="1" fmlaLink="$R$33"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firstButton="1" fmlaLink="$Q$37"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P$9" lockText="1"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firstButton="1" fmlaLink="$R$37"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Q$41"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P$12" lockText="1" noThreeD="1"/>
</file>

<file path=xl/ctrlProps/ctrlProp120.xml><?xml version="1.0" encoding="utf-8"?>
<formControlPr xmlns="http://schemas.microsoft.com/office/spreadsheetml/2009/9/main" objectType="Radio" firstButton="1" fmlaLink="$R$41"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firstButton="1" fmlaLink="$Q$45"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P$11"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firstButton="1" fmlaLink="$R$45"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Radio" firstButton="1" fmlaLink="$Q$75"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P$10" lockText="1" noThreeD="1"/>
</file>

<file path=xl/ctrlProps/ctrlProp140.xml><?xml version="1.0" encoding="utf-8"?>
<formControlPr xmlns="http://schemas.microsoft.com/office/spreadsheetml/2009/9/main" objectType="Radio" firstButton="1" fmlaLink="$R$75"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firstButton="1" fmlaLink="$Q$79"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T$16"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firstButton="1" fmlaLink="$R$79"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Radio" firstButton="1" fmlaLink="$Q$83"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firstButton="1" fmlaLink="$R$83"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Radio" firstButton="1" fmlaLink="$Q$87"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firstButton="1" fmlaLink="$R$87"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Radio" firstButton="1" fmlaLink="$Q$71"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firstButton="1" fmlaLink="$T$17" noThreeD="1"/>
</file>

<file path=xl/ctrlProps/ctrlProp180.xml><?xml version="1.0" encoding="utf-8"?>
<formControlPr xmlns="http://schemas.microsoft.com/office/spreadsheetml/2009/9/main" objectType="Radio" firstButton="1" fmlaLink="$R$71"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firstButton="1" fmlaLink="$Q$62"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noThreeD="1"/>
</file>

<file path=xl/ctrlProps/ctrlProp190.xml><?xml version="1.0" encoding="utf-8"?>
<formControlPr xmlns="http://schemas.microsoft.com/office/spreadsheetml/2009/9/main" objectType="Radio" firstButton="1" fmlaLink="$R$62"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Radio" lockText="1" noThreeD="1"/>
</file>

<file path=xl/ctrlProps/ctrlProp197.xml><?xml version="1.0" encoding="utf-8"?>
<formControlPr xmlns="http://schemas.microsoft.com/office/spreadsheetml/2009/9/main" objectType="Radio" firstButton="1" fmlaLink="$Q$58" lockText="1" noThreeD="1"/>
</file>

<file path=xl/ctrlProps/ctrlProp198.xml><?xml version="1.0" encoding="utf-8"?>
<formControlPr xmlns="http://schemas.microsoft.com/office/spreadsheetml/2009/9/main" objectType="Radio"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Radio" firstButton="1" fmlaLink="$R$58" lockText="1" noThreeD="1"/>
</file>

<file path=xl/ctrlProps/ctrlProp201.xml><?xml version="1.0" encoding="utf-8"?>
<formControlPr xmlns="http://schemas.microsoft.com/office/spreadsheetml/2009/9/main" objectType="Radio" lockText="1" noThreeD="1"/>
</file>

<file path=xl/ctrlProps/ctrlProp202.xml><?xml version="1.0" encoding="utf-8"?>
<formControlPr xmlns="http://schemas.microsoft.com/office/spreadsheetml/2009/9/main" objectType="Radio" lockText="1" noThreeD="1"/>
</file>

<file path=xl/ctrlProps/ctrlProp203.xml><?xml version="1.0" encoding="utf-8"?>
<formControlPr xmlns="http://schemas.microsoft.com/office/spreadsheetml/2009/9/main" objectType="Radio" lockText="1"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lockText="1" noThreeD="1"/>
</file>

<file path=xl/ctrlProps/ctrlProp207.xml><?xml version="1.0" encoding="utf-8"?>
<formControlPr xmlns="http://schemas.microsoft.com/office/spreadsheetml/2009/9/main" objectType="Radio" firstButton="1" fmlaLink="$Q$54" lockText="1" noThreeD="1"/>
</file>

<file path=xl/ctrlProps/ctrlProp208.xml><?xml version="1.0" encoding="utf-8"?>
<formControlPr xmlns="http://schemas.microsoft.com/office/spreadsheetml/2009/9/main" objectType="Radio" lockText="1" noThreeD="1"/>
</file>

<file path=xl/ctrlProps/ctrlProp209.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firstButton="1" fmlaLink="$R$54" lockText="1" noThreeD="1"/>
</file>

<file path=xl/ctrlProps/ctrlProp211.xml><?xml version="1.0" encoding="utf-8"?>
<formControlPr xmlns="http://schemas.microsoft.com/office/spreadsheetml/2009/9/main" objectType="Radio" lockText="1" noThreeD="1"/>
</file>

<file path=xl/ctrlProps/ctrlProp212.xml><?xml version="1.0" encoding="utf-8"?>
<formControlPr xmlns="http://schemas.microsoft.com/office/spreadsheetml/2009/9/main" objectType="Radio"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CheckBox" fmlaLink="$R$6" lockText="1" noThreeD="1"/>
</file>

<file path=xl/ctrlProps/ctrlProp218.xml><?xml version="1.0" encoding="utf-8"?>
<formControlPr xmlns="http://schemas.microsoft.com/office/spreadsheetml/2009/9/main" objectType="CheckBox" fmlaLink="$R$7" lockText="1" noThreeD="1"/>
</file>

<file path=xl/ctrlProps/ctrlProp219.xml><?xml version="1.0" encoding="utf-8"?>
<formControlPr xmlns="http://schemas.microsoft.com/office/spreadsheetml/2009/9/main" objectType="CheckBox" fmlaLink="$R$8" lockText="1" noThreeD="1"/>
</file>

<file path=xl/ctrlProps/ctrlProp22.xml><?xml version="1.0" encoding="utf-8"?>
<formControlPr xmlns="http://schemas.microsoft.com/office/spreadsheetml/2009/9/main" objectType="Radio" firstButton="1" fmlaLink="$T$33" noThreeD="1"/>
</file>

<file path=xl/ctrlProps/ctrlProp220.xml><?xml version="1.0" encoding="utf-8"?>
<formControlPr xmlns="http://schemas.microsoft.com/office/spreadsheetml/2009/9/main" objectType="CheckBox" fmlaLink="$R$9" lockText="1" noThreeD="1"/>
</file>

<file path=xl/ctrlProps/ctrlProp221.xml><?xml version="1.0" encoding="utf-8"?>
<formControlPr xmlns="http://schemas.microsoft.com/office/spreadsheetml/2009/9/main" objectType="CheckBox" fmlaLink="$R$10" lockText="1" noThreeD="1"/>
</file>

<file path=xl/ctrlProps/ctrlProp222.xml><?xml version="1.0" encoding="utf-8"?>
<formControlPr xmlns="http://schemas.microsoft.com/office/spreadsheetml/2009/9/main" objectType="CheckBox" fmlaLink="$R$11" lockText="1" noThreeD="1"/>
</file>

<file path=xl/ctrlProps/ctrlProp223.xml><?xml version="1.0" encoding="utf-8"?>
<formControlPr xmlns="http://schemas.microsoft.com/office/spreadsheetml/2009/9/main" objectType="CheckBox" fmlaLink="$R$12" lockText="1" noThreeD="1"/>
</file>

<file path=xl/ctrlProps/ctrlProp224.xml><?xml version="1.0" encoding="utf-8"?>
<formControlPr xmlns="http://schemas.microsoft.com/office/spreadsheetml/2009/9/main" objectType="CheckBox" fmlaLink="$R$13" lockText="1" noThreeD="1"/>
</file>

<file path=xl/ctrlProps/ctrlProp225.xml><?xml version="1.0" encoding="utf-8"?>
<formControlPr xmlns="http://schemas.microsoft.com/office/spreadsheetml/2009/9/main" objectType="Radio" firstButton="1" fmlaLink="$Q$23" lockText="1" noThreeD="1"/>
</file>

<file path=xl/ctrlProps/ctrlProp226.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Radio" firstButton="1" fmlaLink="$Q$48" lockText="1" noThreeD="1"/>
</file>

<file path=xl/ctrlProps/ctrlProp228.xml><?xml version="1.0" encoding="utf-8"?>
<formControlPr xmlns="http://schemas.microsoft.com/office/spreadsheetml/2009/9/main" objectType="Radio" lockText="1"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Radio" firstButton="1" fmlaLink="$Q$73"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Radio" firstButton="1" fmlaLink="$Q$9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Radio" firstButton="1" fmlaLink="$Q$123"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Radio" noThreeD="1"/>
</file>

<file path=xl/ctrlProps/ctrlProp240.xml><?xml version="1.0" encoding="utf-8"?>
<formControlPr xmlns="http://schemas.microsoft.com/office/spreadsheetml/2009/9/main" objectType="Radio" firstButton="1" fmlaLink="$Q$148"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Radio" firstButton="1" fmlaLink="$Q$173" lockText="1" noThreeD="1"/>
</file>

<file path=xl/ctrlProps/ctrlProp244.xml><?xml version="1.0" encoding="utf-8"?>
<formControlPr xmlns="http://schemas.microsoft.com/office/spreadsheetml/2009/9/main" objectType="Radio" lockText="1"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Radio" firstButton="1" fmlaLink="$Q$198"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Radio" firstButton="1" fmlaLink="$Q$223" lockText="1" noThreeD="1"/>
</file>

<file path=xl/ctrlProps/ctrlProp25.xml><?xml version="1.0" encoding="utf-8"?>
<formControlPr xmlns="http://schemas.microsoft.com/office/spreadsheetml/2009/9/main" objectType="Radio" firstButton="1" fmlaLink="$T$34"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Radio" firstButton="1" fmlaLink="$Q$248" lockText="1" noThreeD="1"/>
</file>

<file path=xl/ctrlProps/ctrlProp253.xml><?xml version="1.0" encoding="utf-8"?>
<formControlPr xmlns="http://schemas.microsoft.com/office/spreadsheetml/2009/9/main" objectType="Radio" lockText="1"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Radio" firstButton="1" fmlaLink="$Q$273"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Radio" firstButton="1" fmlaLink="$Q$298" lockText="1" noThreeD="1"/>
</file>

<file path=xl/ctrlProps/ctrlProp259.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Radio" firstButton="1" fmlaLink="$Q$323"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Radio" firstButton="1" fmlaLink="$Q$348"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Radio" firstButton="1" fmlaLink="$Q$373"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fmlaLink="$T$35" noThreeD="1"/>
</file>

<file path=xl/ctrlProps/ctrlProp270.xml><?xml version="1.0" encoding="utf-8"?>
<formControlPr xmlns="http://schemas.microsoft.com/office/spreadsheetml/2009/9/main" objectType="Radio" firstButton="1" fmlaLink="$Q$398"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Radio" firstButton="1" fmlaLink="$Q$423"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fmlaLink="$Q$448"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Radio" firstButton="1" fmlaLink="$Q$473" lockText="1" noThreeD="1"/>
</file>

<file path=xl/ctrlProps/ctrlProp28.xml><?xml version="1.0" encoding="utf-8"?>
<formControlPr xmlns="http://schemas.microsoft.com/office/spreadsheetml/2009/9/main" objectType="Radio"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firstButton="1" fmlaLink="$Q$498"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firstButton="1" fmlaLink="$Q$523"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Q$548"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firstButton="1" fmlaLink="$Q$573"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Radio" firstButton="1" fmlaLink="$Q$598"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Radio" firstButton="1" fmlaLink="$Q$623"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Radio"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Radio" firstButton="1" fmlaLink="$Q$648"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Radio" firstButton="1" fmlaLink="$Q$673"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Radio" firstButton="1" fmlaLink="$Q$698"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Radio" firstButton="1" fmlaLink="$Q$723"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Radio" firstButton="1" fmlaLink="$Q$748" lockText="1" noThreeD="1"/>
</file>

<file path=xl/ctrlProps/ctrlProp313.xml><?xml version="1.0" encoding="utf-8"?>
<formControlPr xmlns="http://schemas.microsoft.com/office/spreadsheetml/2009/9/main" objectType="Radio" lockText="1"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Radio" firstButton="1" fmlaLink="$Q$773"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Radio" firstButton="1" fmlaLink="$Q$798"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Radio" firstButton="1" fmlaLink="$Q$823"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Radio" firstButton="1" fmlaLink="$Q$848"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Radio" firstButton="1" fmlaLink="$Q$873"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Radio" firstButton="1" fmlaLink="$Q$898"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Radio" firstButton="1" fmlaLink="$Q$923"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Radio" firstButton="1" fmlaLink="$Q$948"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Radio" firstButton="1" fmlaLink="$Q$973" lockText="1" noThreeD="1"/>
</file>

<file path=xl/ctrlProps/ctrlProp34.xml><?xml version="1.0" encoding="utf-8"?>
<formControlPr xmlns="http://schemas.microsoft.com/office/spreadsheetml/2009/9/main" objectType="Radio" firstButton="1" fmlaLink="$T$18"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Radio" firstButton="1" fmlaLink="$Q$998"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CheckBox" fmlaLink="$P$7" lockText="1" noThreeD="1"/>
</file>

<file path=xl/ctrlProps/ctrlProp346.xml><?xml version="1.0" encoding="utf-8"?>
<formControlPr xmlns="http://schemas.microsoft.com/office/spreadsheetml/2009/9/main" objectType="CheckBox" fmlaLink="$P$8" lockText="1" noThreeD="1"/>
</file>

<file path=xl/ctrlProps/ctrlProp347.xml><?xml version="1.0" encoding="utf-8"?>
<formControlPr xmlns="http://schemas.microsoft.com/office/spreadsheetml/2009/9/main" objectType="CheckBox" fmlaLink="$P$9" lockText="1" noThreeD="1"/>
</file>

<file path=xl/ctrlProps/ctrlProp348.xml><?xml version="1.0" encoding="utf-8"?>
<formControlPr xmlns="http://schemas.microsoft.com/office/spreadsheetml/2009/9/main" objectType="CheckBox" fmlaLink="$P$10" lockText="1" noThreeD="1"/>
</file>

<file path=xl/ctrlProps/ctrlProp349.xml><?xml version="1.0" encoding="utf-8"?>
<formControlPr xmlns="http://schemas.microsoft.com/office/spreadsheetml/2009/9/main" objectType="CheckBox" fmlaLink="$P$11" lockText="1" noThreeD="1"/>
</file>

<file path=xl/ctrlProps/ctrlProp35.xml><?xml version="1.0" encoding="utf-8"?>
<formControlPr xmlns="http://schemas.microsoft.com/office/spreadsheetml/2009/9/main" objectType="Radio" noThreeD="1"/>
</file>

<file path=xl/ctrlProps/ctrlProp350.xml><?xml version="1.0" encoding="utf-8"?>
<formControlPr xmlns="http://schemas.microsoft.com/office/spreadsheetml/2009/9/main" objectType="CheckBox" fmlaLink="$P$12" lockText="1" noThreeD="1"/>
</file>

<file path=xl/ctrlProps/ctrlProp351.xml><?xml version="1.0" encoding="utf-8"?>
<formControlPr xmlns="http://schemas.microsoft.com/office/spreadsheetml/2009/9/main" objectType="CheckBox" fmlaLink="$P$4" lockText="1" noThreeD="1"/>
</file>

<file path=xl/ctrlProps/ctrlProp352.xml><?xml version="1.0" encoding="utf-8"?>
<formControlPr xmlns="http://schemas.microsoft.com/office/spreadsheetml/2009/9/main" objectType="CheckBox" fmlaLink="$P$5" lockText="1" noThreeD="1"/>
</file>

<file path=xl/ctrlProps/ctrlProp353.xml><?xml version="1.0" encoding="utf-8"?>
<formControlPr xmlns="http://schemas.microsoft.com/office/spreadsheetml/2009/9/main" objectType="CheckBox" fmlaLink="$P$8" lockText="1" noThreeD="1"/>
</file>

<file path=xl/ctrlProps/ctrlProp354.xml><?xml version="1.0" encoding="utf-8"?>
<formControlPr xmlns="http://schemas.microsoft.com/office/spreadsheetml/2009/9/main" objectType="Radio" firstButton="1" fmlaLink="$U$14"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Radio" firstButton="1" fmlaLink="$U$16"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firstButton="1" fmlaLink="$U$20" lockText="1" noThreeD="1"/>
</file>

<file path=xl/ctrlProps/ctrlProp36.xml><?xml version="1.0" encoding="utf-8"?>
<formControlPr xmlns="http://schemas.microsoft.com/office/spreadsheetml/2009/9/main" objectType="Radio"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Radio" firstButton="1" fmlaLink="$U$25"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Radio" firstButton="1" fmlaLink="$Q$9"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firstButton="1" fmlaLink="$Q$9" lockText="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Radio" firstButton="1" fmlaLink="$R$9" lockText="1" noThreeD="1"/>
</file>

<file path=xl/ctrlProps/ctrlProp372.xml><?xml version="1.0" encoding="utf-8"?>
<formControlPr xmlns="http://schemas.microsoft.com/office/spreadsheetml/2009/9/main" objectType="Radio"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Radio" firstButton="1" fmlaLink="$Q$13"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Radio" firstButton="1" fmlaLink="$R$13"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Radio" firstButton="1" fmlaLink="$Q$17" lockText="1" noThreeD="1"/>
</file>

<file path=xl/ctrlProps/ctrlProp387.xml><?xml version="1.0" encoding="utf-8"?>
<formControlPr xmlns="http://schemas.microsoft.com/office/spreadsheetml/2009/9/main" objectType="Radio"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Radio" firstButton="1" fmlaLink="$R$17"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firstButton="1" fmlaLink="$Q$21"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Radio" firstButton="1" fmlaLink="$I$35" noThreeD="1"/>
</file>

<file path=xl/ctrlProps/ctrlProp40.xml><?xml version="1.0" encoding="utf-8"?>
<formControlPr xmlns="http://schemas.microsoft.com/office/spreadsheetml/2009/9/main" objectType="Radio" firstButton="1" fmlaLink="$R$9" lockText="1" noThreeD="1"/>
</file>

<file path=xl/ctrlProps/ctrlProp400.xml><?xml version="1.0" encoding="utf-8"?>
<formControlPr xmlns="http://schemas.microsoft.com/office/spreadsheetml/2009/9/main" objectType="Radio" firstButton="1" fmlaLink="$R$21"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Radio" firstButton="1" fmlaLink="$Q$25"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Radio" firstButton="1" fmlaLink="$R$25"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Radio" firstButton="1" fmlaLink="$Q$29"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Radio" firstButton="1" fmlaLink="$R$29" lockText="1" noThreeD="1"/>
</file>

<file path=xl/ctrlProps/ctrlProp422.xml><?xml version="1.0" encoding="utf-8"?>
<formControlPr xmlns="http://schemas.microsoft.com/office/spreadsheetml/2009/9/main" objectType="Radio"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Radio" lockText="1"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Radio" firstButton="1" fmlaLink="$Q$33"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Radio" firstButton="1" fmlaLink="$R$33"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firstButton="1" fmlaLink="$Q$37" lockText="1" noThreeD="1"/>
</file>

<file path=xl/ctrlProps/ctrlProp437.xml><?xml version="1.0" encoding="utf-8"?>
<formControlPr xmlns="http://schemas.microsoft.com/office/spreadsheetml/2009/9/main" objectType="Radio"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GBox" noThreeD="1"/>
</file>

<file path=xl/ctrlProps/ctrlProp441.xml><?xml version="1.0" encoding="utf-8"?>
<formControlPr xmlns="http://schemas.microsoft.com/office/spreadsheetml/2009/9/main" objectType="Radio" firstButton="1" fmlaLink="$R$37" lockText="1" noThreeD="1"/>
</file>

<file path=xl/ctrlProps/ctrlProp442.xml><?xml version="1.0" encoding="utf-8"?>
<formControlPr xmlns="http://schemas.microsoft.com/office/spreadsheetml/2009/9/main" objectType="Radio"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Radio" firstButton="1" fmlaLink="$Q$41"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Radio" firstButton="1" fmlaLink="$R$41"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Radio" lockText="1"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Radio" firstButton="1" fmlaLink="$R$45" lockText="1" noThreeD="1"/>
</file>

<file path=xl/ctrlProps/ctrlProp457.xml><?xml version="1.0" encoding="utf-8"?>
<formControlPr xmlns="http://schemas.microsoft.com/office/spreadsheetml/2009/9/main" objectType="Radio"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Radio" firstButton="1" fmlaLink="$Q$45"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lockText="1" noThreeD="1"/>
</file>

<file path=xl/ctrlProps/ctrlProp464.xml><?xml version="1.0" encoding="utf-8"?>
<formControlPr xmlns="http://schemas.microsoft.com/office/spreadsheetml/2009/9/main" objectType="Radio" lockText="1"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Radio" firstButton="1" fmlaLink="$Q$54" lockText="1" noThreeD="1"/>
</file>

<file path=xl/ctrlProps/ctrlProp467.xml><?xml version="1.0" encoding="utf-8"?>
<formControlPr xmlns="http://schemas.microsoft.com/office/spreadsheetml/2009/9/main" objectType="Radio" lockText="1" noThreeD="1"/>
</file>

<file path=xl/ctrlProps/ctrlProp468.xml><?xml version="1.0" encoding="utf-8"?>
<formControlPr xmlns="http://schemas.microsoft.com/office/spreadsheetml/2009/9/main" objectType="Radio" lockText="1" noThreeD="1"/>
</file>

<file path=xl/ctrlProps/ctrlProp469.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firstButton="1" fmlaLink="$Q$13" lockText="1"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Radio" firstButton="1" fmlaLink="$R$54" lockText="1" noThreeD="1"/>
</file>

<file path=xl/ctrlProps/ctrlProp472.xml><?xml version="1.0" encoding="utf-8"?>
<formControlPr xmlns="http://schemas.microsoft.com/office/spreadsheetml/2009/9/main" objectType="Radio" lockText="1" noThreeD="1"/>
</file>

<file path=xl/ctrlProps/ctrlProp473.xml><?xml version="1.0" encoding="utf-8"?>
<formControlPr xmlns="http://schemas.microsoft.com/office/spreadsheetml/2009/9/main" objectType="Radio" lockText="1" noThreeD="1"/>
</file>

<file path=xl/ctrlProps/ctrlProp474.xml><?xml version="1.0" encoding="utf-8"?>
<formControlPr xmlns="http://schemas.microsoft.com/office/spreadsheetml/2009/9/main" objectType="Radio" lockText="1"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Radio" firstButton="1" fmlaLink="$Q$58" lockText="1" noThreeD="1"/>
</file>

<file path=xl/ctrlProps/ctrlProp477.xml><?xml version="1.0" encoding="utf-8"?>
<formControlPr xmlns="http://schemas.microsoft.com/office/spreadsheetml/2009/9/main" objectType="Radio"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Radio" firstButton="1" fmlaLink="$R$58" lockText="1" noThreeD="1"/>
</file>

<file path=xl/ctrlProps/ctrlProp482.xml><?xml version="1.0" encoding="utf-8"?>
<formControlPr xmlns="http://schemas.microsoft.com/office/spreadsheetml/2009/9/main" objectType="Radio" lockText="1" noThreeD="1"/>
</file>

<file path=xl/ctrlProps/ctrlProp483.xml><?xml version="1.0" encoding="utf-8"?>
<formControlPr xmlns="http://schemas.microsoft.com/office/spreadsheetml/2009/9/main" objectType="Radio"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Radio" firstButton="1" fmlaLink="$Q$62"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Radio"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Radio" firstButton="1" fmlaLink="$R$62" lockText="1" noThreeD="1"/>
</file>

<file path=xl/ctrlProps/ctrlProp492.xml><?xml version="1.0" encoding="utf-8"?>
<formControlPr xmlns="http://schemas.microsoft.com/office/spreadsheetml/2009/9/main" objectType="Radio" lockText="1" noThreeD="1"/>
</file>

<file path=xl/ctrlProps/ctrlProp493.xml><?xml version="1.0" encoding="utf-8"?>
<formControlPr xmlns="http://schemas.microsoft.com/office/spreadsheetml/2009/9/main" objectType="Radio"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Radio" firstButton="1" fmlaLink="$Q$71"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Radio" firstButton="1" fmlaLink="$R$71"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lockText="1" noThreeD="1"/>
</file>

<file path=xl/ctrlProps/ctrlProp504.xml><?xml version="1.0" encoding="utf-8"?>
<formControlPr xmlns="http://schemas.microsoft.com/office/spreadsheetml/2009/9/main" objectType="Radio" lockText="1"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Radio" firstButton="1" fmlaLink="$Q$75" lockText="1" noThreeD="1"/>
</file>

<file path=xl/ctrlProps/ctrlProp507.xml><?xml version="1.0" encoding="utf-8"?>
<formControlPr xmlns="http://schemas.microsoft.com/office/spreadsheetml/2009/9/main" objectType="Radio" lockText="1" noThreeD="1"/>
</file>

<file path=xl/ctrlProps/ctrlProp508.xml><?xml version="1.0" encoding="utf-8"?>
<formControlPr xmlns="http://schemas.microsoft.com/office/spreadsheetml/2009/9/main" objectType="Radio" lockText="1" noThreeD="1"/>
</file>

<file path=xl/ctrlProps/ctrlProp509.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Radio" firstButton="1" fmlaLink="$R$75" lockText="1" noThreeD="1"/>
</file>

<file path=xl/ctrlProps/ctrlProp512.xml><?xml version="1.0" encoding="utf-8"?>
<formControlPr xmlns="http://schemas.microsoft.com/office/spreadsheetml/2009/9/main" objectType="Radio"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Radio" firstButton="1" fmlaLink="$Q$79" lockText="1" noThreeD="1"/>
</file>

<file path=xl/ctrlProps/ctrlProp517.xml><?xml version="1.0" encoding="utf-8"?>
<formControlPr xmlns="http://schemas.microsoft.com/office/spreadsheetml/2009/9/main" objectType="Radio"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firstButton="1" fmlaLink="$R$13" lockText="1"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Radio" firstButton="1" fmlaLink="$R$79" lockText="1" noThreeD="1"/>
</file>

<file path=xl/ctrlProps/ctrlProp522.xml><?xml version="1.0" encoding="utf-8"?>
<formControlPr xmlns="http://schemas.microsoft.com/office/spreadsheetml/2009/9/main" objectType="Radio" lockText="1" noThreeD="1"/>
</file>

<file path=xl/ctrlProps/ctrlProp523.xml><?xml version="1.0" encoding="utf-8"?>
<formControlPr xmlns="http://schemas.microsoft.com/office/spreadsheetml/2009/9/main" objectType="Radio"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Radio" firstButton="1" fmlaLink="$Q$83"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Radio" firstButton="1" fmlaLink="$R$83"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Radio" firstButton="1" fmlaLink="$Q$87" lockText="1" noThreeD="1"/>
</file>

<file path=xl/ctrlProps/ctrlProp537.xml><?xml version="1.0" encoding="utf-8"?>
<formControlPr xmlns="http://schemas.microsoft.com/office/spreadsheetml/2009/9/main" objectType="Radio"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Radio" firstButton="1" fmlaLink="$R$87"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Radio"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Radio" firstButton="1" fmlaLink="$R$21"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Radio" firstButton="1" fmlaLink="$R$46"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Radio" lockText="1"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Radio" firstButton="1" fmlaLink="$R$71" lockText="1" noThreeD="1"/>
</file>

<file path=xl/ctrlProps/ctrlProp553.xml><?xml version="1.0" encoding="utf-8"?>
<formControlPr xmlns="http://schemas.microsoft.com/office/spreadsheetml/2009/9/main" objectType="Radio" lockText="1"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Radio" firstButton="1" fmlaLink="$R$96" lockText="1" noThreeD="1"/>
</file>

<file path=xl/ctrlProps/ctrlProp556.xml><?xml version="1.0" encoding="utf-8"?>
<formControlPr xmlns="http://schemas.microsoft.com/office/spreadsheetml/2009/9/main" objectType="Radio" lockText="1" noThreeD="1"/>
</file>

<file path=xl/ctrlProps/ctrlProp557.xml><?xml version="1.0" encoding="utf-8"?>
<formControlPr xmlns="http://schemas.microsoft.com/office/spreadsheetml/2009/9/main" objectType="Radio" firstButton="1" fmlaLink="$R$121" lockText="1" noThreeD="1"/>
</file>

<file path=xl/ctrlProps/ctrlProp558.xml><?xml version="1.0" encoding="utf-8"?>
<formControlPr xmlns="http://schemas.microsoft.com/office/spreadsheetml/2009/9/main" objectType="Radio" firstButton="1" fmlaLink="$R$146" lockText="1" noThreeD="1"/>
</file>

<file path=xl/ctrlProps/ctrlProp559.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Radio" firstButton="1" fmlaLink="$R$171" lockText="1" noThreeD="1"/>
</file>

<file path=xl/ctrlProps/ctrlProp562.xml><?xml version="1.0" encoding="utf-8"?>
<formControlPr xmlns="http://schemas.microsoft.com/office/spreadsheetml/2009/9/main" objectType="Radio" lockText="1"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Radio" firstButton="1" fmlaLink="$R$196" lockText="1" noThreeD="1"/>
</file>

<file path=xl/ctrlProps/ctrlProp565.xml><?xml version="1.0" encoding="utf-8"?>
<formControlPr xmlns="http://schemas.microsoft.com/office/spreadsheetml/2009/9/main" objectType="Radio" lockText="1"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Radio" firstButton="1" fmlaLink="$R$221" lockText="1" noThreeD="1"/>
</file>

<file path=xl/ctrlProps/ctrlProp568.xml><?xml version="1.0" encoding="utf-8"?>
<formControlPr xmlns="http://schemas.microsoft.com/office/spreadsheetml/2009/9/main" objectType="Radio" lockText="1"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Radio" firstButton="1" fmlaLink="$Q$17" lockText="1" noThreeD="1"/>
</file>

<file path=xl/ctrlProps/ctrlProp570.xml><?xml version="1.0" encoding="utf-8"?>
<formControlPr xmlns="http://schemas.microsoft.com/office/spreadsheetml/2009/9/main" objectType="Radio" firstButton="1" fmlaLink="$R$246"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R$271"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Radio" firstButton="1" fmlaLink="$R$321" lockText="1" noThreeD="1"/>
</file>

<file path=xl/ctrlProps/ctrlProp58.xml><?xml version="1.0" encoding="utf-8"?>
<formControlPr xmlns="http://schemas.microsoft.com/office/spreadsheetml/2009/9/main" objectType="Radio" lockText="1" noThreeD="1"/>
</file>

<file path=xl/ctrlProps/ctrlProp580.xml><?xml version="1.0" encoding="utf-8"?>
<formControlPr xmlns="http://schemas.microsoft.com/office/spreadsheetml/2009/9/main" objectType="Radio" lockText="1"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Radio" firstButton="1" fmlaLink="$R$296" lockText="1" noThreeD="1"/>
</file>

<file path=xl/ctrlProps/ctrlProp583.xml><?xml version="1.0" encoding="utf-8"?>
<formControlPr xmlns="http://schemas.microsoft.com/office/spreadsheetml/2009/9/main" objectType="Radio" lockText="1"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Radio" firstButton="1" fmlaLink="$R$346"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Radio" firstButton="1" fmlaLink="$R$371"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Radio" firstButton="1" fmlaLink="$R$396" lockText="1" noThreeD="1"/>
</file>

<file path=xl/ctrlProps/ctrlProp592.xml><?xml version="1.0" encoding="utf-8"?>
<formControlPr xmlns="http://schemas.microsoft.com/office/spreadsheetml/2009/9/main" objectType="Radio" lockText="1"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firstButton="1" fmlaLink="$R$421"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Radio" firstButton="1" fmlaLink="$R$446" lockText="1" noThreeD="1"/>
</file>

<file path=xl/ctrlProps/ctrlProp598.xml><?xml version="1.0" encoding="utf-8"?>
<formControlPr xmlns="http://schemas.microsoft.com/office/spreadsheetml/2009/9/main" objectType="Radio" lockText="1"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CheckBox" fmlaLink="$P$32" lockText="1" noThreeD="1"/>
</file>

<file path=xl/ctrlProps/ctrlProp60.xml><?xml version="1.0" encoding="utf-8"?>
<formControlPr xmlns="http://schemas.microsoft.com/office/spreadsheetml/2009/9/main" objectType="Radio" firstButton="1" fmlaLink="$R$17" lockText="1" noThreeD="1"/>
</file>

<file path=xl/ctrlProps/ctrlProp600.xml><?xml version="1.0" encoding="utf-8"?>
<formControlPr xmlns="http://schemas.microsoft.com/office/spreadsheetml/2009/9/main" objectType="Radio" firstButton="1" fmlaLink="$R$471"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Radio" firstButton="1" fmlaLink="$R$496"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Radio" firstButton="1" fmlaLink="$R$521"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Radio" firstButton="1" fmlaLink="$R$546"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Radio" firstButton="1" fmlaLink="$R$571" lockText="1" noThreeD="1"/>
</file>

<file path=xl/ctrlProps/ctrlProp613.xml><?xml version="1.0" encoding="utf-8"?>
<formControlPr xmlns="http://schemas.microsoft.com/office/spreadsheetml/2009/9/main" objectType="Radio" lockText="1"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Radio" firstButton="1" fmlaLink="$R$596"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Radio" firstButton="1" fmlaLink="$R$621" lockText="1" noThreeD="1"/>
</file>

<file path=xl/ctrlProps/ctrlProp619.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Radio" firstButton="1" fmlaLink="$R$646"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Radio" firstButton="1" fmlaLink="$R$671"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Radio" firstButton="1" fmlaLink="$R$696"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Radio" firstButton="1" fmlaLink="$R$721"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Radio" firstButton="1" fmlaLink="$R$746"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Radio" firstButton="1" fmlaLink="$R$771"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fmlaLink="$R$796" lockText="1"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Radio" lockText="1" noThreeD="1"/>
</file>

<file path=xl/ctrlProps/ctrlProp641.xml><?xml version="1.0" encoding="utf-8"?>
<formControlPr xmlns="http://schemas.microsoft.com/office/spreadsheetml/2009/9/main" objectType="GBox" noThreeD="1"/>
</file>

<file path=xl/ctrlProps/ctrlProp642.xml><?xml version="1.0" encoding="utf-8"?>
<formControlPr xmlns="http://schemas.microsoft.com/office/spreadsheetml/2009/9/main" objectType="Radio" firstButton="1" fmlaLink="$R$821"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Radio" firstButton="1" fmlaLink="$R$846"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Radio" firstButton="1" fmlaLink="$R$871"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Radio" firstButton="1" fmlaLink="$R$896" lockText="1" noThreeD="1"/>
</file>

<file path=xl/ctrlProps/ctrlProp652.xml><?xml version="1.0" encoding="utf-8"?>
<formControlPr xmlns="http://schemas.microsoft.com/office/spreadsheetml/2009/9/main" objectType="Radio" lockText="1"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Radio" firstButton="1" fmlaLink="$R$921" lockText="1" noThreeD="1"/>
</file>

<file path=xl/ctrlProps/ctrlProp655.xml><?xml version="1.0" encoding="utf-8"?>
<formControlPr xmlns="http://schemas.microsoft.com/office/spreadsheetml/2009/9/main" objectType="Radio" lockText="1"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Radio" firstButton="1" fmlaLink="$R$946"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firstButton="1" fmlaLink="$R$971"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Radio" firstButton="1" fmlaLink="$R$996" lockText="1" noThreeD="1"/>
</file>

<file path=xl/ctrlProps/ctrlProp664.xml><?xml version="1.0" encoding="utf-8"?>
<formControlPr xmlns="http://schemas.microsoft.com/office/spreadsheetml/2009/9/main" objectType="Radio" lockText="1" noThreeD="1"/>
</file>

<file path=xl/ctrlProps/ctrlProp665.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fmlaLink="$Q$21"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P$31"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firstButton="1" fmlaLink="$R$21"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fmlaLink="$Q$25"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P$33" lockText="1" noThreeD="1"/>
</file>

<file path=xl/ctrlProps/ctrlProp80.xml><?xml version="1.0" encoding="utf-8"?>
<formControlPr xmlns="http://schemas.microsoft.com/office/spreadsheetml/2009/9/main" objectType="Radio" firstButton="1" fmlaLink="$R$25"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firstButton="1" fmlaLink="$Q$29"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P$7"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firstButton="1" fmlaLink="$R$29"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Radio" firstButton="1" fmlaLink="$Q$33"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30481</xdr:colOff>
      <xdr:row>63</xdr:row>
      <xdr:rowOff>83820</xdr:rowOff>
    </xdr:from>
    <xdr:to>
      <xdr:col>7</xdr:col>
      <xdr:colOff>137161</xdr:colOff>
      <xdr:row>63</xdr:row>
      <xdr:rowOff>784862</xdr:rowOff>
    </xdr:to>
    <xdr:sp macro="" textlink="">
      <xdr:nvSpPr>
        <xdr:cNvPr id="12" name="角丸四角形吹き出し 11">
          <a:extLst>
            <a:ext uri="{FF2B5EF4-FFF2-40B4-BE49-F238E27FC236}">
              <a16:creationId xmlns:a16="http://schemas.microsoft.com/office/drawing/2014/main" id="{00000000-0008-0000-0500-00000C000000}"/>
            </a:ext>
          </a:extLst>
        </xdr:cNvPr>
        <xdr:cNvSpPr/>
      </xdr:nvSpPr>
      <xdr:spPr>
        <a:xfrm>
          <a:off x="1424941" y="9791700"/>
          <a:ext cx="1973580" cy="701042"/>
        </a:xfrm>
        <a:prstGeom prst="wedgeRoundRectCallout">
          <a:avLst>
            <a:gd name="adj1" fmla="val -71548"/>
            <a:gd name="adj2" fmla="val 68699"/>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シートより購入先電力会社の「登録番号＋メニュー」をコピー＆ペーストして下さい。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85725</xdr:colOff>
          <xdr:row>20</xdr:row>
          <xdr:rowOff>28575</xdr:rowOff>
        </xdr:from>
        <xdr:to>
          <xdr:col>2</xdr:col>
          <xdr:colOff>95250</xdr:colOff>
          <xdr:row>21</xdr:row>
          <xdr:rowOff>19050</xdr:rowOff>
        </xdr:to>
        <xdr:sp macro="" textlink="">
          <xdr:nvSpPr>
            <xdr:cNvPr id="113699" name="Option Button 35" hidden="1">
              <a:extLst>
                <a:ext uri="{63B3BB69-23CF-44E3-9099-C40C66FF867C}">
                  <a14:compatExt spid="_x0000_s113699"/>
                </a:ext>
                <a:ext uri="{FF2B5EF4-FFF2-40B4-BE49-F238E27FC236}">
                  <a16:creationId xmlns:a16="http://schemas.microsoft.com/office/drawing/2014/main" id="{00000000-0008-0000-0500-000023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28575</xdr:rowOff>
        </xdr:from>
        <xdr:to>
          <xdr:col>2</xdr:col>
          <xdr:colOff>95250</xdr:colOff>
          <xdr:row>22</xdr:row>
          <xdr:rowOff>19050</xdr:rowOff>
        </xdr:to>
        <xdr:sp macro="" textlink="">
          <xdr:nvSpPr>
            <xdr:cNvPr id="113700" name="Option Button 36" hidden="1">
              <a:extLst>
                <a:ext uri="{63B3BB69-23CF-44E3-9099-C40C66FF867C}">
                  <a14:compatExt spid="_x0000_s113700"/>
                </a:ext>
                <a:ext uri="{FF2B5EF4-FFF2-40B4-BE49-F238E27FC236}">
                  <a16:creationId xmlns:a16="http://schemas.microsoft.com/office/drawing/2014/main" id="{00000000-0008-0000-0500-000024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28575</xdr:rowOff>
        </xdr:from>
        <xdr:to>
          <xdr:col>2</xdr:col>
          <xdr:colOff>95250</xdr:colOff>
          <xdr:row>24</xdr:row>
          <xdr:rowOff>19050</xdr:rowOff>
        </xdr:to>
        <xdr:sp macro="" textlink="">
          <xdr:nvSpPr>
            <xdr:cNvPr id="113701" name="Option Button 37" hidden="1">
              <a:extLst>
                <a:ext uri="{63B3BB69-23CF-44E3-9099-C40C66FF867C}">
                  <a14:compatExt spid="_x0000_s113701"/>
                </a:ext>
                <a:ext uri="{FF2B5EF4-FFF2-40B4-BE49-F238E27FC236}">
                  <a16:creationId xmlns:a16="http://schemas.microsoft.com/office/drawing/2014/main" id="{00000000-0008-0000-0500-000025B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33227</xdr:colOff>
      <xdr:row>104</xdr:row>
      <xdr:rowOff>12982</xdr:rowOff>
    </xdr:from>
    <xdr:to>
      <xdr:col>7</xdr:col>
      <xdr:colOff>63953</xdr:colOff>
      <xdr:row>104</xdr:row>
      <xdr:rowOff>287965</xdr:rowOff>
    </xdr:to>
    <xdr:sp macro="" textlink="">
      <xdr:nvSpPr>
        <xdr:cNvPr id="11" name="角丸四角形吹き出し 10">
          <a:extLst>
            <a:ext uri="{FF2B5EF4-FFF2-40B4-BE49-F238E27FC236}">
              <a16:creationId xmlns:a16="http://schemas.microsoft.com/office/drawing/2014/main" id="{00000000-0008-0000-0500-00000B000000}"/>
            </a:ext>
          </a:extLst>
        </xdr:cNvPr>
        <xdr:cNvSpPr/>
      </xdr:nvSpPr>
      <xdr:spPr>
        <a:xfrm>
          <a:off x="598082" y="13713476"/>
          <a:ext cx="3109737" cy="274983"/>
        </a:xfrm>
        <a:prstGeom prst="wedgeRoundRectCallout">
          <a:avLst>
            <a:gd name="adj1" fmla="val -70184"/>
            <a:gd name="adj2" fmla="val -34881"/>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社より多い場合、</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75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104</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行目を再表示してください。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xdr:from>
      <xdr:col>10</xdr:col>
      <xdr:colOff>321191</xdr:colOff>
      <xdr:row>21</xdr:row>
      <xdr:rowOff>99679</xdr:rowOff>
    </xdr:from>
    <xdr:to>
      <xdr:col>10</xdr:col>
      <xdr:colOff>343343</xdr:colOff>
      <xdr:row>26</xdr:row>
      <xdr:rowOff>310116</xdr:rowOff>
    </xdr:to>
    <xdr:cxnSp macro="">
      <xdr:nvCxnSpPr>
        <xdr:cNvPr id="6" name="直線矢印コネクタ 5">
          <a:extLst>
            <a:ext uri="{FF2B5EF4-FFF2-40B4-BE49-F238E27FC236}">
              <a16:creationId xmlns:a16="http://schemas.microsoft.com/office/drawing/2014/main" id="{00000000-0008-0000-0500-000006000000}"/>
            </a:ext>
          </a:extLst>
        </xdr:cNvPr>
        <xdr:cNvCxnSpPr/>
      </xdr:nvCxnSpPr>
      <xdr:spPr>
        <a:xfrm>
          <a:off x="5781453" y="2857499"/>
          <a:ext cx="22152" cy="1074332"/>
        </a:xfrm>
        <a:prstGeom prst="straightConnector1">
          <a:avLst/>
        </a:prstGeom>
        <a:ln w="28575">
          <a:solidFill>
            <a:srgbClr val="FF000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310115</xdr:colOff>
      <xdr:row>18</xdr:row>
      <xdr:rowOff>155058</xdr:rowOff>
    </xdr:from>
    <xdr:to>
      <xdr:col>12</xdr:col>
      <xdr:colOff>287966</xdr:colOff>
      <xdr:row>20</xdr:row>
      <xdr:rowOff>210436</xdr:rowOff>
    </xdr:to>
    <xdr:sp macro="" textlink="">
      <xdr:nvSpPr>
        <xdr:cNvPr id="10" name="フリーフォーム 9">
          <a:extLst>
            <a:ext uri="{FF2B5EF4-FFF2-40B4-BE49-F238E27FC236}">
              <a16:creationId xmlns:a16="http://schemas.microsoft.com/office/drawing/2014/main" id="{00000000-0008-0000-0500-00000A000000}"/>
            </a:ext>
          </a:extLst>
        </xdr:cNvPr>
        <xdr:cNvSpPr/>
      </xdr:nvSpPr>
      <xdr:spPr>
        <a:xfrm>
          <a:off x="5770377" y="2159738"/>
          <a:ext cx="1329072" cy="564855"/>
        </a:xfrm>
        <a:custGeom>
          <a:avLst/>
          <a:gdLst>
            <a:gd name="connsiteX0" fmla="*/ 697762 w 697762"/>
            <a:gd name="connsiteY0" fmla="*/ 0 h 420872"/>
            <a:gd name="connsiteX1" fmla="*/ 697762 w 697762"/>
            <a:gd name="connsiteY1" fmla="*/ 299040 h 420872"/>
            <a:gd name="connsiteX2" fmla="*/ 0 w 697762"/>
            <a:gd name="connsiteY2" fmla="*/ 299040 h 420872"/>
            <a:gd name="connsiteX3" fmla="*/ 0 w 697762"/>
            <a:gd name="connsiteY3" fmla="*/ 420872 h 420872"/>
          </a:gdLst>
          <a:ahLst/>
          <a:cxnLst>
            <a:cxn ang="0">
              <a:pos x="connsiteX0" y="connsiteY0"/>
            </a:cxn>
            <a:cxn ang="0">
              <a:pos x="connsiteX1" y="connsiteY1"/>
            </a:cxn>
            <a:cxn ang="0">
              <a:pos x="connsiteX2" y="connsiteY2"/>
            </a:cxn>
            <a:cxn ang="0">
              <a:pos x="connsiteX3" y="connsiteY3"/>
            </a:cxn>
          </a:cxnLst>
          <a:rect l="l" t="t" r="r" b="b"/>
          <a:pathLst>
            <a:path w="697762" h="420872">
              <a:moveTo>
                <a:pt x="697762" y="0"/>
              </a:moveTo>
              <a:lnTo>
                <a:pt x="697762" y="299040"/>
              </a:lnTo>
              <a:lnTo>
                <a:pt x="0" y="299040"/>
              </a:lnTo>
              <a:lnTo>
                <a:pt x="0" y="420872"/>
              </a:lnTo>
            </a:path>
          </a:pathLst>
        </a:custGeom>
        <a:noFill/>
        <a:ln w="28575">
          <a:solidFill>
            <a:srgbClr val="FF0000"/>
          </a:solidFill>
          <a:headEnd type="ova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238989</xdr:colOff>
      <xdr:row>18</xdr:row>
      <xdr:rowOff>133247</xdr:rowOff>
    </xdr:from>
    <xdr:to>
      <xdr:col>13</xdr:col>
      <xdr:colOff>332268</xdr:colOff>
      <xdr:row>25</xdr:row>
      <xdr:rowOff>221511</xdr:rowOff>
    </xdr:to>
    <xdr:grpSp>
      <xdr:nvGrpSpPr>
        <xdr:cNvPr id="16" name="グループ化 15">
          <a:extLst>
            <a:ext uri="{FF2B5EF4-FFF2-40B4-BE49-F238E27FC236}">
              <a16:creationId xmlns:a16="http://schemas.microsoft.com/office/drawing/2014/main" id="{00000000-0008-0000-0500-000010000000}"/>
            </a:ext>
          </a:extLst>
        </xdr:cNvPr>
        <xdr:cNvGrpSpPr/>
      </xdr:nvGrpSpPr>
      <xdr:grpSpPr>
        <a:xfrm>
          <a:off x="4403408" y="2204381"/>
          <a:ext cx="3415953" cy="1450560"/>
          <a:chOff x="4403408" y="2137927"/>
          <a:chExt cx="3415953" cy="1450561"/>
        </a:xfrm>
      </xdr:grpSpPr>
      <xdr:sp macro="" textlink="">
        <xdr:nvSpPr>
          <xdr:cNvPr id="2" name="フリーフォーム 1">
            <a:extLst>
              <a:ext uri="{FF2B5EF4-FFF2-40B4-BE49-F238E27FC236}">
                <a16:creationId xmlns:a16="http://schemas.microsoft.com/office/drawing/2014/main" id="{00000000-0008-0000-0500-000002000000}"/>
              </a:ext>
            </a:extLst>
          </xdr:cNvPr>
          <xdr:cNvSpPr/>
        </xdr:nvSpPr>
        <xdr:spPr>
          <a:xfrm>
            <a:off x="4403408" y="2137927"/>
            <a:ext cx="3415952" cy="1450561"/>
          </a:xfrm>
          <a:custGeom>
            <a:avLst/>
            <a:gdLst>
              <a:gd name="connsiteX0" fmla="*/ 0 w 3431049"/>
              <a:gd name="connsiteY0" fmla="*/ 266291 h 1730887"/>
              <a:gd name="connsiteX1" fmla="*/ 112662 w 3431049"/>
              <a:gd name="connsiteY1" fmla="*/ 245807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2662 w 3431049"/>
              <a:gd name="connsiteY1" fmla="*/ 27858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1049"/>
              <a:gd name="connsiteY0" fmla="*/ 266291 h 1730887"/>
              <a:gd name="connsiteX1" fmla="*/ 116771 w 3431049"/>
              <a:gd name="connsiteY1" fmla="*/ 262196 h 1730887"/>
              <a:gd name="connsiteX2" fmla="*/ 112662 w 3431049"/>
              <a:gd name="connsiteY2" fmla="*/ 0 h 1730887"/>
              <a:gd name="connsiteX3" fmla="*/ 3420807 w 3431049"/>
              <a:gd name="connsiteY3" fmla="*/ 10242 h 1730887"/>
              <a:gd name="connsiteX4" fmla="*/ 3431049 w 3431049"/>
              <a:gd name="connsiteY4" fmla="*/ 1730887 h 1730887"/>
              <a:gd name="connsiteX0" fmla="*/ 0 w 3435158"/>
              <a:gd name="connsiteY0" fmla="*/ 254000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35158"/>
              <a:gd name="connsiteY0" fmla="*/ 266292 h 1730887"/>
              <a:gd name="connsiteX1" fmla="*/ 120880 w 3435158"/>
              <a:gd name="connsiteY1" fmla="*/ 262196 h 1730887"/>
              <a:gd name="connsiteX2" fmla="*/ 116771 w 3435158"/>
              <a:gd name="connsiteY2" fmla="*/ 0 h 1730887"/>
              <a:gd name="connsiteX3" fmla="*/ 3424916 w 3435158"/>
              <a:gd name="connsiteY3" fmla="*/ 10242 h 1730887"/>
              <a:gd name="connsiteX4" fmla="*/ 3435158 w 3435158"/>
              <a:gd name="connsiteY4" fmla="*/ 1730887 h 1730887"/>
              <a:gd name="connsiteX0" fmla="*/ 0 w 3424916"/>
              <a:gd name="connsiteY0" fmla="*/ 266292 h 1747277"/>
              <a:gd name="connsiteX1" fmla="*/ 120880 w 3424916"/>
              <a:gd name="connsiteY1" fmla="*/ 262196 h 1747277"/>
              <a:gd name="connsiteX2" fmla="*/ 116771 w 3424916"/>
              <a:gd name="connsiteY2" fmla="*/ 0 h 1747277"/>
              <a:gd name="connsiteX3" fmla="*/ 3424916 w 3424916"/>
              <a:gd name="connsiteY3" fmla="*/ 10242 h 1747277"/>
              <a:gd name="connsiteX4" fmla="*/ 3402283 w 3424916"/>
              <a:gd name="connsiteY4" fmla="*/ 1747277 h 1747277"/>
              <a:gd name="connsiteX0" fmla="*/ 0 w 3402283"/>
              <a:gd name="connsiteY0" fmla="*/ 266292 h 1747277"/>
              <a:gd name="connsiteX1" fmla="*/ 120880 w 3402283"/>
              <a:gd name="connsiteY1" fmla="*/ 262196 h 1747277"/>
              <a:gd name="connsiteX2" fmla="*/ 116771 w 3402283"/>
              <a:gd name="connsiteY2" fmla="*/ 0 h 1747277"/>
              <a:gd name="connsiteX3" fmla="*/ 3383823 w 3402283"/>
              <a:gd name="connsiteY3" fmla="*/ 10242 h 1747277"/>
              <a:gd name="connsiteX4" fmla="*/ 3402283 w 3402283"/>
              <a:gd name="connsiteY4" fmla="*/ 1747277 h 1747277"/>
              <a:gd name="connsiteX0" fmla="*/ 0 w 3402283"/>
              <a:gd name="connsiteY0" fmla="*/ 256050 h 1737035"/>
              <a:gd name="connsiteX1" fmla="*/ 120880 w 3402283"/>
              <a:gd name="connsiteY1" fmla="*/ 251954 h 1737035"/>
              <a:gd name="connsiteX2" fmla="*/ 127866 w 3402283"/>
              <a:gd name="connsiteY2" fmla="*/ 915513 h 1737035"/>
              <a:gd name="connsiteX3" fmla="*/ 3383823 w 3402283"/>
              <a:gd name="connsiteY3" fmla="*/ 0 h 1737035"/>
              <a:gd name="connsiteX4" fmla="*/ 3402283 w 3402283"/>
              <a:gd name="connsiteY4" fmla="*/ 1737035 h 1737035"/>
              <a:gd name="connsiteX0" fmla="*/ 0 w 3417108"/>
              <a:gd name="connsiteY0" fmla="*/ 10495 h 1491480"/>
              <a:gd name="connsiteX1" fmla="*/ 120880 w 3417108"/>
              <a:gd name="connsiteY1" fmla="*/ 6399 h 1491480"/>
              <a:gd name="connsiteX2" fmla="*/ 127866 w 3417108"/>
              <a:gd name="connsiteY2" fmla="*/ 669958 h 1491480"/>
              <a:gd name="connsiteX3" fmla="*/ 3417108 w 3417108"/>
              <a:gd name="connsiteY3" fmla="*/ 646739 h 1491480"/>
              <a:gd name="connsiteX4" fmla="*/ 3402283 w 3417108"/>
              <a:gd name="connsiteY4" fmla="*/ 1491480 h 149148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417108" h="1491480">
                <a:moveTo>
                  <a:pt x="0" y="10495"/>
                </a:moveTo>
                <a:lnTo>
                  <a:pt x="120880" y="6399"/>
                </a:lnTo>
                <a:cubicBezTo>
                  <a:pt x="119510" y="-81000"/>
                  <a:pt x="129236" y="757357"/>
                  <a:pt x="127866" y="669958"/>
                </a:cubicBezTo>
                <a:lnTo>
                  <a:pt x="3417108" y="646739"/>
                </a:lnTo>
                <a:lnTo>
                  <a:pt x="3402283" y="1491480"/>
                </a:lnTo>
              </a:path>
            </a:pathLst>
          </a:custGeom>
          <a:noFill/>
          <a:ln w="28575">
            <a:solidFill>
              <a:srgbClr val="0070C0"/>
            </a:solidFill>
            <a:headEnd type="oval" w="med" len="med"/>
            <a:tailEnd type="non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4" name="直線矢印コネクタ 3">
            <a:extLst>
              <a:ext uri="{FF2B5EF4-FFF2-40B4-BE49-F238E27FC236}">
                <a16:creationId xmlns:a16="http://schemas.microsoft.com/office/drawing/2014/main" id="{00000000-0008-0000-0500-000004000000}"/>
              </a:ext>
            </a:extLst>
          </xdr:cNvPr>
          <xdr:cNvCxnSpPr/>
        </xdr:nvCxnSpPr>
        <xdr:spPr>
          <a:xfrm>
            <a:off x="4817878" y="2791044"/>
            <a:ext cx="476250" cy="0"/>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18" name="直線矢印コネクタ 17">
            <a:extLst>
              <a:ext uri="{FF2B5EF4-FFF2-40B4-BE49-F238E27FC236}">
                <a16:creationId xmlns:a16="http://schemas.microsoft.com/office/drawing/2014/main" id="{00000000-0008-0000-0500-000012000000}"/>
              </a:ext>
            </a:extLst>
          </xdr:cNvPr>
          <xdr:cNvCxnSpPr/>
        </xdr:nvCxnSpPr>
        <xdr:spPr>
          <a:xfrm flipH="1">
            <a:off x="7805627" y="2968256"/>
            <a:ext cx="13734" cy="384986"/>
          </a:xfrm>
          <a:prstGeom prst="straightConnector1">
            <a:avLst/>
          </a:prstGeom>
          <a:ln w="28575">
            <a:solidFill>
              <a:srgbClr val="0070C0"/>
            </a:solidFill>
            <a:headEnd type="none" w="med" len="med"/>
            <a:tailEnd type="triangle" w="lg" len="lg"/>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514351</xdr:colOff>
      <xdr:row>16</xdr:row>
      <xdr:rowOff>114300</xdr:rowOff>
    </xdr:from>
    <xdr:to>
      <xdr:col>15</xdr:col>
      <xdr:colOff>3048000</xdr:colOff>
      <xdr:row>20</xdr:row>
      <xdr:rowOff>438150</xdr:rowOff>
    </xdr:to>
    <xdr:sp macro="" textlink="">
      <xdr:nvSpPr>
        <xdr:cNvPr id="2" name="角丸四角形 1">
          <a:extLst>
            <a:ext uri="{FF2B5EF4-FFF2-40B4-BE49-F238E27FC236}">
              <a16:creationId xmlns:a16="http://schemas.microsoft.com/office/drawing/2014/main" id="{00000000-0008-0000-4000-000002000000}"/>
            </a:ext>
          </a:extLst>
        </xdr:cNvPr>
        <xdr:cNvSpPr/>
      </xdr:nvSpPr>
      <xdr:spPr>
        <a:xfrm>
          <a:off x="6884671" y="613410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18</xdr:row>
          <xdr:rowOff>228600</xdr:rowOff>
        </xdr:from>
        <xdr:to>
          <xdr:col>15</xdr:col>
          <xdr:colOff>2600325</xdr:colOff>
          <xdr:row>20</xdr:row>
          <xdr:rowOff>57150</xdr:rowOff>
        </xdr:to>
        <xdr:sp macro="" textlink="">
          <xdr:nvSpPr>
            <xdr:cNvPr id="189442" name="Option Button 1記入する" hidden="1">
              <a:extLst>
                <a:ext uri="{63B3BB69-23CF-44E3-9099-C40C66FF867C}">
                  <a14:compatExt spid="_x0000_s189442"/>
                </a:ext>
                <a:ext uri="{FF2B5EF4-FFF2-40B4-BE49-F238E27FC236}">
                  <a16:creationId xmlns:a16="http://schemas.microsoft.com/office/drawing/2014/main" id="{00000000-0008-0000-4000-00000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20</xdr:row>
          <xdr:rowOff>114300</xdr:rowOff>
        </xdr:from>
        <xdr:to>
          <xdr:col>15</xdr:col>
          <xdr:colOff>1914525</xdr:colOff>
          <xdr:row>20</xdr:row>
          <xdr:rowOff>381000</xdr:rowOff>
        </xdr:to>
        <xdr:sp macro="" textlink="">
          <xdr:nvSpPr>
            <xdr:cNvPr id="189443" name="Option Button 1記入しない" hidden="1">
              <a:extLst>
                <a:ext uri="{63B3BB69-23CF-44E3-9099-C40C66FF867C}">
                  <a14:compatExt spid="_x0000_s189443"/>
                </a:ext>
                <a:ext uri="{FF2B5EF4-FFF2-40B4-BE49-F238E27FC236}">
                  <a16:creationId xmlns:a16="http://schemas.microsoft.com/office/drawing/2014/main" id="{00000000-0008-0000-4000-00000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xdr:twoCellAnchor>
    <xdr:from>
      <xdr:col>15</xdr:col>
      <xdr:colOff>514351</xdr:colOff>
      <xdr:row>41</xdr:row>
      <xdr:rowOff>114300</xdr:rowOff>
    </xdr:from>
    <xdr:to>
      <xdr:col>15</xdr:col>
      <xdr:colOff>3048000</xdr:colOff>
      <xdr:row>45</xdr:row>
      <xdr:rowOff>438150</xdr:rowOff>
    </xdr:to>
    <xdr:sp macro="" textlink="">
      <xdr:nvSpPr>
        <xdr:cNvPr id="6" name="角丸四角形 2">
          <a:extLst>
            <a:ext uri="{FF2B5EF4-FFF2-40B4-BE49-F238E27FC236}">
              <a16:creationId xmlns:a16="http://schemas.microsoft.com/office/drawing/2014/main" id="{00000000-0008-0000-4000-000006000000}"/>
            </a:ext>
          </a:extLst>
        </xdr:cNvPr>
        <xdr:cNvSpPr/>
      </xdr:nvSpPr>
      <xdr:spPr>
        <a:xfrm>
          <a:off x="6884671" y="613410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43</xdr:row>
          <xdr:rowOff>228600</xdr:rowOff>
        </xdr:from>
        <xdr:to>
          <xdr:col>15</xdr:col>
          <xdr:colOff>2600325</xdr:colOff>
          <xdr:row>45</xdr:row>
          <xdr:rowOff>57150</xdr:rowOff>
        </xdr:to>
        <xdr:sp macro="" textlink="">
          <xdr:nvSpPr>
            <xdr:cNvPr id="189446" name="Option Button 2記入する" hidden="1">
              <a:extLst>
                <a:ext uri="{63B3BB69-23CF-44E3-9099-C40C66FF867C}">
                  <a14:compatExt spid="_x0000_s189446"/>
                </a:ext>
                <a:ext uri="{FF2B5EF4-FFF2-40B4-BE49-F238E27FC236}">
                  <a16:creationId xmlns:a16="http://schemas.microsoft.com/office/drawing/2014/main" id="{00000000-0008-0000-4000-00000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45</xdr:row>
          <xdr:rowOff>114300</xdr:rowOff>
        </xdr:from>
        <xdr:to>
          <xdr:col>15</xdr:col>
          <xdr:colOff>1914525</xdr:colOff>
          <xdr:row>45</xdr:row>
          <xdr:rowOff>381000</xdr:rowOff>
        </xdr:to>
        <xdr:sp macro="" textlink="">
          <xdr:nvSpPr>
            <xdr:cNvPr id="189447" name="Option Button 2記入しない" hidden="1">
              <a:extLst>
                <a:ext uri="{63B3BB69-23CF-44E3-9099-C40C66FF867C}">
                  <a14:compatExt spid="_x0000_s189447"/>
                </a:ext>
                <a:ext uri="{FF2B5EF4-FFF2-40B4-BE49-F238E27FC236}">
                  <a16:creationId xmlns:a16="http://schemas.microsoft.com/office/drawing/2014/main" id="{00000000-0008-0000-4000-00000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43</xdr:row>
          <xdr:rowOff>133350</xdr:rowOff>
        </xdr:from>
        <xdr:to>
          <xdr:col>15</xdr:col>
          <xdr:colOff>2828925</xdr:colOff>
          <xdr:row>45</xdr:row>
          <xdr:rowOff>390525</xdr:rowOff>
        </xdr:to>
        <xdr:sp macro="" textlink="">
          <xdr:nvSpPr>
            <xdr:cNvPr id="189451" name="Group Box 2" hidden="1">
              <a:extLst>
                <a:ext uri="{63B3BB69-23CF-44E3-9099-C40C66FF867C}">
                  <a14:compatExt spid="_x0000_s189451"/>
                </a:ext>
                <a:ext uri="{FF2B5EF4-FFF2-40B4-BE49-F238E27FC236}">
                  <a16:creationId xmlns:a16="http://schemas.microsoft.com/office/drawing/2014/main" id="{00000000-0008-0000-4000-00000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647700</xdr:colOff>
          <xdr:row>18</xdr:row>
          <xdr:rowOff>123825</xdr:rowOff>
        </xdr:from>
        <xdr:to>
          <xdr:col>15</xdr:col>
          <xdr:colOff>2838450</xdr:colOff>
          <xdr:row>20</xdr:row>
          <xdr:rowOff>400050</xdr:rowOff>
        </xdr:to>
        <xdr:sp macro="" textlink="">
          <xdr:nvSpPr>
            <xdr:cNvPr id="189453" name="Group Box 1" hidden="1">
              <a:extLst>
                <a:ext uri="{63B3BB69-23CF-44E3-9099-C40C66FF867C}">
                  <a14:compatExt spid="_x0000_s189453"/>
                </a:ext>
                <a:ext uri="{FF2B5EF4-FFF2-40B4-BE49-F238E27FC236}">
                  <a16:creationId xmlns:a16="http://schemas.microsoft.com/office/drawing/2014/main" id="{00000000-0008-0000-4000-00000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13</a:t>
              </a:r>
            </a:p>
          </xdr:txBody>
        </xdr:sp>
        <xdr:clientData/>
      </xdr:twoCellAnchor>
    </mc:Choice>
    <mc:Fallback/>
  </mc:AlternateContent>
  <xdr:twoCellAnchor>
    <xdr:from>
      <xdr:col>15</xdr:col>
      <xdr:colOff>514351</xdr:colOff>
      <xdr:row>66</xdr:row>
      <xdr:rowOff>114300</xdr:rowOff>
    </xdr:from>
    <xdr:to>
      <xdr:col>15</xdr:col>
      <xdr:colOff>3048000</xdr:colOff>
      <xdr:row>70</xdr:row>
      <xdr:rowOff>438150</xdr:rowOff>
    </xdr:to>
    <xdr:sp macro="" textlink="">
      <xdr:nvSpPr>
        <xdr:cNvPr id="14" name="角丸四角形 2">
          <a:extLst>
            <a:ext uri="{FF2B5EF4-FFF2-40B4-BE49-F238E27FC236}">
              <a16:creationId xmlns:a16="http://schemas.microsoft.com/office/drawing/2014/main" id="{00000000-0008-0000-4000-00000E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68</xdr:row>
          <xdr:rowOff>228600</xdr:rowOff>
        </xdr:from>
        <xdr:to>
          <xdr:col>15</xdr:col>
          <xdr:colOff>2600325</xdr:colOff>
          <xdr:row>70</xdr:row>
          <xdr:rowOff>57150</xdr:rowOff>
        </xdr:to>
        <xdr:sp macro="" textlink="">
          <xdr:nvSpPr>
            <xdr:cNvPr id="189458" name="Option Button 2記入する" hidden="1">
              <a:extLst>
                <a:ext uri="{63B3BB69-23CF-44E3-9099-C40C66FF867C}">
                  <a14:compatExt spid="_x0000_s189458"/>
                </a:ext>
                <a:ext uri="{FF2B5EF4-FFF2-40B4-BE49-F238E27FC236}">
                  <a16:creationId xmlns:a16="http://schemas.microsoft.com/office/drawing/2014/main" id="{00000000-0008-0000-4000-00001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70</xdr:row>
          <xdr:rowOff>114300</xdr:rowOff>
        </xdr:from>
        <xdr:to>
          <xdr:col>15</xdr:col>
          <xdr:colOff>1914525</xdr:colOff>
          <xdr:row>70</xdr:row>
          <xdr:rowOff>381000</xdr:rowOff>
        </xdr:to>
        <xdr:sp macro="" textlink="">
          <xdr:nvSpPr>
            <xdr:cNvPr id="189459" name="Option Button 2記入しない" hidden="1">
              <a:extLst>
                <a:ext uri="{63B3BB69-23CF-44E3-9099-C40C66FF867C}">
                  <a14:compatExt spid="_x0000_s189459"/>
                </a:ext>
                <a:ext uri="{FF2B5EF4-FFF2-40B4-BE49-F238E27FC236}">
                  <a16:creationId xmlns:a16="http://schemas.microsoft.com/office/drawing/2014/main" id="{00000000-0008-0000-4000-00001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68</xdr:row>
          <xdr:rowOff>133350</xdr:rowOff>
        </xdr:from>
        <xdr:to>
          <xdr:col>15</xdr:col>
          <xdr:colOff>2828925</xdr:colOff>
          <xdr:row>70</xdr:row>
          <xdr:rowOff>390525</xdr:rowOff>
        </xdr:to>
        <xdr:sp macro="" textlink="">
          <xdr:nvSpPr>
            <xdr:cNvPr id="189460" name="Group Box 2" hidden="1">
              <a:extLst>
                <a:ext uri="{63B3BB69-23CF-44E3-9099-C40C66FF867C}">
                  <a14:compatExt spid="_x0000_s189460"/>
                </a:ext>
                <a:ext uri="{FF2B5EF4-FFF2-40B4-BE49-F238E27FC236}">
                  <a16:creationId xmlns:a16="http://schemas.microsoft.com/office/drawing/2014/main" id="{00000000-0008-0000-4000-00001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91</xdr:row>
      <xdr:rowOff>114300</xdr:rowOff>
    </xdr:from>
    <xdr:to>
      <xdr:col>15</xdr:col>
      <xdr:colOff>3048000</xdr:colOff>
      <xdr:row>95</xdr:row>
      <xdr:rowOff>438150</xdr:rowOff>
    </xdr:to>
    <xdr:sp macro="" textlink="">
      <xdr:nvSpPr>
        <xdr:cNvPr id="18" name="角丸四角形 2">
          <a:extLst>
            <a:ext uri="{FF2B5EF4-FFF2-40B4-BE49-F238E27FC236}">
              <a16:creationId xmlns:a16="http://schemas.microsoft.com/office/drawing/2014/main" id="{00000000-0008-0000-4000-00001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93</xdr:row>
          <xdr:rowOff>228600</xdr:rowOff>
        </xdr:from>
        <xdr:to>
          <xdr:col>15</xdr:col>
          <xdr:colOff>2600325</xdr:colOff>
          <xdr:row>95</xdr:row>
          <xdr:rowOff>57150</xdr:rowOff>
        </xdr:to>
        <xdr:sp macro="" textlink="">
          <xdr:nvSpPr>
            <xdr:cNvPr id="189461" name="Option Button 2記入する" hidden="1">
              <a:extLst>
                <a:ext uri="{63B3BB69-23CF-44E3-9099-C40C66FF867C}">
                  <a14:compatExt spid="_x0000_s189461"/>
                </a:ext>
                <a:ext uri="{FF2B5EF4-FFF2-40B4-BE49-F238E27FC236}">
                  <a16:creationId xmlns:a16="http://schemas.microsoft.com/office/drawing/2014/main" id="{00000000-0008-0000-4000-00001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95</xdr:row>
          <xdr:rowOff>114300</xdr:rowOff>
        </xdr:from>
        <xdr:to>
          <xdr:col>15</xdr:col>
          <xdr:colOff>1914525</xdr:colOff>
          <xdr:row>95</xdr:row>
          <xdr:rowOff>381000</xdr:rowOff>
        </xdr:to>
        <xdr:sp macro="" textlink="">
          <xdr:nvSpPr>
            <xdr:cNvPr id="189462" name="Option Button 2記入しない" hidden="1">
              <a:extLst>
                <a:ext uri="{63B3BB69-23CF-44E3-9099-C40C66FF867C}">
                  <a14:compatExt spid="_x0000_s189462"/>
                </a:ext>
                <a:ext uri="{FF2B5EF4-FFF2-40B4-BE49-F238E27FC236}">
                  <a16:creationId xmlns:a16="http://schemas.microsoft.com/office/drawing/2014/main" id="{00000000-0008-0000-4000-00001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93</xdr:row>
          <xdr:rowOff>133350</xdr:rowOff>
        </xdr:from>
        <xdr:to>
          <xdr:col>15</xdr:col>
          <xdr:colOff>2828925</xdr:colOff>
          <xdr:row>95</xdr:row>
          <xdr:rowOff>390525</xdr:rowOff>
        </xdr:to>
        <xdr:sp macro="" textlink="">
          <xdr:nvSpPr>
            <xdr:cNvPr id="189463" name="Group Box 2" hidden="1">
              <a:extLst>
                <a:ext uri="{63B3BB69-23CF-44E3-9099-C40C66FF867C}">
                  <a14:compatExt spid="_x0000_s189463"/>
                </a:ext>
                <a:ext uri="{FF2B5EF4-FFF2-40B4-BE49-F238E27FC236}">
                  <a16:creationId xmlns:a16="http://schemas.microsoft.com/office/drawing/2014/main" id="{00000000-0008-0000-4000-00001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116</xdr:row>
      <xdr:rowOff>114300</xdr:rowOff>
    </xdr:from>
    <xdr:to>
      <xdr:col>15</xdr:col>
      <xdr:colOff>3048000</xdr:colOff>
      <xdr:row>120</xdr:row>
      <xdr:rowOff>438150</xdr:rowOff>
    </xdr:to>
    <xdr:sp macro="" textlink="">
      <xdr:nvSpPr>
        <xdr:cNvPr id="22" name="角丸四角形 2">
          <a:extLst>
            <a:ext uri="{FF2B5EF4-FFF2-40B4-BE49-F238E27FC236}">
              <a16:creationId xmlns:a16="http://schemas.microsoft.com/office/drawing/2014/main" id="{00000000-0008-0000-4000-000016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118</xdr:row>
          <xdr:rowOff>228600</xdr:rowOff>
        </xdr:from>
        <xdr:to>
          <xdr:col>15</xdr:col>
          <xdr:colOff>2600325</xdr:colOff>
          <xdr:row>120</xdr:row>
          <xdr:rowOff>57150</xdr:rowOff>
        </xdr:to>
        <xdr:sp macro="" textlink="">
          <xdr:nvSpPr>
            <xdr:cNvPr id="189464" name="Option Button 2記入する" hidden="1">
              <a:extLst>
                <a:ext uri="{63B3BB69-23CF-44E3-9099-C40C66FF867C}">
                  <a14:compatExt spid="_x0000_s189464"/>
                </a:ext>
                <a:ext uri="{FF2B5EF4-FFF2-40B4-BE49-F238E27FC236}">
                  <a16:creationId xmlns:a16="http://schemas.microsoft.com/office/drawing/2014/main" id="{00000000-0008-0000-4000-00001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120</xdr:row>
          <xdr:rowOff>114300</xdr:rowOff>
        </xdr:from>
        <xdr:to>
          <xdr:col>15</xdr:col>
          <xdr:colOff>1914525</xdr:colOff>
          <xdr:row>120</xdr:row>
          <xdr:rowOff>381000</xdr:rowOff>
        </xdr:to>
        <xdr:sp macro="" textlink="">
          <xdr:nvSpPr>
            <xdr:cNvPr id="189465" name="Option Button 2記入しない" hidden="1">
              <a:extLst>
                <a:ext uri="{63B3BB69-23CF-44E3-9099-C40C66FF867C}">
                  <a14:compatExt spid="_x0000_s189465"/>
                </a:ext>
                <a:ext uri="{FF2B5EF4-FFF2-40B4-BE49-F238E27FC236}">
                  <a16:creationId xmlns:a16="http://schemas.microsoft.com/office/drawing/2014/main" id="{00000000-0008-0000-4000-00001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118</xdr:row>
          <xdr:rowOff>133350</xdr:rowOff>
        </xdr:from>
        <xdr:to>
          <xdr:col>15</xdr:col>
          <xdr:colOff>2828925</xdr:colOff>
          <xdr:row>120</xdr:row>
          <xdr:rowOff>390525</xdr:rowOff>
        </xdr:to>
        <xdr:sp macro="" textlink="">
          <xdr:nvSpPr>
            <xdr:cNvPr id="189466" name="Group Box 2" hidden="1">
              <a:extLst>
                <a:ext uri="{63B3BB69-23CF-44E3-9099-C40C66FF867C}">
                  <a14:compatExt spid="_x0000_s189466"/>
                </a:ext>
                <a:ext uri="{FF2B5EF4-FFF2-40B4-BE49-F238E27FC236}">
                  <a16:creationId xmlns:a16="http://schemas.microsoft.com/office/drawing/2014/main" id="{00000000-0008-0000-4000-00001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141</xdr:row>
      <xdr:rowOff>114300</xdr:rowOff>
    </xdr:from>
    <xdr:to>
      <xdr:col>15</xdr:col>
      <xdr:colOff>3048000</xdr:colOff>
      <xdr:row>145</xdr:row>
      <xdr:rowOff>438150</xdr:rowOff>
    </xdr:to>
    <xdr:sp macro="" textlink="">
      <xdr:nvSpPr>
        <xdr:cNvPr id="26" name="角丸四角形 2">
          <a:extLst>
            <a:ext uri="{FF2B5EF4-FFF2-40B4-BE49-F238E27FC236}">
              <a16:creationId xmlns:a16="http://schemas.microsoft.com/office/drawing/2014/main" id="{00000000-0008-0000-4000-00001A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143</xdr:row>
          <xdr:rowOff>228600</xdr:rowOff>
        </xdr:from>
        <xdr:to>
          <xdr:col>15</xdr:col>
          <xdr:colOff>2600325</xdr:colOff>
          <xdr:row>145</xdr:row>
          <xdr:rowOff>57150</xdr:rowOff>
        </xdr:to>
        <xdr:sp macro="" textlink="">
          <xdr:nvSpPr>
            <xdr:cNvPr id="189467" name="Option Button 2記入する" hidden="1">
              <a:extLst>
                <a:ext uri="{63B3BB69-23CF-44E3-9099-C40C66FF867C}">
                  <a14:compatExt spid="_x0000_s189467"/>
                </a:ext>
                <a:ext uri="{FF2B5EF4-FFF2-40B4-BE49-F238E27FC236}">
                  <a16:creationId xmlns:a16="http://schemas.microsoft.com/office/drawing/2014/main" id="{00000000-0008-0000-4000-00001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145</xdr:row>
          <xdr:rowOff>114300</xdr:rowOff>
        </xdr:from>
        <xdr:to>
          <xdr:col>15</xdr:col>
          <xdr:colOff>1914525</xdr:colOff>
          <xdr:row>145</xdr:row>
          <xdr:rowOff>381000</xdr:rowOff>
        </xdr:to>
        <xdr:sp macro="" textlink="">
          <xdr:nvSpPr>
            <xdr:cNvPr id="189468" name="Option Button 2記入しない" hidden="1">
              <a:extLst>
                <a:ext uri="{63B3BB69-23CF-44E3-9099-C40C66FF867C}">
                  <a14:compatExt spid="_x0000_s189468"/>
                </a:ext>
                <a:ext uri="{FF2B5EF4-FFF2-40B4-BE49-F238E27FC236}">
                  <a16:creationId xmlns:a16="http://schemas.microsoft.com/office/drawing/2014/main" id="{00000000-0008-0000-4000-00001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143</xdr:row>
          <xdr:rowOff>133350</xdr:rowOff>
        </xdr:from>
        <xdr:to>
          <xdr:col>15</xdr:col>
          <xdr:colOff>2828925</xdr:colOff>
          <xdr:row>145</xdr:row>
          <xdr:rowOff>390525</xdr:rowOff>
        </xdr:to>
        <xdr:sp macro="" textlink="">
          <xdr:nvSpPr>
            <xdr:cNvPr id="189469" name="Group Box 2" hidden="1">
              <a:extLst>
                <a:ext uri="{63B3BB69-23CF-44E3-9099-C40C66FF867C}">
                  <a14:compatExt spid="_x0000_s189469"/>
                </a:ext>
                <a:ext uri="{FF2B5EF4-FFF2-40B4-BE49-F238E27FC236}">
                  <a16:creationId xmlns:a16="http://schemas.microsoft.com/office/drawing/2014/main" id="{00000000-0008-0000-4000-00001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166</xdr:row>
      <xdr:rowOff>114300</xdr:rowOff>
    </xdr:from>
    <xdr:to>
      <xdr:col>15</xdr:col>
      <xdr:colOff>3048000</xdr:colOff>
      <xdr:row>170</xdr:row>
      <xdr:rowOff>438150</xdr:rowOff>
    </xdr:to>
    <xdr:sp macro="" textlink="">
      <xdr:nvSpPr>
        <xdr:cNvPr id="30" name="角丸四角形 2">
          <a:extLst>
            <a:ext uri="{FF2B5EF4-FFF2-40B4-BE49-F238E27FC236}">
              <a16:creationId xmlns:a16="http://schemas.microsoft.com/office/drawing/2014/main" id="{00000000-0008-0000-4000-00001E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168</xdr:row>
          <xdr:rowOff>228600</xdr:rowOff>
        </xdr:from>
        <xdr:to>
          <xdr:col>15</xdr:col>
          <xdr:colOff>2600325</xdr:colOff>
          <xdr:row>170</xdr:row>
          <xdr:rowOff>57150</xdr:rowOff>
        </xdr:to>
        <xdr:sp macro="" textlink="">
          <xdr:nvSpPr>
            <xdr:cNvPr id="189470" name="Option Button 2記入する" hidden="1">
              <a:extLst>
                <a:ext uri="{63B3BB69-23CF-44E3-9099-C40C66FF867C}">
                  <a14:compatExt spid="_x0000_s189470"/>
                </a:ext>
                <a:ext uri="{FF2B5EF4-FFF2-40B4-BE49-F238E27FC236}">
                  <a16:creationId xmlns:a16="http://schemas.microsoft.com/office/drawing/2014/main" id="{00000000-0008-0000-4000-00001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170</xdr:row>
          <xdr:rowOff>114300</xdr:rowOff>
        </xdr:from>
        <xdr:to>
          <xdr:col>15</xdr:col>
          <xdr:colOff>1914525</xdr:colOff>
          <xdr:row>170</xdr:row>
          <xdr:rowOff>381000</xdr:rowOff>
        </xdr:to>
        <xdr:sp macro="" textlink="">
          <xdr:nvSpPr>
            <xdr:cNvPr id="189471" name="Option Button 2記入しない" hidden="1">
              <a:extLst>
                <a:ext uri="{63B3BB69-23CF-44E3-9099-C40C66FF867C}">
                  <a14:compatExt spid="_x0000_s189471"/>
                </a:ext>
                <a:ext uri="{FF2B5EF4-FFF2-40B4-BE49-F238E27FC236}">
                  <a16:creationId xmlns:a16="http://schemas.microsoft.com/office/drawing/2014/main" id="{00000000-0008-0000-4000-00001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168</xdr:row>
          <xdr:rowOff>133350</xdr:rowOff>
        </xdr:from>
        <xdr:to>
          <xdr:col>15</xdr:col>
          <xdr:colOff>2828925</xdr:colOff>
          <xdr:row>170</xdr:row>
          <xdr:rowOff>390525</xdr:rowOff>
        </xdr:to>
        <xdr:sp macro="" textlink="">
          <xdr:nvSpPr>
            <xdr:cNvPr id="189472" name="Group Box 2" hidden="1">
              <a:extLst>
                <a:ext uri="{63B3BB69-23CF-44E3-9099-C40C66FF867C}">
                  <a14:compatExt spid="_x0000_s189472"/>
                </a:ext>
                <a:ext uri="{FF2B5EF4-FFF2-40B4-BE49-F238E27FC236}">
                  <a16:creationId xmlns:a16="http://schemas.microsoft.com/office/drawing/2014/main" id="{00000000-0008-0000-4000-00002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191</xdr:row>
      <xdr:rowOff>114300</xdr:rowOff>
    </xdr:from>
    <xdr:to>
      <xdr:col>15</xdr:col>
      <xdr:colOff>3048000</xdr:colOff>
      <xdr:row>195</xdr:row>
      <xdr:rowOff>438150</xdr:rowOff>
    </xdr:to>
    <xdr:sp macro="" textlink="">
      <xdr:nvSpPr>
        <xdr:cNvPr id="34" name="角丸四角形 2">
          <a:extLst>
            <a:ext uri="{FF2B5EF4-FFF2-40B4-BE49-F238E27FC236}">
              <a16:creationId xmlns:a16="http://schemas.microsoft.com/office/drawing/2014/main" id="{00000000-0008-0000-4000-00002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193</xdr:row>
          <xdr:rowOff>228600</xdr:rowOff>
        </xdr:from>
        <xdr:to>
          <xdr:col>15</xdr:col>
          <xdr:colOff>2600325</xdr:colOff>
          <xdr:row>195</xdr:row>
          <xdr:rowOff>57150</xdr:rowOff>
        </xdr:to>
        <xdr:sp macro="" textlink="">
          <xdr:nvSpPr>
            <xdr:cNvPr id="189473" name="Option Button 2記入する" hidden="1">
              <a:extLst>
                <a:ext uri="{63B3BB69-23CF-44E3-9099-C40C66FF867C}">
                  <a14:compatExt spid="_x0000_s189473"/>
                </a:ext>
                <a:ext uri="{FF2B5EF4-FFF2-40B4-BE49-F238E27FC236}">
                  <a16:creationId xmlns:a16="http://schemas.microsoft.com/office/drawing/2014/main" id="{00000000-0008-0000-4000-00002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195</xdr:row>
          <xdr:rowOff>114300</xdr:rowOff>
        </xdr:from>
        <xdr:to>
          <xdr:col>15</xdr:col>
          <xdr:colOff>1914525</xdr:colOff>
          <xdr:row>195</xdr:row>
          <xdr:rowOff>381000</xdr:rowOff>
        </xdr:to>
        <xdr:sp macro="" textlink="">
          <xdr:nvSpPr>
            <xdr:cNvPr id="189474" name="Option Button 2記入しない" hidden="1">
              <a:extLst>
                <a:ext uri="{63B3BB69-23CF-44E3-9099-C40C66FF867C}">
                  <a14:compatExt spid="_x0000_s189474"/>
                </a:ext>
                <a:ext uri="{FF2B5EF4-FFF2-40B4-BE49-F238E27FC236}">
                  <a16:creationId xmlns:a16="http://schemas.microsoft.com/office/drawing/2014/main" id="{00000000-0008-0000-4000-00002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193</xdr:row>
          <xdr:rowOff>133350</xdr:rowOff>
        </xdr:from>
        <xdr:to>
          <xdr:col>15</xdr:col>
          <xdr:colOff>2828925</xdr:colOff>
          <xdr:row>195</xdr:row>
          <xdr:rowOff>390525</xdr:rowOff>
        </xdr:to>
        <xdr:sp macro="" textlink="">
          <xdr:nvSpPr>
            <xdr:cNvPr id="189475" name="Group Box 2" hidden="1">
              <a:extLst>
                <a:ext uri="{63B3BB69-23CF-44E3-9099-C40C66FF867C}">
                  <a14:compatExt spid="_x0000_s189475"/>
                </a:ext>
                <a:ext uri="{FF2B5EF4-FFF2-40B4-BE49-F238E27FC236}">
                  <a16:creationId xmlns:a16="http://schemas.microsoft.com/office/drawing/2014/main" id="{00000000-0008-0000-4000-00002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216</xdr:row>
      <xdr:rowOff>114300</xdr:rowOff>
    </xdr:from>
    <xdr:to>
      <xdr:col>15</xdr:col>
      <xdr:colOff>3048000</xdr:colOff>
      <xdr:row>220</xdr:row>
      <xdr:rowOff>438150</xdr:rowOff>
    </xdr:to>
    <xdr:sp macro="" textlink="">
      <xdr:nvSpPr>
        <xdr:cNvPr id="38" name="角丸四角形 2">
          <a:extLst>
            <a:ext uri="{FF2B5EF4-FFF2-40B4-BE49-F238E27FC236}">
              <a16:creationId xmlns:a16="http://schemas.microsoft.com/office/drawing/2014/main" id="{00000000-0008-0000-4000-000026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218</xdr:row>
          <xdr:rowOff>228600</xdr:rowOff>
        </xdr:from>
        <xdr:to>
          <xdr:col>15</xdr:col>
          <xdr:colOff>2600325</xdr:colOff>
          <xdr:row>220</xdr:row>
          <xdr:rowOff>57150</xdr:rowOff>
        </xdr:to>
        <xdr:sp macro="" textlink="">
          <xdr:nvSpPr>
            <xdr:cNvPr id="189476" name="Option Button 2記入する" hidden="1">
              <a:extLst>
                <a:ext uri="{63B3BB69-23CF-44E3-9099-C40C66FF867C}">
                  <a14:compatExt spid="_x0000_s189476"/>
                </a:ext>
                <a:ext uri="{FF2B5EF4-FFF2-40B4-BE49-F238E27FC236}">
                  <a16:creationId xmlns:a16="http://schemas.microsoft.com/office/drawing/2014/main" id="{00000000-0008-0000-4000-00002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220</xdr:row>
          <xdr:rowOff>114300</xdr:rowOff>
        </xdr:from>
        <xdr:to>
          <xdr:col>15</xdr:col>
          <xdr:colOff>1914525</xdr:colOff>
          <xdr:row>220</xdr:row>
          <xdr:rowOff>381000</xdr:rowOff>
        </xdr:to>
        <xdr:sp macro="" textlink="">
          <xdr:nvSpPr>
            <xdr:cNvPr id="189477" name="Option Button 2記入しない" hidden="1">
              <a:extLst>
                <a:ext uri="{63B3BB69-23CF-44E3-9099-C40C66FF867C}">
                  <a14:compatExt spid="_x0000_s189477"/>
                </a:ext>
                <a:ext uri="{FF2B5EF4-FFF2-40B4-BE49-F238E27FC236}">
                  <a16:creationId xmlns:a16="http://schemas.microsoft.com/office/drawing/2014/main" id="{00000000-0008-0000-4000-00002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218</xdr:row>
          <xdr:rowOff>133350</xdr:rowOff>
        </xdr:from>
        <xdr:to>
          <xdr:col>15</xdr:col>
          <xdr:colOff>2828925</xdr:colOff>
          <xdr:row>220</xdr:row>
          <xdr:rowOff>390525</xdr:rowOff>
        </xdr:to>
        <xdr:sp macro="" textlink="">
          <xdr:nvSpPr>
            <xdr:cNvPr id="189478" name="Group Box 2" hidden="1">
              <a:extLst>
                <a:ext uri="{63B3BB69-23CF-44E3-9099-C40C66FF867C}">
                  <a14:compatExt spid="_x0000_s189478"/>
                </a:ext>
                <a:ext uri="{FF2B5EF4-FFF2-40B4-BE49-F238E27FC236}">
                  <a16:creationId xmlns:a16="http://schemas.microsoft.com/office/drawing/2014/main" id="{00000000-0008-0000-4000-00002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241</xdr:row>
      <xdr:rowOff>114300</xdr:rowOff>
    </xdr:from>
    <xdr:to>
      <xdr:col>15</xdr:col>
      <xdr:colOff>3048000</xdr:colOff>
      <xdr:row>245</xdr:row>
      <xdr:rowOff>438150</xdr:rowOff>
    </xdr:to>
    <xdr:sp macro="" textlink="">
      <xdr:nvSpPr>
        <xdr:cNvPr id="42" name="角丸四角形 2">
          <a:extLst>
            <a:ext uri="{FF2B5EF4-FFF2-40B4-BE49-F238E27FC236}">
              <a16:creationId xmlns:a16="http://schemas.microsoft.com/office/drawing/2014/main" id="{00000000-0008-0000-4000-00002A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243</xdr:row>
          <xdr:rowOff>228600</xdr:rowOff>
        </xdr:from>
        <xdr:to>
          <xdr:col>15</xdr:col>
          <xdr:colOff>2600325</xdr:colOff>
          <xdr:row>245</xdr:row>
          <xdr:rowOff>57150</xdr:rowOff>
        </xdr:to>
        <xdr:sp macro="" textlink="">
          <xdr:nvSpPr>
            <xdr:cNvPr id="189479" name="Option Button 2記入する" hidden="1">
              <a:extLst>
                <a:ext uri="{63B3BB69-23CF-44E3-9099-C40C66FF867C}">
                  <a14:compatExt spid="_x0000_s189479"/>
                </a:ext>
                <a:ext uri="{FF2B5EF4-FFF2-40B4-BE49-F238E27FC236}">
                  <a16:creationId xmlns:a16="http://schemas.microsoft.com/office/drawing/2014/main" id="{00000000-0008-0000-4000-00002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245</xdr:row>
          <xdr:rowOff>114300</xdr:rowOff>
        </xdr:from>
        <xdr:to>
          <xdr:col>15</xdr:col>
          <xdr:colOff>1914525</xdr:colOff>
          <xdr:row>245</xdr:row>
          <xdr:rowOff>381000</xdr:rowOff>
        </xdr:to>
        <xdr:sp macro="" textlink="">
          <xdr:nvSpPr>
            <xdr:cNvPr id="189480" name="Option Button 2記入しない" hidden="1">
              <a:extLst>
                <a:ext uri="{63B3BB69-23CF-44E3-9099-C40C66FF867C}">
                  <a14:compatExt spid="_x0000_s189480"/>
                </a:ext>
                <a:ext uri="{FF2B5EF4-FFF2-40B4-BE49-F238E27FC236}">
                  <a16:creationId xmlns:a16="http://schemas.microsoft.com/office/drawing/2014/main" id="{00000000-0008-0000-4000-00002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243</xdr:row>
          <xdr:rowOff>133350</xdr:rowOff>
        </xdr:from>
        <xdr:to>
          <xdr:col>15</xdr:col>
          <xdr:colOff>2828925</xdr:colOff>
          <xdr:row>245</xdr:row>
          <xdr:rowOff>390525</xdr:rowOff>
        </xdr:to>
        <xdr:sp macro="" textlink="">
          <xdr:nvSpPr>
            <xdr:cNvPr id="189481" name="Group Box 2" hidden="1">
              <a:extLst>
                <a:ext uri="{63B3BB69-23CF-44E3-9099-C40C66FF867C}">
                  <a14:compatExt spid="_x0000_s189481"/>
                </a:ext>
                <a:ext uri="{FF2B5EF4-FFF2-40B4-BE49-F238E27FC236}">
                  <a16:creationId xmlns:a16="http://schemas.microsoft.com/office/drawing/2014/main" id="{00000000-0008-0000-4000-00002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266</xdr:row>
      <xdr:rowOff>114300</xdr:rowOff>
    </xdr:from>
    <xdr:to>
      <xdr:col>15</xdr:col>
      <xdr:colOff>3048000</xdr:colOff>
      <xdr:row>270</xdr:row>
      <xdr:rowOff>438150</xdr:rowOff>
    </xdr:to>
    <xdr:sp macro="" textlink="">
      <xdr:nvSpPr>
        <xdr:cNvPr id="46" name="角丸四角形 2">
          <a:extLst>
            <a:ext uri="{FF2B5EF4-FFF2-40B4-BE49-F238E27FC236}">
              <a16:creationId xmlns:a16="http://schemas.microsoft.com/office/drawing/2014/main" id="{00000000-0008-0000-4000-00002E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268</xdr:row>
          <xdr:rowOff>228600</xdr:rowOff>
        </xdr:from>
        <xdr:to>
          <xdr:col>15</xdr:col>
          <xdr:colOff>2600325</xdr:colOff>
          <xdr:row>270</xdr:row>
          <xdr:rowOff>57150</xdr:rowOff>
        </xdr:to>
        <xdr:sp macro="" textlink="">
          <xdr:nvSpPr>
            <xdr:cNvPr id="189482" name="Option Button 2記入する" hidden="1">
              <a:extLst>
                <a:ext uri="{63B3BB69-23CF-44E3-9099-C40C66FF867C}">
                  <a14:compatExt spid="_x0000_s189482"/>
                </a:ext>
                <a:ext uri="{FF2B5EF4-FFF2-40B4-BE49-F238E27FC236}">
                  <a16:creationId xmlns:a16="http://schemas.microsoft.com/office/drawing/2014/main" id="{00000000-0008-0000-4000-00002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270</xdr:row>
          <xdr:rowOff>114300</xdr:rowOff>
        </xdr:from>
        <xdr:to>
          <xdr:col>15</xdr:col>
          <xdr:colOff>1914525</xdr:colOff>
          <xdr:row>270</xdr:row>
          <xdr:rowOff>381000</xdr:rowOff>
        </xdr:to>
        <xdr:sp macro="" textlink="">
          <xdr:nvSpPr>
            <xdr:cNvPr id="189483" name="Option Button 2記入しない" hidden="1">
              <a:extLst>
                <a:ext uri="{63B3BB69-23CF-44E3-9099-C40C66FF867C}">
                  <a14:compatExt spid="_x0000_s189483"/>
                </a:ext>
                <a:ext uri="{FF2B5EF4-FFF2-40B4-BE49-F238E27FC236}">
                  <a16:creationId xmlns:a16="http://schemas.microsoft.com/office/drawing/2014/main" id="{00000000-0008-0000-4000-00002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268</xdr:row>
          <xdr:rowOff>133350</xdr:rowOff>
        </xdr:from>
        <xdr:to>
          <xdr:col>15</xdr:col>
          <xdr:colOff>2828925</xdr:colOff>
          <xdr:row>270</xdr:row>
          <xdr:rowOff>390525</xdr:rowOff>
        </xdr:to>
        <xdr:sp macro="" textlink="">
          <xdr:nvSpPr>
            <xdr:cNvPr id="189484" name="Group Box 2" hidden="1">
              <a:extLst>
                <a:ext uri="{63B3BB69-23CF-44E3-9099-C40C66FF867C}">
                  <a14:compatExt spid="_x0000_s189484"/>
                </a:ext>
                <a:ext uri="{FF2B5EF4-FFF2-40B4-BE49-F238E27FC236}">
                  <a16:creationId xmlns:a16="http://schemas.microsoft.com/office/drawing/2014/main" id="{00000000-0008-0000-4000-00002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291</xdr:row>
      <xdr:rowOff>114300</xdr:rowOff>
    </xdr:from>
    <xdr:to>
      <xdr:col>15</xdr:col>
      <xdr:colOff>3048000</xdr:colOff>
      <xdr:row>295</xdr:row>
      <xdr:rowOff>438150</xdr:rowOff>
    </xdr:to>
    <xdr:sp macro="" textlink="">
      <xdr:nvSpPr>
        <xdr:cNvPr id="50" name="角丸四角形 2">
          <a:extLst>
            <a:ext uri="{FF2B5EF4-FFF2-40B4-BE49-F238E27FC236}">
              <a16:creationId xmlns:a16="http://schemas.microsoft.com/office/drawing/2014/main" id="{00000000-0008-0000-4000-00003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293</xdr:row>
          <xdr:rowOff>228600</xdr:rowOff>
        </xdr:from>
        <xdr:to>
          <xdr:col>15</xdr:col>
          <xdr:colOff>2600325</xdr:colOff>
          <xdr:row>295</xdr:row>
          <xdr:rowOff>57150</xdr:rowOff>
        </xdr:to>
        <xdr:sp macro="" textlink="">
          <xdr:nvSpPr>
            <xdr:cNvPr id="189485" name="Option Button 2記入する" hidden="1">
              <a:extLst>
                <a:ext uri="{63B3BB69-23CF-44E3-9099-C40C66FF867C}">
                  <a14:compatExt spid="_x0000_s189485"/>
                </a:ext>
                <a:ext uri="{FF2B5EF4-FFF2-40B4-BE49-F238E27FC236}">
                  <a16:creationId xmlns:a16="http://schemas.microsoft.com/office/drawing/2014/main" id="{00000000-0008-0000-4000-00002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295</xdr:row>
          <xdr:rowOff>114300</xdr:rowOff>
        </xdr:from>
        <xdr:to>
          <xdr:col>15</xdr:col>
          <xdr:colOff>1914525</xdr:colOff>
          <xdr:row>295</xdr:row>
          <xdr:rowOff>381000</xdr:rowOff>
        </xdr:to>
        <xdr:sp macro="" textlink="">
          <xdr:nvSpPr>
            <xdr:cNvPr id="189486" name="Option Button 2記入しない" hidden="1">
              <a:extLst>
                <a:ext uri="{63B3BB69-23CF-44E3-9099-C40C66FF867C}">
                  <a14:compatExt spid="_x0000_s189486"/>
                </a:ext>
                <a:ext uri="{FF2B5EF4-FFF2-40B4-BE49-F238E27FC236}">
                  <a16:creationId xmlns:a16="http://schemas.microsoft.com/office/drawing/2014/main" id="{00000000-0008-0000-4000-00002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293</xdr:row>
          <xdr:rowOff>133350</xdr:rowOff>
        </xdr:from>
        <xdr:to>
          <xdr:col>15</xdr:col>
          <xdr:colOff>2828925</xdr:colOff>
          <xdr:row>295</xdr:row>
          <xdr:rowOff>390525</xdr:rowOff>
        </xdr:to>
        <xdr:sp macro="" textlink="">
          <xdr:nvSpPr>
            <xdr:cNvPr id="189487" name="Group Box 2" hidden="1">
              <a:extLst>
                <a:ext uri="{63B3BB69-23CF-44E3-9099-C40C66FF867C}">
                  <a14:compatExt spid="_x0000_s189487"/>
                </a:ext>
                <a:ext uri="{FF2B5EF4-FFF2-40B4-BE49-F238E27FC236}">
                  <a16:creationId xmlns:a16="http://schemas.microsoft.com/office/drawing/2014/main" id="{00000000-0008-0000-4000-00002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316</xdr:row>
      <xdr:rowOff>114300</xdr:rowOff>
    </xdr:from>
    <xdr:to>
      <xdr:col>15</xdr:col>
      <xdr:colOff>3048000</xdr:colOff>
      <xdr:row>320</xdr:row>
      <xdr:rowOff>438150</xdr:rowOff>
    </xdr:to>
    <xdr:sp macro="" textlink="">
      <xdr:nvSpPr>
        <xdr:cNvPr id="54" name="角丸四角形 2">
          <a:extLst>
            <a:ext uri="{FF2B5EF4-FFF2-40B4-BE49-F238E27FC236}">
              <a16:creationId xmlns:a16="http://schemas.microsoft.com/office/drawing/2014/main" id="{00000000-0008-0000-4000-000036000000}"/>
            </a:ext>
          </a:extLst>
        </xdr:cNvPr>
        <xdr:cNvSpPr/>
      </xdr:nvSpPr>
      <xdr:spPr>
        <a:xfrm>
          <a:off x="6884671" y="23690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318</xdr:row>
          <xdr:rowOff>228600</xdr:rowOff>
        </xdr:from>
        <xdr:to>
          <xdr:col>15</xdr:col>
          <xdr:colOff>2600325</xdr:colOff>
          <xdr:row>320</xdr:row>
          <xdr:rowOff>57150</xdr:rowOff>
        </xdr:to>
        <xdr:sp macro="" textlink="">
          <xdr:nvSpPr>
            <xdr:cNvPr id="189488" name="Option Button 2記入する" hidden="1">
              <a:extLst>
                <a:ext uri="{63B3BB69-23CF-44E3-9099-C40C66FF867C}">
                  <a14:compatExt spid="_x0000_s189488"/>
                </a:ext>
                <a:ext uri="{FF2B5EF4-FFF2-40B4-BE49-F238E27FC236}">
                  <a16:creationId xmlns:a16="http://schemas.microsoft.com/office/drawing/2014/main" id="{00000000-0008-0000-4000-00003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320</xdr:row>
          <xdr:rowOff>114300</xdr:rowOff>
        </xdr:from>
        <xdr:to>
          <xdr:col>15</xdr:col>
          <xdr:colOff>1914525</xdr:colOff>
          <xdr:row>320</xdr:row>
          <xdr:rowOff>381000</xdr:rowOff>
        </xdr:to>
        <xdr:sp macro="" textlink="">
          <xdr:nvSpPr>
            <xdr:cNvPr id="189489" name="Option Button 2記入しない" hidden="1">
              <a:extLst>
                <a:ext uri="{63B3BB69-23CF-44E3-9099-C40C66FF867C}">
                  <a14:compatExt spid="_x0000_s189489"/>
                </a:ext>
                <a:ext uri="{FF2B5EF4-FFF2-40B4-BE49-F238E27FC236}">
                  <a16:creationId xmlns:a16="http://schemas.microsoft.com/office/drawing/2014/main" id="{00000000-0008-0000-4000-00003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318</xdr:row>
          <xdr:rowOff>133350</xdr:rowOff>
        </xdr:from>
        <xdr:to>
          <xdr:col>15</xdr:col>
          <xdr:colOff>2828925</xdr:colOff>
          <xdr:row>320</xdr:row>
          <xdr:rowOff>390525</xdr:rowOff>
        </xdr:to>
        <xdr:sp macro="" textlink="">
          <xdr:nvSpPr>
            <xdr:cNvPr id="189490" name="Group Box 2" hidden="1">
              <a:extLst>
                <a:ext uri="{63B3BB69-23CF-44E3-9099-C40C66FF867C}">
                  <a14:compatExt spid="_x0000_s189490"/>
                </a:ext>
                <a:ext uri="{FF2B5EF4-FFF2-40B4-BE49-F238E27FC236}">
                  <a16:creationId xmlns:a16="http://schemas.microsoft.com/office/drawing/2014/main" id="{00000000-0008-0000-4000-00003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341</xdr:row>
      <xdr:rowOff>114300</xdr:rowOff>
    </xdr:from>
    <xdr:to>
      <xdr:col>15</xdr:col>
      <xdr:colOff>3048000</xdr:colOff>
      <xdr:row>345</xdr:row>
      <xdr:rowOff>438150</xdr:rowOff>
    </xdr:to>
    <xdr:sp macro="" textlink="">
      <xdr:nvSpPr>
        <xdr:cNvPr id="58" name="角丸四角形 2">
          <a:extLst>
            <a:ext uri="{FF2B5EF4-FFF2-40B4-BE49-F238E27FC236}">
              <a16:creationId xmlns:a16="http://schemas.microsoft.com/office/drawing/2014/main" id="{00000000-0008-0000-4000-00003A000000}"/>
            </a:ext>
          </a:extLst>
        </xdr:cNvPr>
        <xdr:cNvSpPr/>
      </xdr:nvSpPr>
      <xdr:spPr>
        <a:xfrm>
          <a:off x="6884671" y="32529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343</xdr:row>
          <xdr:rowOff>228600</xdr:rowOff>
        </xdr:from>
        <xdr:to>
          <xdr:col>15</xdr:col>
          <xdr:colOff>2600325</xdr:colOff>
          <xdr:row>345</xdr:row>
          <xdr:rowOff>57150</xdr:rowOff>
        </xdr:to>
        <xdr:sp macro="" textlink="">
          <xdr:nvSpPr>
            <xdr:cNvPr id="189491" name="Option Button 2記入する" hidden="1">
              <a:extLst>
                <a:ext uri="{63B3BB69-23CF-44E3-9099-C40C66FF867C}">
                  <a14:compatExt spid="_x0000_s189491"/>
                </a:ext>
                <a:ext uri="{FF2B5EF4-FFF2-40B4-BE49-F238E27FC236}">
                  <a16:creationId xmlns:a16="http://schemas.microsoft.com/office/drawing/2014/main" id="{00000000-0008-0000-4000-00003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345</xdr:row>
          <xdr:rowOff>114300</xdr:rowOff>
        </xdr:from>
        <xdr:to>
          <xdr:col>15</xdr:col>
          <xdr:colOff>1914525</xdr:colOff>
          <xdr:row>345</xdr:row>
          <xdr:rowOff>381000</xdr:rowOff>
        </xdr:to>
        <xdr:sp macro="" textlink="">
          <xdr:nvSpPr>
            <xdr:cNvPr id="189492" name="Option Button 2記入しない" hidden="1">
              <a:extLst>
                <a:ext uri="{63B3BB69-23CF-44E3-9099-C40C66FF867C}">
                  <a14:compatExt spid="_x0000_s189492"/>
                </a:ext>
                <a:ext uri="{FF2B5EF4-FFF2-40B4-BE49-F238E27FC236}">
                  <a16:creationId xmlns:a16="http://schemas.microsoft.com/office/drawing/2014/main" id="{00000000-0008-0000-4000-00003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343</xdr:row>
          <xdr:rowOff>133350</xdr:rowOff>
        </xdr:from>
        <xdr:to>
          <xdr:col>15</xdr:col>
          <xdr:colOff>2828925</xdr:colOff>
          <xdr:row>345</xdr:row>
          <xdr:rowOff>390525</xdr:rowOff>
        </xdr:to>
        <xdr:sp macro="" textlink="">
          <xdr:nvSpPr>
            <xdr:cNvPr id="189493" name="Group Box 2" hidden="1">
              <a:extLst>
                <a:ext uri="{63B3BB69-23CF-44E3-9099-C40C66FF867C}">
                  <a14:compatExt spid="_x0000_s189493"/>
                </a:ext>
                <a:ext uri="{FF2B5EF4-FFF2-40B4-BE49-F238E27FC236}">
                  <a16:creationId xmlns:a16="http://schemas.microsoft.com/office/drawing/2014/main" id="{00000000-0008-0000-4000-00003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366</xdr:row>
      <xdr:rowOff>114300</xdr:rowOff>
    </xdr:from>
    <xdr:to>
      <xdr:col>15</xdr:col>
      <xdr:colOff>3048000</xdr:colOff>
      <xdr:row>370</xdr:row>
      <xdr:rowOff>438150</xdr:rowOff>
    </xdr:to>
    <xdr:sp macro="" textlink="">
      <xdr:nvSpPr>
        <xdr:cNvPr id="62" name="角丸四角形 2">
          <a:extLst>
            <a:ext uri="{FF2B5EF4-FFF2-40B4-BE49-F238E27FC236}">
              <a16:creationId xmlns:a16="http://schemas.microsoft.com/office/drawing/2014/main" id="{00000000-0008-0000-4000-00003E000000}"/>
            </a:ext>
          </a:extLst>
        </xdr:cNvPr>
        <xdr:cNvSpPr/>
      </xdr:nvSpPr>
      <xdr:spPr>
        <a:xfrm>
          <a:off x="6884671" y="41368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368</xdr:row>
          <xdr:rowOff>228600</xdr:rowOff>
        </xdr:from>
        <xdr:to>
          <xdr:col>15</xdr:col>
          <xdr:colOff>2600325</xdr:colOff>
          <xdr:row>370</xdr:row>
          <xdr:rowOff>57150</xdr:rowOff>
        </xdr:to>
        <xdr:sp macro="" textlink="">
          <xdr:nvSpPr>
            <xdr:cNvPr id="189494" name="Option Button 2記入する" hidden="1">
              <a:extLst>
                <a:ext uri="{63B3BB69-23CF-44E3-9099-C40C66FF867C}">
                  <a14:compatExt spid="_x0000_s189494"/>
                </a:ext>
                <a:ext uri="{FF2B5EF4-FFF2-40B4-BE49-F238E27FC236}">
                  <a16:creationId xmlns:a16="http://schemas.microsoft.com/office/drawing/2014/main" id="{00000000-0008-0000-4000-00003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370</xdr:row>
          <xdr:rowOff>114300</xdr:rowOff>
        </xdr:from>
        <xdr:to>
          <xdr:col>15</xdr:col>
          <xdr:colOff>1914525</xdr:colOff>
          <xdr:row>370</xdr:row>
          <xdr:rowOff>381000</xdr:rowOff>
        </xdr:to>
        <xdr:sp macro="" textlink="">
          <xdr:nvSpPr>
            <xdr:cNvPr id="189495" name="Option Button 2記入しない" hidden="1">
              <a:extLst>
                <a:ext uri="{63B3BB69-23CF-44E3-9099-C40C66FF867C}">
                  <a14:compatExt spid="_x0000_s189495"/>
                </a:ext>
                <a:ext uri="{FF2B5EF4-FFF2-40B4-BE49-F238E27FC236}">
                  <a16:creationId xmlns:a16="http://schemas.microsoft.com/office/drawing/2014/main" id="{00000000-0008-0000-4000-00003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368</xdr:row>
          <xdr:rowOff>133350</xdr:rowOff>
        </xdr:from>
        <xdr:to>
          <xdr:col>15</xdr:col>
          <xdr:colOff>2828925</xdr:colOff>
          <xdr:row>370</xdr:row>
          <xdr:rowOff>390525</xdr:rowOff>
        </xdr:to>
        <xdr:sp macro="" textlink="">
          <xdr:nvSpPr>
            <xdr:cNvPr id="189496" name="Group Box 2" hidden="1">
              <a:extLst>
                <a:ext uri="{63B3BB69-23CF-44E3-9099-C40C66FF867C}">
                  <a14:compatExt spid="_x0000_s189496"/>
                </a:ext>
                <a:ext uri="{FF2B5EF4-FFF2-40B4-BE49-F238E27FC236}">
                  <a16:creationId xmlns:a16="http://schemas.microsoft.com/office/drawing/2014/main" id="{00000000-0008-0000-4000-00003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391</xdr:row>
      <xdr:rowOff>114300</xdr:rowOff>
    </xdr:from>
    <xdr:to>
      <xdr:col>15</xdr:col>
      <xdr:colOff>3048000</xdr:colOff>
      <xdr:row>395</xdr:row>
      <xdr:rowOff>438150</xdr:rowOff>
    </xdr:to>
    <xdr:sp macro="" textlink="">
      <xdr:nvSpPr>
        <xdr:cNvPr id="66" name="角丸四角形 2">
          <a:extLst>
            <a:ext uri="{FF2B5EF4-FFF2-40B4-BE49-F238E27FC236}">
              <a16:creationId xmlns:a16="http://schemas.microsoft.com/office/drawing/2014/main" id="{00000000-0008-0000-4000-000042000000}"/>
            </a:ext>
          </a:extLst>
        </xdr:cNvPr>
        <xdr:cNvSpPr/>
      </xdr:nvSpPr>
      <xdr:spPr>
        <a:xfrm>
          <a:off x="6884671" y="50208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393</xdr:row>
          <xdr:rowOff>228600</xdr:rowOff>
        </xdr:from>
        <xdr:to>
          <xdr:col>15</xdr:col>
          <xdr:colOff>2600325</xdr:colOff>
          <xdr:row>395</xdr:row>
          <xdr:rowOff>57150</xdr:rowOff>
        </xdr:to>
        <xdr:sp macro="" textlink="">
          <xdr:nvSpPr>
            <xdr:cNvPr id="189497" name="Option Button 2記入する" hidden="1">
              <a:extLst>
                <a:ext uri="{63B3BB69-23CF-44E3-9099-C40C66FF867C}">
                  <a14:compatExt spid="_x0000_s189497"/>
                </a:ext>
                <a:ext uri="{FF2B5EF4-FFF2-40B4-BE49-F238E27FC236}">
                  <a16:creationId xmlns:a16="http://schemas.microsoft.com/office/drawing/2014/main" id="{00000000-0008-0000-4000-00003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395</xdr:row>
          <xdr:rowOff>114300</xdr:rowOff>
        </xdr:from>
        <xdr:to>
          <xdr:col>15</xdr:col>
          <xdr:colOff>1914525</xdr:colOff>
          <xdr:row>395</xdr:row>
          <xdr:rowOff>381000</xdr:rowOff>
        </xdr:to>
        <xdr:sp macro="" textlink="">
          <xdr:nvSpPr>
            <xdr:cNvPr id="189498" name="Option Button 2記入しない" hidden="1">
              <a:extLst>
                <a:ext uri="{63B3BB69-23CF-44E3-9099-C40C66FF867C}">
                  <a14:compatExt spid="_x0000_s189498"/>
                </a:ext>
                <a:ext uri="{FF2B5EF4-FFF2-40B4-BE49-F238E27FC236}">
                  <a16:creationId xmlns:a16="http://schemas.microsoft.com/office/drawing/2014/main" id="{00000000-0008-0000-4000-00003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393</xdr:row>
          <xdr:rowOff>133350</xdr:rowOff>
        </xdr:from>
        <xdr:to>
          <xdr:col>15</xdr:col>
          <xdr:colOff>2828925</xdr:colOff>
          <xdr:row>395</xdr:row>
          <xdr:rowOff>390525</xdr:rowOff>
        </xdr:to>
        <xdr:sp macro="" textlink="">
          <xdr:nvSpPr>
            <xdr:cNvPr id="189499" name="Group Box 2" hidden="1">
              <a:extLst>
                <a:ext uri="{63B3BB69-23CF-44E3-9099-C40C66FF867C}">
                  <a14:compatExt spid="_x0000_s189499"/>
                </a:ext>
                <a:ext uri="{FF2B5EF4-FFF2-40B4-BE49-F238E27FC236}">
                  <a16:creationId xmlns:a16="http://schemas.microsoft.com/office/drawing/2014/main" id="{00000000-0008-0000-4000-00003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416</xdr:row>
      <xdr:rowOff>114300</xdr:rowOff>
    </xdr:from>
    <xdr:to>
      <xdr:col>15</xdr:col>
      <xdr:colOff>3048000</xdr:colOff>
      <xdr:row>420</xdr:row>
      <xdr:rowOff>438150</xdr:rowOff>
    </xdr:to>
    <xdr:sp macro="" textlink="">
      <xdr:nvSpPr>
        <xdr:cNvPr id="70" name="角丸四角形 2">
          <a:extLst>
            <a:ext uri="{FF2B5EF4-FFF2-40B4-BE49-F238E27FC236}">
              <a16:creationId xmlns:a16="http://schemas.microsoft.com/office/drawing/2014/main" id="{00000000-0008-0000-4000-000046000000}"/>
            </a:ext>
          </a:extLst>
        </xdr:cNvPr>
        <xdr:cNvSpPr/>
      </xdr:nvSpPr>
      <xdr:spPr>
        <a:xfrm>
          <a:off x="6884671" y="59047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418</xdr:row>
          <xdr:rowOff>228600</xdr:rowOff>
        </xdr:from>
        <xdr:to>
          <xdr:col>15</xdr:col>
          <xdr:colOff>2600325</xdr:colOff>
          <xdr:row>420</xdr:row>
          <xdr:rowOff>57150</xdr:rowOff>
        </xdr:to>
        <xdr:sp macro="" textlink="">
          <xdr:nvSpPr>
            <xdr:cNvPr id="189500" name="Option Button 2記入する" hidden="1">
              <a:extLst>
                <a:ext uri="{63B3BB69-23CF-44E3-9099-C40C66FF867C}">
                  <a14:compatExt spid="_x0000_s189500"/>
                </a:ext>
                <a:ext uri="{FF2B5EF4-FFF2-40B4-BE49-F238E27FC236}">
                  <a16:creationId xmlns:a16="http://schemas.microsoft.com/office/drawing/2014/main" id="{00000000-0008-0000-4000-00003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420</xdr:row>
          <xdr:rowOff>114300</xdr:rowOff>
        </xdr:from>
        <xdr:to>
          <xdr:col>15</xdr:col>
          <xdr:colOff>1914525</xdr:colOff>
          <xdr:row>420</xdr:row>
          <xdr:rowOff>381000</xdr:rowOff>
        </xdr:to>
        <xdr:sp macro="" textlink="">
          <xdr:nvSpPr>
            <xdr:cNvPr id="189501" name="Option Button 2記入しない" hidden="1">
              <a:extLst>
                <a:ext uri="{63B3BB69-23CF-44E3-9099-C40C66FF867C}">
                  <a14:compatExt spid="_x0000_s189501"/>
                </a:ext>
                <a:ext uri="{FF2B5EF4-FFF2-40B4-BE49-F238E27FC236}">
                  <a16:creationId xmlns:a16="http://schemas.microsoft.com/office/drawing/2014/main" id="{00000000-0008-0000-4000-00003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418</xdr:row>
          <xdr:rowOff>133350</xdr:rowOff>
        </xdr:from>
        <xdr:to>
          <xdr:col>15</xdr:col>
          <xdr:colOff>2828925</xdr:colOff>
          <xdr:row>420</xdr:row>
          <xdr:rowOff>390525</xdr:rowOff>
        </xdr:to>
        <xdr:sp macro="" textlink="">
          <xdr:nvSpPr>
            <xdr:cNvPr id="189502" name="Group Box 2" hidden="1">
              <a:extLst>
                <a:ext uri="{63B3BB69-23CF-44E3-9099-C40C66FF867C}">
                  <a14:compatExt spid="_x0000_s189502"/>
                </a:ext>
                <a:ext uri="{FF2B5EF4-FFF2-40B4-BE49-F238E27FC236}">
                  <a16:creationId xmlns:a16="http://schemas.microsoft.com/office/drawing/2014/main" id="{00000000-0008-0000-4000-00003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441</xdr:row>
      <xdr:rowOff>114300</xdr:rowOff>
    </xdr:from>
    <xdr:to>
      <xdr:col>15</xdr:col>
      <xdr:colOff>3048000</xdr:colOff>
      <xdr:row>445</xdr:row>
      <xdr:rowOff>438150</xdr:rowOff>
    </xdr:to>
    <xdr:sp macro="" textlink="">
      <xdr:nvSpPr>
        <xdr:cNvPr id="74" name="角丸四角形 2">
          <a:extLst>
            <a:ext uri="{FF2B5EF4-FFF2-40B4-BE49-F238E27FC236}">
              <a16:creationId xmlns:a16="http://schemas.microsoft.com/office/drawing/2014/main" id="{00000000-0008-0000-4000-00004A000000}"/>
            </a:ext>
          </a:extLst>
        </xdr:cNvPr>
        <xdr:cNvSpPr/>
      </xdr:nvSpPr>
      <xdr:spPr>
        <a:xfrm>
          <a:off x="6884671" y="67886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443</xdr:row>
          <xdr:rowOff>228600</xdr:rowOff>
        </xdr:from>
        <xdr:to>
          <xdr:col>15</xdr:col>
          <xdr:colOff>2600325</xdr:colOff>
          <xdr:row>445</xdr:row>
          <xdr:rowOff>57150</xdr:rowOff>
        </xdr:to>
        <xdr:sp macro="" textlink="">
          <xdr:nvSpPr>
            <xdr:cNvPr id="189503" name="Option Button 2記入する" hidden="1">
              <a:extLst>
                <a:ext uri="{63B3BB69-23CF-44E3-9099-C40C66FF867C}">
                  <a14:compatExt spid="_x0000_s189503"/>
                </a:ext>
                <a:ext uri="{FF2B5EF4-FFF2-40B4-BE49-F238E27FC236}">
                  <a16:creationId xmlns:a16="http://schemas.microsoft.com/office/drawing/2014/main" id="{00000000-0008-0000-4000-00003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445</xdr:row>
          <xdr:rowOff>114300</xdr:rowOff>
        </xdr:from>
        <xdr:to>
          <xdr:col>15</xdr:col>
          <xdr:colOff>1914525</xdr:colOff>
          <xdr:row>445</xdr:row>
          <xdr:rowOff>381000</xdr:rowOff>
        </xdr:to>
        <xdr:sp macro="" textlink="">
          <xdr:nvSpPr>
            <xdr:cNvPr id="189504" name="Option Button 2記入しない" hidden="1">
              <a:extLst>
                <a:ext uri="{63B3BB69-23CF-44E3-9099-C40C66FF867C}">
                  <a14:compatExt spid="_x0000_s189504"/>
                </a:ext>
                <a:ext uri="{FF2B5EF4-FFF2-40B4-BE49-F238E27FC236}">
                  <a16:creationId xmlns:a16="http://schemas.microsoft.com/office/drawing/2014/main" id="{00000000-0008-0000-4000-00004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443</xdr:row>
          <xdr:rowOff>133350</xdr:rowOff>
        </xdr:from>
        <xdr:to>
          <xdr:col>15</xdr:col>
          <xdr:colOff>2828925</xdr:colOff>
          <xdr:row>445</xdr:row>
          <xdr:rowOff>390525</xdr:rowOff>
        </xdr:to>
        <xdr:sp macro="" textlink="">
          <xdr:nvSpPr>
            <xdr:cNvPr id="189505" name="Group Box 2" hidden="1">
              <a:extLst>
                <a:ext uri="{63B3BB69-23CF-44E3-9099-C40C66FF867C}">
                  <a14:compatExt spid="_x0000_s189505"/>
                </a:ext>
                <a:ext uri="{FF2B5EF4-FFF2-40B4-BE49-F238E27FC236}">
                  <a16:creationId xmlns:a16="http://schemas.microsoft.com/office/drawing/2014/main" id="{00000000-0008-0000-4000-00004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466</xdr:row>
      <xdr:rowOff>114300</xdr:rowOff>
    </xdr:from>
    <xdr:to>
      <xdr:col>15</xdr:col>
      <xdr:colOff>3048000</xdr:colOff>
      <xdr:row>470</xdr:row>
      <xdr:rowOff>438150</xdr:rowOff>
    </xdr:to>
    <xdr:sp macro="" textlink="">
      <xdr:nvSpPr>
        <xdr:cNvPr id="78" name="角丸四角形 2">
          <a:extLst>
            <a:ext uri="{FF2B5EF4-FFF2-40B4-BE49-F238E27FC236}">
              <a16:creationId xmlns:a16="http://schemas.microsoft.com/office/drawing/2014/main" id="{00000000-0008-0000-4000-00004E000000}"/>
            </a:ext>
          </a:extLst>
        </xdr:cNvPr>
        <xdr:cNvSpPr/>
      </xdr:nvSpPr>
      <xdr:spPr>
        <a:xfrm>
          <a:off x="6884671" y="76725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468</xdr:row>
          <xdr:rowOff>228600</xdr:rowOff>
        </xdr:from>
        <xdr:to>
          <xdr:col>15</xdr:col>
          <xdr:colOff>2600325</xdr:colOff>
          <xdr:row>470</xdr:row>
          <xdr:rowOff>57150</xdr:rowOff>
        </xdr:to>
        <xdr:sp macro="" textlink="">
          <xdr:nvSpPr>
            <xdr:cNvPr id="189506" name="Option Button 2記入する" hidden="1">
              <a:extLst>
                <a:ext uri="{63B3BB69-23CF-44E3-9099-C40C66FF867C}">
                  <a14:compatExt spid="_x0000_s189506"/>
                </a:ext>
                <a:ext uri="{FF2B5EF4-FFF2-40B4-BE49-F238E27FC236}">
                  <a16:creationId xmlns:a16="http://schemas.microsoft.com/office/drawing/2014/main" id="{00000000-0008-0000-4000-00004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470</xdr:row>
          <xdr:rowOff>114300</xdr:rowOff>
        </xdr:from>
        <xdr:to>
          <xdr:col>15</xdr:col>
          <xdr:colOff>1914525</xdr:colOff>
          <xdr:row>470</xdr:row>
          <xdr:rowOff>381000</xdr:rowOff>
        </xdr:to>
        <xdr:sp macro="" textlink="">
          <xdr:nvSpPr>
            <xdr:cNvPr id="189507" name="Option Button 2記入しない" hidden="1">
              <a:extLst>
                <a:ext uri="{63B3BB69-23CF-44E3-9099-C40C66FF867C}">
                  <a14:compatExt spid="_x0000_s189507"/>
                </a:ext>
                <a:ext uri="{FF2B5EF4-FFF2-40B4-BE49-F238E27FC236}">
                  <a16:creationId xmlns:a16="http://schemas.microsoft.com/office/drawing/2014/main" id="{00000000-0008-0000-4000-00004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468</xdr:row>
          <xdr:rowOff>133350</xdr:rowOff>
        </xdr:from>
        <xdr:to>
          <xdr:col>15</xdr:col>
          <xdr:colOff>2828925</xdr:colOff>
          <xdr:row>470</xdr:row>
          <xdr:rowOff>390525</xdr:rowOff>
        </xdr:to>
        <xdr:sp macro="" textlink="">
          <xdr:nvSpPr>
            <xdr:cNvPr id="189508" name="Group Box 2" hidden="1">
              <a:extLst>
                <a:ext uri="{63B3BB69-23CF-44E3-9099-C40C66FF867C}">
                  <a14:compatExt spid="_x0000_s189508"/>
                </a:ext>
                <a:ext uri="{FF2B5EF4-FFF2-40B4-BE49-F238E27FC236}">
                  <a16:creationId xmlns:a16="http://schemas.microsoft.com/office/drawing/2014/main" id="{00000000-0008-0000-4000-00004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491</xdr:row>
      <xdr:rowOff>114300</xdr:rowOff>
    </xdr:from>
    <xdr:to>
      <xdr:col>15</xdr:col>
      <xdr:colOff>3048000</xdr:colOff>
      <xdr:row>495</xdr:row>
      <xdr:rowOff>438150</xdr:rowOff>
    </xdr:to>
    <xdr:sp macro="" textlink="">
      <xdr:nvSpPr>
        <xdr:cNvPr id="82" name="角丸四角形 2">
          <a:extLst>
            <a:ext uri="{FF2B5EF4-FFF2-40B4-BE49-F238E27FC236}">
              <a16:creationId xmlns:a16="http://schemas.microsoft.com/office/drawing/2014/main" id="{00000000-0008-0000-4000-000052000000}"/>
            </a:ext>
          </a:extLst>
        </xdr:cNvPr>
        <xdr:cNvSpPr/>
      </xdr:nvSpPr>
      <xdr:spPr>
        <a:xfrm>
          <a:off x="6884671" y="85564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493</xdr:row>
          <xdr:rowOff>228600</xdr:rowOff>
        </xdr:from>
        <xdr:to>
          <xdr:col>15</xdr:col>
          <xdr:colOff>2600325</xdr:colOff>
          <xdr:row>495</xdr:row>
          <xdr:rowOff>57150</xdr:rowOff>
        </xdr:to>
        <xdr:sp macro="" textlink="">
          <xdr:nvSpPr>
            <xdr:cNvPr id="189509" name="Option Button 2記入する" hidden="1">
              <a:extLst>
                <a:ext uri="{63B3BB69-23CF-44E3-9099-C40C66FF867C}">
                  <a14:compatExt spid="_x0000_s189509"/>
                </a:ext>
                <a:ext uri="{FF2B5EF4-FFF2-40B4-BE49-F238E27FC236}">
                  <a16:creationId xmlns:a16="http://schemas.microsoft.com/office/drawing/2014/main" id="{00000000-0008-0000-4000-00004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495</xdr:row>
          <xdr:rowOff>114300</xdr:rowOff>
        </xdr:from>
        <xdr:to>
          <xdr:col>15</xdr:col>
          <xdr:colOff>1914525</xdr:colOff>
          <xdr:row>495</xdr:row>
          <xdr:rowOff>381000</xdr:rowOff>
        </xdr:to>
        <xdr:sp macro="" textlink="">
          <xdr:nvSpPr>
            <xdr:cNvPr id="189510" name="Option Button 2記入しない" hidden="1">
              <a:extLst>
                <a:ext uri="{63B3BB69-23CF-44E3-9099-C40C66FF867C}">
                  <a14:compatExt spid="_x0000_s189510"/>
                </a:ext>
                <a:ext uri="{FF2B5EF4-FFF2-40B4-BE49-F238E27FC236}">
                  <a16:creationId xmlns:a16="http://schemas.microsoft.com/office/drawing/2014/main" id="{00000000-0008-0000-4000-00004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493</xdr:row>
          <xdr:rowOff>133350</xdr:rowOff>
        </xdr:from>
        <xdr:to>
          <xdr:col>15</xdr:col>
          <xdr:colOff>2828925</xdr:colOff>
          <xdr:row>495</xdr:row>
          <xdr:rowOff>390525</xdr:rowOff>
        </xdr:to>
        <xdr:sp macro="" textlink="">
          <xdr:nvSpPr>
            <xdr:cNvPr id="189511" name="Group Box 2" hidden="1">
              <a:extLst>
                <a:ext uri="{63B3BB69-23CF-44E3-9099-C40C66FF867C}">
                  <a14:compatExt spid="_x0000_s189511"/>
                </a:ext>
                <a:ext uri="{FF2B5EF4-FFF2-40B4-BE49-F238E27FC236}">
                  <a16:creationId xmlns:a16="http://schemas.microsoft.com/office/drawing/2014/main" id="{00000000-0008-0000-4000-00004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516</xdr:row>
      <xdr:rowOff>114300</xdr:rowOff>
    </xdr:from>
    <xdr:to>
      <xdr:col>15</xdr:col>
      <xdr:colOff>3048000</xdr:colOff>
      <xdr:row>520</xdr:row>
      <xdr:rowOff>438150</xdr:rowOff>
    </xdr:to>
    <xdr:sp macro="" textlink="">
      <xdr:nvSpPr>
        <xdr:cNvPr id="86" name="角丸四角形 2">
          <a:extLst>
            <a:ext uri="{FF2B5EF4-FFF2-40B4-BE49-F238E27FC236}">
              <a16:creationId xmlns:a16="http://schemas.microsoft.com/office/drawing/2014/main" id="{00000000-0008-0000-4000-000056000000}"/>
            </a:ext>
          </a:extLst>
        </xdr:cNvPr>
        <xdr:cNvSpPr/>
      </xdr:nvSpPr>
      <xdr:spPr>
        <a:xfrm>
          <a:off x="6884671" y="94404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518</xdr:row>
          <xdr:rowOff>228600</xdr:rowOff>
        </xdr:from>
        <xdr:to>
          <xdr:col>15</xdr:col>
          <xdr:colOff>2600325</xdr:colOff>
          <xdr:row>520</xdr:row>
          <xdr:rowOff>57150</xdr:rowOff>
        </xdr:to>
        <xdr:sp macro="" textlink="">
          <xdr:nvSpPr>
            <xdr:cNvPr id="189512" name="Option Button 2記入する" hidden="1">
              <a:extLst>
                <a:ext uri="{63B3BB69-23CF-44E3-9099-C40C66FF867C}">
                  <a14:compatExt spid="_x0000_s189512"/>
                </a:ext>
                <a:ext uri="{FF2B5EF4-FFF2-40B4-BE49-F238E27FC236}">
                  <a16:creationId xmlns:a16="http://schemas.microsoft.com/office/drawing/2014/main" id="{00000000-0008-0000-4000-00004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520</xdr:row>
          <xdr:rowOff>114300</xdr:rowOff>
        </xdr:from>
        <xdr:to>
          <xdr:col>15</xdr:col>
          <xdr:colOff>1914525</xdr:colOff>
          <xdr:row>520</xdr:row>
          <xdr:rowOff>381000</xdr:rowOff>
        </xdr:to>
        <xdr:sp macro="" textlink="">
          <xdr:nvSpPr>
            <xdr:cNvPr id="189513" name="Option Button 2記入しない" hidden="1">
              <a:extLst>
                <a:ext uri="{63B3BB69-23CF-44E3-9099-C40C66FF867C}">
                  <a14:compatExt spid="_x0000_s189513"/>
                </a:ext>
                <a:ext uri="{FF2B5EF4-FFF2-40B4-BE49-F238E27FC236}">
                  <a16:creationId xmlns:a16="http://schemas.microsoft.com/office/drawing/2014/main" id="{00000000-0008-0000-4000-00004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518</xdr:row>
          <xdr:rowOff>133350</xdr:rowOff>
        </xdr:from>
        <xdr:to>
          <xdr:col>15</xdr:col>
          <xdr:colOff>2828925</xdr:colOff>
          <xdr:row>520</xdr:row>
          <xdr:rowOff>390525</xdr:rowOff>
        </xdr:to>
        <xdr:sp macro="" textlink="">
          <xdr:nvSpPr>
            <xdr:cNvPr id="189514" name="Group Box 2" hidden="1">
              <a:extLst>
                <a:ext uri="{63B3BB69-23CF-44E3-9099-C40C66FF867C}">
                  <a14:compatExt spid="_x0000_s189514"/>
                </a:ext>
                <a:ext uri="{FF2B5EF4-FFF2-40B4-BE49-F238E27FC236}">
                  <a16:creationId xmlns:a16="http://schemas.microsoft.com/office/drawing/2014/main" id="{00000000-0008-0000-4000-00004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541</xdr:row>
      <xdr:rowOff>114300</xdr:rowOff>
    </xdr:from>
    <xdr:to>
      <xdr:col>15</xdr:col>
      <xdr:colOff>3048000</xdr:colOff>
      <xdr:row>545</xdr:row>
      <xdr:rowOff>438150</xdr:rowOff>
    </xdr:to>
    <xdr:sp macro="" textlink="">
      <xdr:nvSpPr>
        <xdr:cNvPr id="90" name="角丸四角形 2">
          <a:extLst>
            <a:ext uri="{FF2B5EF4-FFF2-40B4-BE49-F238E27FC236}">
              <a16:creationId xmlns:a16="http://schemas.microsoft.com/office/drawing/2014/main" id="{00000000-0008-0000-4000-00005A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543</xdr:row>
          <xdr:rowOff>228600</xdr:rowOff>
        </xdr:from>
        <xdr:to>
          <xdr:col>15</xdr:col>
          <xdr:colOff>2600325</xdr:colOff>
          <xdr:row>545</xdr:row>
          <xdr:rowOff>57150</xdr:rowOff>
        </xdr:to>
        <xdr:sp macro="" textlink="">
          <xdr:nvSpPr>
            <xdr:cNvPr id="189515" name="Option Button 2記入する" hidden="1">
              <a:extLst>
                <a:ext uri="{63B3BB69-23CF-44E3-9099-C40C66FF867C}">
                  <a14:compatExt spid="_x0000_s189515"/>
                </a:ext>
                <a:ext uri="{FF2B5EF4-FFF2-40B4-BE49-F238E27FC236}">
                  <a16:creationId xmlns:a16="http://schemas.microsoft.com/office/drawing/2014/main" id="{00000000-0008-0000-4000-00004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545</xdr:row>
          <xdr:rowOff>114300</xdr:rowOff>
        </xdr:from>
        <xdr:to>
          <xdr:col>15</xdr:col>
          <xdr:colOff>1914525</xdr:colOff>
          <xdr:row>545</xdr:row>
          <xdr:rowOff>381000</xdr:rowOff>
        </xdr:to>
        <xdr:sp macro="" textlink="">
          <xdr:nvSpPr>
            <xdr:cNvPr id="189516" name="Option Button 2記入しない" hidden="1">
              <a:extLst>
                <a:ext uri="{63B3BB69-23CF-44E3-9099-C40C66FF867C}">
                  <a14:compatExt spid="_x0000_s189516"/>
                </a:ext>
                <a:ext uri="{FF2B5EF4-FFF2-40B4-BE49-F238E27FC236}">
                  <a16:creationId xmlns:a16="http://schemas.microsoft.com/office/drawing/2014/main" id="{00000000-0008-0000-4000-00004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543</xdr:row>
          <xdr:rowOff>133350</xdr:rowOff>
        </xdr:from>
        <xdr:to>
          <xdr:col>15</xdr:col>
          <xdr:colOff>2828925</xdr:colOff>
          <xdr:row>545</xdr:row>
          <xdr:rowOff>390525</xdr:rowOff>
        </xdr:to>
        <xdr:sp macro="" textlink="">
          <xdr:nvSpPr>
            <xdr:cNvPr id="189517" name="Group Box 2" hidden="1">
              <a:extLst>
                <a:ext uri="{63B3BB69-23CF-44E3-9099-C40C66FF867C}">
                  <a14:compatExt spid="_x0000_s189517"/>
                </a:ext>
                <a:ext uri="{FF2B5EF4-FFF2-40B4-BE49-F238E27FC236}">
                  <a16:creationId xmlns:a16="http://schemas.microsoft.com/office/drawing/2014/main" id="{00000000-0008-0000-4000-00004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566</xdr:row>
      <xdr:rowOff>114300</xdr:rowOff>
    </xdr:from>
    <xdr:to>
      <xdr:col>15</xdr:col>
      <xdr:colOff>3048000</xdr:colOff>
      <xdr:row>570</xdr:row>
      <xdr:rowOff>438150</xdr:rowOff>
    </xdr:to>
    <xdr:sp macro="" textlink="">
      <xdr:nvSpPr>
        <xdr:cNvPr id="94" name="角丸四角形 2">
          <a:extLst>
            <a:ext uri="{FF2B5EF4-FFF2-40B4-BE49-F238E27FC236}">
              <a16:creationId xmlns:a16="http://schemas.microsoft.com/office/drawing/2014/main" id="{00000000-0008-0000-4000-00005E000000}"/>
            </a:ext>
          </a:extLst>
        </xdr:cNvPr>
        <xdr:cNvSpPr/>
      </xdr:nvSpPr>
      <xdr:spPr>
        <a:xfrm>
          <a:off x="6884671" y="23690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568</xdr:row>
          <xdr:rowOff>228600</xdr:rowOff>
        </xdr:from>
        <xdr:to>
          <xdr:col>15</xdr:col>
          <xdr:colOff>2600325</xdr:colOff>
          <xdr:row>570</xdr:row>
          <xdr:rowOff>57150</xdr:rowOff>
        </xdr:to>
        <xdr:sp macro="" textlink="">
          <xdr:nvSpPr>
            <xdr:cNvPr id="189518" name="Option Button 2記入する" hidden="1">
              <a:extLst>
                <a:ext uri="{63B3BB69-23CF-44E3-9099-C40C66FF867C}">
                  <a14:compatExt spid="_x0000_s189518"/>
                </a:ext>
                <a:ext uri="{FF2B5EF4-FFF2-40B4-BE49-F238E27FC236}">
                  <a16:creationId xmlns:a16="http://schemas.microsoft.com/office/drawing/2014/main" id="{00000000-0008-0000-4000-00004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570</xdr:row>
          <xdr:rowOff>114300</xdr:rowOff>
        </xdr:from>
        <xdr:to>
          <xdr:col>15</xdr:col>
          <xdr:colOff>1914525</xdr:colOff>
          <xdr:row>570</xdr:row>
          <xdr:rowOff>381000</xdr:rowOff>
        </xdr:to>
        <xdr:sp macro="" textlink="">
          <xdr:nvSpPr>
            <xdr:cNvPr id="189519" name="Option Button 2記入しない" hidden="1">
              <a:extLst>
                <a:ext uri="{63B3BB69-23CF-44E3-9099-C40C66FF867C}">
                  <a14:compatExt spid="_x0000_s189519"/>
                </a:ext>
                <a:ext uri="{FF2B5EF4-FFF2-40B4-BE49-F238E27FC236}">
                  <a16:creationId xmlns:a16="http://schemas.microsoft.com/office/drawing/2014/main" id="{00000000-0008-0000-4000-00004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568</xdr:row>
          <xdr:rowOff>133350</xdr:rowOff>
        </xdr:from>
        <xdr:to>
          <xdr:col>15</xdr:col>
          <xdr:colOff>2828925</xdr:colOff>
          <xdr:row>570</xdr:row>
          <xdr:rowOff>390525</xdr:rowOff>
        </xdr:to>
        <xdr:sp macro="" textlink="">
          <xdr:nvSpPr>
            <xdr:cNvPr id="189520" name="Group Box 2" hidden="1">
              <a:extLst>
                <a:ext uri="{63B3BB69-23CF-44E3-9099-C40C66FF867C}">
                  <a14:compatExt spid="_x0000_s189520"/>
                </a:ext>
                <a:ext uri="{FF2B5EF4-FFF2-40B4-BE49-F238E27FC236}">
                  <a16:creationId xmlns:a16="http://schemas.microsoft.com/office/drawing/2014/main" id="{00000000-0008-0000-4000-00005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591</xdr:row>
      <xdr:rowOff>114300</xdr:rowOff>
    </xdr:from>
    <xdr:to>
      <xdr:col>15</xdr:col>
      <xdr:colOff>3048000</xdr:colOff>
      <xdr:row>595</xdr:row>
      <xdr:rowOff>438150</xdr:rowOff>
    </xdr:to>
    <xdr:sp macro="" textlink="">
      <xdr:nvSpPr>
        <xdr:cNvPr id="98" name="角丸四角形 2">
          <a:extLst>
            <a:ext uri="{FF2B5EF4-FFF2-40B4-BE49-F238E27FC236}">
              <a16:creationId xmlns:a16="http://schemas.microsoft.com/office/drawing/2014/main" id="{00000000-0008-0000-4000-000062000000}"/>
            </a:ext>
          </a:extLst>
        </xdr:cNvPr>
        <xdr:cNvSpPr/>
      </xdr:nvSpPr>
      <xdr:spPr>
        <a:xfrm>
          <a:off x="6884671" y="32529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593</xdr:row>
          <xdr:rowOff>228600</xdr:rowOff>
        </xdr:from>
        <xdr:to>
          <xdr:col>15</xdr:col>
          <xdr:colOff>2600325</xdr:colOff>
          <xdr:row>595</xdr:row>
          <xdr:rowOff>57150</xdr:rowOff>
        </xdr:to>
        <xdr:sp macro="" textlink="">
          <xdr:nvSpPr>
            <xdr:cNvPr id="189521" name="Option Button 2記入する" hidden="1">
              <a:extLst>
                <a:ext uri="{63B3BB69-23CF-44E3-9099-C40C66FF867C}">
                  <a14:compatExt spid="_x0000_s189521"/>
                </a:ext>
                <a:ext uri="{FF2B5EF4-FFF2-40B4-BE49-F238E27FC236}">
                  <a16:creationId xmlns:a16="http://schemas.microsoft.com/office/drawing/2014/main" id="{00000000-0008-0000-4000-00005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595</xdr:row>
          <xdr:rowOff>114300</xdr:rowOff>
        </xdr:from>
        <xdr:to>
          <xdr:col>15</xdr:col>
          <xdr:colOff>1914525</xdr:colOff>
          <xdr:row>595</xdr:row>
          <xdr:rowOff>381000</xdr:rowOff>
        </xdr:to>
        <xdr:sp macro="" textlink="">
          <xdr:nvSpPr>
            <xdr:cNvPr id="189522" name="Option Button 2記入しない" hidden="1">
              <a:extLst>
                <a:ext uri="{63B3BB69-23CF-44E3-9099-C40C66FF867C}">
                  <a14:compatExt spid="_x0000_s189522"/>
                </a:ext>
                <a:ext uri="{FF2B5EF4-FFF2-40B4-BE49-F238E27FC236}">
                  <a16:creationId xmlns:a16="http://schemas.microsoft.com/office/drawing/2014/main" id="{00000000-0008-0000-4000-00005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593</xdr:row>
          <xdr:rowOff>133350</xdr:rowOff>
        </xdr:from>
        <xdr:to>
          <xdr:col>15</xdr:col>
          <xdr:colOff>2828925</xdr:colOff>
          <xdr:row>595</xdr:row>
          <xdr:rowOff>390525</xdr:rowOff>
        </xdr:to>
        <xdr:sp macro="" textlink="">
          <xdr:nvSpPr>
            <xdr:cNvPr id="189523" name="Group Box 2" hidden="1">
              <a:extLst>
                <a:ext uri="{63B3BB69-23CF-44E3-9099-C40C66FF867C}">
                  <a14:compatExt spid="_x0000_s189523"/>
                </a:ext>
                <a:ext uri="{FF2B5EF4-FFF2-40B4-BE49-F238E27FC236}">
                  <a16:creationId xmlns:a16="http://schemas.microsoft.com/office/drawing/2014/main" id="{00000000-0008-0000-4000-00005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616</xdr:row>
      <xdr:rowOff>114300</xdr:rowOff>
    </xdr:from>
    <xdr:to>
      <xdr:col>15</xdr:col>
      <xdr:colOff>3048000</xdr:colOff>
      <xdr:row>620</xdr:row>
      <xdr:rowOff>438150</xdr:rowOff>
    </xdr:to>
    <xdr:sp macro="" textlink="">
      <xdr:nvSpPr>
        <xdr:cNvPr id="102" name="角丸四角形 2">
          <a:extLst>
            <a:ext uri="{FF2B5EF4-FFF2-40B4-BE49-F238E27FC236}">
              <a16:creationId xmlns:a16="http://schemas.microsoft.com/office/drawing/2014/main" id="{00000000-0008-0000-4000-000066000000}"/>
            </a:ext>
          </a:extLst>
        </xdr:cNvPr>
        <xdr:cNvSpPr/>
      </xdr:nvSpPr>
      <xdr:spPr>
        <a:xfrm>
          <a:off x="6884671" y="41368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618</xdr:row>
          <xdr:rowOff>228600</xdr:rowOff>
        </xdr:from>
        <xdr:to>
          <xdr:col>15</xdr:col>
          <xdr:colOff>2600325</xdr:colOff>
          <xdr:row>620</xdr:row>
          <xdr:rowOff>57150</xdr:rowOff>
        </xdr:to>
        <xdr:sp macro="" textlink="">
          <xdr:nvSpPr>
            <xdr:cNvPr id="189524" name="Option Button 2記入する" hidden="1">
              <a:extLst>
                <a:ext uri="{63B3BB69-23CF-44E3-9099-C40C66FF867C}">
                  <a14:compatExt spid="_x0000_s189524"/>
                </a:ext>
                <a:ext uri="{FF2B5EF4-FFF2-40B4-BE49-F238E27FC236}">
                  <a16:creationId xmlns:a16="http://schemas.microsoft.com/office/drawing/2014/main" id="{00000000-0008-0000-4000-00005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620</xdr:row>
          <xdr:rowOff>114300</xdr:rowOff>
        </xdr:from>
        <xdr:to>
          <xdr:col>15</xdr:col>
          <xdr:colOff>1914525</xdr:colOff>
          <xdr:row>620</xdr:row>
          <xdr:rowOff>381000</xdr:rowOff>
        </xdr:to>
        <xdr:sp macro="" textlink="">
          <xdr:nvSpPr>
            <xdr:cNvPr id="189525" name="Option Button 2記入しない" hidden="1">
              <a:extLst>
                <a:ext uri="{63B3BB69-23CF-44E3-9099-C40C66FF867C}">
                  <a14:compatExt spid="_x0000_s189525"/>
                </a:ext>
                <a:ext uri="{FF2B5EF4-FFF2-40B4-BE49-F238E27FC236}">
                  <a16:creationId xmlns:a16="http://schemas.microsoft.com/office/drawing/2014/main" id="{00000000-0008-0000-4000-00005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618</xdr:row>
          <xdr:rowOff>133350</xdr:rowOff>
        </xdr:from>
        <xdr:to>
          <xdr:col>15</xdr:col>
          <xdr:colOff>2828925</xdr:colOff>
          <xdr:row>620</xdr:row>
          <xdr:rowOff>390525</xdr:rowOff>
        </xdr:to>
        <xdr:sp macro="" textlink="">
          <xdr:nvSpPr>
            <xdr:cNvPr id="189526" name="Group Box 2" hidden="1">
              <a:extLst>
                <a:ext uri="{63B3BB69-23CF-44E3-9099-C40C66FF867C}">
                  <a14:compatExt spid="_x0000_s189526"/>
                </a:ext>
                <a:ext uri="{FF2B5EF4-FFF2-40B4-BE49-F238E27FC236}">
                  <a16:creationId xmlns:a16="http://schemas.microsoft.com/office/drawing/2014/main" id="{00000000-0008-0000-4000-000056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641</xdr:row>
      <xdr:rowOff>114300</xdr:rowOff>
    </xdr:from>
    <xdr:to>
      <xdr:col>15</xdr:col>
      <xdr:colOff>3048000</xdr:colOff>
      <xdr:row>645</xdr:row>
      <xdr:rowOff>438150</xdr:rowOff>
    </xdr:to>
    <xdr:sp macro="" textlink="">
      <xdr:nvSpPr>
        <xdr:cNvPr id="106" name="角丸四角形 2">
          <a:extLst>
            <a:ext uri="{FF2B5EF4-FFF2-40B4-BE49-F238E27FC236}">
              <a16:creationId xmlns:a16="http://schemas.microsoft.com/office/drawing/2014/main" id="{00000000-0008-0000-4000-00006A000000}"/>
            </a:ext>
          </a:extLst>
        </xdr:cNvPr>
        <xdr:cNvSpPr/>
      </xdr:nvSpPr>
      <xdr:spPr>
        <a:xfrm>
          <a:off x="6884671" y="50208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643</xdr:row>
          <xdr:rowOff>228600</xdr:rowOff>
        </xdr:from>
        <xdr:to>
          <xdr:col>15</xdr:col>
          <xdr:colOff>2600325</xdr:colOff>
          <xdr:row>645</xdr:row>
          <xdr:rowOff>57150</xdr:rowOff>
        </xdr:to>
        <xdr:sp macro="" textlink="">
          <xdr:nvSpPr>
            <xdr:cNvPr id="189527" name="Option Button 2記入する" hidden="1">
              <a:extLst>
                <a:ext uri="{63B3BB69-23CF-44E3-9099-C40C66FF867C}">
                  <a14:compatExt spid="_x0000_s189527"/>
                </a:ext>
                <a:ext uri="{FF2B5EF4-FFF2-40B4-BE49-F238E27FC236}">
                  <a16:creationId xmlns:a16="http://schemas.microsoft.com/office/drawing/2014/main" id="{00000000-0008-0000-4000-00005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645</xdr:row>
          <xdr:rowOff>114300</xdr:rowOff>
        </xdr:from>
        <xdr:to>
          <xdr:col>15</xdr:col>
          <xdr:colOff>1914525</xdr:colOff>
          <xdr:row>645</xdr:row>
          <xdr:rowOff>381000</xdr:rowOff>
        </xdr:to>
        <xdr:sp macro="" textlink="">
          <xdr:nvSpPr>
            <xdr:cNvPr id="189528" name="Option Button 2記入しない" hidden="1">
              <a:extLst>
                <a:ext uri="{63B3BB69-23CF-44E3-9099-C40C66FF867C}">
                  <a14:compatExt spid="_x0000_s189528"/>
                </a:ext>
                <a:ext uri="{FF2B5EF4-FFF2-40B4-BE49-F238E27FC236}">
                  <a16:creationId xmlns:a16="http://schemas.microsoft.com/office/drawing/2014/main" id="{00000000-0008-0000-4000-00005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643</xdr:row>
          <xdr:rowOff>133350</xdr:rowOff>
        </xdr:from>
        <xdr:to>
          <xdr:col>15</xdr:col>
          <xdr:colOff>2828925</xdr:colOff>
          <xdr:row>645</xdr:row>
          <xdr:rowOff>390525</xdr:rowOff>
        </xdr:to>
        <xdr:sp macro="" textlink="">
          <xdr:nvSpPr>
            <xdr:cNvPr id="189529" name="Group Box 2" hidden="1">
              <a:extLst>
                <a:ext uri="{63B3BB69-23CF-44E3-9099-C40C66FF867C}">
                  <a14:compatExt spid="_x0000_s189529"/>
                </a:ext>
                <a:ext uri="{FF2B5EF4-FFF2-40B4-BE49-F238E27FC236}">
                  <a16:creationId xmlns:a16="http://schemas.microsoft.com/office/drawing/2014/main" id="{00000000-0008-0000-4000-000059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666</xdr:row>
      <xdr:rowOff>114300</xdr:rowOff>
    </xdr:from>
    <xdr:to>
      <xdr:col>15</xdr:col>
      <xdr:colOff>3048000</xdr:colOff>
      <xdr:row>670</xdr:row>
      <xdr:rowOff>438150</xdr:rowOff>
    </xdr:to>
    <xdr:sp macro="" textlink="">
      <xdr:nvSpPr>
        <xdr:cNvPr id="110" name="角丸四角形 2">
          <a:extLst>
            <a:ext uri="{FF2B5EF4-FFF2-40B4-BE49-F238E27FC236}">
              <a16:creationId xmlns:a16="http://schemas.microsoft.com/office/drawing/2014/main" id="{00000000-0008-0000-4000-00006E000000}"/>
            </a:ext>
          </a:extLst>
        </xdr:cNvPr>
        <xdr:cNvSpPr/>
      </xdr:nvSpPr>
      <xdr:spPr>
        <a:xfrm>
          <a:off x="6884671" y="59047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668</xdr:row>
          <xdr:rowOff>228600</xdr:rowOff>
        </xdr:from>
        <xdr:to>
          <xdr:col>15</xdr:col>
          <xdr:colOff>2600325</xdr:colOff>
          <xdr:row>670</xdr:row>
          <xdr:rowOff>57150</xdr:rowOff>
        </xdr:to>
        <xdr:sp macro="" textlink="">
          <xdr:nvSpPr>
            <xdr:cNvPr id="189530" name="Option Button 2記入する" hidden="1">
              <a:extLst>
                <a:ext uri="{63B3BB69-23CF-44E3-9099-C40C66FF867C}">
                  <a14:compatExt spid="_x0000_s189530"/>
                </a:ext>
                <a:ext uri="{FF2B5EF4-FFF2-40B4-BE49-F238E27FC236}">
                  <a16:creationId xmlns:a16="http://schemas.microsoft.com/office/drawing/2014/main" id="{00000000-0008-0000-4000-00005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670</xdr:row>
          <xdr:rowOff>114300</xdr:rowOff>
        </xdr:from>
        <xdr:to>
          <xdr:col>15</xdr:col>
          <xdr:colOff>1914525</xdr:colOff>
          <xdr:row>670</xdr:row>
          <xdr:rowOff>381000</xdr:rowOff>
        </xdr:to>
        <xdr:sp macro="" textlink="">
          <xdr:nvSpPr>
            <xdr:cNvPr id="189531" name="Option Button 2記入しない" hidden="1">
              <a:extLst>
                <a:ext uri="{63B3BB69-23CF-44E3-9099-C40C66FF867C}">
                  <a14:compatExt spid="_x0000_s189531"/>
                </a:ext>
                <a:ext uri="{FF2B5EF4-FFF2-40B4-BE49-F238E27FC236}">
                  <a16:creationId xmlns:a16="http://schemas.microsoft.com/office/drawing/2014/main" id="{00000000-0008-0000-4000-00005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668</xdr:row>
          <xdr:rowOff>133350</xdr:rowOff>
        </xdr:from>
        <xdr:to>
          <xdr:col>15</xdr:col>
          <xdr:colOff>2828925</xdr:colOff>
          <xdr:row>670</xdr:row>
          <xdr:rowOff>390525</xdr:rowOff>
        </xdr:to>
        <xdr:sp macro="" textlink="">
          <xdr:nvSpPr>
            <xdr:cNvPr id="189532" name="Group Box 2" hidden="1">
              <a:extLst>
                <a:ext uri="{63B3BB69-23CF-44E3-9099-C40C66FF867C}">
                  <a14:compatExt spid="_x0000_s189532"/>
                </a:ext>
                <a:ext uri="{FF2B5EF4-FFF2-40B4-BE49-F238E27FC236}">
                  <a16:creationId xmlns:a16="http://schemas.microsoft.com/office/drawing/2014/main" id="{00000000-0008-0000-4000-00005C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691</xdr:row>
      <xdr:rowOff>114300</xdr:rowOff>
    </xdr:from>
    <xdr:to>
      <xdr:col>15</xdr:col>
      <xdr:colOff>3048000</xdr:colOff>
      <xdr:row>695</xdr:row>
      <xdr:rowOff>438150</xdr:rowOff>
    </xdr:to>
    <xdr:sp macro="" textlink="">
      <xdr:nvSpPr>
        <xdr:cNvPr id="114" name="角丸四角形 2">
          <a:extLst>
            <a:ext uri="{FF2B5EF4-FFF2-40B4-BE49-F238E27FC236}">
              <a16:creationId xmlns:a16="http://schemas.microsoft.com/office/drawing/2014/main" id="{00000000-0008-0000-4000-000072000000}"/>
            </a:ext>
          </a:extLst>
        </xdr:cNvPr>
        <xdr:cNvSpPr/>
      </xdr:nvSpPr>
      <xdr:spPr>
        <a:xfrm>
          <a:off x="6884671" y="67886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693</xdr:row>
          <xdr:rowOff>228600</xdr:rowOff>
        </xdr:from>
        <xdr:to>
          <xdr:col>15</xdr:col>
          <xdr:colOff>2600325</xdr:colOff>
          <xdr:row>695</xdr:row>
          <xdr:rowOff>57150</xdr:rowOff>
        </xdr:to>
        <xdr:sp macro="" textlink="">
          <xdr:nvSpPr>
            <xdr:cNvPr id="189533" name="Option Button 2記入する" hidden="1">
              <a:extLst>
                <a:ext uri="{63B3BB69-23CF-44E3-9099-C40C66FF867C}">
                  <a14:compatExt spid="_x0000_s189533"/>
                </a:ext>
                <a:ext uri="{FF2B5EF4-FFF2-40B4-BE49-F238E27FC236}">
                  <a16:creationId xmlns:a16="http://schemas.microsoft.com/office/drawing/2014/main" id="{00000000-0008-0000-4000-00005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695</xdr:row>
          <xdr:rowOff>114300</xdr:rowOff>
        </xdr:from>
        <xdr:to>
          <xdr:col>15</xdr:col>
          <xdr:colOff>1914525</xdr:colOff>
          <xdr:row>695</xdr:row>
          <xdr:rowOff>381000</xdr:rowOff>
        </xdr:to>
        <xdr:sp macro="" textlink="">
          <xdr:nvSpPr>
            <xdr:cNvPr id="189534" name="Option Button 2記入しない" hidden="1">
              <a:extLst>
                <a:ext uri="{63B3BB69-23CF-44E3-9099-C40C66FF867C}">
                  <a14:compatExt spid="_x0000_s189534"/>
                </a:ext>
                <a:ext uri="{FF2B5EF4-FFF2-40B4-BE49-F238E27FC236}">
                  <a16:creationId xmlns:a16="http://schemas.microsoft.com/office/drawing/2014/main" id="{00000000-0008-0000-4000-00005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693</xdr:row>
          <xdr:rowOff>133350</xdr:rowOff>
        </xdr:from>
        <xdr:to>
          <xdr:col>15</xdr:col>
          <xdr:colOff>2828925</xdr:colOff>
          <xdr:row>695</xdr:row>
          <xdr:rowOff>390525</xdr:rowOff>
        </xdr:to>
        <xdr:sp macro="" textlink="">
          <xdr:nvSpPr>
            <xdr:cNvPr id="189535" name="Group Box 2" hidden="1">
              <a:extLst>
                <a:ext uri="{63B3BB69-23CF-44E3-9099-C40C66FF867C}">
                  <a14:compatExt spid="_x0000_s189535"/>
                </a:ext>
                <a:ext uri="{FF2B5EF4-FFF2-40B4-BE49-F238E27FC236}">
                  <a16:creationId xmlns:a16="http://schemas.microsoft.com/office/drawing/2014/main" id="{00000000-0008-0000-4000-00005F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716</xdr:row>
      <xdr:rowOff>114300</xdr:rowOff>
    </xdr:from>
    <xdr:to>
      <xdr:col>15</xdr:col>
      <xdr:colOff>3048000</xdr:colOff>
      <xdr:row>720</xdr:row>
      <xdr:rowOff>438150</xdr:rowOff>
    </xdr:to>
    <xdr:sp macro="" textlink="">
      <xdr:nvSpPr>
        <xdr:cNvPr id="118" name="角丸四角形 2">
          <a:extLst>
            <a:ext uri="{FF2B5EF4-FFF2-40B4-BE49-F238E27FC236}">
              <a16:creationId xmlns:a16="http://schemas.microsoft.com/office/drawing/2014/main" id="{00000000-0008-0000-4000-000076000000}"/>
            </a:ext>
          </a:extLst>
        </xdr:cNvPr>
        <xdr:cNvSpPr/>
      </xdr:nvSpPr>
      <xdr:spPr>
        <a:xfrm>
          <a:off x="6884671" y="76725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718</xdr:row>
          <xdr:rowOff>228600</xdr:rowOff>
        </xdr:from>
        <xdr:to>
          <xdr:col>15</xdr:col>
          <xdr:colOff>2600325</xdr:colOff>
          <xdr:row>720</xdr:row>
          <xdr:rowOff>57150</xdr:rowOff>
        </xdr:to>
        <xdr:sp macro="" textlink="">
          <xdr:nvSpPr>
            <xdr:cNvPr id="189536" name="Option Button 2記入する" hidden="1">
              <a:extLst>
                <a:ext uri="{63B3BB69-23CF-44E3-9099-C40C66FF867C}">
                  <a14:compatExt spid="_x0000_s189536"/>
                </a:ext>
                <a:ext uri="{FF2B5EF4-FFF2-40B4-BE49-F238E27FC236}">
                  <a16:creationId xmlns:a16="http://schemas.microsoft.com/office/drawing/2014/main" id="{00000000-0008-0000-4000-00006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720</xdr:row>
          <xdr:rowOff>114300</xdr:rowOff>
        </xdr:from>
        <xdr:to>
          <xdr:col>15</xdr:col>
          <xdr:colOff>1914525</xdr:colOff>
          <xdr:row>720</xdr:row>
          <xdr:rowOff>381000</xdr:rowOff>
        </xdr:to>
        <xdr:sp macro="" textlink="">
          <xdr:nvSpPr>
            <xdr:cNvPr id="189537" name="Option Button 2記入しない" hidden="1">
              <a:extLst>
                <a:ext uri="{63B3BB69-23CF-44E3-9099-C40C66FF867C}">
                  <a14:compatExt spid="_x0000_s189537"/>
                </a:ext>
                <a:ext uri="{FF2B5EF4-FFF2-40B4-BE49-F238E27FC236}">
                  <a16:creationId xmlns:a16="http://schemas.microsoft.com/office/drawing/2014/main" id="{00000000-0008-0000-4000-00006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718</xdr:row>
          <xdr:rowOff>133350</xdr:rowOff>
        </xdr:from>
        <xdr:to>
          <xdr:col>15</xdr:col>
          <xdr:colOff>2828925</xdr:colOff>
          <xdr:row>720</xdr:row>
          <xdr:rowOff>390525</xdr:rowOff>
        </xdr:to>
        <xdr:sp macro="" textlink="">
          <xdr:nvSpPr>
            <xdr:cNvPr id="189538" name="Group Box 2" hidden="1">
              <a:extLst>
                <a:ext uri="{63B3BB69-23CF-44E3-9099-C40C66FF867C}">
                  <a14:compatExt spid="_x0000_s189538"/>
                </a:ext>
                <a:ext uri="{FF2B5EF4-FFF2-40B4-BE49-F238E27FC236}">
                  <a16:creationId xmlns:a16="http://schemas.microsoft.com/office/drawing/2014/main" id="{00000000-0008-0000-4000-000062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741</xdr:row>
      <xdr:rowOff>114300</xdr:rowOff>
    </xdr:from>
    <xdr:to>
      <xdr:col>15</xdr:col>
      <xdr:colOff>3048000</xdr:colOff>
      <xdr:row>745</xdr:row>
      <xdr:rowOff>438150</xdr:rowOff>
    </xdr:to>
    <xdr:sp macro="" textlink="">
      <xdr:nvSpPr>
        <xdr:cNvPr id="122" name="角丸四角形 2">
          <a:extLst>
            <a:ext uri="{FF2B5EF4-FFF2-40B4-BE49-F238E27FC236}">
              <a16:creationId xmlns:a16="http://schemas.microsoft.com/office/drawing/2014/main" id="{00000000-0008-0000-4000-00007A000000}"/>
            </a:ext>
          </a:extLst>
        </xdr:cNvPr>
        <xdr:cNvSpPr/>
      </xdr:nvSpPr>
      <xdr:spPr>
        <a:xfrm>
          <a:off x="6884671" y="85564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743</xdr:row>
          <xdr:rowOff>228600</xdr:rowOff>
        </xdr:from>
        <xdr:to>
          <xdr:col>15</xdr:col>
          <xdr:colOff>2600325</xdr:colOff>
          <xdr:row>745</xdr:row>
          <xdr:rowOff>57150</xdr:rowOff>
        </xdr:to>
        <xdr:sp macro="" textlink="">
          <xdr:nvSpPr>
            <xdr:cNvPr id="189539" name="Option Button 2記入する" hidden="1">
              <a:extLst>
                <a:ext uri="{63B3BB69-23CF-44E3-9099-C40C66FF867C}">
                  <a14:compatExt spid="_x0000_s189539"/>
                </a:ext>
                <a:ext uri="{FF2B5EF4-FFF2-40B4-BE49-F238E27FC236}">
                  <a16:creationId xmlns:a16="http://schemas.microsoft.com/office/drawing/2014/main" id="{00000000-0008-0000-4000-00006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745</xdr:row>
          <xdr:rowOff>114300</xdr:rowOff>
        </xdr:from>
        <xdr:to>
          <xdr:col>15</xdr:col>
          <xdr:colOff>1914525</xdr:colOff>
          <xdr:row>745</xdr:row>
          <xdr:rowOff>381000</xdr:rowOff>
        </xdr:to>
        <xdr:sp macro="" textlink="">
          <xdr:nvSpPr>
            <xdr:cNvPr id="189540" name="Option Button 2記入しない" hidden="1">
              <a:extLst>
                <a:ext uri="{63B3BB69-23CF-44E3-9099-C40C66FF867C}">
                  <a14:compatExt spid="_x0000_s189540"/>
                </a:ext>
                <a:ext uri="{FF2B5EF4-FFF2-40B4-BE49-F238E27FC236}">
                  <a16:creationId xmlns:a16="http://schemas.microsoft.com/office/drawing/2014/main" id="{00000000-0008-0000-4000-00006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743</xdr:row>
          <xdr:rowOff>133350</xdr:rowOff>
        </xdr:from>
        <xdr:to>
          <xdr:col>15</xdr:col>
          <xdr:colOff>2828925</xdr:colOff>
          <xdr:row>745</xdr:row>
          <xdr:rowOff>390525</xdr:rowOff>
        </xdr:to>
        <xdr:sp macro="" textlink="">
          <xdr:nvSpPr>
            <xdr:cNvPr id="189541" name="Group Box 2" hidden="1">
              <a:extLst>
                <a:ext uri="{63B3BB69-23CF-44E3-9099-C40C66FF867C}">
                  <a14:compatExt spid="_x0000_s189541"/>
                </a:ext>
                <a:ext uri="{FF2B5EF4-FFF2-40B4-BE49-F238E27FC236}">
                  <a16:creationId xmlns:a16="http://schemas.microsoft.com/office/drawing/2014/main" id="{00000000-0008-0000-4000-000065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766</xdr:row>
      <xdr:rowOff>114300</xdr:rowOff>
    </xdr:from>
    <xdr:to>
      <xdr:col>15</xdr:col>
      <xdr:colOff>3048000</xdr:colOff>
      <xdr:row>770</xdr:row>
      <xdr:rowOff>438150</xdr:rowOff>
    </xdr:to>
    <xdr:sp macro="" textlink="">
      <xdr:nvSpPr>
        <xdr:cNvPr id="126" name="角丸四角形 2">
          <a:extLst>
            <a:ext uri="{FF2B5EF4-FFF2-40B4-BE49-F238E27FC236}">
              <a16:creationId xmlns:a16="http://schemas.microsoft.com/office/drawing/2014/main" id="{00000000-0008-0000-4000-00007E000000}"/>
            </a:ext>
          </a:extLst>
        </xdr:cNvPr>
        <xdr:cNvSpPr/>
      </xdr:nvSpPr>
      <xdr:spPr>
        <a:xfrm>
          <a:off x="6884671" y="94404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768</xdr:row>
          <xdr:rowOff>228600</xdr:rowOff>
        </xdr:from>
        <xdr:to>
          <xdr:col>15</xdr:col>
          <xdr:colOff>2600325</xdr:colOff>
          <xdr:row>770</xdr:row>
          <xdr:rowOff>57150</xdr:rowOff>
        </xdr:to>
        <xdr:sp macro="" textlink="">
          <xdr:nvSpPr>
            <xdr:cNvPr id="189542" name="Option Button 2記入する" hidden="1">
              <a:extLst>
                <a:ext uri="{63B3BB69-23CF-44E3-9099-C40C66FF867C}">
                  <a14:compatExt spid="_x0000_s189542"/>
                </a:ext>
                <a:ext uri="{FF2B5EF4-FFF2-40B4-BE49-F238E27FC236}">
                  <a16:creationId xmlns:a16="http://schemas.microsoft.com/office/drawing/2014/main" id="{00000000-0008-0000-4000-00006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770</xdr:row>
          <xdr:rowOff>114300</xdr:rowOff>
        </xdr:from>
        <xdr:to>
          <xdr:col>15</xdr:col>
          <xdr:colOff>1914525</xdr:colOff>
          <xdr:row>770</xdr:row>
          <xdr:rowOff>381000</xdr:rowOff>
        </xdr:to>
        <xdr:sp macro="" textlink="">
          <xdr:nvSpPr>
            <xdr:cNvPr id="189543" name="Option Button 2記入しない" hidden="1">
              <a:extLst>
                <a:ext uri="{63B3BB69-23CF-44E3-9099-C40C66FF867C}">
                  <a14:compatExt spid="_x0000_s189543"/>
                </a:ext>
                <a:ext uri="{FF2B5EF4-FFF2-40B4-BE49-F238E27FC236}">
                  <a16:creationId xmlns:a16="http://schemas.microsoft.com/office/drawing/2014/main" id="{00000000-0008-0000-4000-00006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768</xdr:row>
          <xdr:rowOff>133350</xdr:rowOff>
        </xdr:from>
        <xdr:to>
          <xdr:col>15</xdr:col>
          <xdr:colOff>2828925</xdr:colOff>
          <xdr:row>770</xdr:row>
          <xdr:rowOff>390525</xdr:rowOff>
        </xdr:to>
        <xdr:sp macro="" textlink="">
          <xdr:nvSpPr>
            <xdr:cNvPr id="189544" name="Group Box 2" hidden="1">
              <a:extLst>
                <a:ext uri="{63B3BB69-23CF-44E3-9099-C40C66FF867C}">
                  <a14:compatExt spid="_x0000_s189544"/>
                </a:ext>
                <a:ext uri="{FF2B5EF4-FFF2-40B4-BE49-F238E27FC236}">
                  <a16:creationId xmlns:a16="http://schemas.microsoft.com/office/drawing/2014/main" id="{00000000-0008-0000-4000-000068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791</xdr:row>
      <xdr:rowOff>114300</xdr:rowOff>
    </xdr:from>
    <xdr:to>
      <xdr:col>15</xdr:col>
      <xdr:colOff>3048000</xdr:colOff>
      <xdr:row>795</xdr:row>
      <xdr:rowOff>438150</xdr:rowOff>
    </xdr:to>
    <xdr:sp macro="" textlink="">
      <xdr:nvSpPr>
        <xdr:cNvPr id="130" name="角丸四角形 2">
          <a:extLst>
            <a:ext uri="{FF2B5EF4-FFF2-40B4-BE49-F238E27FC236}">
              <a16:creationId xmlns:a16="http://schemas.microsoft.com/office/drawing/2014/main" id="{00000000-0008-0000-4000-000082000000}"/>
            </a:ext>
          </a:extLst>
        </xdr:cNvPr>
        <xdr:cNvSpPr/>
      </xdr:nvSpPr>
      <xdr:spPr>
        <a:xfrm>
          <a:off x="6884671" y="14851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793</xdr:row>
          <xdr:rowOff>228600</xdr:rowOff>
        </xdr:from>
        <xdr:to>
          <xdr:col>15</xdr:col>
          <xdr:colOff>2600325</xdr:colOff>
          <xdr:row>795</xdr:row>
          <xdr:rowOff>57150</xdr:rowOff>
        </xdr:to>
        <xdr:sp macro="" textlink="">
          <xdr:nvSpPr>
            <xdr:cNvPr id="189545" name="Option Button 2記入する" hidden="1">
              <a:extLst>
                <a:ext uri="{63B3BB69-23CF-44E3-9099-C40C66FF867C}">
                  <a14:compatExt spid="_x0000_s189545"/>
                </a:ext>
                <a:ext uri="{FF2B5EF4-FFF2-40B4-BE49-F238E27FC236}">
                  <a16:creationId xmlns:a16="http://schemas.microsoft.com/office/drawing/2014/main" id="{00000000-0008-0000-4000-00006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795</xdr:row>
          <xdr:rowOff>114300</xdr:rowOff>
        </xdr:from>
        <xdr:to>
          <xdr:col>15</xdr:col>
          <xdr:colOff>1914525</xdr:colOff>
          <xdr:row>795</xdr:row>
          <xdr:rowOff>381000</xdr:rowOff>
        </xdr:to>
        <xdr:sp macro="" textlink="">
          <xdr:nvSpPr>
            <xdr:cNvPr id="189546" name="Option Button 2記入しない" hidden="1">
              <a:extLst>
                <a:ext uri="{63B3BB69-23CF-44E3-9099-C40C66FF867C}">
                  <a14:compatExt spid="_x0000_s189546"/>
                </a:ext>
                <a:ext uri="{FF2B5EF4-FFF2-40B4-BE49-F238E27FC236}">
                  <a16:creationId xmlns:a16="http://schemas.microsoft.com/office/drawing/2014/main" id="{00000000-0008-0000-4000-00006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793</xdr:row>
          <xdr:rowOff>133350</xdr:rowOff>
        </xdr:from>
        <xdr:to>
          <xdr:col>15</xdr:col>
          <xdr:colOff>2828925</xdr:colOff>
          <xdr:row>795</xdr:row>
          <xdr:rowOff>390525</xdr:rowOff>
        </xdr:to>
        <xdr:sp macro="" textlink="">
          <xdr:nvSpPr>
            <xdr:cNvPr id="189547" name="Group Box 2" hidden="1">
              <a:extLst>
                <a:ext uri="{63B3BB69-23CF-44E3-9099-C40C66FF867C}">
                  <a14:compatExt spid="_x0000_s189547"/>
                </a:ext>
                <a:ext uri="{FF2B5EF4-FFF2-40B4-BE49-F238E27FC236}">
                  <a16:creationId xmlns:a16="http://schemas.microsoft.com/office/drawing/2014/main" id="{00000000-0008-0000-4000-00006B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816</xdr:row>
      <xdr:rowOff>114300</xdr:rowOff>
    </xdr:from>
    <xdr:to>
      <xdr:col>15</xdr:col>
      <xdr:colOff>3048000</xdr:colOff>
      <xdr:row>820</xdr:row>
      <xdr:rowOff>438150</xdr:rowOff>
    </xdr:to>
    <xdr:sp macro="" textlink="">
      <xdr:nvSpPr>
        <xdr:cNvPr id="134" name="角丸四角形 2">
          <a:extLst>
            <a:ext uri="{FF2B5EF4-FFF2-40B4-BE49-F238E27FC236}">
              <a16:creationId xmlns:a16="http://schemas.microsoft.com/office/drawing/2014/main" id="{00000000-0008-0000-4000-000086000000}"/>
            </a:ext>
          </a:extLst>
        </xdr:cNvPr>
        <xdr:cNvSpPr/>
      </xdr:nvSpPr>
      <xdr:spPr>
        <a:xfrm>
          <a:off x="6884671" y="23690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818</xdr:row>
          <xdr:rowOff>228600</xdr:rowOff>
        </xdr:from>
        <xdr:to>
          <xdr:col>15</xdr:col>
          <xdr:colOff>2600325</xdr:colOff>
          <xdr:row>820</xdr:row>
          <xdr:rowOff>57150</xdr:rowOff>
        </xdr:to>
        <xdr:sp macro="" textlink="">
          <xdr:nvSpPr>
            <xdr:cNvPr id="189548" name="Option Button 2記入する" hidden="1">
              <a:extLst>
                <a:ext uri="{63B3BB69-23CF-44E3-9099-C40C66FF867C}">
                  <a14:compatExt spid="_x0000_s189548"/>
                </a:ext>
                <a:ext uri="{FF2B5EF4-FFF2-40B4-BE49-F238E27FC236}">
                  <a16:creationId xmlns:a16="http://schemas.microsoft.com/office/drawing/2014/main" id="{00000000-0008-0000-4000-00006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820</xdr:row>
          <xdr:rowOff>114300</xdr:rowOff>
        </xdr:from>
        <xdr:to>
          <xdr:col>15</xdr:col>
          <xdr:colOff>1914525</xdr:colOff>
          <xdr:row>820</xdr:row>
          <xdr:rowOff>381000</xdr:rowOff>
        </xdr:to>
        <xdr:sp macro="" textlink="">
          <xdr:nvSpPr>
            <xdr:cNvPr id="189549" name="Option Button 2記入しない" hidden="1">
              <a:extLst>
                <a:ext uri="{63B3BB69-23CF-44E3-9099-C40C66FF867C}">
                  <a14:compatExt spid="_x0000_s189549"/>
                </a:ext>
                <a:ext uri="{FF2B5EF4-FFF2-40B4-BE49-F238E27FC236}">
                  <a16:creationId xmlns:a16="http://schemas.microsoft.com/office/drawing/2014/main" id="{00000000-0008-0000-4000-00006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818</xdr:row>
          <xdr:rowOff>133350</xdr:rowOff>
        </xdr:from>
        <xdr:to>
          <xdr:col>15</xdr:col>
          <xdr:colOff>2828925</xdr:colOff>
          <xdr:row>820</xdr:row>
          <xdr:rowOff>390525</xdr:rowOff>
        </xdr:to>
        <xdr:sp macro="" textlink="">
          <xdr:nvSpPr>
            <xdr:cNvPr id="189550" name="Group Box 2" hidden="1">
              <a:extLst>
                <a:ext uri="{63B3BB69-23CF-44E3-9099-C40C66FF867C}">
                  <a14:compatExt spid="_x0000_s189550"/>
                </a:ext>
                <a:ext uri="{FF2B5EF4-FFF2-40B4-BE49-F238E27FC236}">
                  <a16:creationId xmlns:a16="http://schemas.microsoft.com/office/drawing/2014/main" id="{00000000-0008-0000-4000-00006E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841</xdr:row>
      <xdr:rowOff>114300</xdr:rowOff>
    </xdr:from>
    <xdr:to>
      <xdr:col>15</xdr:col>
      <xdr:colOff>3048000</xdr:colOff>
      <xdr:row>845</xdr:row>
      <xdr:rowOff>438150</xdr:rowOff>
    </xdr:to>
    <xdr:sp macro="" textlink="">
      <xdr:nvSpPr>
        <xdr:cNvPr id="138" name="角丸四角形 2">
          <a:extLst>
            <a:ext uri="{FF2B5EF4-FFF2-40B4-BE49-F238E27FC236}">
              <a16:creationId xmlns:a16="http://schemas.microsoft.com/office/drawing/2014/main" id="{00000000-0008-0000-4000-00008A000000}"/>
            </a:ext>
          </a:extLst>
        </xdr:cNvPr>
        <xdr:cNvSpPr/>
      </xdr:nvSpPr>
      <xdr:spPr>
        <a:xfrm>
          <a:off x="6884671" y="32529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843</xdr:row>
          <xdr:rowOff>228600</xdr:rowOff>
        </xdr:from>
        <xdr:to>
          <xdr:col>15</xdr:col>
          <xdr:colOff>2600325</xdr:colOff>
          <xdr:row>845</xdr:row>
          <xdr:rowOff>57150</xdr:rowOff>
        </xdr:to>
        <xdr:sp macro="" textlink="">
          <xdr:nvSpPr>
            <xdr:cNvPr id="189551" name="Option Button 2記入する" hidden="1">
              <a:extLst>
                <a:ext uri="{63B3BB69-23CF-44E3-9099-C40C66FF867C}">
                  <a14:compatExt spid="_x0000_s189551"/>
                </a:ext>
                <a:ext uri="{FF2B5EF4-FFF2-40B4-BE49-F238E27FC236}">
                  <a16:creationId xmlns:a16="http://schemas.microsoft.com/office/drawing/2014/main" id="{00000000-0008-0000-4000-00006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845</xdr:row>
          <xdr:rowOff>114300</xdr:rowOff>
        </xdr:from>
        <xdr:to>
          <xdr:col>15</xdr:col>
          <xdr:colOff>1914525</xdr:colOff>
          <xdr:row>845</xdr:row>
          <xdr:rowOff>381000</xdr:rowOff>
        </xdr:to>
        <xdr:sp macro="" textlink="">
          <xdr:nvSpPr>
            <xdr:cNvPr id="189552" name="Option Button 2記入しない" hidden="1">
              <a:extLst>
                <a:ext uri="{63B3BB69-23CF-44E3-9099-C40C66FF867C}">
                  <a14:compatExt spid="_x0000_s189552"/>
                </a:ext>
                <a:ext uri="{FF2B5EF4-FFF2-40B4-BE49-F238E27FC236}">
                  <a16:creationId xmlns:a16="http://schemas.microsoft.com/office/drawing/2014/main" id="{00000000-0008-0000-4000-00007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843</xdr:row>
          <xdr:rowOff>133350</xdr:rowOff>
        </xdr:from>
        <xdr:to>
          <xdr:col>15</xdr:col>
          <xdr:colOff>2828925</xdr:colOff>
          <xdr:row>845</xdr:row>
          <xdr:rowOff>390525</xdr:rowOff>
        </xdr:to>
        <xdr:sp macro="" textlink="">
          <xdr:nvSpPr>
            <xdr:cNvPr id="189553" name="Group Box 2" hidden="1">
              <a:extLst>
                <a:ext uri="{63B3BB69-23CF-44E3-9099-C40C66FF867C}">
                  <a14:compatExt spid="_x0000_s189553"/>
                </a:ext>
                <a:ext uri="{FF2B5EF4-FFF2-40B4-BE49-F238E27FC236}">
                  <a16:creationId xmlns:a16="http://schemas.microsoft.com/office/drawing/2014/main" id="{00000000-0008-0000-4000-000071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866</xdr:row>
      <xdr:rowOff>114300</xdr:rowOff>
    </xdr:from>
    <xdr:to>
      <xdr:col>15</xdr:col>
      <xdr:colOff>3048000</xdr:colOff>
      <xdr:row>870</xdr:row>
      <xdr:rowOff>438150</xdr:rowOff>
    </xdr:to>
    <xdr:sp macro="" textlink="">
      <xdr:nvSpPr>
        <xdr:cNvPr id="142" name="角丸四角形 2">
          <a:extLst>
            <a:ext uri="{FF2B5EF4-FFF2-40B4-BE49-F238E27FC236}">
              <a16:creationId xmlns:a16="http://schemas.microsoft.com/office/drawing/2014/main" id="{00000000-0008-0000-4000-00008E000000}"/>
            </a:ext>
          </a:extLst>
        </xdr:cNvPr>
        <xdr:cNvSpPr/>
      </xdr:nvSpPr>
      <xdr:spPr>
        <a:xfrm>
          <a:off x="6884671" y="41368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868</xdr:row>
          <xdr:rowOff>228600</xdr:rowOff>
        </xdr:from>
        <xdr:to>
          <xdr:col>15</xdr:col>
          <xdr:colOff>2600325</xdr:colOff>
          <xdr:row>870</xdr:row>
          <xdr:rowOff>57150</xdr:rowOff>
        </xdr:to>
        <xdr:sp macro="" textlink="">
          <xdr:nvSpPr>
            <xdr:cNvPr id="189554" name="Option Button 2記入する" hidden="1">
              <a:extLst>
                <a:ext uri="{63B3BB69-23CF-44E3-9099-C40C66FF867C}">
                  <a14:compatExt spid="_x0000_s189554"/>
                </a:ext>
                <a:ext uri="{FF2B5EF4-FFF2-40B4-BE49-F238E27FC236}">
                  <a16:creationId xmlns:a16="http://schemas.microsoft.com/office/drawing/2014/main" id="{00000000-0008-0000-4000-00007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870</xdr:row>
          <xdr:rowOff>114300</xdr:rowOff>
        </xdr:from>
        <xdr:to>
          <xdr:col>15</xdr:col>
          <xdr:colOff>1914525</xdr:colOff>
          <xdr:row>870</xdr:row>
          <xdr:rowOff>381000</xdr:rowOff>
        </xdr:to>
        <xdr:sp macro="" textlink="">
          <xdr:nvSpPr>
            <xdr:cNvPr id="189555" name="Option Button 2記入しない" hidden="1">
              <a:extLst>
                <a:ext uri="{63B3BB69-23CF-44E3-9099-C40C66FF867C}">
                  <a14:compatExt spid="_x0000_s189555"/>
                </a:ext>
                <a:ext uri="{FF2B5EF4-FFF2-40B4-BE49-F238E27FC236}">
                  <a16:creationId xmlns:a16="http://schemas.microsoft.com/office/drawing/2014/main" id="{00000000-0008-0000-4000-00007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868</xdr:row>
          <xdr:rowOff>133350</xdr:rowOff>
        </xdr:from>
        <xdr:to>
          <xdr:col>15</xdr:col>
          <xdr:colOff>2828925</xdr:colOff>
          <xdr:row>870</xdr:row>
          <xdr:rowOff>390525</xdr:rowOff>
        </xdr:to>
        <xdr:sp macro="" textlink="">
          <xdr:nvSpPr>
            <xdr:cNvPr id="189556" name="Group Box 2" hidden="1">
              <a:extLst>
                <a:ext uri="{63B3BB69-23CF-44E3-9099-C40C66FF867C}">
                  <a14:compatExt spid="_x0000_s189556"/>
                </a:ext>
                <a:ext uri="{FF2B5EF4-FFF2-40B4-BE49-F238E27FC236}">
                  <a16:creationId xmlns:a16="http://schemas.microsoft.com/office/drawing/2014/main" id="{00000000-0008-0000-4000-000074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891</xdr:row>
      <xdr:rowOff>114300</xdr:rowOff>
    </xdr:from>
    <xdr:to>
      <xdr:col>15</xdr:col>
      <xdr:colOff>3048000</xdr:colOff>
      <xdr:row>895</xdr:row>
      <xdr:rowOff>438150</xdr:rowOff>
    </xdr:to>
    <xdr:sp macro="" textlink="">
      <xdr:nvSpPr>
        <xdr:cNvPr id="146" name="角丸四角形 2">
          <a:extLst>
            <a:ext uri="{FF2B5EF4-FFF2-40B4-BE49-F238E27FC236}">
              <a16:creationId xmlns:a16="http://schemas.microsoft.com/office/drawing/2014/main" id="{00000000-0008-0000-4000-000092000000}"/>
            </a:ext>
          </a:extLst>
        </xdr:cNvPr>
        <xdr:cNvSpPr/>
      </xdr:nvSpPr>
      <xdr:spPr>
        <a:xfrm>
          <a:off x="6884671" y="502081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893</xdr:row>
          <xdr:rowOff>228600</xdr:rowOff>
        </xdr:from>
        <xdr:to>
          <xdr:col>15</xdr:col>
          <xdr:colOff>2600325</xdr:colOff>
          <xdr:row>895</xdr:row>
          <xdr:rowOff>57150</xdr:rowOff>
        </xdr:to>
        <xdr:sp macro="" textlink="">
          <xdr:nvSpPr>
            <xdr:cNvPr id="189557" name="Option Button 2記入する" hidden="1">
              <a:extLst>
                <a:ext uri="{63B3BB69-23CF-44E3-9099-C40C66FF867C}">
                  <a14:compatExt spid="_x0000_s189557"/>
                </a:ext>
                <a:ext uri="{FF2B5EF4-FFF2-40B4-BE49-F238E27FC236}">
                  <a16:creationId xmlns:a16="http://schemas.microsoft.com/office/drawing/2014/main" id="{00000000-0008-0000-4000-00007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895</xdr:row>
          <xdr:rowOff>114300</xdr:rowOff>
        </xdr:from>
        <xdr:to>
          <xdr:col>15</xdr:col>
          <xdr:colOff>1914525</xdr:colOff>
          <xdr:row>895</xdr:row>
          <xdr:rowOff>381000</xdr:rowOff>
        </xdr:to>
        <xdr:sp macro="" textlink="">
          <xdr:nvSpPr>
            <xdr:cNvPr id="189558" name="Option Button 2記入しない" hidden="1">
              <a:extLst>
                <a:ext uri="{63B3BB69-23CF-44E3-9099-C40C66FF867C}">
                  <a14:compatExt spid="_x0000_s189558"/>
                </a:ext>
                <a:ext uri="{FF2B5EF4-FFF2-40B4-BE49-F238E27FC236}">
                  <a16:creationId xmlns:a16="http://schemas.microsoft.com/office/drawing/2014/main" id="{00000000-0008-0000-4000-00007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893</xdr:row>
          <xdr:rowOff>133350</xdr:rowOff>
        </xdr:from>
        <xdr:to>
          <xdr:col>15</xdr:col>
          <xdr:colOff>2828925</xdr:colOff>
          <xdr:row>895</xdr:row>
          <xdr:rowOff>390525</xdr:rowOff>
        </xdr:to>
        <xdr:sp macro="" textlink="">
          <xdr:nvSpPr>
            <xdr:cNvPr id="189559" name="Group Box 2" hidden="1">
              <a:extLst>
                <a:ext uri="{63B3BB69-23CF-44E3-9099-C40C66FF867C}">
                  <a14:compatExt spid="_x0000_s189559"/>
                </a:ext>
                <a:ext uri="{FF2B5EF4-FFF2-40B4-BE49-F238E27FC236}">
                  <a16:creationId xmlns:a16="http://schemas.microsoft.com/office/drawing/2014/main" id="{00000000-0008-0000-4000-000077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916</xdr:row>
      <xdr:rowOff>114300</xdr:rowOff>
    </xdr:from>
    <xdr:to>
      <xdr:col>15</xdr:col>
      <xdr:colOff>3048000</xdr:colOff>
      <xdr:row>920</xdr:row>
      <xdr:rowOff>438150</xdr:rowOff>
    </xdr:to>
    <xdr:sp macro="" textlink="">
      <xdr:nvSpPr>
        <xdr:cNvPr id="150" name="角丸四角形 2">
          <a:extLst>
            <a:ext uri="{FF2B5EF4-FFF2-40B4-BE49-F238E27FC236}">
              <a16:creationId xmlns:a16="http://schemas.microsoft.com/office/drawing/2014/main" id="{00000000-0008-0000-4000-000096000000}"/>
            </a:ext>
          </a:extLst>
        </xdr:cNvPr>
        <xdr:cNvSpPr/>
      </xdr:nvSpPr>
      <xdr:spPr>
        <a:xfrm>
          <a:off x="6884671" y="590473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918</xdr:row>
          <xdr:rowOff>228600</xdr:rowOff>
        </xdr:from>
        <xdr:to>
          <xdr:col>15</xdr:col>
          <xdr:colOff>2600325</xdr:colOff>
          <xdr:row>920</xdr:row>
          <xdr:rowOff>57150</xdr:rowOff>
        </xdr:to>
        <xdr:sp macro="" textlink="">
          <xdr:nvSpPr>
            <xdr:cNvPr id="189560" name="Option Button 2記入する" hidden="1">
              <a:extLst>
                <a:ext uri="{63B3BB69-23CF-44E3-9099-C40C66FF867C}">
                  <a14:compatExt spid="_x0000_s189560"/>
                </a:ext>
                <a:ext uri="{FF2B5EF4-FFF2-40B4-BE49-F238E27FC236}">
                  <a16:creationId xmlns:a16="http://schemas.microsoft.com/office/drawing/2014/main" id="{00000000-0008-0000-4000-00007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920</xdr:row>
          <xdr:rowOff>114300</xdr:rowOff>
        </xdr:from>
        <xdr:to>
          <xdr:col>15</xdr:col>
          <xdr:colOff>1914525</xdr:colOff>
          <xdr:row>920</xdr:row>
          <xdr:rowOff>381000</xdr:rowOff>
        </xdr:to>
        <xdr:sp macro="" textlink="">
          <xdr:nvSpPr>
            <xdr:cNvPr id="189561" name="Option Button 2記入しない" hidden="1">
              <a:extLst>
                <a:ext uri="{63B3BB69-23CF-44E3-9099-C40C66FF867C}">
                  <a14:compatExt spid="_x0000_s189561"/>
                </a:ext>
                <a:ext uri="{FF2B5EF4-FFF2-40B4-BE49-F238E27FC236}">
                  <a16:creationId xmlns:a16="http://schemas.microsoft.com/office/drawing/2014/main" id="{00000000-0008-0000-4000-00007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918</xdr:row>
          <xdr:rowOff>133350</xdr:rowOff>
        </xdr:from>
        <xdr:to>
          <xdr:col>15</xdr:col>
          <xdr:colOff>2828925</xdr:colOff>
          <xdr:row>920</xdr:row>
          <xdr:rowOff>390525</xdr:rowOff>
        </xdr:to>
        <xdr:sp macro="" textlink="">
          <xdr:nvSpPr>
            <xdr:cNvPr id="189562" name="Group Box 2" hidden="1">
              <a:extLst>
                <a:ext uri="{63B3BB69-23CF-44E3-9099-C40C66FF867C}">
                  <a14:compatExt spid="_x0000_s189562"/>
                </a:ext>
                <a:ext uri="{FF2B5EF4-FFF2-40B4-BE49-F238E27FC236}">
                  <a16:creationId xmlns:a16="http://schemas.microsoft.com/office/drawing/2014/main" id="{00000000-0008-0000-4000-00007A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941</xdr:row>
      <xdr:rowOff>114300</xdr:rowOff>
    </xdr:from>
    <xdr:to>
      <xdr:col>15</xdr:col>
      <xdr:colOff>3048000</xdr:colOff>
      <xdr:row>945</xdr:row>
      <xdr:rowOff>438150</xdr:rowOff>
    </xdr:to>
    <xdr:sp macro="" textlink="">
      <xdr:nvSpPr>
        <xdr:cNvPr id="154" name="角丸四角形 2">
          <a:extLst>
            <a:ext uri="{FF2B5EF4-FFF2-40B4-BE49-F238E27FC236}">
              <a16:creationId xmlns:a16="http://schemas.microsoft.com/office/drawing/2014/main" id="{00000000-0008-0000-4000-00009A000000}"/>
            </a:ext>
          </a:extLst>
        </xdr:cNvPr>
        <xdr:cNvSpPr/>
      </xdr:nvSpPr>
      <xdr:spPr>
        <a:xfrm>
          <a:off x="6884671" y="678865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943</xdr:row>
          <xdr:rowOff>228600</xdr:rowOff>
        </xdr:from>
        <xdr:to>
          <xdr:col>15</xdr:col>
          <xdr:colOff>2600325</xdr:colOff>
          <xdr:row>945</xdr:row>
          <xdr:rowOff>57150</xdr:rowOff>
        </xdr:to>
        <xdr:sp macro="" textlink="">
          <xdr:nvSpPr>
            <xdr:cNvPr id="189563" name="Option Button 2記入する" hidden="1">
              <a:extLst>
                <a:ext uri="{63B3BB69-23CF-44E3-9099-C40C66FF867C}">
                  <a14:compatExt spid="_x0000_s189563"/>
                </a:ext>
                <a:ext uri="{FF2B5EF4-FFF2-40B4-BE49-F238E27FC236}">
                  <a16:creationId xmlns:a16="http://schemas.microsoft.com/office/drawing/2014/main" id="{00000000-0008-0000-4000-00007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945</xdr:row>
          <xdr:rowOff>114300</xdr:rowOff>
        </xdr:from>
        <xdr:to>
          <xdr:col>15</xdr:col>
          <xdr:colOff>1914525</xdr:colOff>
          <xdr:row>945</xdr:row>
          <xdr:rowOff>381000</xdr:rowOff>
        </xdr:to>
        <xdr:sp macro="" textlink="">
          <xdr:nvSpPr>
            <xdr:cNvPr id="189564" name="Option Button 2記入しない" hidden="1">
              <a:extLst>
                <a:ext uri="{63B3BB69-23CF-44E3-9099-C40C66FF867C}">
                  <a14:compatExt spid="_x0000_s189564"/>
                </a:ext>
                <a:ext uri="{FF2B5EF4-FFF2-40B4-BE49-F238E27FC236}">
                  <a16:creationId xmlns:a16="http://schemas.microsoft.com/office/drawing/2014/main" id="{00000000-0008-0000-4000-00007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943</xdr:row>
          <xdr:rowOff>133350</xdr:rowOff>
        </xdr:from>
        <xdr:to>
          <xdr:col>15</xdr:col>
          <xdr:colOff>2828925</xdr:colOff>
          <xdr:row>945</xdr:row>
          <xdr:rowOff>390525</xdr:rowOff>
        </xdr:to>
        <xdr:sp macro="" textlink="">
          <xdr:nvSpPr>
            <xdr:cNvPr id="189565" name="Group Box 2" hidden="1">
              <a:extLst>
                <a:ext uri="{63B3BB69-23CF-44E3-9099-C40C66FF867C}">
                  <a14:compatExt spid="_x0000_s189565"/>
                </a:ext>
                <a:ext uri="{FF2B5EF4-FFF2-40B4-BE49-F238E27FC236}">
                  <a16:creationId xmlns:a16="http://schemas.microsoft.com/office/drawing/2014/main" id="{00000000-0008-0000-4000-00007D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966</xdr:row>
      <xdr:rowOff>114300</xdr:rowOff>
    </xdr:from>
    <xdr:to>
      <xdr:col>15</xdr:col>
      <xdr:colOff>3048000</xdr:colOff>
      <xdr:row>970</xdr:row>
      <xdr:rowOff>438150</xdr:rowOff>
    </xdr:to>
    <xdr:sp macro="" textlink="">
      <xdr:nvSpPr>
        <xdr:cNvPr id="158" name="角丸四角形 2">
          <a:extLst>
            <a:ext uri="{FF2B5EF4-FFF2-40B4-BE49-F238E27FC236}">
              <a16:creationId xmlns:a16="http://schemas.microsoft.com/office/drawing/2014/main" id="{00000000-0008-0000-4000-00009E000000}"/>
            </a:ext>
          </a:extLst>
        </xdr:cNvPr>
        <xdr:cNvSpPr/>
      </xdr:nvSpPr>
      <xdr:spPr>
        <a:xfrm>
          <a:off x="6884671" y="767257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968</xdr:row>
          <xdr:rowOff>228600</xdr:rowOff>
        </xdr:from>
        <xdr:to>
          <xdr:col>15</xdr:col>
          <xdr:colOff>2600325</xdr:colOff>
          <xdr:row>970</xdr:row>
          <xdr:rowOff>57150</xdr:rowOff>
        </xdr:to>
        <xdr:sp macro="" textlink="">
          <xdr:nvSpPr>
            <xdr:cNvPr id="189566" name="Option Button 2記入する" hidden="1">
              <a:extLst>
                <a:ext uri="{63B3BB69-23CF-44E3-9099-C40C66FF867C}">
                  <a14:compatExt spid="_x0000_s189566"/>
                </a:ext>
                <a:ext uri="{FF2B5EF4-FFF2-40B4-BE49-F238E27FC236}">
                  <a16:creationId xmlns:a16="http://schemas.microsoft.com/office/drawing/2014/main" id="{00000000-0008-0000-4000-00007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970</xdr:row>
          <xdr:rowOff>114300</xdr:rowOff>
        </xdr:from>
        <xdr:to>
          <xdr:col>15</xdr:col>
          <xdr:colOff>1914525</xdr:colOff>
          <xdr:row>970</xdr:row>
          <xdr:rowOff>381000</xdr:rowOff>
        </xdr:to>
        <xdr:sp macro="" textlink="">
          <xdr:nvSpPr>
            <xdr:cNvPr id="189567" name="Option Button 2記入しない" hidden="1">
              <a:extLst>
                <a:ext uri="{63B3BB69-23CF-44E3-9099-C40C66FF867C}">
                  <a14:compatExt spid="_x0000_s189567"/>
                </a:ext>
                <a:ext uri="{FF2B5EF4-FFF2-40B4-BE49-F238E27FC236}">
                  <a16:creationId xmlns:a16="http://schemas.microsoft.com/office/drawing/2014/main" id="{00000000-0008-0000-4000-00007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968</xdr:row>
          <xdr:rowOff>133350</xdr:rowOff>
        </xdr:from>
        <xdr:to>
          <xdr:col>15</xdr:col>
          <xdr:colOff>2828925</xdr:colOff>
          <xdr:row>970</xdr:row>
          <xdr:rowOff>390525</xdr:rowOff>
        </xdr:to>
        <xdr:sp macro="" textlink="">
          <xdr:nvSpPr>
            <xdr:cNvPr id="189568" name="Group Box 2" hidden="1">
              <a:extLst>
                <a:ext uri="{63B3BB69-23CF-44E3-9099-C40C66FF867C}">
                  <a14:compatExt spid="_x0000_s189568"/>
                </a:ext>
                <a:ext uri="{FF2B5EF4-FFF2-40B4-BE49-F238E27FC236}">
                  <a16:creationId xmlns:a16="http://schemas.microsoft.com/office/drawing/2014/main" id="{00000000-0008-0000-4000-000080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twoCellAnchor>
    <xdr:from>
      <xdr:col>15</xdr:col>
      <xdr:colOff>514351</xdr:colOff>
      <xdr:row>991</xdr:row>
      <xdr:rowOff>114300</xdr:rowOff>
    </xdr:from>
    <xdr:to>
      <xdr:col>15</xdr:col>
      <xdr:colOff>3048000</xdr:colOff>
      <xdr:row>995</xdr:row>
      <xdr:rowOff>438150</xdr:rowOff>
    </xdr:to>
    <xdr:sp macro="" textlink="">
      <xdr:nvSpPr>
        <xdr:cNvPr id="162" name="角丸四角形 2">
          <a:extLst>
            <a:ext uri="{FF2B5EF4-FFF2-40B4-BE49-F238E27FC236}">
              <a16:creationId xmlns:a16="http://schemas.microsoft.com/office/drawing/2014/main" id="{00000000-0008-0000-4000-0000A2000000}"/>
            </a:ext>
          </a:extLst>
        </xdr:cNvPr>
        <xdr:cNvSpPr/>
      </xdr:nvSpPr>
      <xdr:spPr>
        <a:xfrm>
          <a:off x="6884671" y="85564980"/>
          <a:ext cx="2510789" cy="140589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r>
            <a:rPr kumimoji="1" lang="ja-JP" altLang="en-US" sz="1000" b="0" spc="150">
              <a:solidFill>
                <a:srgbClr val="CC3300"/>
              </a:solidFill>
            </a:rPr>
            <a:t>未満で、計画書で目標設定をした場合は、次の「記入する」を選んでください。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15</xdr:col>
          <xdr:colOff>895350</xdr:colOff>
          <xdr:row>993</xdr:row>
          <xdr:rowOff>228600</xdr:rowOff>
        </xdr:from>
        <xdr:to>
          <xdr:col>15</xdr:col>
          <xdr:colOff>2600325</xdr:colOff>
          <xdr:row>995</xdr:row>
          <xdr:rowOff>57150</xdr:rowOff>
        </xdr:to>
        <xdr:sp macro="" textlink="">
          <xdr:nvSpPr>
            <xdr:cNvPr id="189569" name="Option Button 2記入する" hidden="1">
              <a:extLst>
                <a:ext uri="{63B3BB69-23CF-44E3-9099-C40C66FF867C}">
                  <a14:compatExt spid="_x0000_s189569"/>
                </a:ext>
                <a:ext uri="{FF2B5EF4-FFF2-40B4-BE49-F238E27FC236}">
                  <a16:creationId xmlns:a16="http://schemas.microsoft.com/office/drawing/2014/main" id="{00000000-0008-0000-4000-00008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895350</xdr:colOff>
          <xdr:row>995</xdr:row>
          <xdr:rowOff>114300</xdr:rowOff>
        </xdr:from>
        <xdr:to>
          <xdr:col>15</xdr:col>
          <xdr:colOff>1914525</xdr:colOff>
          <xdr:row>995</xdr:row>
          <xdr:rowOff>381000</xdr:rowOff>
        </xdr:to>
        <xdr:sp macro="" textlink="">
          <xdr:nvSpPr>
            <xdr:cNvPr id="189570" name="Option Button 2記入しない" hidden="1">
              <a:extLst>
                <a:ext uri="{63B3BB69-23CF-44E3-9099-C40C66FF867C}">
                  <a14:compatExt spid="_x0000_s189570"/>
                </a:ext>
                <a:ext uri="{FF2B5EF4-FFF2-40B4-BE49-F238E27FC236}">
                  <a16:creationId xmlns:a16="http://schemas.microsoft.com/office/drawing/2014/main" id="{00000000-0008-0000-4000-00008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記入しない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704850</xdr:colOff>
          <xdr:row>993</xdr:row>
          <xdr:rowOff>133350</xdr:rowOff>
        </xdr:from>
        <xdr:to>
          <xdr:col>15</xdr:col>
          <xdr:colOff>2828925</xdr:colOff>
          <xdr:row>995</xdr:row>
          <xdr:rowOff>390525</xdr:rowOff>
        </xdr:to>
        <xdr:sp macro="" textlink="">
          <xdr:nvSpPr>
            <xdr:cNvPr id="189571" name="Group Box 2" hidden="1">
              <a:extLst>
                <a:ext uri="{63B3BB69-23CF-44E3-9099-C40C66FF867C}">
                  <a14:compatExt spid="_x0000_s189571"/>
                </a:ext>
                <a:ext uri="{FF2B5EF4-FFF2-40B4-BE49-F238E27FC236}">
                  <a16:creationId xmlns:a16="http://schemas.microsoft.com/office/drawing/2014/main" id="{00000000-0008-0000-4000-000083E4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11</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19050</xdr:rowOff>
        </xdr:from>
        <xdr:to>
          <xdr:col>4</xdr:col>
          <xdr:colOff>19050</xdr:colOff>
          <xdr:row>18</xdr:row>
          <xdr:rowOff>323850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4100-000005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28575</xdr:rowOff>
        </xdr:from>
        <xdr:to>
          <xdr:col>4</xdr:col>
          <xdr:colOff>0</xdr:colOff>
          <xdr:row>19</xdr:row>
          <xdr:rowOff>295275</xdr:rowOff>
        </xdr:to>
        <xdr:sp macro="" textlink="">
          <xdr:nvSpPr>
            <xdr:cNvPr id="78854" name="Check Box 6" hidden="1">
              <a:extLst>
                <a:ext uri="{63B3BB69-23CF-44E3-9099-C40C66FF867C}">
                  <a14:compatExt spid="_x0000_s78854"/>
                </a:ext>
                <a:ext uri="{FF2B5EF4-FFF2-40B4-BE49-F238E27FC236}">
                  <a16:creationId xmlns:a16="http://schemas.microsoft.com/office/drawing/2014/main" id="{00000000-0008-0000-4100-000006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20</xdr:row>
          <xdr:rowOff>66675</xdr:rowOff>
        </xdr:from>
        <xdr:to>
          <xdr:col>4</xdr:col>
          <xdr:colOff>19050</xdr:colOff>
          <xdr:row>20</xdr:row>
          <xdr:rowOff>295275</xdr:rowOff>
        </xdr:to>
        <xdr:sp macro="" textlink="">
          <xdr:nvSpPr>
            <xdr:cNvPr id="78855" name="Check Box 7" hidden="1">
              <a:extLst>
                <a:ext uri="{63B3BB69-23CF-44E3-9099-C40C66FF867C}">
                  <a14:compatExt spid="_x0000_s78855"/>
                </a:ext>
                <a:ext uri="{FF2B5EF4-FFF2-40B4-BE49-F238E27FC236}">
                  <a16:creationId xmlns:a16="http://schemas.microsoft.com/office/drawing/2014/main" id="{00000000-0008-0000-4100-000007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21</xdr:row>
          <xdr:rowOff>66675</xdr:rowOff>
        </xdr:from>
        <xdr:to>
          <xdr:col>9</xdr:col>
          <xdr:colOff>276225</xdr:colOff>
          <xdr:row>21</xdr:row>
          <xdr:rowOff>295275</xdr:rowOff>
        </xdr:to>
        <xdr:sp macro="" textlink="">
          <xdr:nvSpPr>
            <xdr:cNvPr id="78856" name="Check Box 8" hidden="1">
              <a:extLst>
                <a:ext uri="{63B3BB69-23CF-44E3-9099-C40C66FF867C}">
                  <a14:compatExt spid="_x0000_s78856"/>
                </a:ext>
                <a:ext uri="{FF2B5EF4-FFF2-40B4-BE49-F238E27FC236}">
                  <a16:creationId xmlns:a16="http://schemas.microsoft.com/office/drawing/2014/main" id="{00000000-0008-0000-4100-000008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47625</xdr:rowOff>
        </xdr:from>
        <xdr:to>
          <xdr:col>12</xdr:col>
          <xdr:colOff>0</xdr:colOff>
          <xdr:row>21</xdr:row>
          <xdr:rowOff>276225</xdr:rowOff>
        </xdr:to>
        <xdr:sp macro="" textlink="">
          <xdr:nvSpPr>
            <xdr:cNvPr id="78857" name="Check Box 9" hidden="1">
              <a:extLst>
                <a:ext uri="{63B3BB69-23CF-44E3-9099-C40C66FF867C}">
                  <a14:compatExt spid="_x0000_s78857"/>
                </a:ext>
                <a:ext uri="{FF2B5EF4-FFF2-40B4-BE49-F238E27FC236}">
                  <a16:creationId xmlns:a16="http://schemas.microsoft.com/office/drawing/2014/main" id="{00000000-0008-0000-4100-000009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66675</xdr:rowOff>
        </xdr:from>
        <xdr:to>
          <xdr:col>4</xdr:col>
          <xdr:colOff>19050</xdr:colOff>
          <xdr:row>21</xdr:row>
          <xdr:rowOff>295275</xdr:rowOff>
        </xdr:to>
        <xdr:sp macro="" textlink="">
          <xdr:nvSpPr>
            <xdr:cNvPr id="78859" name="Check Box 11" hidden="1">
              <a:extLst>
                <a:ext uri="{63B3BB69-23CF-44E3-9099-C40C66FF867C}">
                  <a14:compatExt spid="_x0000_s78859"/>
                </a:ext>
                <a:ext uri="{FF2B5EF4-FFF2-40B4-BE49-F238E27FC236}">
                  <a16:creationId xmlns:a16="http://schemas.microsoft.com/office/drawing/2014/main" id="{00000000-0008-0000-4100-00000B3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0</xdr:colOff>
      <xdr:row>13</xdr:row>
      <xdr:rowOff>0</xdr:rowOff>
    </xdr:to>
    <xdr:sp macro="" textlink="">
      <xdr:nvSpPr>
        <xdr:cNvPr id="2" name="Line 1">
          <a:extLst>
            <a:ext uri="{FF2B5EF4-FFF2-40B4-BE49-F238E27FC236}">
              <a16:creationId xmlns:a16="http://schemas.microsoft.com/office/drawing/2014/main" id="{00000000-0008-0000-4200-000002000000}"/>
            </a:ext>
          </a:extLst>
        </xdr:cNvPr>
        <xdr:cNvSpPr>
          <a:spLocks noChangeShapeType="1"/>
        </xdr:cNvSpPr>
      </xdr:nvSpPr>
      <xdr:spPr bwMode="auto">
        <a:xfrm flipV="1">
          <a:off x="0" y="20574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txBody>
        <a:bodyPr/>
        <a:lstStyle/>
        <a:p>
          <a:r>
            <a:rPr lang="ja-JP" altLang="en-US"/>
            <a:t>　</a:t>
          </a:r>
        </a:p>
      </xdr:txBody>
    </xdr:sp>
    <xdr:clientData/>
  </xdr:twoCellAnchor>
  <xdr:twoCellAnchor>
    <xdr:from>
      <xdr:col>0</xdr:col>
      <xdr:colOff>0</xdr:colOff>
      <xdr:row>13</xdr:row>
      <xdr:rowOff>0</xdr:rowOff>
    </xdr:from>
    <xdr:to>
      <xdr:col>0</xdr:col>
      <xdr:colOff>0</xdr:colOff>
      <xdr:row>13</xdr:row>
      <xdr:rowOff>0</xdr:rowOff>
    </xdr:to>
    <xdr:sp macro="" textlink="">
      <xdr:nvSpPr>
        <xdr:cNvPr id="3" name="Line 2">
          <a:extLst>
            <a:ext uri="{FF2B5EF4-FFF2-40B4-BE49-F238E27FC236}">
              <a16:creationId xmlns:a16="http://schemas.microsoft.com/office/drawing/2014/main" id="{00000000-0008-0000-4200-000003000000}"/>
            </a:ext>
          </a:extLst>
        </xdr:cNvPr>
        <xdr:cNvSpPr>
          <a:spLocks noChangeShapeType="1"/>
        </xdr:cNvSpPr>
      </xdr:nvSpPr>
      <xdr:spPr bwMode="auto">
        <a:xfrm flipV="1">
          <a:off x="0" y="205740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18</xdr:row>
      <xdr:rowOff>0</xdr:rowOff>
    </xdr:from>
    <xdr:to>
      <xdr:col>0</xdr:col>
      <xdr:colOff>0</xdr:colOff>
      <xdr:row>18</xdr:row>
      <xdr:rowOff>0</xdr:rowOff>
    </xdr:to>
    <xdr:sp macro="" textlink="">
      <xdr:nvSpPr>
        <xdr:cNvPr id="4" name="Line 3">
          <a:extLst>
            <a:ext uri="{FF2B5EF4-FFF2-40B4-BE49-F238E27FC236}">
              <a16:creationId xmlns:a16="http://schemas.microsoft.com/office/drawing/2014/main" id="{00000000-0008-0000-4200-000004000000}"/>
            </a:ext>
          </a:extLst>
        </xdr:cNvPr>
        <xdr:cNvSpPr>
          <a:spLocks noChangeShapeType="1"/>
        </xdr:cNvSpPr>
      </xdr:nvSpPr>
      <xdr:spPr bwMode="auto">
        <a:xfrm flipV="1">
          <a:off x="0" y="29146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104775</xdr:colOff>
          <xdr:row>3</xdr:row>
          <xdr:rowOff>85725</xdr:rowOff>
        </xdr:from>
        <xdr:to>
          <xdr:col>1</xdr:col>
          <xdr:colOff>9525</xdr:colOff>
          <xdr:row>3</xdr:row>
          <xdr:rowOff>342900</xdr:rowOff>
        </xdr:to>
        <xdr:sp macro="" textlink="">
          <xdr:nvSpPr>
            <xdr:cNvPr id="77835" name="Check Box 11" hidden="1">
              <a:extLst>
                <a:ext uri="{63B3BB69-23CF-44E3-9099-C40C66FF867C}">
                  <a14:compatExt spid="_x0000_s77835"/>
                </a:ext>
                <a:ext uri="{FF2B5EF4-FFF2-40B4-BE49-F238E27FC236}">
                  <a16:creationId xmlns:a16="http://schemas.microsoft.com/office/drawing/2014/main" id="{00000000-0008-0000-4200-00000B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xdr:row>
          <xdr:rowOff>66675</xdr:rowOff>
        </xdr:from>
        <xdr:to>
          <xdr:col>1</xdr:col>
          <xdr:colOff>9525</xdr:colOff>
          <xdr:row>5</xdr:row>
          <xdr:rowOff>295275</xdr:rowOff>
        </xdr:to>
        <xdr:sp macro="" textlink="">
          <xdr:nvSpPr>
            <xdr:cNvPr id="77836" name="Check Box 12" hidden="1">
              <a:extLst>
                <a:ext uri="{63B3BB69-23CF-44E3-9099-C40C66FF867C}">
                  <a14:compatExt spid="_x0000_s77836"/>
                </a:ext>
                <a:ext uri="{FF2B5EF4-FFF2-40B4-BE49-F238E27FC236}">
                  <a16:creationId xmlns:a16="http://schemas.microsoft.com/office/drawing/2014/main" id="{00000000-0008-0000-4200-00000C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xdr:row>
          <xdr:rowOff>85725</xdr:rowOff>
        </xdr:from>
        <xdr:to>
          <xdr:col>1</xdr:col>
          <xdr:colOff>19050</xdr:colOff>
          <xdr:row>7</xdr:row>
          <xdr:rowOff>342900</xdr:rowOff>
        </xdr:to>
        <xdr:sp macro="" textlink="">
          <xdr:nvSpPr>
            <xdr:cNvPr id="77837" name="Check Box 13" hidden="1">
              <a:extLst>
                <a:ext uri="{63B3BB69-23CF-44E3-9099-C40C66FF867C}">
                  <a14:compatExt spid="_x0000_s77837"/>
                </a:ext>
                <a:ext uri="{FF2B5EF4-FFF2-40B4-BE49-F238E27FC236}">
                  <a16:creationId xmlns:a16="http://schemas.microsoft.com/office/drawing/2014/main" id="{00000000-0008-0000-4200-00000D3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0</xdr:colOff>
      <xdr:row>11</xdr:row>
      <xdr:rowOff>0</xdr:rowOff>
    </xdr:to>
    <xdr:sp macro="" textlink="">
      <xdr:nvSpPr>
        <xdr:cNvPr id="2" name="Line 1">
          <a:extLst>
            <a:ext uri="{FF2B5EF4-FFF2-40B4-BE49-F238E27FC236}">
              <a16:creationId xmlns:a16="http://schemas.microsoft.com/office/drawing/2014/main" id="{00000000-0008-0000-4300-000002000000}"/>
            </a:ext>
          </a:extLst>
        </xdr:cNvPr>
        <xdr:cNvSpPr>
          <a:spLocks noChangeShapeType="1"/>
        </xdr:cNvSpPr>
      </xdr:nvSpPr>
      <xdr:spPr bwMode="auto">
        <a:xfrm flipV="1">
          <a:off x="0" y="18859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3" name="Line 2">
          <a:extLst>
            <a:ext uri="{FF2B5EF4-FFF2-40B4-BE49-F238E27FC236}">
              <a16:creationId xmlns:a16="http://schemas.microsoft.com/office/drawing/2014/main" id="{00000000-0008-0000-4300-000003000000}"/>
            </a:ext>
          </a:extLst>
        </xdr:cNvPr>
        <xdr:cNvSpPr>
          <a:spLocks noChangeShapeType="1"/>
        </xdr:cNvSpPr>
      </xdr:nvSpPr>
      <xdr:spPr bwMode="auto">
        <a:xfrm flipV="1">
          <a:off x="0" y="18859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4" name="Line 3">
          <a:extLst>
            <a:ext uri="{FF2B5EF4-FFF2-40B4-BE49-F238E27FC236}">
              <a16:creationId xmlns:a16="http://schemas.microsoft.com/office/drawing/2014/main" id="{00000000-0008-0000-4300-000004000000}"/>
            </a:ext>
          </a:extLst>
        </xdr:cNvPr>
        <xdr:cNvSpPr>
          <a:spLocks noChangeShapeType="1"/>
        </xdr:cNvSpPr>
      </xdr:nvSpPr>
      <xdr:spPr bwMode="auto">
        <a:xfrm flipV="1">
          <a:off x="0" y="18859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95250</xdr:colOff>
          <xdr:row>12</xdr:row>
          <xdr:rowOff>209550</xdr:rowOff>
        </xdr:from>
        <xdr:to>
          <xdr:col>6</xdr:col>
          <xdr:colOff>9525</xdr:colOff>
          <xdr:row>14</xdr:row>
          <xdr:rowOff>28575</xdr:rowOff>
        </xdr:to>
        <xdr:sp macro="" textlink="">
          <xdr:nvSpPr>
            <xdr:cNvPr id="79873" name="Option Button 1" hidden="1">
              <a:extLst>
                <a:ext uri="{63B3BB69-23CF-44E3-9099-C40C66FF867C}">
                  <a14:compatExt spid="_x0000_s79873"/>
                </a:ext>
                <a:ext uri="{FF2B5EF4-FFF2-40B4-BE49-F238E27FC236}">
                  <a16:creationId xmlns:a16="http://schemas.microsoft.com/office/drawing/2014/main" id="{00000000-0008-0000-43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12</xdr:row>
          <xdr:rowOff>209550</xdr:rowOff>
        </xdr:from>
        <xdr:to>
          <xdr:col>8</xdr:col>
          <xdr:colOff>38100</xdr:colOff>
          <xdr:row>14</xdr:row>
          <xdr:rowOff>28575</xdr:rowOff>
        </xdr:to>
        <xdr:sp macro="" textlink="">
          <xdr:nvSpPr>
            <xdr:cNvPr id="79874" name="Option Button 2" hidden="1">
              <a:extLst>
                <a:ext uri="{63B3BB69-23CF-44E3-9099-C40C66FF867C}">
                  <a14:compatExt spid="_x0000_s79874"/>
                </a:ext>
                <a:ext uri="{FF2B5EF4-FFF2-40B4-BE49-F238E27FC236}">
                  <a16:creationId xmlns:a16="http://schemas.microsoft.com/office/drawing/2014/main" id="{00000000-0008-0000-43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12</xdr:row>
          <xdr:rowOff>133350</xdr:rowOff>
        </xdr:from>
        <xdr:to>
          <xdr:col>9</xdr:col>
          <xdr:colOff>180975</xdr:colOff>
          <xdr:row>14</xdr:row>
          <xdr:rowOff>114300</xdr:rowOff>
        </xdr:to>
        <xdr:sp macro="" textlink="">
          <xdr:nvSpPr>
            <xdr:cNvPr id="79875" name="Group Box 3" hidden="1">
              <a:extLst>
                <a:ext uri="{63B3BB69-23CF-44E3-9099-C40C66FF867C}">
                  <a14:compatExt spid="_x0000_s79875"/>
                </a:ext>
                <a:ext uri="{FF2B5EF4-FFF2-40B4-BE49-F238E27FC236}">
                  <a16:creationId xmlns:a16="http://schemas.microsoft.com/office/drawing/2014/main" id="{00000000-0008-0000-4300-000003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15</xdr:row>
          <xdr:rowOff>0</xdr:rowOff>
        </xdr:from>
        <xdr:to>
          <xdr:col>6</xdr:col>
          <xdr:colOff>19050</xdr:colOff>
          <xdr:row>16</xdr:row>
          <xdr:rowOff>38100</xdr:rowOff>
        </xdr:to>
        <xdr:sp macro="" textlink="">
          <xdr:nvSpPr>
            <xdr:cNvPr id="79876" name="Option Button 4" hidden="1">
              <a:extLst>
                <a:ext uri="{63B3BB69-23CF-44E3-9099-C40C66FF867C}">
                  <a14:compatExt spid="_x0000_s79876"/>
                </a:ext>
                <a:ext uri="{FF2B5EF4-FFF2-40B4-BE49-F238E27FC236}">
                  <a16:creationId xmlns:a16="http://schemas.microsoft.com/office/drawing/2014/main" id="{00000000-0008-0000-43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15</xdr:row>
          <xdr:rowOff>0</xdr:rowOff>
        </xdr:from>
        <xdr:to>
          <xdr:col>8</xdr:col>
          <xdr:colOff>47625</xdr:colOff>
          <xdr:row>16</xdr:row>
          <xdr:rowOff>38100</xdr:rowOff>
        </xdr:to>
        <xdr:sp macro="" textlink="">
          <xdr:nvSpPr>
            <xdr:cNvPr id="79877" name="Option Button 5" hidden="1">
              <a:extLst>
                <a:ext uri="{63B3BB69-23CF-44E3-9099-C40C66FF867C}">
                  <a14:compatExt spid="_x0000_s79877"/>
                </a:ext>
                <a:ext uri="{FF2B5EF4-FFF2-40B4-BE49-F238E27FC236}">
                  <a16:creationId xmlns:a16="http://schemas.microsoft.com/office/drawing/2014/main" id="{00000000-0008-0000-43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104775</xdr:colOff>
          <xdr:row>19</xdr:row>
          <xdr:rowOff>0</xdr:rowOff>
        </xdr:from>
        <xdr:to>
          <xdr:col>6</xdr:col>
          <xdr:colOff>19050</xdr:colOff>
          <xdr:row>20</xdr:row>
          <xdr:rowOff>28575</xdr:rowOff>
        </xdr:to>
        <xdr:sp macro="" textlink="">
          <xdr:nvSpPr>
            <xdr:cNvPr id="79878" name="Option Button 6" hidden="1">
              <a:extLst>
                <a:ext uri="{63B3BB69-23CF-44E3-9099-C40C66FF867C}">
                  <a14:compatExt spid="_x0000_s79878"/>
                </a:ext>
                <a:ext uri="{FF2B5EF4-FFF2-40B4-BE49-F238E27FC236}">
                  <a16:creationId xmlns:a16="http://schemas.microsoft.com/office/drawing/2014/main" id="{00000000-0008-0000-43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19</xdr:row>
          <xdr:rowOff>0</xdr:rowOff>
        </xdr:from>
        <xdr:to>
          <xdr:col>8</xdr:col>
          <xdr:colOff>47625</xdr:colOff>
          <xdr:row>20</xdr:row>
          <xdr:rowOff>28575</xdr:rowOff>
        </xdr:to>
        <xdr:sp macro="" textlink="">
          <xdr:nvSpPr>
            <xdr:cNvPr id="79879" name="Option Button 7" hidden="1">
              <a:extLst>
                <a:ext uri="{63B3BB69-23CF-44E3-9099-C40C66FF867C}">
                  <a14:compatExt spid="_x0000_s79879"/>
                </a:ext>
                <a:ext uri="{FF2B5EF4-FFF2-40B4-BE49-F238E27FC236}">
                  <a16:creationId xmlns:a16="http://schemas.microsoft.com/office/drawing/2014/main" id="{00000000-0008-0000-43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0</xdr:rowOff>
        </xdr:from>
        <xdr:to>
          <xdr:col>9</xdr:col>
          <xdr:colOff>95250</xdr:colOff>
          <xdr:row>16</xdr:row>
          <xdr:rowOff>152400</xdr:rowOff>
        </xdr:to>
        <xdr:sp macro="" textlink="">
          <xdr:nvSpPr>
            <xdr:cNvPr id="79880" name="Group Box 8" hidden="1">
              <a:extLst>
                <a:ext uri="{63B3BB69-23CF-44E3-9099-C40C66FF867C}">
                  <a14:compatExt spid="_x0000_s79880"/>
                </a:ext>
                <a:ext uri="{FF2B5EF4-FFF2-40B4-BE49-F238E27FC236}">
                  <a16:creationId xmlns:a16="http://schemas.microsoft.com/office/drawing/2014/main" id="{00000000-0008-0000-4300-000008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19</xdr:row>
          <xdr:rowOff>0</xdr:rowOff>
        </xdr:from>
        <xdr:to>
          <xdr:col>9</xdr:col>
          <xdr:colOff>171450</xdr:colOff>
          <xdr:row>20</xdr:row>
          <xdr:rowOff>219075</xdr:rowOff>
        </xdr:to>
        <xdr:sp macro="" textlink="">
          <xdr:nvSpPr>
            <xdr:cNvPr id="79881" name="Group Box 9" hidden="1">
              <a:extLst>
                <a:ext uri="{63B3BB69-23CF-44E3-9099-C40C66FF867C}">
                  <a14:compatExt spid="_x0000_s79881"/>
                </a:ext>
                <a:ext uri="{FF2B5EF4-FFF2-40B4-BE49-F238E27FC236}">
                  <a16:creationId xmlns:a16="http://schemas.microsoft.com/office/drawing/2014/main" id="{00000000-0008-0000-4300-000009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24</xdr:row>
          <xdr:rowOff>57150</xdr:rowOff>
        </xdr:from>
        <xdr:to>
          <xdr:col>4</xdr:col>
          <xdr:colOff>28575</xdr:colOff>
          <xdr:row>24</xdr:row>
          <xdr:rowOff>333375</xdr:rowOff>
        </xdr:to>
        <xdr:sp macro="" textlink="">
          <xdr:nvSpPr>
            <xdr:cNvPr id="79882" name="Option Button 10" hidden="1">
              <a:extLst>
                <a:ext uri="{63B3BB69-23CF-44E3-9099-C40C66FF867C}">
                  <a14:compatExt spid="_x0000_s79882"/>
                </a:ext>
                <a:ext uri="{FF2B5EF4-FFF2-40B4-BE49-F238E27FC236}">
                  <a16:creationId xmlns:a16="http://schemas.microsoft.com/office/drawing/2014/main" id="{00000000-0008-0000-43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24</xdr:row>
          <xdr:rowOff>57150</xdr:rowOff>
        </xdr:from>
        <xdr:to>
          <xdr:col>6</xdr:col>
          <xdr:colOff>85725</xdr:colOff>
          <xdr:row>24</xdr:row>
          <xdr:rowOff>333375</xdr:rowOff>
        </xdr:to>
        <xdr:sp macro="" textlink="">
          <xdr:nvSpPr>
            <xdr:cNvPr id="79883" name="Option Button 11" hidden="1">
              <a:extLst>
                <a:ext uri="{63B3BB69-23CF-44E3-9099-C40C66FF867C}">
                  <a14:compatExt spid="_x0000_s79883"/>
                </a:ext>
                <a:ext uri="{FF2B5EF4-FFF2-40B4-BE49-F238E27FC236}">
                  <a16:creationId xmlns:a16="http://schemas.microsoft.com/office/drawing/2014/main" id="{00000000-0008-0000-4300-00000B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581025</xdr:colOff>
          <xdr:row>23</xdr:row>
          <xdr:rowOff>171450</xdr:rowOff>
        </xdr:from>
        <xdr:to>
          <xdr:col>8</xdr:col>
          <xdr:colOff>219075</xdr:colOff>
          <xdr:row>25</xdr:row>
          <xdr:rowOff>180975</xdr:rowOff>
        </xdr:to>
        <xdr:sp macro="" textlink="">
          <xdr:nvSpPr>
            <xdr:cNvPr id="79884" name="Group Box 12" hidden="1">
              <a:extLst>
                <a:ext uri="{63B3BB69-23CF-44E3-9099-C40C66FF867C}">
                  <a14:compatExt spid="_x0000_s79884"/>
                </a:ext>
                <a:ext uri="{FF2B5EF4-FFF2-40B4-BE49-F238E27FC236}">
                  <a16:creationId xmlns:a16="http://schemas.microsoft.com/office/drawing/2014/main" id="{00000000-0008-0000-4300-00000C3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28575</xdr:colOff>
          <xdr:row>5</xdr:row>
          <xdr:rowOff>66675</xdr:rowOff>
        </xdr:from>
        <xdr:to>
          <xdr:col>8</xdr:col>
          <xdr:colOff>57150</xdr:colOff>
          <xdr:row>5</xdr:row>
          <xdr:rowOff>238125</xdr:rowOff>
        </xdr:to>
        <xdr:sp macro="" textlink="">
          <xdr:nvSpPr>
            <xdr:cNvPr id="80897" name="Option Button 1" hidden="1">
              <a:extLst>
                <a:ext uri="{63B3BB69-23CF-44E3-9099-C40C66FF867C}">
                  <a14:compatExt spid="_x0000_s80897"/>
                </a:ext>
                <a:ext uri="{FF2B5EF4-FFF2-40B4-BE49-F238E27FC236}">
                  <a16:creationId xmlns:a16="http://schemas.microsoft.com/office/drawing/2014/main" id="{00000000-0008-0000-4400-00000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xdr:row>
          <xdr:rowOff>66675</xdr:rowOff>
        </xdr:from>
        <xdr:to>
          <xdr:col>8</xdr:col>
          <xdr:colOff>57150</xdr:colOff>
          <xdr:row>6</xdr:row>
          <xdr:rowOff>238125</xdr:rowOff>
        </xdr:to>
        <xdr:sp macro="" textlink="">
          <xdr:nvSpPr>
            <xdr:cNvPr id="80898" name="Option Button 2" hidden="1">
              <a:extLst>
                <a:ext uri="{63B3BB69-23CF-44E3-9099-C40C66FF867C}">
                  <a14:compatExt spid="_x0000_s80898"/>
                </a:ext>
                <a:ext uri="{FF2B5EF4-FFF2-40B4-BE49-F238E27FC236}">
                  <a16:creationId xmlns:a16="http://schemas.microsoft.com/office/drawing/2014/main" id="{00000000-0008-0000-4400-00000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xdr:row>
          <xdr:rowOff>66675</xdr:rowOff>
        </xdr:from>
        <xdr:to>
          <xdr:col>8</xdr:col>
          <xdr:colOff>57150</xdr:colOff>
          <xdr:row>7</xdr:row>
          <xdr:rowOff>238125</xdr:rowOff>
        </xdr:to>
        <xdr:sp macro="" textlink="">
          <xdr:nvSpPr>
            <xdr:cNvPr id="80899" name="Option Button 3" hidden="1">
              <a:extLst>
                <a:ext uri="{63B3BB69-23CF-44E3-9099-C40C66FF867C}">
                  <a14:compatExt spid="_x0000_s80899"/>
                </a:ext>
                <a:ext uri="{FF2B5EF4-FFF2-40B4-BE49-F238E27FC236}">
                  <a16:creationId xmlns:a16="http://schemas.microsoft.com/office/drawing/2014/main" id="{00000000-0008-0000-4400-00000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xdr:row>
          <xdr:rowOff>66675</xdr:rowOff>
        </xdr:from>
        <xdr:to>
          <xdr:col>8</xdr:col>
          <xdr:colOff>57150</xdr:colOff>
          <xdr:row>8</xdr:row>
          <xdr:rowOff>238125</xdr:rowOff>
        </xdr:to>
        <xdr:sp macro="" textlink="">
          <xdr:nvSpPr>
            <xdr:cNvPr id="80900" name="Option Button 4" hidden="1">
              <a:extLst>
                <a:ext uri="{63B3BB69-23CF-44E3-9099-C40C66FF867C}">
                  <a14:compatExt spid="_x0000_s80900"/>
                </a:ext>
                <a:ext uri="{FF2B5EF4-FFF2-40B4-BE49-F238E27FC236}">
                  <a16:creationId xmlns:a16="http://schemas.microsoft.com/office/drawing/2014/main" id="{00000000-0008-0000-4400-00000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xdr:row>
          <xdr:rowOff>285750</xdr:rowOff>
        </xdr:from>
        <xdr:to>
          <xdr:col>8</xdr:col>
          <xdr:colOff>685800</xdr:colOff>
          <xdr:row>8</xdr:row>
          <xdr:rowOff>266700</xdr:rowOff>
        </xdr:to>
        <xdr:sp macro="" textlink="">
          <xdr:nvSpPr>
            <xdr:cNvPr id="80901" name="Group Box 5" hidden="1">
              <a:extLst>
                <a:ext uri="{63B3BB69-23CF-44E3-9099-C40C66FF867C}">
                  <a14:compatExt spid="_x0000_s80901"/>
                </a:ext>
                <a:ext uri="{FF2B5EF4-FFF2-40B4-BE49-F238E27FC236}">
                  <a16:creationId xmlns:a16="http://schemas.microsoft.com/office/drawing/2014/main" id="{00000000-0008-0000-4400-000005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xdr:row>
          <xdr:rowOff>66675</xdr:rowOff>
        </xdr:from>
        <xdr:to>
          <xdr:col>10</xdr:col>
          <xdr:colOff>66675</xdr:colOff>
          <xdr:row>5</xdr:row>
          <xdr:rowOff>238125</xdr:rowOff>
        </xdr:to>
        <xdr:sp macro="" textlink="">
          <xdr:nvSpPr>
            <xdr:cNvPr id="80902" name="Option Button 6" hidden="1">
              <a:extLst>
                <a:ext uri="{63B3BB69-23CF-44E3-9099-C40C66FF867C}">
                  <a14:compatExt spid="_x0000_s80902"/>
                </a:ext>
                <a:ext uri="{FF2B5EF4-FFF2-40B4-BE49-F238E27FC236}">
                  <a16:creationId xmlns:a16="http://schemas.microsoft.com/office/drawing/2014/main" id="{00000000-0008-0000-4400-00000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xdr:row>
          <xdr:rowOff>66675</xdr:rowOff>
        </xdr:from>
        <xdr:to>
          <xdr:col>10</xdr:col>
          <xdr:colOff>66675</xdr:colOff>
          <xdr:row>6</xdr:row>
          <xdr:rowOff>238125</xdr:rowOff>
        </xdr:to>
        <xdr:sp macro="" textlink="">
          <xdr:nvSpPr>
            <xdr:cNvPr id="80903" name="Option Button 7" hidden="1">
              <a:extLst>
                <a:ext uri="{63B3BB69-23CF-44E3-9099-C40C66FF867C}">
                  <a14:compatExt spid="_x0000_s80903"/>
                </a:ext>
                <a:ext uri="{FF2B5EF4-FFF2-40B4-BE49-F238E27FC236}">
                  <a16:creationId xmlns:a16="http://schemas.microsoft.com/office/drawing/2014/main" id="{00000000-0008-0000-4400-00000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xdr:row>
          <xdr:rowOff>66675</xdr:rowOff>
        </xdr:from>
        <xdr:to>
          <xdr:col>10</xdr:col>
          <xdr:colOff>66675</xdr:colOff>
          <xdr:row>7</xdr:row>
          <xdr:rowOff>238125</xdr:rowOff>
        </xdr:to>
        <xdr:sp macro="" textlink="">
          <xdr:nvSpPr>
            <xdr:cNvPr id="80904" name="Option Button 8" hidden="1">
              <a:extLst>
                <a:ext uri="{63B3BB69-23CF-44E3-9099-C40C66FF867C}">
                  <a14:compatExt spid="_x0000_s80904"/>
                </a:ext>
                <a:ext uri="{FF2B5EF4-FFF2-40B4-BE49-F238E27FC236}">
                  <a16:creationId xmlns:a16="http://schemas.microsoft.com/office/drawing/2014/main" id="{00000000-0008-0000-4400-00000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xdr:row>
          <xdr:rowOff>66675</xdr:rowOff>
        </xdr:from>
        <xdr:to>
          <xdr:col>10</xdr:col>
          <xdr:colOff>66675</xdr:colOff>
          <xdr:row>8</xdr:row>
          <xdr:rowOff>238125</xdr:rowOff>
        </xdr:to>
        <xdr:sp macro="" textlink="">
          <xdr:nvSpPr>
            <xdr:cNvPr id="80905" name="Option Button 9" hidden="1">
              <a:extLst>
                <a:ext uri="{63B3BB69-23CF-44E3-9099-C40C66FF867C}">
                  <a14:compatExt spid="_x0000_s80905"/>
                </a:ext>
                <a:ext uri="{FF2B5EF4-FFF2-40B4-BE49-F238E27FC236}">
                  <a16:creationId xmlns:a16="http://schemas.microsoft.com/office/drawing/2014/main" id="{00000000-0008-0000-4400-00000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xdr:row>
          <xdr:rowOff>285750</xdr:rowOff>
        </xdr:from>
        <xdr:to>
          <xdr:col>10</xdr:col>
          <xdr:colOff>685800</xdr:colOff>
          <xdr:row>8</xdr:row>
          <xdr:rowOff>266700</xdr:rowOff>
        </xdr:to>
        <xdr:sp macro="" textlink="">
          <xdr:nvSpPr>
            <xdr:cNvPr id="80906" name="Group Box 10" hidden="1">
              <a:extLst>
                <a:ext uri="{63B3BB69-23CF-44E3-9099-C40C66FF867C}">
                  <a14:compatExt spid="_x0000_s80906"/>
                </a:ext>
                <a:ext uri="{FF2B5EF4-FFF2-40B4-BE49-F238E27FC236}">
                  <a16:creationId xmlns:a16="http://schemas.microsoft.com/office/drawing/2014/main" id="{00000000-0008-0000-4400-00000A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9</xdr:row>
          <xdr:rowOff>57150</xdr:rowOff>
        </xdr:from>
        <xdr:to>
          <xdr:col>8</xdr:col>
          <xdr:colOff>57150</xdr:colOff>
          <xdr:row>9</xdr:row>
          <xdr:rowOff>228600</xdr:rowOff>
        </xdr:to>
        <xdr:sp macro="" textlink="">
          <xdr:nvSpPr>
            <xdr:cNvPr id="80907" name="Option Button 11" hidden="1">
              <a:extLst>
                <a:ext uri="{63B3BB69-23CF-44E3-9099-C40C66FF867C}">
                  <a14:compatExt spid="_x0000_s80907"/>
                </a:ext>
                <a:ext uri="{FF2B5EF4-FFF2-40B4-BE49-F238E27FC236}">
                  <a16:creationId xmlns:a16="http://schemas.microsoft.com/office/drawing/2014/main" id="{00000000-0008-0000-4400-00000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10</xdr:row>
          <xdr:rowOff>57150</xdr:rowOff>
        </xdr:from>
        <xdr:to>
          <xdr:col>8</xdr:col>
          <xdr:colOff>57150</xdr:colOff>
          <xdr:row>10</xdr:row>
          <xdr:rowOff>228600</xdr:rowOff>
        </xdr:to>
        <xdr:sp macro="" textlink="">
          <xdr:nvSpPr>
            <xdr:cNvPr id="80908" name="Option Button 12" hidden="1">
              <a:extLst>
                <a:ext uri="{63B3BB69-23CF-44E3-9099-C40C66FF867C}">
                  <a14:compatExt spid="_x0000_s80908"/>
                </a:ext>
                <a:ext uri="{FF2B5EF4-FFF2-40B4-BE49-F238E27FC236}">
                  <a16:creationId xmlns:a16="http://schemas.microsoft.com/office/drawing/2014/main" id="{00000000-0008-0000-4400-00000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11</xdr:row>
          <xdr:rowOff>57150</xdr:rowOff>
        </xdr:from>
        <xdr:to>
          <xdr:col>8</xdr:col>
          <xdr:colOff>57150</xdr:colOff>
          <xdr:row>11</xdr:row>
          <xdr:rowOff>228600</xdr:rowOff>
        </xdr:to>
        <xdr:sp macro="" textlink="">
          <xdr:nvSpPr>
            <xdr:cNvPr id="80909" name="Option Button 13" hidden="1">
              <a:extLst>
                <a:ext uri="{63B3BB69-23CF-44E3-9099-C40C66FF867C}">
                  <a14:compatExt spid="_x0000_s80909"/>
                </a:ext>
                <a:ext uri="{FF2B5EF4-FFF2-40B4-BE49-F238E27FC236}">
                  <a16:creationId xmlns:a16="http://schemas.microsoft.com/office/drawing/2014/main" id="{00000000-0008-0000-4400-00000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12</xdr:row>
          <xdr:rowOff>57150</xdr:rowOff>
        </xdr:from>
        <xdr:to>
          <xdr:col>8</xdr:col>
          <xdr:colOff>57150</xdr:colOff>
          <xdr:row>12</xdr:row>
          <xdr:rowOff>228600</xdr:rowOff>
        </xdr:to>
        <xdr:sp macro="" textlink="">
          <xdr:nvSpPr>
            <xdr:cNvPr id="80910" name="Option Button 14" hidden="1">
              <a:extLst>
                <a:ext uri="{63B3BB69-23CF-44E3-9099-C40C66FF867C}">
                  <a14:compatExt spid="_x0000_s80910"/>
                </a:ext>
                <a:ext uri="{FF2B5EF4-FFF2-40B4-BE49-F238E27FC236}">
                  <a16:creationId xmlns:a16="http://schemas.microsoft.com/office/drawing/2014/main" id="{00000000-0008-0000-4400-00000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9</xdr:row>
          <xdr:rowOff>0</xdr:rowOff>
        </xdr:from>
        <xdr:to>
          <xdr:col>8</xdr:col>
          <xdr:colOff>685800</xdr:colOff>
          <xdr:row>12</xdr:row>
          <xdr:rowOff>266700</xdr:rowOff>
        </xdr:to>
        <xdr:sp macro="" textlink="">
          <xdr:nvSpPr>
            <xdr:cNvPr id="80911" name="Group Box 15" hidden="1">
              <a:extLst>
                <a:ext uri="{63B3BB69-23CF-44E3-9099-C40C66FF867C}">
                  <a14:compatExt spid="_x0000_s80911"/>
                </a:ext>
                <a:ext uri="{FF2B5EF4-FFF2-40B4-BE49-F238E27FC236}">
                  <a16:creationId xmlns:a16="http://schemas.microsoft.com/office/drawing/2014/main" id="{00000000-0008-0000-4400-00000F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9</xdr:row>
          <xdr:rowOff>57150</xdr:rowOff>
        </xdr:from>
        <xdr:to>
          <xdr:col>10</xdr:col>
          <xdr:colOff>66675</xdr:colOff>
          <xdr:row>9</xdr:row>
          <xdr:rowOff>228600</xdr:rowOff>
        </xdr:to>
        <xdr:sp macro="" textlink="">
          <xdr:nvSpPr>
            <xdr:cNvPr id="80912" name="Option Button 16" hidden="1">
              <a:extLst>
                <a:ext uri="{63B3BB69-23CF-44E3-9099-C40C66FF867C}">
                  <a14:compatExt spid="_x0000_s80912"/>
                </a:ext>
                <a:ext uri="{FF2B5EF4-FFF2-40B4-BE49-F238E27FC236}">
                  <a16:creationId xmlns:a16="http://schemas.microsoft.com/office/drawing/2014/main" id="{00000000-0008-0000-4400-00001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10</xdr:row>
          <xdr:rowOff>57150</xdr:rowOff>
        </xdr:from>
        <xdr:to>
          <xdr:col>10</xdr:col>
          <xdr:colOff>66675</xdr:colOff>
          <xdr:row>10</xdr:row>
          <xdr:rowOff>228600</xdr:rowOff>
        </xdr:to>
        <xdr:sp macro="" textlink="">
          <xdr:nvSpPr>
            <xdr:cNvPr id="80913" name="Option Button 17" hidden="1">
              <a:extLst>
                <a:ext uri="{63B3BB69-23CF-44E3-9099-C40C66FF867C}">
                  <a14:compatExt spid="_x0000_s80913"/>
                </a:ext>
                <a:ext uri="{FF2B5EF4-FFF2-40B4-BE49-F238E27FC236}">
                  <a16:creationId xmlns:a16="http://schemas.microsoft.com/office/drawing/2014/main" id="{00000000-0008-0000-4400-00001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11</xdr:row>
          <xdr:rowOff>57150</xdr:rowOff>
        </xdr:from>
        <xdr:to>
          <xdr:col>10</xdr:col>
          <xdr:colOff>66675</xdr:colOff>
          <xdr:row>11</xdr:row>
          <xdr:rowOff>228600</xdr:rowOff>
        </xdr:to>
        <xdr:sp macro="" textlink="">
          <xdr:nvSpPr>
            <xdr:cNvPr id="80914" name="Option Button 18" hidden="1">
              <a:extLst>
                <a:ext uri="{63B3BB69-23CF-44E3-9099-C40C66FF867C}">
                  <a14:compatExt spid="_x0000_s80914"/>
                </a:ext>
                <a:ext uri="{FF2B5EF4-FFF2-40B4-BE49-F238E27FC236}">
                  <a16:creationId xmlns:a16="http://schemas.microsoft.com/office/drawing/2014/main" id="{00000000-0008-0000-4400-00001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12</xdr:row>
          <xdr:rowOff>57150</xdr:rowOff>
        </xdr:from>
        <xdr:to>
          <xdr:col>10</xdr:col>
          <xdr:colOff>66675</xdr:colOff>
          <xdr:row>12</xdr:row>
          <xdr:rowOff>228600</xdr:rowOff>
        </xdr:to>
        <xdr:sp macro="" textlink="">
          <xdr:nvSpPr>
            <xdr:cNvPr id="80915" name="Option Button 19" hidden="1">
              <a:extLst>
                <a:ext uri="{63B3BB69-23CF-44E3-9099-C40C66FF867C}">
                  <a14:compatExt spid="_x0000_s80915"/>
                </a:ext>
                <a:ext uri="{FF2B5EF4-FFF2-40B4-BE49-F238E27FC236}">
                  <a16:creationId xmlns:a16="http://schemas.microsoft.com/office/drawing/2014/main" id="{00000000-0008-0000-4400-00001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0</xdr:rowOff>
        </xdr:from>
        <xdr:to>
          <xdr:col>10</xdr:col>
          <xdr:colOff>685800</xdr:colOff>
          <xdr:row>12</xdr:row>
          <xdr:rowOff>266700</xdr:rowOff>
        </xdr:to>
        <xdr:sp macro="" textlink="">
          <xdr:nvSpPr>
            <xdr:cNvPr id="80916" name="Group Box 20" hidden="1">
              <a:extLst>
                <a:ext uri="{63B3BB69-23CF-44E3-9099-C40C66FF867C}">
                  <a14:compatExt spid="_x0000_s80916"/>
                </a:ext>
                <a:ext uri="{FF2B5EF4-FFF2-40B4-BE49-F238E27FC236}">
                  <a16:creationId xmlns:a16="http://schemas.microsoft.com/office/drawing/2014/main" id="{00000000-0008-0000-4400-000014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13</xdr:row>
          <xdr:rowOff>47625</xdr:rowOff>
        </xdr:from>
        <xdr:to>
          <xdr:col>8</xdr:col>
          <xdr:colOff>57150</xdr:colOff>
          <xdr:row>13</xdr:row>
          <xdr:rowOff>219075</xdr:rowOff>
        </xdr:to>
        <xdr:sp macro="" textlink="">
          <xdr:nvSpPr>
            <xdr:cNvPr id="80917" name="Option Button 21" hidden="1">
              <a:extLst>
                <a:ext uri="{63B3BB69-23CF-44E3-9099-C40C66FF867C}">
                  <a14:compatExt spid="_x0000_s80917"/>
                </a:ext>
                <a:ext uri="{FF2B5EF4-FFF2-40B4-BE49-F238E27FC236}">
                  <a16:creationId xmlns:a16="http://schemas.microsoft.com/office/drawing/2014/main" id="{00000000-0008-0000-4400-00001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14</xdr:row>
          <xdr:rowOff>47625</xdr:rowOff>
        </xdr:from>
        <xdr:to>
          <xdr:col>8</xdr:col>
          <xdr:colOff>57150</xdr:colOff>
          <xdr:row>14</xdr:row>
          <xdr:rowOff>219075</xdr:rowOff>
        </xdr:to>
        <xdr:sp macro="" textlink="">
          <xdr:nvSpPr>
            <xdr:cNvPr id="80918" name="Option Button 22" hidden="1">
              <a:extLst>
                <a:ext uri="{63B3BB69-23CF-44E3-9099-C40C66FF867C}">
                  <a14:compatExt spid="_x0000_s80918"/>
                </a:ext>
                <a:ext uri="{FF2B5EF4-FFF2-40B4-BE49-F238E27FC236}">
                  <a16:creationId xmlns:a16="http://schemas.microsoft.com/office/drawing/2014/main" id="{00000000-0008-0000-4400-00001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15</xdr:row>
          <xdr:rowOff>47625</xdr:rowOff>
        </xdr:from>
        <xdr:to>
          <xdr:col>8</xdr:col>
          <xdr:colOff>57150</xdr:colOff>
          <xdr:row>15</xdr:row>
          <xdr:rowOff>219075</xdr:rowOff>
        </xdr:to>
        <xdr:sp macro="" textlink="">
          <xdr:nvSpPr>
            <xdr:cNvPr id="80919" name="Option Button 23" hidden="1">
              <a:extLst>
                <a:ext uri="{63B3BB69-23CF-44E3-9099-C40C66FF867C}">
                  <a14:compatExt spid="_x0000_s80919"/>
                </a:ext>
                <a:ext uri="{FF2B5EF4-FFF2-40B4-BE49-F238E27FC236}">
                  <a16:creationId xmlns:a16="http://schemas.microsoft.com/office/drawing/2014/main" id="{00000000-0008-0000-4400-00001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16</xdr:row>
          <xdr:rowOff>47625</xdr:rowOff>
        </xdr:from>
        <xdr:to>
          <xdr:col>8</xdr:col>
          <xdr:colOff>57150</xdr:colOff>
          <xdr:row>16</xdr:row>
          <xdr:rowOff>219075</xdr:rowOff>
        </xdr:to>
        <xdr:sp macro="" textlink="">
          <xdr:nvSpPr>
            <xdr:cNvPr id="80920" name="Option Button 24" hidden="1">
              <a:extLst>
                <a:ext uri="{63B3BB69-23CF-44E3-9099-C40C66FF867C}">
                  <a14:compatExt spid="_x0000_s80920"/>
                </a:ext>
                <a:ext uri="{FF2B5EF4-FFF2-40B4-BE49-F238E27FC236}">
                  <a16:creationId xmlns:a16="http://schemas.microsoft.com/office/drawing/2014/main" id="{00000000-0008-0000-4400-00001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13</xdr:row>
          <xdr:rowOff>0</xdr:rowOff>
        </xdr:from>
        <xdr:to>
          <xdr:col>8</xdr:col>
          <xdr:colOff>685800</xdr:colOff>
          <xdr:row>16</xdr:row>
          <xdr:rowOff>266700</xdr:rowOff>
        </xdr:to>
        <xdr:sp macro="" textlink="">
          <xdr:nvSpPr>
            <xdr:cNvPr id="80921" name="Group Box 25" hidden="1">
              <a:extLst>
                <a:ext uri="{63B3BB69-23CF-44E3-9099-C40C66FF867C}">
                  <a14:compatExt spid="_x0000_s80921"/>
                </a:ext>
                <a:ext uri="{FF2B5EF4-FFF2-40B4-BE49-F238E27FC236}">
                  <a16:creationId xmlns:a16="http://schemas.microsoft.com/office/drawing/2014/main" id="{00000000-0008-0000-4400-000019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13</xdr:row>
          <xdr:rowOff>47625</xdr:rowOff>
        </xdr:from>
        <xdr:to>
          <xdr:col>10</xdr:col>
          <xdr:colOff>66675</xdr:colOff>
          <xdr:row>13</xdr:row>
          <xdr:rowOff>219075</xdr:rowOff>
        </xdr:to>
        <xdr:sp macro="" textlink="">
          <xdr:nvSpPr>
            <xdr:cNvPr id="80922" name="Option Button 26" hidden="1">
              <a:extLst>
                <a:ext uri="{63B3BB69-23CF-44E3-9099-C40C66FF867C}">
                  <a14:compatExt spid="_x0000_s80922"/>
                </a:ext>
                <a:ext uri="{FF2B5EF4-FFF2-40B4-BE49-F238E27FC236}">
                  <a16:creationId xmlns:a16="http://schemas.microsoft.com/office/drawing/2014/main" id="{00000000-0008-0000-4400-00001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14</xdr:row>
          <xdr:rowOff>47625</xdr:rowOff>
        </xdr:from>
        <xdr:to>
          <xdr:col>10</xdr:col>
          <xdr:colOff>66675</xdr:colOff>
          <xdr:row>14</xdr:row>
          <xdr:rowOff>219075</xdr:rowOff>
        </xdr:to>
        <xdr:sp macro="" textlink="">
          <xdr:nvSpPr>
            <xdr:cNvPr id="80923" name="Option Button 27" hidden="1">
              <a:extLst>
                <a:ext uri="{63B3BB69-23CF-44E3-9099-C40C66FF867C}">
                  <a14:compatExt spid="_x0000_s80923"/>
                </a:ext>
                <a:ext uri="{FF2B5EF4-FFF2-40B4-BE49-F238E27FC236}">
                  <a16:creationId xmlns:a16="http://schemas.microsoft.com/office/drawing/2014/main" id="{00000000-0008-0000-4400-00001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15</xdr:row>
          <xdr:rowOff>47625</xdr:rowOff>
        </xdr:from>
        <xdr:to>
          <xdr:col>10</xdr:col>
          <xdr:colOff>66675</xdr:colOff>
          <xdr:row>15</xdr:row>
          <xdr:rowOff>219075</xdr:rowOff>
        </xdr:to>
        <xdr:sp macro="" textlink="">
          <xdr:nvSpPr>
            <xdr:cNvPr id="80924" name="Option Button 28" hidden="1">
              <a:extLst>
                <a:ext uri="{63B3BB69-23CF-44E3-9099-C40C66FF867C}">
                  <a14:compatExt spid="_x0000_s80924"/>
                </a:ext>
                <a:ext uri="{FF2B5EF4-FFF2-40B4-BE49-F238E27FC236}">
                  <a16:creationId xmlns:a16="http://schemas.microsoft.com/office/drawing/2014/main" id="{00000000-0008-0000-4400-00001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9525</xdr:colOff>
          <xdr:row>16</xdr:row>
          <xdr:rowOff>47625</xdr:rowOff>
        </xdr:from>
        <xdr:to>
          <xdr:col>10</xdr:col>
          <xdr:colOff>47625</xdr:colOff>
          <xdr:row>16</xdr:row>
          <xdr:rowOff>219075</xdr:rowOff>
        </xdr:to>
        <xdr:sp macro="" textlink="">
          <xdr:nvSpPr>
            <xdr:cNvPr id="80925" name="Option Button 29" hidden="1">
              <a:extLst>
                <a:ext uri="{63B3BB69-23CF-44E3-9099-C40C66FF867C}">
                  <a14:compatExt spid="_x0000_s80925"/>
                </a:ext>
                <a:ext uri="{FF2B5EF4-FFF2-40B4-BE49-F238E27FC236}">
                  <a16:creationId xmlns:a16="http://schemas.microsoft.com/office/drawing/2014/main" id="{00000000-0008-0000-4400-00001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17</xdr:row>
          <xdr:rowOff>38100</xdr:rowOff>
        </xdr:from>
        <xdr:to>
          <xdr:col>8</xdr:col>
          <xdr:colOff>57150</xdr:colOff>
          <xdr:row>17</xdr:row>
          <xdr:rowOff>209550</xdr:rowOff>
        </xdr:to>
        <xdr:sp macro="" textlink="">
          <xdr:nvSpPr>
            <xdr:cNvPr id="80926" name="Option Button 30" hidden="1">
              <a:extLst>
                <a:ext uri="{63B3BB69-23CF-44E3-9099-C40C66FF867C}">
                  <a14:compatExt spid="_x0000_s80926"/>
                </a:ext>
                <a:ext uri="{FF2B5EF4-FFF2-40B4-BE49-F238E27FC236}">
                  <a16:creationId xmlns:a16="http://schemas.microsoft.com/office/drawing/2014/main" id="{00000000-0008-0000-4400-00001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18</xdr:row>
          <xdr:rowOff>38100</xdr:rowOff>
        </xdr:from>
        <xdr:to>
          <xdr:col>8</xdr:col>
          <xdr:colOff>57150</xdr:colOff>
          <xdr:row>18</xdr:row>
          <xdr:rowOff>209550</xdr:rowOff>
        </xdr:to>
        <xdr:sp macro="" textlink="">
          <xdr:nvSpPr>
            <xdr:cNvPr id="80927" name="Option Button 31" hidden="1">
              <a:extLst>
                <a:ext uri="{63B3BB69-23CF-44E3-9099-C40C66FF867C}">
                  <a14:compatExt spid="_x0000_s80927"/>
                </a:ext>
                <a:ext uri="{FF2B5EF4-FFF2-40B4-BE49-F238E27FC236}">
                  <a16:creationId xmlns:a16="http://schemas.microsoft.com/office/drawing/2014/main" id="{00000000-0008-0000-4400-00001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19</xdr:row>
          <xdr:rowOff>38100</xdr:rowOff>
        </xdr:from>
        <xdr:to>
          <xdr:col>8</xdr:col>
          <xdr:colOff>57150</xdr:colOff>
          <xdr:row>19</xdr:row>
          <xdr:rowOff>209550</xdr:rowOff>
        </xdr:to>
        <xdr:sp macro="" textlink="">
          <xdr:nvSpPr>
            <xdr:cNvPr id="80928" name="Option Button 32" hidden="1">
              <a:extLst>
                <a:ext uri="{63B3BB69-23CF-44E3-9099-C40C66FF867C}">
                  <a14:compatExt spid="_x0000_s80928"/>
                </a:ext>
                <a:ext uri="{FF2B5EF4-FFF2-40B4-BE49-F238E27FC236}">
                  <a16:creationId xmlns:a16="http://schemas.microsoft.com/office/drawing/2014/main" id="{00000000-0008-0000-4400-00002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20</xdr:row>
          <xdr:rowOff>38100</xdr:rowOff>
        </xdr:from>
        <xdr:to>
          <xdr:col>8</xdr:col>
          <xdr:colOff>57150</xdr:colOff>
          <xdr:row>20</xdr:row>
          <xdr:rowOff>209550</xdr:rowOff>
        </xdr:to>
        <xdr:sp macro="" textlink="">
          <xdr:nvSpPr>
            <xdr:cNvPr id="80929" name="Option Button 33" hidden="1">
              <a:extLst>
                <a:ext uri="{63B3BB69-23CF-44E3-9099-C40C66FF867C}">
                  <a14:compatExt spid="_x0000_s80929"/>
                </a:ext>
                <a:ext uri="{FF2B5EF4-FFF2-40B4-BE49-F238E27FC236}">
                  <a16:creationId xmlns:a16="http://schemas.microsoft.com/office/drawing/2014/main" id="{00000000-0008-0000-4400-00002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0</xdr:rowOff>
        </xdr:from>
        <xdr:to>
          <xdr:col>8</xdr:col>
          <xdr:colOff>685800</xdr:colOff>
          <xdr:row>20</xdr:row>
          <xdr:rowOff>266700</xdr:rowOff>
        </xdr:to>
        <xdr:sp macro="" textlink="">
          <xdr:nvSpPr>
            <xdr:cNvPr id="80930" name="Group Box 34" hidden="1">
              <a:extLst>
                <a:ext uri="{63B3BB69-23CF-44E3-9099-C40C66FF867C}">
                  <a14:compatExt spid="_x0000_s80930"/>
                </a:ext>
                <a:ext uri="{FF2B5EF4-FFF2-40B4-BE49-F238E27FC236}">
                  <a16:creationId xmlns:a16="http://schemas.microsoft.com/office/drawing/2014/main" id="{00000000-0008-0000-4400-000022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17</xdr:row>
          <xdr:rowOff>38100</xdr:rowOff>
        </xdr:from>
        <xdr:to>
          <xdr:col>10</xdr:col>
          <xdr:colOff>66675</xdr:colOff>
          <xdr:row>17</xdr:row>
          <xdr:rowOff>209550</xdr:rowOff>
        </xdr:to>
        <xdr:sp macro="" textlink="">
          <xdr:nvSpPr>
            <xdr:cNvPr id="80931" name="Option Button 35" hidden="1">
              <a:extLst>
                <a:ext uri="{63B3BB69-23CF-44E3-9099-C40C66FF867C}">
                  <a14:compatExt spid="_x0000_s80931"/>
                </a:ext>
                <a:ext uri="{FF2B5EF4-FFF2-40B4-BE49-F238E27FC236}">
                  <a16:creationId xmlns:a16="http://schemas.microsoft.com/office/drawing/2014/main" id="{00000000-0008-0000-4400-00002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18</xdr:row>
          <xdr:rowOff>38100</xdr:rowOff>
        </xdr:from>
        <xdr:to>
          <xdr:col>10</xdr:col>
          <xdr:colOff>66675</xdr:colOff>
          <xdr:row>18</xdr:row>
          <xdr:rowOff>209550</xdr:rowOff>
        </xdr:to>
        <xdr:sp macro="" textlink="">
          <xdr:nvSpPr>
            <xdr:cNvPr id="80932" name="Option Button 36" hidden="1">
              <a:extLst>
                <a:ext uri="{63B3BB69-23CF-44E3-9099-C40C66FF867C}">
                  <a14:compatExt spid="_x0000_s80932"/>
                </a:ext>
                <a:ext uri="{FF2B5EF4-FFF2-40B4-BE49-F238E27FC236}">
                  <a16:creationId xmlns:a16="http://schemas.microsoft.com/office/drawing/2014/main" id="{00000000-0008-0000-4400-00002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19</xdr:row>
          <xdr:rowOff>38100</xdr:rowOff>
        </xdr:from>
        <xdr:to>
          <xdr:col>10</xdr:col>
          <xdr:colOff>66675</xdr:colOff>
          <xdr:row>19</xdr:row>
          <xdr:rowOff>209550</xdr:rowOff>
        </xdr:to>
        <xdr:sp macro="" textlink="">
          <xdr:nvSpPr>
            <xdr:cNvPr id="80933" name="Option Button 37" hidden="1">
              <a:extLst>
                <a:ext uri="{63B3BB69-23CF-44E3-9099-C40C66FF867C}">
                  <a14:compatExt spid="_x0000_s80933"/>
                </a:ext>
                <a:ext uri="{FF2B5EF4-FFF2-40B4-BE49-F238E27FC236}">
                  <a16:creationId xmlns:a16="http://schemas.microsoft.com/office/drawing/2014/main" id="{00000000-0008-0000-4400-00002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20</xdr:row>
          <xdr:rowOff>38100</xdr:rowOff>
        </xdr:from>
        <xdr:to>
          <xdr:col>10</xdr:col>
          <xdr:colOff>66675</xdr:colOff>
          <xdr:row>20</xdr:row>
          <xdr:rowOff>209550</xdr:rowOff>
        </xdr:to>
        <xdr:sp macro="" textlink="">
          <xdr:nvSpPr>
            <xdr:cNvPr id="80934" name="Option Button 38" hidden="1">
              <a:extLst>
                <a:ext uri="{63B3BB69-23CF-44E3-9099-C40C66FF867C}">
                  <a14:compatExt spid="_x0000_s80934"/>
                </a:ext>
                <a:ext uri="{FF2B5EF4-FFF2-40B4-BE49-F238E27FC236}">
                  <a16:creationId xmlns:a16="http://schemas.microsoft.com/office/drawing/2014/main" id="{00000000-0008-0000-4400-00002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17</xdr:row>
          <xdr:rowOff>0</xdr:rowOff>
        </xdr:from>
        <xdr:to>
          <xdr:col>10</xdr:col>
          <xdr:colOff>685800</xdr:colOff>
          <xdr:row>20</xdr:row>
          <xdr:rowOff>266700</xdr:rowOff>
        </xdr:to>
        <xdr:sp macro="" textlink="">
          <xdr:nvSpPr>
            <xdr:cNvPr id="80935" name="Group Box 39" hidden="1">
              <a:extLst>
                <a:ext uri="{63B3BB69-23CF-44E3-9099-C40C66FF867C}">
                  <a14:compatExt spid="_x0000_s80935"/>
                </a:ext>
                <a:ext uri="{FF2B5EF4-FFF2-40B4-BE49-F238E27FC236}">
                  <a16:creationId xmlns:a16="http://schemas.microsoft.com/office/drawing/2014/main" id="{00000000-0008-0000-4400-000027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19050</xdr:rowOff>
        </xdr:from>
        <xdr:to>
          <xdr:col>10</xdr:col>
          <xdr:colOff>666750</xdr:colOff>
          <xdr:row>16</xdr:row>
          <xdr:rowOff>238125</xdr:rowOff>
        </xdr:to>
        <xdr:sp macro="" textlink="">
          <xdr:nvSpPr>
            <xdr:cNvPr id="80936" name="Group Box 40" hidden="1">
              <a:extLst>
                <a:ext uri="{63B3BB69-23CF-44E3-9099-C40C66FF867C}">
                  <a14:compatExt spid="_x0000_s80936"/>
                </a:ext>
                <a:ext uri="{FF2B5EF4-FFF2-40B4-BE49-F238E27FC236}">
                  <a16:creationId xmlns:a16="http://schemas.microsoft.com/office/drawing/2014/main" id="{00000000-0008-0000-4400-000028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21</xdr:row>
          <xdr:rowOff>47625</xdr:rowOff>
        </xdr:from>
        <xdr:to>
          <xdr:col>8</xdr:col>
          <xdr:colOff>57150</xdr:colOff>
          <xdr:row>21</xdr:row>
          <xdr:rowOff>219075</xdr:rowOff>
        </xdr:to>
        <xdr:sp macro="" textlink="">
          <xdr:nvSpPr>
            <xdr:cNvPr id="80937" name="Option Button 41" hidden="1">
              <a:extLst>
                <a:ext uri="{63B3BB69-23CF-44E3-9099-C40C66FF867C}">
                  <a14:compatExt spid="_x0000_s80937"/>
                </a:ext>
                <a:ext uri="{FF2B5EF4-FFF2-40B4-BE49-F238E27FC236}">
                  <a16:creationId xmlns:a16="http://schemas.microsoft.com/office/drawing/2014/main" id="{00000000-0008-0000-4400-00002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22</xdr:row>
          <xdr:rowOff>47625</xdr:rowOff>
        </xdr:from>
        <xdr:to>
          <xdr:col>8</xdr:col>
          <xdr:colOff>57150</xdr:colOff>
          <xdr:row>22</xdr:row>
          <xdr:rowOff>219075</xdr:rowOff>
        </xdr:to>
        <xdr:sp macro="" textlink="">
          <xdr:nvSpPr>
            <xdr:cNvPr id="80938" name="Option Button 42" hidden="1">
              <a:extLst>
                <a:ext uri="{63B3BB69-23CF-44E3-9099-C40C66FF867C}">
                  <a14:compatExt spid="_x0000_s80938"/>
                </a:ext>
                <a:ext uri="{FF2B5EF4-FFF2-40B4-BE49-F238E27FC236}">
                  <a16:creationId xmlns:a16="http://schemas.microsoft.com/office/drawing/2014/main" id="{00000000-0008-0000-4400-00002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23</xdr:row>
          <xdr:rowOff>47625</xdr:rowOff>
        </xdr:from>
        <xdr:to>
          <xdr:col>8</xdr:col>
          <xdr:colOff>57150</xdr:colOff>
          <xdr:row>23</xdr:row>
          <xdr:rowOff>219075</xdr:rowOff>
        </xdr:to>
        <xdr:sp macro="" textlink="">
          <xdr:nvSpPr>
            <xdr:cNvPr id="80939" name="Option Button 43" hidden="1">
              <a:extLst>
                <a:ext uri="{63B3BB69-23CF-44E3-9099-C40C66FF867C}">
                  <a14:compatExt spid="_x0000_s80939"/>
                </a:ext>
                <a:ext uri="{FF2B5EF4-FFF2-40B4-BE49-F238E27FC236}">
                  <a16:creationId xmlns:a16="http://schemas.microsoft.com/office/drawing/2014/main" id="{00000000-0008-0000-4400-00002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24</xdr:row>
          <xdr:rowOff>47625</xdr:rowOff>
        </xdr:from>
        <xdr:to>
          <xdr:col>8</xdr:col>
          <xdr:colOff>57150</xdr:colOff>
          <xdr:row>24</xdr:row>
          <xdr:rowOff>219075</xdr:rowOff>
        </xdr:to>
        <xdr:sp macro="" textlink="">
          <xdr:nvSpPr>
            <xdr:cNvPr id="80940" name="Option Button 44" hidden="1">
              <a:extLst>
                <a:ext uri="{63B3BB69-23CF-44E3-9099-C40C66FF867C}">
                  <a14:compatExt spid="_x0000_s80940"/>
                </a:ext>
                <a:ext uri="{FF2B5EF4-FFF2-40B4-BE49-F238E27FC236}">
                  <a16:creationId xmlns:a16="http://schemas.microsoft.com/office/drawing/2014/main" id="{00000000-0008-0000-4400-00002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0</xdr:rowOff>
        </xdr:from>
        <xdr:to>
          <xdr:col>8</xdr:col>
          <xdr:colOff>685800</xdr:colOff>
          <xdr:row>24</xdr:row>
          <xdr:rowOff>266700</xdr:rowOff>
        </xdr:to>
        <xdr:sp macro="" textlink="">
          <xdr:nvSpPr>
            <xdr:cNvPr id="80941" name="Group Box 45" hidden="1">
              <a:extLst>
                <a:ext uri="{63B3BB69-23CF-44E3-9099-C40C66FF867C}">
                  <a14:compatExt spid="_x0000_s80941"/>
                </a:ext>
                <a:ext uri="{FF2B5EF4-FFF2-40B4-BE49-F238E27FC236}">
                  <a16:creationId xmlns:a16="http://schemas.microsoft.com/office/drawing/2014/main" id="{00000000-0008-0000-4400-00002D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21</xdr:row>
          <xdr:rowOff>47625</xdr:rowOff>
        </xdr:from>
        <xdr:to>
          <xdr:col>10</xdr:col>
          <xdr:colOff>66675</xdr:colOff>
          <xdr:row>21</xdr:row>
          <xdr:rowOff>219075</xdr:rowOff>
        </xdr:to>
        <xdr:sp macro="" textlink="">
          <xdr:nvSpPr>
            <xdr:cNvPr id="80942" name="Option Button 46" hidden="1">
              <a:extLst>
                <a:ext uri="{63B3BB69-23CF-44E3-9099-C40C66FF867C}">
                  <a14:compatExt spid="_x0000_s80942"/>
                </a:ext>
                <a:ext uri="{FF2B5EF4-FFF2-40B4-BE49-F238E27FC236}">
                  <a16:creationId xmlns:a16="http://schemas.microsoft.com/office/drawing/2014/main" id="{00000000-0008-0000-4400-00002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22</xdr:row>
          <xdr:rowOff>38100</xdr:rowOff>
        </xdr:from>
        <xdr:to>
          <xdr:col>10</xdr:col>
          <xdr:colOff>66675</xdr:colOff>
          <xdr:row>22</xdr:row>
          <xdr:rowOff>209550</xdr:rowOff>
        </xdr:to>
        <xdr:sp macro="" textlink="">
          <xdr:nvSpPr>
            <xdr:cNvPr id="80943" name="Option Button 47" hidden="1">
              <a:extLst>
                <a:ext uri="{63B3BB69-23CF-44E3-9099-C40C66FF867C}">
                  <a14:compatExt spid="_x0000_s80943"/>
                </a:ext>
                <a:ext uri="{FF2B5EF4-FFF2-40B4-BE49-F238E27FC236}">
                  <a16:creationId xmlns:a16="http://schemas.microsoft.com/office/drawing/2014/main" id="{00000000-0008-0000-4400-00002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23</xdr:row>
          <xdr:rowOff>28575</xdr:rowOff>
        </xdr:from>
        <xdr:to>
          <xdr:col>10</xdr:col>
          <xdr:colOff>66675</xdr:colOff>
          <xdr:row>23</xdr:row>
          <xdr:rowOff>200025</xdr:rowOff>
        </xdr:to>
        <xdr:sp macro="" textlink="">
          <xdr:nvSpPr>
            <xdr:cNvPr id="80944" name="Option Button 48" hidden="1">
              <a:extLst>
                <a:ext uri="{63B3BB69-23CF-44E3-9099-C40C66FF867C}">
                  <a14:compatExt spid="_x0000_s80944"/>
                </a:ext>
                <a:ext uri="{FF2B5EF4-FFF2-40B4-BE49-F238E27FC236}">
                  <a16:creationId xmlns:a16="http://schemas.microsoft.com/office/drawing/2014/main" id="{00000000-0008-0000-4400-00003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24</xdr:row>
          <xdr:rowOff>38100</xdr:rowOff>
        </xdr:from>
        <xdr:to>
          <xdr:col>10</xdr:col>
          <xdr:colOff>66675</xdr:colOff>
          <xdr:row>24</xdr:row>
          <xdr:rowOff>209550</xdr:rowOff>
        </xdr:to>
        <xdr:sp macro="" textlink="">
          <xdr:nvSpPr>
            <xdr:cNvPr id="80945" name="Option Button 49" hidden="1">
              <a:extLst>
                <a:ext uri="{63B3BB69-23CF-44E3-9099-C40C66FF867C}">
                  <a14:compatExt spid="_x0000_s80945"/>
                </a:ext>
                <a:ext uri="{FF2B5EF4-FFF2-40B4-BE49-F238E27FC236}">
                  <a16:creationId xmlns:a16="http://schemas.microsoft.com/office/drawing/2014/main" id="{00000000-0008-0000-4400-00003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21</xdr:row>
          <xdr:rowOff>0</xdr:rowOff>
        </xdr:from>
        <xdr:to>
          <xdr:col>10</xdr:col>
          <xdr:colOff>685800</xdr:colOff>
          <xdr:row>24</xdr:row>
          <xdr:rowOff>266700</xdr:rowOff>
        </xdr:to>
        <xdr:sp macro="" textlink="">
          <xdr:nvSpPr>
            <xdr:cNvPr id="80946" name="Group Box 50" hidden="1">
              <a:extLst>
                <a:ext uri="{63B3BB69-23CF-44E3-9099-C40C66FF867C}">
                  <a14:compatExt spid="_x0000_s80946"/>
                </a:ext>
                <a:ext uri="{FF2B5EF4-FFF2-40B4-BE49-F238E27FC236}">
                  <a16:creationId xmlns:a16="http://schemas.microsoft.com/office/drawing/2014/main" id="{00000000-0008-0000-4400-000032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25</xdr:row>
          <xdr:rowOff>38100</xdr:rowOff>
        </xdr:from>
        <xdr:to>
          <xdr:col>8</xdr:col>
          <xdr:colOff>57150</xdr:colOff>
          <xdr:row>25</xdr:row>
          <xdr:rowOff>209550</xdr:rowOff>
        </xdr:to>
        <xdr:sp macro="" textlink="">
          <xdr:nvSpPr>
            <xdr:cNvPr id="80947" name="Option Button 51" hidden="1">
              <a:extLst>
                <a:ext uri="{63B3BB69-23CF-44E3-9099-C40C66FF867C}">
                  <a14:compatExt spid="_x0000_s80947"/>
                </a:ext>
                <a:ext uri="{FF2B5EF4-FFF2-40B4-BE49-F238E27FC236}">
                  <a16:creationId xmlns:a16="http://schemas.microsoft.com/office/drawing/2014/main" id="{00000000-0008-0000-4400-00003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26</xdr:row>
          <xdr:rowOff>19050</xdr:rowOff>
        </xdr:from>
        <xdr:to>
          <xdr:col>8</xdr:col>
          <xdr:colOff>57150</xdr:colOff>
          <xdr:row>26</xdr:row>
          <xdr:rowOff>190500</xdr:rowOff>
        </xdr:to>
        <xdr:sp macro="" textlink="">
          <xdr:nvSpPr>
            <xdr:cNvPr id="80948" name="Option Button 52" hidden="1">
              <a:extLst>
                <a:ext uri="{63B3BB69-23CF-44E3-9099-C40C66FF867C}">
                  <a14:compatExt spid="_x0000_s80948"/>
                </a:ext>
                <a:ext uri="{FF2B5EF4-FFF2-40B4-BE49-F238E27FC236}">
                  <a16:creationId xmlns:a16="http://schemas.microsoft.com/office/drawing/2014/main" id="{00000000-0008-0000-4400-00003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27</xdr:row>
          <xdr:rowOff>19050</xdr:rowOff>
        </xdr:from>
        <xdr:to>
          <xdr:col>8</xdr:col>
          <xdr:colOff>57150</xdr:colOff>
          <xdr:row>27</xdr:row>
          <xdr:rowOff>190500</xdr:rowOff>
        </xdr:to>
        <xdr:sp macro="" textlink="">
          <xdr:nvSpPr>
            <xdr:cNvPr id="80949" name="Option Button 53" hidden="1">
              <a:extLst>
                <a:ext uri="{63B3BB69-23CF-44E3-9099-C40C66FF867C}">
                  <a14:compatExt spid="_x0000_s80949"/>
                </a:ext>
                <a:ext uri="{FF2B5EF4-FFF2-40B4-BE49-F238E27FC236}">
                  <a16:creationId xmlns:a16="http://schemas.microsoft.com/office/drawing/2014/main" id="{00000000-0008-0000-4400-00003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28</xdr:row>
          <xdr:rowOff>19050</xdr:rowOff>
        </xdr:from>
        <xdr:to>
          <xdr:col>8</xdr:col>
          <xdr:colOff>57150</xdr:colOff>
          <xdr:row>28</xdr:row>
          <xdr:rowOff>190500</xdr:rowOff>
        </xdr:to>
        <xdr:sp macro="" textlink="">
          <xdr:nvSpPr>
            <xdr:cNvPr id="80950" name="Option Button 54" hidden="1">
              <a:extLst>
                <a:ext uri="{63B3BB69-23CF-44E3-9099-C40C66FF867C}">
                  <a14:compatExt spid="_x0000_s80950"/>
                </a:ext>
                <a:ext uri="{FF2B5EF4-FFF2-40B4-BE49-F238E27FC236}">
                  <a16:creationId xmlns:a16="http://schemas.microsoft.com/office/drawing/2014/main" id="{00000000-0008-0000-4400-00003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25</xdr:row>
          <xdr:rowOff>0</xdr:rowOff>
        </xdr:from>
        <xdr:to>
          <xdr:col>8</xdr:col>
          <xdr:colOff>685800</xdr:colOff>
          <xdr:row>28</xdr:row>
          <xdr:rowOff>266700</xdr:rowOff>
        </xdr:to>
        <xdr:sp macro="" textlink="">
          <xdr:nvSpPr>
            <xdr:cNvPr id="80951" name="Group Box 55" hidden="1">
              <a:extLst>
                <a:ext uri="{63B3BB69-23CF-44E3-9099-C40C66FF867C}">
                  <a14:compatExt spid="_x0000_s80951"/>
                </a:ext>
                <a:ext uri="{FF2B5EF4-FFF2-40B4-BE49-F238E27FC236}">
                  <a16:creationId xmlns:a16="http://schemas.microsoft.com/office/drawing/2014/main" id="{00000000-0008-0000-4400-000037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25</xdr:row>
          <xdr:rowOff>38100</xdr:rowOff>
        </xdr:from>
        <xdr:to>
          <xdr:col>10</xdr:col>
          <xdr:colOff>66675</xdr:colOff>
          <xdr:row>25</xdr:row>
          <xdr:rowOff>209550</xdr:rowOff>
        </xdr:to>
        <xdr:sp macro="" textlink="">
          <xdr:nvSpPr>
            <xdr:cNvPr id="80952" name="Option Button 56" hidden="1">
              <a:extLst>
                <a:ext uri="{63B3BB69-23CF-44E3-9099-C40C66FF867C}">
                  <a14:compatExt spid="_x0000_s80952"/>
                </a:ext>
                <a:ext uri="{FF2B5EF4-FFF2-40B4-BE49-F238E27FC236}">
                  <a16:creationId xmlns:a16="http://schemas.microsoft.com/office/drawing/2014/main" id="{00000000-0008-0000-4400-00003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26</xdr:row>
          <xdr:rowOff>19050</xdr:rowOff>
        </xdr:from>
        <xdr:to>
          <xdr:col>10</xdr:col>
          <xdr:colOff>66675</xdr:colOff>
          <xdr:row>26</xdr:row>
          <xdr:rowOff>190500</xdr:rowOff>
        </xdr:to>
        <xdr:sp macro="" textlink="">
          <xdr:nvSpPr>
            <xdr:cNvPr id="80953" name="Option Button 57" hidden="1">
              <a:extLst>
                <a:ext uri="{63B3BB69-23CF-44E3-9099-C40C66FF867C}">
                  <a14:compatExt spid="_x0000_s80953"/>
                </a:ext>
                <a:ext uri="{FF2B5EF4-FFF2-40B4-BE49-F238E27FC236}">
                  <a16:creationId xmlns:a16="http://schemas.microsoft.com/office/drawing/2014/main" id="{00000000-0008-0000-4400-00003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27</xdr:row>
          <xdr:rowOff>28575</xdr:rowOff>
        </xdr:from>
        <xdr:to>
          <xdr:col>10</xdr:col>
          <xdr:colOff>66675</xdr:colOff>
          <xdr:row>27</xdr:row>
          <xdr:rowOff>200025</xdr:rowOff>
        </xdr:to>
        <xdr:sp macro="" textlink="">
          <xdr:nvSpPr>
            <xdr:cNvPr id="80954" name="Option Button 58" hidden="1">
              <a:extLst>
                <a:ext uri="{63B3BB69-23CF-44E3-9099-C40C66FF867C}">
                  <a14:compatExt spid="_x0000_s80954"/>
                </a:ext>
                <a:ext uri="{FF2B5EF4-FFF2-40B4-BE49-F238E27FC236}">
                  <a16:creationId xmlns:a16="http://schemas.microsoft.com/office/drawing/2014/main" id="{00000000-0008-0000-4400-00003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28</xdr:row>
          <xdr:rowOff>38100</xdr:rowOff>
        </xdr:from>
        <xdr:to>
          <xdr:col>10</xdr:col>
          <xdr:colOff>66675</xdr:colOff>
          <xdr:row>28</xdr:row>
          <xdr:rowOff>209550</xdr:rowOff>
        </xdr:to>
        <xdr:sp macro="" textlink="">
          <xdr:nvSpPr>
            <xdr:cNvPr id="80955" name="Option Button 59" hidden="1">
              <a:extLst>
                <a:ext uri="{63B3BB69-23CF-44E3-9099-C40C66FF867C}">
                  <a14:compatExt spid="_x0000_s80955"/>
                </a:ext>
                <a:ext uri="{FF2B5EF4-FFF2-40B4-BE49-F238E27FC236}">
                  <a16:creationId xmlns:a16="http://schemas.microsoft.com/office/drawing/2014/main" id="{00000000-0008-0000-4400-00003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25</xdr:row>
          <xdr:rowOff>0</xdr:rowOff>
        </xdr:from>
        <xdr:to>
          <xdr:col>10</xdr:col>
          <xdr:colOff>685800</xdr:colOff>
          <xdr:row>28</xdr:row>
          <xdr:rowOff>266700</xdr:rowOff>
        </xdr:to>
        <xdr:sp macro="" textlink="">
          <xdr:nvSpPr>
            <xdr:cNvPr id="80956" name="Group Box 60" hidden="1">
              <a:extLst>
                <a:ext uri="{63B3BB69-23CF-44E3-9099-C40C66FF867C}">
                  <a14:compatExt spid="_x0000_s80956"/>
                </a:ext>
                <a:ext uri="{FF2B5EF4-FFF2-40B4-BE49-F238E27FC236}">
                  <a16:creationId xmlns:a16="http://schemas.microsoft.com/office/drawing/2014/main" id="{00000000-0008-0000-4400-00003C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29</xdr:row>
          <xdr:rowOff>47625</xdr:rowOff>
        </xdr:from>
        <xdr:to>
          <xdr:col>8</xdr:col>
          <xdr:colOff>57150</xdr:colOff>
          <xdr:row>29</xdr:row>
          <xdr:rowOff>219075</xdr:rowOff>
        </xdr:to>
        <xdr:sp macro="" textlink="">
          <xdr:nvSpPr>
            <xdr:cNvPr id="80957" name="Option Button 61" hidden="1">
              <a:extLst>
                <a:ext uri="{63B3BB69-23CF-44E3-9099-C40C66FF867C}">
                  <a14:compatExt spid="_x0000_s80957"/>
                </a:ext>
                <a:ext uri="{FF2B5EF4-FFF2-40B4-BE49-F238E27FC236}">
                  <a16:creationId xmlns:a16="http://schemas.microsoft.com/office/drawing/2014/main" id="{00000000-0008-0000-4400-00003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30</xdr:row>
          <xdr:rowOff>47625</xdr:rowOff>
        </xdr:from>
        <xdr:to>
          <xdr:col>8</xdr:col>
          <xdr:colOff>57150</xdr:colOff>
          <xdr:row>30</xdr:row>
          <xdr:rowOff>219075</xdr:rowOff>
        </xdr:to>
        <xdr:sp macro="" textlink="">
          <xdr:nvSpPr>
            <xdr:cNvPr id="80958" name="Option Button 62" hidden="1">
              <a:extLst>
                <a:ext uri="{63B3BB69-23CF-44E3-9099-C40C66FF867C}">
                  <a14:compatExt spid="_x0000_s80958"/>
                </a:ext>
                <a:ext uri="{FF2B5EF4-FFF2-40B4-BE49-F238E27FC236}">
                  <a16:creationId xmlns:a16="http://schemas.microsoft.com/office/drawing/2014/main" id="{00000000-0008-0000-4400-00003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31</xdr:row>
          <xdr:rowOff>47625</xdr:rowOff>
        </xdr:from>
        <xdr:to>
          <xdr:col>8</xdr:col>
          <xdr:colOff>57150</xdr:colOff>
          <xdr:row>31</xdr:row>
          <xdr:rowOff>219075</xdr:rowOff>
        </xdr:to>
        <xdr:sp macro="" textlink="">
          <xdr:nvSpPr>
            <xdr:cNvPr id="80959" name="Option Button 63" hidden="1">
              <a:extLst>
                <a:ext uri="{63B3BB69-23CF-44E3-9099-C40C66FF867C}">
                  <a14:compatExt spid="_x0000_s80959"/>
                </a:ext>
                <a:ext uri="{FF2B5EF4-FFF2-40B4-BE49-F238E27FC236}">
                  <a16:creationId xmlns:a16="http://schemas.microsoft.com/office/drawing/2014/main" id="{00000000-0008-0000-4400-00003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32</xdr:row>
          <xdr:rowOff>47625</xdr:rowOff>
        </xdr:from>
        <xdr:to>
          <xdr:col>8</xdr:col>
          <xdr:colOff>57150</xdr:colOff>
          <xdr:row>32</xdr:row>
          <xdr:rowOff>219075</xdr:rowOff>
        </xdr:to>
        <xdr:sp macro="" textlink="">
          <xdr:nvSpPr>
            <xdr:cNvPr id="80960" name="Option Button 64" hidden="1">
              <a:extLst>
                <a:ext uri="{63B3BB69-23CF-44E3-9099-C40C66FF867C}">
                  <a14:compatExt spid="_x0000_s80960"/>
                </a:ext>
                <a:ext uri="{FF2B5EF4-FFF2-40B4-BE49-F238E27FC236}">
                  <a16:creationId xmlns:a16="http://schemas.microsoft.com/office/drawing/2014/main" id="{00000000-0008-0000-4400-00004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29</xdr:row>
          <xdr:rowOff>0</xdr:rowOff>
        </xdr:from>
        <xdr:to>
          <xdr:col>8</xdr:col>
          <xdr:colOff>685800</xdr:colOff>
          <xdr:row>32</xdr:row>
          <xdr:rowOff>266700</xdr:rowOff>
        </xdr:to>
        <xdr:sp macro="" textlink="">
          <xdr:nvSpPr>
            <xdr:cNvPr id="80961" name="Group Box 65" hidden="1">
              <a:extLst>
                <a:ext uri="{63B3BB69-23CF-44E3-9099-C40C66FF867C}">
                  <a14:compatExt spid="_x0000_s80961"/>
                </a:ext>
                <a:ext uri="{FF2B5EF4-FFF2-40B4-BE49-F238E27FC236}">
                  <a16:creationId xmlns:a16="http://schemas.microsoft.com/office/drawing/2014/main" id="{00000000-0008-0000-4400-000041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29</xdr:row>
          <xdr:rowOff>28575</xdr:rowOff>
        </xdr:from>
        <xdr:to>
          <xdr:col>10</xdr:col>
          <xdr:colOff>66675</xdr:colOff>
          <xdr:row>29</xdr:row>
          <xdr:rowOff>200025</xdr:rowOff>
        </xdr:to>
        <xdr:sp macro="" textlink="">
          <xdr:nvSpPr>
            <xdr:cNvPr id="80962" name="Option Button 66" hidden="1">
              <a:extLst>
                <a:ext uri="{63B3BB69-23CF-44E3-9099-C40C66FF867C}">
                  <a14:compatExt spid="_x0000_s80962"/>
                </a:ext>
                <a:ext uri="{FF2B5EF4-FFF2-40B4-BE49-F238E27FC236}">
                  <a16:creationId xmlns:a16="http://schemas.microsoft.com/office/drawing/2014/main" id="{00000000-0008-0000-4400-00004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30</xdr:row>
          <xdr:rowOff>9525</xdr:rowOff>
        </xdr:from>
        <xdr:to>
          <xdr:col>10</xdr:col>
          <xdr:colOff>66675</xdr:colOff>
          <xdr:row>30</xdr:row>
          <xdr:rowOff>180975</xdr:rowOff>
        </xdr:to>
        <xdr:sp macro="" textlink="">
          <xdr:nvSpPr>
            <xdr:cNvPr id="80963" name="Option Button 67" hidden="1">
              <a:extLst>
                <a:ext uri="{63B3BB69-23CF-44E3-9099-C40C66FF867C}">
                  <a14:compatExt spid="_x0000_s80963"/>
                </a:ext>
                <a:ext uri="{FF2B5EF4-FFF2-40B4-BE49-F238E27FC236}">
                  <a16:creationId xmlns:a16="http://schemas.microsoft.com/office/drawing/2014/main" id="{00000000-0008-0000-4400-00004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31</xdr:row>
          <xdr:rowOff>28575</xdr:rowOff>
        </xdr:from>
        <xdr:to>
          <xdr:col>10</xdr:col>
          <xdr:colOff>66675</xdr:colOff>
          <xdr:row>31</xdr:row>
          <xdr:rowOff>200025</xdr:rowOff>
        </xdr:to>
        <xdr:sp macro="" textlink="">
          <xdr:nvSpPr>
            <xdr:cNvPr id="80964" name="Option Button 68" hidden="1">
              <a:extLst>
                <a:ext uri="{63B3BB69-23CF-44E3-9099-C40C66FF867C}">
                  <a14:compatExt spid="_x0000_s80964"/>
                </a:ext>
                <a:ext uri="{FF2B5EF4-FFF2-40B4-BE49-F238E27FC236}">
                  <a16:creationId xmlns:a16="http://schemas.microsoft.com/office/drawing/2014/main" id="{00000000-0008-0000-4400-00004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32</xdr:row>
          <xdr:rowOff>28575</xdr:rowOff>
        </xdr:from>
        <xdr:to>
          <xdr:col>10</xdr:col>
          <xdr:colOff>66675</xdr:colOff>
          <xdr:row>32</xdr:row>
          <xdr:rowOff>200025</xdr:rowOff>
        </xdr:to>
        <xdr:sp macro="" textlink="">
          <xdr:nvSpPr>
            <xdr:cNvPr id="80965" name="Option Button 69" hidden="1">
              <a:extLst>
                <a:ext uri="{63B3BB69-23CF-44E3-9099-C40C66FF867C}">
                  <a14:compatExt spid="_x0000_s80965"/>
                </a:ext>
                <a:ext uri="{FF2B5EF4-FFF2-40B4-BE49-F238E27FC236}">
                  <a16:creationId xmlns:a16="http://schemas.microsoft.com/office/drawing/2014/main" id="{00000000-0008-0000-4400-00004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xdr:row>
          <xdr:rowOff>0</xdr:rowOff>
        </xdr:from>
        <xdr:to>
          <xdr:col>10</xdr:col>
          <xdr:colOff>685800</xdr:colOff>
          <xdr:row>32</xdr:row>
          <xdr:rowOff>266700</xdr:rowOff>
        </xdr:to>
        <xdr:sp macro="" textlink="">
          <xdr:nvSpPr>
            <xdr:cNvPr id="80966" name="Group Box 70" hidden="1">
              <a:extLst>
                <a:ext uri="{63B3BB69-23CF-44E3-9099-C40C66FF867C}">
                  <a14:compatExt spid="_x0000_s80966"/>
                </a:ext>
                <a:ext uri="{FF2B5EF4-FFF2-40B4-BE49-F238E27FC236}">
                  <a16:creationId xmlns:a16="http://schemas.microsoft.com/office/drawing/2014/main" id="{00000000-0008-0000-4400-000046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33</xdr:row>
          <xdr:rowOff>0</xdr:rowOff>
        </xdr:from>
        <xdr:to>
          <xdr:col>8</xdr:col>
          <xdr:colOff>57150</xdr:colOff>
          <xdr:row>33</xdr:row>
          <xdr:rowOff>171450</xdr:rowOff>
        </xdr:to>
        <xdr:sp macro="" textlink="">
          <xdr:nvSpPr>
            <xdr:cNvPr id="80967" name="Option Button 71" hidden="1">
              <a:extLst>
                <a:ext uri="{63B3BB69-23CF-44E3-9099-C40C66FF867C}">
                  <a14:compatExt spid="_x0000_s80967"/>
                </a:ext>
                <a:ext uri="{FF2B5EF4-FFF2-40B4-BE49-F238E27FC236}">
                  <a16:creationId xmlns:a16="http://schemas.microsoft.com/office/drawing/2014/main" id="{00000000-0008-0000-4400-00004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34</xdr:row>
          <xdr:rowOff>0</xdr:rowOff>
        </xdr:from>
        <xdr:to>
          <xdr:col>8</xdr:col>
          <xdr:colOff>57150</xdr:colOff>
          <xdr:row>34</xdr:row>
          <xdr:rowOff>171450</xdr:rowOff>
        </xdr:to>
        <xdr:sp macro="" textlink="">
          <xdr:nvSpPr>
            <xdr:cNvPr id="80968" name="Option Button 72" hidden="1">
              <a:extLst>
                <a:ext uri="{63B3BB69-23CF-44E3-9099-C40C66FF867C}">
                  <a14:compatExt spid="_x0000_s80968"/>
                </a:ext>
                <a:ext uri="{FF2B5EF4-FFF2-40B4-BE49-F238E27FC236}">
                  <a16:creationId xmlns:a16="http://schemas.microsoft.com/office/drawing/2014/main" id="{00000000-0008-0000-4400-00004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35</xdr:row>
          <xdr:rowOff>0</xdr:rowOff>
        </xdr:from>
        <xdr:to>
          <xdr:col>8</xdr:col>
          <xdr:colOff>57150</xdr:colOff>
          <xdr:row>35</xdr:row>
          <xdr:rowOff>171450</xdr:rowOff>
        </xdr:to>
        <xdr:sp macro="" textlink="">
          <xdr:nvSpPr>
            <xdr:cNvPr id="80969" name="Option Button 73" hidden="1">
              <a:extLst>
                <a:ext uri="{63B3BB69-23CF-44E3-9099-C40C66FF867C}">
                  <a14:compatExt spid="_x0000_s80969"/>
                </a:ext>
                <a:ext uri="{FF2B5EF4-FFF2-40B4-BE49-F238E27FC236}">
                  <a16:creationId xmlns:a16="http://schemas.microsoft.com/office/drawing/2014/main" id="{00000000-0008-0000-4400-00004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36</xdr:row>
          <xdr:rowOff>0</xdr:rowOff>
        </xdr:from>
        <xdr:to>
          <xdr:col>8</xdr:col>
          <xdr:colOff>57150</xdr:colOff>
          <xdr:row>36</xdr:row>
          <xdr:rowOff>171450</xdr:rowOff>
        </xdr:to>
        <xdr:sp macro="" textlink="">
          <xdr:nvSpPr>
            <xdr:cNvPr id="80970" name="Option Button 74" hidden="1">
              <a:extLst>
                <a:ext uri="{63B3BB69-23CF-44E3-9099-C40C66FF867C}">
                  <a14:compatExt spid="_x0000_s80970"/>
                </a:ext>
                <a:ext uri="{FF2B5EF4-FFF2-40B4-BE49-F238E27FC236}">
                  <a16:creationId xmlns:a16="http://schemas.microsoft.com/office/drawing/2014/main" id="{00000000-0008-0000-4400-00004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0</xdr:rowOff>
        </xdr:from>
        <xdr:to>
          <xdr:col>8</xdr:col>
          <xdr:colOff>685800</xdr:colOff>
          <xdr:row>36</xdr:row>
          <xdr:rowOff>266700</xdr:rowOff>
        </xdr:to>
        <xdr:sp macro="" textlink="">
          <xdr:nvSpPr>
            <xdr:cNvPr id="80971" name="Group Box 75" hidden="1">
              <a:extLst>
                <a:ext uri="{63B3BB69-23CF-44E3-9099-C40C66FF867C}">
                  <a14:compatExt spid="_x0000_s80971"/>
                </a:ext>
                <a:ext uri="{FF2B5EF4-FFF2-40B4-BE49-F238E27FC236}">
                  <a16:creationId xmlns:a16="http://schemas.microsoft.com/office/drawing/2014/main" id="{00000000-0008-0000-4400-00004B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33</xdr:row>
          <xdr:rowOff>0</xdr:rowOff>
        </xdr:from>
        <xdr:to>
          <xdr:col>10</xdr:col>
          <xdr:colOff>66675</xdr:colOff>
          <xdr:row>33</xdr:row>
          <xdr:rowOff>171450</xdr:rowOff>
        </xdr:to>
        <xdr:sp macro="" textlink="">
          <xdr:nvSpPr>
            <xdr:cNvPr id="80972" name="Option Button 76" hidden="1">
              <a:extLst>
                <a:ext uri="{63B3BB69-23CF-44E3-9099-C40C66FF867C}">
                  <a14:compatExt spid="_x0000_s80972"/>
                </a:ext>
                <a:ext uri="{FF2B5EF4-FFF2-40B4-BE49-F238E27FC236}">
                  <a16:creationId xmlns:a16="http://schemas.microsoft.com/office/drawing/2014/main" id="{00000000-0008-0000-4400-00004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34</xdr:row>
          <xdr:rowOff>0</xdr:rowOff>
        </xdr:from>
        <xdr:to>
          <xdr:col>10</xdr:col>
          <xdr:colOff>66675</xdr:colOff>
          <xdr:row>34</xdr:row>
          <xdr:rowOff>171450</xdr:rowOff>
        </xdr:to>
        <xdr:sp macro="" textlink="">
          <xdr:nvSpPr>
            <xdr:cNvPr id="80973" name="Option Button 77" hidden="1">
              <a:extLst>
                <a:ext uri="{63B3BB69-23CF-44E3-9099-C40C66FF867C}">
                  <a14:compatExt spid="_x0000_s80973"/>
                </a:ext>
                <a:ext uri="{FF2B5EF4-FFF2-40B4-BE49-F238E27FC236}">
                  <a16:creationId xmlns:a16="http://schemas.microsoft.com/office/drawing/2014/main" id="{00000000-0008-0000-4400-00004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35</xdr:row>
          <xdr:rowOff>0</xdr:rowOff>
        </xdr:from>
        <xdr:to>
          <xdr:col>10</xdr:col>
          <xdr:colOff>66675</xdr:colOff>
          <xdr:row>35</xdr:row>
          <xdr:rowOff>171450</xdr:rowOff>
        </xdr:to>
        <xdr:sp macro="" textlink="">
          <xdr:nvSpPr>
            <xdr:cNvPr id="80974" name="Option Button 78" hidden="1">
              <a:extLst>
                <a:ext uri="{63B3BB69-23CF-44E3-9099-C40C66FF867C}">
                  <a14:compatExt spid="_x0000_s80974"/>
                </a:ext>
                <a:ext uri="{FF2B5EF4-FFF2-40B4-BE49-F238E27FC236}">
                  <a16:creationId xmlns:a16="http://schemas.microsoft.com/office/drawing/2014/main" id="{00000000-0008-0000-4400-00004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36</xdr:row>
          <xdr:rowOff>0</xdr:rowOff>
        </xdr:from>
        <xdr:to>
          <xdr:col>10</xdr:col>
          <xdr:colOff>66675</xdr:colOff>
          <xdr:row>36</xdr:row>
          <xdr:rowOff>171450</xdr:rowOff>
        </xdr:to>
        <xdr:sp macro="" textlink="">
          <xdr:nvSpPr>
            <xdr:cNvPr id="80975" name="Option Button 79" hidden="1">
              <a:extLst>
                <a:ext uri="{63B3BB69-23CF-44E3-9099-C40C66FF867C}">
                  <a14:compatExt spid="_x0000_s80975"/>
                </a:ext>
                <a:ext uri="{FF2B5EF4-FFF2-40B4-BE49-F238E27FC236}">
                  <a16:creationId xmlns:a16="http://schemas.microsoft.com/office/drawing/2014/main" id="{00000000-0008-0000-4400-00004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33</xdr:row>
          <xdr:rowOff>0</xdr:rowOff>
        </xdr:from>
        <xdr:to>
          <xdr:col>10</xdr:col>
          <xdr:colOff>685800</xdr:colOff>
          <xdr:row>36</xdr:row>
          <xdr:rowOff>266700</xdr:rowOff>
        </xdr:to>
        <xdr:sp macro="" textlink="">
          <xdr:nvSpPr>
            <xdr:cNvPr id="80976" name="Group Box 80" hidden="1">
              <a:extLst>
                <a:ext uri="{63B3BB69-23CF-44E3-9099-C40C66FF867C}">
                  <a14:compatExt spid="_x0000_s80976"/>
                </a:ext>
                <a:ext uri="{FF2B5EF4-FFF2-40B4-BE49-F238E27FC236}">
                  <a16:creationId xmlns:a16="http://schemas.microsoft.com/office/drawing/2014/main" id="{00000000-0008-0000-4400-000050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37</xdr:row>
          <xdr:rowOff>38100</xdr:rowOff>
        </xdr:from>
        <xdr:to>
          <xdr:col>8</xdr:col>
          <xdr:colOff>57150</xdr:colOff>
          <xdr:row>37</xdr:row>
          <xdr:rowOff>209550</xdr:rowOff>
        </xdr:to>
        <xdr:sp macro="" textlink="">
          <xdr:nvSpPr>
            <xdr:cNvPr id="80977" name="Option Button 81" hidden="1">
              <a:extLst>
                <a:ext uri="{63B3BB69-23CF-44E3-9099-C40C66FF867C}">
                  <a14:compatExt spid="_x0000_s80977"/>
                </a:ext>
                <a:ext uri="{FF2B5EF4-FFF2-40B4-BE49-F238E27FC236}">
                  <a16:creationId xmlns:a16="http://schemas.microsoft.com/office/drawing/2014/main" id="{00000000-0008-0000-4400-00005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38</xdr:row>
          <xdr:rowOff>28575</xdr:rowOff>
        </xdr:from>
        <xdr:to>
          <xdr:col>8</xdr:col>
          <xdr:colOff>57150</xdr:colOff>
          <xdr:row>38</xdr:row>
          <xdr:rowOff>200025</xdr:rowOff>
        </xdr:to>
        <xdr:sp macro="" textlink="">
          <xdr:nvSpPr>
            <xdr:cNvPr id="80978" name="Option Button 82" hidden="1">
              <a:extLst>
                <a:ext uri="{63B3BB69-23CF-44E3-9099-C40C66FF867C}">
                  <a14:compatExt spid="_x0000_s80978"/>
                </a:ext>
                <a:ext uri="{FF2B5EF4-FFF2-40B4-BE49-F238E27FC236}">
                  <a16:creationId xmlns:a16="http://schemas.microsoft.com/office/drawing/2014/main" id="{00000000-0008-0000-4400-00005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39</xdr:row>
          <xdr:rowOff>28575</xdr:rowOff>
        </xdr:from>
        <xdr:to>
          <xdr:col>8</xdr:col>
          <xdr:colOff>57150</xdr:colOff>
          <xdr:row>39</xdr:row>
          <xdr:rowOff>200025</xdr:rowOff>
        </xdr:to>
        <xdr:sp macro="" textlink="">
          <xdr:nvSpPr>
            <xdr:cNvPr id="80979" name="Option Button 83" hidden="1">
              <a:extLst>
                <a:ext uri="{63B3BB69-23CF-44E3-9099-C40C66FF867C}">
                  <a14:compatExt spid="_x0000_s80979"/>
                </a:ext>
                <a:ext uri="{FF2B5EF4-FFF2-40B4-BE49-F238E27FC236}">
                  <a16:creationId xmlns:a16="http://schemas.microsoft.com/office/drawing/2014/main" id="{00000000-0008-0000-4400-00005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40</xdr:row>
          <xdr:rowOff>28575</xdr:rowOff>
        </xdr:from>
        <xdr:to>
          <xdr:col>8</xdr:col>
          <xdr:colOff>57150</xdr:colOff>
          <xdr:row>40</xdr:row>
          <xdr:rowOff>200025</xdr:rowOff>
        </xdr:to>
        <xdr:sp macro="" textlink="">
          <xdr:nvSpPr>
            <xdr:cNvPr id="80980" name="Option Button 84" hidden="1">
              <a:extLst>
                <a:ext uri="{63B3BB69-23CF-44E3-9099-C40C66FF867C}">
                  <a14:compatExt spid="_x0000_s80980"/>
                </a:ext>
                <a:ext uri="{FF2B5EF4-FFF2-40B4-BE49-F238E27FC236}">
                  <a16:creationId xmlns:a16="http://schemas.microsoft.com/office/drawing/2014/main" id="{00000000-0008-0000-4400-00005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37</xdr:row>
          <xdr:rowOff>0</xdr:rowOff>
        </xdr:from>
        <xdr:to>
          <xdr:col>8</xdr:col>
          <xdr:colOff>685800</xdr:colOff>
          <xdr:row>40</xdr:row>
          <xdr:rowOff>266700</xdr:rowOff>
        </xdr:to>
        <xdr:sp macro="" textlink="">
          <xdr:nvSpPr>
            <xdr:cNvPr id="80981" name="Group Box 85" hidden="1">
              <a:extLst>
                <a:ext uri="{63B3BB69-23CF-44E3-9099-C40C66FF867C}">
                  <a14:compatExt spid="_x0000_s80981"/>
                </a:ext>
                <a:ext uri="{FF2B5EF4-FFF2-40B4-BE49-F238E27FC236}">
                  <a16:creationId xmlns:a16="http://schemas.microsoft.com/office/drawing/2014/main" id="{00000000-0008-0000-4400-000055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37</xdr:row>
          <xdr:rowOff>28575</xdr:rowOff>
        </xdr:from>
        <xdr:to>
          <xdr:col>10</xdr:col>
          <xdr:colOff>66675</xdr:colOff>
          <xdr:row>37</xdr:row>
          <xdr:rowOff>200025</xdr:rowOff>
        </xdr:to>
        <xdr:sp macro="" textlink="">
          <xdr:nvSpPr>
            <xdr:cNvPr id="80982" name="Option Button 86" hidden="1">
              <a:extLst>
                <a:ext uri="{63B3BB69-23CF-44E3-9099-C40C66FF867C}">
                  <a14:compatExt spid="_x0000_s80982"/>
                </a:ext>
                <a:ext uri="{FF2B5EF4-FFF2-40B4-BE49-F238E27FC236}">
                  <a16:creationId xmlns:a16="http://schemas.microsoft.com/office/drawing/2014/main" id="{00000000-0008-0000-4400-00005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38</xdr:row>
          <xdr:rowOff>28575</xdr:rowOff>
        </xdr:from>
        <xdr:to>
          <xdr:col>10</xdr:col>
          <xdr:colOff>66675</xdr:colOff>
          <xdr:row>38</xdr:row>
          <xdr:rowOff>200025</xdr:rowOff>
        </xdr:to>
        <xdr:sp macro="" textlink="">
          <xdr:nvSpPr>
            <xdr:cNvPr id="80983" name="Option Button 87" hidden="1">
              <a:extLst>
                <a:ext uri="{63B3BB69-23CF-44E3-9099-C40C66FF867C}">
                  <a14:compatExt spid="_x0000_s80983"/>
                </a:ext>
                <a:ext uri="{FF2B5EF4-FFF2-40B4-BE49-F238E27FC236}">
                  <a16:creationId xmlns:a16="http://schemas.microsoft.com/office/drawing/2014/main" id="{00000000-0008-0000-4400-00005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39</xdr:row>
          <xdr:rowOff>38100</xdr:rowOff>
        </xdr:from>
        <xdr:to>
          <xdr:col>10</xdr:col>
          <xdr:colOff>66675</xdr:colOff>
          <xdr:row>39</xdr:row>
          <xdr:rowOff>209550</xdr:rowOff>
        </xdr:to>
        <xdr:sp macro="" textlink="">
          <xdr:nvSpPr>
            <xdr:cNvPr id="80984" name="Option Button 88" hidden="1">
              <a:extLst>
                <a:ext uri="{63B3BB69-23CF-44E3-9099-C40C66FF867C}">
                  <a14:compatExt spid="_x0000_s80984"/>
                </a:ext>
                <a:ext uri="{FF2B5EF4-FFF2-40B4-BE49-F238E27FC236}">
                  <a16:creationId xmlns:a16="http://schemas.microsoft.com/office/drawing/2014/main" id="{00000000-0008-0000-4400-00005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40</xdr:row>
          <xdr:rowOff>38100</xdr:rowOff>
        </xdr:from>
        <xdr:to>
          <xdr:col>10</xdr:col>
          <xdr:colOff>66675</xdr:colOff>
          <xdr:row>40</xdr:row>
          <xdr:rowOff>209550</xdr:rowOff>
        </xdr:to>
        <xdr:sp macro="" textlink="">
          <xdr:nvSpPr>
            <xdr:cNvPr id="80985" name="Option Button 89" hidden="1">
              <a:extLst>
                <a:ext uri="{63B3BB69-23CF-44E3-9099-C40C66FF867C}">
                  <a14:compatExt spid="_x0000_s80985"/>
                </a:ext>
                <a:ext uri="{FF2B5EF4-FFF2-40B4-BE49-F238E27FC236}">
                  <a16:creationId xmlns:a16="http://schemas.microsoft.com/office/drawing/2014/main" id="{00000000-0008-0000-4400-00005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37</xdr:row>
          <xdr:rowOff>0</xdr:rowOff>
        </xdr:from>
        <xdr:to>
          <xdr:col>10</xdr:col>
          <xdr:colOff>685800</xdr:colOff>
          <xdr:row>40</xdr:row>
          <xdr:rowOff>266700</xdr:rowOff>
        </xdr:to>
        <xdr:sp macro="" textlink="">
          <xdr:nvSpPr>
            <xdr:cNvPr id="80986" name="Group Box 90" hidden="1">
              <a:extLst>
                <a:ext uri="{63B3BB69-23CF-44E3-9099-C40C66FF867C}">
                  <a14:compatExt spid="_x0000_s80986"/>
                </a:ext>
                <a:ext uri="{FF2B5EF4-FFF2-40B4-BE49-F238E27FC236}">
                  <a16:creationId xmlns:a16="http://schemas.microsoft.com/office/drawing/2014/main" id="{00000000-0008-0000-4400-00005A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41</xdr:row>
          <xdr:rowOff>28575</xdr:rowOff>
        </xdr:from>
        <xdr:to>
          <xdr:col>10</xdr:col>
          <xdr:colOff>66675</xdr:colOff>
          <xdr:row>41</xdr:row>
          <xdr:rowOff>200025</xdr:rowOff>
        </xdr:to>
        <xdr:sp macro="" textlink="">
          <xdr:nvSpPr>
            <xdr:cNvPr id="80987" name="Option Button 91" hidden="1">
              <a:extLst>
                <a:ext uri="{63B3BB69-23CF-44E3-9099-C40C66FF867C}">
                  <a14:compatExt spid="_x0000_s80987"/>
                </a:ext>
                <a:ext uri="{FF2B5EF4-FFF2-40B4-BE49-F238E27FC236}">
                  <a16:creationId xmlns:a16="http://schemas.microsoft.com/office/drawing/2014/main" id="{00000000-0008-0000-4400-00005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42</xdr:row>
          <xdr:rowOff>28575</xdr:rowOff>
        </xdr:from>
        <xdr:to>
          <xdr:col>10</xdr:col>
          <xdr:colOff>66675</xdr:colOff>
          <xdr:row>42</xdr:row>
          <xdr:rowOff>200025</xdr:rowOff>
        </xdr:to>
        <xdr:sp macro="" textlink="">
          <xdr:nvSpPr>
            <xdr:cNvPr id="80988" name="Option Button 92" hidden="1">
              <a:extLst>
                <a:ext uri="{63B3BB69-23CF-44E3-9099-C40C66FF867C}">
                  <a14:compatExt spid="_x0000_s80988"/>
                </a:ext>
                <a:ext uri="{FF2B5EF4-FFF2-40B4-BE49-F238E27FC236}">
                  <a16:creationId xmlns:a16="http://schemas.microsoft.com/office/drawing/2014/main" id="{00000000-0008-0000-4400-00005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43</xdr:row>
          <xdr:rowOff>28575</xdr:rowOff>
        </xdr:from>
        <xdr:to>
          <xdr:col>10</xdr:col>
          <xdr:colOff>66675</xdr:colOff>
          <xdr:row>43</xdr:row>
          <xdr:rowOff>200025</xdr:rowOff>
        </xdr:to>
        <xdr:sp macro="" textlink="">
          <xdr:nvSpPr>
            <xdr:cNvPr id="80989" name="Option Button 93" hidden="1">
              <a:extLst>
                <a:ext uri="{63B3BB69-23CF-44E3-9099-C40C66FF867C}">
                  <a14:compatExt spid="_x0000_s80989"/>
                </a:ext>
                <a:ext uri="{FF2B5EF4-FFF2-40B4-BE49-F238E27FC236}">
                  <a16:creationId xmlns:a16="http://schemas.microsoft.com/office/drawing/2014/main" id="{00000000-0008-0000-4400-00005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44</xdr:row>
          <xdr:rowOff>28575</xdr:rowOff>
        </xdr:from>
        <xdr:to>
          <xdr:col>10</xdr:col>
          <xdr:colOff>66675</xdr:colOff>
          <xdr:row>44</xdr:row>
          <xdr:rowOff>200025</xdr:rowOff>
        </xdr:to>
        <xdr:sp macro="" textlink="">
          <xdr:nvSpPr>
            <xdr:cNvPr id="80990" name="Option Button 94" hidden="1">
              <a:extLst>
                <a:ext uri="{63B3BB69-23CF-44E3-9099-C40C66FF867C}">
                  <a14:compatExt spid="_x0000_s80990"/>
                </a:ext>
                <a:ext uri="{FF2B5EF4-FFF2-40B4-BE49-F238E27FC236}">
                  <a16:creationId xmlns:a16="http://schemas.microsoft.com/office/drawing/2014/main" id="{00000000-0008-0000-4400-00005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41</xdr:row>
          <xdr:rowOff>0</xdr:rowOff>
        </xdr:from>
        <xdr:to>
          <xdr:col>10</xdr:col>
          <xdr:colOff>685800</xdr:colOff>
          <xdr:row>44</xdr:row>
          <xdr:rowOff>266700</xdr:rowOff>
        </xdr:to>
        <xdr:sp macro="" textlink="">
          <xdr:nvSpPr>
            <xdr:cNvPr id="80991" name="Group Box 95" hidden="1">
              <a:extLst>
                <a:ext uri="{63B3BB69-23CF-44E3-9099-C40C66FF867C}">
                  <a14:compatExt spid="_x0000_s80991"/>
                </a:ext>
                <a:ext uri="{FF2B5EF4-FFF2-40B4-BE49-F238E27FC236}">
                  <a16:creationId xmlns:a16="http://schemas.microsoft.com/office/drawing/2014/main" id="{00000000-0008-0000-4400-00005F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41</xdr:row>
          <xdr:rowOff>28575</xdr:rowOff>
        </xdr:from>
        <xdr:to>
          <xdr:col>8</xdr:col>
          <xdr:colOff>57150</xdr:colOff>
          <xdr:row>41</xdr:row>
          <xdr:rowOff>200025</xdr:rowOff>
        </xdr:to>
        <xdr:sp macro="" textlink="">
          <xdr:nvSpPr>
            <xdr:cNvPr id="80992" name="Option Button 96" hidden="1">
              <a:extLst>
                <a:ext uri="{63B3BB69-23CF-44E3-9099-C40C66FF867C}">
                  <a14:compatExt spid="_x0000_s80992"/>
                </a:ext>
                <a:ext uri="{FF2B5EF4-FFF2-40B4-BE49-F238E27FC236}">
                  <a16:creationId xmlns:a16="http://schemas.microsoft.com/office/drawing/2014/main" id="{00000000-0008-0000-4400-00006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42</xdr:row>
          <xdr:rowOff>28575</xdr:rowOff>
        </xdr:from>
        <xdr:to>
          <xdr:col>8</xdr:col>
          <xdr:colOff>57150</xdr:colOff>
          <xdr:row>42</xdr:row>
          <xdr:rowOff>200025</xdr:rowOff>
        </xdr:to>
        <xdr:sp macro="" textlink="">
          <xdr:nvSpPr>
            <xdr:cNvPr id="80993" name="Option Button 97" hidden="1">
              <a:extLst>
                <a:ext uri="{63B3BB69-23CF-44E3-9099-C40C66FF867C}">
                  <a14:compatExt spid="_x0000_s80993"/>
                </a:ext>
                <a:ext uri="{FF2B5EF4-FFF2-40B4-BE49-F238E27FC236}">
                  <a16:creationId xmlns:a16="http://schemas.microsoft.com/office/drawing/2014/main" id="{00000000-0008-0000-4400-00006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43</xdr:row>
          <xdr:rowOff>19050</xdr:rowOff>
        </xdr:from>
        <xdr:to>
          <xdr:col>8</xdr:col>
          <xdr:colOff>57150</xdr:colOff>
          <xdr:row>43</xdr:row>
          <xdr:rowOff>190500</xdr:rowOff>
        </xdr:to>
        <xdr:sp macro="" textlink="">
          <xdr:nvSpPr>
            <xdr:cNvPr id="80994" name="Option Button 98" hidden="1">
              <a:extLst>
                <a:ext uri="{63B3BB69-23CF-44E3-9099-C40C66FF867C}">
                  <a14:compatExt spid="_x0000_s80994"/>
                </a:ext>
                <a:ext uri="{FF2B5EF4-FFF2-40B4-BE49-F238E27FC236}">
                  <a16:creationId xmlns:a16="http://schemas.microsoft.com/office/drawing/2014/main" id="{00000000-0008-0000-4400-00006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44</xdr:row>
          <xdr:rowOff>28575</xdr:rowOff>
        </xdr:from>
        <xdr:to>
          <xdr:col>8</xdr:col>
          <xdr:colOff>66675</xdr:colOff>
          <xdr:row>44</xdr:row>
          <xdr:rowOff>200025</xdr:rowOff>
        </xdr:to>
        <xdr:sp macro="" textlink="">
          <xdr:nvSpPr>
            <xdr:cNvPr id="80995" name="Option Button 99" hidden="1">
              <a:extLst>
                <a:ext uri="{63B3BB69-23CF-44E3-9099-C40C66FF867C}">
                  <a14:compatExt spid="_x0000_s80995"/>
                </a:ext>
                <a:ext uri="{FF2B5EF4-FFF2-40B4-BE49-F238E27FC236}">
                  <a16:creationId xmlns:a16="http://schemas.microsoft.com/office/drawing/2014/main" id="{00000000-0008-0000-4400-00006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41</xdr:row>
          <xdr:rowOff>0</xdr:rowOff>
        </xdr:from>
        <xdr:to>
          <xdr:col>8</xdr:col>
          <xdr:colOff>685800</xdr:colOff>
          <xdr:row>44</xdr:row>
          <xdr:rowOff>266700</xdr:rowOff>
        </xdr:to>
        <xdr:sp macro="" textlink="">
          <xdr:nvSpPr>
            <xdr:cNvPr id="80996" name="Group Box 100" hidden="1">
              <a:extLst>
                <a:ext uri="{63B3BB69-23CF-44E3-9099-C40C66FF867C}">
                  <a14:compatExt spid="_x0000_s80996"/>
                </a:ext>
                <a:ext uri="{FF2B5EF4-FFF2-40B4-BE49-F238E27FC236}">
                  <a16:creationId xmlns:a16="http://schemas.microsoft.com/office/drawing/2014/main" id="{00000000-0008-0000-4400-000064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50</xdr:row>
          <xdr:rowOff>66675</xdr:rowOff>
        </xdr:from>
        <xdr:to>
          <xdr:col>8</xdr:col>
          <xdr:colOff>57150</xdr:colOff>
          <xdr:row>50</xdr:row>
          <xdr:rowOff>247650</xdr:rowOff>
        </xdr:to>
        <xdr:sp macro="" textlink="">
          <xdr:nvSpPr>
            <xdr:cNvPr id="80997" name="Option Button 101" hidden="1">
              <a:extLst>
                <a:ext uri="{63B3BB69-23CF-44E3-9099-C40C66FF867C}">
                  <a14:compatExt spid="_x0000_s80997"/>
                </a:ext>
                <a:ext uri="{FF2B5EF4-FFF2-40B4-BE49-F238E27FC236}">
                  <a16:creationId xmlns:a16="http://schemas.microsoft.com/office/drawing/2014/main" id="{00000000-0008-0000-4400-00006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51</xdr:row>
          <xdr:rowOff>38100</xdr:rowOff>
        </xdr:from>
        <xdr:to>
          <xdr:col>8</xdr:col>
          <xdr:colOff>57150</xdr:colOff>
          <xdr:row>51</xdr:row>
          <xdr:rowOff>209550</xdr:rowOff>
        </xdr:to>
        <xdr:sp macro="" textlink="">
          <xdr:nvSpPr>
            <xdr:cNvPr id="80998" name="Option Button 102" hidden="1">
              <a:extLst>
                <a:ext uri="{63B3BB69-23CF-44E3-9099-C40C66FF867C}">
                  <a14:compatExt spid="_x0000_s80998"/>
                </a:ext>
                <a:ext uri="{FF2B5EF4-FFF2-40B4-BE49-F238E27FC236}">
                  <a16:creationId xmlns:a16="http://schemas.microsoft.com/office/drawing/2014/main" id="{00000000-0008-0000-4400-00006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52</xdr:row>
          <xdr:rowOff>57150</xdr:rowOff>
        </xdr:from>
        <xdr:to>
          <xdr:col>8</xdr:col>
          <xdr:colOff>57150</xdr:colOff>
          <xdr:row>52</xdr:row>
          <xdr:rowOff>219075</xdr:rowOff>
        </xdr:to>
        <xdr:sp macro="" textlink="">
          <xdr:nvSpPr>
            <xdr:cNvPr id="80999" name="Option Button 103" hidden="1">
              <a:extLst>
                <a:ext uri="{63B3BB69-23CF-44E3-9099-C40C66FF867C}">
                  <a14:compatExt spid="_x0000_s80999"/>
                </a:ext>
                <a:ext uri="{FF2B5EF4-FFF2-40B4-BE49-F238E27FC236}">
                  <a16:creationId xmlns:a16="http://schemas.microsoft.com/office/drawing/2014/main" id="{00000000-0008-0000-4400-00006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53</xdr:row>
          <xdr:rowOff>38100</xdr:rowOff>
        </xdr:from>
        <xdr:to>
          <xdr:col>8</xdr:col>
          <xdr:colOff>66675</xdr:colOff>
          <xdr:row>53</xdr:row>
          <xdr:rowOff>209550</xdr:rowOff>
        </xdr:to>
        <xdr:sp macro="" textlink="">
          <xdr:nvSpPr>
            <xdr:cNvPr id="81000" name="Option Button 104" hidden="1">
              <a:extLst>
                <a:ext uri="{63B3BB69-23CF-44E3-9099-C40C66FF867C}">
                  <a14:compatExt spid="_x0000_s81000"/>
                </a:ext>
                <a:ext uri="{FF2B5EF4-FFF2-40B4-BE49-F238E27FC236}">
                  <a16:creationId xmlns:a16="http://schemas.microsoft.com/office/drawing/2014/main" id="{00000000-0008-0000-4400-00006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49</xdr:row>
          <xdr:rowOff>285750</xdr:rowOff>
        </xdr:from>
        <xdr:to>
          <xdr:col>8</xdr:col>
          <xdr:colOff>685800</xdr:colOff>
          <xdr:row>53</xdr:row>
          <xdr:rowOff>266700</xdr:rowOff>
        </xdr:to>
        <xdr:sp macro="" textlink="">
          <xdr:nvSpPr>
            <xdr:cNvPr id="81001" name="Group Box 105" hidden="1">
              <a:extLst>
                <a:ext uri="{63B3BB69-23CF-44E3-9099-C40C66FF867C}">
                  <a14:compatExt spid="_x0000_s81001"/>
                </a:ext>
                <a:ext uri="{FF2B5EF4-FFF2-40B4-BE49-F238E27FC236}">
                  <a16:creationId xmlns:a16="http://schemas.microsoft.com/office/drawing/2014/main" id="{00000000-0008-0000-4400-000069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50</xdr:row>
          <xdr:rowOff>47625</xdr:rowOff>
        </xdr:from>
        <xdr:to>
          <xdr:col>10</xdr:col>
          <xdr:colOff>66675</xdr:colOff>
          <xdr:row>50</xdr:row>
          <xdr:rowOff>219075</xdr:rowOff>
        </xdr:to>
        <xdr:sp macro="" textlink="">
          <xdr:nvSpPr>
            <xdr:cNvPr id="81002" name="Option Button 106" hidden="1">
              <a:extLst>
                <a:ext uri="{63B3BB69-23CF-44E3-9099-C40C66FF867C}">
                  <a14:compatExt spid="_x0000_s81002"/>
                </a:ext>
                <a:ext uri="{FF2B5EF4-FFF2-40B4-BE49-F238E27FC236}">
                  <a16:creationId xmlns:a16="http://schemas.microsoft.com/office/drawing/2014/main" id="{00000000-0008-0000-4400-00006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51</xdr:row>
          <xdr:rowOff>28575</xdr:rowOff>
        </xdr:from>
        <xdr:to>
          <xdr:col>10</xdr:col>
          <xdr:colOff>66675</xdr:colOff>
          <xdr:row>51</xdr:row>
          <xdr:rowOff>200025</xdr:rowOff>
        </xdr:to>
        <xdr:sp macro="" textlink="">
          <xdr:nvSpPr>
            <xdr:cNvPr id="81003" name="Option Button 107" hidden="1">
              <a:extLst>
                <a:ext uri="{63B3BB69-23CF-44E3-9099-C40C66FF867C}">
                  <a14:compatExt spid="_x0000_s81003"/>
                </a:ext>
                <a:ext uri="{FF2B5EF4-FFF2-40B4-BE49-F238E27FC236}">
                  <a16:creationId xmlns:a16="http://schemas.microsoft.com/office/drawing/2014/main" id="{00000000-0008-0000-4400-00006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52</xdr:row>
          <xdr:rowOff>28575</xdr:rowOff>
        </xdr:from>
        <xdr:to>
          <xdr:col>10</xdr:col>
          <xdr:colOff>66675</xdr:colOff>
          <xdr:row>52</xdr:row>
          <xdr:rowOff>200025</xdr:rowOff>
        </xdr:to>
        <xdr:sp macro="" textlink="">
          <xdr:nvSpPr>
            <xdr:cNvPr id="81004" name="Option Button 108" hidden="1">
              <a:extLst>
                <a:ext uri="{63B3BB69-23CF-44E3-9099-C40C66FF867C}">
                  <a14:compatExt spid="_x0000_s81004"/>
                </a:ext>
                <a:ext uri="{FF2B5EF4-FFF2-40B4-BE49-F238E27FC236}">
                  <a16:creationId xmlns:a16="http://schemas.microsoft.com/office/drawing/2014/main" id="{00000000-0008-0000-4400-00006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53</xdr:row>
          <xdr:rowOff>57150</xdr:rowOff>
        </xdr:from>
        <xdr:to>
          <xdr:col>10</xdr:col>
          <xdr:colOff>66675</xdr:colOff>
          <xdr:row>53</xdr:row>
          <xdr:rowOff>219075</xdr:rowOff>
        </xdr:to>
        <xdr:sp macro="" textlink="">
          <xdr:nvSpPr>
            <xdr:cNvPr id="81005" name="Option Button 109" hidden="1">
              <a:extLst>
                <a:ext uri="{63B3BB69-23CF-44E3-9099-C40C66FF867C}">
                  <a14:compatExt spid="_x0000_s81005"/>
                </a:ext>
                <a:ext uri="{FF2B5EF4-FFF2-40B4-BE49-F238E27FC236}">
                  <a16:creationId xmlns:a16="http://schemas.microsoft.com/office/drawing/2014/main" id="{00000000-0008-0000-4400-00006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49</xdr:row>
          <xdr:rowOff>285750</xdr:rowOff>
        </xdr:from>
        <xdr:to>
          <xdr:col>10</xdr:col>
          <xdr:colOff>685800</xdr:colOff>
          <xdr:row>53</xdr:row>
          <xdr:rowOff>266700</xdr:rowOff>
        </xdr:to>
        <xdr:sp macro="" textlink="">
          <xdr:nvSpPr>
            <xdr:cNvPr id="81006" name="Group Box 110" hidden="1">
              <a:extLst>
                <a:ext uri="{63B3BB69-23CF-44E3-9099-C40C66FF867C}">
                  <a14:compatExt spid="_x0000_s81006"/>
                </a:ext>
                <a:ext uri="{FF2B5EF4-FFF2-40B4-BE49-F238E27FC236}">
                  <a16:creationId xmlns:a16="http://schemas.microsoft.com/office/drawing/2014/main" id="{00000000-0008-0000-4400-00006E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54</xdr:row>
          <xdr:rowOff>38100</xdr:rowOff>
        </xdr:from>
        <xdr:to>
          <xdr:col>8</xdr:col>
          <xdr:colOff>57150</xdr:colOff>
          <xdr:row>54</xdr:row>
          <xdr:rowOff>209550</xdr:rowOff>
        </xdr:to>
        <xdr:sp macro="" textlink="">
          <xdr:nvSpPr>
            <xdr:cNvPr id="81007" name="Option Button 111" hidden="1">
              <a:extLst>
                <a:ext uri="{63B3BB69-23CF-44E3-9099-C40C66FF867C}">
                  <a14:compatExt spid="_x0000_s81007"/>
                </a:ext>
                <a:ext uri="{FF2B5EF4-FFF2-40B4-BE49-F238E27FC236}">
                  <a16:creationId xmlns:a16="http://schemas.microsoft.com/office/drawing/2014/main" id="{00000000-0008-0000-4400-00006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55</xdr:row>
          <xdr:rowOff>28575</xdr:rowOff>
        </xdr:from>
        <xdr:to>
          <xdr:col>8</xdr:col>
          <xdr:colOff>57150</xdr:colOff>
          <xdr:row>55</xdr:row>
          <xdr:rowOff>200025</xdr:rowOff>
        </xdr:to>
        <xdr:sp macro="" textlink="">
          <xdr:nvSpPr>
            <xdr:cNvPr id="81008" name="Option Button 112" hidden="1">
              <a:extLst>
                <a:ext uri="{63B3BB69-23CF-44E3-9099-C40C66FF867C}">
                  <a14:compatExt spid="_x0000_s81008"/>
                </a:ext>
                <a:ext uri="{FF2B5EF4-FFF2-40B4-BE49-F238E27FC236}">
                  <a16:creationId xmlns:a16="http://schemas.microsoft.com/office/drawing/2014/main" id="{00000000-0008-0000-4400-00007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56</xdr:row>
          <xdr:rowOff>28575</xdr:rowOff>
        </xdr:from>
        <xdr:to>
          <xdr:col>8</xdr:col>
          <xdr:colOff>57150</xdr:colOff>
          <xdr:row>56</xdr:row>
          <xdr:rowOff>200025</xdr:rowOff>
        </xdr:to>
        <xdr:sp macro="" textlink="">
          <xdr:nvSpPr>
            <xdr:cNvPr id="81009" name="Option Button 113" hidden="1">
              <a:extLst>
                <a:ext uri="{63B3BB69-23CF-44E3-9099-C40C66FF867C}">
                  <a14:compatExt spid="_x0000_s81009"/>
                </a:ext>
                <a:ext uri="{FF2B5EF4-FFF2-40B4-BE49-F238E27FC236}">
                  <a16:creationId xmlns:a16="http://schemas.microsoft.com/office/drawing/2014/main" id="{00000000-0008-0000-4400-00007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57</xdr:row>
          <xdr:rowOff>47625</xdr:rowOff>
        </xdr:from>
        <xdr:to>
          <xdr:col>8</xdr:col>
          <xdr:colOff>57150</xdr:colOff>
          <xdr:row>57</xdr:row>
          <xdr:rowOff>209550</xdr:rowOff>
        </xdr:to>
        <xdr:sp macro="" textlink="">
          <xdr:nvSpPr>
            <xdr:cNvPr id="81010" name="Option Button 114" hidden="1">
              <a:extLst>
                <a:ext uri="{63B3BB69-23CF-44E3-9099-C40C66FF867C}">
                  <a14:compatExt spid="_x0000_s81010"/>
                </a:ext>
                <a:ext uri="{FF2B5EF4-FFF2-40B4-BE49-F238E27FC236}">
                  <a16:creationId xmlns:a16="http://schemas.microsoft.com/office/drawing/2014/main" id="{00000000-0008-0000-4400-00007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54</xdr:row>
          <xdr:rowOff>0</xdr:rowOff>
        </xdr:from>
        <xdr:to>
          <xdr:col>8</xdr:col>
          <xdr:colOff>685800</xdr:colOff>
          <xdr:row>57</xdr:row>
          <xdr:rowOff>266700</xdr:rowOff>
        </xdr:to>
        <xdr:sp macro="" textlink="">
          <xdr:nvSpPr>
            <xdr:cNvPr id="81011" name="Group Box 115" hidden="1">
              <a:extLst>
                <a:ext uri="{63B3BB69-23CF-44E3-9099-C40C66FF867C}">
                  <a14:compatExt spid="_x0000_s81011"/>
                </a:ext>
                <a:ext uri="{FF2B5EF4-FFF2-40B4-BE49-F238E27FC236}">
                  <a16:creationId xmlns:a16="http://schemas.microsoft.com/office/drawing/2014/main" id="{00000000-0008-0000-4400-000073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54</xdr:row>
          <xdr:rowOff>38100</xdr:rowOff>
        </xdr:from>
        <xdr:to>
          <xdr:col>10</xdr:col>
          <xdr:colOff>66675</xdr:colOff>
          <xdr:row>54</xdr:row>
          <xdr:rowOff>209550</xdr:rowOff>
        </xdr:to>
        <xdr:sp macro="" textlink="">
          <xdr:nvSpPr>
            <xdr:cNvPr id="81012" name="Option Button 116" hidden="1">
              <a:extLst>
                <a:ext uri="{63B3BB69-23CF-44E3-9099-C40C66FF867C}">
                  <a14:compatExt spid="_x0000_s81012"/>
                </a:ext>
                <a:ext uri="{FF2B5EF4-FFF2-40B4-BE49-F238E27FC236}">
                  <a16:creationId xmlns:a16="http://schemas.microsoft.com/office/drawing/2014/main" id="{00000000-0008-0000-4400-00007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55</xdr:row>
          <xdr:rowOff>28575</xdr:rowOff>
        </xdr:from>
        <xdr:to>
          <xdr:col>10</xdr:col>
          <xdr:colOff>66675</xdr:colOff>
          <xdr:row>55</xdr:row>
          <xdr:rowOff>200025</xdr:rowOff>
        </xdr:to>
        <xdr:sp macro="" textlink="">
          <xdr:nvSpPr>
            <xdr:cNvPr id="81013" name="Option Button 117" hidden="1">
              <a:extLst>
                <a:ext uri="{63B3BB69-23CF-44E3-9099-C40C66FF867C}">
                  <a14:compatExt spid="_x0000_s81013"/>
                </a:ext>
                <a:ext uri="{FF2B5EF4-FFF2-40B4-BE49-F238E27FC236}">
                  <a16:creationId xmlns:a16="http://schemas.microsoft.com/office/drawing/2014/main" id="{00000000-0008-0000-4400-00007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56</xdr:row>
          <xdr:rowOff>28575</xdr:rowOff>
        </xdr:from>
        <xdr:to>
          <xdr:col>10</xdr:col>
          <xdr:colOff>66675</xdr:colOff>
          <xdr:row>56</xdr:row>
          <xdr:rowOff>200025</xdr:rowOff>
        </xdr:to>
        <xdr:sp macro="" textlink="">
          <xdr:nvSpPr>
            <xdr:cNvPr id="81014" name="Option Button 118" hidden="1">
              <a:extLst>
                <a:ext uri="{63B3BB69-23CF-44E3-9099-C40C66FF867C}">
                  <a14:compatExt spid="_x0000_s81014"/>
                </a:ext>
                <a:ext uri="{FF2B5EF4-FFF2-40B4-BE49-F238E27FC236}">
                  <a16:creationId xmlns:a16="http://schemas.microsoft.com/office/drawing/2014/main" id="{00000000-0008-0000-4400-00007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57</xdr:row>
          <xdr:rowOff>47625</xdr:rowOff>
        </xdr:from>
        <xdr:to>
          <xdr:col>10</xdr:col>
          <xdr:colOff>66675</xdr:colOff>
          <xdr:row>57</xdr:row>
          <xdr:rowOff>209550</xdr:rowOff>
        </xdr:to>
        <xdr:sp macro="" textlink="">
          <xdr:nvSpPr>
            <xdr:cNvPr id="81015" name="Option Button 119" hidden="1">
              <a:extLst>
                <a:ext uri="{63B3BB69-23CF-44E3-9099-C40C66FF867C}">
                  <a14:compatExt spid="_x0000_s81015"/>
                </a:ext>
                <a:ext uri="{FF2B5EF4-FFF2-40B4-BE49-F238E27FC236}">
                  <a16:creationId xmlns:a16="http://schemas.microsoft.com/office/drawing/2014/main" id="{00000000-0008-0000-4400-00007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54</xdr:row>
          <xdr:rowOff>0</xdr:rowOff>
        </xdr:from>
        <xdr:to>
          <xdr:col>10</xdr:col>
          <xdr:colOff>685800</xdr:colOff>
          <xdr:row>57</xdr:row>
          <xdr:rowOff>266700</xdr:rowOff>
        </xdr:to>
        <xdr:sp macro="" textlink="">
          <xdr:nvSpPr>
            <xdr:cNvPr id="81016" name="Group Box 120" hidden="1">
              <a:extLst>
                <a:ext uri="{63B3BB69-23CF-44E3-9099-C40C66FF867C}">
                  <a14:compatExt spid="_x0000_s81016"/>
                </a:ext>
                <a:ext uri="{FF2B5EF4-FFF2-40B4-BE49-F238E27FC236}">
                  <a16:creationId xmlns:a16="http://schemas.microsoft.com/office/drawing/2014/main" id="{00000000-0008-0000-4400-000078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58</xdr:row>
          <xdr:rowOff>66675</xdr:rowOff>
        </xdr:from>
        <xdr:to>
          <xdr:col>8</xdr:col>
          <xdr:colOff>57150</xdr:colOff>
          <xdr:row>58</xdr:row>
          <xdr:rowOff>238125</xdr:rowOff>
        </xdr:to>
        <xdr:sp macro="" textlink="">
          <xdr:nvSpPr>
            <xdr:cNvPr id="81017" name="Option Button 121" hidden="1">
              <a:extLst>
                <a:ext uri="{63B3BB69-23CF-44E3-9099-C40C66FF867C}">
                  <a14:compatExt spid="_x0000_s81017"/>
                </a:ext>
                <a:ext uri="{FF2B5EF4-FFF2-40B4-BE49-F238E27FC236}">
                  <a16:creationId xmlns:a16="http://schemas.microsoft.com/office/drawing/2014/main" id="{00000000-0008-0000-4400-00007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59</xdr:row>
          <xdr:rowOff>47625</xdr:rowOff>
        </xdr:from>
        <xdr:to>
          <xdr:col>8</xdr:col>
          <xdr:colOff>57150</xdr:colOff>
          <xdr:row>59</xdr:row>
          <xdr:rowOff>219075</xdr:rowOff>
        </xdr:to>
        <xdr:sp macro="" textlink="">
          <xdr:nvSpPr>
            <xdr:cNvPr id="81018" name="Option Button 122" hidden="1">
              <a:extLst>
                <a:ext uri="{63B3BB69-23CF-44E3-9099-C40C66FF867C}">
                  <a14:compatExt spid="_x0000_s81018"/>
                </a:ext>
                <a:ext uri="{FF2B5EF4-FFF2-40B4-BE49-F238E27FC236}">
                  <a16:creationId xmlns:a16="http://schemas.microsoft.com/office/drawing/2014/main" id="{00000000-0008-0000-4400-00007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60</xdr:row>
          <xdr:rowOff>38100</xdr:rowOff>
        </xdr:from>
        <xdr:to>
          <xdr:col>8</xdr:col>
          <xdr:colOff>57150</xdr:colOff>
          <xdr:row>60</xdr:row>
          <xdr:rowOff>200025</xdr:rowOff>
        </xdr:to>
        <xdr:sp macro="" textlink="">
          <xdr:nvSpPr>
            <xdr:cNvPr id="81019" name="Option Button 123" hidden="1">
              <a:extLst>
                <a:ext uri="{63B3BB69-23CF-44E3-9099-C40C66FF867C}">
                  <a14:compatExt spid="_x0000_s81019"/>
                </a:ext>
                <a:ext uri="{FF2B5EF4-FFF2-40B4-BE49-F238E27FC236}">
                  <a16:creationId xmlns:a16="http://schemas.microsoft.com/office/drawing/2014/main" id="{00000000-0008-0000-4400-00007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61</xdr:row>
          <xdr:rowOff>38100</xdr:rowOff>
        </xdr:from>
        <xdr:to>
          <xdr:col>8</xdr:col>
          <xdr:colOff>57150</xdr:colOff>
          <xdr:row>61</xdr:row>
          <xdr:rowOff>200025</xdr:rowOff>
        </xdr:to>
        <xdr:sp macro="" textlink="">
          <xdr:nvSpPr>
            <xdr:cNvPr id="81020" name="Option Button 124" hidden="1">
              <a:extLst>
                <a:ext uri="{63B3BB69-23CF-44E3-9099-C40C66FF867C}">
                  <a14:compatExt spid="_x0000_s81020"/>
                </a:ext>
                <a:ext uri="{FF2B5EF4-FFF2-40B4-BE49-F238E27FC236}">
                  <a16:creationId xmlns:a16="http://schemas.microsoft.com/office/drawing/2014/main" id="{00000000-0008-0000-4400-00007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58</xdr:row>
          <xdr:rowOff>0</xdr:rowOff>
        </xdr:from>
        <xdr:to>
          <xdr:col>8</xdr:col>
          <xdr:colOff>685800</xdr:colOff>
          <xdr:row>61</xdr:row>
          <xdr:rowOff>266700</xdr:rowOff>
        </xdr:to>
        <xdr:sp macro="" textlink="">
          <xdr:nvSpPr>
            <xdr:cNvPr id="81021" name="Group Box 125" hidden="1">
              <a:extLst>
                <a:ext uri="{63B3BB69-23CF-44E3-9099-C40C66FF867C}">
                  <a14:compatExt spid="_x0000_s81021"/>
                </a:ext>
                <a:ext uri="{FF2B5EF4-FFF2-40B4-BE49-F238E27FC236}">
                  <a16:creationId xmlns:a16="http://schemas.microsoft.com/office/drawing/2014/main" id="{00000000-0008-0000-4400-00007D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58</xdr:row>
          <xdr:rowOff>47625</xdr:rowOff>
        </xdr:from>
        <xdr:to>
          <xdr:col>10</xdr:col>
          <xdr:colOff>66675</xdr:colOff>
          <xdr:row>58</xdr:row>
          <xdr:rowOff>209550</xdr:rowOff>
        </xdr:to>
        <xdr:sp macro="" textlink="">
          <xdr:nvSpPr>
            <xdr:cNvPr id="81022" name="Option Button 126" hidden="1">
              <a:extLst>
                <a:ext uri="{63B3BB69-23CF-44E3-9099-C40C66FF867C}">
                  <a14:compatExt spid="_x0000_s81022"/>
                </a:ext>
                <a:ext uri="{FF2B5EF4-FFF2-40B4-BE49-F238E27FC236}">
                  <a16:creationId xmlns:a16="http://schemas.microsoft.com/office/drawing/2014/main" id="{00000000-0008-0000-4400-00007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59</xdr:row>
          <xdr:rowOff>38100</xdr:rowOff>
        </xdr:from>
        <xdr:to>
          <xdr:col>10</xdr:col>
          <xdr:colOff>66675</xdr:colOff>
          <xdr:row>59</xdr:row>
          <xdr:rowOff>200025</xdr:rowOff>
        </xdr:to>
        <xdr:sp macro="" textlink="">
          <xdr:nvSpPr>
            <xdr:cNvPr id="81023" name="Option Button 127" hidden="1">
              <a:extLst>
                <a:ext uri="{63B3BB69-23CF-44E3-9099-C40C66FF867C}">
                  <a14:compatExt spid="_x0000_s81023"/>
                </a:ext>
                <a:ext uri="{FF2B5EF4-FFF2-40B4-BE49-F238E27FC236}">
                  <a16:creationId xmlns:a16="http://schemas.microsoft.com/office/drawing/2014/main" id="{00000000-0008-0000-4400-00007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60</xdr:row>
          <xdr:rowOff>47625</xdr:rowOff>
        </xdr:from>
        <xdr:to>
          <xdr:col>10</xdr:col>
          <xdr:colOff>66675</xdr:colOff>
          <xdr:row>60</xdr:row>
          <xdr:rowOff>219075</xdr:rowOff>
        </xdr:to>
        <xdr:sp macro="" textlink="">
          <xdr:nvSpPr>
            <xdr:cNvPr id="81024" name="Option Button 128" hidden="1">
              <a:extLst>
                <a:ext uri="{63B3BB69-23CF-44E3-9099-C40C66FF867C}">
                  <a14:compatExt spid="_x0000_s81024"/>
                </a:ext>
                <a:ext uri="{FF2B5EF4-FFF2-40B4-BE49-F238E27FC236}">
                  <a16:creationId xmlns:a16="http://schemas.microsoft.com/office/drawing/2014/main" id="{00000000-0008-0000-4400-00008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61</xdr:row>
          <xdr:rowOff>38100</xdr:rowOff>
        </xdr:from>
        <xdr:to>
          <xdr:col>10</xdr:col>
          <xdr:colOff>66675</xdr:colOff>
          <xdr:row>61</xdr:row>
          <xdr:rowOff>200025</xdr:rowOff>
        </xdr:to>
        <xdr:sp macro="" textlink="">
          <xdr:nvSpPr>
            <xdr:cNvPr id="81025" name="Option Button 129" hidden="1">
              <a:extLst>
                <a:ext uri="{63B3BB69-23CF-44E3-9099-C40C66FF867C}">
                  <a14:compatExt spid="_x0000_s81025"/>
                </a:ext>
                <a:ext uri="{FF2B5EF4-FFF2-40B4-BE49-F238E27FC236}">
                  <a16:creationId xmlns:a16="http://schemas.microsoft.com/office/drawing/2014/main" id="{00000000-0008-0000-4400-00008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58</xdr:row>
          <xdr:rowOff>0</xdr:rowOff>
        </xdr:from>
        <xdr:to>
          <xdr:col>10</xdr:col>
          <xdr:colOff>685800</xdr:colOff>
          <xdr:row>61</xdr:row>
          <xdr:rowOff>266700</xdr:rowOff>
        </xdr:to>
        <xdr:sp macro="" textlink="">
          <xdr:nvSpPr>
            <xdr:cNvPr id="81026" name="Group Box 130" hidden="1">
              <a:extLst>
                <a:ext uri="{63B3BB69-23CF-44E3-9099-C40C66FF867C}">
                  <a14:compatExt spid="_x0000_s81026"/>
                </a:ext>
                <a:ext uri="{FF2B5EF4-FFF2-40B4-BE49-F238E27FC236}">
                  <a16:creationId xmlns:a16="http://schemas.microsoft.com/office/drawing/2014/main" id="{00000000-0008-0000-4400-000082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67</xdr:row>
          <xdr:rowOff>76200</xdr:rowOff>
        </xdr:from>
        <xdr:to>
          <xdr:col>8</xdr:col>
          <xdr:colOff>57150</xdr:colOff>
          <xdr:row>67</xdr:row>
          <xdr:rowOff>247650</xdr:rowOff>
        </xdr:to>
        <xdr:sp macro="" textlink="">
          <xdr:nvSpPr>
            <xdr:cNvPr id="81027" name="Option Button 131" hidden="1">
              <a:extLst>
                <a:ext uri="{63B3BB69-23CF-44E3-9099-C40C66FF867C}">
                  <a14:compatExt spid="_x0000_s81027"/>
                </a:ext>
                <a:ext uri="{FF2B5EF4-FFF2-40B4-BE49-F238E27FC236}">
                  <a16:creationId xmlns:a16="http://schemas.microsoft.com/office/drawing/2014/main" id="{00000000-0008-0000-4400-00008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68</xdr:row>
          <xdr:rowOff>57150</xdr:rowOff>
        </xdr:from>
        <xdr:to>
          <xdr:col>8</xdr:col>
          <xdr:colOff>57150</xdr:colOff>
          <xdr:row>68</xdr:row>
          <xdr:rowOff>228600</xdr:rowOff>
        </xdr:to>
        <xdr:sp macro="" textlink="">
          <xdr:nvSpPr>
            <xdr:cNvPr id="81028" name="Option Button 132" hidden="1">
              <a:extLst>
                <a:ext uri="{63B3BB69-23CF-44E3-9099-C40C66FF867C}">
                  <a14:compatExt spid="_x0000_s81028"/>
                </a:ext>
                <a:ext uri="{FF2B5EF4-FFF2-40B4-BE49-F238E27FC236}">
                  <a16:creationId xmlns:a16="http://schemas.microsoft.com/office/drawing/2014/main" id="{00000000-0008-0000-4400-00008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69</xdr:row>
          <xdr:rowOff>57150</xdr:rowOff>
        </xdr:from>
        <xdr:to>
          <xdr:col>8</xdr:col>
          <xdr:colOff>57150</xdr:colOff>
          <xdr:row>69</xdr:row>
          <xdr:rowOff>228600</xdr:rowOff>
        </xdr:to>
        <xdr:sp macro="" textlink="">
          <xdr:nvSpPr>
            <xdr:cNvPr id="81029" name="Option Button 133" hidden="1">
              <a:extLst>
                <a:ext uri="{63B3BB69-23CF-44E3-9099-C40C66FF867C}">
                  <a14:compatExt spid="_x0000_s81029"/>
                </a:ext>
                <a:ext uri="{FF2B5EF4-FFF2-40B4-BE49-F238E27FC236}">
                  <a16:creationId xmlns:a16="http://schemas.microsoft.com/office/drawing/2014/main" id="{00000000-0008-0000-4400-00008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70</xdr:row>
          <xdr:rowOff>57150</xdr:rowOff>
        </xdr:from>
        <xdr:to>
          <xdr:col>8</xdr:col>
          <xdr:colOff>57150</xdr:colOff>
          <xdr:row>70</xdr:row>
          <xdr:rowOff>228600</xdr:rowOff>
        </xdr:to>
        <xdr:sp macro="" textlink="">
          <xdr:nvSpPr>
            <xdr:cNvPr id="81030" name="Option Button 134" hidden="1">
              <a:extLst>
                <a:ext uri="{63B3BB69-23CF-44E3-9099-C40C66FF867C}">
                  <a14:compatExt spid="_x0000_s81030"/>
                </a:ext>
                <a:ext uri="{FF2B5EF4-FFF2-40B4-BE49-F238E27FC236}">
                  <a16:creationId xmlns:a16="http://schemas.microsoft.com/office/drawing/2014/main" id="{00000000-0008-0000-4400-00008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66</xdr:row>
          <xdr:rowOff>285750</xdr:rowOff>
        </xdr:from>
        <xdr:to>
          <xdr:col>8</xdr:col>
          <xdr:colOff>685800</xdr:colOff>
          <xdr:row>70</xdr:row>
          <xdr:rowOff>266700</xdr:rowOff>
        </xdr:to>
        <xdr:sp macro="" textlink="">
          <xdr:nvSpPr>
            <xdr:cNvPr id="81031" name="Group Box 135" hidden="1">
              <a:extLst>
                <a:ext uri="{63B3BB69-23CF-44E3-9099-C40C66FF867C}">
                  <a14:compatExt spid="_x0000_s81031"/>
                </a:ext>
                <a:ext uri="{FF2B5EF4-FFF2-40B4-BE49-F238E27FC236}">
                  <a16:creationId xmlns:a16="http://schemas.microsoft.com/office/drawing/2014/main" id="{00000000-0008-0000-4400-000087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67</xdr:row>
          <xdr:rowOff>66675</xdr:rowOff>
        </xdr:from>
        <xdr:to>
          <xdr:col>10</xdr:col>
          <xdr:colOff>66675</xdr:colOff>
          <xdr:row>67</xdr:row>
          <xdr:rowOff>238125</xdr:rowOff>
        </xdr:to>
        <xdr:sp macro="" textlink="">
          <xdr:nvSpPr>
            <xdr:cNvPr id="81032" name="Option Button 136" hidden="1">
              <a:extLst>
                <a:ext uri="{63B3BB69-23CF-44E3-9099-C40C66FF867C}">
                  <a14:compatExt spid="_x0000_s81032"/>
                </a:ext>
                <a:ext uri="{FF2B5EF4-FFF2-40B4-BE49-F238E27FC236}">
                  <a16:creationId xmlns:a16="http://schemas.microsoft.com/office/drawing/2014/main" id="{00000000-0008-0000-4400-00008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68</xdr:row>
          <xdr:rowOff>57150</xdr:rowOff>
        </xdr:from>
        <xdr:to>
          <xdr:col>10</xdr:col>
          <xdr:colOff>66675</xdr:colOff>
          <xdr:row>68</xdr:row>
          <xdr:rowOff>228600</xdr:rowOff>
        </xdr:to>
        <xdr:sp macro="" textlink="">
          <xdr:nvSpPr>
            <xdr:cNvPr id="81033" name="Option Button 137" hidden="1">
              <a:extLst>
                <a:ext uri="{63B3BB69-23CF-44E3-9099-C40C66FF867C}">
                  <a14:compatExt spid="_x0000_s81033"/>
                </a:ext>
                <a:ext uri="{FF2B5EF4-FFF2-40B4-BE49-F238E27FC236}">
                  <a16:creationId xmlns:a16="http://schemas.microsoft.com/office/drawing/2014/main" id="{00000000-0008-0000-4400-00008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69</xdr:row>
          <xdr:rowOff>57150</xdr:rowOff>
        </xdr:from>
        <xdr:to>
          <xdr:col>10</xdr:col>
          <xdr:colOff>66675</xdr:colOff>
          <xdr:row>69</xdr:row>
          <xdr:rowOff>228600</xdr:rowOff>
        </xdr:to>
        <xdr:sp macro="" textlink="">
          <xdr:nvSpPr>
            <xdr:cNvPr id="81034" name="Option Button 138" hidden="1">
              <a:extLst>
                <a:ext uri="{63B3BB69-23CF-44E3-9099-C40C66FF867C}">
                  <a14:compatExt spid="_x0000_s81034"/>
                </a:ext>
                <a:ext uri="{FF2B5EF4-FFF2-40B4-BE49-F238E27FC236}">
                  <a16:creationId xmlns:a16="http://schemas.microsoft.com/office/drawing/2014/main" id="{00000000-0008-0000-4400-00008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70</xdr:row>
          <xdr:rowOff>57150</xdr:rowOff>
        </xdr:from>
        <xdr:to>
          <xdr:col>10</xdr:col>
          <xdr:colOff>66675</xdr:colOff>
          <xdr:row>70</xdr:row>
          <xdr:rowOff>228600</xdr:rowOff>
        </xdr:to>
        <xdr:sp macro="" textlink="">
          <xdr:nvSpPr>
            <xdr:cNvPr id="81035" name="Option Button 139" hidden="1">
              <a:extLst>
                <a:ext uri="{63B3BB69-23CF-44E3-9099-C40C66FF867C}">
                  <a14:compatExt spid="_x0000_s81035"/>
                </a:ext>
                <a:ext uri="{FF2B5EF4-FFF2-40B4-BE49-F238E27FC236}">
                  <a16:creationId xmlns:a16="http://schemas.microsoft.com/office/drawing/2014/main" id="{00000000-0008-0000-4400-00008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66</xdr:row>
          <xdr:rowOff>285750</xdr:rowOff>
        </xdr:from>
        <xdr:to>
          <xdr:col>10</xdr:col>
          <xdr:colOff>685800</xdr:colOff>
          <xdr:row>70</xdr:row>
          <xdr:rowOff>266700</xdr:rowOff>
        </xdr:to>
        <xdr:sp macro="" textlink="">
          <xdr:nvSpPr>
            <xdr:cNvPr id="81036" name="Group Box 140" hidden="1">
              <a:extLst>
                <a:ext uri="{63B3BB69-23CF-44E3-9099-C40C66FF867C}">
                  <a14:compatExt spid="_x0000_s81036"/>
                </a:ext>
                <a:ext uri="{FF2B5EF4-FFF2-40B4-BE49-F238E27FC236}">
                  <a16:creationId xmlns:a16="http://schemas.microsoft.com/office/drawing/2014/main" id="{00000000-0008-0000-4400-00008C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71</xdr:row>
          <xdr:rowOff>57150</xdr:rowOff>
        </xdr:from>
        <xdr:to>
          <xdr:col>8</xdr:col>
          <xdr:colOff>57150</xdr:colOff>
          <xdr:row>71</xdr:row>
          <xdr:rowOff>228600</xdr:rowOff>
        </xdr:to>
        <xdr:sp macro="" textlink="">
          <xdr:nvSpPr>
            <xdr:cNvPr id="81037" name="Option Button 141" hidden="1">
              <a:extLst>
                <a:ext uri="{63B3BB69-23CF-44E3-9099-C40C66FF867C}">
                  <a14:compatExt spid="_x0000_s81037"/>
                </a:ext>
                <a:ext uri="{FF2B5EF4-FFF2-40B4-BE49-F238E27FC236}">
                  <a16:creationId xmlns:a16="http://schemas.microsoft.com/office/drawing/2014/main" id="{00000000-0008-0000-4400-00008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72</xdr:row>
          <xdr:rowOff>47625</xdr:rowOff>
        </xdr:from>
        <xdr:to>
          <xdr:col>8</xdr:col>
          <xdr:colOff>57150</xdr:colOff>
          <xdr:row>72</xdr:row>
          <xdr:rowOff>219075</xdr:rowOff>
        </xdr:to>
        <xdr:sp macro="" textlink="">
          <xdr:nvSpPr>
            <xdr:cNvPr id="81038" name="Option Button 142" hidden="1">
              <a:extLst>
                <a:ext uri="{63B3BB69-23CF-44E3-9099-C40C66FF867C}">
                  <a14:compatExt spid="_x0000_s81038"/>
                </a:ext>
                <a:ext uri="{FF2B5EF4-FFF2-40B4-BE49-F238E27FC236}">
                  <a16:creationId xmlns:a16="http://schemas.microsoft.com/office/drawing/2014/main" id="{00000000-0008-0000-4400-00008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73</xdr:row>
          <xdr:rowOff>57150</xdr:rowOff>
        </xdr:from>
        <xdr:to>
          <xdr:col>8</xdr:col>
          <xdr:colOff>57150</xdr:colOff>
          <xdr:row>73</xdr:row>
          <xdr:rowOff>228600</xdr:rowOff>
        </xdr:to>
        <xdr:sp macro="" textlink="">
          <xdr:nvSpPr>
            <xdr:cNvPr id="81039" name="Option Button 143" hidden="1">
              <a:extLst>
                <a:ext uri="{63B3BB69-23CF-44E3-9099-C40C66FF867C}">
                  <a14:compatExt spid="_x0000_s81039"/>
                </a:ext>
                <a:ext uri="{FF2B5EF4-FFF2-40B4-BE49-F238E27FC236}">
                  <a16:creationId xmlns:a16="http://schemas.microsoft.com/office/drawing/2014/main" id="{00000000-0008-0000-4400-00008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74</xdr:row>
          <xdr:rowOff>47625</xdr:rowOff>
        </xdr:from>
        <xdr:to>
          <xdr:col>8</xdr:col>
          <xdr:colOff>57150</xdr:colOff>
          <xdr:row>74</xdr:row>
          <xdr:rowOff>219075</xdr:rowOff>
        </xdr:to>
        <xdr:sp macro="" textlink="">
          <xdr:nvSpPr>
            <xdr:cNvPr id="81040" name="Option Button 144" hidden="1">
              <a:extLst>
                <a:ext uri="{63B3BB69-23CF-44E3-9099-C40C66FF867C}">
                  <a14:compatExt spid="_x0000_s81040"/>
                </a:ext>
                <a:ext uri="{FF2B5EF4-FFF2-40B4-BE49-F238E27FC236}">
                  <a16:creationId xmlns:a16="http://schemas.microsoft.com/office/drawing/2014/main" id="{00000000-0008-0000-4400-00009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71</xdr:row>
          <xdr:rowOff>0</xdr:rowOff>
        </xdr:from>
        <xdr:to>
          <xdr:col>8</xdr:col>
          <xdr:colOff>685800</xdr:colOff>
          <xdr:row>74</xdr:row>
          <xdr:rowOff>266700</xdr:rowOff>
        </xdr:to>
        <xdr:sp macro="" textlink="">
          <xdr:nvSpPr>
            <xdr:cNvPr id="81041" name="Group Box 145" hidden="1">
              <a:extLst>
                <a:ext uri="{63B3BB69-23CF-44E3-9099-C40C66FF867C}">
                  <a14:compatExt spid="_x0000_s81041"/>
                </a:ext>
                <a:ext uri="{FF2B5EF4-FFF2-40B4-BE49-F238E27FC236}">
                  <a16:creationId xmlns:a16="http://schemas.microsoft.com/office/drawing/2014/main" id="{00000000-0008-0000-4400-000091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71</xdr:row>
          <xdr:rowOff>57150</xdr:rowOff>
        </xdr:from>
        <xdr:to>
          <xdr:col>10</xdr:col>
          <xdr:colOff>66675</xdr:colOff>
          <xdr:row>71</xdr:row>
          <xdr:rowOff>228600</xdr:rowOff>
        </xdr:to>
        <xdr:sp macro="" textlink="">
          <xdr:nvSpPr>
            <xdr:cNvPr id="81042" name="Option Button 146" hidden="1">
              <a:extLst>
                <a:ext uri="{63B3BB69-23CF-44E3-9099-C40C66FF867C}">
                  <a14:compatExt spid="_x0000_s81042"/>
                </a:ext>
                <a:ext uri="{FF2B5EF4-FFF2-40B4-BE49-F238E27FC236}">
                  <a16:creationId xmlns:a16="http://schemas.microsoft.com/office/drawing/2014/main" id="{00000000-0008-0000-4400-00009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72</xdr:row>
          <xdr:rowOff>57150</xdr:rowOff>
        </xdr:from>
        <xdr:to>
          <xdr:col>10</xdr:col>
          <xdr:colOff>66675</xdr:colOff>
          <xdr:row>72</xdr:row>
          <xdr:rowOff>228600</xdr:rowOff>
        </xdr:to>
        <xdr:sp macro="" textlink="">
          <xdr:nvSpPr>
            <xdr:cNvPr id="81043" name="Option Button 147" hidden="1">
              <a:extLst>
                <a:ext uri="{63B3BB69-23CF-44E3-9099-C40C66FF867C}">
                  <a14:compatExt spid="_x0000_s81043"/>
                </a:ext>
                <a:ext uri="{FF2B5EF4-FFF2-40B4-BE49-F238E27FC236}">
                  <a16:creationId xmlns:a16="http://schemas.microsoft.com/office/drawing/2014/main" id="{00000000-0008-0000-4400-00009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73</xdr:row>
          <xdr:rowOff>76200</xdr:rowOff>
        </xdr:from>
        <xdr:to>
          <xdr:col>10</xdr:col>
          <xdr:colOff>66675</xdr:colOff>
          <xdr:row>73</xdr:row>
          <xdr:rowOff>238125</xdr:rowOff>
        </xdr:to>
        <xdr:sp macro="" textlink="">
          <xdr:nvSpPr>
            <xdr:cNvPr id="81044" name="Option Button 148" hidden="1">
              <a:extLst>
                <a:ext uri="{63B3BB69-23CF-44E3-9099-C40C66FF867C}">
                  <a14:compatExt spid="_x0000_s81044"/>
                </a:ext>
                <a:ext uri="{FF2B5EF4-FFF2-40B4-BE49-F238E27FC236}">
                  <a16:creationId xmlns:a16="http://schemas.microsoft.com/office/drawing/2014/main" id="{00000000-0008-0000-4400-00009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74</xdr:row>
          <xdr:rowOff>76200</xdr:rowOff>
        </xdr:from>
        <xdr:to>
          <xdr:col>10</xdr:col>
          <xdr:colOff>66675</xdr:colOff>
          <xdr:row>74</xdr:row>
          <xdr:rowOff>238125</xdr:rowOff>
        </xdr:to>
        <xdr:sp macro="" textlink="">
          <xdr:nvSpPr>
            <xdr:cNvPr id="81045" name="Option Button 149" hidden="1">
              <a:extLst>
                <a:ext uri="{63B3BB69-23CF-44E3-9099-C40C66FF867C}">
                  <a14:compatExt spid="_x0000_s81045"/>
                </a:ext>
                <a:ext uri="{FF2B5EF4-FFF2-40B4-BE49-F238E27FC236}">
                  <a16:creationId xmlns:a16="http://schemas.microsoft.com/office/drawing/2014/main" id="{00000000-0008-0000-4400-000095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71</xdr:row>
          <xdr:rowOff>0</xdr:rowOff>
        </xdr:from>
        <xdr:to>
          <xdr:col>10</xdr:col>
          <xdr:colOff>685800</xdr:colOff>
          <xdr:row>74</xdr:row>
          <xdr:rowOff>266700</xdr:rowOff>
        </xdr:to>
        <xdr:sp macro="" textlink="">
          <xdr:nvSpPr>
            <xdr:cNvPr id="81046" name="Group Box 150" hidden="1">
              <a:extLst>
                <a:ext uri="{63B3BB69-23CF-44E3-9099-C40C66FF867C}">
                  <a14:compatExt spid="_x0000_s81046"/>
                </a:ext>
                <a:ext uri="{FF2B5EF4-FFF2-40B4-BE49-F238E27FC236}">
                  <a16:creationId xmlns:a16="http://schemas.microsoft.com/office/drawing/2014/main" id="{00000000-0008-0000-4400-000096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75</xdr:row>
          <xdr:rowOff>76200</xdr:rowOff>
        </xdr:from>
        <xdr:to>
          <xdr:col>8</xdr:col>
          <xdr:colOff>57150</xdr:colOff>
          <xdr:row>75</xdr:row>
          <xdr:rowOff>238125</xdr:rowOff>
        </xdr:to>
        <xdr:sp macro="" textlink="">
          <xdr:nvSpPr>
            <xdr:cNvPr id="81047" name="Option Button 151" hidden="1">
              <a:extLst>
                <a:ext uri="{63B3BB69-23CF-44E3-9099-C40C66FF867C}">
                  <a14:compatExt spid="_x0000_s81047"/>
                </a:ext>
                <a:ext uri="{FF2B5EF4-FFF2-40B4-BE49-F238E27FC236}">
                  <a16:creationId xmlns:a16="http://schemas.microsoft.com/office/drawing/2014/main" id="{00000000-0008-0000-4400-00009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76</xdr:row>
          <xdr:rowOff>66675</xdr:rowOff>
        </xdr:from>
        <xdr:to>
          <xdr:col>8</xdr:col>
          <xdr:colOff>57150</xdr:colOff>
          <xdr:row>76</xdr:row>
          <xdr:rowOff>228600</xdr:rowOff>
        </xdr:to>
        <xdr:sp macro="" textlink="">
          <xdr:nvSpPr>
            <xdr:cNvPr id="81048" name="Option Button 152" hidden="1">
              <a:extLst>
                <a:ext uri="{63B3BB69-23CF-44E3-9099-C40C66FF867C}">
                  <a14:compatExt spid="_x0000_s81048"/>
                </a:ext>
                <a:ext uri="{FF2B5EF4-FFF2-40B4-BE49-F238E27FC236}">
                  <a16:creationId xmlns:a16="http://schemas.microsoft.com/office/drawing/2014/main" id="{00000000-0008-0000-4400-00009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77</xdr:row>
          <xdr:rowOff>66675</xdr:rowOff>
        </xdr:from>
        <xdr:to>
          <xdr:col>8</xdr:col>
          <xdr:colOff>57150</xdr:colOff>
          <xdr:row>77</xdr:row>
          <xdr:rowOff>228600</xdr:rowOff>
        </xdr:to>
        <xdr:sp macro="" textlink="">
          <xdr:nvSpPr>
            <xdr:cNvPr id="81049" name="Option Button 153" hidden="1">
              <a:extLst>
                <a:ext uri="{63B3BB69-23CF-44E3-9099-C40C66FF867C}">
                  <a14:compatExt spid="_x0000_s81049"/>
                </a:ext>
                <a:ext uri="{FF2B5EF4-FFF2-40B4-BE49-F238E27FC236}">
                  <a16:creationId xmlns:a16="http://schemas.microsoft.com/office/drawing/2014/main" id="{00000000-0008-0000-4400-00009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78</xdr:row>
          <xdr:rowOff>66675</xdr:rowOff>
        </xdr:from>
        <xdr:to>
          <xdr:col>8</xdr:col>
          <xdr:colOff>57150</xdr:colOff>
          <xdr:row>78</xdr:row>
          <xdr:rowOff>228600</xdr:rowOff>
        </xdr:to>
        <xdr:sp macro="" textlink="">
          <xdr:nvSpPr>
            <xdr:cNvPr id="81050" name="Option Button 154" hidden="1">
              <a:extLst>
                <a:ext uri="{63B3BB69-23CF-44E3-9099-C40C66FF867C}">
                  <a14:compatExt spid="_x0000_s81050"/>
                </a:ext>
                <a:ext uri="{FF2B5EF4-FFF2-40B4-BE49-F238E27FC236}">
                  <a16:creationId xmlns:a16="http://schemas.microsoft.com/office/drawing/2014/main" id="{00000000-0008-0000-4400-00009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75</xdr:row>
          <xdr:rowOff>0</xdr:rowOff>
        </xdr:from>
        <xdr:to>
          <xdr:col>8</xdr:col>
          <xdr:colOff>685800</xdr:colOff>
          <xdr:row>78</xdr:row>
          <xdr:rowOff>266700</xdr:rowOff>
        </xdr:to>
        <xdr:sp macro="" textlink="">
          <xdr:nvSpPr>
            <xdr:cNvPr id="81051" name="Group Box 155" hidden="1">
              <a:extLst>
                <a:ext uri="{63B3BB69-23CF-44E3-9099-C40C66FF867C}">
                  <a14:compatExt spid="_x0000_s81051"/>
                </a:ext>
                <a:ext uri="{FF2B5EF4-FFF2-40B4-BE49-F238E27FC236}">
                  <a16:creationId xmlns:a16="http://schemas.microsoft.com/office/drawing/2014/main" id="{00000000-0008-0000-4400-00009B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75</xdr:row>
          <xdr:rowOff>76200</xdr:rowOff>
        </xdr:from>
        <xdr:to>
          <xdr:col>10</xdr:col>
          <xdr:colOff>85725</xdr:colOff>
          <xdr:row>75</xdr:row>
          <xdr:rowOff>238125</xdr:rowOff>
        </xdr:to>
        <xdr:sp macro="" textlink="">
          <xdr:nvSpPr>
            <xdr:cNvPr id="81052" name="Option Button 156" hidden="1">
              <a:extLst>
                <a:ext uri="{63B3BB69-23CF-44E3-9099-C40C66FF867C}">
                  <a14:compatExt spid="_x0000_s81052"/>
                </a:ext>
                <a:ext uri="{FF2B5EF4-FFF2-40B4-BE49-F238E27FC236}">
                  <a16:creationId xmlns:a16="http://schemas.microsoft.com/office/drawing/2014/main" id="{00000000-0008-0000-4400-00009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76</xdr:row>
          <xdr:rowOff>66675</xdr:rowOff>
        </xdr:from>
        <xdr:to>
          <xdr:col>10</xdr:col>
          <xdr:colOff>85725</xdr:colOff>
          <xdr:row>76</xdr:row>
          <xdr:rowOff>228600</xdr:rowOff>
        </xdr:to>
        <xdr:sp macro="" textlink="">
          <xdr:nvSpPr>
            <xdr:cNvPr id="81053" name="Option Button 157" hidden="1">
              <a:extLst>
                <a:ext uri="{63B3BB69-23CF-44E3-9099-C40C66FF867C}">
                  <a14:compatExt spid="_x0000_s81053"/>
                </a:ext>
                <a:ext uri="{FF2B5EF4-FFF2-40B4-BE49-F238E27FC236}">
                  <a16:creationId xmlns:a16="http://schemas.microsoft.com/office/drawing/2014/main" id="{00000000-0008-0000-4400-00009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77</xdr:row>
          <xdr:rowOff>76200</xdr:rowOff>
        </xdr:from>
        <xdr:to>
          <xdr:col>10</xdr:col>
          <xdr:colOff>85725</xdr:colOff>
          <xdr:row>77</xdr:row>
          <xdr:rowOff>247650</xdr:rowOff>
        </xdr:to>
        <xdr:sp macro="" textlink="">
          <xdr:nvSpPr>
            <xdr:cNvPr id="81054" name="Option Button 158" hidden="1">
              <a:extLst>
                <a:ext uri="{63B3BB69-23CF-44E3-9099-C40C66FF867C}">
                  <a14:compatExt spid="_x0000_s81054"/>
                </a:ext>
                <a:ext uri="{FF2B5EF4-FFF2-40B4-BE49-F238E27FC236}">
                  <a16:creationId xmlns:a16="http://schemas.microsoft.com/office/drawing/2014/main" id="{00000000-0008-0000-4400-00009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47625</xdr:colOff>
          <xdr:row>78</xdr:row>
          <xdr:rowOff>66675</xdr:rowOff>
        </xdr:from>
        <xdr:to>
          <xdr:col>10</xdr:col>
          <xdr:colOff>85725</xdr:colOff>
          <xdr:row>78</xdr:row>
          <xdr:rowOff>228600</xdr:rowOff>
        </xdr:to>
        <xdr:sp macro="" textlink="">
          <xdr:nvSpPr>
            <xdr:cNvPr id="81055" name="Option Button 159" hidden="1">
              <a:extLst>
                <a:ext uri="{63B3BB69-23CF-44E3-9099-C40C66FF867C}">
                  <a14:compatExt spid="_x0000_s81055"/>
                </a:ext>
                <a:ext uri="{FF2B5EF4-FFF2-40B4-BE49-F238E27FC236}">
                  <a16:creationId xmlns:a16="http://schemas.microsoft.com/office/drawing/2014/main" id="{00000000-0008-0000-4400-00009F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75</xdr:row>
          <xdr:rowOff>0</xdr:rowOff>
        </xdr:from>
        <xdr:to>
          <xdr:col>10</xdr:col>
          <xdr:colOff>685800</xdr:colOff>
          <xdr:row>78</xdr:row>
          <xdr:rowOff>266700</xdr:rowOff>
        </xdr:to>
        <xdr:sp macro="" textlink="">
          <xdr:nvSpPr>
            <xdr:cNvPr id="81056" name="Group Box 160" hidden="1">
              <a:extLst>
                <a:ext uri="{63B3BB69-23CF-44E3-9099-C40C66FF867C}">
                  <a14:compatExt spid="_x0000_s81056"/>
                </a:ext>
                <a:ext uri="{FF2B5EF4-FFF2-40B4-BE49-F238E27FC236}">
                  <a16:creationId xmlns:a16="http://schemas.microsoft.com/office/drawing/2014/main" id="{00000000-0008-0000-4400-0000A0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79</xdr:row>
          <xdr:rowOff>76200</xdr:rowOff>
        </xdr:from>
        <xdr:to>
          <xdr:col>8</xdr:col>
          <xdr:colOff>57150</xdr:colOff>
          <xdr:row>79</xdr:row>
          <xdr:rowOff>247650</xdr:rowOff>
        </xdr:to>
        <xdr:sp macro="" textlink="">
          <xdr:nvSpPr>
            <xdr:cNvPr id="81057" name="Option Button 161" hidden="1">
              <a:extLst>
                <a:ext uri="{63B3BB69-23CF-44E3-9099-C40C66FF867C}">
                  <a14:compatExt spid="_x0000_s81057"/>
                </a:ext>
                <a:ext uri="{FF2B5EF4-FFF2-40B4-BE49-F238E27FC236}">
                  <a16:creationId xmlns:a16="http://schemas.microsoft.com/office/drawing/2014/main" id="{00000000-0008-0000-4400-0000A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80</xdr:row>
          <xdr:rowOff>57150</xdr:rowOff>
        </xdr:from>
        <xdr:to>
          <xdr:col>8</xdr:col>
          <xdr:colOff>57150</xdr:colOff>
          <xdr:row>80</xdr:row>
          <xdr:rowOff>219075</xdr:rowOff>
        </xdr:to>
        <xdr:sp macro="" textlink="">
          <xdr:nvSpPr>
            <xdr:cNvPr id="81058" name="Option Button 162" hidden="1">
              <a:extLst>
                <a:ext uri="{63B3BB69-23CF-44E3-9099-C40C66FF867C}">
                  <a14:compatExt spid="_x0000_s81058"/>
                </a:ext>
                <a:ext uri="{FF2B5EF4-FFF2-40B4-BE49-F238E27FC236}">
                  <a16:creationId xmlns:a16="http://schemas.microsoft.com/office/drawing/2014/main" id="{00000000-0008-0000-4400-0000A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81</xdr:row>
          <xdr:rowOff>57150</xdr:rowOff>
        </xdr:from>
        <xdr:to>
          <xdr:col>8</xdr:col>
          <xdr:colOff>57150</xdr:colOff>
          <xdr:row>81</xdr:row>
          <xdr:rowOff>219075</xdr:rowOff>
        </xdr:to>
        <xdr:sp macro="" textlink="">
          <xdr:nvSpPr>
            <xdr:cNvPr id="81059" name="Option Button 163" hidden="1">
              <a:extLst>
                <a:ext uri="{63B3BB69-23CF-44E3-9099-C40C66FF867C}">
                  <a14:compatExt spid="_x0000_s81059"/>
                </a:ext>
                <a:ext uri="{FF2B5EF4-FFF2-40B4-BE49-F238E27FC236}">
                  <a16:creationId xmlns:a16="http://schemas.microsoft.com/office/drawing/2014/main" id="{00000000-0008-0000-4400-0000A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28575</xdr:colOff>
          <xdr:row>82</xdr:row>
          <xdr:rowOff>66675</xdr:rowOff>
        </xdr:from>
        <xdr:to>
          <xdr:col>8</xdr:col>
          <xdr:colOff>57150</xdr:colOff>
          <xdr:row>82</xdr:row>
          <xdr:rowOff>238125</xdr:rowOff>
        </xdr:to>
        <xdr:sp macro="" textlink="">
          <xdr:nvSpPr>
            <xdr:cNvPr id="81060" name="Option Button 164" hidden="1">
              <a:extLst>
                <a:ext uri="{63B3BB69-23CF-44E3-9099-C40C66FF867C}">
                  <a14:compatExt spid="_x0000_s81060"/>
                </a:ext>
                <a:ext uri="{FF2B5EF4-FFF2-40B4-BE49-F238E27FC236}">
                  <a16:creationId xmlns:a16="http://schemas.microsoft.com/office/drawing/2014/main" id="{00000000-0008-0000-4400-0000A4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79</xdr:row>
          <xdr:rowOff>0</xdr:rowOff>
        </xdr:from>
        <xdr:to>
          <xdr:col>8</xdr:col>
          <xdr:colOff>685800</xdr:colOff>
          <xdr:row>82</xdr:row>
          <xdr:rowOff>266700</xdr:rowOff>
        </xdr:to>
        <xdr:sp macro="" textlink="">
          <xdr:nvSpPr>
            <xdr:cNvPr id="81061" name="Group Box 165" hidden="1">
              <a:extLst>
                <a:ext uri="{63B3BB69-23CF-44E3-9099-C40C66FF867C}">
                  <a14:compatExt spid="_x0000_s81061"/>
                </a:ext>
                <a:ext uri="{FF2B5EF4-FFF2-40B4-BE49-F238E27FC236}">
                  <a16:creationId xmlns:a16="http://schemas.microsoft.com/office/drawing/2014/main" id="{00000000-0008-0000-4400-0000A5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79</xdr:row>
          <xdr:rowOff>66675</xdr:rowOff>
        </xdr:from>
        <xdr:to>
          <xdr:col>10</xdr:col>
          <xdr:colOff>66675</xdr:colOff>
          <xdr:row>79</xdr:row>
          <xdr:rowOff>228600</xdr:rowOff>
        </xdr:to>
        <xdr:sp macro="" textlink="">
          <xdr:nvSpPr>
            <xdr:cNvPr id="81062" name="Option Button 166" hidden="1">
              <a:extLst>
                <a:ext uri="{63B3BB69-23CF-44E3-9099-C40C66FF867C}">
                  <a14:compatExt spid="_x0000_s81062"/>
                </a:ext>
                <a:ext uri="{FF2B5EF4-FFF2-40B4-BE49-F238E27FC236}">
                  <a16:creationId xmlns:a16="http://schemas.microsoft.com/office/drawing/2014/main" id="{00000000-0008-0000-4400-0000A6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80</xdr:row>
          <xdr:rowOff>66675</xdr:rowOff>
        </xdr:from>
        <xdr:to>
          <xdr:col>10</xdr:col>
          <xdr:colOff>66675</xdr:colOff>
          <xdr:row>80</xdr:row>
          <xdr:rowOff>238125</xdr:rowOff>
        </xdr:to>
        <xdr:sp macro="" textlink="">
          <xdr:nvSpPr>
            <xdr:cNvPr id="81063" name="Option Button 167" hidden="1">
              <a:extLst>
                <a:ext uri="{63B3BB69-23CF-44E3-9099-C40C66FF867C}">
                  <a14:compatExt spid="_x0000_s81063"/>
                </a:ext>
                <a:ext uri="{FF2B5EF4-FFF2-40B4-BE49-F238E27FC236}">
                  <a16:creationId xmlns:a16="http://schemas.microsoft.com/office/drawing/2014/main" id="{00000000-0008-0000-4400-0000A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81</xdr:row>
          <xdr:rowOff>76200</xdr:rowOff>
        </xdr:from>
        <xdr:to>
          <xdr:col>10</xdr:col>
          <xdr:colOff>66675</xdr:colOff>
          <xdr:row>81</xdr:row>
          <xdr:rowOff>247650</xdr:rowOff>
        </xdr:to>
        <xdr:sp macro="" textlink="">
          <xdr:nvSpPr>
            <xdr:cNvPr id="81064" name="Option Button 168" hidden="1">
              <a:extLst>
                <a:ext uri="{63B3BB69-23CF-44E3-9099-C40C66FF867C}">
                  <a14:compatExt spid="_x0000_s81064"/>
                </a:ext>
                <a:ext uri="{FF2B5EF4-FFF2-40B4-BE49-F238E27FC236}">
                  <a16:creationId xmlns:a16="http://schemas.microsoft.com/office/drawing/2014/main" id="{00000000-0008-0000-4400-0000A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28575</xdr:colOff>
          <xdr:row>82</xdr:row>
          <xdr:rowOff>57150</xdr:rowOff>
        </xdr:from>
        <xdr:to>
          <xdr:col>10</xdr:col>
          <xdr:colOff>66675</xdr:colOff>
          <xdr:row>82</xdr:row>
          <xdr:rowOff>219075</xdr:rowOff>
        </xdr:to>
        <xdr:sp macro="" textlink="">
          <xdr:nvSpPr>
            <xdr:cNvPr id="81065" name="Option Button 169" hidden="1">
              <a:extLst>
                <a:ext uri="{63B3BB69-23CF-44E3-9099-C40C66FF867C}">
                  <a14:compatExt spid="_x0000_s81065"/>
                </a:ext>
                <a:ext uri="{FF2B5EF4-FFF2-40B4-BE49-F238E27FC236}">
                  <a16:creationId xmlns:a16="http://schemas.microsoft.com/office/drawing/2014/main" id="{00000000-0008-0000-4400-0000A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79</xdr:row>
          <xdr:rowOff>0</xdr:rowOff>
        </xdr:from>
        <xdr:to>
          <xdr:col>10</xdr:col>
          <xdr:colOff>685800</xdr:colOff>
          <xdr:row>82</xdr:row>
          <xdr:rowOff>266700</xdr:rowOff>
        </xdr:to>
        <xdr:sp macro="" textlink="">
          <xdr:nvSpPr>
            <xdr:cNvPr id="81066" name="Group Box 170" hidden="1">
              <a:extLst>
                <a:ext uri="{63B3BB69-23CF-44E3-9099-C40C66FF867C}">
                  <a14:compatExt spid="_x0000_s81066"/>
                </a:ext>
                <a:ext uri="{FF2B5EF4-FFF2-40B4-BE49-F238E27FC236}">
                  <a16:creationId xmlns:a16="http://schemas.microsoft.com/office/drawing/2014/main" id="{00000000-0008-0000-4400-0000AA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83</xdr:row>
          <xdr:rowOff>57150</xdr:rowOff>
        </xdr:from>
        <xdr:to>
          <xdr:col>8</xdr:col>
          <xdr:colOff>66675</xdr:colOff>
          <xdr:row>83</xdr:row>
          <xdr:rowOff>219075</xdr:rowOff>
        </xdr:to>
        <xdr:sp macro="" textlink="">
          <xdr:nvSpPr>
            <xdr:cNvPr id="81067" name="Option Button 171" hidden="1">
              <a:extLst>
                <a:ext uri="{63B3BB69-23CF-44E3-9099-C40C66FF867C}">
                  <a14:compatExt spid="_x0000_s81067"/>
                </a:ext>
                <a:ext uri="{FF2B5EF4-FFF2-40B4-BE49-F238E27FC236}">
                  <a16:creationId xmlns:a16="http://schemas.microsoft.com/office/drawing/2014/main" id="{00000000-0008-0000-4400-0000A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84</xdr:row>
          <xdr:rowOff>47625</xdr:rowOff>
        </xdr:from>
        <xdr:to>
          <xdr:col>8</xdr:col>
          <xdr:colOff>66675</xdr:colOff>
          <xdr:row>84</xdr:row>
          <xdr:rowOff>209550</xdr:rowOff>
        </xdr:to>
        <xdr:sp macro="" textlink="">
          <xdr:nvSpPr>
            <xdr:cNvPr id="81068" name="Option Button 172" hidden="1">
              <a:extLst>
                <a:ext uri="{63B3BB69-23CF-44E3-9099-C40C66FF867C}">
                  <a14:compatExt spid="_x0000_s81068"/>
                </a:ext>
                <a:ext uri="{FF2B5EF4-FFF2-40B4-BE49-F238E27FC236}">
                  <a16:creationId xmlns:a16="http://schemas.microsoft.com/office/drawing/2014/main" id="{00000000-0008-0000-4400-0000A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85</xdr:row>
          <xdr:rowOff>47625</xdr:rowOff>
        </xdr:from>
        <xdr:to>
          <xdr:col>8</xdr:col>
          <xdr:colOff>66675</xdr:colOff>
          <xdr:row>85</xdr:row>
          <xdr:rowOff>209550</xdr:rowOff>
        </xdr:to>
        <xdr:sp macro="" textlink="">
          <xdr:nvSpPr>
            <xdr:cNvPr id="81069" name="Option Button 173" hidden="1">
              <a:extLst>
                <a:ext uri="{63B3BB69-23CF-44E3-9099-C40C66FF867C}">
                  <a14:compatExt spid="_x0000_s81069"/>
                </a:ext>
                <a:ext uri="{FF2B5EF4-FFF2-40B4-BE49-F238E27FC236}">
                  <a16:creationId xmlns:a16="http://schemas.microsoft.com/office/drawing/2014/main" id="{00000000-0008-0000-4400-0000AD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86</xdr:row>
          <xdr:rowOff>47625</xdr:rowOff>
        </xdr:from>
        <xdr:to>
          <xdr:col>8</xdr:col>
          <xdr:colOff>66675</xdr:colOff>
          <xdr:row>86</xdr:row>
          <xdr:rowOff>209550</xdr:rowOff>
        </xdr:to>
        <xdr:sp macro="" textlink="">
          <xdr:nvSpPr>
            <xdr:cNvPr id="81070" name="Option Button 174" hidden="1">
              <a:extLst>
                <a:ext uri="{63B3BB69-23CF-44E3-9099-C40C66FF867C}">
                  <a14:compatExt spid="_x0000_s81070"/>
                </a:ext>
                <a:ext uri="{FF2B5EF4-FFF2-40B4-BE49-F238E27FC236}">
                  <a16:creationId xmlns:a16="http://schemas.microsoft.com/office/drawing/2014/main" id="{00000000-0008-0000-4400-0000AE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83</xdr:row>
          <xdr:rowOff>0</xdr:rowOff>
        </xdr:from>
        <xdr:to>
          <xdr:col>8</xdr:col>
          <xdr:colOff>685800</xdr:colOff>
          <xdr:row>86</xdr:row>
          <xdr:rowOff>266700</xdr:rowOff>
        </xdr:to>
        <xdr:sp macro="" textlink="">
          <xdr:nvSpPr>
            <xdr:cNvPr id="81071" name="Group Box 175" hidden="1">
              <a:extLst>
                <a:ext uri="{63B3BB69-23CF-44E3-9099-C40C66FF867C}">
                  <a14:compatExt spid="_x0000_s81071"/>
                </a:ext>
                <a:ext uri="{FF2B5EF4-FFF2-40B4-BE49-F238E27FC236}">
                  <a16:creationId xmlns:a16="http://schemas.microsoft.com/office/drawing/2014/main" id="{00000000-0008-0000-4400-0000AF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83</xdr:row>
          <xdr:rowOff>66675</xdr:rowOff>
        </xdr:from>
        <xdr:to>
          <xdr:col>10</xdr:col>
          <xdr:colOff>76200</xdr:colOff>
          <xdr:row>83</xdr:row>
          <xdr:rowOff>238125</xdr:rowOff>
        </xdr:to>
        <xdr:sp macro="" textlink="">
          <xdr:nvSpPr>
            <xdr:cNvPr id="81072" name="Option Button 176" hidden="1">
              <a:extLst>
                <a:ext uri="{63B3BB69-23CF-44E3-9099-C40C66FF867C}">
                  <a14:compatExt spid="_x0000_s81072"/>
                </a:ext>
                <a:ext uri="{FF2B5EF4-FFF2-40B4-BE49-F238E27FC236}">
                  <a16:creationId xmlns:a16="http://schemas.microsoft.com/office/drawing/2014/main" id="{00000000-0008-0000-4400-0000B0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84</xdr:row>
          <xdr:rowOff>57150</xdr:rowOff>
        </xdr:from>
        <xdr:to>
          <xdr:col>10</xdr:col>
          <xdr:colOff>76200</xdr:colOff>
          <xdr:row>84</xdr:row>
          <xdr:rowOff>228600</xdr:rowOff>
        </xdr:to>
        <xdr:sp macro="" textlink="">
          <xdr:nvSpPr>
            <xdr:cNvPr id="81073" name="Option Button 177" hidden="1">
              <a:extLst>
                <a:ext uri="{63B3BB69-23CF-44E3-9099-C40C66FF867C}">
                  <a14:compatExt spid="_x0000_s81073"/>
                </a:ext>
                <a:ext uri="{FF2B5EF4-FFF2-40B4-BE49-F238E27FC236}">
                  <a16:creationId xmlns:a16="http://schemas.microsoft.com/office/drawing/2014/main" id="{00000000-0008-0000-4400-0000B1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85</xdr:row>
          <xdr:rowOff>57150</xdr:rowOff>
        </xdr:from>
        <xdr:to>
          <xdr:col>10</xdr:col>
          <xdr:colOff>76200</xdr:colOff>
          <xdr:row>85</xdr:row>
          <xdr:rowOff>228600</xdr:rowOff>
        </xdr:to>
        <xdr:sp macro="" textlink="">
          <xdr:nvSpPr>
            <xdr:cNvPr id="81074" name="Option Button 178" hidden="1">
              <a:extLst>
                <a:ext uri="{63B3BB69-23CF-44E3-9099-C40C66FF867C}">
                  <a14:compatExt spid="_x0000_s81074"/>
                </a:ext>
                <a:ext uri="{FF2B5EF4-FFF2-40B4-BE49-F238E27FC236}">
                  <a16:creationId xmlns:a16="http://schemas.microsoft.com/office/drawing/2014/main" id="{00000000-0008-0000-4400-0000B2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86</xdr:row>
          <xdr:rowOff>47625</xdr:rowOff>
        </xdr:from>
        <xdr:to>
          <xdr:col>10</xdr:col>
          <xdr:colOff>76200</xdr:colOff>
          <xdr:row>86</xdr:row>
          <xdr:rowOff>209550</xdr:rowOff>
        </xdr:to>
        <xdr:sp macro="" textlink="">
          <xdr:nvSpPr>
            <xdr:cNvPr id="81075" name="Option Button 179" hidden="1">
              <a:extLst>
                <a:ext uri="{63B3BB69-23CF-44E3-9099-C40C66FF867C}">
                  <a14:compatExt spid="_x0000_s81075"/>
                </a:ext>
                <a:ext uri="{FF2B5EF4-FFF2-40B4-BE49-F238E27FC236}">
                  <a16:creationId xmlns:a16="http://schemas.microsoft.com/office/drawing/2014/main" id="{00000000-0008-0000-4400-0000B3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83</xdr:row>
          <xdr:rowOff>0</xdr:rowOff>
        </xdr:from>
        <xdr:to>
          <xdr:col>10</xdr:col>
          <xdr:colOff>685800</xdr:colOff>
          <xdr:row>86</xdr:row>
          <xdr:rowOff>266700</xdr:rowOff>
        </xdr:to>
        <xdr:sp macro="" textlink="">
          <xdr:nvSpPr>
            <xdr:cNvPr id="81076" name="Group Box 180" hidden="1">
              <a:extLst>
                <a:ext uri="{63B3BB69-23CF-44E3-9099-C40C66FF867C}">
                  <a14:compatExt spid="_x0000_s81076"/>
                </a:ext>
                <a:ext uri="{FF2B5EF4-FFF2-40B4-BE49-F238E27FC236}">
                  <a16:creationId xmlns:a16="http://schemas.microsoft.com/office/drawing/2014/main" id="{00000000-0008-0000-4400-0000B43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oneCellAnchor>
    <xdr:from>
      <xdr:col>12</xdr:col>
      <xdr:colOff>253999</xdr:colOff>
      <xdr:row>3</xdr:row>
      <xdr:rowOff>21166</xdr:rowOff>
    </xdr:from>
    <xdr:ext cx="2660651" cy="1664759"/>
    <xdr:sp macro="" textlink="">
      <xdr:nvSpPr>
        <xdr:cNvPr id="182" name="角丸四角形吹き出し 182">
          <a:extLst>
            <a:ext uri="{FF2B5EF4-FFF2-40B4-BE49-F238E27FC236}">
              <a16:creationId xmlns:a16="http://schemas.microsoft.com/office/drawing/2014/main" id="{00000000-0008-0000-4400-0000B6000000}"/>
            </a:ext>
          </a:extLst>
        </xdr:cNvPr>
        <xdr:cNvSpPr/>
      </xdr:nvSpPr>
      <xdr:spPr>
        <a:xfrm>
          <a:off x="8093074" y="487891"/>
          <a:ext cx="2660651" cy="1664759"/>
        </a:xfrm>
        <a:prstGeom prst="wedgeRoundRectCallout">
          <a:avLst>
            <a:gd name="adj1" fmla="val -45416"/>
            <a:gd name="adj2" fmla="val -18001"/>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1050" b="1">
              <a:solidFill>
                <a:schemeClr val="tx1"/>
              </a:solidFill>
              <a:latin typeface="ＭＳ ゴシック" panose="020B0609070205080204" pitchFamily="49" charset="-128"/>
              <a:ea typeface="ＭＳ ゴシック" panose="020B0609070205080204" pitchFamily="49" charset="-128"/>
            </a:rPr>
            <a:t>背景が黄色</a:t>
          </a:r>
          <a:r>
            <a:rPr kumimoji="1" lang="ja-JP" altLang="en-US" sz="1050" b="0">
              <a:solidFill>
                <a:schemeClr val="tx1"/>
              </a:solidFill>
              <a:latin typeface="ＭＳ ゴシック" panose="020B0609070205080204" pitchFamily="49" charset="-128"/>
              <a:ea typeface="ＭＳ ゴシック" panose="020B0609070205080204" pitchFamily="49" charset="-128"/>
            </a:rPr>
            <a:t>の項目について、</a:t>
          </a:r>
          <a:endParaRPr kumimoji="1" lang="en-US" altLang="ja-JP" sz="105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50" b="0">
              <a:solidFill>
                <a:schemeClr val="tx1"/>
              </a:solidFill>
              <a:latin typeface="ＭＳ ゴシック" panose="020B0609070205080204" pitchFamily="49" charset="-128"/>
              <a:ea typeface="ＭＳ ゴシック" panose="020B0609070205080204" pitchFamily="49" charset="-128"/>
            </a:rPr>
            <a:t>該当する状況を</a:t>
          </a:r>
          <a:r>
            <a:rPr kumimoji="1" lang="ja-JP" altLang="en-US" sz="1050" b="1">
              <a:solidFill>
                <a:schemeClr val="tx1"/>
              </a:solidFill>
              <a:latin typeface="ＭＳ ゴシック" panose="020B0609070205080204" pitchFamily="49" charset="-128"/>
              <a:ea typeface="ＭＳ ゴシック" panose="020B0609070205080204" pitchFamily="49" charset="-128"/>
            </a:rPr>
            <a:t>選択</a:t>
          </a:r>
          <a:endParaRPr kumimoji="1" lang="en-US" altLang="ja-JP" sz="1050" b="1">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300" b="0">
              <a:solidFill>
                <a:schemeClr val="tx1"/>
              </a:solidFill>
              <a:latin typeface="ＭＳ ゴシック" panose="020B0609070205080204" pitchFamily="49" charset="-128"/>
              <a:ea typeface="ＭＳ ゴシック" panose="020B0609070205080204" pitchFamily="49" charset="-128"/>
            </a:rPr>
            <a:t> </a:t>
          </a:r>
          <a:endParaRPr kumimoji="1" lang="ja-JP" altLang="en-US"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※3</a:t>
          </a:r>
          <a:r>
            <a:rPr kumimoji="1" lang="ja-JP" altLang="en-US" sz="1000" b="0">
              <a:solidFill>
                <a:schemeClr val="tx1"/>
              </a:solidFill>
              <a:latin typeface="ＭＳ ゴシック" panose="020B0609070205080204" pitchFamily="49" charset="-128"/>
              <a:ea typeface="ＭＳ ゴシック" panose="020B0609070205080204" pitchFamily="49" charset="-128"/>
            </a:rPr>
            <a:t>号事業者は、下方に選択欄があります</a:t>
          </a: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a:t>
          </a:r>
          <a:r>
            <a:rPr kumimoji="1" lang="ja-JP" altLang="en-US" sz="1000" b="0">
              <a:solidFill>
                <a:schemeClr val="tx1"/>
              </a:solidFill>
              <a:latin typeface="ＭＳ ゴシック" panose="020B0609070205080204" pitchFamily="49" charset="-128"/>
              <a:ea typeface="ＭＳ ゴシック" panose="020B0609070205080204" pitchFamily="49" charset="-128"/>
            </a:rPr>
            <a:t>誤って背景がグレーの項目を選択した</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 </a:t>
          </a:r>
          <a:r>
            <a:rPr kumimoji="1" lang="ja-JP" altLang="en-US" sz="10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1000" b="0">
              <a:solidFill>
                <a:schemeClr val="tx1"/>
              </a:solidFill>
              <a:latin typeface="ＭＳ ゴシック" panose="020B0609070205080204" pitchFamily="49" charset="-128"/>
              <a:ea typeface="ＭＳ ゴシック" panose="020B0609070205080204" pitchFamily="49" charset="-128"/>
            </a:rPr>
            <a:t>場合は、非該当にしてください</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000" b="0">
              <a:solidFill>
                <a:schemeClr val="tx1"/>
              </a:solidFill>
              <a:latin typeface="ＭＳ ゴシック" panose="020B0609070205080204" pitchFamily="49" charset="-128"/>
              <a:ea typeface="ＭＳ ゴシック" panose="020B0609070205080204" pitchFamily="49" charset="-128"/>
            </a:rPr>
            <a:t>※</a:t>
          </a:r>
          <a:r>
            <a:rPr kumimoji="1" lang="ja-JP" altLang="en-US" sz="1000" b="0">
              <a:solidFill>
                <a:schemeClr val="tx1"/>
              </a:solidFill>
              <a:latin typeface="ＭＳ ゴシック" panose="020B0609070205080204" pitchFamily="49" charset="-128"/>
              <a:ea typeface="ＭＳ ゴシック" panose="020B0609070205080204" pitchFamily="49" charset="-128"/>
            </a:rPr>
            <a:t>管理基準とは、管理、点検等のための</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chemeClr val="tx1"/>
              </a:solidFill>
              <a:latin typeface="ＭＳ ゴシック" panose="020B0609070205080204" pitchFamily="49" charset="-128"/>
              <a:ea typeface="ＭＳ ゴシック" panose="020B0609070205080204" pitchFamily="49" charset="-128"/>
            </a:rPr>
            <a:t>　運用マニュアル（作成ガイド等を参照）</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oneCellAnchor>
</xdr:wsDr>
</file>

<file path=xl/drawings/drawing15.xml><?xml version="1.0" encoding="utf-8"?>
<xdr:wsDr xmlns:xdr="http://schemas.openxmlformats.org/drawingml/2006/spreadsheetDrawing" xmlns:a="http://schemas.openxmlformats.org/drawingml/2006/main">
  <xdr:twoCellAnchor>
    <xdr:from>
      <xdr:col>22</xdr:col>
      <xdr:colOff>17369</xdr:colOff>
      <xdr:row>15</xdr:row>
      <xdr:rowOff>20170</xdr:rowOff>
    </xdr:from>
    <xdr:to>
      <xdr:col>24</xdr:col>
      <xdr:colOff>979394</xdr:colOff>
      <xdr:row>17</xdr:row>
      <xdr:rowOff>239245</xdr:rowOff>
    </xdr:to>
    <xdr:sp macro="" textlink="">
      <xdr:nvSpPr>
        <xdr:cNvPr id="13" name="角丸四角形 1">
          <a:extLst>
            <a:ext uri="{FF2B5EF4-FFF2-40B4-BE49-F238E27FC236}">
              <a16:creationId xmlns:a16="http://schemas.microsoft.com/office/drawing/2014/main" id="{00000000-0008-0000-4500-00000D000000}"/>
            </a:ext>
          </a:extLst>
        </xdr:cNvPr>
        <xdr:cNvSpPr/>
      </xdr:nvSpPr>
      <xdr:spPr>
        <a:xfrm>
          <a:off x="7816663" y="533175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476250</xdr:colOff>
          <xdr:row>19</xdr:row>
          <xdr:rowOff>19050</xdr:rowOff>
        </xdr:from>
        <xdr:to>
          <xdr:col>23</xdr:col>
          <xdr:colOff>28575</xdr:colOff>
          <xdr:row>19</xdr:row>
          <xdr:rowOff>342900</xdr:rowOff>
        </xdr:to>
        <xdr:sp macro="" textlink="">
          <xdr:nvSpPr>
            <xdr:cNvPr id="81929" name="Option Button 1する" hidden="1">
              <a:extLst>
                <a:ext uri="{63B3BB69-23CF-44E3-9099-C40C66FF867C}">
                  <a14:compatExt spid="_x0000_s81929"/>
                </a:ext>
                <a:ext uri="{FF2B5EF4-FFF2-40B4-BE49-F238E27FC236}">
                  <a16:creationId xmlns:a16="http://schemas.microsoft.com/office/drawing/2014/main" id="{00000000-0008-0000-4500-00000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476250</xdr:colOff>
          <xdr:row>19</xdr:row>
          <xdr:rowOff>285750</xdr:rowOff>
        </xdr:from>
        <xdr:to>
          <xdr:col>23</xdr:col>
          <xdr:colOff>28575</xdr:colOff>
          <xdr:row>20</xdr:row>
          <xdr:rowOff>257175</xdr:rowOff>
        </xdr:to>
        <xdr:sp macro="" textlink="">
          <xdr:nvSpPr>
            <xdr:cNvPr id="81930" name="Option Button 1しない" hidden="1">
              <a:extLst>
                <a:ext uri="{63B3BB69-23CF-44E3-9099-C40C66FF867C}">
                  <a14:compatExt spid="_x0000_s81930"/>
                </a:ext>
                <a:ext uri="{FF2B5EF4-FFF2-40B4-BE49-F238E27FC236}">
                  <a16:creationId xmlns:a16="http://schemas.microsoft.com/office/drawing/2014/main" id="{00000000-0008-0000-4500-00000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285750</xdr:colOff>
          <xdr:row>18</xdr:row>
          <xdr:rowOff>304800</xdr:rowOff>
        </xdr:from>
        <xdr:to>
          <xdr:col>24</xdr:col>
          <xdr:colOff>666750</xdr:colOff>
          <xdr:row>20</xdr:row>
          <xdr:rowOff>333375</xdr:rowOff>
        </xdr:to>
        <xdr:sp macro="" textlink="">
          <xdr:nvSpPr>
            <xdr:cNvPr id="81932" name="Group Box 1" hidden="1">
              <a:extLst>
                <a:ext uri="{63B3BB69-23CF-44E3-9099-C40C66FF867C}">
                  <a14:compatExt spid="_x0000_s81932"/>
                </a:ext>
                <a:ext uri="{FF2B5EF4-FFF2-40B4-BE49-F238E27FC236}">
                  <a16:creationId xmlns:a16="http://schemas.microsoft.com/office/drawing/2014/main" id="{00000000-0008-0000-4500-00000C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xdr:twoCellAnchor>
    <xdr:from>
      <xdr:col>22</xdr:col>
      <xdr:colOff>17369</xdr:colOff>
      <xdr:row>39</xdr:row>
      <xdr:rowOff>277906</xdr:rowOff>
    </xdr:from>
    <xdr:to>
      <xdr:col>24</xdr:col>
      <xdr:colOff>979394</xdr:colOff>
      <xdr:row>42</xdr:row>
      <xdr:rowOff>216834</xdr:rowOff>
    </xdr:to>
    <xdr:sp macro="" textlink="">
      <xdr:nvSpPr>
        <xdr:cNvPr id="6" name="角丸四角形 1">
          <a:extLst>
            <a:ext uri="{FF2B5EF4-FFF2-40B4-BE49-F238E27FC236}">
              <a16:creationId xmlns:a16="http://schemas.microsoft.com/office/drawing/2014/main" id="{00000000-0008-0000-4500-000006000000}"/>
            </a:ext>
          </a:extLst>
        </xdr:cNvPr>
        <xdr:cNvSpPr/>
      </xdr:nvSpPr>
      <xdr:spPr>
        <a:xfrm>
          <a:off x="7816663" y="14419730"/>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476250</xdr:colOff>
          <xdr:row>44</xdr:row>
          <xdr:rowOff>19050</xdr:rowOff>
        </xdr:from>
        <xdr:to>
          <xdr:col>23</xdr:col>
          <xdr:colOff>28575</xdr:colOff>
          <xdr:row>44</xdr:row>
          <xdr:rowOff>342900</xdr:rowOff>
        </xdr:to>
        <xdr:sp macro="" textlink="">
          <xdr:nvSpPr>
            <xdr:cNvPr id="81934" name="Option Button 1する" hidden="1">
              <a:extLst>
                <a:ext uri="{63B3BB69-23CF-44E3-9099-C40C66FF867C}">
                  <a14:compatExt spid="_x0000_s81934"/>
                </a:ext>
                <a:ext uri="{FF2B5EF4-FFF2-40B4-BE49-F238E27FC236}">
                  <a16:creationId xmlns:a16="http://schemas.microsoft.com/office/drawing/2014/main" id="{00000000-0008-0000-4500-00000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476250</xdr:colOff>
          <xdr:row>44</xdr:row>
          <xdr:rowOff>285750</xdr:rowOff>
        </xdr:from>
        <xdr:to>
          <xdr:col>23</xdr:col>
          <xdr:colOff>28575</xdr:colOff>
          <xdr:row>45</xdr:row>
          <xdr:rowOff>257175</xdr:rowOff>
        </xdr:to>
        <xdr:sp macro="" textlink="">
          <xdr:nvSpPr>
            <xdr:cNvPr id="81935" name="Option Button 1しない" hidden="1">
              <a:extLst>
                <a:ext uri="{63B3BB69-23CF-44E3-9099-C40C66FF867C}">
                  <a14:compatExt spid="_x0000_s81935"/>
                </a:ext>
                <a:ext uri="{FF2B5EF4-FFF2-40B4-BE49-F238E27FC236}">
                  <a16:creationId xmlns:a16="http://schemas.microsoft.com/office/drawing/2014/main" id="{00000000-0008-0000-4500-00000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295275</xdr:colOff>
          <xdr:row>43</xdr:row>
          <xdr:rowOff>276225</xdr:rowOff>
        </xdr:from>
        <xdr:to>
          <xdr:col>24</xdr:col>
          <xdr:colOff>762000</xdr:colOff>
          <xdr:row>45</xdr:row>
          <xdr:rowOff>390525</xdr:rowOff>
        </xdr:to>
        <xdr:sp macro="" textlink="">
          <xdr:nvSpPr>
            <xdr:cNvPr id="81937" name="Group Box 17" hidden="1">
              <a:extLst>
                <a:ext uri="{63B3BB69-23CF-44E3-9099-C40C66FF867C}">
                  <a14:compatExt spid="_x0000_s81937"/>
                </a:ext>
                <a:ext uri="{FF2B5EF4-FFF2-40B4-BE49-F238E27FC236}">
                  <a16:creationId xmlns:a16="http://schemas.microsoft.com/office/drawing/2014/main" id="{00000000-0008-0000-4500-000011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16</xdr:col>
      <xdr:colOff>6163</xdr:colOff>
      <xdr:row>64</xdr:row>
      <xdr:rowOff>266700</xdr:rowOff>
    </xdr:from>
    <xdr:to>
      <xdr:col>24</xdr:col>
      <xdr:colOff>968188</xdr:colOff>
      <xdr:row>67</xdr:row>
      <xdr:rowOff>205628</xdr:rowOff>
    </xdr:to>
    <xdr:sp macro="" textlink="">
      <xdr:nvSpPr>
        <xdr:cNvPr id="10" name="角丸四角形 1">
          <a:extLst>
            <a:ext uri="{FF2B5EF4-FFF2-40B4-BE49-F238E27FC236}">
              <a16:creationId xmlns:a16="http://schemas.microsoft.com/office/drawing/2014/main" id="{00000000-0008-0000-4500-00000A000000}"/>
            </a:ext>
          </a:extLst>
        </xdr:cNvPr>
        <xdr:cNvSpPr/>
      </xdr:nvSpPr>
      <xdr:spPr>
        <a:xfrm>
          <a:off x="7805457" y="2335081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438150</xdr:colOff>
          <xdr:row>69</xdr:row>
          <xdr:rowOff>47625</xdr:rowOff>
        </xdr:from>
        <xdr:to>
          <xdr:col>22</xdr:col>
          <xdr:colOff>666750</xdr:colOff>
          <xdr:row>70</xdr:row>
          <xdr:rowOff>19050</xdr:rowOff>
        </xdr:to>
        <xdr:sp macro="" textlink="">
          <xdr:nvSpPr>
            <xdr:cNvPr id="81945" name="Option Button 1する" hidden="1">
              <a:extLst>
                <a:ext uri="{63B3BB69-23CF-44E3-9099-C40C66FF867C}">
                  <a14:compatExt spid="_x0000_s81945"/>
                </a:ext>
                <a:ext uri="{FF2B5EF4-FFF2-40B4-BE49-F238E27FC236}">
                  <a16:creationId xmlns:a16="http://schemas.microsoft.com/office/drawing/2014/main" id="{00000000-0008-0000-4500-00001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438150</xdr:colOff>
          <xdr:row>69</xdr:row>
          <xdr:rowOff>314325</xdr:rowOff>
        </xdr:from>
        <xdr:to>
          <xdr:col>22</xdr:col>
          <xdr:colOff>666750</xdr:colOff>
          <xdr:row>70</xdr:row>
          <xdr:rowOff>285750</xdr:rowOff>
        </xdr:to>
        <xdr:sp macro="" textlink="">
          <xdr:nvSpPr>
            <xdr:cNvPr id="81946" name="Option Button 1しない" hidden="1">
              <a:extLst>
                <a:ext uri="{63B3BB69-23CF-44E3-9099-C40C66FF867C}">
                  <a14:compatExt spid="_x0000_s81946"/>
                </a:ext>
                <a:ext uri="{FF2B5EF4-FFF2-40B4-BE49-F238E27FC236}">
                  <a16:creationId xmlns:a16="http://schemas.microsoft.com/office/drawing/2014/main" id="{00000000-0008-0000-4500-00001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68</xdr:row>
          <xdr:rowOff>295275</xdr:rowOff>
        </xdr:from>
        <xdr:to>
          <xdr:col>24</xdr:col>
          <xdr:colOff>714375</xdr:colOff>
          <xdr:row>70</xdr:row>
          <xdr:rowOff>409575</xdr:rowOff>
        </xdr:to>
        <xdr:sp macro="" textlink="">
          <xdr:nvSpPr>
            <xdr:cNvPr id="81947" name="Group Box 27" hidden="1">
              <a:extLst>
                <a:ext uri="{63B3BB69-23CF-44E3-9099-C40C66FF867C}">
                  <a14:compatExt spid="_x0000_s81947"/>
                </a:ext>
                <a:ext uri="{FF2B5EF4-FFF2-40B4-BE49-F238E27FC236}">
                  <a16:creationId xmlns:a16="http://schemas.microsoft.com/office/drawing/2014/main" id="{00000000-0008-0000-4500-00001B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89</xdr:row>
      <xdr:rowOff>277906</xdr:rowOff>
    </xdr:from>
    <xdr:to>
      <xdr:col>24</xdr:col>
      <xdr:colOff>990600</xdr:colOff>
      <xdr:row>92</xdr:row>
      <xdr:rowOff>216834</xdr:rowOff>
    </xdr:to>
    <xdr:sp macro="" textlink="">
      <xdr:nvSpPr>
        <xdr:cNvPr id="20" name="角丸四角形 1">
          <a:extLst>
            <a:ext uri="{FF2B5EF4-FFF2-40B4-BE49-F238E27FC236}">
              <a16:creationId xmlns:a16="http://schemas.microsoft.com/office/drawing/2014/main" id="{00000000-0008-0000-4500-000014000000}"/>
            </a:ext>
          </a:extLst>
        </xdr:cNvPr>
        <xdr:cNvSpPr/>
      </xdr:nvSpPr>
      <xdr:spPr>
        <a:xfrm>
          <a:off x="7827869" y="3230431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94</xdr:row>
          <xdr:rowOff>38100</xdr:rowOff>
        </xdr:from>
        <xdr:to>
          <xdr:col>22</xdr:col>
          <xdr:colOff>600075</xdr:colOff>
          <xdr:row>95</xdr:row>
          <xdr:rowOff>9525</xdr:rowOff>
        </xdr:to>
        <xdr:sp macro="" textlink="">
          <xdr:nvSpPr>
            <xdr:cNvPr id="81951" name="Option Button 1する" hidden="1">
              <a:extLst>
                <a:ext uri="{63B3BB69-23CF-44E3-9099-C40C66FF867C}">
                  <a14:compatExt spid="_x0000_s81951"/>
                </a:ext>
                <a:ext uri="{FF2B5EF4-FFF2-40B4-BE49-F238E27FC236}">
                  <a16:creationId xmlns:a16="http://schemas.microsoft.com/office/drawing/2014/main" id="{00000000-0008-0000-4500-00001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94</xdr:row>
          <xdr:rowOff>304800</xdr:rowOff>
        </xdr:from>
        <xdr:to>
          <xdr:col>22</xdr:col>
          <xdr:colOff>600075</xdr:colOff>
          <xdr:row>95</xdr:row>
          <xdr:rowOff>276225</xdr:rowOff>
        </xdr:to>
        <xdr:sp macro="" textlink="">
          <xdr:nvSpPr>
            <xdr:cNvPr id="81952" name="Option Button 1しない" hidden="1">
              <a:extLst>
                <a:ext uri="{63B3BB69-23CF-44E3-9099-C40C66FF867C}">
                  <a14:compatExt spid="_x0000_s81952"/>
                </a:ext>
                <a:ext uri="{FF2B5EF4-FFF2-40B4-BE49-F238E27FC236}">
                  <a16:creationId xmlns:a16="http://schemas.microsoft.com/office/drawing/2014/main" id="{00000000-0008-0000-4500-00002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28575</xdr:colOff>
      <xdr:row>115</xdr:row>
      <xdr:rowOff>20170</xdr:rowOff>
    </xdr:from>
    <xdr:to>
      <xdr:col>24</xdr:col>
      <xdr:colOff>990600</xdr:colOff>
      <xdr:row>117</xdr:row>
      <xdr:rowOff>239245</xdr:rowOff>
    </xdr:to>
    <xdr:sp macro="" textlink="">
      <xdr:nvSpPr>
        <xdr:cNvPr id="18" name="角丸四角形 1">
          <a:extLst>
            <a:ext uri="{FF2B5EF4-FFF2-40B4-BE49-F238E27FC236}">
              <a16:creationId xmlns:a16="http://schemas.microsoft.com/office/drawing/2014/main" id="{00000000-0008-0000-4500-000012000000}"/>
            </a:ext>
          </a:extLst>
        </xdr:cNvPr>
        <xdr:cNvSpPr/>
      </xdr:nvSpPr>
      <xdr:spPr>
        <a:xfrm>
          <a:off x="7827869" y="41269023"/>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342900</xdr:colOff>
          <xdr:row>119</xdr:row>
          <xdr:rowOff>38100</xdr:rowOff>
        </xdr:from>
        <xdr:to>
          <xdr:col>22</xdr:col>
          <xdr:colOff>571500</xdr:colOff>
          <xdr:row>120</xdr:row>
          <xdr:rowOff>9525</xdr:rowOff>
        </xdr:to>
        <xdr:sp macro="" textlink="">
          <xdr:nvSpPr>
            <xdr:cNvPr id="81954" name="Option Button 34" hidden="1">
              <a:extLst>
                <a:ext uri="{63B3BB69-23CF-44E3-9099-C40C66FF867C}">
                  <a14:compatExt spid="_x0000_s81954"/>
                </a:ext>
                <a:ext uri="{FF2B5EF4-FFF2-40B4-BE49-F238E27FC236}">
                  <a16:creationId xmlns:a16="http://schemas.microsoft.com/office/drawing/2014/main" id="{00000000-0008-0000-4500-00002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28575</xdr:colOff>
      <xdr:row>140</xdr:row>
      <xdr:rowOff>20170</xdr:rowOff>
    </xdr:from>
    <xdr:to>
      <xdr:col>24</xdr:col>
      <xdr:colOff>990600</xdr:colOff>
      <xdr:row>142</xdr:row>
      <xdr:rowOff>239245</xdr:rowOff>
    </xdr:to>
    <xdr:sp macro="" textlink="">
      <xdr:nvSpPr>
        <xdr:cNvPr id="22" name="角丸四角形 1">
          <a:extLst>
            <a:ext uri="{FF2B5EF4-FFF2-40B4-BE49-F238E27FC236}">
              <a16:creationId xmlns:a16="http://schemas.microsoft.com/office/drawing/2014/main" id="{00000000-0008-0000-4500-000016000000}"/>
            </a:ext>
          </a:extLst>
        </xdr:cNvPr>
        <xdr:cNvSpPr/>
      </xdr:nvSpPr>
      <xdr:spPr>
        <a:xfrm>
          <a:off x="7827869" y="5021131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144</xdr:row>
          <xdr:rowOff>38100</xdr:rowOff>
        </xdr:from>
        <xdr:to>
          <xdr:col>22</xdr:col>
          <xdr:colOff>600075</xdr:colOff>
          <xdr:row>145</xdr:row>
          <xdr:rowOff>9525</xdr:rowOff>
        </xdr:to>
        <xdr:sp macro="" textlink="">
          <xdr:nvSpPr>
            <xdr:cNvPr id="81957" name="Option Button 37" hidden="1">
              <a:extLst>
                <a:ext uri="{63B3BB69-23CF-44E3-9099-C40C66FF867C}">
                  <a14:compatExt spid="_x0000_s81957"/>
                </a:ext>
                <a:ext uri="{FF2B5EF4-FFF2-40B4-BE49-F238E27FC236}">
                  <a16:creationId xmlns:a16="http://schemas.microsoft.com/office/drawing/2014/main" id="{00000000-0008-0000-4500-00002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144</xdr:row>
          <xdr:rowOff>304800</xdr:rowOff>
        </xdr:from>
        <xdr:to>
          <xdr:col>22</xdr:col>
          <xdr:colOff>600075</xdr:colOff>
          <xdr:row>145</xdr:row>
          <xdr:rowOff>285750</xdr:rowOff>
        </xdr:to>
        <xdr:sp macro="" textlink="">
          <xdr:nvSpPr>
            <xdr:cNvPr id="81958" name="Option Button 38" hidden="1">
              <a:extLst>
                <a:ext uri="{63B3BB69-23CF-44E3-9099-C40C66FF867C}">
                  <a14:compatExt spid="_x0000_s81958"/>
                </a:ext>
                <a:ext uri="{FF2B5EF4-FFF2-40B4-BE49-F238E27FC236}">
                  <a16:creationId xmlns:a16="http://schemas.microsoft.com/office/drawing/2014/main" id="{00000000-0008-0000-4500-00002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143</xdr:row>
          <xdr:rowOff>285750</xdr:rowOff>
        </xdr:from>
        <xdr:to>
          <xdr:col>24</xdr:col>
          <xdr:colOff>657225</xdr:colOff>
          <xdr:row>145</xdr:row>
          <xdr:rowOff>409575</xdr:rowOff>
        </xdr:to>
        <xdr:sp macro="" textlink="">
          <xdr:nvSpPr>
            <xdr:cNvPr id="81959" name="Group Box 39" hidden="1">
              <a:extLst>
                <a:ext uri="{63B3BB69-23CF-44E3-9099-C40C66FF867C}">
                  <a14:compatExt spid="_x0000_s81959"/>
                </a:ext>
                <a:ext uri="{FF2B5EF4-FFF2-40B4-BE49-F238E27FC236}">
                  <a16:creationId xmlns:a16="http://schemas.microsoft.com/office/drawing/2014/main" id="{00000000-0008-0000-4500-000027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22412</xdr:colOff>
      <xdr:row>165</xdr:row>
      <xdr:rowOff>31376</xdr:rowOff>
    </xdr:from>
    <xdr:to>
      <xdr:col>24</xdr:col>
      <xdr:colOff>990601</xdr:colOff>
      <xdr:row>167</xdr:row>
      <xdr:rowOff>250451</xdr:rowOff>
    </xdr:to>
    <xdr:sp macro="" textlink="">
      <xdr:nvSpPr>
        <xdr:cNvPr id="26" name="角丸四角形 1">
          <a:extLst>
            <a:ext uri="{FF2B5EF4-FFF2-40B4-BE49-F238E27FC236}">
              <a16:creationId xmlns:a16="http://schemas.microsoft.com/office/drawing/2014/main" id="{00000000-0008-0000-4500-00001A000000}"/>
            </a:ext>
          </a:extLst>
        </xdr:cNvPr>
        <xdr:cNvSpPr/>
      </xdr:nvSpPr>
      <xdr:spPr>
        <a:xfrm>
          <a:off x="7821706" y="59164817"/>
          <a:ext cx="2693895"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169</xdr:row>
          <xdr:rowOff>38100</xdr:rowOff>
        </xdr:from>
        <xdr:to>
          <xdr:col>22</xdr:col>
          <xdr:colOff>600075</xdr:colOff>
          <xdr:row>170</xdr:row>
          <xdr:rowOff>9525</xdr:rowOff>
        </xdr:to>
        <xdr:sp macro="" textlink="">
          <xdr:nvSpPr>
            <xdr:cNvPr id="81960" name="Option Button 40" hidden="1">
              <a:extLst>
                <a:ext uri="{63B3BB69-23CF-44E3-9099-C40C66FF867C}">
                  <a14:compatExt spid="_x0000_s81960"/>
                </a:ext>
                <a:ext uri="{FF2B5EF4-FFF2-40B4-BE49-F238E27FC236}">
                  <a16:creationId xmlns:a16="http://schemas.microsoft.com/office/drawing/2014/main" id="{00000000-0008-0000-4500-00002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169</xdr:row>
          <xdr:rowOff>304800</xdr:rowOff>
        </xdr:from>
        <xdr:to>
          <xdr:col>22</xdr:col>
          <xdr:colOff>600075</xdr:colOff>
          <xdr:row>170</xdr:row>
          <xdr:rowOff>285750</xdr:rowOff>
        </xdr:to>
        <xdr:sp macro="" textlink="">
          <xdr:nvSpPr>
            <xdr:cNvPr id="81961" name="Option Button 41" hidden="1">
              <a:extLst>
                <a:ext uri="{63B3BB69-23CF-44E3-9099-C40C66FF867C}">
                  <a14:compatExt spid="_x0000_s81961"/>
                </a:ext>
                <a:ext uri="{FF2B5EF4-FFF2-40B4-BE49-F238E27FC236}">
                  <a16:creationId xmlns:a16="http://schemas.microsoft.com/office/drawing/2014/main" id="{00000000-0008-0000-4500-00002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168</xdr:row>
          <xdr:rowOff>285750</xdr:rowOff>
        </xdr:from>
        <xdr:to>
          <xdr:col>24</xdr:col>
          <xdr:colOff>657225</xdr:colOff>
          <xdr:row>170</xdr:row>
          <xdr:rowOff>409575</xdr:rowOff>
        </xdr:to>
        <xdr:sp macro="" textlink="">
          <xdr:nvSpPr>
            <xdr:cNvPr id="81962" name="Group Box 42" hidden="1">
              <a:extLst>
                <a:ext uri="{63B3BB69-23CF-44E3-9099-C40C66FF867C}">
                  <a14:compatExt spid="_x0000_s81962"/>
                </a:ext>
                <a:ext uri="{FF2B5EF4-FFF2-40B4-BE49-F238E27FC236}">
                  <a16:creationId xmlns:a16="http://schemas.microsoft.com/office/drawing/2014/main" id="{00000000-0008-0000-4500-00002A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190</xdr:row>
      <xdr:rowOff>20170</xdr:rowOff>
    </xdr:from>
    <xdr:to>
      <xdr:col>24</xdr:col>
      <xdr:colOff>979394</xdr:colOff>
      <xdr:row>192</xdr:row>
      <xdr:rowOff>239245</xdr:rowOff>
    </xdr:to>
    <xdr:sp macro="" textlink="">
      <xdr:nvSpPr>
        <xdr:cNvPr id="30" name="角丸四角形 1">
          <a:extLst>
            <a:ext uri="{FF2B5EF4-FFF2-40B4-BE49-F238E27FC236}">
              <a16:creationId xmlns:a16="http://schemas.microsoft.com/office/drawing/2014/main" id="{00000000-0008-0000-4500-00001E000000}"/>
            </a:ext>
          </a:extLst>
        </xdr:cNvPr>
        <xdr:cNvSpPr/>
      </xdr:nvSpPr>
      <xdr:spPr>
        <a:xfrm>
          <a:off x="7816663" y="6809590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194</xdr:row>
          <xdr:rowOff>38100</xdr:rowOff>
        </xdr:from>
        <xdr:to>
          <xdr:col>22</xdr:col>
          <xdr:colOff>600075</xdr:colOff>
          <xdr:row>195</xdr:row>
          <xdr:rowOff>9525</xdr:rowOff>
        </xdr:to>
        <xdr:sp macro="" textlink="">
          <xdr:nvSpPr>
            <xdr:cNvPr id="81963" name="Option Button 43" hidden="1">
              <a:extLst>
                <a:ext uri="{63B3BB69-23CF-44E3-9099-C40C66FF867C}">
                  <a14:compatExt spid="_x0000_s81963"/>
                </a:ext>
                <a:ext uri="{FF2B5EF4-FFF2-40B4-BE49-F238E27FC236}">
                  <a16:creationId xmlns:a16="http://schemas.microsoft.com/office/drawing/2014/main" id="{00000000-0008-0000-4500-00002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194</xdr:row>
          <xdr:rowOff>304800</xdr:rowOff>
        </xdr:from>
        <xdr:to>
          <xdr:col>22</xdr:col>
          <xdr:colOff>600075</xdr:colOff>
          <xdr:row>195</xdr:row>
          <xdr:rowOff>285750</xdr:rowOff>
        </xdr:to>
        <xdr:sp macro="" textlink="">
          <xdr:nvSpPr>
            <xdr:cNvPr id="81964" name="Option Button 44" hidden="1">
              <a:extLst>
                <a:ext uri="{63B3BB69-23CF-44E3-9099-C40C66FF867C}">
                  <a14:compatExt spid="_x0000_s81964"/>
                </a:ext>
                <a:ext uri="{FF2B5EF4-FFF2-40B4-BE49-F238E27FC236}">
                  <a16:creationId xmlns:a16="http://schemas.microsoft.com/office/drawing/2014/main" id="{00000000-0008-0000-4500-00002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193</xdr:row>
          <xdr:rowOff>285750</xdr:rowOff>
        </xdr:from>
        <xdr:to>
          <xdr:col>24</xdr:col>
          <xdr:colOff>657225</xdr:colOff>
          <xdr:row>195</xdr:row>
          <xdr:rowOff>409575</xdr:rowOff>
        </xdr:to>
        <xdr:sp macro="" textlink="">
          <xdr:nvSpPr>
            <xdr:cNvPr id="81965" name="Group Box 45" hidden="1">
              <a:extLst>
                <a:ext uri="{63B3BB69-23CF-44E3-9099-C40C66FF867C}">
                  <a14:compatExt spid="_x0000_s81965"/>
                </a:ext>
                <a:ext uri="{FF2B5EF4-FFF2-40B4-BE49-F238E27FC236}">
                  <a16:creationId xmlns:a16="http://schemas.microsoft.com/office/drawing/2014/main" id="{00000000-0008-0000-4500-00002D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215</xdr:row>
      <xdr:rowOff>8965</xdr:rowOff>
    </xdr:from>
    <xdr:to>
      <xdr:col>24</xdr:col>
      <xdr:colOff>979394</xdr:colOff>
      <xdr:row>217</xdr:row>
      <xdr:rowOff>228040</xdr:rowOff>
    </xdr:to>
    <xdr:sp macro="" textlink="">
      <xdr:nvSpPr>
        <xdr:cNvPr id="34" name="角丸四角形 1">
          <a:extLst>
            <a:ext uri="{FF2B5EF4-FFF2-40B4-BE49-F238E27FC236}">
              <a16:creationId xmlns:a16="http://schemas.microsoft.com/office/drawing/2014/main" id="{00000000-0008-0000-4500-000022000000}"/>
            </a:ext>
          </a:extLst>
        </xdr:cNvPr>
        <xdr:cNvSpPr/>
      </xdr:nvSpPr>
      <xdr:spPr>
        <a:xfrm>
          <a:off x="7816663" y="77026994"/>
          <a:ext cx="2687731"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219</xdr:row>
          <xdr:rowOff>57150</xdr:rowOff>
        </xdr:from>
        <xdr:to>
          <xdr:col>22</xdr:col>
          <xdr:colOff>600075</xdr:colOff>
          <xdr:row>220</xdr:row>
          <xdr:rowOff>19050</xdr:rowOff>
        </xdr:to>
        <xdr:sp macro="" textlink="">
          <xdr:nvSpPr>
            <xdr:cNvPr id="81966" name="Option Button 46" hidden="1">
              <a:extLst>
                <a:ext uri="{63B3BB69-23CF-44E3-9099-C40C66FF867C}">
                  <a14:compatExt spid="_x0000_s81966"/>
                </a:ext>
                <a:ext uri="{FF2B5EF4-FFF2-40B4-BE49-F238E27FC236}">
                  <a16:creationId xmlns:a16="http://schemas.microsoft.com/office/drawing/2014/main" id="{00000000-0008-0000-4500-00002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219</xdr:row>
          <xdr:rowOff>304800</xdr:rowOff>
        </xdr:from>
        <xdr:to>
          <xdr:col>22</xdr:col>
          <xdr:colOff>600075</xdr:colOff>
          <xdr:row>220</xdr:row>
          <xdr:rowOff>285750</xdr:rowOff>
        </xdr:to>
        <xdr:sp macro="" textlink="">
          <xdr:nvSpPr>
            <xdr:cNvPr id="81967" name="Option Button 47" hidden="1">
              <a:extLst>
                <a:ext uri="{63B3BB69-23CF-44E3-9099-C40C66FF867C}">
                  <a14:compatExt spid="_x0000_s81967"/>
                </a:ext>
                <a:ext uri="{FF2B5EF4-FFF2-40B4-BE49-F238E27FC236}">
                  <a16:creationId xmlns:a16="http://schemas.microsoft.com/office/drawing/2014/main" id="{00000000-0008-0000-4500-00002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218</xdr:row>
          <xdr:rowOff>285750</xdr:rowOff>
        </xdr:from>
        <xdr:to>
          <xdr:col>24</xdr:col>
          <xdr:colOff>657225</xdr:colOff>
          <xdr:row>220</xdr:row>
          <xdr:rowOff>409575</xdr:rowOff>
        </xdr:to>
        <xdr:sp macro="" textlink="">
          <xdr:nvSpPr>
            <xdr:cNvPr id="81968" name="Group Box 48" hidden="1">
              <a:extLst>
                <a:ext uri="{63B3BB69-23CF-44E3-9099-C40C66FF867C}">
                  <a14:compatExt spid="_x0000_s81968"/>
                </a:ext>
                <a:ext uri="{FF2B5EF4-FFF2-40B4-BE49-F238E27FC236}">
                  <a16:creationId xmlns:a16="http://schemas.microsoft.com/office/drawing/2014/main" id="{00000000-0008-0000-4500-000030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240</xdr:row>
      <xdr:rowOff>31377</xdr:rowOff>
    </xdr:from>
    <xdr:to>
      <xdr:col>24</xdr:col>
      <xdr:colOff>990600</xdr:colOff>
      <xdr:row>242</xdr:row>
      <xdr:rowOff>250452</xdr:rowOff>
    </xdr:to>
    <xdr:sp macro="" textlink="">
      <xdr:nvSpPr>
        <xdr:cNvPr id="38" name="角丸四角形 1">
          <a:extLst>
            <a:ext uri="{FF2B5EF4-FFF2-40B4-BE49-F238E27FC236}">
              <a16:creationId xmlns:a16="http://schemas.microsoft.com/office/drawing/2014/main" id="{00000000-0008-0000-4500-000026000000}"/>
            </a:ext>
          </a:extLst>
        </xdr:cNvPr>
        <xdr:cNvSpPr/>
      </xdr:nvSpPr>
      <xdr:spPr>
        <a:xfrm>
          <a:off x="7827869" y="85991701"/>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244</xdr:row>
          <xdr:rowOff>38100</xdr:rowOff>
        </xdr:from>
        <xdr:to>
          <xdr:col>22</xdr:col>
          <xdr:colOff>600075</xdr:colOff>
          <xdr:row>245</xdr:row>
          <xdr:rowOff>9525</xdr:rowOff>
        </xdr:to>
        <xdr:sp macro="" textlink="">
          <xdr:nvSpPr>
            <xdr:cNvPr id="81969" name="Option Button 49" hidden="1">
              <a:extLst>
                <a:ext uri="{63B3BB69-23CF-44E3-9099-C40C66FF867C}">
                  <a14:compatExt spid="_x0000_s81969"/>
                </a:ext>
                <a:ext uri="{FF2B5EF4-FFF2-40B4-BE49-F238E27FC236}">
                  <a16:creationId xmlns:a16="http://schemas.microsoft.com/office/drawing/2014/main" id="{00000000-0008-0000-4500-00003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244</xdr:row>
          <xdr:rowOff>304800</xdr:rowOff>
        </xdr:from>
        <xdr:to>
          <xdr:col>22</xdr:col>
          <xdr:colOff>600075</xdr:colOff>
          <xdr:row>245</xdr:row>
          <xdr:rowOff>285750</xdr:rowOff>
        </xdr:to>
        <xdr:sp macro="" textlink="">
          <xdr:nvSpPr>
            <xdr:cNvPr id="81970" name="Option Button 50" hidden="1">
              <a:extLst>
                <a:ext uri="{63B3BB69-23CF-44E3-9099-C40C66FF867C}">
                  <a14:compatExt spid="_x0000_s81970"/>
                </a:ext>
                <a:ext uri="{FF2B5EF4-FFF2-40B4-BE49-F238E27FC236}">
                  <a16:creationId xmlns:a16="http://schemas.microsoft.com/office/drawing/2014/main" id="{00000000-0008-0000-4500-00003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243</xdr:row>
          <xdr:rowOff>285750</xdr:rowOff>
        </xdr:from>
        <xdr:to>
          <xdr:col>24</xdr:col>
          <xdr:colOff>657225</xdr:colOff>
          <xdr:row>245</xdr:row>
          <xdr:rowOff>409575</xdr:rowOff>
        </xdr:to>
        <xdr:sp macro="" textlink="">
          <xdr:nvSpPr>
            <xdr:cNvPr id="81971" name="Group Box 51" hidden="1">
              <a:extLst>
                <a:ext uri="{63B3BB69-23CF-44E3-9099-C40C66FF867C}">
                  <a14:compatExt spid="_x0000_s81971"/>
                </a:ext>
                <a:ext uri="{FF2B5EF4-FFF2-40B4-BE49-F238E27FC236}">
                  <a16:creationId xmlns:a16="http://schemas.microsoft.com/office/drawing/2014/main" id="{00000000-0008-0000-4500-00003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142875</xdr:colOff>
          <xdr:row>93</xdr:row>
          <xdr:rowOff>285750</xdr:rowOff>
        </xdr:from>
        <xdr:to>
          <xdr:col>24</xdr:col>
          <xdr:colOff>714375</xdr:colOff>
          <xdr:row>95</xdr:row>
          <xdr:rowOff>400050</xdr:rowOff>
        </xdr:to>
        <xdr:sp macro="" textlink="">
          <xdr:nvSpPr>
            <xdr:cNvPr id="81972" name="Group Box 52" hidden="1">
              <a:extLst>
                <a:ext uri="{63B3BB69-23CF-44E3-9099-C40C66FF867C}">
                  <a14:compatExt spid="_x0000_s81972"/>
                </a:ext>
                <a:ext uri="{FF2B5EF4-FFF2-40B4-BE49-F238E27FC236}">
                  <a16:creationId xmlns:a16="http://schemas.microsoft.com/office/drawing/2014/main" id="{00000000-0008-0000-4500-000034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118</xdr:row>
          <xdr:rowOff>304800</xdr:rowOff>
        </xdr:from>
        <xdr:to>
          <xdr:col>24</xdr:col>
          <xdr:colOff>695325</xdr:colOff>
          <xdr:row>120</xdr:row>
          <xdr:rowOff>352425</xdr:rowOff>
        </xdr:to>
        <xdr:sp macro="" textlink="">
          <xdr:nvSpPr>
            <xdr:cNvPr id="81973" name="Group Box 53" hidden="1">
              <a:extLst>
                <a:ext uri="{63B3BB69-23CF-44E3-9099-C40C66FF867C}">
                  <a14:compatExt spid="_x0000_s81973"/>
                </a:ext>
                <a:ext uri="{FF2B5EF4-FFF2-40B4-BE49-F238E27FC236}">
                  <a16:creationId xmlns:a16="http://schemas.microsoft.com/office/drawing/2014/main" id="{00000000-0008-0000-4500-00003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352425</xdr:colOff>
          <xdr:row>119</xdr:row>
          <xdr:rowOff>276225</xdr:rowOff>
        </xdr:from>
        <xdr:to>
          <xdr:col>22</xdr:col>
          <xdr:colOff>581025</xdr:colOff>
          <xdr:row>120</xdr:row>
          <xdr:rowOff>247650</xdr:rowOff>
        </xdr:to>
        <xdr:sp macro="" textlink="">
          <xdr:nvSpPr>
            <xdr:cNvPr id="81975" name="Option Button 55" hidden="1">
              <a:extLst>
                <a:ext uri="{63B3BB69-23CF-44E3-9099-C40C66FF867C}">
                  <a14:compatExt spid="_x0000_s81975"/>
                </a:ext>
                <a:ext uri="{FF2B5EF4-FFF2-40B4-BE49-F238E27FC236}">
                  <a16:creationId xmlns:a16="http://schemas.microsoft.com/office/drawing/2014/main" id="{00000000-0008-0000-4500-00003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39780</xdr:colOff>
      <xdr:row>265</xdr:row>
      <xdr:rowOff>8965</xdr:rowOff>
    </xdr:from>
    <xdr:to>
      <xdr:col>24</xdr:col>
      <xdr:colOff>1001805</xdr:colOff>
      <xdr:row>267</xdr:row>
      <xdr:rowOff>228040</xdr:rowOff>
    </xdr:to>
    <xdr:sp macro="" textlink="">
      <xdr:nvSpPr>
        <xdr:cNvPr id="42" name="角丸四角形 1">
          <a:extLst>
            <a:ext uri="{FF2B5EF4-FFF2-40B4-BE49-F238E27FC236}">
              <a16:creationId xmlns:a16="http://schemas.microsoft.com/office/drawing/2014/main" id="{00000000-0008-0000-4500-00002A000000}"/>
            </a:ext>
          </a:extLst>
        </xdr:cNvPr>
        <xdr:cNvSpPr/>
      </xdr:nvSpPr>
      <xdr:spPr>
        <a:xfrm>
          <a:off x="7839074" y="94911583"/>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269</xdr:row>
          <xdr:rowOff>38100</xdr:rowOff>
        </xdr:from>
        <xdr:to>
          <xdr:col>22</xdr:col>
          <xdr:colOff>600075</xdr:colOff>
          <xdr:row>270</xdr:row>
          <xdr:rowOff>9525</xdr:rowOff>
        </xdr:to>
        <xdr:sp macro="" textlink="">
          <xdr:nvSpPr>
            <xdr:cNvPr id="81976" name="Option Button 56" hidden="1">
              <a:extLst>
                <a:ext uri="{63B3BB69-23CF-44E3-9099-C40C66FF867C}">
                  <a14:compatExt spid="_x0000_s81976"/>
                </a:ext>
                <a:ext uri="{FF2B5EF4-FFF2-40B4-BE49-F238E27FC236}">
                  <a16:creationId xmlns:a16="http://schemas.microsoft.com/office/drawing/2014/main" id="{00000000-0008-0000-4500-00003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269</xdr:row>
          <xdr:rowOff>304800</xdr:rowOff>
        </xdr:from>
        <xdr:to>
          <xdr:col>22</xdr:col>
          <xdr:colOff>600075</xdr:colOff>
          <xdr:row>270</xdr:row>
          <xdr:rowOff>285750</xdr:rowOff>
        </xdr:to>
        <xdr:sp macro="" textlink="">
          <xdr:nvSpPr>
            <xdr:cNvPr id="81977" name="Option Button 57" hidden="1">
              <a:extLst>
                <a:ext uri="{63B3BB69-23CF-44E3-9099-C40C66FF867C}">
                  <a14:compatExt spid="_x0000_s81977"/>
                </a:ext>
                <a:ext uri="{FF2B5EF4-FFF2-40B4-BE49-F238E27FC236}">
                  <a16:creationId xmlns:a16="http://schemas.microsoft.com/office/drawing/2014/main" id="{00000000-0008-0000-4500-00003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268</xdr:row>
          <xdr:rowOff>285750</xdr:rowOff>
        </xdr:from>
        <xdr:to>
          <xdr:col>24</xdr:col>
          <xdr:colOff>657225</xdr:colOff>
          <xdr:row>270</xdr:row>
          <xdr:rowOff>428625</xdr:rowOff>
        </xdr:to>
        <xdr:sp macro="" textlink="">
          <xdr:nvSpPr>
            <xdr:cNvPr id="81978" name="Group Box 58" hidden="1">
              <a:extLst>
                <a:ext uri="{63B3BB69-23CF-44E3-9099-C40C66FF867C}">
                  <a14:compatExt spid="_x0000_s81978"/>
                </a:ext>
                <a:ext uri="{FF2B5EF4-FFF2-40B4-BE49-F238E27FC236}">
                  <a16:creationId xmlns:a16="http://schemas.microsoft.com/office/drawing/2014/main" id="{00000000-0008-0000-4500-00003A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290</xdr:row>
      <xdr:rowOff>8965</xdr:rowOff>
    </xdr:from>
    <xdr:to>
      <xdr:col>24</xdr:col>
      <xdr:colOff>979394</xdr:colOff>
      <xdr:row>292</xdr:row>
      <xdr:rowOff>228040</xdr:rowOff>
    </xdr:to>
    <xdr:sp macro="" textlink="">
      <xdr:nvSpPr>
        <xdr:cNvPr id="46" name="角丸四角形 1">
          <a:extLst>
            <a:ext uri="{FF2B5EF4-FFF2-40B4-BE49-F238E27FC236}">
              <a16:creationId xmlns:a16="http://schemas.microsoft.com/office/drawing/2014/main" id="{00000000-0008-0000-4500-00002E000000}"/>
            </a:ext>
          </a:extLst>
        </xdr:cNvPr>
        <xdr:cNvSpPr/>
      </xdr:nvSpPr>
      <xdr:spPr>
        <a:xfrm>
          <a:off x="7816663" y="10385387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294</xdr:row>
          <xdr:rowOff>38100</xdr:rowOff>
        </xdr:from>
        <xdr:to>
          <xdr:col>22</xdr:col>
          <xdr:colOff>600075</xdr:colOff>
          <xdr:row>295</xdr:row>
          <xdr:rowOff>9525</xdr:rowOff>
        </xdr:to>
        <xdr:sp macro="" textlink="">
          <xdr:nvSpPr>
            <xdr:cNvPr id="81979" name="Option Button 59" hidden="1">
              <a:extLst>
                <a:ext uri="{63B3BB69-23CF-44E3-9099-C40C66FF867C}">
                  <a14:compatExt spid="_x0000_s81979"/>
                </a:ext>
                <a:ext uri="{FF2B5EF4-FFF2-40B4-BE49-F238E27FC236}">
                  <a16:creationId xmlns:a16="http://schemas.microsoft.com/office/drawing/2014/main" id="{00000000-0008-0000-4500-00003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294</xdr:row>
          <xdr:rowOff>304800</xdr:rowOff>
        </xdr:from>
        <xdr:to>
          <xdr:col>22</xdr:col>
          <xdr:colOff>600075</xdr:colOff>
          <xdr:row>295</xdr:row>
          <xdr:rowOff>285750</xdr:rowOff>
        </xdr:to>
        <xdr:sp macro="" textlink="">
          <xdr:nvSpPr>
            <xdr:cNvPr id="81980" name="Option Button 60" hidden="1">
              <a:extLst>
                <a:ext uri="{63B3BB69-23CF-44E3-9099-C40C66FF867C}">
                  <a14:compatExt spid="_x0000_s81980"/>
                </a:ext>
                <a:ext uri="{FF2B5EF4-FFF2-40B4-BE49-F238E27FC236}">
                  <a16:creationId xmlns:a16="http://schemas.microsoft.com/office/drawing/2014/main" id="{00000000-0008-0000-4500-00003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293</xdr:row>
          <xdr:rowOff>285750</xdr:rowOff>
        </xdr:from>
        <xdr:to>
          <xdr:col>24</xdr:col>
          <xdr:colOff>657225</xdr:colOff>
          <xdr:row>295</xdr:row>
          <xdr:rowOff>428625</xdr:rowOff>
        </xdr:to>
        <xdr:sp macro="" textlink="">
          <xdr:nvSpPr>
            <xdr:cNvPr id="81981" name="Group Box 61" hidden="1">
              <a:extLst>
                <a:ext uri="{63B3BB69-23CF-44E3-9099-C40C66FF867C}">
                  <a14:compatExt spid="_x0000_s81981"/>
                </a:ext>
                <a:ext uri="{FF2B5EF4-FFF2-40B4-BE49-F238E27FC236}">
                  <a16:creationId xmlns:a16="http://schemas.microsoft.com/office/drawing/2014/main" id="{00000000-0008-0000-4500-00003D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17368</xdr:colOff>
      <xdr:row>315</xdr:row>
      <xdr:rowOff>31376</xdr:rowOff>
    </xdr:from>
    <xdr:to>
      <xdr:col>24</xdr:col>
      <xdr:colOff>1008529</xdr:colOff>
      <xdr:row>317</xdr:row>
      <xdr:rowOff>250451</xdr:rowOff>
    </xdr:to>
    <xdr:sp macro="" textlink="">
      <xdr:nvSpPr>
        <xdr:cNvPr id="50" name="角丸四角形 1">
          <a:extLst>
            <a:ext uri="{FF2B5EF4-FFF2-40B4-BE49-F238E27FC236}">
              <a16:creationId xmlns:a16="http://schemas.microsoft.com/office/drawing/2014/main" id="{00000000-0008-0000-4500-000032000000}"/>
            </a:ext>
          </a:extLst>
        </xdr:cNvPr>
        <xdr:cNvSpPr/>
      </xdr:nvSpPr>
      <xdr:spPr>
        <a:xfrm>
          <a:off x="11940427" y="112818582"/>
          <a:ext cx="2716867"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319</xdr:row>
          <xdr:rowOff>38100</xdr:rowOff>
        </xdr:from>
        <xdr:to>
          <xdr:col>22</xdr:col>
          <xdr:colOff>600075</xdr:colOff>
          <xdr:row>320</xdr:row>
          <xdr:rowOff>9525</xdr:rowOff>
        </xdr:to>
        <xdr:sp macro="" textlink="">
          <xdr:nvSpPr>
            <xdr:cNvPr id="81982" name="Option Button 62" hidden="1">
              <a:extLst>
                <a:ext uri="{63B3BB69-23CF-44E3-9099-C40C66FF867C}">
                  <a14:compatExt spid="_x0000_s81982"/>
                </a:ext>
                <a:ext uri="{FF2B5EF4-FFF2-40B4-BE49-F238E27FC236}">
                  <a16:creationId xmlns:a16="http://schemas.microsoft.com/office/drawing/2014/main" id="{00000000-0008-0000-4500-00003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319</xdr:row>
          <xdr:rowOff>304800</xdr:rowOff>
        </xdr:from>
        <xdr:to>
          <xdr:col>22</xdr:col>
          <xdr:colOff>600075</xdr:colOff>
          <xdr:row>320</xdr:row>
          <xdr:rowOff>285750</xdr:rowOff>
        </xdr:to>
        <xdr:sp macro="" textlink="">
          <xdr:nvSpPr>
            <xdr:cNvPr id="81983" name="Option Button 63" hidden="1">
              <a:extLst>
                <a:ext uri="{63B3BB69-23CF-44E3-9099-C40C66FF867C}">
                  <a14:compatExt spid="_x0000_s81983"/>
                </a:ext>
                <a:ext uri="{FF2B5EF4-FFF2-40B4-BE49-F238E27FC236}">
                  <a16:creationId xmlns:a16="http://schemas.microsoft.com/office/drawing/2014/main" id="{00000000-0008-0000-4500-00003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318</xdr:row>
          <xdr:rowOff>285750</xdr:rowOff>
        </xdr:from>
        <xdr:to>
          <xdr:col>24</xdr:col>
          <xdr:colOff>657225</xdr:colOff>
          <xdr:row>320</xdr:row>
          <xdr:rowOff>428625</xdr:rowOff>
        </xdr:to>
        <xdr:sp macro="" textlink="">
          <xdr:nvSpPr>
            <xdr:cNvPr id="81984" name="Group Box 64" hidden="1">
              <a:extLst>
                <a:ext uri="{63B3BB69-23CF-44E3-9099-C40C66FF867C}">
                  <a14:compatExt spid="_x0000_s81984"/>
                </a:ext>
                <a:ext uri="{FF2B5EF4-FFF2-40B4-BE49-F238E27FC236}">
                  <a16:creationId xmlns:a16="http://schemas.microsoft.com/office/drawing/2014/main" id="{00000000-0008-0000-4500-000040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28574</xdr:colOff>
      <xdr:row>340</xdr:row>
      <xdr:rowOff>31377</xdr:rowOff>
    </xdr:from>
    <xdr:to>
      <xdr:col>24</xdr:col>
      <xdr:colOff>974911</xdr:colOff>
      <xdr:row>342</xdr:row>
      <xdr:rowOff>250452</xdr:rowOff>
    </xdr:to>
    <xdr:sp macro="" textlink="">
      <xdr:nvSpPr>
        <xdr:cNvPr id="54" name="角丸四角形 1">
          <a:extLst>
            <a:ext uri="{FF2B5EF4-FFF2-40B4-BE49-F238E27FC236}">
              <a16:creationId xmlns:a16="http://schemas.microsoft.com/office/drawing/2014/main" id="{00000000-0008-0000-4500-000036000000}"/>
            </a:ext>
          </a:extLst>
        </xdr:cNvPr>
        <xdr:cNvSpPr/>
      </xdr:nvSpPr>
      <xdr:spPr>
        <a:xfrm>
          <a:off x="11951633" y="121760877"/>
          <a:ext cx="2672043"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344</xdr:row>
          <xdr:rowOff>38100</xdr:rowOff>
        </xdr:from>
        <xdr:to>
          <xdr:col>22</xdr:col>
          <xdr:colOff>600075</xdr:colOff>
          <xdr:row>345</xdr:row>
          <xdr:rowOff>9525</xdr:rowOff>
        </xdr:to>
        <xdr:sp macro="" textlink="">
          <xdr:nvSpPr>
            <xdr:cNvPr id="81985" name="Option Button 65" hidden="1">
              <a:extLst>
                <a:ext uri="{63B3BB69-23CF-44E3-9099-C40C66FF867C}">
                  <a14:compatExt spid="_x0000_s81985"/>
                </a:ext>
                <a:ext uri="{FF2B5EF4-FFF2-40B4-BE49-F238E27FC236}">
                  <a16:creationId xmlns:a16="http://schemas.microsoft.com/office/drawing/2014/main" id="{00000000-0008-0000-4500-00004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344</xdr:row>
          <xdr:rowOff>304800</xdr:rowOff>
        </xdr:from>
        <xdr:to>
          <xdr:col>22</xdr:col>
          <xdr:colOff>600075</xdr:colOff>
          <xdr:row>345</xdr:row>
          <xdr:rowOff>285750</xdr:rowOff>
        </xdr:to>
        <xdr:sp macro="" textlink="">
          <xdr:nvSpPr>
            <xdr:cNvPr id="81986" name="Option Button 66" hidden="1">
              <a:extLst>
                <a:ext uri="{63B3BB69-23CF-44E3-9099-C40C66FF867C}">
                  <a14:compatExt spid="_x0000_s81986"/>
                </a:ext>
                <a:ext uri="{FF2B5EF4-FFF2-40B4-BE49-F238E27FC236}">
                  <a16:creationId xmlns:a16="http://schemas.microsoft.com/office/drawing/2014/main" id="{00000000-0008-0000-4500-00004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343</xdr:row>
          <xdr:rowOff>285750</xdr:rowOff>
        </xdr:from>
        <xdr:to>
          <xdr:col>24</xdr:col>
          <xdr:colOff>657225</xdr:colOff>
          <xdr:row>345</xdr:row>
          <xdr:rowOff>438150</xdr:rowOff>
        </xdr:to>
        <xdr:sp macro="" textlink="">
          <xdr:nvSpPr>
            <xdr:cNvPr id="81987" name="Group Box 67" hidden="1">
              <a:extLst>
                <a:ext uri="{63B3BB69-23CF-44E3-9099-C40C66FF867C}">
                  <a14:compatExt spid="_x0000_s81987"/>
                </a:ext>
                <a:ext uri="{FF2B5EF4-FFF2-40B4-BE49-F238E27FC236}">
                  <a16:creationId xmlns:a16="http://schemas.microsoft.com/office/drawing/2014/main" id="{00000000-0008-0000-4500-00004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365</xdr:row>
      <xdr:rowOff>20170</xdr:rowOff>
    </xdr:from>
    <xdr:to>
      <xdr:col>24</xdr:col>
      <xdr:colOff>990600</xdr:colOff>
      <xdr:row>367</xdr:row>
      <xdr:rowOff>239245</xdr:rowOff>
    </xdr:to>
    <xdr:sp macro="" textlink="">
      <xdr:nvSpPr>
        <xdr:cNvPr id="58" name="角丸四角形 1">
          <a:extLst>
            <a:ext uri="{FF2B5EF4-FFF2-40B4-BE49-F238E27FC236}">
              <a16:creationId xmlns:a16="http://schemas.microsoft.com/office/drawing/2014/main" id="{00000000-0008-0000-4500-00003A000000}"/>
            </a:ext>
          </a:extLst>
        </xdr:cNvPr>
        <xdr:cNvSpPr/>
      </xdr:nvSpPr>
      <xdr:spPr>
        <a:xfrm>
          <a:off x="7827869" y="130691964"/>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369</xdr:row>
          <xdr:rowOff>38100</xdr:rowOff>
        </xdr:from>
        <xdr:to>
          <xdr:col>22</xdr:col>
          <xdr:colOff>600075</xdr:colOff>
          <xdr:row>370</xdr:row>
          <xdr:rowOff>9525</xdr:rowOff>
        </xdr:to>
        <xdr:sp macro="" textlink="">
          <xdr:nvSpPr>
            <xdr:cNvPr id="81988" name="Option Button 68" hidden="1">
              <a:extLst>
                <a:ext uri="{63B3BB69-23CF-44E3-9099-C40C66FF867C}">
                  <a14:compatExt spid="_x0000_s81988"/>
                </a:ext>
                <a:ext uri="{FF2B5EF4-FFF2-40B4-BE49-F238E27FC236}">
                  <a16:creationId xmlns:a16="http://schemas.microsoft.com/office/drawing/2014/main" id="{00000000-0008-0000-4500-00004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369</xdr:row>
          <xdr:rowOff>304800</xdr:rowOff>
        </xdr:from>
        <xdr:to>
          <xdr:col>22</xdr:col>
          <xdr:colOff>600075</xdr:colOff>
          <xdr:row>370</xdr:row>
          <xdr:rowOff>285750</xdr:rowOff>
        </xdr:to>
        <xdr:sp macro="" textlink="">
          <xdr:nvSpPr>
            <xdr:cNvPr id="81989" name="Option Button 69" hidden="1">
              <a:extLst>
                <a:ext uri="{63B3BB69-23CF-44E3-9099-C40C66FF867C}">
                  <a14:compatExt spid="_x0000_s81989"/>
                </a:ext>
                <a:ext uri="{FF2B5EF4-FFF2-40B4-BE49-F238E27FC236}">
                  <a16:creationId xmlns:a16="http://schemas.microsoft.com/office/drawing/2014/main" id="{00000000-0008-0000-4500-00004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368</xdr:row>
          <xdr:rowOff>285750</xdr:rowOff>
        </xdr:from>
        <xdr:to>
          <xdr:col>24</xdr:col>
          <xdr:colOff>657225</xdr:colOff>
          <xdr:row>370</xdr:row>
          <xdr:rowOff>438150</xdr:rowOff>
        </xdr:to>
        <xdr:sp macro="" textlink="">
          <xdr:nvSpPr>
            <xdr:cNvPr id="81990" name="Group Box 70" hidden="1">
              <a:extLst>
                <a:ext uri="{63B3BB69-23CF-44E3-9099-C40C66FF867C}">
                  <a14:compatExt spid="_x0000_s81990"/>
                </a:ext>
                <a:ext uri="{FF2B5EF4-FFF2-40B4-BE49-F238E27FC236}">
                  <a16:creationId xmlns:a16="http://schemas.microsoft.com/office/drawing/2014/main" id="{00000000-0008-0000-4500-000046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389</xdr:row>
      <xdr:rowOff>277906</xdr:rowOff>
    </xdr:from>
    <xdr:to>
      <xdr:col>24</xdr:col>
      <xdr:colOff>990600</xdr:colOff>
      <xdr:row>392</xdr:row>
      <xdr:rowOff>216834</xdr:rowOff>
    </xdr:to>
    <xdr:sp macro="" textlink="">
      <xdr:nvSpPr>
        <xdr:cNvPr id="62" name="角丸四角形 1">
          <a:extLst>
            <a:ext uri="{FF2B5EF4-FFF2-40B4-BE49-F238E27FC236}">
              <a16:creationId xmlns:a16="http://schemas.microsoft.com/office/drawing/2014/main" id="{00000000-0008-0000-4500-00003E000000}"/>
            </a:ext>
          </a:extLst>
        </xdr:cNvPr>
        <xdr:cNvSpPr/>
      </xdr:nvSpPr>
      <xdr:spPr>
        <a:xfrm>
          <a:off x="7827869" y="13961184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394</xdr:row>
          <xdr:rowOff>38100</xdr:rowOff>
        </xdr:from>
        <xdr:to>
          <xdr:col>22</xdr:col>
          <xdr:colOff>600075</xdr:colOff>
          <xdr:row>395</xdr:row>
          <xdr:rowOff>9525</xdr:rowOff>
        </xdr:to>
        <xdr:sp macro="" textlink="">
          <xdr:nvSpPr>
            <xdr:cNvPr id="81991" name="Option Button 71" hidden="1">
              <a:extLst>
                <a:ext uri="{63B3BB69-23CF-44E3-9099-C40C66FF867C}">
                  <a14:compatExt spid="_x0000_s81991"/>
                </a:ext>
                <a:ext uri="{FF2B5EF4-FFF2-40B4-BE49-F238E27FC236}">
                  <a16:creationId xmlns:a16="http://schemas.microsoft.com/office/drawing/2014/main" id="{00000000-0008-0000-4500-00004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394</xdr:row>
          <xdr:rowOff>304800</xdr:rowOff>
        </xdr:from>
        <xdr:to>
          <xdr:col>22</xdr:col>
          <xdr:colOff>600075</xdr:colOff>
          <xdr:row>395</xdr:row>
          <xdr:rowOff>285750</xdr:rowOff>
        </xdr:to>
        <xdr:sp macro="" textlink="">
          <xdr:nvSpPr>
            <xdr:cNvPr id="81992" name="Option Button 72" hidden="1">
              <a:extLst>
                <a:ext uri="{63B3BB69-23CF-44E3-9099-C40C66FF867C}">
                  <a14:compatExt spid="_x0000_s81992"/>
                </a:ext>
                <a:ext uri="{FF2B5EF4-FFF2-40B4-BE49-F238E27FC236}">
                  <a16:creationId xmlns:a16="http://schemas.microsoft.com/office/drawing/2014/main" id="{00000000-0008-0000-4500-00004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393</xdr:row>
          <xdr:rowOff>285750</xdr:rowOff>
        </xdr:from>
        <xdr:to>
          <xdr:col>24</xdr:col>
          <xdr:colOff>657225</xdr:colOff>
          <xdr:row>395</xdr:row>
          <xdr:rowOff>438150</xdr:rowOff>
        </xdr:to>
        <xdr:sp macro="" textlink="">
          <xdr:nvSpPr>
            <xdr:cNvPr id="81993" name="Group Box 73" hidden="1">
              <a:extLst>
                <a:ext uri="{63B3BB69-23CF-44E3-9099-C40C66FF867C}">
                  <a14:compatExt spid="_x0000_s81993"/>
                </a:ext>
                <a:ext uri="{FF2B5EF4-FFF2-40B4-BE49-F238E27FC236}">
                  <a16:creationId xmlns:a16="http://schemas.microsoft.com/office/drawing/2014/main" id="{00000000-0008-0000-4500-000049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415</xdr:row>
      <xdr:rowOff>8964</xdr:rowOff>
    </xdr:from>
    <xdr:to>
      <xdr:col>24</xdr:col>
      <xdr:colOff>979394</xdr:colOff>
      <xdr:row>417</xdr:row>
      <xdr:rowOff>228040</xdr:rowOff>
    </xdr:to>
    <xdr:sp macro="" textlink="">
      <xdr:nvSpPr>
        <xdr:cNvPr id="66" name="角丸四角形 1">
          <a:extLst>
            <a:ext uri="{FF2B5EF4-FFF2-40B4-BE49-F238E27FC236}">
              <a16:creationId xmlns:a16="http://schemas.microsoft.com/office/drawing/2014/main" id="{00000000-0008-0000-4500-000042000000}"/>
            </a:ext>
          </a:extLst>
        </xdr:cNvPr>
        <xdr:cNvSpPr/>
      </xdr:nvSpPr>
      <xdr:spPr>
        <a:xfrm>
          <a:off x="7816663" y="148565346"/>
          <a:ext cx="2687731"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419</xdr:row>
          <xdr:rowOff>38100</xdr:rowOff>
        </xdr:from>
        <xdr:to>
          <xdr:col>22</xdr:col>
          <xdr:colOff>600075</xdr:colOff>
          <xdr:row>420</xdr:row>
          <xdr:rowOff>9525</xdr:rowOff>
        </xdr:to>
        <xdr:sp macro="" textlink="">
          <xdr:nvSpPr>
            <xdr:cNvPr id="81994" name="Option Button 74" hidden="1">
              <a:extLst>
                <a:ext uri="{63B3BB69-23CF-44E3-9099-C40C66FF867C}">
                  <a14:compatExt spid="_x0000_s81994"/>
                </a:ext>
                <a:ext uri="{FF2B5EF4-FFF2-40B4-BE49-F238E27FC236}">
                  <a16:creationId xmlns:a16="http://schemas.microsoft.com/office/drawing/2014/main" id="{00000000-0008-0000-4500-00004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419</xdr:row>
          <xdr:rowOff>304800</xdr:rowOff>
        </xdr:from>
        <xdr:to>
          <xdr:col>22</xdr:col>
          <xdr:colOff>600075</xdr:colOff>
          <xdr:row>420</xdr:row>
          <xdr:rowOff>285750</xdr:rowOff>
        </xdr:to>
        <xdr:sp macro="" textlink="">
          <xdr:nvSpPr>
            <xdr:cNvPr id="81995" name="Option Button 75" hidden="1">
              <a:extLst>
                <a:ext uri="{63B3BB69-23CF-44E3-9099-C40C66FF867C}">
                  <a14:compatExt spid="_x0000_s81995"/>
                </a:ext>
                <a:ext uri="{FF2B5EF4-FFF2-40B4-BE49-F238E27FC236}">
                  <a16:creationId xmlns:a16="http://schemas.microsoft.com/office/drawing/2014/main" id="{00000000-0008-0000-4500-00004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418</xdr:row>
          <xdr:rowOff>285750</xdr:rowOff>
        </xdr:from>
        <xdr:to>
          <xdr:col>24</xdr:col>
          <xdr:colOff>657225</xdr:colOff>
          <xdr:row>420</xdr:row>
          <xdr:rowOff>438150</xdr:rowOff>
        </xdr:to>
        <xdr:sp macro="" textlink="">
          <xdr:nvSpPr>
            <xdr:cNvPr id="81996" name="Group Box 76" hidden="1">
              <a:extLst>
                <a:ext uri="{63B3BB69-23CF-44E3-9099-C40C66FF867C}">
                  <a14:compatExt spid="_x0000_s81996"/>
                </a:ext>
                <a:ext uri="{FF2B5EF4-FFF2-40B4-BE49-F238E27FC236}">
                  <a16:creationId xmlns:a16="http://schemas.microsoft.com/office/drawing/2014/main" id="{00000000-0008-0000-4500-00004C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28574</xdr:colOff>
      <xdr:row>440</xdr:row>
      <xdr:rowOff>20171</xdr:rowOff>
    </xdr:from>
    <xdr:to>
      <xdr:col>24</xdr:col>
      <xdr:colOff>874059</xdr:colOff>
      <xdr:row>442</xdr:row>
      <xdr:rowOff>239245</xdr:rowOff>
    </xdr:to>
    <xdr:sp macro="" textlink="">
      <xdr:nvSpPr>
        <xdr:cNvPr id="70" name="角丸四角形 1">
          <a:extLst>
            <a:ext uri="{FF2B5EF4-FFF2-40B4-BE49-F238E27FC236}">
              <a16:creationId xmlns:a16="http://schemas.microsoft.com/office/drawing/2014/main" id="{00000000-0008-0000-4500-000046000000}"/>
            </a:ext>
          </a:extLst>
        </xdr:cNvPr>
        <xdr:cNvSpPr/>
      </xdr:nvSpPr>
      <xdr:spPr>
        <a:xfrm>
          <a:off x="11951633" y="157518847"/>
          <a:ext cx="257119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444</xdr:row>
          <xdr:rowOff>38100</xdr:rowOff>
        </xdr:from>
        <xdr:to>
          <xdr:col>22</xdr:col>
          <xdr:colOff>600075</xdr:colOff>
          <xdr:row>445</xdr:row>
          <xdr:rowOff>9525</xdr:rowOff>
        </xdr:to>
        <xdr:sp macro="" textlink="">
          <xdr:nvSpPr>
            <xdr:cNvPr id="81997" name="Option Button 77" hidden="1">
              <a:extLst>
                <a:ext uri="{63B3BB69-23CF-44E3-9099-C40C66FF867C}">
                  <a14:compatExt spid="_x0000_s81997"/>
                </a:ext>
                <a:ext uri="{FF2B5EF4-FFF2-40B4-BE49-F238E27FC236}">
                  <a16:creationId xmlns:a16="http://schemas.microsoft.com/office/drawing/2014/main" id="{00000000-0008-0000-4500-00004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444</xdr:row>
          <xdr:rowOff>304800</xdr:rowOff>
        </xdr:from>
        <xdr:to>
          <xdr:col>22</xdr:col>
          <xdr:colOff>600075</xdr:colOff>
          <xdr:row>445</xdr:row>
          <xdr:rowOff>285750</xdr:rowOff>
        </xdr:to>
        <xdr:sp macro="" textlink="">
          <xdr:nvSpPr>
            <xdr:cNvPr id="81998" name="Option Button 78" hidden="1">
              <a:extLst>
                <a:ext uri="{63B3BB69-23CF-44E3-9099-C40C66FF867C}">
                  <a14:compatExt spid="_x0000_s81998"/>
                </a:ext>
                <a:ext uri="{FF2B5EF4-FFF2-40B4-BE49-F238E27FC236}">
                  <a16:creationId xmlns:a16="http://schemas.microsoft.com/office/drawing/2014/main" id="{00000000-0008-0000-4500-00004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443</xdr:row>
          <xdr:rowOff>285750</xdr:rowOff>
        </xdr:from>
        <xdr:to>
          <xdr:col>24</xdr:col>
          <xdr:colOff>657225</xdr:colOff>
          <xdr:row>445</xdr:row>
          <xdr:rowOff>438150</xdr:rowOff>
        </xdr:to>
        <xdr:sp macro="" textlink="">
          <xdr:nvSpPr>
            <xdr:cNvPr id="81999" name="Group Box 79" hidden="1">
              <a:extLst>
                <a:ext uri="{63B3BB69-23CF-44E3-9099-C40C66FF867C}">
                  <a14:compatExt spid="_x0000_s81999"/>
                </a:ext>
                <a:ext uri="{FF2B5EF4-FFF2-40B4-BE49-F238E27FC236}">
                  <a16:creationId xmlns:a16="http://schemas.microsoft.com/office/drawing/2014/main" id="{00000000-0008-0000-4500-00004F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465</xdr:row>
      <xdr:rowOff>20171</xdr:rowOff>
    </xdr:from>
    <xdr:to>
      <xdr:col>24</xdr:col>
      <xdr:colOff>990600</xdr:colOff>
      <xdr:row>467</xdr:row>
      <xdr:rowOff>239246</xdr:rowOff>
    </xdr:to>
    <xdr:sp macro="" textlink="">
      <xdr:nvSpPr>
        <xdr:cNvPr id="74" name="角丸四角形 1">
          <a:extLst>
            <a:ext uri="{FF2B5EF4-FFF2-40B4-BE49-F238E27FC236}">
              <a16:creationId xmlns:a16="http://schemas.microsoft.com/office/drawing/2014/main" id="{00000000-0008-0000-4500-00004A000000}"/>
            </a:ext>
          </a:extLst>
        </xdr:cNvPr>
        <xdr:cNvSpPr/>
      </xdr:nvSpPr>
      <xdr:spPr>
        <a:xfrm>
          <a:off x="7827869" y="166461142"/>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469</xdr:row>
          <xdr:rowOff>38100</xdr:rowOff>
        </xdr:from>
        <xdr:to>
          <xdr:col>22</xdr:col>
          <xdr:colOff>600075</xdr:colOff>
          <xdr:row>470</xdr:row>
          <xdr:rowOff>9525</xdr:rowOff>
        </xdr:to>
        <xdr:sp macro="" textlink="">
          <xdr:nvSpPr>
            <xdr:cNvPr id="82000" name="Option Button 80" hidden="1">
              <a:extLst>
                <a:ext uri="{63B3BB69-23CF-44E3-9099-C40C66FF867C}">
                  <a14:compatExt spid="_x0000_s82000"/>
                </a:ext>
                <a:ext uri="{FF2B5EF4-FFF2-40B4-BE49-F238E27FC236}">
                  <a16:creationId xmlns:a16="http://schemas.microsoft.com/office/drawing/2014/main" id="{00000000-0008-0000-4500-00005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469</xdr:row>
          <xdr:rowOff>304800</xdr:rowOff>
        </xdr:from>
        <xdr:to>
          <xdr:col>22</xdr:col>
          <xdr:colOff>600075</xdr:colOff>
          <xdr:row>470</xdr:row>
          <xdr:rowOff>285750</xdr:rowOff>
        </xdr:to>
        <xdr:sp macro="" textlink="">
          <xdr:nvSpPr>
            <xdr:cNvPr id="82001" name="Option Button 81" hidden="1">
              <a:extLst>
                <a:ext uri="{63B3BB69-23CF-44E3-9099-C40C66FF867C}">
                  <a14:compatExt spid="_x0000_s82001"/>
                </a:ext>
                <a:ext uri="{FF2B5EF4-FFF2-40B4-BE49-F238E27FC236}">
                  <a16:creationId xmlns:a16="http://schemas.microsoft.com/office/drawing/2014/main" id="{00000000-0008-0000-4500-00005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468</xdr:row>
          <xdr:rowOff>285750</xdr:rowOff>
        </xdr:from>
        <xdr:to>
          <xdr:col>24</xdr:col>
          <xdr:colOff>657225</xdr:colOff>
          <xdr:row>470</xdr:row>
          <xdr:rowOff>438150</xdr:rowOff>
        </xdr:to>
        <xdr:sp macro="" textlink="">
          <xdr:nvSpPr>
            <xdr:cNvPr id="82002" name="Group Box 82" hidden="1">
              <a:extLst>
                <a:ext uri="{63B3BB69-23CF-44E3-9099-C40C66FF867C}">
                  <a14:compatExt spid="_x0000_s82002"/>
                </a:ext>
                <a:ext uri="{FF2B5EF4-FFF2-40B4-BE49-F238E27FC236}">
                  <a16:creationId xmlns:a16="http://schemas.microsoft.com/office/drawing/2014/main" id="{00000000-0008-0000-4500-000052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490</xdr:row>
      <xdr:rowOff>20171</xdr:rowOff>
    </xdr:from>
    <xdr:to>
      <xdr:col>24</xdr:col>
      <xdr:colOff>1001806</xdr:colOff>
      <xdr:row>492</xdr:row>
      <xdr:rowOff>239246</xdr:rowOff>
    </xdr:to>
    <xdr:sp macro="" textlink="">
      <xdr:nvSpPr>
        <xdr:cNvPr id="78" name="角丸四角形 1">
          <a:extLst>
            <a:ext uri="{FF2B5EF4-FFF2-40B4-BE49-F238E27FC236}">
              <a16:creationId xmlns:a16="http://schemas.microsoft.com/office/drawing/2014/main" id="{00000000-0008-0000-4500-00004E000000}"/>
            </a:ext>
          </a:extLst>
        </xdr:cNvPr>
        <xdr:cNvSpPr/>
      </xdr:nvSpPr>
      <xdr:spPr>
        <a:xfrm>
          <a:off x="7839075" y="175403436"/>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494</xdr:row>
          <xdr:rowOff>38100</xdr:rowOff>
        </xdr:from>
        <xdr:to>
          <xdr:col>22</xdr:col>
          <xdr:colOff>600075</xdr:colOff>
          <xdr:row>495</xdr:row>
          <xdr:rowOff>9525</xdr:rowOff>
        </xdr:to>
        <xdr:sp macro="" textlink="">
          <xdr:nvSpPr>
            <xdr:cNvPr id="82003" name="Option Button 83" hidden="1">
              <a:extLst>
                <a:ext uri="{63B3BB69-23CF-44E3-9099-C40C66FF867C}">
                  <a14:compatExt spid="_x0000_s82003"/>
                </a:ext>
                <a:ext uri="{FF2B5EF4-FFF2-40B4-BE49-F238E27FC236}">
                  <a16:creationId xmlns:a16="http://schemas.microsoft.com/office/drawing/2014/main" id="{00000000-0008-0000-4500-00005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494</xdr:row>
          <xdr:rowOff>304800</xdr:rowOff>
        </xdr:from>
        <xdr:to>
          <xdr:col>22</xdr:col>
          <xdr:colOff>600075</xdr:colOff>
          <xdr:row>495</xdr:row>
          <xdr:rowOff>285750</xdr:rowOff>
        </xdr:to>
        <xdr:sp macro="" textlink="">
          <xdr:nvSpPr>
            <xdr:cNvPr id="82004" name="Option Button 84" hidden="1">
              <a:extLst>
                <a:ext uri="{63B3BB69-23CF-44E3-9099-C40C66FF867C}">
                  <a14:compatExt spid="_x0000_s82004"/>
                </a:ext>
                <a:ext uri="{FF2B5EF4-FFF2-40B4-BE49-F238E27FC236}">
                  <a16:creationId xmlns:a16="http://schemas.microsoft.com/office/drawing/2014/main" id="{00000000-0008-0000-4500-00005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493</xdr:row>
          <xdr:rowOff>285750</xdr:rowOff>
        </xdr:from>
        <xdr:to>
          <xdr:col>24</xdr:col>
          <xdr:colOff>657225</xdr:colOff>
          <xdr:row>495</xdr:row>
          <xdr:rowOff>438150</xdr:rowOff>
        </xdr:to>
        <xdr:sp macro="" textlink="">
          <xdr:nvSpPr>
            <xdr:cNvPr id="82005" name="Group Box 85" hidden="1">
              <a:extLst>
                <a:ext uri="{63B3BB69-23CF-44E3-9099-C40C66FF867C}">
                  <a14:compatExt spid="_x0000_s82005"/>
                </a:ext>
                <a:ext uri="{FF2B5EF4-FFF2-40B4-BE49-F238E27FC236}">
                  <a16:creationId xmlns:a16="http://schemas.microsoft.com/office/drawing/2014/main" id="{00000000-0008-0000-4500-00005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515</xdr:row>
      <xdr:rowOff>31378</xdr:rowOff>
    </xdr:from>
    <xdr:to>
      <xdr:col>24</xdr:col>
      <xdr:colOff>1001806</xdr:colOff>
      <xdr:row>517</xdr:row>
      <xdr:rowOff>250453</xdr:rowOff>
    </xdr:to>
    <xdr:sp macro="" textlink="">
      <xdr:nvSpPr>
        <xdr:cNvPr id="82" name="角丸四角形 1">
          <a:extLst>
            <a:ext uri="{FF2B5EF4-FFF2-40B4-BE49-F238E27FC236}">
              <a16:creationId xmlns:a16="http://schemas.microsoft.com/office/drawing/2014/main" id="{00000000-0008-0000-4500-000052000000}"/>
            </a:ext>
          </a:extLst>
        </xdr:cNvPr>
        <xdr:cNvSpPr/>
      </xdr:nvSpPr>
      <xdr:spPr>
        <a:xfrm>
          <a:off x="7839075" y="18435693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519</xdr:row>
          <xdr:rowOff>38100</xdr:rowOff>
        </xdr:from>
        <xdr:to>
          <xdr:col>22</xdr:col>
          <xdr:colOff>600075</xdr:colOff>
          <xdr:row>520</xdr:row>
          <xdr:rowOff>9525</xdr:rowOff>
        </xdr:to>
        <xdr:sp macro="" textlink="">
          <xdr:nvSpPr>
            <xdr:cNvPr id="82006" name="Option Button 86" hidden="1">
              <a:extLst>
                <a:ext uri="{63B3BB69-23CF-44E3-9099-C40C66FF867C}">
                  <a14:compatExt spid="_x0000_s82006"/>
                </a:ext>
                <a:ext uri="{FF2B5EF4-FFF2-40B4-BE49-F238E27FC236}">
                  <a16:creationId xmlns:a16="http://schemas.microsoft.com/office/drawing/2014/main" id="{00000000-0008-0000-4500-00005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519</xdr:row>
          <xdr:rowOff>304800</xdr:rowOff>
        </xdr:from>
        <xdr:to>
          <xdr:col>22</xdr:col>
          <xdr:colOff>600075</xdr:colOff>
          <xdr:row>520</xdr:row>
          <xdr:rowOff>285750</xdr:rowOff>
        </xdr:to>
        <xdr:sp macro="" textlink="">
          <xdr:nvSpPr>
            <xdr:cNvPr id="82007" name="Option Button 87" hidden="1">
              <a:extLst>
                <a:ext uri="{63B3BB69-23CF-44E3-9099-C40C66FF867C}">
                  <a14:compatExt spid="_x0000_s82007"/>
                </a:ext>
                <a:ext uri="{FF2B5EF4-FFF2-40B4-BE49-F238E27FC236}">
                  <a16:creationId xmlns:a16="http://schemas.microsoft.com/office/drawing/2014/main" id="{00000000-0008-0000-4500-00005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518</xdr:row>
          <xdr:rowOff>285750</xdr:rowOff>
        </xdr:from>
        <xdr:to>
          <xdr:col>24</xdr:col>
          <xdr:colOff>657225</xdr:colOff>
          <xdr:row>520</xdr:row>
          <xdr:rowOff>438150</xdr:rowOff>
        </xdr:to>
        <xdr:sp macro="" textlink="">
          <xdr:nvSpPr>
            <xdr:cNvPr id="82008" name="Group Box 88" hidden="1">
              <a:extLst>
                <a:ext uri="{63B3BB69-23CF-44E3-9099-C40C66FF867C}">
                  <a14:compatExt spid="_x0000_s82008"/>
                </a:ext>
                <a:ext uri="{FF2B5EF4-FFF2-40B4-BE49-F238E27FC236}">
                  <a16:creationId xmlns:a16="http://schemas.microsoft.com/office/drawing/2014/main" id="{00000000-0008-0000-4500-000058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22412</xdr:colOff>
      <xdr:row>540</xdr:row>
      <xdr:rowOff>8964</xdr:rowOff>
    </xdr:from>
    <xdr:to>
      <xdr:col>24</xdr:col>
      <xdr:colOff>990600</xdr:colOff>
      <xdr:row>542</xdr:row>
      <xdr:rowOff>228039</xdr:rowOff>
    </xdr:to>
    <xdr:sp macro="" textlink="">
      <xdr:nvSpPr>
        <xdr:cNvPr id="86" name="角丸四角形 1">
          <a:extLst>
            <a:ext uri="{FF2B5EF4-FFF2-40B4-BE49-F238E27FC236}">
              <a16:creationId xmlns:a16="http://schemas.microsoft.com/office/drawing/2014/main" id="{00000000-0008-0000-4500-000056000000}"/>
            </a:ext>
          </a:extLst>
        </xdr:cNvPr>
        <xdr:cNvSpPr/>
      </xdr:nvSpPr>
      <xdr:spPr>
        <a:xfrm>
          <a:off x="7821706" y="193276817"/>
          <a:ext cx="2693894"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544</xdr:row>
          <xdr:rowOff>38100</xdr:rowOff>
        </xdr:from>
        <xdr:to>
          <xdr:col>22</xdr:col>
          <xdr:colOff>600075</xdr:colOff>
          <xdr:row>545</xdr:row>
          <xdr:rowOff>9525</xdr:rowOff>
        </xdr:to>
        <xdr:sp macro="" textlink="">
          <xdr:nvSpPr>
            <xdr:cNvPr id="82009" name="Option Button 89" hidden="1">
              <a:extLst>
                <a:ext uri="{63B3BB69-23CF-44E3-9099-C40C66FF867C}">
                  <a14:compatExt spid="_x0000_s82009"/>
                </a:ext>
                <a:ext uri="{FF2B5EF4-FFF2-40B4-BE49-F238E27FC236}">
                  <a16:creationId xmlns:a16="http://schemas.microsoft.com/office/drawing/2014/main" id="{00000000-0008-0000-4500-00005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544</xdr:row>
          <xdr:rowOff>304800</xdr:rowOff>
        </xdr:from>
        <xdr:to>
          <xdr:col>22</xdr:col>
          <xdr:colOff>600075</xdr:colOff>
          <xdr:row>545</xdr:row>
          <xdr:rowOff>285750</xdr:rowOff>
        </xdr:to>
        <xdr:sp macro="" textlink="">
          <xdr:nvSpPr>
            <xdr:cNvPr id="82010" name="Option Button 90" hidden="1">
              <a:extLst>
                <a:ext uri="{63B3BB69-23CF-44E3-9099-C40C66FF867C}">
                  <a14:compatExt spid="_x0000_s82010"/>
                </a:ext>
                <a:ext uri="{FF2B5EF4-FFF2-40B4-BE49-F238E27FC236}">
                  <a16:creationId xmlns:a16="http://schemas.microsoft.com/office/drawing/2014/main" id="{00000000-0008-0000-4500-00005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543</xdr:row>
          <xdr:rowOff>285750</xdr:rowOff>
        </xdr:from>
        <xdr:to>
          <xdr:col>24</xdr:col>
          <xdr:colOff>657225</xdr:colOff>
          <xdr:row>545</xdr:row>
          <xdr:rowOff>438150</xdr:rowOff>
        </xdr:to>
        <xdr:sp macro="" textlink="">
          <xdr:nvSpPr>
            <xdr:cNvPr id="82011" name="Group Box 91" hidden="1">
              <a:extLst>
                <a:ext uri="{63B3BB69-23CF-44E3-9099-C40C66FF867C}">
                  <a14:compatExt spid="_x0000_s82011"/>
                </a:ext>
                <a:ext uri="{FF2B5EF4-FFF2-40B4-BE49-F238E27FC236}">
                  <a16:creationId xmlns:a16="http://schemas.microsoft.com/office/drawing/2014/main" id="{00000000-0008-0000-4500-00005B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565</xdr:row>
      <xdr:rowOff>8964</xdr:rowOff>
    </xdr:from>
    <xdr:to>
      <xdr:col>24</xdr:col>
      <xdr:colOff>979394</xdr:colOff>
      <xdr:row>567</xdr:row>
      <xdr:rowOff>228039</xdr:rowOff>
    </xdr:to>
    <xdr:sp macro="" textlink="">
      <xdr:nvSpPr>
        <xdr:cNvPr id="90" name="角丸四角形 1">
          <a:extLst>
            <a:ext uri="{FF2B5EF4-FFF2-40B4-BE49-F238E27FC236}">
              <a16:creationId xmlns:a16="http://schemas.microsoft.com/office/drawing/2014/main" id="{00000000-0008-0000-4500-00005A000000}"/>
            </a:ext>
          </a:extLst>
        </xdr:cNvPr>
        <xdr:cNvSpPr/>
      </xdr:nvSpPr>
      <xdr:spPr>
        <a:xfrm>
          <a:off x="7816663" y="202219111"/>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569</xdr:row>
          <xdr:rowOff>38100</xdr:rowOff>
        </xdr:from>
        <xdr:to>
          <xdr:col>22</xdr:col>
          <xdr:colOff>600075</xdr:colOff>
          <xdr:row>570</xdr:row>
          <xdr:rowOff>9525</xdr:rowOff>
        </xdr:to>
        <xdr:sp macro="" textlink="">
          <xdr:nvSpPr>
            <xdr:cNvPr id="82012" name="Option Button 92" hidden="1">
              <a:extLst>
                <a:ext uri="{63B3BB69-23CF-44E3-9099-C40C66FF867C}">
                  <a14:compatExt spid="_x0000_s82012"/>
                </a:ext>
                <a:ext uri="{FF2B5EF4-FFF2-40B4-BE49-F238E27FC236}">
                  <a16:creationId xmlns:a16="http://schemas.microsoft.com/office/drawing/2014/main" id="{00000000-0008-0000-4500-00005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569</xdr:row>
          <xdr:rowOff>304800</xdr:rowOff>
        </xdr:from>
        <xdr:to>
          <xdr:col>22</xdr:col>
          <xdr:colOff>600075</xdr:colOff>
          <xdr:row>570</xdr:row>
          <xdr:rowOff>285750</xdr:rowOff>
        </xdr:to>
        <xdr:sp macro="" textlink="">
          <xdr:nvSpPr>
            <xdr:cNvPr id="82013" name="Option Button 93" hidden="1">
              <a:extLst>
                <a:ext uri="{63B3BB69-23CF-44E3-9099-C40C66FF867C}">
                  <a14:compatExt spid="_x0000_s82013"/>
                </a:ext>
                <a:ext uri="{FF2B5EF4-FFF2-40B4-BE49-F238E27FC236}">
                  <a16:creationId xmlns:a16="http://schemas.microsoft.com/office/drawing/2014/main" id="{00000000-0008-0000-4500-00005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568</xdr:row>
          <xdr:rowOff>285750</xdr:rowOff>
        </xdr:from>
        <xdr:to>
          <xdr:col>24</xdr:col>
          <xdr:colOff>657225</xdr:colOff>
          <xdr:row>570</xdr:row>
          <xdr:rowOff>438150</xdr:rowOff>
        </xdr:to>
        <xdr:sp macro="" textlink="">
          <xdr:nvSpPr>
            <xdr:cNvPr id="82014" name="Group Box 94" hidden="1">
              <a:extLst>
                <a:ext uri="{63B3BB69-23CF-44E3-9099-C40C66FF867C}">
                  <a14:compatExt spid="_x0000_s82014"/>
                </a:ext>
                <a:ext uri="{FF2B5EF4-FFF2-40B4-BE49-F238E27FC236}">
                  <a16:creationId xmlns:a16="http://schemas.microsoft.com/office/drawing/2014/main" id="{00000000-0008-0000-4500-00005E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590</xdr:row>
      <xdr:rowOff>20170</xdr:rowOff>
    </xdr:from>
    <xdr:to>
      <xdr:col>24</xdr:col>
      <xdr:colOff>1001806</xdr:colOff>
      <xdr:row>592</xdr:row>
      <xdr:rowOff>239245</xdr:rowOff>
    </xdr:to>
    <xdr:sp macro="" textlink="">
      <xdr:nvSpPr>
        <xdr:cNvPr id="94" name="角丸四角形 1">
          <a:extLst>
            <a:ext uri="{FF2B5EF4-FFF2-40B4-BE49-F238E27FC236}">
              <a16:creationId xmlns:a16="http://schemas.microsoft.com/office/drawing/2014/main" id="{00000000-0008-0000-4500-00005E000000}"/>
            </a:ext>
          </a:extLst>
        </xdr:cNvPr>
        <xdr:cNvSpPr/>
      </xdr:nvSpPr>
      <xdr:spPr>
        <a:xfrm>
          <a:off x="7839075" y="211172611"/>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594</xdr:row>
          <xdr:rowOff>38100</xdr:rowOff>
        </xdr:from>
        <xdr:to>
          <xdr:col>22</xdr:col>
          <xdr:colOff>600075</xdr:colOff>
          <xdr:row>595</xdr:row>
          <xdr:rowOff>9525</xdr:rowOff>
        </xdr:to>
        <xdr:sp macro="" textlink="">
          <xdr:nvSpPr>
            <xdr:cNvPr id="82015" name="Option Button 95" hidden="1">
              <a:extLst>
                <a:ext uri="{63B3BB69-23CF-44E3-9099-C40C66FF867C}">
                  <a14:compatExt spid="_x0000_s82015"/>
                </a:ext>
                <a:ext uri="{FF2B5EF4-FFF2-40B4-BE49-F238E27FC236}">
                  <a16:creationId xmlns:a16="http://schemas.microsoft.com/office/drawing/2014/main" id="{00000000-0008-0000-4500-00005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594</xdr:row>
          <xdr:rowOff>304800</xdr:rowOff>
        </xdr:from>
        <xdr:to>
          <xdr:col>22</xdr:col>
          <xdr:colOff>600075</xdr:colOff>
          <xdr:row>595</xdr:row>
          <xdr:rowOff>285750</xdr:rowOff>
        </xdr:to>
        <xdr:sp macro="" textlink="">
          <xdr:nvSpPr>
            <xdr:cNvPr id="82016" name="Option Button 96" hidden="1">
              <a:extLst>
                <a:ext uri="{63B3BB69-23CF-44E3-9099-C40C66FF867C}">
                  <a14:compatExt spid="_x0000_s82016"/>
                </a:ext>
                <a:ext uri="{FF2B5EF4-FFF2-40B4-BE49-F238E27FC236}">
                  <a16:creationId xmlns:a16="http://schemas.microsoft.com/office/drawing/2014/main" id="{00000000-0008-0000-4500-00006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593</xdr:row>
          <xdr:rowOff>285750</xdr:rowOff>
        </xdr:from>
        <xdr:to>
          <xdr:col>24</xdr:col>
          <xdr:colOff>657225</xdr:colOff>
          <xdr:row>595</xdr:row>
          <xdr:rowOff>438150</xdr:rowOff>
        </xdr:to>
        <xdr:sp macro="" textlink="">
          <xdr:nvSpPr>
            <xdr:cNvPr id="82017" name="Group Box 97" hidden="1">
              <a:extLst>
                <a:ext uri="{63B3BB69-23CF-44E3-9099-C40C66FF867C}">
                  <a14:compatExt spid="_x0000_s82017"/>
                </a:ext>
                <a:ext uri="{FF2B5EF4-FFF2-40B4-BE49-F238E27FC236}">
                  <a16:creationId xmlns:a16="http://schemas.microsoft.com/office/drawing/2014/main" id="{00000000-0008-0000-4500-000061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615</xdr:row>
      <xdr:rowOff>8965</xdr:rowOff>
    </xdr:from>
    <xdr:to>
      <xdr:col>24</xdr:col>
      <xdr:colOff>979394</xdr:colOff>
      <xdr:row>617</xdr:row>
      <xdr:rowOff>228040</xdr:rowOff>
    </xdr:to>
    <xdr:sp macro="" textlink="">
      <xdr:nvSpPr>
        <xdr:cNvPr id="98" name="角丸四角形 1">
          <a:extLst>
            <a:ext uri="{FF2B5EF4-FFF2-40B4-BE49-F238E27FC236}">
              <a16:creationId xmlns:a16="http://schemas.microsoft.com/office/drawing/2014/main" id="{00000000-0008-0000-4500-000062000000}"/>
            </a:ext>
          </a:extLst>
        </xdr:cNvPr>
        <xdr:cNvSpPr/>
      </xdr:nvSpPr>
      <xdr:spPr>
        <a:xfrm>
          <a:off x="7816663" y="220103700"/>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619</xdr:row>
          <xdr:rowOff>38100</xdr:rowOff>
        </xdr:from>
        <xdr:to>
          <xdr:col>22</xdr:col>
          <xdr:colOff>600075</xdr:colOff>
          <xdr:row>620</xdr:row>
          <xdr:rowOff>9525</xdr:rowOff>
        </xdr:to>
        <xdr:sp macro="" textlink="">
          <xdr:nvSpPr>
            <xdr:cNvPr id="82018" name="Option Button 98" hidden="1">
              <a:extLst>
                <a:ext uri="{63B3BB69-23CF-44E3-9099-C40C66FF867C}">
                  <a14:compatExt spid="_x0000_s82018"/>
                </a:ext>
                <a:ext uri="{FF2B5EF4-FFF2-40B4-BE49-F238E27FC236}">
                  <a16:creationId xmlns:a16="http://schemas.microsoft.com/office/drawing/2014/main" id="{00000000-0008-0000-4500-00006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619</xdr:row>
          <xdr:rowOff>304800</xdr:rowOff>
        </xdr:from>
        <xdr:to>
          <xdr:col>22</xdr:col>
          <xdr:colOff>600075</xdr:colOff>
          <xdr:row>620</xdr:row>
          <xdr:rowOff>285750</xdr:rowOff>
        </xdr:to>
        <xdr:sp macro="" textlink="">
          <xdr:nvSpPr>
            <xdr:cNvPr id="82019" name="Option Button 99" hidden="1">
              <a:extLst>
                <a:ext uri="{63B3BB69-23CF-44E3-9099-C40C66FF867C}">
                  <a14:compatExt spid="_x0000_s82019"/>
                </a:ext>
                <a:ext uri="{FF2B5EF4-FFF2-40B4-BE49-F238E27FC236}">
                  <a16:creationId xmlns:a16="http://schemas.microsoft.com/office/drawing/2014/main" id="{00000000-0008-0000-4500-00006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618</xdr:row>
          <xdr:rowOff>285750</xdr:rowOff>
        </xdr:from>
        <xdr:to>
          <xdr:col>24</xdr:col>
          <xdr:colOff>657225</xdr:colOff>
          <xdr:row>620</xdr:row>
          <xdr:rowOff>438150</xdr:rowOff>
        </xdr:to>
        <xdr:sp macro="" textlink="">
          <xdr:nvSpPr>
            <xdr:cNvPr id="82020" name="Group Box 100" hidden="1">
              <a:extLst>
                <a:ext uri="{63B3BB69-23CF-44E3-9099-C40C66FF867C}">
                  <a14:compatExt spid="_x0000_s82020"/>
                </a:ext>
                <a:ext uri="{FF2B5EF4-FFF2-40B4-BE49-F238E27FC236}">
                  <a16:creationId xmlns:a16="http://schemas.microsoft.com/office/drawing/2014/main" id="{00000000-0008-0000-4500-000064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640</xdr:row>
      <xdr:rowOff>31377</xdr:rowOff>
    </xdr:from>
    <xdr:to>
      <xdr:col>24</xdr:col>
      <xdr:colOff>986117</xdr:colOff>
      <xdr:row>642</xdr:row>
      <xdr:rowOff>250452</xdr:rowOff>
    </xdr:to>
    <xdr:sp macro="" textlink="">
      <xdr:nvSpPr>
        <xdr:cNvPr id="102" name="角丸四角形 1">
          <a:extLst>
            <a:ext uri="{FF2B5EF4-FFF2-40B4-BE49-F238E27FC236}">
              <a16:creationId xmlns:a16="http://schemas.microsoft.com/office/drawing/2014/main" id="{00000000-0008-0000-4500-000066000000}"/>
            </a:ext>
          </a:extLst>
        </xdr:cNvPr>
        <xdr:cNvSpPr/>
      </xdr:nvSpPr>
      <xdr:spPr>
        <a:xfrm>
          <a:off x="11951634" y="229068406"/>
          <a:ext cx="2683248"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644</xdr:row>
          <xdr:rowOff>38100</xdr:rowOff>
        </xdr:from>
        <xdr:to>
          <xdr:col>22</xdr:col>
          <xdr:colOff>600075</xdr:colOff>
          <xdr:row>645</xdr:row>
          <xdr:rowOff>9525</xdr:rowOff>
        </xdr:to>
        <xdr:sp macro="" textlink="">
          <xdr:nvSpPr>
            <xdr:cNvPr id="82021" name="Option Button 101" hidden="1">
              <a:extLst>
                <a:ext uri="{63B3BB69-23CF-44E3-9099-C40C66FF867C}">
                  <a14:compatExt spid="_x0000_s82021"/>
                </a:ext>
                <a:ext uri="{FF2B5EF4-FFF2-40B4-BE49-F238E27FC236}">
                  <a16:creationId xmlns:a16="http://schemas.microsoft.com/office/drawing/2014/main" id="{00000000-0008-0000-4500-00006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644</xdr:row>
          <xdr:rowOff>304800</xdr:rowOff>
        </xdr:from>
        <xdr:to>
          <xdr:col>22</xdr:col>
          <xdr:colOff>600075</xdr:colOff>
          <xdr:row>645</xdr:row>
          <xdr:rowOff>285750</xdr:rowOff>
        </xdr:to>
        <xdr:sp macro="" textlink="">
          <xdr:nvSpPr>
            <xdr:cNvPr id="82022" name="Option Button 102" hidden="1">
              <a:extLst>
                <a:ext uri="{63B3BB69-23CF-44E3-9099-C40C66FF867C}">
                  <a14:compatExt spid="_x0000_s82022"/>
                </a:ext>
                <a:ext uri="{FF2B5EF4-FFF2-40B4-BE49-F238E27FC236}">
                  <a16:creationId xmlns:a16="http://schemas.microsoft.com/office/drawing/2014/main" id="{00000000-0008-0000-4500-00006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643</xdr:row>
          <xdr:rowOff>285750</xdr:rowOff>
        </xdr:from>
        <xdr:to>
          <xdr:col>24</xdr:col>
          <xdr:colOff>657225</xdr:colOff>
          <xdr:row>645</xdr:row>
          <xdr:rowOff>438150</xdr:rowOff>
        </xdr:to>
        <xdr:sp macro="" textlink="">
          <xdr:nvSpPr>
            <xdr:cNvPr id="82023" name="Group Box 103" hidden="1">
              <a:extLst>
                <a:ext uri="{63B3BB69-23CF-44E3-9099-C40C66FF867C}">
                  <a14:compatExt spid="_x0000_s82023"/>
                </a:ext>
                <a:ext uri="{FF2B5EF4-FFF2-40B4-BE49-F238E27FC236}">
                  <a16:creationId xmlns:a16="http://schemas.microsoft.com/office/drawing/2014/main" id="{00000000-0008-0000-4500-000067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665</xdr:row>
      <xdr:rowOff>8964</xdr:rowOff>
    </xdr:from>
    <xdr:to>
      <xdr:col>24</xdr:col>
      <xdr:colOff>990600</xdr:colOff>
      <xdr:row>667</xdr:row>
      <xdr:rowOff>228039</xdr:rowOff>
    </xdr:to>
    <xdr:sp macro="" textlink="">
      <xdr:nvSpPr>
        <xdr:cNvPr id="106" name="角丸四角形 1">
          <a:extLst>
            <a:ext uri="{FF2B5EF4-FFF2-40B4-BE49-F238E27FC236}">
              <a16:creationId xmlns:a16="http://schemas.microsoft.com/office/drawing/2014/main" id="{00000000-0008-0000-4500-00006A000000}"/>
            </a:ext>
          </a:extLst>
        </xdr:cNvPr>
        <xdr:cNvSpPr/>
      </xdr:nvSpPr>
      <xdr:spPr>
        <a:xfrm>
          <a:off x="7827869" y="23798828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669</xdr:row>
          <xdr:rowOff>38100</xdr:rowOff>
        </xdr:from>
        <xdr:to>
          <xdr:col>22</xdr:col>
          <xdr:colOff>600075</xdr:colOff>
          <xdr:row>670</xdr:row>
          <xdr:rowOff>9525</xdr:rowOff>
        </xdr:to>
        <xdr:sp macro="" textlink="">
          <xdr:nvSpPr>
            <xdr:cNvPr id="82024" name="Option Button 104" hidden="1">
              <a:extLst>
                <a:ext uri="{63B3BB69-23CF-44E3-9099-C40C66FF867C}">
                  <a14:compatExt spid="_x0000_s82024"/>
                </a:ext>
                <a:ext uri="{FF2B5EF4-FFF2-40B4-BE49-F238E27FC236}">
                  <a16:creationId xmlns:a16="http://schemas.microsoft.com/office/drawing/2014/main" id="{00000000-0008-0000-4500-00006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669</xdr:row>
          <xdr:rowOff>304800</xdr:rowOff>
        </xdr:from>
        <xdr:to>
          <xdr:col>22</xdr:col>
          <xdr:colOff>600075</xdr:colOff>
          <xdr:row>670</xdr:row>
          <xdr:rowOff>285750</xdr:rowOff>
        </xdr:to>
        <xdr:sp macro="" textlink="">
          <xdr:nvSpPr>
            <xdr:cNvPr id="82025" name="Option Button 105" hidden="1">
              <a:extLst>
                <a:ext uri="{63B3BB69-23CF-44E3-9099-C40C66FF867C}">
                  <a14:compatExt spid="_x0000_s82025"/>
                </a:ext>
                <a:ext uri="{FF2B5EF4-FFF2-40B4-BE49-F238E27FC236}">
                  <a16:creationId xmlns:a16="http://schemas.microsoft.com/office/drawing/2014/main" id="{00000000-0008-0000-4500-00006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668</xdr:row>
          <xdr:rowOff>285750</xdr:rowOff>
        </xdr:from>
        <xdr:to>
          <xdr:col>24</xdr:col>
          <xdr:colOff>657225</xdr:colOff>
          <xdr:row>670</xdr:row>
          <xdr:rowOff>438150</xdr:rowOff>
        </xdr:to>
        <xdr:sp macro="" textlink="">
          <xdr:nvSpPr>
            <xdr:cNvPr id="82026" name="Group Box 106" hidden="1">
              <a:extLst>
                <a:ext uri="{63B3BB69-23CF-44E3-9099-C40C66FF867C}">
                  <a14:compatExt spid="_x0000_s82026"/>
                </a:ext>
                <a:ext uri="{FF2B5EF4-FFF2-40B4-BE49-F238E27FC236}">
                  <a16:creationId xmlns:a16="http://schemas.microsoft.com/office/drawing/2014/main" id="{00000000-0008-0000-4500-00006A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690</xdr:row>
      <xdr:rowOff>20171</xdr:rowOff>
    </xdr:from>
    <xdr:to>
      <xdr:col>24</xdr:col>
      <xdr:colOff>990600</xdr:colOff>
      <xdr:row>692</xdr:row>
      <xdr:rowOff>239246</xdr:rowOff>
    </xdr:to>
    <xdr:sp macro="" textlink="">
      <xdr:nvSpPr>
        <xdr:cNvPr id="110" name="角丸四角形 1">
          <a:extLst>
            <a:ext uri="{FF2B5EF4-FFF2-40B4-BE49-F238E27FC236}">
              <a16:creationId xmlns:a16="http://schemas.microsoft.com/office/drawing/2014/main" id="{00000000-0008-0000-4500-00006E000000}"/>
            </a:ext>
          </a:extLst>
        </xdr:cNvPr>
        <xdr:cNvSpPr/>
      </xdr:nvSpPr>
      <xdr:spPr>
        <a:xfrm>
          <a:off x="7827869" y="246941789"/>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694</xdr:row>
          <xdr:rowOff>38100</xdr:rowOff>
        </xdr:from>
        <xdr:to>
          <xdr:col>22</xdr:col>
          <xdr:colOff>600075</xdr:colOff>
          <xdr:row>695</xdr:row>
          <xdr:rowOff>9525</xdr:rowOff>
        </xdr:to>
        <xdr:sp macro="" textlink="">
          <xdr:nvSpPr>
            <xdr:cNvPr id="82027" name="Option Button 107" hidden="1">
              <a:extLst>
                <a:ext uri="{63B3BB69-23CF-44E3-9099-C40C66FF867C}">
                  <a14:compatExt spid="_x0000_s82027"/>
                </a:ext>
                <a:ext uri="{FF2B5EF4-FFF2-40B4-BE49-F238E27FC236}">
                  <a16:creationId xmlns:a16="http://schemas.microsoft.com/office/drawing/2014/main" id="{00000000-0008-0000-4500-00006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694</xdr:row>
          <xdr:rowOff>304800</xdr:rowOff>
        </xdr:from>
        <xdr:to>
          <xdr:col>22</xdr:col>
          <xdr:colOff>600075</xdr:colOff>
          <xdr:row>695</xdr:row>
          <xdr:rowOff>285750</xdr:rowOff>
        </xdr:to>
        <xdr:sp macro="" textlink="">
          <xdr:nvSpPr>
            <xdr:cNvPr id="82028" name="Option Button 108" hidden="1">
              <a:extLst>
                <a:ext uri="{63B3BB69-23CF-44E3-9099-C40C66FF867C}">
                  <a14:compatExt spid="_x0000_s82028"/>
                </a:ext>
                <a:ext uri="{FF2B5EF4-FFF2-40B4-BE49-F238E27FC236}">
                  <a16:creationId xmlns:a16="http://schemas.microsoft.com/office/drawing/2014/main" id="{00000000-0008-0000-4500-00006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693</xdr:row>
          <xdr:rowOff>285750</xdr:rowOff>
        </xdr:from>
        <xdr:to>
          <xdr:col>24</xdr:col>
          <xdr:colOff>657225</xdr:colOff>
          <xdr:row>695</xdr:row>
          <xdr:rowOff>438150</xdr:rowOff>
        </xdr:to>
        <xdr:sp macro="" textlink="">
          <xdr:nvSpPr>
            <xdr:cNvPr id="82029" name="Group Box 109" hidden="1">
              <a:extLst>
                <a:ext uri="{63B3BB69-23CF-44E3-9099-C40C66FF867C}">
                  <a14:compatExt spid="_x0000_s82029"/>
                </a:ext>
                <a:ext uri="{FF2B5EF4-FFF2-40B4-BE49-F238E27FC236}">
                  <a16:creationId xmlns:a16="http://schemas.microsoft.com/office/drawing/2014/main" id="{00000000-0008-0000-4500-00006D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715</xdr:row>
      <xdr:rowOff>8965</xdr:rowOff>
    </xdr:from>
    <xdr:to>
      <xdr:col>24</xdr:col>
      <xdr:colOff>990600</xdr:colOff>
      <xdr:row>717</xdr:row>
      <xdr:rowOff>228040</xdr:rowOff>
    </xdr:to>
    <xdr:sp macro="" textlink="">
      <xdr:nvSpPr>
        <xdr:cNvPr id="114" name="角丸四角形 1">
          <a:extLst>
            <a:ext uri="{FF2B5EF4-FFF2-40B4-BE49-F238E27FC236}">
              <a16:creationId xmlns:a16="http://schemas.microsoft.com/office/drawing/2014/main" id="{00000000-0008-0000-4500-000072000000}"/>
            </a:ext>
          </a:extLst>
        </xdr:cNvPr>
        <xdr:cNvSpPr/>
      </xdr:nvSpPr>
      <xdr:spPr>
        <a:xfrm>
          <a:off x="7827869" y="25587287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719</xdr:row>
          <xdr:rowOff>38100</xdr:rowOff>
        </xdr:from>
        <xdr:to>
          <xdr:col>22</xdr:col>
          <xdr:colOff>600075</xdr:colOff>
          <xdr:row>720</xdr:row>
          <xdr:rowOff>9525</xdr:rowOff>
        </xdr:to>
        <xdr:sp macro="" textlink="">
          <xdr:nvSpPr>
            <xdr:cNvPr id="82030" name="Option Button 110" hidden="1">
              <a:extLst>
                <a:ext uri="{63B3BB69-23CF-44E3-9099-C40C66FF867C}">
                  <a14:compatExt spid="_x0000_s82030"/>
                </a:ext>
                <a:ext uri="{FF2B5EF4-FFF2-40B4-BE49-F238E27FC236}">
                  <a16:creationId xmlns:a16="http://schemas.microsoft.com/office/drawing/2014/main" id="{00000000-0008-0000-4500-00006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719</xdr:row>
          <xdr:rowOff>304800</xdr:rowOff>
        </xdr:from>
        <xdr:to>
          <xdr:col>22</xdr:col>
          <xdr:colOff>600075</xdr:colOff>
          <xdr:row>720</xdr:row>
          <xdr:rowOff>285750</xdr:rowOff>
        </xdr:to>
        <xdr:sp macro="" textlink="">
          <xdr:nvSpPr>
            <xdr:cNvPr id="82031" name="Option Button 111" hidden="1">
              <a:extLst>
                <a:ext uri="{63B3BB69-23CF-44E3-9099-C40C66FF867C}">
                  <a14:compatExt spid="_x0000_s82031"/>
                </a:ext>
                <a:ext uri="{FF2B5EF4-FFF2-40B4-BE49-F238E27FC236}">
                  <a16:creationId xmlns:a16="http://schemas.microsoft.com/office/drawing/2014/main" id="{00000000-0008-0000-4500-00006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718</xdr:row>
          <xdr:rowOff>285750</xdr:rowOff>
        </xdr:from>
        <xdr:to>
          <xdr:col>24</xdr:col>
          <xdr:colOff>657225</xdr:colOff>
          <xdr:row>720</xdr:row>
          <xdr:rowOff>438150</xdr:rowOff>
        </xdr:to>
        <xdr:sp macro="" textlink="">
          <xdr:nvSpPr>
            <xdr:cNvPr id="82032" name="Group Box 112" hidden="1">
              <a:extLst>
                <a:ext uri="{63B3BB69-23CF-44E3-9099-C40C66FF867C}">
                  <a14:compatExt spid="_x0000_s82032"/>
                </a:ext>
                <a:ext uri="{FF2B5EF4-FFF2-40B4-BE49-F238E27FC236}">
                  <a16:creationId xmlns:a16="http://schemas.microsoft.com/office/drawing/2014/main" id="{00000000-0008-0000-4500-000070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739</xdr:row>
      <xdr:rowOff>277906</xdr:rowOff>
    </xdr:from>
    <xdr:to>
      <xdr:col>24</xdr:col>
      <xdr:colOff>1001806</xdr:colOff>
      <xdr:row>742</xdr:row>
      <xdr:rowOff>216834</xdr:rowOff>
    </xdr:to>
    <xdr:sp macro="" textlink="">
      <xdr:nvSpPr>
        <xdr:cNvPr id="118" name="角丸四角形 1">
          <a:extLst>
            <a:ext uri="{FF2B5EF4-FFF2-40B4-BE49-F238E27FC236}">
              <a16:creationId xmlns:a16="http://schemas.microsoft.com/office/drawing/2014/main" id="{00000000-0008-0000-4500-000076000000}"/>
            </a:ext>
          </a:extLst>
        </xdr:cNvPr>
        <xdr:cNvSpPr/>
      </xdr:nvSpPr>
      <xdr:spPr>
        <a:xfrm>
          <a:off x="7839075" y="26480396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744</xdr:row>
          <xdr:rowOff>38100</xdr:rowOff>
        </xdr:from>
        <xdr:to>
          <xdr:col>22</xdr:col>
          <xdr:colOff>600075</xdr:colOff>
          <xdr:row>745</xdr:row>
          <xdr:rowOff>9525</xdr:rowOff>
        </xdr:to>
        <xdr:sp macro="" textlink="">
          <xdr:nvSpPr>
            <xdr:cNvPr id="82033" name="Option Button 113" hidden="1">
              <a:extLst>
                <a:ext uri="{63B3BB69-23CF-44E3-9099-C40C66FF867C}">
                  <a14:compatExt spid="_x0000_s82033"/>
                </a:ext>
                <a:ext uri="{FF2B5EF4-FFF2-40B4-BE49-F238E27FC236}">
                  <a16:creationId xmlns:a16="http://schemas.microsoft.com/office/drawing/2014/main" id="{00000000-0008-0000-4500-00007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744</xdr:row>
          <xdr:rowOff>304800</xdr:rowOff>
        </xdr:from>
        <xdr:to>
          <xdr:col>22</xdr:col>
          <xdr:colOff>600075</xdr:colOff>
          <xdr:row>745</xdr:row>
          <xdr:rowOff>285750</xdr:rowOff>
        </xdr:to>
        <xdr:sp macro="" textlink="">
          <xdr:nvSpPr>
            <xdr:cNvPr id="82034" name="Option Button 114" hidden="1">
              <a:extLst>
                <a:ext uri="{63B3BB69-23CF-44E3-9099-C40C66FF867C}">
                  <a14:compatExt spid="_x0000_s82034"/>
                </a:ext>
                <a:ext uri="{FF2B5EF4-FFF2-40B4-BE49-F238E27FC236}">
                  <a16:creationId xmlns:a16="http://schemas.microsoft.com/office/drawing/2014/main" id="{00000000-0008-0000-4500-00007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743</xdr:row>
          <xdr:rowOff>285750</xdr:rowOff>
        </xdr:from>
        <xdr:to>
          <xdr:col>24</xdr:col>
          <xdr:colOff>657225</xdr:colOff>
          <xdr:row>745</xdr:row>
          <xdr:rowOff>438150</xdr:rowOff>
        </xdr:to>
        <xdr:sp macro="" textlink="">
          <xdr:nvSpPr>
            <xdr:cNvPr id="82035" name="Group Box 115" hidden="1">
              <a:extLst>
                <a:ext uri="{63B3BB69-23CF-44E3-9099-C40C66FF867C}">
                  <a14:compatExt spid="_x0000_s82035"/>
                </a:ext>
                <a:ext uri="{FF2B5EF4-FFF2-40B4-BE49-F238E27FC236}">
                  <a16:creationId xmlns:a16="http://schemas.microsoft.com/office/drawing/2014/main" id="{00000000-0008-0000-4500-000073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39780</xdr:colOff>
      <xdr:row>764</xdr:row>
      <xdr:rowOff>266699</xdr:rowOff>
    </xdr:from>
    <xdr:to>
      <xdr:col>24</xdr:col>
      <xdr:colOff>1001805</xdr:colOff>
      <xdr:row>767</xdr:row>
      <xdr:rowOff>205627</xdr:rowOff>
    </xdr:to>
    <xdr:sp macro="" textlink="">
      <xdr:nvSpPr>
        <xdr:cNvPr id="122" name="角丸四角形 1">
          <a:extLst>
            <a:ext uri="{FF2B5EF4-FFF2-40B4-BE49-F238E27FC236}">
              <a16:creationId xmlns:a16="http://schemas.microsoft.com/office/drawing/2014/main" id="{00000000-0008-0000-4500-00007A000000}"/>
            </a:ext>
          </a:extLst>
        </xdr:cNvPr>
        <xdr:cNvSpPr/>
      </xdr:nvSpPr>
      <xdr:spPr>
        <a:xfrm>
          <a:off x="7839074" y="273735052"/>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769</xdr:row>
          <xdr:rowOff>38100</xdr:rowOff>
        </xdr:from>
        <xdr:to>
          <xdr:col>22</xdr:col>
          <xdr:colOff>600075</xdr:colOff>
          <xdr:row>770</xdr:row>
          <xdr:rowOff>9525</xdr:rowOff>
        </xdr:to>
        <xdr:sp macro="" textlink="">
          <xdr:nvSpPr>
            <xdr:cNvPr id="82036" name="Option Button 116" hidden="1">
              <a:extLst>
                <a:ext uri="{63B3BB69-23CF-44E3-9099-C40C66FF867C}">
                  <a14:compatExt spid="_x0000_s82036"/>
                </a:ext>
                <a:ext uri="{FF2B5EF4-FFF2-40B4-BE49-F238E27FC236}">
                  <a16:creationId xmlns:a16="http://schemas.microsoft.com/office/drawing/2014/main" id="{00000000-0008-0000-4500-00007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769</xdr:row>
          <xdr:rowOff>304800</xdr:rowOff>
        </xdr:from>
        <xdr:to>
          <xdr:col>22</xdr:col>
          <xdr:colOff>600075</xdr:colOff>
          <xdr:row>770</xdr:row>
          <xdr:rowOff>285750</xdr:rowOff>
        </xdr:to>
        <xdr:sp macro="" textlink="">
          <xdr:nvSpPr>
            <xdr:cNvPr id="82037" name="Option Button 117" hidden="1">
              <a:extLst>
                <a:ext uri="{63B3BB69-23CF-44E3-9099-C40C66FF867C}">
                  <a14:compatExt spid="_x0000_s82037"/>
                </a:ext>
                <a:ext uri="{FF2B5EF4-FFF2-40B4-BE49-F238E27FC236}">
                  <a16:creationId xmlns:a16="http://schemas.microsoft.com/office/drawing/2014/main" id="{00000000-0008-0000-4500-00007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768</xdr:row>
          <xdr:rowOff>285750</xdr:rowOff>
        </xdr:from>
        <xdr:to>
          <xdr:col>24</xdr:col>
          <xdr:colOff>657225</xdr:colOff>
          <xdr:row>770</xdr:row>
          <xdr:rowOff>438150</xdr:rowOff>
        </xdr:to>
        <xdr:sp macro="" textlink="">
          <xdr:nvSpPr>
            <xdr:cNvPr id="82038" name="Group Box 118" hidden="1">
              <a:extLst>
                <a:ext uri="{63B3BB69-23CF-44E3-9099-C40C66FF867C}">
                  <a14:compatExt spid="_x0000_s82038"/>
                </a:ext>
                <a:ext uri="{FF2B5EF4-FFF2-40B4-BE49-F238E27FC236}">
                  <a16:creationId xmlns:a16="http://schemas.microsoft.com/office/drawing/2014/main" id="{00000000-0008-0000-4500-000076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790</xdr:row>
      <xdr:rowOff>20170</xdr:rowOff>
    </xdr:from>
    <xdr:to>
      <xdr:col>24</xdr:col>
      <xdr:colOff>979394</xdr:colOff>
      <xdr:row>792</xdr:row>
      <xdr:rowOff>239245</xdr:rowOff>
    </xdr:to>
    <xdr:sp macro="" textlink="">
      <xdr:nvSpPr>
        <xdr:cNvPr id="126" name="角丸四角形 1">
          <a:extLst>
            <a:ext uri="{FF2B5EF4-FFF2-40B4-BE49-F238E27FC236}">
              <a16:creationId xmlns:a16="http://schemas.microsoft.com/office/drawing/2014/main" id="{00000000-0008-0000-4500-00007E000000}"/>
            </a:ext>
          </a:extLst>
        </xdr:cNvPr>
        <xdr:cNvSpPr/>
      </xdr:nvSpPr>
      <xdr:spPr>
        <a:xfrm>
          <a:off x="7816663" y="282710964"/>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794</xdr:row>
          <xdr:rowOff>38100</xdr:rowOff>
        </xdr:from>
        <xdr:to>
          <xdr:col>22</xdr:col>
          <xdr:colOff>600075</xdr:colOff>
          <xdr:row>795</xdr:row>
          <xdr:rowOff>9525</xdr:rowOff>
        </xdr:to>
        <xdr:sp macro="" textlink="">
          <xdr:nvSpPr>
            <xdr:cNvPr id="82039" name="Option Button 119" hidden="1">
              <a:extLst>
                <a:ext uri="{63B3BB69-23CF-44E3-9099-C40C66FF867C}">
                  <a14:compatExt spid="_x0000_s82039"/>
                </a:ext>
                <a:ext uri="{FF2B5EF4-FFF2-40B4-BE49-F238E27FC236}">
                  <a16:creationId xmlns:a16="http://schemas.microsoft.com/office/drawing/2014/main" id="{00000000-0008-0000-4500-00007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794</xdr:row>
          <xdr:rowOff>304800</xdr:rowOff>
        </xdr:from>
        <xdr:to>
          <xdr:col>22</xdr:col>
          <xdr:colOff>600075</xdr:colOff>
          <xdr:row>795</xdr:row>
          <xdr:rowOff>285750</xdr:rowOff>
        </xdr:to>
        <xdr:sp macro="" textlink="">
          <xdr:nvSpPr>
            <xdr:cNvPr id="82040" name="Option Button 120" hidden="1">
              <a:extLst>
                <a:ext uri="{63B3BB69-23CF-44E3-9099-C40C66FF867C}">
                  <a14:compatExt spid="_x0000_s82040"/>
                </a:ext>
                <a:ext uri="{FF2B5EF4-FFF2-40B4-BE49-F238E27FC236}">
                  <a16:creationId xmlns:a16="http://schemas.microsoft.com/office/drawing/2014/main" id="{00000000-0008-0000-4500-000078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793</xdr:row>
          <xdr:rowOff>285750</xdr:rowOff>
        </xdr:from>
        <xdr:to>
          <xdr:col>24</xdr:col>
          <xdr:colOff>657225</xdr:colOff>
          <xdr:row>795</xdr:row>
          <xdr:rowOff>438150</xdr:rowOff>
        </xdr:to>
        <xdr:sp macro="" textlink="">
          <xdr:nvSpPr>
            <xdr:cNvPr id="82041" name="Group Box 121" hidden="1">
              <a:extLst>
                <a:ext uri="{63B3BB69-23CF-44E3-9099-C40C66FF867C}">
                  <a14:compatExt spid="_x0000_s82041"/>
                </a:ext>
                <a:ext uri="{FF2B5EF4-FFF2-40B4-BE49-F238E27FC236}">
                  <a16:creationId xmlns:a16="http://schemas.microsoft.com/office/drawing/2014/main" id="{00000000-0008-0000-4500-000079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815</xdr:row>
      <xdr:rowOff>31377</xdr:rowOff>
    </xdr:from>
    <xdr:to>
      <xdr:col>24</xdr:col>
      <xdr:colOff>979394</xdr:colOff>
      <xdr:row>817</xdr:row>
      <xdr:rowOff>250452</xdr:rowOff>
    </xdr:to>
    <xdr:sp macro="" textlink="">
      <xdr:nvSpPr>
        <xdr:cNvPr id="130" name="角丸四角形 1">
          <a:extLst>
            <a:ext uri="{FF2B5EF4-FFF2-40B4-BE49-F238E27FC236}">
              <a16:creationId xmlns:a16="http://schemas.microsoft.com/office/drawing/2014/main" id="{00000000-0008-0000-4500-000082000000}"/>
            </a:ext>
          </a:extLst>
        </xdr:cNvPr>
        <xdr:cNvSpPr/>
      </xdr:nvSpPr>
      <xdr:spPr>
        <a:xfrm>
          <a:off x="7816663" y="29166446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819</xdr:row>
          <xdr:rowOff>38100</xdr:rowOff>
        </xdr:from>
        <xdr:to>
          <xdr:col>22</xdr:col>
          <xdr:colOff>600075</xdr:colOff>
          <xdr:row>820</xdr:row>
          <xdr:rowOff>9525</xdr:rowOff>
        </xdr:to>
        <xdr:sp macro="" textlink="">
          <xdr:nvSpPr>
            <xdr:cNvPr id="82042" name="Option Button 122" hidden="1">
              <a:extLst>
                <a:ext uri="{63B3BB69-23CF-44E3-9099-C40C66FF867C}">
                  <a14:compatExt spid="_x0000_s82042"/>
                </a:ext>
                <a:ext uri="{FF2B5EF4-FFF2-40B4-BE49-F238E27FC236}">
                  <a16:creationId xmlns:a16="http://schemas.microsoft.com/office/drawing/2014/main" id="{00000000-0008-0000-4500-00007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819</xdr:row>
          <xdr:rowOff>304800</xdr:rowOff>
        </xdr:from>
        <xdr:to>
          <xdr:col>22</xdr:col>
          <xdr:colOff>600075</xdr:colOff>
          <xdr:row>820</xdr:row>
          <xdr:rowOff>285750</xdr:rowOff>
        </xdr:to>
        <xdr:sp macro="" textlink="">
          <xdr:nvSpPr>
            <xdr:cNvPr id="82043" name="Option Button 123" hidden="1">
              <a:extLst>
                <a:ext uri="{63B3BB69-23CF-44E3-9099-C40C66FF867C}">
                  <a14:compatExt spid="_x0000_s82043"/>
                </a:ext>
                <a:ext uri="{FF2B5EF4-FFF2-40B4-BE49-F238E27FC236}">
                  <a16:creationId xmlns:a16="http://schemas.microsoft.com/office/drawing/2014/main" id="{00000000-0008-0000-4500-00007B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818</xdr:row>
          <xdr:rowOff>285750</xdr:rowOff>
        </xdr:from>
        <xdr:to>
          <xdr:col>24</xdr:col>
          <xdr:colOff>657225</xdr:colOff>
          <xdr:row>820</xdr:row>
          <xdr:rowOff>438150</xdr:rowOff>
        </xdr:to>
        <xdr:sp macro="" textlink="">
          <xdr:nvSpPr>
            <xdr:cNvPr id="82044" name="Group Box 124" hidden="1">
              <a:extLst>
                <a:ext uri="{63B3BB69-23CF-44E3-9099-C40C66FF867C}">
                  <a14:compatExt spid="_x0000_s82044"/>
                </a:ext>
                <a:ext uri="{FF2B5EF4-FFF2-40B4-BE49-F238E27FC236}">
                  <a16:creationId xmlns:a16="http://schemas.microsoft.com/office/drawing/2014/main" id="{00000000-0008-0000-4500-00007C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840</xdr:row>
      <xdr:rowOff>20170</xdr:rowOff>
    </xdr:from>
    <xdr:to>
      <xdr:col>24</xdr:col>
      <xdr:colOff>990600</xdr:colOff>
      <xdr:row>842</xdr:row>
      <xdr:rowOff>239246</xdr:rowOff>
    </xdr:to>
    <xdr:sp macro="" textlink="">
      <xdr:nvSpPr>
        <xdr:cNvPr id="134" name="角丸四角形 1">
          <a:extLst>
            <a:ext uri="{FF2B5EF4-FFF2-40B4-BE49-F238E27FC236}">
              <a16:creationId xmlns:a16="http://schemas.microsoft.com/office/drawing/2014/main" id="{00000000-0008-0000-4500-000086000000}"/>
            </a:ext>
          </a:extLst>
        </xdr:cNvPr>
        <xdr:cNvSpPr/>
      </xdr:nvSpPr>
      <xdr:spPr>
        <a:xfrm>
          <a:off x="7827869" y="300595552"/>
          <a:ext cx="2687731" cy="779370"/>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844</xdr:row>
          <xdr:rowOff>38100</xdr:rowOff>
        </xdr:from>
        <xdr:to>
          <xdr:col>22</xdr:col>
          <xdr:colOff>600075</xdr:colOff>
          <xdr:row>845</xdr:row>
          <xdr:rowOff>9525</xdr:rowOff>
        </xdr:to>
        <xdr:sp macro="" textlink="">
          <xdr:nvSpPr>
            <xdr:cNvPr id="82045" name="Option Button 125" hidden="1">
              <a:extLst>
                <a:ext uri="{63B3BB69-23CF-44E3-9099-C40C66FF867C}">
                  <a14:compatExt spid="_x0000_s82045"/>
                </a:ext>
                <a:ext uri="{FF2B5EF4-FFF2-40B4-BE49-F238E27FC236}">
                  <a16:creationId xmlns:a16="http://schemas.microsoft.com/office/drawing/2014/main" id="{00000000-0008-0000-4500-00007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844</xdr:row>
          <xdr:rowOff>304800</xdr:rowOff>
        </xdr:from>
        <xdr:to>
          <xdr:col>22</xdr:col>
          <xdr:colOff>600075</xdr:colOff>
          <xdr:row>845</xdr:row>
          <xdr:rowOff>285750</xdr:rowOff>
        </xdr:to>
        <xdr:sp macro="" textlink="">
          <xdr:nvSpPr>
            <xdr:cNvPr id="82046" name="Option Button 126" hidden="1">
              <a:extLst>
                <a:ext uri="{63B3BB69-23CF-44E3-9099-C40C66FF867C}">
                  <a14:compatExt spid="_x0000_s82046"/>
                </a:ext>
                <a:ext uri="{FF2B5EF4-FFF2-40B4-BE49-F238E27FC236}">
                  <a16:creationId xmlns:a16="http://schemas.microsoft.com/office/drawing/2014/main" id="{00000000-0008-0000-4500-00007E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843</xdr:row>
          <xdr:rowOff>285750</xdr:rowOff>
        </xdr:from>
        <xdr:to>
          <xdr:col>24</xdr:col>
          <xdr:colOff>657225</xdr:colOff>
          <xdr:row>845</xdr:row>
          <xdr:rowOff>438150</xdr:rowOff>
        </xdr:to>
        <xdr:sp macro="" textlink="">
          <xdr:nvSpPr>
            <xdr:cNvPr id="82047" name="Group Box 127" hidden="1">
              <a:extLst>
                <a:ext uri="{63B3BB69-23CF-44E3-9099-C40C66FF867C}">
                  <a14:compatExt spid="_x0000_s82047"/>
                </a:ext>
                <a:ext uri="{FF2B5EF4-FFF2-40B4-BE49-F238E27FC236}">
                  <a16:creationId xmlns:a16="http://schemas.microsoft.com/office/drawing/2014/main" id="{00000000-0008-0000-4500-00007F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865</xdr:row>
      <xdr:rowOff>20171</xdr:rowOff>
    </xdr:from>
    <xdr:to>
      <xdr:col>24</xdr:col>
      <xdr:colOff>1001806</xdr:colOff>
      <xdr:row>867</xdr:row>
      <xdr:rowOff>239245</xdr:rowOff>
    </xdr:to>
    <xdr:sp macro="" textlink="">
      <xdr:nvSpPr>
        <xdr:cNvPr id="138" name="角丸四角形 1">
          <a:extLst>
            <a:ext uri="{FF2B5EF4-FFF2-40B4-BE49-F238E27FC236}">
              <a16:creationId xmlns:a16="http://schemas.microsoft.com/office/drawing/2014/main" id="{00000000-0008-0000-4500-00008A000000}"/>
            </a:ext>
          </a:extLst>
        </xdr:cNvPr>
        <xdr:cNvSpPr/>
      </xdr:nvSpPr>
      <xdr:spPr>
        <a:xfrm>
          <a:off x="7839075" y="309537847"/>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869</xdr:row>
          <xdr:rowOff>38100</xdr:rowOff>
        </xdr:from>
        <xdr:to>
          <xdr:col>22</xdr:col>
          <xdr:colOff>600075</xdr:colOff>
          <xdr:row>870</xdr:row>
          <xdr:rowOff>9525</xdr:rowOff>
        </xdr:to>
        <xdr:sp macro="" textlink="">
          <xdr:nvSpPr>
            <xdr:cNvPr id="82048" name="Option Button 128" hidden="1">
              <a:extLst>
                <a:ext uri="{63B3BB69-23CF-44E3-9099-C40C66FF867C}">
                  <a14:compatExt spid="_x0000_s82048"/>
                </a:ext>
                <a:ext uri="{FF2B5EF4-FFF2-40B4-BE49-F238E27FC236}">
                  <a16:creationId xmlns:a16="http://schemas.microsoft.com/office/drawing/2014/main" id="{00000000-0008-0000-4500-00008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869</xdr:row>
          <xdr:rowOff>304800</xdr:rowOff>
        </xdr:from>
        <xdr:to>
          <xdr:col>22</xdr:col>
          <xdr:colOff>600075</xdr:colOff>
          <xdr:row>870</xdr:row>
          <xdr:rowOff>285750</xdr:rowOff>
        </xdr:to>
        <xdr:sp macro="" textlink="">
          <xdr:nvSpPr>
            <xdr:cNvPr id="82049" name="Option Button 129" hidden="1">
              <a:extLst>
                <a:ext uri="{63B3BB69-23CF-44E3-9099-C40C66FF867C}">
                  <a14:compatExt spid="_x0000_s82049"/>
                </a:ext>
                <a:ext uri="{FF2B5EF4-FFF2-40B4-BE49-F238E27FC236}">
                  <a16:creationId xmlns:a16="http://schemas.microsoft.com/office/drawing/2014/main" id="{00000000-0008-0000-4500-00008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868</xdr:row>
          <xdr:rowOff>285750</xdr:rowOff>
        </xdr:from>
        <xdr:to>
          <xdr:col>24</xdr:col>
          <xdr:colOff>657225</xdr:colOff>
          <xdr:row>870</xdr:row>
          <xdr:rowOff>438150</xdr:rowOff>
        </xdr:to>
        <xdr:sp macro="" textlink="">
          <xdr:nvSpPr>
            <xdr:cNvPr id="82050" name="Group Box 130" hidden="1">
              <a:extLst>
                <a:ext uri="{63B3BB69-23CF-44E3-9099-C40C66FF867C}">
                  <a14:compatExt spid="_x0000_s82050"/>
                </a:ext>
                <a:ext uri="{FF2B5EF4-FFF2-40B4-BE49-F238E27FC236}">
                  <a16:creationId xmlns:a16="http://schemas.microsoft.com/office/drawing/2014/main" id="{00000000-0008-0000-4500-000082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890</xdr:row>
      <xdr:rowOff>8965</xdr:rowOff>
    </xdr:from>
    <xdr:to>
      <xdr:col>24</xdr:col>
      <xdr:colOff>979394</xdr:colOff>
      <xdr:row>892</xdr:row>
      <xdr:rowOff>228040</xdr:rowOff>
    </xdr:to>
    <xdr:sp macro="" textlink="">
      <xdr:nvSpPr>
        <xdr:cNvPr id="142" name="角丸四角形 1">
          <a:extLst>
            <a:ext uri="{FF2B5EF4-FFF2-40B4-BE49-F238E27FC236}">
              <a16:creationId xmlns:a16="http://schemas.microsoft.com/office/drawing/2014/main" id="{00000000-0008-0000-4500-00008E000000}"/>
            </a:ext>
          </a:extLst>
        </xdr:cNvPr>
        <xdr:cNvSpPr/>
      </xdr:nvSpPr>
      <xdr:spPr>
        <a:xfrm>
          <a:off x="7816663" y="318468936"/>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894</xdr:row>
          <xdr:rowOff>38100</xdr:rowOff>
        </xdr:from>
        <xdr:to>
          <xdr:col>22</xdr:col>
          <xdr:colOff>600075</xdr:colOff>
          <xdr:row>895</xdr:row>
          <xdr:rowOff>9525</xdr:rowOff>
        </xdr:to>
        <xdr:sp macro="" textlink="">
          <xdr:nvSpPr>
            <xdr:cNvPr id="82051" name="Option Button 131" hidden="1">
              <a:extLst>
                <a:ext uri="{63B3BB69-23CF-44E3-9099-C40C66FF867C}">
                  <a14:compatExt spid="_x0000_s82051"/>
                </a:ext>
                <a:ext uri="{FF2B5EF4-FFF2-40B4-BE49-F238E27FC236}">
                  <a16:creationId xmlns:a16="http://schemas.microsoft.com/office/drawing/2014/main" id="{00000000-0008-0000-4500-00008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894</xdr:row>
          <xdr:rowOff>304800</xdr:rowOff>
        </xdr:from>
        <xdr:to>
          <xdr:col>22</xdr:col>
          <xdr:colOff>600075</xdr:colOff>
          <xdr:row>895</xdr:row>
          <xdr:rowOff>285750</xdr:rowOff>
        </xdr:to>
        <xdr:sp macro="" textlink="">
          <xdr:nvSpPr>
            <xdr:cNvPr id="82052" name="Option Button 132" hidden="1">
              <a:extLst>
                <a:ext uri="{63B3BB69-23CF-44E3-9099-C40C66FF867C}">
                  <a14:compatExt spid="_x0000_s82052"/>
                </a:ext>
                <a:ext uri="{FF2B5EF4-FFF2-40B4-BE49-F238E27FC236}">
                  <a16:creationId xmlns:a16="http://schemas.microsoft.com/office/drawing/2014/main" id="{00000000-0008-0000-4500-00008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893</xdr:row>
          <xdr:rowOff>285750</xdr:rowOff>
        </xdr:from>
        <xdr:to>
          <xdr:col>24</xdr:col>
          <xdr:colOff>657225</xdr:colOff>
          <xdr:row>895</xdr:row>
          <xdr:rowOff>438150</xdr:rowOff>
        </xdr:to>
        <xdr:sp macro="" textlink="">
          <xdr:nvSpPr>
            <xdr:cNvPr id="82053" name="Group Box 133" hidden="1">
              <a:extLst>
                <a:ext uri="{63B3BB69-23CF-44E3-9099-C40C66FF867C}">
                  <a14:compatExt spid="_x0000_s82053"/>
                </a:ext>
                <a:ext uri="{FF2B5EF4-FFF2-40B4-BE49-F238E27FC236}">
                  <a16:creationId xmlns:a16="http://schemas.microsoft.com/office/drawing/2014/main" id="{00000000-0008-0000-4500-000085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39781</xdr:colOff>
      <xdr:row>915</xdr:row>
      <xdr:rowOff>20170</xdr:rowOff>
    </xdr:from>
    <xdr:to>
      <xdr:col>24</xdr:col>
      <xdr:colOff>1001806</xdr:colOff>
      <xdr:row>917</xdr:row>
      <xdr:rowOff>239245</xdr:rowOff>
    </xdr:to>
    <xdr:sp macro="" textlink="">
      <xdr:nvSpPr>
        <xdr:cNvPr id="146" name="角丸四角形 1">
          <a:extLst>
            <a:ext uri="{FF2B5EF4-FFF2-40B4-BE49-F238E27FC236}">
              <a16:creationId xmlns:a16="http://schemas.microsoft.com/office/drawing/2014/main" id="{00000000-0008-0000-4500-000092000000}"/>
            </a:ext>
          </a:extLst>
        </xdr:cNvPr>
        <xdr:cNvSpPr/>
      </xdr:nvSpPr>
      <xdr:spPr>
        <a:xfrm>
          <a:off x="7839075" y="327422435"/>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919</xdr:row>
          <xdr:rowOff>38100</xdr:rowOff>
        </xdr:from>
        <xdr:to>
          <xdr:col>22</xdr:col>
          <xdr:colOff>600075</xdr:colOff>
          <xdr:row>920</xdr:row>
          <xdr:rowOff>9525</xdr:rowOff>
        </xdr:to>
        <xdr:sp macro="" textlink="">
          <xdr:nvSpPr>
            <xdr:cNvPr id="82054" name="Option Button 134" hidden="1">
              <a:extLst>
                <a:ext uri="{63B3BB69-23CF-44E3-9099-C40C66FF867C}">
                  <a14:compatExt spid="_x0000_s82054"/>
                </a:ext>
                <a:ext uri="{FF2B5EF4-FFF2-40B4-BE49-F238E27FC236}">
                  <a16:creationId xmlns:a16="http://schemas.microsoft.com/office/drawing/2014/main" id="{00000000-0008-0000-4500-00008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919</xdr:row>
          <xdr:rowOff>304800</xdr:rowOff>
        </xdr:from>
        <xdr:to>
          <xdr:col>22</xdr:col>
          <xdr:colOff>600075</xdr:colOff>
          <xdr:row>920</xdr:row>
          <xdr:rowOff>285750</xdr:rowOff>
        </xdr:to>
        <xdr:sp macro="" textlink="">
          <xdr:nvSpPr>
            <xdr:cNvPr id="82055" name="Option Button 135" hidden="1">
              <a:extLst>
                <a:ext uri="{63B3BB69-23CF-44E3-9099-C40C66FF867C}">
                  <a14:compatExt spid="_x0000_s82055"/>
                </a:ext>
                <a:ext uri="{FF2B5EF4-FFF2-40B4-BE49-F238E27FC236}">
                  <a16:creationId xmlns:a16="http://schemas.microsoft.com/office/drawing/2014/main" id="{00000000-0008-0000-4500-000087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918</xdr:row>
          <xdr:rowOff>285750</xdr:rowOff>
        </xdr:from>
        <xdr:to>
          <xdr:col>24</xdr:col>
          <xdr:colOff>657225</xdr:colOff>
          <xdr:row>920</xdr:row>
          <xdr:rowOff>438150</xdr:rowOff>
        </xdr:to>
        <xdr:sp macro="" textlink="">
          <xdr:nvSpPr>
            <xdr:cNvPr id="82056" name="Group Box 136" hidden="1">
              <a:extLst>
                <a:ext uri="{63B3BB69-23CF-44E3-9099-C40C66FF867C}">
                  <a14:compatExt spid="_x0000_s82056"/>
                </a:ext>
                <a:ext uri="{FF2B5EF4-FFF2-40B4-BE49-F238E27FC236}">
                  <a16:creationId xmlns:a16="http://schemas.microsoft.com/office/drawing/2014/main" id="{00000000-0008-0000-4500-000088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28575</xdr:colOff>
      <xdr:row>939</xdr:row>
      <xdr:rowOff>277906</xdr:rowOff>
    </xdr:from>
    <xdr:to>
      <xdr:col>24</xdr:col>
      <xdr:colOff>990600</xdr:colOff>
      <xdr:row>942</xdr:row>
      <xdr:rowOff>216834</xdr:rowOff>
    </xdr:to>
    <xdr:sp macro="" textlink="">
      <xdr:nvSpPr>
        <xdr:cNvPr id="150" name="角丸四角形 1">
          <a:extLst>
            <a:ext uri="{FF2B5EF4-FFF2-40B4-BE49-F238E27FC236}">
              <a16:creationId xmlns:a16="http://schemas.microsoft.com/office/drawing/2014/main" id="{00000000-0008-0000-4500-000096000000}"/>
            </a:ext>
          </a:extLst>
        </xdr:cNvPr>
        <xdr:cNvSpPr/>
      </xdr:nvSpPr>
      <xdr:spPr>
        <a:xfrm>
          <a:off x="7827869" y="336342318"/>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944</xdr:row>
          <xdr:rowOff>38100</xdr:rowOff>
        </xdr:from>
        <xdr:to>
          <xdr:col>22</xdr:col>
          <xdr:colOff>600075</xdr:colOff>
          <xdr:row>945</xdr:row>
          <xdr:rowOff>9525</xdr:rowOff>
        </xdr:to>
        <xdr:sp macro="" textlink="">
          <xdr:nvSpPr>
            <xdr:cNvPr id="82057" name="Option Button 137" hidden="1">
              <a:extLst>
                <a:ext uri="{63B3BB69-23CF-44E3-9099-C40C66FF867C}">
                  <a14:compatExt spid="_x0000_s82057"/>
                </a:ext>
                <a:ext uri="{FF2B5EF4-FFF2-40B4-BE49-F238E27FC236}">
                  <a16:creationId xmlns:a16="http://schemas.microsoft.com/office/drawing/2014/main" id="{00000000-0008-0000-4500-000089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944</xdr:row>
          <xdr:rowOff>304800</xdr:rowOff>
        </xdr:from>
        <xdr:to>
          <xdr:col>22</xdr:col>
          <xdr:colOff>600075</xdr:colOff>
          <xdr:row>945</xdr:row>
          <xdr:rowOff>285750</xdr:rowOff>
        </xdr:to>
        <xdr:sp macro="" textlink="">
          <xdr:nvSpPr>
            <xdr:cNvPr id="82058" name="Option Button 138" hidden="1">
              <a:extLst>
                <a:ext uri="{63B3BB69-23CF-44E3-9099-C40C66FF867C}">
                  <a14:compatExt spid="_x0000_s82058"/>
                </a:ext>
                <a:ext uri="{FF2B5EF4-FFF2-40B4-BE49-F238E27FC236}">
                  <a16:creationId xmlns:a16="http://schemas.microsoft.com/office/drawing/2014/main" id="{00000000-0008-0000-4500-00008A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943</xdr:row>
          <xdr:rowOff>285750</xdr:rowOff>
        </xdr:from>
        <xdr:to>
          <xdr:col>24</xdr:col>
          <xdr:colOff>657225</xdr:colOff>
          <xdr:row>945</xdr:row>
          <xdr:rowOff>438150</xdr:rowOff>
        </xdr:to>
        <xdr:sp macro="" textlink="">
          <xdr:nvSpPr>
            <xdr:cNvPr id="82059" name="Group Box 139" hidden="1">
              <a:extLst>
                <a:ext uri="{63B3BB69-23CF-44E3-9099-C40C66FF867C}">
                  <a14:compatExt spid="_x0000_s82059"/>
                </a:ext>
                <a:ext uri="{FF2B5EF4-FFF2-40B4-BE49-F238E27FC236}">
                  <a16:creationId xmlns:a16="http://schemas.microsoft.com/office/drawing/2014/main" id="{00000000-0008-0000-4500-00008B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17369</xdr:colOff>
      <xdr:row>965</xdr:row>
      <xdr:rowOff>20171</xdr:rowOff>
    </xdr:from>
    <xdr:to>
      <xdr:col>24</xdr:col>
      <xdr:colOff>979394</xdr:colOff>
      <xdr:row>967</xdr:row>
      <xdr:rowOff>239246</xdr:rowOff>
    </xdr:to>
    <xdr:sp macro="" textlink="">
      <xdr:nvSpPr>
        <xdr:cNvPr id="154" name="角丸四角形 1">
          <a:extLst>
            <a:ext uri="{FF2B5EF4-FFF2-40B4-BE49-F238E27FC236}">
              <a16:creationId xmlns:a16="http://schemas.microsoft.com/office/drawing/2014/main" id="{00000000-0008-0000-4500-00009A000000}"/>
            </a:ext>
          </a:extLst>
        </xdr:cNvPr>
        <xdr:cNvSpPr/>
      </xdr:nvSpPr>
      <xdr:spPr>
        <a:xfrm>
          <a:off x="7816663" y="345307024"/>
          <a:ext cx="2687731"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969</xdr:row>
          <xdr:rowOff>38100</xdr:rowOff>
        </xdr:from>
        <xdr:to>
          <xdr:col>22</xdr:col>
          <xdr:colOff>600075</xdr:colOff>
          <xdr:row>970</xdr:row>
          <xdr:rowOff>9525</xdr:rowOff>
        </xdr:to>
        <xdr:sp macro="" textlink="">
          <xdr:nvSpPr>
            <xdr:cNvPr id="82060" name="Option Button 140" hidden="1">
              <a:extLst>
                <a:ext uri="{63B3BB69-23CF-44E3-9099-C40C66FF867C}">
                  <a14:compatExt spid="_x0000_s82060"/>
                </a:ext>
                <a:ext uri="{FF2B5EF4-FFF2-40B4-BE49-F238E27FC236}">
                  <a16:creationId xmlns:a16="http://schemas.microsoft.com/office/drawing/2014/main" id="{00000000-0008-0000-4500-00008C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969</xdr:row>
          <xdr:rowOff>304800</xdr:rowOff>
        </xdr:from>
        <xdr:to>
          <xdr:col>22</xdr:col>
          <xdr:colOff>600075</xdr:colOff>
          <xdr:row>970</xdr:row>
          <xdr:rowOff>285750</xdr:rowOff>
        </xdr:to>
        <xdr:sp macro="" textlink="">
          <xdr:nvSpPr>
            <xdr:cNvPr id="82061" name="Option Button 141" hidden="1">
              <a:extLst>
                <a:ext uri="{63B3BB69-23CF-44E3-9099-C40C66FF867C}">
                  <a14:compatExt spid="_x0000_s82061"/>
                </a:ext>
                <a:ext uri="{FF2B5EF4-FFF2-40B4-BE49-F238E27FC236}">
                  <a16:creationId xmlns:a16="http://schemas.microsoft.com/office/drawing/2014/main" id="{00000000-0008-0000-4500-00008D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968</xdr:row>
          <xdr:rowOff>285750</xdr:rowOff>
        </xdr:from>
        <xdr:to>
          <xdr:col>24</xdr:col>
          <xdr:colOff>657225</xdr:colOff>
          <xdr:row>970</xdr:row>
          <xdr:rowOff>438150</xdr:rowOff>
        </xdr:to>
        <xdr:sp macro="" textlink="">
          <xdr:nvSpPr>
            <xdr:cNvPr id="82062" name="Group Box 142" hidden="1">
              <a:extLst>
                <a:ext uri="{63B3BB69-23CF-44E3-9099-C40C66FF867C}">
                  <a14:compatExt spid="_x0000_s82062"/>
                </a:ext>
                <a:ext uri="{FF2B5EF4-FFF2-40B4-BE49-F238E27FC236}">
                  <a16:creationId xmlns:a16="http://schemas.microsoft.com/office/drawing/2014/main" id="{00000000-0008-0000-4500-00008E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twoCellAnchor>
    <xdr:from>
      <xdr:col>22</xdr:col>
      <xdr:colOff>28576</xdr:colOff>
      <xdr:row>990</xdr:row>
      <xdr:rowOff>20171</xdr:rowOff>
    </xdr:from>
    <xdr:to>
      <xdr:col>24</xdr:col>
      <xdr:colOff>974912</xdr:colOff>
      <xdr:row>992</xdr:row>
      <xdr:rowOff>239246</xdr:rowOff>
    </xdr:to>
    <xdr:sp macro="" textlink="">
      <xdr:nvSpPr>
        <xdr:cNvPr id="158" name="角丸四角形 1">
          <a:extLst>
            <a:ext uri="{FF2B5EF4-FFF2-40B4-BE49-F238E27FC236}">
              <a16:creationId xmlns:a16="http://schemas.microsoft.com/office/drawing/2014/main" id="{00000000-0008-0000-4500-00009E000000}"/>
            </a:ext>
          </a:extLst>
        </xdr:cNvPr>
        <xdr:cNvSpPr/>
      </xdr:nvSpPr>
      <xdr:spPr>
        <a:xfrm>
          <a:off x="11951635" y="354249318"/>
          <a:ext cx="2672042" cy="779369"/>
        </a:xfrm>
        <a:prstGeom prst="roundRect">
          <a:avLst>
            <a:gd name="adj" fmla="val 0"/>
          </a:avLst>
        </a:prstGeom>
        <a:solidFill>
          <a:srgbClr val="FFFFCC"/>
        </a:solidFill>
        <a:ln w="15875">
          <a:solidFill>
            <a:srgbClr val="003399"/>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t" anchorCtr="0"/>
        <a:lstStyle/>
        <a:p>
          <a:endParaRPr kumimoji="1" lang="en-US" altLang="ja-JP" sz="1000" b="0" spc="150">
            <a:solidFill>
              <a:srgbClr val="CC3300"/>
            </a:solidFill>
          </a:endParaRPr>
        </a:p>
        <a:p>
          <a:r>
            <a:rPr kumimoji="1" lang="ja-JP" altLang="en-US" sz="1000" b="0" spc="150">
              <a:solidFill>
                <a:srgbClr val="CC3300"/>
              </a:solidFill>
            </a:rPr>
            <a:t>原油換算エネルギー使用量が</a:t>
          </a:r>
          <a:r>
            <a:rPr kumimoji="1" lang="en-US" altLang="ja-JP" sz="1000" b="0" spc="150">
              <a:solidFill>
                <a:srgbClr val="CC3300"/>
              </a:solidFill>
            </a:rPr>
            <a:t>1500kl</a:t>
          </a:r>
        </a:p>
        <a:p>
          <a:r>
            <a:rPr kumimoji="1" lang="ja-JP" altLang="en-US" sz="1000" b="0" spc="150">
              <a:solidFill>
                <a:srgbClr val="CC3300"/>
              </a:solidFill>
            </a:rPr>
            <a:t>未満で、目標設定をする場合は次の</a:t>
          </a:r>
          <a:endParaRPr kumimoji="1" lang="en-US" altLang="ja-JP" sz="1000" b="0" spc="150">
            <a:solidFill>
              <a:srgbClr val="CC3300"/>
            </a:solidFill>
          </a:endParaRPr>
        </a:p>
        <a:p>
          <a:r>
            <a:rPr kumimoji="1" lang="ja-JP" altLang="en-US" sz="1000" b="0" spc="150">
              <a:solidFill>
                <a:srgbClr val="CC3300"/>
              </a:solidFill>
            </a:rPr>
            <a:t>「目標設定をする」を選んでください。</a:t>
          </a:r>
        </a:p>
      </xdr:txBody>
    </xdr:sp>
    <xdr:clientData/>
  </xdr:twoCellAnchor>
  <mc:AlternateContent xmlns:mc="http://schemas.openxmlformats.org/markup-compatibility/2006">
    <mc:Choice xmlns:a14="http://schemas.microsoft.com/office/drawing/2010/main" Requires="a14">
      <xdr:twoCellAnchor editAs="oneCell">
        <xdr:from>
          <xdr:col>22</xdr:col>
          <xdr:colOff>371475</xdr:colOff>
          <xdr:row>994</xdr:row>
          <xdr:rowOff>38100</xdr:rowOff>
        </xdr:from>
        <xdr:to>
          <xdr:col>22</xdr:col>
          <xdr:colOff>600075</xdr:colOff>
          <xdr:row>995</xdr:row>
          <xdr:rowOff>9525</xdr:rowOff>
        </xdr:to>
        <xdr:sp macro="" textlink="">
          <xdr:nvSpPr>
            <xdr:cNvPr id="82063" name="Option Button 143" hidden="1">
              <a:extLst>
                <a:ext uri="{63B3BB69-23CF-44E3-9099-C40C66FF867C}">
                  <a14:compatExt spid="_x0000_s82063"/>
                </a:ext>
                <a:ext uri="{FF2B5EF4-FFF2-40B4-BE49-F238E27FC236}">
                  <a16:creationId xmlns:a16="http://schemas.microsoft.com/office/drawing/2014/main" id="{00000000-0008-0000-4500-00008F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371475</xdr:colOff>
          <xdr:row>994</xdr:row>
          <xdr:rowOff>304800</xdr:rowOff>
        </xdr:from>
        <xdr:to>
          <xdr:col>22</xdr:col>
          <xdr:colOff>600075</xdr:colOff>
          <xdr:row>995</xdr:row>
          <xdr:rowOff>285750</xdr:rowOff>
        </xdr:to>
        <xdr:sp macro="" textlink="">
          <xdr:nvSpPr>
            <xdr:cNvPr id="82064" name="Option Button 144" hidden="1">
              <a:extLst>
                <a:ext uri="{63B3BB69-23CF-44E3-9099-C40C66FF867C}">
                  <a14:compatExt spid="_x0000_s82064"/>
                </a:ext>
                <a:ext uri="{FF2B5EF4-FFF2-40B4-BE49-F238E27FC236}">
                  <a16:creationId xmlns:a16="http://schemas.microsoft.com/office/drawing/2014/main" id="{00000000-0008-0000-4500-000090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993</xdr:row>
          <xdr:rowOff>285750</xdr:rowOff>
        </xdr:from>
        <xdr:to>
          <xdr:col>24</xdr:col>
          <xdr:colOff>657225</xdr:colOff>
          <xdr:row>995</xdr:row>
          <xdr:rowOff>438150</xdr:rowOff>
        </xdr:to>
        <xdr:sp macro="" textlink="">
          <xdr:nvSpPr>
            <xdr:cNvPr id="82065" name="Group Box 145" hidden="1">
              <a:extLst>
                <a:ext uri="{63B3BB69-23CF-44E3-9099-C40C66FF867C}">
                  <a14:compatExt spid="_x0000_s82065"/>
                </a:ext>
                <a:ext uri="{FF2B5EF4-FFF2-40B4-BE49-F238E27FC236}">
                  <a16:creationId xmlns:a16="http://schemas.microsoft.com/office/drawing/2014/main" id="{00000000-0008-0000-4500-0000914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17</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0</xdr:colOff>
      <xdr:row>48</xdr:row>
      <xdr:rowOff>107674</xdr:rowOff>
    </xdr:from>
    <xdr:to>
      <xdr:col>12</xdr:col>
      <xdr:colOff>0</xdr:colOff>
      <xdr:row>48</xdr:row>
      <xdr:rowOff>107674</xdr:rowOff>
    </xdr:to>
    <xdr:sp macro="" textlink="">
      <xdr:nvSpPr>
        <xdr:cNvPr id="3" name="フリーフォーム 2">
          <a:extLst>
            <a:ext uri="{FF2B5EF4-FFF2-40B4-BE49-F238E27FC236}">
              <a16:creationId xmlns:a16="http://schemas.microsoft.com/office/drawing/2014/main" id="{00000000-0008-0000-0600-000003000000}"/>
            </a:ext>
          </a:extLst>
        </xdr:cNvPr>
        <xdr:cNvSpPr/>
      </xdr:nvSpPr>
      <xdr:spPr>
        <a:xfrm>
          <a:off x="2689860" y="1020417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7327</xdr:colOff>
      <xdr:row>48</xdr:row>
      <xdr:rowOff>107674</xdr:rowOff>
    </xdr:from>
    <xdr:to>
      <xdr:col>12</xdr:col>
      <xdr:colOff>0</xdr:colOff>
      <xdr:row>51</xdr:row>
      <xdr:rowOff>99391</xdr:rowOff>
    </xdr:to>
    <xdr:sp macro="" textlink="">
      <xdr:nvSpPr>
        <xdr:cNvPr id="4" name="フリーフォーム 3">
          <a:extLst>
            <a:ext uri="{FF2B5EF4-FFF2-40B4-BE49-F238E27FC236}">
              <a16:creationId xmlns:a16="http://schemas.microsoft.com/office/drawing/2014/main" id="{00000000-0008-0000-0600-000004000000}"/>
            </a:ext>
          </a:extLst>
        </xdr:cNvPr>
        <xdr:cNvSpPr/>
      </xdr:nvSpPr>
      <xdr:spPr>
        <a:xfrm>
          <a:off x="2697187" y="10204174"/>
          <a:ext cx="312713" cy="555597"/>
        </a:xfrm>
        <a:custGeom>
          <a:avLst/>
          <a:gdLst>
            <a:gd name="connsiteX0" fmla="*/ 0 w 273326"/>
            <a:gd name="connsiteY0" fmla="*/ 0 h 405848"/>
            <a:gd name="connsiteX1" fmla="*/ 107674 w 273326"/>
            <a:gd name="connsiteY1" fmla="*/ 0 h 405848"/>
            <a:gd name="connsiteX2" fmla="*/ 107674 w 273326"/>
            <a:gd name="connsiteY2" fmla="*/ 405848 h 405848"/>
            <a:gd name="connsiteX3" fmla="*/ 273326 w 273326"/>
            <a:gd name="connsiteY3" fmla="*/ 405848 h 405848"/>
            <a:gd name="connsiteX4" fmla="*/ 273326 w 273326"/>
            <a:gd name="connsiteY4" fmla="*/ 405848 h 405848"/>
            <a:gd name="connsiteX5" fmla="*/ 273326 w 273326"/>
            <a:gd name="connsiteY5" fmla="*/ 405848 h 4058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3326" h="405848">
              <a:moveTo>
                <a:pt x="0" y="0"/>
              </a:moveTo>
              <a:lnTo>
                <a:pt x="107674" y="0"/>
              </a:lnTo>
              <a:lnTo>
                <a:pt x="107674" y="405848"/>
              </a:lnTo>
              <a:lnTo>
                <a:pt x="273326" y="405848"/>
              </a:lnTo>
              <a:lnTo>
                <a:pt x="273326" y="405848"/>
              </a:lnTo>
              <a:lnTo>
                <a:pt x="273326" y="405848"/>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48</xdr:row>
      <xdr:rowOff>102576</xdr:rowOff>
    </xdr:from>
    <xdr:to>
      <xdr:col>16</xdr:col>
      <xdr:colOff>7327</xdr:colOff>
      <xdr:row>48</xdr:row>
      <xdr:rowOff>102576</xdr:rowOff>
    </xdr:to>
    <xdr:sp macro="" textlink="">
      <xdr:nvSpPr>
        <xdr:cNvPr id="5" name="フリーフォーム 4">
          <a:extLst>
            <a:ext uri="{FF2B5EF4-FFF2-40B4-BE49-F238E27FC236}">
              <a16:creationId xmlns:a16="http://schemas.microsoft.com/office/drawing/2014/main" id="{00000000-0008-0000-0600-000005000000}"/>
            </a:ext>
          </a:extLst>
        </xdr:cNvPr>
        <xdr:cNvSpPr/>
      </xdr:nvSpPr>
      <xdr:spPr>
        <a:xfrm>
          <a:off x="3977347" y="10199076"/>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51</xdr:row>
      <xdr:rowOff>100195</xdr:rowOff>
    </xdr:from>
    <xdr:to>
      <xdr:col>16</xdr:col>
      <xdr:colOff>1740</xdr:colOff>
      <xdr:row>51</xdr:row>
      <xdr:rowOff>100195</xdr:rowOff>
    </xdr:to>
    <xdr:sp macro="" textlink="">
      <xdr:nvSpPr>
        <xdr:cNvPr id="6" name="フリーフォーム 5">
          <a:extLst>
            <a:ext uri="{FF2B5EF4-FFF2-40B4-BE49-F238E27FC236}">
              <a16:creationId xmlns:a16="http://schemas.microsoft.com/office/drawing/2014/main" id="{00000000-0008-0000-0600-000006000000}"/>
            </a:ext>
          </a:extLst>
        </xdr:cNvPr>
        <xdr:cNvSpPr/>
      </xdr:nvSpPr>
      <xdr:spPr>
        <a:xfrm>
          <a:off x="3971762" y="10760575"/>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7327</xdr:colOff>
      <xdr:row>42</xdr:row>
      <xdr:rowOff>95249</xdr:rowOff>
    </xdr:from>
    <xdr:to>
      <xdr:col>16</xdr:col>
      <xdr:colOff>7327</xdr:colOff>
      <xdr:row>42</xdr:row>
      <xdr:rowOff>95249</xdr:rowOff>
    </xdr:to>
    <xdr:sp macro="" textlink="">
      <xdr:nvSpPr>
        <xdr:cNvPr id="7" name="フリーフォーム 6">
          <a:extLst>
            <a:ext uri="{FF2B5EF4-FFF2-40B4-BE49-F238E27FC236}">
              <a16:creationId xmlns:a16="http://schemas.microsoft.com/office/drawing/2014/main" id="{00000000-0008-0000-0600-000007000000}"/>
            </a:ext>
          </a:extLst>
        </xdr:cNvPr>
        <xdr:cNvSpPr/>
      </xdr:nvSpPr>
      <xdr:spPr>
        <a:xfrm>
          <a:off x="3977347" y="9063989"/>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1742</xdr:colOff>
      <xdr:row>45</xdr:row>
      <xdr:rowOff>107522</xdr:rowOff>
    </xdr:from>
    <xdr:to>
      <xdr:col>16</xdr:col>
      <xdr:colOff>1740</xdr:colOff>
      <xdr:row>45</xdr:row>
      <xdr:rowOff>107522</xdr:rowOff>
    </xdr:to>
    <xdr:sp macro="" textlink="">
      <xdr:nvSpPr>
        <xdr:cNvPr id="8" name="フリーフォーム 7">
          <a:extLst>
            <a:ext uri="{FF2B5EF4-FFF2-40B4-BE49-F238E27FC236}">
              <a16:creationId xmlns:a16="http://schemas.microsoft.com/office/drawing/2014/main" id="{00000000-0008-0000-0600-000008000000}"/>
            </a:ext>
          </a:extLst>
        </xdr:cNvPr>
        <xdr:cNvSpPr/>
      </xdr:nvSpPr>
      <xdr:spPr>
        <a:xfrm>
          <a:off x="3971762" y="9640142"/>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11906</xdr:colOff>
      <xdr:row>42</xdr:row>
      <xdr:rowOff>83343</xdr:rowOff>
    </xdr:from>
    <xdr:to>
      <xdr:col>12</xdr:col>
      <xdr:colOff>0</xdr:colOff>
      <xdr:row>42</xdr:row>
      <xdr:rowOff>89297</xdr:rowOff>
    </xdr:to>
    <xdr:sp macro="" textlink="">
      <xdr:nvSpPr>
        <xdr:cNvPr id="9" name="フリーフォーム 8">
          <a:extLst>
            <a:ext uri="{FF2B5EF4-FFF2-40B4-BE49-F238E27FC236}">
              <a16:creationId xmlns:a16="http://schemas.microsoft.com/office/drawing/2014/main" id="{00000000-0008-0000-0600-000009000000}"/>
            </a:ext>
          </a:extLst>
        </xdr:cNvPr>
        <xdr:cNvSpPr/>
      </xdr:nvSpPr>
      <xdr:spPr>
        <a:xfrm>
          <a:off x="1421606" y="9052083"/>
          <a:ext cx="1588294" cy="5954"/>
        </a:xfrm>
        <a:custGeom>
          <a:avLst/>
          <a:gdLst>
            <a:gd name="connsiteX0" fmla="*/ 0 w 1154906"/>
            <a:gd name="connsiteY0" fmla="*/ 0 h 5954"/>
            <a:gd name="connsiteX1" fmla="*/ 1154906 w 1154906"/>
            <a:gd name="connsiteY1" fmla="*/ 5954 h 5954"/>
          </a:gdLst>
          <a:ahLst/>
          <a:cxnLst>
            <a:cxn ang="0">
              <a:pos x="connsiteX0" y="connsiteY0"/>
            </a:cxn>
            <a:cxn ang="0">
              <a:pos x="connsiteX1" y="connsiteY1"/>
            </a:cxn>
          </a:cxnLst>
          <a:rect l="l" t="t" r="r" b="b"/>
          <a:pathLst>
            <a:path w="1154906" h="5954">
              <a:moveTo>
                <a:pt x="0" y="0"/>
              </a:moveTo>
              <a:lnTo>
                <a:pt x="1154906" y="5954"/>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5953</xdr:colOff>
      <xdr:row>42</xdr:row>
      <xdr:rowOff>89296</xdr:rowOff>
    </xdr:from>
    <xdr:to>
      <xdr:col>12</xdr:col>
      <xdr:colOff>0</xdr:colOff>
      <xdr:row>45</xdr:row>
      <xdr:rowOff>83344</xdr:rowOff>
    </xdr:to>
    <xdr:sp macro="" textlink="">
      <xdr:nvSpPr>
        <xdr:cNvPr id="10" name="フリーフォーム 9">
          <a:extLst>
            <a:ext uri="{FF2B5EF4-FFF2-40B4-BE49-F238E27FC236}">
              <a16:creationId xmlns:a16="http://schemas.microsoft.com/office/drawing/2014/main" id="{00000000-0008-0000-0600-00000A000000}"/>
            </a:ext>
          </a:extLst>
        </xdr:cNvPr>
        <xdr:cNvSpPr/>
      </xdr:nvSpPr>
      <xdr:spPr>
        <a:xfrm>
          <a:off x="1415653" y="9058036"/>
          <a:ext cx="1594247" cy="557928"/>
        </a:xfrm>
        <a:custGeom>
          <a:avLst/>
          <a:gdLst>
            <a:gd name="connsiteX0" fmla="*/ 0 w 1148953"/>
            <a:gd name="connsiteY0" fmla="*/ 0 h 398860"/>
            <a:gd name="connsiteX1" fmla="*/ 541734 w 1148953"/>
            <a:gd name="connsiteY1" fmla="*/ 0 h 398860"/>
            <a:gd name="connsiteX2" fmla="*/ 541734 w 1148953"/>
            <a:gd name="connsiteY2" fmla="*/ 398860 h 398860"/>
            <a:gd name="connsiteX3" fmla="*/ 1148953 w 1148953"/>
            <a:gd name="connsiteY3" fmla="*/ 398860 h 398860"/>
          </a:gdLst>
          <a:ahLst/>
          <a:cxnLst>
            <a:cxn ang="0">
              <a:pos x="connsiteX0" y="connsiteY0"/>
            </a:cxn>
            <a:cxn ang="0">
              <a:pos x="connsiteX1" y="connsiteY1"/>
            </a:cxn>
            <a:cxn ang="0">
              <a:pos x="connsiteX2" y="connsiteY2"/>
            </a:cxn>
            <a:cxn ang="0">
              <a:pos x="connsiteX3" y="connsiteY3"/>
            </a:cxn>
          </a:cxnLst>
          <a:rect l="l" t="t" r="r" b="b"/>
          <a:pathLst>
            <a:path w="1148953" h="398860">
              <a:moveTo>
                <a:pt x="0" y="0"/>
              </a:moveTo>
              <a:lnTo>
                <a:pt x="541734" y="0"/>
              </a:lnTo>
              <a:lnTo>
                <a:pt x="541734" y="398860"/>
              </a:lnTo>
              <a:lnTo>
                <a:pt x="1148953" y="39886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0</xdr:colOff>
      <xdr:row>62</xdr:row>
      <xdr:rowOff>107674</xdr:rowOff>
    </xdr:from>
    <xdr:to>
      <xdr:col>12</xdr:col>
      <xdr:colOff>0</xdr:colOff>
      <xdr:row>62</xdr:row>
      <xdr:rowOff>107674</xdr:rowOff>
    </xdr:to>
    <xdr:sp macro="" textlink="">
      <xdr:nvSpPr>
        <xdr:cNvPr id="11" name="フリーフォーム 10">
          <a:extLst>
            <a:ext uri="{FF2B5EF4-FFF2-40B4-BE49-F238E27FC236}">
              <a16:creationId xmlns:a16="http://schemas.microsoft.com/office/drawing/2014/main" id="{00000000-0008-0000-0600-00000B000000}"/>
            </a:ext>
          </a:extLst>
        </xdr:cNvPr>
        <xdr:cNvSpPr/>
      </xdr:nvSpPr>
      <xdr:spPr>
        <a:xfrm>
          <a:off x="2689860" y="1259685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7327</xdr:colOff>
      <xdr:row>62</xdr:row>
      <xdr:rowOff>107674</xdr:rowOff>
    </xdr:from>
    <xdr:to>
      <xdr:col>12</xdr:col>
      <xdr:colOff>0</xdr:colOff>
      <xdr:row>65</xdr:row>
      <xdr:rowOff>99391</xdr:rowOff>
    </xdr:to>
    <xdr:sp macro="" textlink="">
      <xdr:nvSpPr>
        <xdr:cNvPr id="12" name="フリーフォーム 11">
          <a:extLst>
            <a:ext uri="{FF2B5EF4-FFF2-40B4-BE49-F238E27FC236}">
              <a16:creationId xmlns:a16="http://schemas.microsoft.com/office/drawing/2014/main" id="{00000000-0008-0000-0600-00000C000000}"/>
            </a:ext>
          </a:extLst>
        </xdr:cNvPr>
        <xdr:cNvSpPr/>
      </xdr:nvSpPr>
      <xdr:spPr>
        <a:xfrm>
          <a:off x="2697187" y="12596854"/>
          <a:ext cx="312713" cy="555597"/>
        </a:xfrm>
        <a:custGeom>
          <a:avLst/>
          <a:gdLst>
            <a:gd name="connsiteX0" fmla="*/ 0 w 273326"/>
            <a:gd name="connsiteY0" fmla="*/ 0 h 405848"/>
            <a:gd name="connsiteX1" fmla="*/ 107674 w 273326"/>
            <a:gd name="connsiteY1" fmla="*/ 0 h 405848"/>
            <a:gd name="connsiteX2" fmla="*/ 107674 w 273326"/>
            <a:gd name="connsiteY2" fmla="*/ 405848 h 405848"/>
            <a:gd name="connsiteX3" fmla="*/ 273326 w 273326"/>
            <a:gd name="connsiteY3" fmla="*/ 405848 h 405848"/>
            <a:gd name="connsiteX4" fmla="*/ 273326 w 273326"/>
            <a:gd name="connsiteY4" fmla="*/ 405848 h 405848"/>
            <a:gd name="connsiteX5" fmla="*/ 273326 w 273326"/>
            <a:gd name="connsiteY5" fmla="*/ 405848 h 40584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73326" h="405848">
              <a:moveTo>
                <a:pt x="0" y="0"/>
              </a:moveTo>
              <a:lnTo>
                <a:pt x="107674" y="0"/>
              </a:lnTo>
              <a:lnTo>
                <a:pt x="107674" y="405848"/>
              </a:lnTo>
              <a:lnTo>
                <a:pt x="273326" y="405848"/>
              </a:lnTo>
              <a:lnTo>
                <a:pt x="273326" y="405848"/>
              </a:lnTo>
              <a:lnTo>
                <a:pt x="273326" y="405848"/>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62</xdr:row>
      <xdr:rowOff>131884</xdr:rowOff>
    </xdr:from>
    <xdr:to>
      <xdr:col>16</xdr:col>
      <xdr:colOff>0</xdr:colOff>
      <xdr:row>62</xdr:row>
      <xdr:rowOff>131884</xdr:rowOff>
    </xdr:to>
    <xdr:sp macro="" textlink="">
      <xdr:nvSpPr>
        <xdr:cNvPr id="13" name="フリーフォーム 12">
          <a:extLst>
            <a:ext uri="{FF2B5EF4-FFF2-40B4-BE49-F238E27FC236}">
              <a16:creationId xmlns:a16="http://schemas.microsoft.com/office/drawing/2014/main" id="{00000000-0008-0000-0600-00000D000000}"/>
            </a:ext>
          </a:extLst>
        </xdr:cNvPr>
        <xdr:cNvSpPr/>
      </xdr:nvSpPr>
      <xdr:spPr>
        <a:xfrm>
          <a:off x="3970020" y="12621064"/>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9068</xdr:colOff>
      <xdr:row>65</xdr:row>
      <xdr:rowOff>114849</xdr:rowOff>
    </xdr:from>
    <xdr:to>
      <xdr:col>16</xdr:col>
      <xdr:colOff>9066</xdr:colOff>
      <xdr:row>65</xdr:row>
      <xdr:rowOff>114849</xdr:rowOff>
    </xdr:to>
    <xdr:sp macro="" textlink="">
      <xdr:nvSpPr>
        <xdr:cNvPr id="14" name="フリーフォーム 13">
          <a:extLst>
            <a:ext uri="{FF2B5EF4-FFF2-40B4-BE49-F238E27FC236}">
              <a16:creationId xmlns:a16="http://schemas.microsoft.com/office/drawing/2014/main" id="{00000000-0008-0000-0600-00000E000000}"/>
            </a:ext>
          </a:extLst>
        </xdr:cNvPr>
        <xdr:cNvSpPr/>
      </xdr:nvSpPr>
      <xdr:spPr>
        <a:xfrm>
          <a:off x="3979088" y="13167909"/>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0</xdr:colOff>
      <xdr:row>56</xdr:row>
      <xdr:rowOff>95249</xdr:rowOff>
    </xdr:from>
    <xdr:to>
      <xdr:col>16</xdr:col>
      <xdr:colOff>0</xdr:colOff>
      <xdr:row>56</xdr:row>
      <xdr:rowOff>95249</xdr:rowOff>
    </xdr:to>
    <xdr:sp macro="" textlink="">
      <xdr:nvSpPr>
        <xdr:cNvPr id="15" name="フリーフォーム 14">
          <a:extLst>
            <a:ext uri="{FF2B5EF4-FFF2-40B4-BE49-F238E27FC236}">
              <a16:creationId xmlns:a16="http://schemas.microsoft.com/office/drawing/2014/main" id="{00000000-0008-0000-0600-00000F000000}"/>
            </a:ext>
          </a:extLst>
        </xdr:cNvPr>
        <xdr:cNvSpPr/>
      </xdr:nvSpPr>
      <xdr:spPr>
        <a:xfrm>
          <a:off x="3970020" y="11456669"/>
          <a:ext cx="320040"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1741</xdr:colOff>
      <xdr:row>59</xdr:row>
      <xdr:rowOff>122175</xdr:rowOff>
    </xdr:from>
    <xdr:to>
      <xdr:col>16</xdr:col>
      <xdr:colOff>1739</xdr:colOff>
      <xdr:row>59</xdr:row>
      <xdr:rowOff>122175</xdr:rowOff>
    </xdr:to>
    <xdr:sp macro="" textlink="">
      <xdr:nvSpPr>
        <xdr:cNvPr id="16" name="フリーフォーム 15">
          <a:extLst>
            <a:ext uri="{FF2B5EF4-FFF2-40B4-BE49-F238E27FC236}">
              <a16:creationId xmlns:a16="http://schemas.microsoft.com/office/drawing/2014/main" id="{00000000-0008-0000-0600-000010000000}"/>
            </a:ext>
          </a:extLst>
        </xdr:cNvPr>
        <xdr:cNvSpPr/>
      </xdr:nvSpPr>
      <xdr:spPr>
        <a:xfrm>
          <a:off x="3971761" y="12047475"/>
          <a:ext cx="320038" cy="0"/>
        </a:xfrm>
        <a:custGeom>
          <a:avLst/>
          <a:gdLst>
            <a:gd name="connsiteX0" fmla="*/ 0 w 265043"/>
            <a:gd name="connsiteY0" fmla="*/ 0 h 0"/>
            <a:gd name="connsiteX1" fmla="*/ 265043 w 265043"/>
            <a:gd name="connsiteY1" fmla="*/ 0 h 0"/>
          </a:gdLst>
          <a:ahLst/>
          <a:cxnLst>
            <a:cxn ang="0">
              <a:pos x="connsiteX0" y="connsiteY0"/>
            </a:cxn>
            <a:cxn ang="0">
              <a:pos x="connsiteX1" y="connsiteY1"/>
            </a:cxn>
          </a:cxnLst>
          <a:rect l="l" t="t" r="r" b="b"/>
          <a:pathLst>
            <a:path w="265043">
              <a:moveTo>
                <a:pt x="0" y="0"/>
              </a:moveTo>
              <a:lnTo>
                <a:pt x="265043" y="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11906</xdr:colOff>
      <xdr:row>56</xdr:row>
      <xdr:rowOff>83343</xdr:rowOff>
    </xdr:from>
    <xdr:to>
      <xdr:col>12</xdr:col>
      <xdr:colOff>0</xdr:colOff>
      <xdr:row>56</xdr:row>
      <xdr:rowOff>89297</xdr:rowOff>
    </xdr:to>
    <xdr:sp macro="" textlink="">
      <xdr:nvSpPr>
        <xdr:cNvPr id="17" name="フリーフォーム 16">
          <a:extLst>
            <a:ext uri="{FF2B5EF4-FFF2-40B4-BE49-F238E27FC236}">
              <a16:creationId xmlns:a16="http://schemas.microsoft.com/office/drawing/2014/main" id="{00000000-0008-0000-0600-000011000000}"/>
            </a:ext>
          </a:extLst>
        </xdr:cNvPr>
        <xdr:cNvSpPr/>
      </xdr:nvSpPr>
      <xdr:spPr>
        <a:xfrm>
          <a:off x="1421606" y="11444763"/>
          <a:ext cx="1588294" cy="5954"/>
        </a:xfrm>
        <a:custGeom>
          <a:avLst/>
          <a:gdLst>
            <a:gd name="connsiteX0" fmla="*/ 0 w 1154906"/>
            <a:gd name="connsiteY0" fmla="*/ 0 h 5954"/>
            <a:gd name="connsiteX1" fmla="*/ 1154906 w 1154906"/>
            <a:gd name="connsiteY1" fmla="*/ 5954 h 5954"/>
          </a:gdLst>
          <a:ahLst/>
          <a:cxnLst>
            <a:cxn ang="0">
              <a:pos x="connsiteX0" y="connsiteY0"/>
            </a:cxn>
            <a:cxn ang="0">
              <a:pos x="connsiteX1" y="connsiteY1"/>
            </a:cxn>
          </a:cxnLst>
          <a:rect l="l" t="t" r="r" b="b"/>
          <a:pathLst>
            <a:path w="1154906" h="5954">
              <a:moveTo>
                <a:pt x="0" y="0"/>
              </a:moveTo>
              <a:lnTo>
                <a:pt x="1154906" y="5954"/>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5953</xdr:colOff>
      <xdr:row>56</xdr:row>
      <xdr:rowOff>89296</xdr:rowOff>
    </xdr:from>
    <xdr:to>
      <xdr:col>12</xdr:col>
      <xdr:colOff>7327</xdr:colOff>
      <xdr:row>59</xdr:row>
      <xdr:rowOff>83344</xdr:rowOff>
    </xdr:to>
    <xdr:sp macro="" textlink="">
      <xdr:nvSpPr>
        <xdr:cNvPr id="18" name="フリーフォーム 17">
          <a:extLst>
            <a:ext uri="{FF2B5EF4-FFF2-40B4-BE49-F238E27FC236}">
              <a16:creationId xmlns:a16="http://schemas.microsoft.com/office/drawing/2014/main" id="{00000000-0008-0000-0600-000012000000}"/>
            </a:ext>
          </a:extLst>
        </xdr:cNvPr>
        <xdr:cNvSpPr/>
      </xdr:nvSpPr>
      <xdr:spPr>
        <a:xfrm>
          <a:off x="1415653" y="11450716"/>
          <a:ext cx="1601574" cy="557928"/>
        </a:xfrm>
        <a:custGeom>
          <a:avLst/>
          <a:gdLst>
            <a:gd name="connsiteX0" fmla="*/ 0 w 1148953"/>
            <a:gd name="connsiteY0" fmla="*/ 0 h 398860"/>
            <a:gd name="connsiteX1" fmla="*/ 541734 w 1148953"/>
            <a:gd name="connsiteY1" fmla="*/ 0 h 398860"/>
            <a:gd name="connsiteX2" fmla="*/ 541734 w 1148953"/>
            <a:gd name="connsiteY2" fmla="*/ 398860 h 398860"/>
            <a:gd name="connsiteX3" fmla="*/ 1148953 w 1148953"/>
            <a:gd name="connsiteY3" fmla="*/ 398860 h 398860"/>
          </a:gdLst>
          <a:ahLst/>
          <a:cxnLst>
            <a:cxn ang="0">
              <a:pos x="connsiteX0" y="connsiteY0"/>
            </a:cxn>
            <a:cxn ang="0">
              <a:pos x="connsiteX1" y="connsiteY1"/>
            </a:cxn>
            <a:cxn ang="0">
              <a:pos x="connsiteX2" y="connsiteY2"/>
            </a:cxn>
            <a:cxn ang="0">
              <a:pos x="connsiteX3" y="connsiteY3"/>
            </a:cxn>
          </a:cxnLst>
          <a:rect l="l" t="t" r="r" b="b"/>
          <a:pathLst>
            <a:path w="1148953" h="398860">
              <a:moveTo>
                <a:pt x="0" y="0"/>
              </a:moveTo>
              <a:lnTo>
                <a:pt x="541734" y="0"/>
              </a:lnTo>
              <a:lnTo>
                <a:pt x="541734" y="398860"/>
              </a:lnTo>
              <a:lnTo>
                <a:pt x="1148953" y="398860"/>
              </a:lnTo>
            </a:path>
          </a:pathLst>
        </a:custGeom>
        <a:noFill/>
        <a:ln w="28575">
          <a:solidFill>
            <a:schemeClr val="tx2"/>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9525</xdr:colOff>
      <xdr:row>67</xdr:row>
      <xdr:rowOff>8282</xdr:rowOff>
    </xdr:from>
    <xdr:to>
      <xdr:col>17</xdr:col>
      <xdr:colOff>149086</xdr:colOff>
      <xdr:row>68</xdr:row>
      <xdr:rowOff>2898</xdr:rowOff>
    </xdr:to>
    <xdr:sp macro="" textlink="">
      <xdr:nvSpPr>
        <xdr:cNvPr id="19" name="フリーフォーム 18">
          <a:extLst>
            <a:ext uri="{FF2B5EF4-FFF2-40B4-BE49-F238E27FC236}">
              <a16:creationId xmlns:a16="http://schemas.microsoft.com/office/drawing/2014/main" id="{00000000-0008-0000-0600-000013000000}"/>
            </a:ext>
          </a:extLst>
        </xdr:cNvPr>
        <xdr:cNvSpPr/>
      </xdr:nvSpPr>
      <xdr:spPr>
        <a:xfrm>
          <a:off x="779145" y="13343282"/>
          <a:ext cx="3980041" cy="230836"/>
        </a:xfrm>
        <a:custGeom>
          <a:avLst/>
          <a:gdLst>
            <a:gd name="connsiteX0" fmla="*/ 3114260 w 3114260"/>
            <a:gd name="connsiteY0" fmla="*/ 0 h 215348"/>
            <a:gd name="connsiteX1" fmla="*/ 3114260 w 3114260"/>
            <a:gd name="connsiteY1" fmla="*/ 107674 h 215348"/>
            <a:gd name="connsiteX2" fmla="*/ 0 w 3114260"/>
            <a:gd name="connsiteY2" fmla="*/ 99391 h 215348"/>
            <a:gd name="connsiteX3" fmla="*/ 8282 w 3114260"/>
            <a:gd name="connsiteY3" fmla="*/ 215348 h 215348"/>
          </a:gdLst>
          <a:ahLst/>
          <a:cxnLst>
            <a:cxn ang="0">
              <a:pos x="connsiteX0" y="connsiteY0"/>
            </a:cxn>
            <a:cxn ang="0">
              <a:pos x="connsiteX1" y="connsiteY1"/>
            </a:cxn>
            <a:cxn ang="0">
              <a:pos x="connsiteX2" y="connsiteY2"/>
            </a:cxn>
            <a:cxn ang="0">
              <a:pos x="connsiteX3" y="connsiteY3"/>
            </a:cxn>
          </a:cxnLst>
          <a:rect l="l" t="t" r="r" b="b"/>
          <a:pathLst>
            <a:path w="3114260" h="215348">
              <a:moveTo>
                <a:pt x="3114260" y="0"/>
              </a:moveTo>
              <a:lnTo>
                <a:pt x="3114260" y="107674"/>
              </a:lnTo>
              <a:lnTo>
                <a:pt x="0" y="99391"/>
              </a:lnTo>
              <a:lnTo>
                <a:pt x="8282" y="215348"/>
              </a:lnTo>
            </a:path>
          </a:pathLst>
        </a:custGeom>
        <a:noFill/>
        <a:ln w="28575">
          <a:solidFill>
            <a:srgbClr val="FF0000"/>
          </a:solidFill>
          <a:prstDash val="sysDash"/>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238125</xdr:colOff>
      <xdr:row>39</xdr:row>
      <xdr:rowOff>19050</xdr:rowOff>
    </xdr:from>
    <xdr:to>
      <xdr:col>19</xdr:col>
      <xdr:colOff>57150</xdr:colOff>
      <xdr:row>67</xdr:row>
      <xdr:rowOff>9525</xdr:rowOff>
    </xdr:to>
    <xdr:sp macro="" textlink="">
      <xdr:nvSpPr>
        <xdr:cNvPr id="44" name="正方形/長方形 43">
          <a:extLst>
            <a:ext uri="{FF2B5EF4-FFF2-40B4-BE49-F238E27FC236}">
              <a16:creationId xmlns:a16="http://schemas.microsoft.com/office/drawing/2014/main" id="{00000000-0008-0000-0600-00002C000000}"/>
            </a:ext>
          </a:extLst>
        </xdr:cNvPr>
        <xdr:cNvSpPr/>
      </xdr:nvSpPr>
      <xdr:spPr>
        <a:xfrm>
          <a:off x="4208145" y="8660130"/>
          <a:ext cx="1099185" cy="4684395"/>
        </a:xfrm>
        <a:prstGeom prst="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indent="0" algn="l" defTabSz="914400" eaLnBrk="1" fontAlgn="auto" latinLnBrk="0" hangingPunct="1">
            <a:lnSpc>
              <a:spcPts val="1500"/>
            </a:lnSpc>
            <a:spcBef>
              <a:spcPts val="0"/>
            </a:spcBef>
            <a:spcAft>
              <a:spcPts val="0"/>
            </a:spcAft>
            <a:buClrTx/>
            <a:buSzTx/>
            <a:buFontTx/>
            <a:buNone/>
            <a:tabLst/>
          </a:pPr>
          <a:endParaRPr kumimoji="1" lang="ja-JP" altLang="en-US" sz="1100" b="1">
            <a:solidFill>
              <a:schemeClr val="tx1"/>
            </a:solidFill>
            <a:effectLst/>
            <a:latin typeface="+mn-ea"/>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xdr:col>
          <xdr:colOff>85725</xdr:colOff>
          <xdr:row>31</xdr:row>
          <xdr:rowOff>28575</xdr:rowOff>
        </xdr:from>
        <xdr:to>
          <xdr:col>3</xdr:col>
          <xdr:colOff>85725</xdr:colOff>
          <xdr:row>32</xdr:row>
          <xdr:rowOff>9525</xdr:rowOff>
        </xdr:to>
        <xdr:sp macro="" textlink="">
          <xdr:nvSpPr>
            <xdr:cNvPr id="117774" name="Option Button 14" hidden="1">
              <a:extLst>
                <a:ext uri="{63B3BB69-23CF-44E3-9099-C40C66FF867C}">
                  <a14:compatExt spid="_x0000_s117774"/>
                </a:ext>
                <a:ext uri="{FF2B5EF4-FFF2-40B4-BE49-F238E27FC236}">
                  <a16:creationId xmlns:a16="http://schemas.microsoft.com/office/drawing/2014/main" id="{00000000-0008-0000-0600-00000E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28575</xdr:rowOff>
        </xdr:from>
        <xdr:to>
          <xdr:col>3</xdr:col>
          <xdr:colOff>85725</xdr:colOff>
          <xdr:row>35</xdr:row>
          <xdr:rowOff>19050</xdr:rowOff>
        </xdr:to>
        <xdr:sp macro="" textlink="">
          <xdr:nvSpPr>
            <xdr:cNvPr id="117775" name="Option Button 15" hidden="1">
              <a:extLst>
                <a:ext uri="{63B3BB69-23CF-44E3-9099-C40C66FF867C}">
                  <a14:compatExt spid="_x0000_s117775"/>
                </a:ext>
                <a:ext uri="{FF2B5EF4-FFF2-40B4-BE49-F238E27FC236}">
                  <a16:creationId xmlns:a16="http://schemas.microsoft.com/office/drawing/2014/main" id="{00000000-0008-0000-0600-00000FC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4</xdr:col>
      <xdr:colOff>1</xdr:colOff>
      <xdr:row>74</xdr:row>
      <xdr:rowOff>190499</xdr:rowOff>
    </xdr:from>
    <xdr:to>
      <xdr:col>7</xdr:col>
      <xdr:colOff>123826</xdr:colOff>
      <xdr:row>77</xdr:row>
      <xdr:rowOff>144779</xdr:rowOff>
    </xdr:to>
    <xdr:sp macro="" textlink="">
      <xdr:nvSpPr>
        <xdr:cNvPr id="22" name="角丸四角形吹き出し 21">
          <a:extLst>
            <a:ext uri="{FF2B5EF4-FFF2-40B4-BE49-F238E27FC236}">
              <a16:creationId xmlns:a16="http://schemas.microsoft.com/office/drawing/2014/main" id="{00000000-0008-0000-0600-000016000000}"/>
            </a:ext>
          </a:extLst>
        </xdr:cNvPr>
        <xdr:cNvSpPr/>
      </xdr:nvSpPr>
      <xdr:spPr>
        <a:xfrm>
          <a:off x="1085851" y="6800849"/>
          <a:ext cx="1905000" cy="668655"/>
        </a:xfrm>
        <a:prstGeom prst="wedgeRoundRectCallout">
          <a:avLst>
            <a:gd name="adj1" fmla="val -71548"/>
            <a:gd name="adj2" fmla="val 68699"/>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C</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列（</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登録番号</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_</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メニュー）は</a:t>
          </a:r>
          <a:endParaRPr kumimoji="1" lang="en-US" altLang="ja-JP" sz="900" b="1" baseline="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電力会社</a:t>
          </a:r>
          <a:r>
            <a:rPr kumimoji="1" lang="en-US" altLang="ja-JP" sz="900" b="1" baseline="0">
              <a:solidFill>
                <a:schemeClr val="tx1"/>
              </a:solidFill>
              <a:latin typeface="ＭＳ ゴシック" panose="020B0609070205080204" pitchFamily="49" charset="-128"/>
              <a:ea typeface="ＭＳ ゴシック" panose="020B0609070205080204" pitchFamily="49" charset="-128"/>
            </a:rPr>
            <a:t>』</a:t>
          </a:r>
          <a:r>
            <a:rPr kumimoji="1" lang="ja-JP" altLang="en-US" sz="900" b="1" baseline="0">
              <a:solidFill>
                <a:schemeClr val="tx1"/>
              </a:solidFill>
              <a:latin typeface="ＭＳ ゴシック" panose="020B0609070205080204" pitchFamily="49" charset="-128"/>
              <a:ea typeface="ＭＳ ゴシック" panose="020B0609070205080204" pitchFamily="49" charset="-128"/>
            </a:rPr>
            <a:t>シートより購入先電力会社の「登録番号＋メニュー」をコピー＆ペーストして下さい。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14</xdr:col>
      <xdr:colOff>104775</xdr:colOff>
      <xdr:row>8</xdr:row>
      <xdr:rowOff>38100</xdr:rowOff>
    </xdr:from>
    <xdr:to>
      <xdr:col>17</xdr:col>
      <xdr:colOff>20640</xdr:colOff>
      <xdr:row>28</xdr:row>
      <xdr:rowOff>113790</xdr:rowOff>
    </xdr:to>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5674995" y="1760220"/>
          <a:ext cx="2270444" cy="4022850"/>
        </a:xfrm>
        <a:prstGeom prst="rect">
          <a:avLst/>
        </a:prstGeom>
        <a:ln w="12700" cmpd="sng">
          <a:solidFill>
            <a:schemeClr val="accent1"/>
          </a:solidFill>
        </a:ln>
      </xdr:spPr>
    </xdr:pic>
    <xdr:clientData/>
  </xdr:twoCellAnchor>
  <xdr:twoCellAnchor editAs="oneCell">
    <xdr:from>
      <xdr:col>17</xdr:col>
      <xdr:colOff>438150</xdr:colOff>
      <xdr:row>8</xdr:row>
      <xdr:rowOff>66675</xdr:rowOff>
    </xdr:from>
    <xdr:to>
      <xdr:col>20</xdr:col>
      <xdr:colOff>28258</xdr:colOff>
      <xdr:row>28</xdr:row>
      <xdr:rowOff>123318</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8385810" y="1788795"/>
          <a:ext cx="2348549" cy="4003803"/>
        </a:xfrm>
        <a:prstGeom prst="rect">
          <a:avLst/>
        </a:prstGeom>
        <a:ln w="12700">
          <a:solidFill>
            <a:schemeClr val="accent1"/>
          </a:solidFill>
        </a:ln>
      </xdr:spPr>
    </xdr:pic>
    <xdr:clientData/>
  </xdr:twoCellAnchor>
  <xdr:twoCellAnchor editAs="oneCell">
    <xdr:from>
      <xdr:col>14</xdr:col>
      <xdr:colOff>83820</xdr:colOff>
      <xdr:row>32</xdr:row>
      <xdr:rowOff>160020</xdr:rowOff>
    </xdr:from>
    <xdr:to>
      <xdr:col>20</xdr:col>
      <xdr:colOff>1925</xdr:colOff>
      <xdr:row>57</xdr:row>
      <xdr:rowOff>15241</xdr:rowOff>
    </xdr:to>
    <xdr:pic>
      <xdr:nvPicPr>
        <xdr:cNvPr id="14" name="図 13">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61760" y="7124700"/>
          <a:ext cx="5084465" cy="4892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320936</xdr:colOff>
      <xdr:row>1</xdr:row>
      <xdr:rowOff>75815</xdr:rowOff>
    </xdr:from>
    <xdr:ext cx="8073389" cy="1221827"/>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4489524" y="311139"/>
          <a:ext cx="8073389" cy="1221827"/>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en-US" altLang="ja-JP" sz="1200" b="1">
              <a:solidFill>
                <a:schemeClr val="tx1"/>
              </a:solidFill>
              <a:effectLst/>
              <a:latin typeface="+mn-ea"/>
              <a:ea typeface="+mn-ea"/>
              <a:cs typeface="+mn-cs"/>
            </a:rPr>
            <a:t>【</a:t>
          </a:r>
          <a:r>
            <a:rPr lang="ja-JP" altLang="en-US" sz="1200" b="1">
              <a:solidFill>
                <a:schemeClr val="tx1"/>
              </a:solidFill>
              <a:effectLst/>
              <a:latin typeface="+mn-ea"/>
              <a:ea typeface="+mn-ea"/>
              <a:cs typeface="+mn-cs"/>
            </a:rPr>
            <a:t>注意</a:t>
          </a:r>
          <a:r>
            <a:rPr lang="en-US" altLang="ja-JP" sz="1200" b="1">
              <a:solidFill>
                <a:schemeClr val="tx1"/>
              </a:solidFill>
              <a:effectLst/>
              <a:latin typeface="+mn-ea"/>
              <a:ea typeface="+mn-ea"/>
              <a:cs typeface="+mn-cs"/>
            </a:rPr>
            <a:t>】</a:t>
          </a:r>
        </a:p>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i="0" u="none" strike="noStrike" baseline="0">
              <a:solidFill>
                <a:schemeClr val="tx1"/>
              </a:solidFill>
              <a:latin typeface="+mn-ea"/>
              <a:ea typeface="+mn-ea"/>
              <a:cs typeface="+mn-cs"/>
            </a:rPr>
            <a:t>このシートは、</a:t>
          </a:r>
          <a:r>
            <a:rPr lang="ja-JP" altLang="en-US" sz="1100" b="1" i="0" u="sng" strike="noStrike" baseline="0">
              <a:solidFill>
                <a:schemeClr val="tx1"/>
              </a:solidFill>
              <a:latin typeface="+mn-ea"/>
              <a:ea typeface="+mn-ea"/>
              <a:cs typeface="+mn-cs"/>
            </a:rPr>
            <a:t>自ら生成した熱、電気等をエネルギー管理権限の異なる他人へ供給した場合のみ入力</a:t>
          </a:r>
          <a:r>
            <a:rPr lang="ja-JP" altLang="en-US" sz="1100" b="1" i="0" u="none" strike="noStrike" baseline="0">
              <a:solidFill>
                <a:schemeClr val="tx1"/>
              </a:solidFill>
              <a:latin typeface="+mn-ea"/>
              <a:ea typeface="+mn-ea"/>
              <a:cs typeface="+mn-cs"/>
            </a:rPr>
            <a:t>してください。</a:t>
          </a:r>
          <a:endParaRPr lang="en-US" altLang="ja-JP" sz="1100" b="1" i="0" u="none" strike="noStrike" baseline="0">
            <a:solidFill>
              <a:schemeClr val="tx1"/>
            </a:solidFill>
            <a:latin typeface="+mn-ea"/>
            <a:ea typeface="+mn-ea"/>
            <a:cs typeface="+mn-cs"/>
          </a:endParaRPr>
        </a:p>
        <a:p>
          <a:pPr marL="0" marR="0" lvl="0" indent="0" algn="l" defTabSz="914400" eaLnBrk="1" fontAlgn="auto" latinLnBrk="0" hangingPunct="1">
            <a:lnSpc>
              <a:spcPts val="1500"/>
            </a:lnSpc>
            <a:spcBef>
              <a:spcPts val="0"/>
            </a:spcBef>
            <a:spcAft>
              <a:spcPts val="0"/>
            </a:spcAft>
            <a:buClrTx/>
            <a:buSzTx/>
            <a:buFontTx/>
            <a:buNone/>
            <a:tabLst/>
            <a:defRPr/>
          </a:pPr>
          <a:r>
            <a:rPr kumimoji="0" lang="en-US" altLang="ja-JP" sz="1200" b="1" i="0" u="none" strike="noStrike" baseline="0">
              <a:solidFill>
                <a:schemeClr val="tx1"/>
              </a:solidFill>
              <a:effectLst/>
              <a:latin typeface="+mn-ea"/>
              <a:ea typeface="+mn-ea"/>
              <a:cs typeface="+mn-cs"/>
            </a:rPr>
            <a:t>【</a:t>
          </a:r>
          <a:r>
            <a:rPr kumimoji="0" lang="ja-JP" altLang="en-US" sz="1200" b="1" i="0" u="none" strike="noStrike" baseline="0">
              <a:solidFill>
                <a:schemeClr val="tx1"/>
              </a:solidFill>
              <a:effectLst/>
              <a:latin typeface="+mn-ea"/>
              <a:ea typeface="+mn-ea"/>
              <a:cs typeface="+mn-cs"/>
            </a:rPr>
            <a:t>入力方法</a:t>
          </a:r>
          <a:r>
            <a:rPr kumimoji="0" lang="en-US" altLang="ja-JP" sz="1200" b="1" i="0" u="none" strike="noStrike" baseline="0">
              <a:solidFill>
                <a:schemeClr val="tx1"/>
              </a:solidFill>
              <a:effectLst/>
              <a:latin typeface="+mn-ea"/>
              <a:ea typeface="+mn-ea"/>
              <a:cs typeface="+mn-cs"/>
            </a:rPr>
            <a:t>】</a:t>
          </a:r>
        </a:p>
        <a:p>
          <a:pPr eaLnBrk="1" fontAlgn="auto" latinLnBrk="0" hangingPunct="1"/>
          <a:r>
            <a:rPr lang="ja-JP" altLang="ja-JP" sz="1100" b="1" i="0" baseline="0">
              <a:solidFill>
                <a:schemeClr val="tx1"/>
              </a:solidFill>
              <a:effectLst/>
              <a:latin typeface="+mn-ea"/>
              <a:ea typeface="+mn-ea"/>
              <a:cs typeface="+mn-cs"/>
            </a:rPr>
            <a:t>前年度に自ら生成した「熱」または「電気」をエネルギー管理権限の異なる他人へ供給した際の当該</a:t>
          </a:r>
          <a:r>
            <a:rPr lang="ja-JP" altLang="ja-JP" sz="1100" b="1" i="0" u="sng" baseline="0">
              <a:solidFill>
                <a:schemeClr val="tx1"/>
              </a:solidFill>
              <a:effectLst/>
              <a:latin typeface="+mn-ea"/>
              <a:ea typeface="+mn-ea"/>
              <a:cs typeface="+mn-cs"/>
            </a:rPr>
            <a:t>供給量にかかる原燃料</a:t>
          </a:r>
          <a:r>
            <a:rPr lang="ja-JP" altLang="en-US" sz="1100" b="1" i="0" u="sng" baseline="0">
              <a:solidFill>
                <a:schemeClr val="tx1"/>
              </a:solidFill>
              <a:effectLst/>
              <a:latin typeface="+mn-ea"/>
              <a:ea typeface="+mn-ea"/>
              <a:cs typeface="+mn-cs"/>
            </a:rPr>
            <a:t>の</a:t>
          </a:r>
          <a:r>
            <a:rPr lang="ja-JP" altLang="ja-JP" sz="1100" b="1" i="0" u="sng" baseline="0">
              <a:solidFill>
                <a:schemeClr val="tx1"/>
              </a:solidFill>
              <a:effectLst/>
              <a:latin typeface="+mn-ea"/>
              <a:ea typeface="+mn-ea"/>
              <a:cs typeface="+mn-cs"/>
            </a:rPr>
            <a:t>量</a:t>
          </a:r>
          <a:r>
            <a:rPr lang="ja-JP" altLang="ja-JP" sz="1100" b="1" i="0" baseline="0">
              <a:solidFill>
                <a:schemeClr val="tx1"/>
              </a:solidFill>
              <a:effectLst/>
              <a:latin typeface="+mn-ea"/>
              <a:ea typeface="+mn-ea"/>
              <a:cs typeface="+mn-cs"/>
            </a:rPr>
            <a:t>を記入</a:t>
          </a:r>
          <a:r>
            <a:rPr lang="ja-JP" altLang="en-US" sz="1100" b="1" i="0" baseline="0">
              <a:solidFill>
                <a:schemeClr val="tx1"/>
              </a:solidFill>
              <a:effectLst/>
              <a:latin typeface="+mn-ea"/>
              <a:ea typeface="+mn-ea"/>
              <a:cs typeface="+mn-cs"/>
            </a:rPr>
            <a:t>してください。</a:t>
          </a:r>
          <a:endParaRPr lang="ja-JP" altLang="ja-JP" sz="1100" b="1">
            <a:solidFill>
              <a:schemeClr val="tx1"/>
            </a:solidFill>
            <a:effectLst/>
            <a:latin typeface="+mn-ea"/>
            <a:ea typeface="+mn-ea"/>
          </a:endParaRPr>
        </a:p>
        <a:p>
          <a:r>
            <a:rPr lang="en-US" altLang="ja-JP" sz="1050" b="0" i="0" baseline="0">
              <a:solidFill>
                <a:schemeClr val="tx1"/>
              </a:solidFill>
              <a:effectLst/>
              <a:latin typeface="+mn-ea"/>
              <a:ea typeface="+mn-ea"/>
              <a:cs typeface="+mn-cs"/>
            </a:rPr>
            <a:t>※</a:t>
          </a:r>
          <a:r>
            <a:rPr lang="ja-JP" altLang="ja-JP" sz="1050" b="0" i="0" baseline="0">
              <a:solidFill>
                <a:schemeClr val="tx1"/>
              </a:solidFill>
              <a:effectLst/>
              <a:latin typeface="+mn-ea"/>
              <a:ea typeface="+mn-ea"/>
              <a:cs typeface="+mn-cs"/>
            </a:rPr>
            <a:t>自家発電した電気を外部に供給した場合は、「外部供給した電力量」を「発電に使用した燃料の量」に換算して各燃料の欄に入力</a:t>
          </a:r>
          <a:endParaRPr lang="ja-JP" altLang="ja-JP" sz="1050">
            <a:solidFill>
              <a:schemeClr val="tx1"/>
            </a:solidFill>
            <a:effectLst/>
            <a:latin typeface="+mn-ea"/>
            <a:ea typeface="+mn-ea"/>
          </a:endParaRPr>
        </a:p>
      </xdr:txBody>
    </xdr:sp>
    <xdr:clientData/>
  </xdr:oneCellAnchor>
  <xdr:twoCellAnchor>
    <xdr:from>
      <xdr:col>2</xdr:col>
      <xdr:colOff>98612</xdr:colOff>
      <xdr:row>111</xdr:row>
      <xdr:rowOff>125505</xdr:rowOff>
    </xdr:from>
    <xdr:to>
      <xdr:col>6</xdr:col>
      <xdr:colOff>439271</xdr:colOff>
      <xdr:row>114</xdr:row>
      <xdr:rowOff>152400</xdr:rowOff>
    </xdr:to>
    <xdr:sp macro="" textlink="">
      <xdr:nvSpPr>
        <xdr:cNvPr id="3" name="角丸四角形吹き出し 2">
          <a:extLst>
            <a:ext uri="{FF2B5EF4-FFF2-40B4-BE49-F238E27FC236}">
              <a16:creationId xmlns:a16="http://schemas.microsoft.com/office/drawing/2014/main" id="{00000000-0008-0000-0900-000003000000}"/>
            </a:ext>
          </a:extLst>
        </xdr:cNvPr>
        <xdr:cNvSpPr/>
      </xdr:nvSpPr>
      <xdr:spPr>
        <a:xfrm>
          <a:off x="600636" y="17705293"/>
          <a:ext cx="2698376" cy="537883"/>
        </a:xfrm>
        <a:prstGeom prst="wedgeRoundRectCallout">
          <a:avLst>
            <a:gd name="adj1" fmla="val -57558"/>
            <a:gd name="adj2" fmla="val -64881"/>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en-US" altLang="ja-JP" sz="900" b="0" baseline="0">
              <a:solidFill>
                <a:schemeClr val="tx1"/>
              </a:solidFill>
              <a:latin typeface="ＭＳ ゴシック" panose="020B0609070205080204" pitchFamily="49" charset="-128"/>
              <a:ea typeface="ＭＳ ゴシック" panose="020B0609070205080204" pitchFamily="49" charset="-128"/>
            </a:rPr>
            <a:t>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社より多い場合、「電力会社」シートに登録されていない事業者の場合は、</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75</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a:t>
          </a:r>
          <a:r>
            <a:rPr kumimoji="1" lang="en-US" altLang="ja-JP" sz="900" b="0" baseline="0">
              <a:solidFill>
                <a:schemeClr val="tx1"/>
              </a:solidFill>
              <a:latin typeface="ＭＳ ゴシック" panose="020B0609070205080204" pitchFamily="49" charset="-128"/>
              <a:ea typeface="ＭＳ ゴシック" panose="020B0609070205080204" pitchFamily="49" charset="-128"/>
            </a:rPr>
            <a:t>110</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行目を再表示してください。</a:t>
          </a:r>
          <a:endParaRPr kumimoji="1" lang="en-US" altLang="ja-JP" sz="900" b="0" baseline="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32</xdr:row>
          <xdr:rowOff>85725</xdr:rowOff>
        </xdr:from>
        <xdr:to>
          <xdr:col>0</xdr:col>
          <xdr:colOff>371475</xdr:colOff>
          <xdr:row>32</xdr:row>
          <xdr:rowOff>295275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3A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114300</xdr:rowOff>
        </xdr:from>
        <xdr:to>
          <xdr:col>0</xdr:col>
          <xdr:colOff>342900</xdr:colOff>
          <xdr:row>30</xdr:row>
          <xdr:rowOff>295275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3A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34</xdr:row>
          <xdr:rowOff>76200</xdr:rowOff>
        </xdr:from>
        <xdr:to>
          <xdr:col>0</xdr:col>
          <xdr:colOff>371475</xdr:colOff>
          <xdr:row>34</xdr:row>
          <xdr:rowOff>276225</xdr:rowOff>
        </xdr:to>
        <xdr:sp macro="" textlink="">
          <xdr:nvSpPr>
            <xdr:cNvPr id="54275" name="Check Box 3" hidden="1">
              <a:extLst>
                <a:ext uri="{63B3BB69-23CF-44E3-9099-C40C66FF867C}">
                  <a14:compatExt spid="_x0000_s54275"/>
                </a:ext>
                <a:ext uri="{FF2B5EF4-FFF2-40B4-BE49-F238E27FC236}">
                  <a16:creationId xmlns:a16="http://schemas.microsoft.com/office/drawing/2014/main" id="{00000000-0008-0000-3A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18</xdr:row>
          <xdr:rowOff>66675</xdr:rowOff>
        </xdr:from>
        <xdr:to>
          <xdr:col>4</xdr:col>
          <xdr:colOff>19050</xdr:colOff>
          <xdr:row>18</xdr:row>
          <xdr:rowOff>295275</xdr:rowOff>
        </xdr:to>
        <xdr:sp macro="" textlink="">
          <xdr:nvSpPr>
            <xdr:cNvPr id="54276" name="Check Box 4" hidden="1">
              <a:extLst>
                <a:ext uri="{63B3BB69-23CF-44E3-9099-C40C66FF867C}">
                  <a14:compatExt spid="_x0000_s54276"/>
                </a:ext>
                <a:ext uri="{FF2B5EF4-FFF2-40B4-BE49-F238E27FC236}">
                  <a16:creationId xmlns:a16="http://schemas.microsoft.com/office/drawing/2014/main" id="{00000000-0008-0000-3A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19</xdr:row>
          <xdr:rowOff>47625</xdr:rowOff>
        </xdr:from>
        <xdr:to>
          <xdr:col>4</xdr:col>
          <xdr:colOff>38100</xdr:colOff>
          <xdr:row>19</xdr:row>
          <xdr:rowOff>314325</xdr:rowOff>
        </xdr:to>
        <xdr:sp macro="" textlink="">
          <xdr:nvSpPr>
            <xdr:cNvPr id="54277" name="Check Box 5" hidden="1">
              <a:extLst>
                <a:ext uri="{63B3BB69-23CF-44E3-9099-C40C66FF867C}">
                  <a14:compatExt spid="_x0000_s54277"/>
                </a:ext>
                <a:ext uri="{FF2B5EF4-FFF2-40B4-BE49-F238E27FC236}">
                  <a16:creationId xmlns:a16="http://schemas.microsoft.com/office/drawing/2014/main" id="{00000000-0008-0000-3A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20</xdr:row>
          <xdr:rowOff>38100</xdr:rowOff>
        </xdr:from>
        <xdr:to>
          <xdr:col>4</xdr:col>
          <xdr:colOff>38100</xdr:colOff>
          <xdr:row>20</xdr:row>
          <xdr:rowOff>314325</xdr:rowOff>
        </xdr:to>
        <xdr:sp macro="" textlink="">
          <xdr:nvSpPr>
            <xdr:cNvPr id="54278" name="Check Box 6" hidden="1">
              <a:extLst>
                <a:ext uri="{63B3BB69-23CF-44E3-9099-C40C66FF867C}">
                  <a14:compatExt spid="_x0000_s54278"/>
                </a:ext>
                <a:ext uri="{FF2B5EF4-FFF2-40B4-BE49-F238E27FC236}">
                  <a16:creationId xmlns:a16="http://schemas.microsoft.com/office/drawing/2014/main" id="{00000000-0008-0000-3A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21</xdr:row>
          <xdr:rowOff>47625</xdr:rowOff>
        </xdr:from>
        <xdr:to>
          <xdr:col>10</xdr:col>
          <xdr:colOff>28575</xdr:colOff>
          <xdr:row>21</xdr:row>
          <xdr:rowOff>342900</xdr:rowOff>
        </xdr:to>
        <xdr:sp macro="" textlink="">
          <xdr:nvSpPr>
            <xdr:cNvPr id="54279" name="Check Box 7" hidden="1">
              <a:extLst>
                <a:ext uri="{63B3BB69-23CF-44E3-9099-C40C66FF867C}">
                  <a14:compatExt spid="_x0000_s54279"/>
                </a:ext>
                <a:ext uri="{FF2B5EF4-FFF2-40B4-BE49-F238E27FC236}">
                  <a16:creationId xmlns:a16="http://schemas.microsoft.com/office/drawing/2014/main" id="{00000000-0008-0000-3A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21</xdr:row>
          <xdr:rowOff>57150</xdr:rowOff>
        </xdr:from>
        <xdr:to>
          <xdr:col>12</xdr:col>
          <xdr:colOff>9525</xdr:colOff>
          <xdr:row>21</xdr:row>
          <xdr:rowOff>342900</xdr:rowOff>
        </xdr:to>
        <xdr:sp macro="" textlink="">
          <xdr:nvSpPr>
            <xdr:cNvPr id="54281" name="Check Box 9" hidden="1">
              <a:extLst>
                <a:ext uri="{63B3BB69-23CF-44E3-9099-C40C66FF867C}">
                  <a14:compatExt spid="_x0000_s54281"/>
                </a:ext>
                <a:ext uri="{FF2B5EF4-FFF2-40B4-BE49-F238E27FC236}">
                  <a16:creationId xmlns:a16="http://schemas.microsoft.com/office/drawing/2014/main" id="{00000000-0008-0000-3A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FFFF" mc:Ignorable="a14" a14:legacySpreadsheetColorIndex="9"/>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21</xdr:row>
          <xdr:rowOff>47625</xdr:rowOff>
        </xdr:from>
        <xdr:to>
          <xdr:col>4</xdr:col>
          <xdr:colOff>0</xdr:colOff>
          <xdr:row>21</xdr:row>
          <xdr:rowOff>295275</xdr:rowOff>
        </xdr:to>
        <xdr:sp macro="" textlink="">
          <xdr:nvSpPr>
            <xdr:cNvPr id="54282" name="Check Box 10" hidden="1">
              <a:extLst>
                <a:ext uri="{63B3BB69-23CF-44E3-9099-C40C66FF867C}">
                  <a14:compatExt spid="_x0000_s54282"/>
                </a:ext>
                <a:ext uri="{FF2B5EF4-FFF2-40B4-BE49-F238E27FC236}">
                  <a16:creationId xmlns:a16="http://schemas.microsoft.com/office/drawing/2014/main" id="{00000000-0008-0000-3A00-00000AD40000}"/>
                </a:ext>
              </a:extLst>
            </xdr:cNvPr>
            <xdr:cNvSpPr/>
          </xdr:nvSpPr>
          <xdr:spPr bwMode="auto">
            <a:xfrm>
              <a:off x="0" y="0"/>
              <a:ext cx="0" cy="0"/>
            </a:xfrm>
            <a:prstGeom prst="rect">
              <a:avLst/>
            </a:prstGeom>
            <a:noFill/>
            <a:ln w="9525">
              <a:solidFill>
                <a:srgbClr val="FFFFFF" mc:Ignorable="a14" a14:legacySpreadsheetColorIndex="9"/>
              </a:solidFill>
              <a:miter lim="800000"/>
              <a:headEnd/>
              <a:tailEnd/>
            </a:ln>
            <a:extLst>
              <a:ext uri="{909E8E84-426E-40DD-AFC4-6F175D3DCCD1}">
                <a14:hiddenFill>
                  <a:solidFill>
                    <a:srgbClr val="FFFFFF" mc:Ignorable="a14" a14:legacySpreadsheetColorIndex="65"/>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Line 1">
          <a:extLst>
            <a:ext uri="{FF2B5EF4-FFF2-40B4-BE49-F238E27FC236}">
              <a16:creationId xmlns:a16="http://schemas.microsoft.com/office/drawing/2014/main" id="{00000000-0008-0000-3B00-000002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3" name="Line 2">
          <a:extLst>
            <a:ext uri="{FF2B5EF4-FFF2-40B4-BE49-F238E27FC236}">
              <a16:creationId xmlns:a16="http://schemas.microsoft.com/office/drawing/2014/main" id="{00000000-0008-0000-3B00-000003000000}"/>
            </a:ext>
          </a:extLst>
        </xdr:cNvPr>
        <xdr:cNvSpPr>
          <a:spLocks noChangeShapeType="1"/>
        </xdr:cNvSpPr>
      </xdr:nvSpPr>
      <xdr:spPr bwMode="auto">
        <a:xfrm flipV="1">
          <a:off x="0" y="79248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104775</xdr:rowOff>
        </xdr:from>
        <xdr:to>
          <xdr:col>4</xdr:col>
          <xdr:colOff>542925</xdr:colOff>
          <xdr:row>15</xdr:row>
          <xdr:rowOff>438150</xdr:rowOff>
        </xdr:to>
        <xdr:sp macro="" textlink="">
          <xdr:nvSpPr>
            <xdr:cNvPr id="83969" name="Option Button 1" hidden="1">
              <a:extLst>
                <a:ext uri="{63B3BB69-23CF-44E3-9099-C40C66FF867C}">
                  <a14:compatExt spid="_x0000_s83969"/>
                </a:ext>
                <a:ext uri="{FF2B5EF4-FFF2-40B4-BE49-F238E27FC236}">
                  <a16:creationId xmlns:a16="http://schemas.microsoft.com/office/drawing/2014/main" id="{00000000-0008-0000-3B00-000001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15</xdr:row>
          <xdr:rowOff>104775</xdr:rowOff>
        </xdr:from>
        <xdr:to>
          <xdr:col>6</xdr:col>
          <xdr:colOff>523875</xdr:colOff>
          <xdr:row>15</xdr:row>
          <xdr:rowOff>438150</xdr:rowOff>
        </xdr:to>
        <xdr:sp macro="" textlink="">
          <xdr:nvSpPr>
            <xdr:cNvPr id="83970" name="Option Button 2" hidden="1">
              <a:extLst>
                <a:ext uri="{63B3BB69-23CF-44E3-9099-C40C66FF867C}">
                  <a14:compatExt spid="_x0000_s83970"/>
                </a:ext>
                <a:ext uri="{FF2B5EF4-FFF2-40B4-BE49-F238E27FC236}">
                  <a16:creationId xmlns:a16="http://schemas.microsoft.com/office/drawing/2014/main" id="{00000000-0008-0000-3B00-000002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695325</xdr:colOff>
          <xdr:row>15</xdr:row>
          <xdr:rowOff>104775</xdr:rowOff>
        </xdr:from>
        <xdr:to>
          <xdr:col>9</xdr:col>
          <xdr:colOff>57150</xdr:colOff>
          <xdr:row>15</xdr:row>
          <xdr:rowOff>409575</xdr:rowOff>
        </xdr:to>
        <xdr:sp macro="" textlink="">
          <xdr:nvSpPr>
            <xdr:cNvPr id="83971" name="Option Button 3" hidden="1">
              <a:extLst>
                <a:ext uri="{63B3BB69-23CF-44E3-9099-C40C66FF867C}">
                  <a14:compatExt spid="_x0000_s83971"/>
                </a:ext>
                <a:ext uri="{FF2B5EF4-FFF2-40B4-BE49-F238E27FC236}">
                  <a16:creationId xmlns:a16="http://schemas.microsoft.com/office/drawing/2014/main" id="{00000000-0008-0000-3B00-000003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352425</xdr:colOff>
          <xdr:row>16</xdr:row>
          <xdr:rowOff>28575</xdr:rowOff>
        </xdr:from>
        <xdr:to>
          <xdr:col>7</xdr:col>
          <xdr:colOff>19050</xdr:colOff>
          <xdr:row>16</xdr:row>
          <xdr:rowOff>285750</xdr:rowOff>
        </xdr:to>
        <xdr:sp macro="" textlink="">
          <xdr:nvSpPr>
            <xdr:cNvPr id="83972" name="Option Button 4" hidden="1">
              <a:extLst>
                <a:ext uri="{63B3BB69-23CF-44E3-9099-C40C66FF867C}">
                  <a14:compatExt spid="_x0000_s83972"/>
                </a:ext>
                <a:ext uri="{FF2B5EF4-FFF2-40B4-BE49-F238E27FC236}">
                  <a16:creationId xmlns:a16="http://schemas.microsoft.com/office/drawing/2014/main" id="{00000000-0008-0000-3B00-00000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666750</xdr:colOff>
          <xdr:row>16</xdr:row>
          <xdr:rowOff>28575</xdr:rowOff>
        </xdr:from>
        <xdr:to>
          <xdr:col>9</xdr:col>
          <xdr:colOff>171450</xdr:colOff>
          <xdr:row>16</xdr:row>
          <xdr:rowOff>276225</xdr:rowOff>
        </xdr:to>
        <xdr:sp macro="" textlink="">
          <xdr:nvSpPr>
            <xdr:cNvPr id="83973" name="Option Button 5" hidden="1">
              <a:extLst>
                <a:ext uri="{63B3BB69-23CF-44E3-9099-C40C66FF867C}">
                  <a14:compatExt spid="_x0000_s83973"/>
                </a:ext>
                <a:ext uri="{FF2B5EF4-FFF2-40B4-BE49-F238E27FC236}">
                  <a16:creationId xmlns:a16="http://schemas.microsoft.com/office/drawing/2014/main" id="{00000000-0008-0000-3B00-00000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15</xdr:row>
          <xdr:rowOff>457200</xdr:rowOff>
        </xdr:from>
        <xdr:to>
          <xdr:col>10</xdr:col>
          <xdr:colOff>19050</xdr:colOff>
          <xdr:row>17</xdr:row>
          <xdr:rowOff>0</xdr:rowOff>
        </xdr:to>
        <xdr:sp macro="" textlink="">
          <xdr:nvSpPr>
            <xdr:cNvPr id="83974" name="Group Box 6" hidden="1">
              <a:extLst>
                <a:ext uri="{63B3BB69-23CF-44E3-9099-C40C66FF867C}">
                  <a14:compatExt spid="_x0000_s83974"/>
                </a:ext>
                <a:ext uri="{FF2B5EF4-FFF2-40B4-BE49-F238E27FC236}">
                  <a16:creationId xmlns:a16="http://schemas.microsoft.com/office/drawing/2014/main" id="{00000000-0008-0000-3B00-00000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32</xdr:row>
          <xdr:rowOff>47625</xdr:rowOff>
        </xdr:from>
        <xdr:to>
          <xdr:col>11</xdr:col>
          <xdr:colOff>0</xdr:colOff>
          <xdr:row>32</xdr:row>
          <xdr:rowOff>466725</xdr:rowOff>
        </xdr:to>
        <xdr:sp macro="" textlink="">
          <xdr:nvSpPr>
            <xdr:cNvPr id="83975" name="Group Box 7" hidden="1">
              <a:extLst>
                <a:ext uri="{63B3BB69-23CF-44E3-9099-C40C66FF867C}">
                  <a14:compatExt spid="_x0000_s83975"/>
                </a:ext>
                <a:ext uri="{FF2B5EF4-FFF2-40B4-BE49-F238E27FC236}">
                  <a16:creationId xmlns:a16="http://schemas.microsoft.com/office/drawing/2014/main" id="{00000000-0008-0000-3B00-00000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219075</xdr:colOff>
          <xdr:row>32</xdr:row>
          <xdr:rowOff>104775</xdr:rowOff>
        </xdr:from>
        <xdr:to>
          <xdr:col>4</xdr:col>
          <xdr:colOff>533400</xdr:colOff>
          <xdr:row>32</xdr:row>
          <xdr:rowOff>438150</xdr:rowOff>
        </xdr:to>
        <xdr:sp macro="" textlink="">
          <xdr:nvSpPr>
            <xdr:cNvPr id="83976" name="Option Button 8" hidden="1">
              <a:extLst>
                <a:ext uri="{63B3BB69-23CF-44E3-9099-C40C66FF867C}">
                  <a14:compatExt spid="_x0000_s83976"/>
                </a:ext>
                <a:ext uri="{FF2B5EF4-FFF2-40B4-BE49-F238E27FC236}">
                  <a16:creationId xmlns:a16="http://schemas.microsoft.com/office/drawing/2014/main" id="{00000000-0008-0000-3B00-000008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32</xdr:row>
          <xdr:rowOff>104775</xdr:rowOff>
        </xdr:from>
        <xdr:to>
          <xdr:col>6</xdr:col>
          <xdr:colOff>514350</xdr:colOff>
          <xdr:row>32</xdr:row>
          <xdr:rowOff>419100</xdr:rowOff>
        </xdr:to>
        <xdr:sp macro="" textlink="">
          <xdr:nvSpPr>
            <xdr:cNvPr id="83977" name="Option Button 9" hidden="1">
              <a:extLst>
                <a:ext uri="{63B3BB69-23CF-44E3-9099-C40C66FF867C}">
                  <a14:compatExt spid="_x0000_s83977"/>
                </a:ext>
                <a:ext uri="{FF2B5EF4-FFF2-40B4-BE49-F238E27FC236}">
                  <a16:creationId xmlns:a16="http://schemas.microsoft.com/office/drawing/2014/main" id="{00000000-0008-0000-3B00-000009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752475</xdr:colOff>
          <xdr:row>32</xdr:row>
          <xdr:rowOff>104775</xdr:rowOff>
        </xdr:from>
        <xdr:to>
          <xdr:col>9</xdr:col>
          <xdr:colOff>114300</xdr:colOff>
          <xdr:row>32</xdr:row>
          <xdr:rowOff>409575</xdr:rowOff>
        </xdr:to>
        <xdr:sp macro="" textlink="">
          <xdr:nvSpPr>
            <xdr:cNvPr id="83978" name="Option Button 10" hidden="1">
              <a:extLst>
                <a:ext uri="{63B3BB69-23CF-44E3-9099-C40C66FF867C}">
                  <a14:compatExt spid="_x0000_s83978"/>
                </a:ext>
                <a:ext uri="{FF2B5EF4-FFF2-40B4-BE49-F238E27FC236}">
                  <a16:creationId xmlns:a16="http://schemas.microsoft.com/office/drawing/2014/main" id="{00000000-0008-0000-3B00-00000A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323850</xdr:colOff>
          <xdr:row>33</xdr:row>
          <xdr:rowOff>28575</xdr:rowOff>
        </xdr:from>
        <xdr:to>
          <xdr:col>7</xdr:col>
          <xdr:colOff>38100</xdr:colOff>
          <xdr:row>33</xdr:row>
          <xdr:rowOff>276225</xdr:rowOff>
        </xdr:to>
        <xdr:sp macro="" textlink="">
          <xdr:nvSpPr>
            <xdr:cNvPr id="83979" name="Option Button 11" hidden="1">
              <a:extLst>
                <a:ext uri="{63B3BB69-23CF-44E3-9099-C40C66FF867C}">
                  <a14:compatExt spid="_x0000_s83979"/>
                </a:ext>
                <a:ext uri="{FF2B5EF4-FFF2-40B4-BE49-F238E27FC236}">
                  <a16:creationId xmlns:a16="http://schemas.microsoft.com/office/drawing/2014/main" id="{00000000-0008-0000-3B00-00000B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647700</xdr:colOff>
          <xdr:row>33</xdr:row>
          <xdr:rowOff>28575</xdr:rowOff>
        </xdr:from>
        <xdr:to>
          <xdr:col>9</xdr:col>
          <xdr:colOff>123825</xdr:colOff>
          <xdr:row>33</xdr:row>
          <xdr:rowOff>276225</xdr:rowOff>
        </xdr:to>
        <xdr:sp macro="" textlink="">
          <xdr:nvSpPr>
            <xdr:cNvPr id="83980" name="Option Button 12" hidden="1">
              <a:extLst>
                <a:ext uri="{63B3BB69-23CF-44E3-9099-C40C66FF867C}">
                  <a14:compatExt spid="_x0000_s83980"/>
                </a:ext>
                <a:ext uri="{FF2B5EF4-FFF2-40B4-BE49-F238E27FC236}">
                  <a16:creationId xmlns:a16="http://schemas.microsoft.com/office/drawing/2014/main" id="{00000000-0008-0000-3B00-00000C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34</xdr:row>
          <xdr:rowOff>38100</xdr:rowOff>
        </xdr:from>
        <xdr:to>
          <xdr:col>6</xdr:col>
          <xdr:colOff>57150</xdr:colOff>
          <xdr:row>34</xdr:row>
          <xdr:rowOff>285750</xdr:rowOff>
        </xdr:to>
        <xdr:sp macro="" textlink="">
          <xdr:nvSpPr>
            <xdr:cNvPr id="83981" name="Option Button 13" hidden="1">
              <a:extLst>
                <a:ext uri="{63B3BB69-23CF-44E3-9099-C40C66FF867C}">
                  <a14:compatExt spid="_x0000_s83981"/>
                </a:ext>
                <a:ext uri="{FF2B5EF4-FFF2-40B4-BE49-F238E27FC236}">
                  <a16:creationId xmlns:a16="http://schemas.microsoft.com/office/drawing/2014/main" id="{00000000-0008-0000-3B00-00000D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34</xdr:row>
          <xdr:rowOff>19050</xdr:rowOff>
        </xdr:from>
        <xdr:to>
          <xdr:col>7</xdr:col>
          <xdr:colOff>304800</xdr:colOff>
          <xdr:row>34</xdr:row>
          <xdr:rowOff>257175</xdr:rowOff>
        </xdr:to>
        <xdr:sp macro="" textlink="">
          <xdr:nvSpPr>
            <xdr:cNvPr id="83982" name="Option Button 14" hidden="1">
              <a:extLst>
                <a:ext uri="{63B3BB69-23CF-44E3-9099-C40C66FF867C}">
                  <a14:compatExt spid="_x0000_s83982"/>
                </a:ext>
                <a:ext uri="{FF2B5EF4-FFF2-40B4-BE49-F238E27FC236}">
                  <a16:creationId xmlns:a16="http://schemas.microsoft.com/office/drawing/2014/main" id="{00000000-0008-0000-3B00-00000E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219075</xdr:colOff>
          <xdr:row>34</xdr:row>
          <xdr:rowOff>19050</xdr:rowOff>
        </xdr:from>
        <xdr:to>
          <xdr:col>10</xdr:col>
          <xdr:colOff>0</xdr:colOff>
          <xdr:row>34</xdr:row>
          <xdr:rowOff>257175</xdr:rowOff>
        </xdr:to>
        <xdr:sp macro="" textlink="">
          <xdr:nvSpPr>
            <xdr:cNvPr id="83983" name="Option Button 15" hidden="1">
              <a:extLst>
                <a:ext uri="{63B3BB69-23CF-44E3-9099-C40C66FF867C}">
                  <a14:compatExt spid="_x0000_s83983"/>
                </a:ext>
                <a:ext uri="{FF2B5EF4-FFF2-40B4-BE49-F238E27FC236}">
                  <a16:creationId xmlns:a16="http://schemas.microsoft.com/office/drawing/2014/main" id="{00000000-0008-0000-3B00-00000F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33</xdr:row>
          <xdr:rowOff>295275</xdr:rowOff>
        </xdr:from>
        <xdr:to>
          <xdr:col>10</xdr:col>
          <xdr:colOff>342900</xdr:colOff>
          <xdr:row>35</xdr:row>
          <xdr:rowOff>38100</xdr:rowOff>
        </xdr:to>
        <xdr:sp macro="" textlink="">
          <xdr:nvSpPr>
            <xdr:cNvPr id="83984" name="Group Box 16" hidden="1">
              <a:extLst>
                <a:ext uri="{63B3BB69-23CF-44E3-9099-C40C66FF867C}">
                  <a14:compatExt spid="_x0000_s83984"/>
                </a:ext>
                <a:ext uri="{FF2B5EF4-FFF2-40B4-BE49-F238E27FC236}">
                  <a16:creationId xmlns:a16="http://schemas.microsoft.com/office/drawing/2014/main" id="{00000000-0008-0000-3B00-00001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32</xdr:row>
          <xdr:rowOff>447675</xdr:rowOff>
        </xdr:from>
        <xdr:to>
          <xdr:col>10</xdr:col>
          <xdr:colOff>28575</xdr:colOff>
          <xdr:row>34</xdr:row>
          <xdr:rowOff>66675</xdr:rowOff>
        </xdr:to>
        <xdr:sp macro="" textlink="">
          <xdr:nvSpPr>
            <xdr:cNvPr id="83985" name="Group Box 17" hidden="1">
              <a:extLst>
                <a:ext uri="{63B3BB69-23CF-44E3-9099-C40C66FF867C}">
                  <a14:compatExt spid="_x0000_s83985"/>
                </a:ext>
                <a:ext uri="{FF2B5EF4-FFF2-40B4-BE49-F238E27FC236}">
                  <a16:creationId xmlns:a16="http://schemas.microsoft.com/office/drawing/2014/main" id="{00000000-0008-0000-3B00-00001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16</xdr:row>
          <xdr:rowOff>238125</xdr:rowOff>
        </xdr:from>
        <xdr:to>
          <xdr:col>10</xdr:col>
          <xdr:colOff>428625</xdr:colOff>
          <xdr:row>18</xdr:row>
          <xdr:rowOff>9525</xdr:rowOff>
        </xdr:to>
        <xdr:sp macro="" textlink="">
          <xdr:nvSpPr>
            <xdr:cNvPr id="83986" name="Group Box 18" hidden="1">
              <a:extLst>
                <a:ext uri="{63B3BB69-23CF-44E3-9099-C40C66FF867C}">
                  <a14:compatExt spid="_x0000_s83986"/>
                </a:ext>
                <a:ext uri="{FF2B5EF4-FFF2-40B4-BE49-F238E27FC236}">
                  <a16:creationId xmlns:a16="http://schemas.microsoft.com/office/drawing/2014/main" id="{00000000-0008-0000-3B00-00001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15</xdr:row>
          <xdr:rowOff>57150</xdr:rowOff>
        </xdr:from>
        <xdr:to>
          <xdr:col>10</xdr:col>
          <xdr:colOff>523875</xdr:colOff>
          <xdr:row>16</xdr:row>
          <xdr:rowOff>9525</xdr:rowOff>
        </xdr:to>
        <xdr:sp macro="" textlink="">
          <xdr:nvSpPr>
            <xdr:cNvPr id="83987" name="Group Box 19" hidden="1">
              <a:extLst>
                <a:ext uri="{63B3BB69-23CF-44E3-9099-C40C66FF867C}">
                  <a14:compatExt spid="_x0000_s83987"/>
                </a:ext>
                <a:ext uri="{FF2B5EF4-FFF2-40B4-BE49-F238E27FC236}">
                  <a16:creationId xmlns:a16="http://schemas.microsoft.com/office/drawing/2014/main" id="{00000000-0008-0000-3B00-00001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17</xdr:row>
          <xdr:rowOff>38100</xdr:rowOff>
        </xdr:from>
        <xdr:to>
          <xdr:col>6</xdr:col>
          <xdr:colOff>19050</xdr:colOff>
          <xdr:row>17</xdr:row>
          <xdr:rowOff>285750</xdr:rowOff>
        </xdr:to>
        <xdr:sp macro="" textlink="">
          <xdr:nvSpPr>
            <xdr:cNvPr id="83988" name="Option Button 20" hidden="1">
              <a:extLst>
                <a:ext uri="{63B3BB69-23CF-44E3-9099-C40C66FF867C}">
                  <a14:compatExt spid="_x0000_s83988"/>
                </a:ext>
                <a:ext uri="{FF2B5EF4-FFF2-40B4-BE49-F238E27FC236}">
                  <a16:creationId xmlns:a16="http://schemas.microsoft.com/office/drawing/2014/main" id="{00000000-0008-0000-3B00-000014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17</xdr:row>
          <xdr:rowOff>19050</xdr:rowOff>
        </xdr:from>
        <xdr:to>
          <xdr:col>7</xdr:col>
          <xdr:colOff>381000</xdr:colOff>
          <xdr:row>17</xdr:row>
          <xdr:rowOff>266700</xdr:rowOff>
        </xdr:to>
        <xdr:sp macro="" textlink="">
          <xdr:nvSpPr>
            <xdr:cNvPr id="83989" name="Option Button 21" hidden="1">
              <a:extLst>
                <a:ext uri="{63B3BB69-23CF-44E3-9099-C40C66FF867C}">
                  <a14:compatExt spid="_x0000_s83989"/>
                </a:ext>
                <a:ext uri="{FF2B5EF4-FFF2-40B4-BE49-F238E27FC236}">
                  <a16:creationId xmlns:a16="http://schemas.microsoft.com/office/drawing/2014/main" id="{00000000-0008-0000-3B00-000015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17</xdr:row>
          <xdr:rowOff>19050</xdr:rowOff>
        </xdr:from>
        <xdr:to>
          <xdr:col>10</xdr:col>
          <xdr:colOff>28575</xdr:colOff>
          <xdr:row>17</xdr:row>
          <xdr:rowOff>266700</xdr:rowOff>
        </xdr:to>
        <xdr:sp macro="" textlink="">
          <xdr:nvSpPr>
            <xdr:cNvPr id="83990" name="Option Button 22" hidden="1">
              <a:extLst>
                <a:ext uri="{63B3BB69-23CF-44E3-9099-C40C66FF867C}">
                  <a14:compatExt spid="_x0000_s83990"/>
                </a:ext>
                <a:ext uri="{FF2B5EF4-FFF2-40B4-BE49-F238E27FC236}">
                  <a16:creationId xmlns:a16="http://schemas.microsoft.com/office/drawing/2014/main" id="{00000000-0008-0000-3B00-0000164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57150</xdr:colOff>
          <xdr:row>5</xdr:row>
          <xdr:rowOff>38100</xdr:rowOff>
        </xdr:from>
        <xdr:to>
          <xdr:col>7</xdr:col>
          <xdr:colOff>247650</xdr:colOff>
          <xdr:row>5</xdr:row>
          <xdr:rowOff>266700</xdr:rowOff>
        </xdr:to>
        <xdr:sp macro="" textlink="">
          <xdr:nvSpPr>
            <xdr:cNvPr id="96257" name="Option Button 1" hidden="1">
              <a:extLst>
                <a:ext uri="{63B3BB69-23CF-44E3-9099-C40C66FF867C}">
                  <a14:compatExt spid="_x0000_s96257"/>
                </a:ext>
                <a:ext uri="{FF2B5EF4-FFF2-40B4-BE49-F238E27FC236}">
                  <a16:creationId xmlns:a16="http://schemas.microsoft.com/office/drawing/2014/main" id="{00000000-0008-0000-3D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xdr:row>
          <xdr:rowOff>28575</xdr:rowOff>
        </xdr:from>
        <xdr:to>
          <xdr:col>7</xdr:col>
          <xdr:colOff>247650</xdr:colOff>
          <xdr:row>6</xdr:row>
          <xdr:rowOff>266700</xdr:rowOff>
        </xdr:to>
        <xdr:sp macro="" textlink="">
          <xdr:nvSpPr>
            <xdr:cNvPr id="96258" name="Option Button 2" hidden="1">
              <a:extLst>
                <a:ext uri="{63B3BB69-23CF-44E3-9099-C40C66FF867C}">
                  <a14:compatExt spid="_x0000_s96258"/>
                </a:ext>
                <a:ext uri="{FF2B5EF4-FFF2-40B4-BE49-F238E27FC236}">
                  <a16:creationId xmlns:a16="http://schemas.microsoft.com/office/drawing/2014/main" id="{00000000-0008-0000-3D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xdr:row>
          <xdr:rowOff>28575</xdr:rowOff>
        </xdr:from>
        <xdr:to>
          <xdr:col>7</xdr:col>
          <xdr:colOff>247650</xdr:colOff>
          <xdr:row>7</xdr:row>
          <xdr:rowOff>266700</xdr:rowOff>
        </xdr:to>
        <xdr:sp macro="" textlink="">
          <xdr:nvSpPr>
            <xdr:cNvPr id="96259" name="Option Button 3" hidden="1">
              <a:extLst>
                <a:ext uri="{63B3BB69-23CF-44E3-9099-C40C66FF867C}">
                  <a14:compatExt spid="_x0000_s96259"/>
                </a:ext>
                <a:ext uri="{FF2B5EF4-FFF2-40B4-BE49-F238E27FC236}">
                  <a16:creationId xmlns:a16="http://schemas.microsoft.com/office/drawing/2014/main" id="{00000000-0008-0000-3D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xdr:row>
          <xdr:rowOff>38100</xdr:rowOff>
        </xdr:from>
        <xdr:to>
          <xdr:col>9</xdr:col>
          <xdr:colOff>247650</xdr:colOff>
          <xdr:row>5</xdr:row>
          <xdr:rowOff>266700</xdr:rowOff>
        </xdr:to>
        <xdr:sp macro="" textlink="">
          <xdr:nvSpPr>
            <xdr:cNvPr id="96260" name="Option Button 4" hidden="1">
              <a:extLst>
                <a:ext uri="{63B3BB69-23CF-44E3-9099-C40C66FF867C}">
                  <a14:compatExt spid="_x0000_s96260"/>
                </a:ext>
                <a:ext uri="{FF2B5EF4-FFF2-40B4-BE49-F238E27FC236}">
                  <a16:creationId xmlns:a16="http://schemas.microsoft.com/office/drawing/2014/main" id="{00000000-0008-0000-3D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xdr:row>
          <xdr:rowOff>28575</xdr:rowOff>
        </xdr:from>
        <xdr:to>
          <xdr:col>9</xdr:col>
          <xdr:colOff>247650</xdr:colOff>
          <xdr:row>6</xdr:row>
          <xdr:rowOff>266700</xdr:rowOff>
        </xdr:to>
        <xdr:sp macro="" textlink="">
          <xdr:nvSpPr>
            <xdr:cNvPr id="96261" name="Option Button 5" hidden="1">
              <a:extLst>
                <a:ext uri="{63B3BB69-23CF-44E3-9099-C40C66FF867C}">
                  <a14:compatExt spid="_x0000_s96261"/>
                </a:ext>
                <a:ext uri="{FF2B5EF4-FFF2-40B4-BE49-F238E27FC236}">
                  <a16:creationId xmlns:a16="http://schemas.microsoft.com/office/drawing/2014/main" id="{00000000-0008-0000-3D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xdr:row>
          <xdr:rowOff>38100</xdr:rowOff>
        </xdr:from>
        <xdr:to>
          <xdr:col>9</xdr:col>
          <xdr:colOff>247650</xdr:colOff>
          <xdr:row>7</xdr:row>
          <xdr:rowOff>266700</xdr:rowOff>
        </xdr:to>
        <xdr:sp macro="" textlink="">
          <xdr:nvSpPr>
            <xdr:cNvPr id="96262" name="Option Button 6" hidden="1">
              <a:extLst>
                <a:ext uri="{63B3BB69-23CF-44E3-9099-C40C66FF867C}">
                  <a14:compatExt spid="_x0000_s96262"/>
                </a:ext>
                <a:ext uri="{FF2B5EF4-FFF2-40B4-BE49-F238E27FC236}">
                  <a16:creationId xmlns:a16="http://schemas.microsoft.com/office/drawing/2014/main" id="{00000000-0008-0000-3D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xdr:row>
          <xdr:rowOff>28575</xdr:rowOff>
        </xdr:from>
        <xdr:to>
          <xdr:col>9</xdr:col>
          <xdr:colOff>247650</xdr:colOff>
          <xdr:row>8</xdr:row>
          <xdr:rowOff>247650</xdr:rowOff>
        </xdr:to>
        <xdr:sp macro="" textlink="">
          <xdr:nvSpPr>
            <xdr:cNvPr id="96263" name="Option Button 7" hidden="1">
              <a:extLst>
                <a:ext uri="{63B3BB69-23CF-44E3-9099-C40C66FF867C}">
                  <a14:compatExt spid="_x0000_s96263"/>
                </a:ext>
                <a:ext uri="{FF2B5EF4-FFF2-40B4-BE49-F238E27FC236}">
                  <a16:creationId xmlns:a16="http://schemas.microsoft.com/office/drawing/2014/main" id="{00000000-0008-0000-3D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xdr:row>
          <xdr:rowOff>28575</xdr:rowOff>
        </xdr:from>
        <xdr:to>
          <xdr:col>8</xdr:col>
          <xdr:colOff>0</xdr:colOff>
          <xdr:row>8</xdr:row>
          <xdr:rowOff>266700</xdr:rowOff>
        </xdr:to>
        <xdr:sp macro="" textlink="">
          <xdr:nvSpPr>
            <xdr:cNvPr id="96264" name="Group Box 8" hidden="1">
              <a:extLst>
                <a:ext uri="{63B3BB69-23CF-44E3-9099-C40C66FF867C}">
                  <a14:compatExt spid="_x0000_s96264"/>
                </a:ext>
                <a:ext uri="{FF2B5EF4-FFF2-40B4-BE49-F238E27FC236}">
                  <a16:creationId xmlns:a16="http://schemas.microsoft.com/office/drawing/2014/main" id="{00000000-0008-0000-3D00-00000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9525</xdr:rowOff>
        </xdr:from>
        <xdr:to>
          <xdr:col>10</xdr:col>
          <xdr:colOff>0</xdr:colOff>
          <xdr:row>8</xdr:row>
          <xdr:rowOff>266700</xdr:rowOff>
        </xdr:to>
        <xdr:sp macro="" textlink="">
          <xdr:nvSpPr>
            <xdr:cNvPr id="96265" name="Group Box 9" hidden="1">
              <a:extLst>
                <a:ext uri="{63B3BB69-23CF-44E3-9099-C40C66FF867C}">
                  <a14:compatExt spid="_x0000_s96265"/>
                </a:ext>
                <a:ext uri="{FF2B5EF4-FFF2-40B4-BE49-F238E27FC236}">
                  <a16:creationId xmlns:a16="http://schemas.microsoft.com/office/drawing/2014/main" id="{00000000-0008-0000-3D00-00000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xdr:row>
          <xdr:rowOff>9525</xdr:rowOff>
        </xdr:from>
        <xdr:to>
          <xdr:col>7</xdr:col>
          <xdr:colOff>247650</xdr:colOff>
          <xdr:row>8</xdr:row>
          <xdr:rowOff>228600</xdr:rowOff>
        </xdr:to>
        <xdr:sp macro="" textlink="">
          <xdr:nvSpPr>
            <xdr:cNvPr id="96266" name="Option Button 10" hidden="1">
              <a:extLst>
                <a:ext uri="{63B3BB69-23CF-44E3-9099-C40C66FF867C}">
                  <a14:compatExt spid="_x0000_s96266"/>
                </a:ext>
                <a:ext uri="{FF2B5EF4-FFF2-40B4-BE49-F238E27FC236}">
                  <a16:creationId xmlns:a16="http://schemas.microsoft.com/office/drawing/2014/main" id="{00000000-0008-0000-3D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9</xdr:row>
          <xdr:rowOff>76200</xdr:rowOff>
        </xdr:from>
        <xdr:to>
          <xdr:col>7</xdr:col>
          <xdr:colOff>247650</xdr:colOff>
          <xdr:row>10</xdr:row>
          <xdr:rowOff>0</xdr:rowOff>
        </xdr:to>
        <xdr:sp macro="" textlink="">
          <xdr:nvSpPr>
            <xdr:cNvPr id="96267" name="Option Button 11" hidden="1">
              <a:extLst>
                <a:ext uri="{63B3BB69-23CF-44E3-9099-C40C66FF867C}">
                  <a14:compatExt spid="_x0000_s96267"/>
                </a:ext>
                <a:ext uri="{FF2B5EF4-FFF2-40B4-BE49-F238E27FC236}">
                  <a16:creationId xmlns:a16="http://schemas.microsoft.com/office/drawing/2014/main" id="{00000000-0008-0000-3D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10</xdr:row>
          <xdr:rowOff>57150</xdr:rowOff>
        </xdr:from>
        <xdr:to>
          <xdr:col>7</xdr:col>
          <xdr:colOff>247650</xdr:colOff>
          <xdr:row>10</xdr:row>
          <xdr:rowOff>266700</xdr:rowOff>
        </xdr:to>
        <xdr:sp macro="" textlink="">
          <xdr:nvSpPr>
            <xdr:cNvPr id="96268" name="Option Button 12" hidden="1">
              <a:extLst>
                <a:ext uri="{63B3BB69-23CF-44E3-9099-C40C66FF867C}">
                  <a14:compatExt spid="_x0000_s96268"/>
                </a:ext>
                <a:ext uri="{FF2B5EF4-FFF2-40B4-BE49-F238E27FC236}">
                  <a16:creationId xmlns:a16="http://schemas.microsoft.com/office/drawing/2014/main" id="{00000000-0008-0000-3D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11</xdr:row>
          <xdr:rowOff>28575</xdr:rowOff>
        </xdr:from>
        <xdr:to>
          <xdr:col>7</xdr:col>
          <xdr:colOff>247650</xdr:colOff>
          <xdr:row>11</xdr:row>
          <xdr:rowOff>266700</xdr:rowOff>
        </xdr:to>
        <xdr:sp macro="" textlink="">
          <xdr:nvSpPr>
            <xdr:cNvPr id="96269" name="Option Button 13" hidden="1">
              <a:extLst>
                <a:ext uri="{63B3BB69-23CF-44E3-9099-C40C66FF867C}">
                  <a14:compatExt spid="_x0000_s96269"/>
                </a:ext>
                <a:ext uri="{FF2B5EF4-FFF2-40B4-BE49-F238E27FC236}">
                  <a16:creationId xmlns:a16="http://schemas.microsoft.com/office/drawing/2014/main" id="{00000000-0008-0000-3D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9</xdr:row>
          <xdr:rowOff>28575</xdr:rowOff>
        </xdr:from>
        <xdr:to>
          <xdr:col>8</xdr:col>
          <xdr:colOff>9525</xdr:colOff>
          <xdr:row>12</xdr:row>
          <xdr:rowOff>247650</xdr:rowOff>
        </xdr:to>
        <xdr:sp macro="" textlink="">
          <xdr:nvSpPr>
            <xdr:cNvPr id="96270" name="Group Box 14" hidden="1">
              <a:extLst>
                <a:ext uri="{63B3BB69-23CF-44E3-9099-C40C66FF867C}">
                  <a14:compatExt spid="_x0000_s96270"/>
                </a:ext>
                <a:ext uri="{FF2B5EF4-FFF2-40B4-BE49-F238E27FC236}">
                  <a16:creationId xmlns:a16="http://schemas.microsoft.com/office/drawing/2014/main" id="{00000000-0008-0000-3D00-00000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12</xdr:row>
          <xdr:rowOff>28575</xdr:rowOff>
        </xdr:from>
        <xdr:to>
          <xdr:col>7</xdr:col>
          <xdr:colOff>247650</xdr:colOff>
          <xdr:row>12</xdr:row>
          <xdr:rowOff>247650</xdr:rowOff>
        </xdr:to>
        <xdr:sp macro="" textlink="">
          <xdr:nvSpPr>
            <xdr:cNvPr id="96271" name="Option Button 15" hidden="1">
              <a:extLst>
                <a:ext uri="{63B3BB69-23CF-44E3-9099-C40C66FF867C}">
                  <a14:compatExt spid="_x0000_s96271"/>
                </a:ext>
                <a:ext uri="{FF2B5EF4-FFF2-40B4-BE49-F238E27FC236}">
                  <a16:creationId xmlns:a16="http://schemas.microsoft.com/office/drawing/2014/main" id="{00000000-0008-0000-3D00-00000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9</xdr:row>
          <xdr:rowOff>38100</xdr:rowOff>
        </xdr:from>
        <xdr:to>
          <xdr:col>9</xdr:col>
          <xdr:colOff>247650</xdr:colOff>
          <xdr:row>9</xdr:row>
          <xdr:rowOff>266700</xdr:rowOff>
        </xdr:to>
        <xdr:sp macro="" textlink="">
          <xdr:nvSpPr>
            <xdr:cNvPr id="96272" name="Option Button 16" hidden="1">
              <a:extLst>
                <a:ext uri="{63B3BB69-23CF-44E3-9099-C40C66FF867C}">
                  <a14:compatExt spid="_x0000_s96272"/>
                </a:ext>
                <a:ext uri="{FF2B5EF4-FFF2-40B4-BE49-F238E27FC236}">
                  <a16:creationId xmlns:a16="http://schemas.microsoft.com/office/drawing/2014/main" id="{00000000-0008-0000-3D00-00001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10</xdr:row>
          <xdr:rowOff>28575</xdr:rowOff>
        </xdr:from>
        <xdr:to>
          <xdr:col>9</xdr:col>
          <xdr:colOff>247650</xdr:colOff>
          <xdr:row>10</xdr:row>
          <xdr:rowOff>266700</xdr:rowOff>
        </xdr:to>
        <xdr:sp macro="" textlink="">
          <xdr:nvSpPr>
            <xdr:cNvPr id="96273" name="Option Button 17" hidden="1">
              <a:extLst>
                <a:ext uri="{63B3BB69-23CF-44E3-9099-C40C66FF867C}">
                  <a14:compatExt spid="_x0000_s96273"/>
                </a:ext>
                <a:ext uri="{FF2B5EF4-FFF2-40B4-BE49-F238E27FC236}">
                  <a16:creationId xmlns:a16="http://schemas.microsoft.com/office/drawing/2014/main" id="{00000000-0008-0000-3D00-00001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11</xdr:row>
          <xdr:rowOff>38100</xdr:rowOff>
        </xdr:from>
        <xdr:to>
          <xdr:col>9</xdr:col>
          <xdr:colOff>247650</xdr:colOff>
          <xdr:row>11</xdr:row>
          <xdr:rowOff>266700</xdr:rowOff>
        </xdr:to>
        <xdr:sp macro="" textlink="">
          <xdr:nvSpPr>
            <xdr:cNvPr id="96274" name="Option Button 18" hidden="1">
              <a:extLst>
                <a:ext uri="{63B3BB69-23CF-44E3-9099-C40C66FF867C}">
                  <a14:compatExt spid="_x0000_s96274"/>
                </a:ext>
                <a:ext uri="{FF2B5EF4-FFF2-40B4-BE49-F238E27FC236}">
                  <a16:creationId xmlns:a16="http://schemas.microsoft.com/office/drawing/2014/main" id="{00000000-0008-0000-3D00-00001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12</xdr:row>
          <xdr:rowOff>28575</xdr:rowOff>
        </xdr:from>
        <xdr:to>
          <xdr:col>9</xdr:col>
          <xdr:colOff>247650</xdr:colOff>
          <xdr:row>12</xdr:row>
          <xdr:rowOff>247650</xdr:rowOff>
        </xdr:to>
        <xdr:sp macro="" textlink="">
          <xdr:nvSpPr>
            <xdr:cNvPr id="96275" name="Option Button 19" hidden="1">
              <a:extLst>
                <a:ext uri="{63B3BB69-23CF-44E3-9099-C40C66FF867C}">
                  <a14:compatExt spid="_x0000_s96275"/>
                </a:ext>
                <a:ext uri="{FF2B5EF4-FFF2-40B4-BE49-F238E27FC236}">
                  <a16:creationId xmlns:a16="http://schemas.microsoft.com/office/drawing/2014/main" id="{00000000-0008-0000-3D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723900</xdr:colOff>
          <xdr:row>9</xdr:row>
          <xdr:rowOff>9525</xdr:rowOff>
        </xdr:from>
        <xdr:to>
          <xdr:col>9</xdr:col>
          <xdr:colOff>266700</xdr:colOff>
          <xdr:row>12</xdr:row>
          <xdr:rowOff>266700</xdr:rowOff>
        </xdr:to>
        <xdr:sp macro="" textlink="">
          <xdr:nvSpPr>
            <xdr:cNvPr id="96276" name="Group Box 20" hidden="1">
              <a:extLst>
                <a:ext uri="{63B3BB69-23CF-44E3-9099-C40C66FF867C}">
                  <a14:compatExt spid="_x0000_s96276"/>
                </a:ext>
                <a:ext uri="{FF2B5EF4-FFF2-40B4-BE49-F238E27FC236}">
                  <a16:creationId xmlns:a16="http://schemas.microsoft.com/office/drawing/2014/main" id="{00000000-0008-0000-3D00-00001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13</xdr:row>
          <xdr:rowOff>76200</xdr:rowOff>
        </xdr:from>
        <xdr:to>
          <xdr:col>7</xdr:col>
          <xdr:colOff>247650</xdr:colOff>
          <xdr:row>14</xdr:row>
          <xdr:rowOff>0</xdr:rowOff>
        </xdr:to>
        <xdr:sp macro="" textlink="">
          <xdr:nvSpPr>
            <xdr:cNvPr id="96277" name="Option Button 21" hidden="1">
              <a:extLst>
                <a:ext uri="{63B3BB69-23CF-44E3-9099-C40C66FF867C}">
                  <a14:compatExt spid="_x0000_s96277"/>
                </a:ext>
                <a:ext uri="{FF2B5EF4-FFF2-40B4-BE49-F238E27FC236}">
                  <a16:creationId xmlns:a16="http://schemas.microsoft.com/office/drawing/2014/main" id="{00000000-0008-0000-3D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14</xdr:row>
          <xdr:rowOff>57150</xdr:rowOff>
        </xdr:from>
        <xdr:to>
          <xdr:col>7</xdr:col>
          <xdr:colOff>247650</xdr:colOff>
          <xdr:row>14</xdr:row>
          <xdr:rowOff>266700</xdr:rowOff>
        </xdr:to>
        <xdr:sp macro="" textlink="">
          <xdr:nvSpPr>
            <xdr:cNvPr id="96278" name="Option Button 22" hidden="1">
              <a:extLst>
                <a:ext uri="{63B3BB69-23CF-44E3-9099-C40C66FF867C}">
                  <a14:compatExt spid="_x0000_s96278"/>
                </a:ext>
                <a:ext uri="{FF2B5EF4-FFF2-40B4-BE49-F238E27FC236}">
                  <a16:creationId xmlns:a16="http://schemas.microsoft.com/office/drawing/2014/main" id="{00000000-0008-0000-3D00-00001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15</xdr:row>
          <xdr:rowOff>57150</xdr:rowOff>
        </xdr:from>
        <xdr:to>
          <xdr:col>7</xdr:col>
          <xdr:colOff>247650</xdr:colOff>
          <xdr:row>15</xdr:row>
          <xdr:rowOff>266700</xdr:rowOff>
        </xdr:to>
        <xdr:sp macro="" textlink="">
          <xdr:nvSpPr>
            <xdr:cNvPr id="96279" name="Option Button 23" hidden="1">
              <a:extLst>
                <a:ext uri="{63B3BB69-23CF-44E3-9099-C40C66FF867C}">
                  <a14:compatExt spid="_x0000_s96279"/>
                </a:ext>
                <a:ext uri="{FF2B5EF4-FFF2-40B4-BE49-F238E27FC236}">
                  <a16:creationId xmlns:a16="http://schemas.microsoft.com/office/drawing/2014/main" id="{00000000-0008-0000-3D00-00001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13</xdr:row>
          <xdr:rowOff>28575</xdr:rowOff>
        </xdr:from>
        <xdr:to>
          <xdr:col>9</xdr:col>
          <xdr:colOff>247650</xdr:colOff>
          <xdr:row>13</xdr:row>
          <xdr:rowOff>266700</xdr:rowOff>
        </xdr:to>
        <xdr:sp macro="" textlink="">
          <xdr:nvSpPr>
            <xdr:cNvPr id="96280" name="Option Button 24" hidden="1">
              <a:extLst>
                <a:ext uri="{63B3BB69-23CF-44E3-9099-C40C66FF867C}">
                  <a14:compatExt spid="_x0000_s96280"/>
                </a:ext>
                <a:ext uri="{FF2B5EF4-FFF2-40B4-BE49-F238E27FC236}">
                  <a16:creationId xmlns:a16="http://schemas.microsoft.com/office/drawing/2014/main" id="{00000000-0008-0000-3D00-00001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14</xdr:row>
          <xdr:rowOff>28575</xdr:rowOff>
        </xdr:from>
        <xdr:to>
          <xdr:col>9</xdr:col>
          <xdr:colOff>247650</xdr:colOff>
          <xdr:row>14</xdr:row>
          <xdr:rowOff>266700</xdr:rowOff>
        </xdr:to>
        <xdr:sp macro="" textlink="">
          <xdr:nvSpPr>
            <xdr:cNvPr id="96281" name="Option Button 25" hidden="1">
              <a:extLst>
                <a:ext uri="{63B3BB69-23CF-44E3-9099-C40C66FF867C}">
                  <a14:compatExt spid="_x0000_s96281"/>
                </a:ext>
                <a:ext uri="{FF2B5EF4-FFF2-40B4-BE49-F238E27FC236}">
                  <a16:creationId xmlns:a16="http://schemas.microsoft.com/office/drawing/2014/main" id="{00000000-0008-0000-3D00-00001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15</xdr:row>
          <xdr:rowOff>38100</xdr:rowOff>
        </xdr:from>
        <xdr:to>
          <xdr:col>9</xdr:col>
          <xdr:colOff>247650</xdr:colOff>
          <xdr:row>15</xdr:row>
          <xdr:rowOff>266700</xdr:rowOff>
        </xdr:to>
        <xdr:sp macro="" textlink="">
          <xdr:nvSpPr>
            <xdr:cNvPr id="96282" name="Option Button 26" hidden="1">
              <a:extLst>
                <a:ext uri="{63B3BB69-23CF-44E3-9099-C40C66FF867C}">
                  <a14:compatExt spid="_x0000_s96282"/>
                </a:ext>
                <a:ext uri="{FF2B5EF4-FFF2-40B4-BE49-F238E27FC236}">
                  <a16:creationId xmlns:a16="http://schemas.microsoft.com/office/drawing/2014/main" id="{00000000-0008-0000-3D00-00001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16</xdr:row>
          <xdr:rowOff>28575</xdr:rowOff>
        </xdr:from>
        <xdr:to>
          <xdr:col>9</xdr:col>
          <xdr:colOff>247650</xdr:colOff>
          <xdr:row>16</xdr:row>
          <xdr:rowOff>247650</xdr:rowOff>
        </xdr:to>
        <xdr:sp macro="" textlink="">
          <xdr:nvSpPr>
            <xdr:cNvPr id="96283" name="Option Button 27" hidden="1">
              <a:extLst>
                <a:ext uri="{63B3BB69-23CF-44E3-9099-C40C66FF867C}">
                  <a14:compatExt spid="_x0000_s96283"/>
                </a:ext>
                <a:ext uri="{FF2B5EF4-FFF2-40B4-BE49-F238E27FC236}">
                  <a16:creationId xmlns:a16="http://schemas.microsoft.com/office/drawing/2014/main" id="{00000000-0008-0000-3D00-00001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13</xdr:row>
          <xdr:rowOff>28575</xdr:rowOff>
        </xdr:from>
        <xdr:to>
          <xdr:col>8</xdr:col>
          <xdr:colOff>9525</xdr:colOff>
          <xdr:row>16</xdr:row>
          <xdr:rowOff>266700</xdr:rowOff>
        </xdr:to>
        <xdr:sp macro="" textlink="">
          <xdr:nvSpPr>
            <xdr:cNvPr id="96284" name="Group Box 28" hidden="1">
              <a:extLst>
                <a:ext uri="{63B3BB69-23CF-44E3-9099-C40C66FF867C}">
                  <a14:compatExt spid="_x0000_s96284"/>
                </a:ext>
                <a:ext uri="{FF2B5EF4-FFF2-40B4-BE49-F238E27FC236}">
                  <a16:creationId xmlns:a16="http://schemas.microsoft.com/office/drawing/2014/main" id="{00000000-0008-0000-3D00-00001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10</xdr:col>
          <xdr:colOff>9525</xdr:colOff>
          <xdr:row>16</xdr:row>
          <xdr:rowOff>266700</xdr:rowOff>
        </xdr:to>
        <xdr:sp macro="" textlink="">
          <xdr:nvSpPr>
            <xdr:cNvPr id="96285" name="Group Box 29" hidden="1">
              <a:extLst>
                <a:ext uri="{63B3BB69-23CF-44E3-9099-C40C66FF867C}">
                  <a14:compatExt spid="_x0000_s96285"/>
                </a:ext>
                <a:ext uri="{FF2B5EF4-FFF2-40B4-BE49-F238E27FC236}">
                  <a16:creationId xmlns:a16="http://schemas.microsoft.com/office/drawing/2014/main" id="{00000000-0008-0000-3D00-00001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16</xdr:row>
          <xdr:rowOff>28575</xdr:rowOff>
        </xdr:from>
        <xdr:to>
          <xdr:col>7</xdr:col>
          <xdr:colOff>247650</xdr:colOff>
          <xdr:row>16</xdr:row>
          <xdr:rowOff>247650</xdr:rowOff>
        </xdr:to>
        <xdr:sp macro="" textlink="">
          <xdr:nvSpPr>
            <xdr:cNvPr id="96286" name="Option Button 30" hidden="1">
              <a:extLst>
                <a:ext uri="{63B3BB69-23CF-44E3-9099-C40C66FF867C}">
                  <a14:compatExt spid="_x0000_s96286"/>
                </a:ext>
                <a:ext uri="{FF2B5EF4-FFF2-40B4-BE49-F238E27FC236}">
                  <a16:creationId xmlns:a16="http://schemas.microsoft.com/office/drawing/2014/main" id="{00000000-0008-0000-3D00-00001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17</xdr:row>
          <xdr:rowOff>76200</xdr:rowOff>
        </xdr:from>
        <xdr:to>
          <xdr:col>7</xdr:col>
          <xdr:colOff>247650</xdr:colOff>
          <xdr:row>18</xdr:row>
          <xdr:rowOff>28575</xdr:rowOff>
        </xdr:to>
        <xdr:sp macro="" textlink="">
          <xdr:nvSpPr>
            <xdr:cNvPr id="96287" name="Option Button 31" hidden="1">
              <a:extLst>
                <a:ext uri="{63B3BB69-23CF-44E3-9099-C40C66FF867C}">
                  <a14:compatExt spid="_x0000_s96287"/>
                </a:ext>
                <a:ext uri="{FF2B5EF4-FFF2-40B4-BE49-F238E27FC236}">
                  <a16:creationId xmlns:a16="http://schemas.microsoft.com/office/drawing/2014/main" id="{00000000-0008-0000-3D00-00001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18</xdr:row>
          <xdr:rowOff>57150</xdr:rowOff>
        </xdr:from>
        <xdr:to>
          <xdr:col>7</xdr:col>
          <xdr:colOff>247650</xdr:colOff>
          <xdr:row>18</xdr:row>
          <xdr:rowOff>266700</xdr:rowOff>
        </xdr:to>
        <xdr:sp macro="" textlink="">
          <xdr:nvSpPr>
            <xdr:cNvPr id="96288" name="Option Button 32" hidden="1">
              <a:extLst>
                <a:ext uri="{63B3BB69-23CF-44E3-9099-C40C66FF867C}">
                  <a14:compatExt spid="_x0000_s96288"/>
                </a:ext>
                <a:ext uri="{FF2B5EF4-FFF2-40B4-BE49-F238E27FC236}">
                  <a16:creationId xmlns:a16="http://schemas.microsoft.com/office/drawing/2014/main" id="{00000000-0008-0000-3D00-00002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19</xdr:row>
          <xdr:rowOff>57150</xdr:rowOff>
        </xdr:from>
        <xdr:to>
          <xdr:col>7</xdr:col>
          <xdr:colOff>247650</xdr:colOff>
          <xdr:row>19</xdr:row>
          <xdr:rowOff>266700</xdr:rowOff>
        </xdr:to>
        <xdr:sp macro="" textlink="">
          <xdr:nvSpPr>
            <xdr:cNvPr id="96289" name="Option Button 33" hidden="1">
              <a:extLst>
                <a:ext uri="{63B3BB69-23CF-44E3-9099-C40C66FF867C}">
                  <a14:compatExt spid="_x0000_s96289"/>
                </a:ext>
                <a:ext uri="{FF2B5EF4-FFF2-40B4-BE49-F238E27FC236}">
                  <a16:creationId xmlns:a16="http://schemas.microsoft.com/office/drawing/2014/main" id="{00000000-0008-0000-3D00-00002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xdr:row>
          <xdr:rowOff>28575</xdr:rowOff>
        </xdr:from>
        <xdr:to>
          <xdr:col>8</xdr:col>
          <xdr:colOff>28575</xdr:colOff>
          <xdr:row>20</xdr:row>
          <xdr:rowOff>247650</xdr:rowOff>
        </xdr:to>
        <xdr:sp macro="" textlink="">
          <xdr:nvSpPr>
            <xdr:cNvPr id="96290" name="Group Box 34" hidden="1">
              <a:extLst>
                <a:ext uri="{63B3BB69-23CF-44E3-9099-C40C66FF867C}">
                  <a14:compatExt spid="_x0000_s96290"/>
                </a:ext>
                <a:ext uri="{FF2B5EF4-FFF2-40B4-BE49-F238E27FC236}">
                  <a16:creationId xmlns:a16="http://schemas.microsoft.com/office/drawing/2014/main" id="{00000000-0008-0000-3D00-00002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20</xdr:row>
          <xdr:rowOff>9525</xdr:rowOff>
        </xdr:from>
        <xdr:to>
          <xdr:col>7</xdr:col>
          <xdr:colOff>247650</xdr:colOff>
          <xdr:row>20</xdr:row>
          <xdr:rowOff>228600</xdr:rowOff>
        </xdr:to>
        <xdr:sp macro="" textlink="">
          <xdr:nvSpPr>
            <xdr:cNvPr id="96291" name="Option Button 35" hidden="1">
              <a:extLst>
                <a:ext uri="{63B3BB69-23CF-44E3-9099-C40C66FF867C}">
                  <a14:compatExt spid="_x0000_s96291"/>
                </a:ext>
                <a:ext uri="{FF2B5EF4-FFF2-40B4-BE49-F238E27FC236}">
                  <a16:creationId xmlns:a16="http://schemas.microsoft.com/office/drawing/2014/main" id="{00000000-0008-0000-3D00-00002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17</xdr:row>
          <xdr:rowOff>38100</xdr:rowOff>
        </xdr:from>
        <xdr:to>
          <xdr:col>9</xdr:col>
          <xdr:colOff>247650</xdr:colOff>
          <xdr:row>17</xdr:row>
          <xdr:rowOff>266700</xdr:rowOff>
        </xdr:to>
        <xdr:sp macro="" textlink="">
          <xdr:nvSpPr>
            <xdr:cNvPr id="96292" name="Option Button 36" hidden="1">
              <a:extLst>
                <a:ext uri="{63B3BB69-23CF-44E3-9099-C40C66FF867C}">
                  <a14:compatExt spid="_x0000_s96292"/>
                </a:ext>
                <a:ext uri="{FF2B5EF4-FFF2-40B4-BE49-F238E27FC236}">
                  <a16:creationId xmlns:a16="http://schemas.microsoft.com/office/drawing/2014/main" id="{00000000-0008-0000-3D00-00002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18</xdr:row>
          <xdr:rowOff>28575</xdr:rowOff>
        </xdr:from>
        <xdr:to>
          <xdr:col>9</xdr:col>
          <xdr:colOff>247650</xdr:colOff>
          <xdr:row>18</xdr:row>
          <xdr:rowOff>266700</xdr:rowOff>
        </xdr:to>
        <xdr:sp macro="" textlink="">
          <xdr:nvSpPr>
            <xdr:cNvPr id="96293" name="Option Button 37" hidden="1">
              <a:extLst>
                <a:ext uri="{63B3BB69-23CF-44E3-9099-C40C66FF867C}">
                  <a14:compatExt spid="_x0000_s96293"/>
                </a:ext>
                <a:ext uri="{FF2B5EF4-FFF2-40B4-BE49-F238E27FC236}">
                  <a16:creationId xmlns:a16="http://schemas.microsoft.com/office/drawing/2014/main" id="{00000000-0008-0000-3D00-00002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19</xdr:row>
          <xdr:rowOff>38100</xdr:rowOff>
        </xdr:from>
        <xdr:to>
          <xdr:col>9</xdr:col>
          <xdr:colOff>247650</xdr:colOff>
          <xdr:row>19</xdr:row>
          <xdr:rowOff>266700</xdr:rowOff>
        </xdr:to>
        <xdr:sp macro="" textlink="">
          <xdr:nvSpPr>
            <xdr:cNvPr id="96294" name="Option Button 38" hidden="1">
              <a:extLst>
                <a:ext uri="{63B3BB69-23CF-44E3-9099-C40C66FF867C}">
                  <a14:compatExt spid="_x0000_s96294"/>
                </a:ext>
                <a:ext uri="{FF2B5EF4-FFF2-40B4-BE49-F238E27FC236}">
                  <a16:creationId xmlns:a16="http://schemas.microsoft.com/office/drawing/2014/main" id="{00000000-0008-0000-3D00-00002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20</xdr:row>
          <xdr:rowOff>28575</xdr:rowOff>
        </xdr:from>
        <xdr:to>
          <xdr:col>9</xdr:col>
          <xdr:colOff>247650</xdr:colOff>
          <xdr:row>20</xdr:row>
          <xdr:rowOff>247650</xdr:rowOff>
        </xdr:to>
        <xdr:sp macro="" textlink="">
          <xdr:nvSpPr>
            <xdr:cNvPr id="96295" name="Option Button 39" hidden="1">
              <a:extLst>
                <a:ext uri="{63B3BB69-23CF-44E3-9099-C40C66FF867C}">
                  <a14:compatExt spid="_x0000_s96295"/>
                </a:ext>
                <a:ext uri="{FF2B5EF4-FFF2-40B4-BE49-F238E27FC236}">
                  <a16:creationId xmlns:a16="http://schemas.microsoft.com/office/drawing/2014/main" id="{00000000-0008-0000-3D00-00002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10</xdr:col>
          <xdr:colOff>0</xdr:colOff>
          <xdr:row>20</xdr:row>
          <xdr:rowOff>266700</xdr:rowOff>
        </xdr:to>
        <xdr:sp macro="" textlink="">
          <xdr:nvSpPr>
            <xdr:cNvPr id="96296" name="Group Box 40" hidden="1">
              <a:extLst>
                <a:ext uri="{63B3BB69-23CF-44E3-9099-C40C66FF867C}">
                  <a14:compatExt spid="_x0000_s96296"/>
                </a:ext>
                <a:ext uri="{FF2B5EF4-FFF2-40B4-BE49-F238E27FC236}">
                  <a16:creationId xmlns:a16="http://schemas.microsoft.com/office/drawing/2014/main" id="{00000000-0008-0000-3D00-00002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21</xdr:row>
          <xdr:rowOff>76200</xdr:rowOff>
        </xdr:from>
        <xdr:to>
          <xdr:col>7</xdr:col>
          <xdr:colOff>247650</xdr:colOff>
          <xdr:row>22</xdr:row>
          <xdr:rowOff>0</xdr:rowOff>
        </xdr:to>
        <xdr:sp macro="" textlink="">
          <xdr:nvSpPr>
            <xdr:cNvPr id="96297" name="Option Button 41" hidden="1">
              <a:extLst>
                <a:ext uri="{63B3BB69-23CF-44E3-9099-C40C66FF867C}">
                  <a14:compatExt spid="_x0000_s96297"/>
                </a:ext>
                <a:ext uri="{FF2B5EF4-FFF2-40B4-BE49-F238E27FC236}">
                  <a16:creationId xmlns:a16="http://schemas.microsoft.com/office/drawing/2014/main" id="{00000000-0008-0000-3D00-00002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22</xdr:row>
          <xdr:rowOff>38100</xdr:rowOff>
        </xdr:from>
        <xdr:to>
          <xdr:col>7</xdr:col>
          <xdr:colOff>247650</xdr:colOff>
          <xdr:row>22</xdr:row>
          <xdr:rowOff>266700</xdr:rowOff>
        </xdr:to>
        <xdr:sp macro="" textlink="">
          <xdr:nvSpPr>
            <xdr:cNvPr id="96298" name="Option Button 42" hidden="1">
              <a:extLst>
                <a:ext uri="{63B3BB69-23CF-44E3-9099-C40C66FF867C}">
                  <a14:compatExt spid="_x0000_s96298"/>
                </a:ext>
                <a:ext uri="{FF2B5EF4-FFF2-40B4-BE49-F238E27FC236}">
                  <a16:creationId xmlns:a16="http://schemas.microsoft.com/office/drawing/2014/main" id="{00000000-0008-0000-3D00-00002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23</xdr:row>
          <xdr:rowOff>57150</xdr:rowOff>
        </xdr:from>
        <xdr:to>
          <xdr:col>7</xdr:col>
          <xdr:colOff>247650</xdr:colOff>
          <xdr:row>23</xdr:row>
          <xdr:rowOff>266700</xdr:rowOff>
        </xdr:to>
        <xdr:sp macro="" textlink="">
          <xdr:nvSpPr>
            <xdr:cNvPr id="96299" name="Option Button 43" hidden="1">
              <a:extLst>
                <a:ext uri="{63B3BB69-23CF-44E3-9099-C40C66FF867C}">
                  <a14:compatExt spid="_x0000_s96299"/>
                </a:ext>
                <a:ext uri="{FF2B5EF4-FFF2-40B4-BE49-F238E27FC236}">
                  <a16:creationId xmlns:a16="http://schemas.microsoft.com/office/drawing/2014/main" id="{00000000-0008-0000-3D00-00002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21</xdr:row>
          <xdr:rowOff>38100</xdr:rowOff>
        </xdr:from>
        <xdr:to>
          <xdr:col>9</xdr:col>
          <xdr:colOff>247650</xdr:colOff>
          <xdr:row>21</xdr:row>
          <xdr:rowOff>266700</xdr:rowOff>
        </xdr:to>
        <xdr:sp macro="" textlink="">
          <xdr:nvSpPr>
            <xdr:cNvPr id="96300" name="Option Button 44" hidden="1">
              <a:extLst>
                <a:ext uri="{63B3BB69-23CF-44E3-9099-C40C66FF867C}">
                  <a14:compatExt spid="_x0000_s96300"/>
                </a:ext>
                <a:ext uri="{FF2B5EF4-FFF2-40B4-BE49-F238E27FC236}">
                  <a16:creationId xmlns:a16="http://schemas.microsoft.com/office/drawing/2014/main" id="{00000000-0008-0000-3D00-00002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22</xdr:row>
          <xdr:rowOff>28575</xdr:rowOff>
        </xdr:from>
        <xdr:to>
          <xdr:col>9</xdr:col>
          <xdr:colOff>247650</xdr:colOff>
          <xdr:row>22</xdr:row>
          <xdr:rowOff>266700</xdr:rowOff>
        </xdr:to>
        <xdr:sp macro="" textlink="">
          <xdr:nvSpPr>
            <xdr:cNvPr id="96301" name="Option Button 45" hidden="1">
              <a:extLst>
                <a:ext uri="{63B3BB69-23CF-44E3-9099-C40C66FF867C}">
                  <a14:compatExt spid="_x0000_s96301"/>
                </a:ext>
                <a:ext uri="{FF2B5EF4-FFF2-40B4-BE49-F238E27FC236}">
                  <a16:creationId xmlns:a16="http://schemas.microsoft.com/office/drawing/2014/main" id="{00000000-0008-0000-3D00-00002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23</xdr:row>
          <xdr:rowOff>38100</xdr:rowOff>
        </xdr:from>
        <xdr:to>
          <xdr:col>9</xdr:col>
          <xdr:colOff>247650</xdr:colOff>
          <xdr:row>23</xdr:row>
          <xdr:rowOff>266700</xdr:rowOff>
        </xdr:to>
        <xdr:sp macro="" textlink="">
          <xdr:nvSpPr>
            <xdr:cNvPr id="96302" name="Option Button 46" hidden="1">
              <a:extLst>
                <a:ext uri="{63B3BB69-23CF-44E3-9099-C40C66FF867C}">
                  <a14:compatExt spid="_x0000_s96302"/>
                </a:ext>
                <a:ext uri="{FF2B5EF4-FFF2-40B4-BE49-F238E27FC236}">
                  <a16:creationId xmlns:a16="http://schemas.microsoft.com/office/drawing/2014/main" id="{00000000-0008-0000-3D00-00002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24</xdr:row>
          <xdr:rowOff>28575</xdr:rowOff>
        </xdr:from>
        <xdr:to>
          <xdr:col>9</xdr:col>
          <xdr:colOff>247650</xdr:colOff>
          <xdr:row>24</xdr:row>
          <xdr:rowOff>247650</xdr:rowOff>
        </xdr:to>
        <xdr:sp macro="" textlink="">
          <xdr:nvSpPr>
            <xdr:cNvPr id="96303" name="Option Button 47" hidden="1">
              <a:extLst>
                <a:ext uri="{63B3BB69-23CF-44E3-9099-C40C66FF867C}">
                  <a14:compatExt spid="_x0000_s96303"/>
                </a:ext>
                <a:ext uri="{FF2B5EF4-FFF2-40B4-BE49-F238E27FC236}">
                  <a16:creationId xmlns:a16="http://schemas.microsoft.com/office/drawing/2014/main" id="{00000000-0008-0000-3D00-00002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28575</xdr:rowOff>
        </xdr:from>
        <xdr:to>
          <xdr:col>8</xdr:col>
          <xdr:colOff>9525</xdr:colOff>
          <xdr:row>24</xdr:row>
          <xdr:rowOff>266700</xdr:rowOff>
        </xdr:to>
        <xdr:sp macro="" textlink="">
          <xdr:nvSpPr>
            <xdr:cNvPr id="96304" name="Group Box 48" hidden="1">
              <a:extLst>
                <a:ext uri="{63B3BB69-23CF-44E3-9099-C40C66FF867C}">
                  <a14:compatExt spid="_x0000_s96304"/>
                </a:ext>
                <a:ext uri="{FF2B5EF4-FFF2-40B4-BE49-F238E27FC236}">
                  <a16:creationId xmlns:a16="http://schemas.microsoft.com/office/drawing/2014/main" id="{00000000-0008-0000-3D00-00003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9525</xdr:rowOff>
        </xdr:from>
        <xdr:to>
          <xdr:col>10</xdr:col>
          <xdr:colOff>9525</xdr:colOff>
          <xdr:row>24</xdr:row>
          <xdr:rowOff>266700</xdr:rowOff>
        </xdr:to>
        <xdr:sp macro="" textlink="">
          <xdr:nvSpPr>
            <xdr:cNvPr id="96305" name="Group Box 49" hidden="1">
              <a:extLst>
                <a:ext uri="{63B3BB69-23CF-44E3-9099-C40C66FF867C}">
                  <a14:compatExt spid="_x0000_s96305"/>
                </a:ext>
                <a:ext uri="{FF2B5EF4-FFF2-40B4-BE49-F238E27FC236}">
                  <a16:creationId xmlns:a16="http://schemas.microsoft.com/office/drawing/2014/main" id="{00000000-0008-0000-3D00-000031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24</xdr:row>
          <xdr:rowOff>0</xdr:rowOff>
        </xdr:from>
        <xdr:to>
          <xdr:col>7</xdr:col>
          <xdr:colOff>247650</xdr:colOff>
          <xdr:row>24</xdr:row>
          <xdr:rowOff>219075</xdr:rowOff>
        </xdr:to>
        <xdr:sp macro="" textlink="">
          <xdr:nvSpPr>
            <xdr:cNvPr id="96306" name="Option Button 50" hidden="1">
              <a:extLst>
                <a:ext uri="{63B3BB69-23CF-44E3-9099-C40C66FF867C}">
                  <a14:compatExt spid="_x0000_s96306"/>
                </a:ext>
                <a:ext uri="{FF2B5EF4-FFF2-40B4-BE49-F238E27FC236}">
                  <a16:creationId xmlns:a16="http://schemas.microsoft.com/office/drawing/2014/main" id="{00000000-0008-0000-3D00-00003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25</xdr:row>
          <xdr:rowOff>76200</xdr:rowOff>
        </xdr:from>
        <xdr:to>
          <xdr:col>7</xdr:col>
          <xdr:colOff>247650</xdr:colOff>
          <xdr:row>26</xdr:row>
          <xdr:rowOff>28575</xdr:rowOff>
        </xdr:to>
        <xdr:sp macro="" textlink="">
          <xdr:nvSpPr>
            <xdr:cNvPr id="96307" name="Option Button 51" hidden="1">
              <a:extLst>
                <a:ext uri="{63B3BB69-23CF-44E3-9099-C40C66FF867C}">
                  <a14:compatExt spid="_x0000_s96307"/>
                </a:ext>
                <a:ext uri="{FF2B5EF4-FFF2-40B4-BE49-F238E27FC236}">
                  <a16:creationId xmlns:a16="http://schemas.microsoft.com/office/drawing/2014/main" id="{00000000-0008-0000-3D00-00003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26</xdr:row>
          <xdr:rowOff>57150</xdr:rowOff>
        </xdr:from>
        <xdr:to>
          <xdr:col>7</xdr:col>
          <xdr:colOff>247650</xdr:colOff>
          <xdr:row>26</xdr:row>
          <xdr:rowOff>266700</xdr:rowOff>
        </xdr:to>
        <xdr:sp macro="" textlink="">
          <xdr:nvSpPr>
            <xdr:cNvPr id="96308" name="Option Button 52" hidden="1">
              <a:extLst>
                <a:ext uri="{63B3BB69-23CF-44E3-9099-C40C66FF867C}">
                  <a14:compatExt spid="_x0000_s96308"/>
                </a:ext>
                <a:ext uri="{FF2B5EF4-FFF2-40B4-BE49-F238E27FC236}">
                  <a16:creationId xmlns:a16="http://schemas.microsoft.com/office/drawing/2014/main" id="{00000000-0008-0000-3D00-00003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27</xdr:row>
          <xdr:rowOff>28575</xdr:rowOff>
        </xdr:from>
        <xdr:to>
          <xdr:col>7</xdr:col>
          <xdr:colOff>247650</xdr:colOff>
          <xdr:row>27</xdr:row>
          <xdr:rowOff>266700</xdr:rowOff>
        </xdr:to>
        <xdr:sp macro="" textlink="">
          <xdr:nvSpPr>
            <xdr:cNvPr id="96309" name="Option Button 53" hidden="1">
              <a:extLst>
                <a:ext uri="{63B3BB69-23CF-44E3-9099-C40C66FF867C}">
                  <a14:compatExt spid="_x0000_s96309"/>
                </a:ext>
                <a:ext uri="{FF2B5EF4-FFF2-40B4-BE49-F238E27FC236}">
                  <a16:creationId xmlns:a16="http://schemas.microsoft.com/office/drawing/2014/main" id="{00000000-0008-0000-3D00-00003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25</xdr:row>
          <xdr:rowOff>28575</xdr:rowOff>
        </xdr:from>
        <xdr:to>
          <xdr:col>8</xdr:col>
          <xdr:colOff>28575</xdr:colOff>
          <xdr:row>28</xdr:row>
          <xdr:rowOff>247650</xdr:rowOff>
        </xdr:to>
        <xdr:sp macro="" textlink="">
          <xdr:nvSpPr>
            <xdr:cNvPr id="96310" name="Group Box 54" hidden="1">
              <a:extLst>
                <a:ext uri="{63B3BB69-23CF-44E3-9099-C40C66FF867C}">
                  <a14:compatExt spid="_x0000_s96310"/>
                </a:ext>
                <a:ext uri="{FF2B5EF4-FFF2-40B4-BE49-F238E27FC236}">
                  <a16:creationId xmlns:a16="http://schemas.microsoft.com/office/drawing/2014/main" id="{00000000-0008-0000-3D00-00003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27</xdr:row>
          <xdr:rowOff>266700</xdr:rowOff>
        </xdr:from>
        <xdr:to>
          <xdr:col>7</xdr:col>
          <xdr:colOff>247650</xdr:colOff>
          <xdr:row>28</xdr:row>
          <xdr:rowOff>219075</xdr:rowOff>
        </xdr:to>
        <xdr:sp macro="" textlink="">
          <xdr:nvSpPr>
            <xdr:cNvPr id="96311" name="Option Button 55" hidden="1">
              <a:extLst>
                <a:ext uri="{63B3BB69-23CF-44E3-9099-C40C66FF867C}">
                  <a14:compatExt spid="_x0000_s96311"/>
                </a:ext>
                <a:ext uri="{FF2B5EF4-FFF2-40B4-BE49-F238E27FC236}">
                  <a16:creationId xmlns:a16="http://schemas.microsoft.com/office/drawing/2014/main" id="{00000000-0008-0000-3D00-00003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25</xdr:row>
          <xdr:rowOff>38100</xdr:rowOff>
        </xdr:from>
        <xdr:to>
          <xdr:col>9</xdr:col>
          <xdr:colOff>247650</xdr:colOff>
          <xdr:row>25</xdr:row>
          <xdr:rowOff>266700</xdr:rowOff>
        </xdr:to>
        <xdr:sp macro="" textlink="">
          <xdr:nvSpPr>
            <xdr:cNvPr id="96312" name="Option Button 56" hidden="1">
              <a:extLst>
                <a:ext uri="{63B3BB69-23CF-44E3-9099-C40C66FF867C}">
                  <a14:compatExt spid="_x0000_s96312"/>
                </a:ext>
                <a:ext uri="{FF2B5EF4-FFF2-40B4-BE49-F238E27FC236}">
                  <a16:creationId xmlns:a16="http://schemas.microsoft.com/office/drawing/2014/main" id="{00000000-0008-0000-3D00-00003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26</xdr:row>
          <xdr:rowOff>28575</xdr:rowOff>
        </xdr:from>
        <xdr:to>
          <xdr:col>9</xdr:col>
          <xdr:colOff>247650</xdr:colOff>
          <xdr:row>26</xdr:row>
          <xdr:rowOff>266700</xdr:rowOff>
        </xdr:to>
        <xdr:sp macro="" textlink="">
          <xdr:nvSpPr>
            <xdr:cNvPr id="96313" name="Option Button 57" hidden="1">
              <a:extLst>
                <a:ext uri="{63B3BB69-23CF-44E3-9099-C40C66FF867C}">
                  <a14:compatExt spid="_x0000_s96313"/>
                </a:ext>
                <a:ext uri="{FF2B5EF4-FFF2-40B4-BE49-F238E27FC236}">
                  <a16:creationId xmlns:a16="http://schemas.microsoft.com/office/drawing/2014/main" id="{00000000-0008-0000-3D00-00003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27</xdr:row>
          <xdr:rowOff>38100</xdr:rowOff>
        </xdr:from>
        <xdr:to>
          <xdr:col>9</xdr:col>
          <xdr:colOff>247650</xdr:colOff>
          <xdr:row>27</xdr:row>
          <xdr:rowOff>266700</xdr:rowOff>
        </xdr:to>
        <xdr:sp macro="" textlink="">
          <xdr:nvSpPr>
            <xdr:cNvPr id="96314" name="Option Button 58" hidden="1">
              <a:extLst>
                <a:ext uri="{63B3BB69-23CF-44E3-9099-C40C66FF867C}">
                  <a14:compatExt spid="_x0000_s96314"/>
                </a:ext>
                <a:ext uri="{FF2B5EF4-FFF2-40B4-BE49-F238E27FC236}">
                  <a16:creationId xmlns:a16="http://schemas.microsoft.com/office/drawing/2014/main" id="{00000000-0008-0000-3D00-00003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28</xdr:row>
          <xdr:rowOff>28575</xdr:rowOff>
        </xdr:from>
        <xdr:to>
          <xdr:col>9</xdr:col>
          <xdr:colOff>247650</xdr:colOff>
          <xdr:row>28</xdr:row>
          <xdr:rowOff>247650</xdr:rowOff>
        </xdr:to>
        <xdr:sp macro="" textlink="">
          <xdr:nvSpPr>
            <xdr:cNvPr id="96315" name="Option Button 59" hidden="1">
              <a:extLst>
                <a:ext uri="{63B3BB69-23CF-44E3-9099-C40C66FF867C}">
                  <a14:compatExt spid="_x0000_s96315"/>
                </a:ext>
                <a:ext uri="{FF2B5EF4-FFF2-40B4-BE49-F238E27FC236}">
                  <a16:creationId xmlns:a16="http://schemas.microsoft.com/office/drawing/2014/main" id="{00000000-0008-0000-3D00-00003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9525</xdr:rowOff>
        </xdr:from>
        <xdr:to>
          <xdr:col>10</xdr:col>
          <xdr:colOff>0</xdr:colOff>
          <xdr:row>28</xdr:row>
          <xdr:rowOff>266700</xdr:rowOff>
        </xdr:to>
        <xdr:sp macro="" textlink="">
          <xdr:nvSpPr>
            <xdr:cNvPr id="96316" name="Group Box 60" hidden="1">
              <a:extLst>
                <a:ext uri="{63B3BB69-23CF-44E3-9099-C40C66FF867C}">
                  <a14:compatExt spid="_x0000_s96316"/>
                </a:ext>
                <a:ext uri="{FF2B5EF4-FFF2-40B4-BE49-F238E27FC236}">
                  <a16:creationId xmlns:a16="http://schemas.microsoft.com/office/drawing/2014/main" id="{00000000-0008-0000-3D00-00003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29</xdr:row>
          <xdr:rowOff>76200</xdr:rowOff>
        </xdr:from>
        <xdr:to>
          <xdr:col>7</xdr:col>
          <xdr:colOff>247650</xdr:colOff>
          <xdr:row>30</xdr:row>
          <xdr:rowOff>9525</xdr:rowOff>
        </xdr:to>
        <xdr:sp macro="" textlink="">
          <xdr:nvSpPr>
            <xdr:cNvPr id="96317" name="Option Button 61" hidden="1">
              <a:extLst>
                <a:ext uri="{63B3BB69-23CF-44E3-9099-C40C66FF867C}">
                  <a14:compatExt spid="_x0000_s96317"/>
                </a:ext>
                <a:ext uri="{FF2B5EF4-FFF2-40B4-BE49-F238E27FC236}">
                  <a16:creationId xmlns:a16="http://schemas.microsoft.com/office/drawing/2014/main" id="{00000000-0008-0000-3D00-00003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30</xdr:row>
          <xdr:rowOff>76200</xdr:rowOff>
        </xdr:from>
        <xdr:to>
          <xdr:col>7</xdr:col>
          <xdr:colOff>247650</xdr:colOff>
          <xdr:row>31</xdr:row>
          <xdr:rowOff>9525</xdr:rowOff>
        </xdr:to>
        <xdr:sp macro="" textlink="">
          <xdr:nvSpPr>
            <xdr:cNvPr id="96318" name="Option Button 62" hidden="1">
              <a:extLst>
                <a:ext uri="{63B3BB69-23CF-44E3-9099-C40C66FF867C}">
                  <a14:compatExt spid="_x0000_s96318"/>
                </a:ext>
                <a:ext uri="{FF2B5EF4-FFF2-40B4-BE49-F238E27FC236}">
                  <a16:creationId xmlns:a16="http://schemas.microsoft.com/office/drawing/2014/main" id="{00000000-0008-0000-3D00-00003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31</xdr:row>
          <xdr:rowOff>76200</xdr:rowOff>
        </xdr:from>
        <xdr:to>
          <xdr:col>7</xdr:col>
          <xdr:colOff>247650</xdr:colOff>
          <xdr:row>32</xdr:row>
          <xdr:rowOff>0</xdr:rowOff>
        </xdr:to>
        <xdr:sp macro="" textlink="">
          <xdr:nvSpPr>
            <xdr:cNvPr id="96319" name="Option Button 63" hidden="1">
              <a:extLst>
                <a:ext uri="{63B3BB69-23CF-44E3-9099-C40C66FF867C}">
                  <a14:compatExt spid="_x0000_s96319"/>
                </a:ext>
                <a:ext uri="{FF2B5EF4-FFF2-40B4-BE49-F238E27FC236}">
                  <a16:creationId xmlns:a16="http://schemas.microsoft.com/office/drawing/2014/main" id="{00000000-0008-0000-3D00-00003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29</xdr:row>
          <xdr:rowOff>76200</xdr:rowOff>
        </xdr:from>
        <xdr:to>
          <xdr:col>9</xdr:col>
          <xdr:colOff>247650</xdr:colOff>
          <xdr:row>30</xdr:row>
          <xdr:rowOff>0</xdr:rowOff>
        </xdr:to>
        <xdr:sp macro="" textlink="">
          <xdr:nvSpPr>
            <xdr:cNvPr id="96320" name="Option Button 64" hidden="1">
              <a:extLst>
                <a:ext uri="{63B3BB69-23CF-44E3-9099-C40C66FF867C}">
                  <a14:compatExt spid="_x0000_s96320"/>
                </a:ext>
                <a:ext uri="{FF2B5EF4-FFF2-40B4-BE49-F238E27FC236}">
                  <a16:creationId xmlns:a16="http://schemas.microsoft.com/office/drawing/2014/main" id="{00000000-0008-0000-3D00-00004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30</xdr:row>
          <xdr:rowOff>57150</xdr:rowOff>
        </xdr:from>
        <xdr:to>
          <xdr:col>9</xdr:col>
          <xdr:colOff>247650</xdr:colOff>
          <xdr:row>30</xdr:row>
          <xdr:rowOff>266700</xdr:rowOff>
        </xdr:to>
        <xdr:sp macro="" textlink="">
          <xdr:nvSpPr>
            <xdr:cNvPr id="96321" name="Option Button 65" hidden="1">
              <a:extLst>
                <a:ext uri="{63B3BB69-23CF-44E3-9099-C40C66FF867C}">
                  <a14:compatExt spid="_x0000_s96321"/>
                </a:ext>
                <a:ext uri="{FF2B5EF4-FFF2-40B4-BE49-F238E27FC236}">
                  <a16:creationId xmlns:a16="http://schemas.microsoft.com/office/drawing/2014/main" id="{00000000-0008-0000-3D00-00004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31</xdr:row>
          <xdr:rowOff>76200</xdr:rowOff>
        </xdr:from>
        <xdr:to>
          <xdr:col>9</xdr:col>
          <xdr:colOff>247650</xdr:colOff>
          <xdr:row>32</xdr:row>
          <xdr:rowOff>0</xdr:rowOff>
        </xdr:to>
        <xdr:sp macro="" textlink="">
          <xdr:nvSpPr>
            <xdr:cNvPr id="96322" name="Option Button 66" hidden="1">
              <a:extLst>
                <a:ext uri="{63B3BB69-23CF-44E3-9099-C40C66FF867C}">
                  <a14:compatExt spid="_x0000_s96322"/>
                </a:ext>
                <a:ext uri="{FF2B5EF4-FFF2-40B4-BE49-F238E27FC236}">
                  <a16:creationId xmlns:a16="http://schemas.microsoft.com/office/drawing/2014/main" id="{00000000-0008-0000-3D00-00004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32</xdr:row>
          <xdr:rowOff>38100</xdr:rowOff>
        </xdr:from>
        <xdr:to>
          <xdr:col>9</xdr:col>
          <xdr:colOff>247650</xdr:colOff>
          <xdr:row>32</xdr:row>
          <xdr:rowOff>266700</xdr:rowOff>
        </xdr:to>
        <xdr:sp macro="" textlink="">
          <xdr:nvSpPr>
            <xdr:cNvPr id="96323" name="Option Button 67" hidden="1">
              <a:extLst>
                <a:ext uri="{63B3BB69-23CF-44E3-9099-C40C66FF867C}">
                  <a14:compatExt spid="_x0000_s96323"/>
                </a:ext>
                <a:ext uri="{FF2B5EF4-FFF2-40B4-BE49-F238E27FC236}">
                  <a16:creationId xmlns:a16="http://schemas.microsoft.com/office/drawing/2014/main" id="{00000000-0008-0000-3D00-00004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29</xdr:row>
          <xdr:rowOff>38100</xdr:rowOff>
        </xdr:from>
        <xdr:to>
          <xdr:col>8</xdr:col>
          <xdr:colOff>9525</xdr:colOff>
          <xdr:row>32</xdr:row>
          <xdr:rowOff>266700</xdr:rowOff>
        </xdr:to>
        <xdr:sp macro="" textlink="">
          <xdr:nvSpPr>
            <xdr:cNvPr id="96324" name="Group Box 68" hidden="1">
              <a:extLst>
                <a:ext uri="{63B3BB69-23CF-44E3-9099-C40C66FF867C}">
                  <a14:compatExt spid="_x0000_s96324"/>
                </a:ext>
                <a:ext uri="{FF2B5EF4-FFF2-40B4-BE49-F238E27FC236}">
                  <a16:creationId xmlns:a16="http://schemas.microsoft.com/office/drawing/2014/main" id="{00000000-0008-0000-3D00-00004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29</xdr:row>
          <xdr:rowOff>28575</xdr:rowOff>
        </xdr:from>
        <xdr:to>
          <xdr:col>10</xdr:col>
          <xdr:colOff>9525</xdr:colOff>
          <xdr:row>32</xdr:row>
          <xdr:rowOff>266700</xdr:rowOff>
        </xdr:to>
        <xdr:sp macro="" textlink="">
          <xdr:nvSpPr>
            <xdr:cNvPr id="96325" name="Group Box 69" hidden="1">
              <a:extLst>
                <a:ext uri="{63B3BB69-23CF-44E3-9099-C40C66FF867C}">
                  <a14:compatExt spid="_x0000_s96325"/>
                </a:ext>
                <a:ext uri="{FF2B5EF4-FFF2-40B4-BE49-F238E27FC236}">
                  <a16:creationId xmlns:a16="http://schemas.microsoft.com/office/drawing/2014/main" id="{00000000-0008-0000-3D00-00004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32</xdr:row>
          <xdr:rowOff>9525</xdr:rowOff>
        </xdr:from>
        <xdr:to>
          <xdr:col>7</xdr:col>
          <xdr:colOff>247650</xdr:colOff>
          <xdr:row>32</xdr:row>
          <xdr:rowOff>228600</xdr:rowOff>
        </xdr:to>
        <xdr:sp macro="" textlink="">
          <xdr:nvSpPr>
            <xdr:cNvPr id="96326" name="Option Button 70" hidden="1">
              <a:extLst>
                <a:ext uri="{63B3BB69-23CF-44E3-9099-C40C66FF867C}">
                  <a14:compatExt spid="_x0000_s96326"/>
                </a:ext>
                <a:ext uri="{FF2B5EF4-FFF2-40B4-BE49-F238E27FC236}">
                  <a16:creationId xmlns:a16="http://schemas.microsoft.com/office/drawing/2014/main" id="{00000000-0008-0000-3D00-00004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33</xdr:row>
          <xdr:rowOff>76200</xdr:rowOff>
        </xdr:from>
        <xdr:to>
          <xdr:col>7</xdr:col>
          <xdr:colOff>247650</xdr:colOff>
          <xdr:row>34</xdr:row>
          <xdr:rowOff>28575</xdr:rowOff>
        </xdr:to>
        <xdr:sp macro="" textlink="">
          <xdr:nvSpPr>
            <xdr:cNvPr id="96327" name="Option Button 71" hidden="1">
              <a:extLst>
                <a:ext uri="{63B3BB69-23CF-44E3-9099-C40C66FF867C}">
                  <a14:compatExt spid="_x0000_s96327"/>
                </a:ext>
                <a:ext uri="{FF2B5EF4-FFF2-40B4-BE49-F238E27FC236}">
                  <a16:creationId xmlns:a16="http://schemas.microsoft.com/office/drawing/2014/main" id="{00000000-0008-0000-3D00-00004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34</xdr:row>
          <xdr:rowOff>57150</xdr:rowOff>
        </xdr:from>
        <xdr:to>
          <xdr:col>7</xdr:col>
          <xdr:colOff>247650</xdr:colOff>
          <xdr:row>34</xdr:row>
          <xdr:rowOff>266700</xdr:rowOff>
        </xdr:to>
        <xdr:sp macro="" textlink="">
          <xdr:nvSpPr>
            <xdr:cNvPr id="96328" name="Option Button 72" hidden="1">
              <a:extLst>
                <a:ext uri="{63B3BB69-23CF-44E3-9099-C40C66FF867C}">
                  <a14:compatExt spid="_x0000_s96328"/>
                </a:ext>
                <a:ext uri="{FF2B5EF4-FFF2-40B4-BE49-F238E27FC236}">
                  <a16:creationId xmlns:a16="http://schemas.microsoft.com/office/drawing/2014/main" id="{00000000-0008-0000-3D00-00004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35</xdr:row>
          <xdr:rowOff>38100</xdr:rowOff>
        </xdr:from>
        <xdr:to>
          <xdr:col>7</xdr:col>
          <xdr:colOff>247650</xdr:colOff>
          <xdr:row>35</xdr:row>
          <xdr:rowOff>266700</xdr:rowOff>
        </xdr:to>
        <xdr:sp macro="" textlink="">
          <xdr:nvSpPr>
            <xdr:cNvPr id="96329" name="Option Button 73" hidden="1">
              <a:extLst>
                <a:ext uri="{63B3BB69-23CF-44E3-9099-C40C66FF867C}">
                  <a14:compatExt spid="_x0000_s96329"/>
                </a:ext>
                <a:ext uri="{FF2B5EF4-FFF2-40B4-BE49-F238E27FC236}">
                  <a16:creationId xmlns:a16="http://schemas.microsoft.com/office/drawing/2014/main" id="{00000000-0008-0000-3D00-00004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33</xdr:row>
          <xdr:rowOff>47625</xdr:rowOff>
        </xdr:from>
        <xdr:to>
          <xdr:col>8</xdr:col>
          <xdr:colOff>28575</xdr:colOff>
          <xdr:row>36</xdr:row>
          <xdr:rowOff>266700</xdr:rowOff>
        </xdr:to>
        <xdr:sp macro="" textlink="">
          <xdr:nvSpPr>
            <xdr:cNvPr id="96330" name="Group Box 74" hidden="1">
              <a:extLst>
                <a:ext uri="{63B3BB69-23CF-44E3-9099-C40C66FF867C}">
                  <a14:compatExt spid="_x0000_s96330"/>
                </a:ext>
                <a:ext uri="{FF2B5EF4-FFF2-40B4-BE49-F238E27FC236}">
                  <a16:creationId xmlns:a16="http://schemas.microsoft.com/office/drawing/2014/main" id="{00000000-0008-0000-3D00-00004A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36</xdr:row>
          <xdr:rowOff>28575</xdr:rowOff>
        </xdr:from>
        <xdr:to>
          <xdr:col>7</xdr:col>
          <xdr:colOff>247650</xdr:colOff>
          <xdr:row>36</xdr:row>
          <xdr:rowOff>247650</xdr:rowOff>
        </xdr:to>
        <xdr:sp macro="" textlink="">
          <xdr:nvSpPr>
            <xdr:cNvPr id="96331" name="Option Button 75" hidden="1">
              <a:extLst>
                <a:ext uri="{63B3BB69-23CF-44E3-9099-C40C66FF867C}">
                  <a14:compatExt spid="_x0000_s96331"/>
                </a:ext>
                <a:ext uri="{FF2B5EF4-FFF2-40B4-BE49-F238E27FC236}">
                  <a16:creationId xmlns:a16="http://schemas.microsoft.com/office/drawing/2014/main" id="{00000000-0008-0000-3D00-00004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33</xdr:row>
          <xdr:rowOff>76200</xdr:rowOff>
        </xdr:from>
        <xdr:to>
          <xdr:col>9</xdr:col>
          <xdr:colOff>247650</xdr:colOff>
          <xdr:row>34</xdr:row>
          <xdr:rowOff>0</xdr:rowOff>
        </xdr:to>
        <xdr:sp macro="" textlink="">
          <xdr:nvSpPr>
            <xdr:cNvPr id="96332" name="Option Button 76" hidden="1">
              <a:extLst>
                <a:ext uri="{63B3BB69-23CF-44E3-9099-C40C66FF867C}">
                  <a14:compatExt spid="_x0000_s96332"/>
                </a:ext>
                <a:ext uri="{FF2B5EF4-FFF2-40B4-BE49-F238E27FC236}">
                  <a16:creationId xmlns:a16="http://schemas.microsoft.com/office/drawing/2014/main" id="{00000000-0008-0000-3D00-00004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34</xdr:row>
          <xdr:rowOff>57150</xdr:rowOff>
        </xdr:from>
        <xdr:to>
          <xdr:col>9</xdr:col>
          <xdr:colOff>247650</xdr:colOff>
          <xdr:row>34</xdr:row>
          <xdr:rowOff>266700</xdr:rowOff>
        </xdr:to>
        <xdr:sp macro="" textlink="">
          <xdr:nvSpPr>
            <xdr:cNvPr id="96333" name="Option Button 77" hidden="1">
              <a:extLst>
                <a:ext uri="{63B3BB69-23CF-44E3-9099-C40C66FF867C}">
                  <a14:compatExt spid="_x0000_s96333"/>
                </a:ext>
                <a:ext uri="{FF2B5EF4-FFF2-40B4-BE49-F238E27FC236}">
                  <a16:creationId xmlns:a16="http://schemas.microsoft.com/office/drawing/2014/main" id="{00000000-0008-0000-3D00-00004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35</xdr:row>
          <xdr:rowOff>38100</xdr:rowOff>
        </xdr:from>
        <xdr:to>
          <xdr:col>9</xdr:col>
          <xdr:colOff>247650</xdr:colOff>
          <xdr:row>35</xdr:row>
          <xdr:rowOff>266700</xdr:rowOff>
        </xdr:to>
        <xdr:sp macro="" textlink="">
          <xdr:nvSpPr>
            <xdr:cNvPr id="96334" name="Option Button 78" hidden="1">
              <a:extLst>
                <a:ext uri="{63B3BB69-23CF-44E3-9099-C40C66FF867C}">
                  <a14:compatExt spid="_x0000_s96334"/>
                </a:ext>
                <a:ext uri="{FF2B5EF4-FFF2-40B4-BE49-F238E27FC236}">
                  <a16:creationId xmlns:a16="http://schemas.microsoft.com/office/drawing/2014/main" id="{00000000-0008-0000-3D00-00004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36</xdr:row>
          <xdr:rowOff>38100</xdr:rowOff>
        </xdr:from>
        <xdr:to>
          <xdr:col>9</xdr:col>
          <xdr:colOff>247650</xdr:colOff>
          <xdr:row>36</xdr:row>
          <xdr:rowOff>266700</xdr:rowOff>
        </xdr:to>
        <xdr:sp macro="" textlink="">
          <xdr:nvSpPr>
            <xdr:cNvPr id="96335" name="Option Button 79" hidden="1">
              <a:extLst>
                <a:ext uri="{63B3BB69-23CF-44E3-9099-C40C66FF867C}">
                  <a14:compatExt spid="_x0000_s96335"/>
                </a:ext>
                <a:ext uri="{FF2B5EF4-FFF2-40B4-BE49-F238E27FC236}">
                  <a16:creationId xmlns:a16="http://schemas.microsoft.com/office/drawing/2014/main" id="{00000000-0008-0000-3D00-00004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33</xdr:row>
          <xdr:rowOff>28575</xdr:rowOff>
        </xdr:from>
        <xdr:to>
          <xdr:col>10</xdr:col>
          <xdr:colOff>0</xdr:colOff>
          <xdr:row>36</xdr:row>
          <xdr:rowOff>266700</xdr:rowOff>
        </xdr:to>
        <xdr:sp macro="" textlink="">
          <xdr:nvSpPr>
            <xdr:cNvPr id="96336" name="Group Box 80" hidden="1">
              <a:extLst>
                <a:ext uri="{63B3BB69-23CF-44E3-9099-C40C66FF867C}">
                  <a14:compatExt spid="_x0000_s96336"/>
                </a:ext>
                <a:ext uri="{FF2B5EF4-FFF2-40B4-BE49-F238E27FC236}">
                  <a16:creationId xmlns:a16="http://schemas.microsoft.com/office/drawing/2014/main" id="{00000000-0008-0000-3D00-000050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37</xdr:row>
          <xdr:rowOff>76200</xdr:rowOff>
        </xdr:from>
        <xdr:to>
          <xdr:col>7</xdr:col>
          <xdr:colOff>247650</xdr:colOff>
          <xdr:row>38</xdr:row>
          <xdr:rowOff>0</xdr:rowOff>
        </xdr:to>
        <xdr:sp macro="" textlink="">
          <xdr:nvSpPr>
            <xdr:cNvPr id="96337" name="Option Button 81" hidden="1">
              <a:extLst>
                <a:ext uri="{63B3BB69-23CF-44E3-9099-C40C66FF867C}">
                  <a14:compatExt spid="_x0000_s96337"/>
                </a:ext>
                <a:ext uri="{FF2B5EF4-FFF2-40B4-BE49-F238E27FC236}">
                  <a16:creationId xmlns:a16="http://schemas.microsoft.com/office/drawing/2014/main" id="{00000000-0008-0000-3D00-00005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38</xdr:row>
          <xdr:rowOff>76200</xdr:rowOff>
        </xdr:from>
        <xdr:to>
          <xdr:col>7</xdr:col>
          <xdr:colOff>247650</xdr:colOff>
          <xdr:row>39</xdr:row>
          <xdr:rowOff>9525</xdr:rowOff>
        </xdr:to>
        <xdr:sp macro="" textlink="">
          <xdr:nvSpPr>
            <xdr:cNvPr id="96338" name="Option Button 82" hidden="1">
              <a:extLst>
                <a:ext uri="{63B3BB69-23CF-44E3-9099-C40C66FF867C}">
                  <a14:compatExt spid="_x0000_s96338"/>
                </a:ext>
                <a:ext uri="{FF2B5EF4-FFF2-40B4-BE49-F238E27FC236}">
                  <a16:creationId xmlns:a16="http://schemas.microsoft.com/office/drawing/2014/main" id="{00000000-0008-0000-3D00-00005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39</xdr:row>
          <xdr:rowOff>57150</xdr:rowOff>
        </xdr:from>
        <xdr:to>
          <xdr:col>7</xdr:col>
          <xdr:colOff>247650</xdr:colOff>
          <xdr:row>39</xdr:row>
          <xdr:rowOff>266700</xdr:rowOff>
        </xdr:to>
        <xdr:sp macro="" textlink="">
          <xdr:nvSpPr>
            <xdr:cNvPr id="96339" name="Option Button 83" hidden="1">
              <a:extLst>
                <a:ext uri="{63B3BB69-23CF-44E3-9099-C40C66FF867C}">
                  <a14:compatExt spid="_x0000_s96339"/>
                </a:ext>
                <a:ext uri="{FF2B5EF4-FFF2-40B4-BE49-F238E27FC236}">
                  <a16:creationId xmlns:a16="http://schemas.microsoft.com/office/drawing/2014/main" id="{00000000-0008-0000-3D00-00005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37</xdr:row>
          <xdr:rowOff>57150</xdr:rowOff>
        </xdr:from>
        <xdr:to>
          <xdr:col>9</xdr:col>
          <xdr:colOff>247650</xdr:colOff>
          <xdr:row>37</xdr:row>
          <xdr:rowOff>266700</xdr:rowOff>
        </xdr:to>
        <xdr:sp macro="" textlink="">
          <xdr:nvSpPr>
            <xdr:cNvPr id="96340" name="Option Button 84" hidden="1">
              <a:extLst>
                <a:ext uri="{63B3BB69-23CF-44E3-9099-C40C66FF867C}">
                  <a14:compatExt spid="_x0000_s96340"/>
                </a:ext>
                <a:ext uri="{FF2B5EF4-FFF2-40B4-BE49-F238E27FC236}">
                  <a16:creationId xmlns:a16="http://schemas.microsoft.com/office/drawing/2014/main" id="{00000000-0008-0000-3D00-00005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38</xdr:row>
          <xdr:rowOff>38100</xdr:rowOff>
        </xdr:from>
        <xdr:to>
          <xdr:col>9</xdr:col>
          <xdr:colOff>247650</xdr:colOff>
          <xdr:row>38</xdr:row>
          <xdr:rowOff>266700</xdr:rowOff>
        </xdr:to>
        <xdr:sp macro="" textlink="">
          <xdr:nvSpPr>
            <xdr:cNvPr id="96341" name="Option Button 85" hidden="1">
              <a:extLst>
                <a:ext uri="{63B3BB69-23CF-44E3-9099-C40C66FF867C}">
                  <a14:compatExt spid="_x0000_s96341"/>
                </a:ext>
                <a:ext uri="{FF2B5EF4-FFF2-40B4-BE49-F238E27FC236}">
                  <a16:creationId xmlns:a16="http://schemas.microsoft.com/office/drawing/2014/main" id="{00000000-0008-0000-3D00-00005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39</xdr:row>
          <xdr:rowOff>57150</xdr:rowOff>
        </xdr:from>
        <xdr:to>
          <xdr:col>9</xdr:col>
          <xdr:colOff>247650</xdr:colOff>
          <xdr:row>39</xdr:row>
          <xdr:rowOff>266700</xdr:rowOff>
        </xdr:to>
        <xdr:sp macro="" textlink="">
          <xdr:nvSpPr>
            <xdr:cNvPr id="96342" name="Option Button 86" hidden="1">
              <a:extLst>
                <a:ext uri="{63B3BB69-23CF-44E3-9099-C40C66FF867C}">
                  <a14:compatExt spid="_x0000_s96342"/>
                </a:ext>
                <a:ext uri="{FF2B5EF4-FFF2-40B4-BE49-F238E27FC236}">
                  <a16:creationId xmlns:a16="http://schemas.microsoft.com/office/drawing/2014/main" id="{00000000-0008-0000-3D00-00005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40</xdr:row>
          <xdr:rowOff>28575</xdr:rowOff>
        </xdr:from>
        <xdr:to>
          <xdr:col>9</xdr:col>
          <xdr:colOff>247650</xdr:colOff>
          <xdr:row>40</xdr:row>
          <xdr:rowOff>266700</xdr:rowOff>
        </xdr:to>
        <xdr:sp macro="" textlink="">
          <xdr:nvSpPr>
            <xdr:cNvPr id="96343" name="Option Button 87" hidden="1">
              <a:extLst>
                <a:ext uri="{63B3BB69-23CF-44E3-9099-C40C66FF867C}">
                  <a14:compatExt spid="_x0000_s96343"/>
                </a:ext>
                <a:ext uri="{FF2B5EF4-FFF2-40B4-BE49-F238E27FC236}">
                  <a16:creationId xmlns:a16="http://schemas.microsoft.com/office/drawing/2014/main" id="{00000000-0008-0000-3D00-00005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37</xdr:row>
          <xdr:rowOff>28575</xdr:rowOff>
        </xdr:from>
        <xdr:to>
          <xdr:col>8</xdr:col>
          <xdr:colOff>9525</xdr:colOff>
          <xdr:row>40</xdr:row>
          <xdr:rowOff>266700</xdr:rowOff>
        </xdr:to>
        <xdr:sp macro="" textlink="">
          <xdr:nvSpPr>
            <xdr:cNvPr id="96344" name="Group Box 88" hidden="1">
              <a:extLst>
                <a:ext uri="{63B3BB69-23CF-44E3-9099-C40C66FF867C}">
                  <a14:compatExt spid="_x0000_s96344"/>
                </a:ext>
                <a:ext uri="{FF2B5EF4-FFF2-40B4-BE49-F238E27FC236}">
                  <a16:creationId xmlns:a16="http://schemas.microsoft.com/office/drawing/2014/main" id="{00000000-0008-0000-3D00-00005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37</xdr:row>
          <xdr:rowOff>28575</xdr:rowOff>
        </xdr:from>
        <xdr:to>
          <xdr:col>10</xdr:col>
          <xdr:colOff>9525</xdr:colOff>
          <xdr:row>40</xdr:row>
          <xdr:rowOff>266700</xdr:rowOff>
        </xdr:to>
        <xdr:sp macro="" textlink="">
          <xdr:nvSpPr>
            <xdr:cNvPr id="96345" name="Group Box 89" hidden="1">
              <a:extLst>
                <a:ext uri="{63B3BB69-23CF-44E3-9099-C40C66FF867C}">
                  <a14:compatExt spid="_x0000_s96345"/>
                </a:ext>
                <a:ext uri="{FF2B5EF4-FFF2-40B4-BE49-F238E27FC236}">
                  <a16:creationId xmlns:a16="http://schemas.microsoft.com/office/drawing/2014/main" id="{00000000-0008-0000-3D00-00005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40</xdr:row>
          <xdr:rowOff>38100</xdr:rowOff>
        </xdr:from>
        <xdr:to>
          <xdr:col>7</xdr:col>
          <xdr:colOff>247650</xdr:colOff>
          <xdr:row>40</xdr:row>
          <xdr:rowOff>266700</xdr:rowOff>
        </xdr:to>
        <xdr:sp macro="" textlink="">
          <xdr:nvSpPr>
            <xdr:cNvPr id="96346" name="Option Button 90" hidden="1">
              <a:extLst>
                <a:ext uri="{63B3BB69-23CF-44E3-9099-C40C66FF867C}">
                  <a14:compatExt spid="_x0000_s96346"/>
                </a:ext>
                <a:ext uri="{FF2B5EF4-FFF2-40B4-BE49-F238E27FC236}">
                  <a16:creationId xmlns:a16="http://schemas.microsoft.com/office/drawing/2014/main" id="{00000000-0008-0000-3D00-00005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41</xdr:row>
          <xdr:rowOff>76200</xdr:rowOff>
        </xdr:from>
        <xdr:to>
          <xdr:col>7</xdr:col>
          <xdr:colOff>247650</xdr:colOff>
          <xdr:row>42</xdr:row>
          <xdr:rowOff>9525</xdr:rowOff>
        </xdr:to>
        <xdr:sp macro="" textlink="">
          <xdr:nvSpPr>
            <xdr:cNvPr id="96347" name="Option Button 91" hidden="1">
              <a:extLst>
                <a:ext uri="{63B3BB69-23CF-44E3-9099-C40C66FF867C}">
                  <a14:compatExt spid="_x0000_s96347"/>
                </a:ext>
                <a:ext uri="{FF2B5EF4-FFF2-40B4-BE49-F238E27FC236}">
                  <a16:creationId xmlns:a16="http://schemas.microsoft.com/office/drawing/2014/main" id="{00000000-0008-0000-3D00-00005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42</xdr:row>
          <xdr:rowOff>76200</xdr:rowOff>
        </xdr:from>
        <xdr:to>
          <xdr:col>7</xdr:col>
          <xdr:colOff>247650</xdr:colOff>
          <xdr:row>43</xdr:row>
          <xdr:rowOff>9525</xdr:rowOff>
        </xdr:to>
        <xdr:sp macro="" textlink="">
          <xdr:nvSpPr>
            <xdr:cNvPr id="96348" name="Option Button 92" hidden="1">
              <a:extLst>
                <a:ext uri="{63B3BB69-23CF-44E3-9099-C40C66FF867C}">
                  <a14:compatExt spid="_x0000_s96348"/>
                </a:ext>
                <a:ext uri="{FF2B5EF4-FFF2-40B4-BE49-F238E27FC236}">
                  <a16:creationId xmlns:a16="http://schemas.microsoft.com/office/drawing/2014/main" id="{00000000-0008-0000-3D00-00005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43</xdr:row>
          <xdr:rowOff>76200</xdr:rowOff>
        </xdr:from>
        <xdr:to>
          <xdr:col>7</xdr:col>
          <xdr:colOff>247650</xdr:colOff>
          <xdr:row>44</xdr:row>
          <xdr:rowOff>0</xdr:rowOff>
        </xdr:to>
        <xdr:sp macro="" textlink="">
          <xdr:nvSpPr>
            <xdr:cNvPr id="96349" name="Option Button 93" hidden="1">
              <a:extLst>
                <a:ext uri="{63B3BB69-23CF-44E3-9099-C40C66FF867C}">
                  <a14:compatExt spid="_x0000_s96349"/>
                </a:ext>
                <a:ext uri="{FF2B5EF4-FFF2-40B4-BE49-F238E27FC236}">
                  <a16:creationId xmlns:a16="http://schemas.microsoft.com/office/drawing/2014/main" id="{00000000-0008-0000-3D00-00005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41</xdr:row>
          <xdr:rowOff>38100</xdr:rowOff>
        </xdr:from>
        <xdr:to>
          <xdr:col>8</xdr:col>
          <xdr:colOff>28575</xdr:colOff>
          <xdr:row>44</xdr:row>
          <xdr:rowOff>266700</xdr:rowOff>
        </xdr:to>
        <xdr:sp macro="" textlink="">
          <xdr:nvSpPr>
            <xdr:cNvPr id="96350" name="Group Box 94" hidden="1">
              <a:extLst>
                <a:ext uri="{63B3BB69-23CF-44E3-9099-C40C66FF867C}">
                  <a14:compatExt spid="_x0000_s96350"/>
                </a:ext>
                <a:ext uri="{FF2B5EF4-FFF2-40B4-BE49-F238E27FC236}">
                  <a16:creationId xmlns:a16="http://schemas.microsoft.com/office/drawing/2014/main" id="{00000000-0008-0000-3D00-00005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44</xdr:row>
          <xdr:rowOff>28575</xdr:rowOff>
        </xdr:from>
        <xdr:to>
          <xdr:col>7</xdr:col>
          <xdr:colOff>247650</xdr:colOff>
          <xdr:row>44</xdr:row>
          <xdr:rowOff>247650</xdr:rowOff>
        </xdr:to>
        <xdr:sp macro="" textlink="">
          <xdr:nvSpPr>
            <xdr:cNvPr id="96351" name="Option Button 95" hidden="1">
              <a:extLst>
                <a:ext uri="{63B3BB69-23CF-44E3-9099-C40C66FF867C}">
                  <a14:compatExt spid="_x0000_s96351"/>
                </a:ext>
                <a:ext uri="{FF2B5EF4-FFF2-40B4-BE49-F238E27FC236}">
                  <a16:creationId xmlns:a16="http://schemas.microsoft.com/office/drawing/2014/main" id="{00000000-0008-0000-3D00-00005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41</xdr:row>
          <xdr:rowOff>57150</xdr:rowOff>
        </xdr:from>
        <xdr:to>
          <xdr:col>9</xdr:col>
          <xdr:colOff>247650</xdr:colOff>
          <xdr:row>41</xdr:row>
          <xdr:rowOff>266700</xdr:rowOff>
        </xdr:to>
        <xdr:sp macro="" textlink="">
          <xdr:nvSpPr>
            <xdr:cNvPr id="96352" name="Option Button 96" hidden="1">
              <a:extLst>
                <a:ext uri="{63B3BB69-23CF-44E3-9099-C40C66FF867C}">
                  <a14:compatExt spid="_x0000_s96352"/>
                </a:ext>
                <a:ext uri="{FF2B5EF4-FFF2-40B4-BE49-F238E27FC236}">
                  <a16:creationId xmlns:a16="http://schemas.microsoft.com/office/drawing/2014/main" id="{00000000-0008-0000-3D00-00006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42</xdr:row>
          <xdr:rowOff>38100</xdr:rowOff>
        </xdr:from>
        <xdr:to>
          <xdr:col>9</xdr:col>
          <xdr:colOff>247650</xdr:colOff>
          <xdr:row>42</xdr:row>
          <xdr:rowOff>266700</xdr:rowOff>
        </xdr:to>
        <xdr:sp macro="" textlink="">
          <xdr:nvSpPr>
            <xdr:cNvPr id="96353" name="Option Button 97" hidden="1">
              <a:extLst>
                <a:ext uri="{63B3BB69-23CF-44E3-9099-C40C66FF867C}">
                  <a14:compatExt spid="_x0000_s96353"/>
                </a:ext>
                <a:ext uri="{FF2B5EF4-FFF2-40B4-BE49-F238E27FC236}">
                  <a16:creationId xmlns:a16="http://schemas.microsoft.com/office/drawing/2014/main" id="{00000000-0008-0000-3D00-00006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43</xdr:row>
          <xdr:rowOff>28575</xdr:rowOff>
        </xdr:from>
        <xdr:to>
          <xdr:col>9</xdr:col>
          <xdr:colOff>247650</xdr:colOff>
          <xdr:row>43</xdr:row>
          <xdr:rowOff>266700</xdr:rowOff>
        </xdr:to>
        <xdr:sp macro="" textlink="">
          <xdr:nvSpPr>
            <xdr:cNvPr id="96354" name="Option Button 98" hidden="1">
              <a:extLst>
                <a:ext uri="{63B3BB69-23CF-44E3-9099-C40C66FF867C}">
                  <a14:compatExt spid="_x0000_s96354"/>
                </a:ext>
                <a:ext uri="{FF2B5EF4-FFF2-40B4-BE49-F238E27FC236}">
                  <a16:creationId xmlns:a16="http://schemas.microsoft.com/office/drawing/2014/main" id="{00000000-0008-0000-3D00-00006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44</xdr:row>
          <xdr:rowOff>28575</xdr:rowOff>
        </xdr:from>
        <xdr:to>
          <xdr:col>9</xdr:col>
          <xdr:colOff>247650</xdr:colOff>
          <xdr:row>44</xdr:row>
          <xdr:rowOff>266700</xdr:rowOff>
        </xdr:to>
        <xdr:sp macro="" textlink="">
          <xdr:nvSpPr>
            <xdr:cNvPr id="96355" name="Option Button 99" hidden="1">
              <a:extLst>
                <a:ext uri="{63B3BB69-23CF-44E3-9099-C40C66FF867C}">
                  <a14:compatExt spid="_x0000_s96355"/>
                </a:ext>
                <a:ext uri="{FF2B5EF4-FFF2-40B4-BE49-F238E27FC236}">
                  <a16:creationId xmlns:a16="http://schemas.microsoft.com/office/drawing/2014/main" id="{00000000-0008-0000-3D00-00006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28575</xdr:rowOff>
        </xdr:from>
        <xdr:to>
          <xdr:col>10</xdr:col>
          <xdr:colOff>0</xdr:colOff>
          <xdr:row>44</xdr:row>
          <xdr:rowOff>266700</xdr:rowOff>
        </xdr:to>
        <xdr:sp macro="" textlink="">
          <xdr:nvSpPr>
            <xdr:cNvPr id="96356" name="Group Box 100" hidden="1">
              <a:extLst>
                <a:ext uri="{63B3BB69-23CF-44E3-9099-C40C66FF867C}">
                  <a14:compatExt spid="_x0000_s96356"/>
                </a:ext>
                <a:ext uri="{FF2B5EF4-FFF2-40B4-BE49-F238E27FC236}">
                  <a16:creationId xmlns:a16="http://schemas.microsoft.com/office/drawing/2014/main" id="{00000000-0008-0000-3D00-00006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71</xdr:row>
          <xdr:rowOff>38100</xdr:rowOff>
        </xdr:from>
        <xdr:to>
          <xdr:col>7</xdr:col>
          <xdr:colOff>266700</xdr:colOff>
          <xdr:row>71</xdr:row>
          <xdr:rowOff>266700</xdr:rowOff>
        </xdr:to>
        <xdr:sp macro="" textlink="">
          <xdr:nvSpPr>
            <xdr:cNvPr id="96357" name="Option Button 101" hidden="1">
              <a:extLst>
                <a:ext uri="{63B3BB69-23CF-44E3-9099-C40C66FF867C}">
                  <a14:compatExt spid="_x0000_s96357"/>
                </a:ext>
                <a:ext uri="{FF2B5EF4-FFF2-40B4-BE49-F238E27FC236}">
                  <a16:creationId xmlns:a16="http://schemas.microsoft.com/office/drawing/2014/main" id="{00000000-0008-0000-3D00-00006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72</xdr:row>
          <xdr:rowOff>57150</xdr:rowOff>
        </xdr:from>
        <xdr:to>
          <xdr:col>7</xdr:col>
          <xdr:colOff>266700</xdr:colOff>
          <xdr:row>72</xdr:row>
          <xdr:rowOff>266700</xdr:rowOff>
        </xdr:to>
        <xdr:sp macro="" textlink="">
          <xdr:nvSpPr>
            <xdr:cNvPr id="96358" name="Option Button 102" hidden="1">
              <a:extLst>
                <a:ext uri="{63B3BB69-23CF-44E3-9099-C40C66FF867C}">
                  <a14:compatExt spid="_x0000_s96358"/>
                </a:ext>
                <a:ext uri="{FF2B5EF4-FFF2-40B4-BE49-F238E27FC236}">
                  <a16:creationId xmlns:a16="http://schemas.microsoft.com/office/drawing/2014/main" id="{00000000-0008-0000-3D00-00006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73</xdr:row>
          <xdr:rowOff>28575</xdr:rowOff>
        </xdr:from>
        <xdr:to>
          <xdr:col>7</xdr:col>
          <xdr:colOff>266700</xdr:colOff>
          <xdr:row>73</xdr:row>
          <xdr:rowOff>266700</xdr:rowOff>
        </xdr:to>
        <xdr:sp macro="" textlink="">
          <xdr:nvSpPr>
            <xdr:cNvPr id="96359" name="Option Button 103" hidden="1">
              <a:extLst>
                <a:ext uri="{63B3BB69-23CF-44E3-9099-C40C66FF867C}">
                  <a14:compatExt spid="_x0000_s96359"/>
                </a:ext>
                <a:ext uri="{FF2B5EF4-FFF2-40B4-BE49-F238E27FC236}">
                  <a16:creationId xmlns:a16="http://schemas.microsoft.com/office/drawing/2014/main" id="{00000000-0008-0000-3D00-00006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71</xdr:row>
          <xdr:rowOff>28575</xdr:rowOff>
        </xdr:from>
        <xdr:to>
          <xdr:col>9</xdr:col>
          <xdr:colOff>247650</xdr:colOff>
          <xdr:row>71</xdr:row>
          <xdr:rowOff>247650</xdr:rowOff>
        </xdr:to>
        <xdr:sp macro="" textlink="">
          <xdr:nvSpPr>
            <xdr:cNvPr id="96360" name="Option Button 104" hidden="1">
              <a:extLst>
                <a:ext uri="{63B3BB69-23CF-44E3-9099-C40C66FF867C}">
                  <a14:compatExt spid="_x0000_s96360"/>
                </a:ext>
                <a:ext uri="{FF2B5EF4-FFF2-40B4-BE49-F238E27FC236}">
                  <a16:creationId xmlns:a16="http://schemas.microsoft.com/office/drawing/2014/main" id="{00000000-0008-0000-3D00-00006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72</xdr:row>
          <xdr:rowOff>9525</xdr:rowOff>
        </xdr:from>
        <xdr:to>
          <xdr:col>9</xdr:col>
          <xdr:colOff>247650</xdr:colOff>
          <xdr:row>72</xdr:row>
          <xdr:rowOff>228600</xdr:rowOff>
        </xdr:to>
        <xdr:sp macro="" textlink="">
          <xdr:nvSpPr>
            <xdr:cNvPr id="96361" name="Option Button 105" hidden="1">
              <a:extLst>
                <a:ext uri="{63B3BB69-23CF-44E3-9099-C40C66FF867C}">
                  <a14:compatExt spid="_x0000_s96361"/>
                </a:ext>
                <a:ext uri="{FF2B5EF4-FFF2-40B4-BE49-F238E27FC236}">
                  <a16:creationId xmlns:a16="http://schemas.microsoft.com/office/drawing/2014/main" id="{00000000-0008-0000-3D00-00006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73</xdr:row>
          <xdr:rowOff>28575</xdr:rowOff>
        </xdr:from>
        <xdr:to>
          <xdr:col>9</xdr:col>
          <xdr:colOff>247650</xdr:colOff>
          <xdr:row>73</xdr:row>
          <xdr:rowOff>247650</xdr:rowOff>
        </xdr:to>
        <xdr:sp macro="" textlink="">
          <xdr:nvSpPr>
            <xdr:cNvPr id="96362" name="Option Button 106" hidden="1">
              <a:extLst>
                <a:ext uri="{63B3BB69-23CF-44E3-9099-C40C66FF867C}">
                  <a14:compatExt spid="_x0000_s96362"/>
                </a:ext>
                <a:ext uri="{FF2B5EF4-FFF2-40B4-BE49-F238E27FC236}">
                  <a16:creationId xmlns:a16="http://schemas.microsoft.com/office/drawing/2014/main" id="{00000000-0008-0000-3D00-00006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74</xdr:row>
          <xdr:rowOff>0</xdr:rowOff>
        </xdr:from>
        <xdr:to>
          <xdr:col>9</xdr:col>
          <xdr:colOff>247650</xdr:colOff>
          <xdr:row>74</xdr:row>
          <xdr:rowOff>219075</xdr:rowOff>
        </xdr:to>
        <xdr:sp macro="" textlink="">
          <xdr:nvSpPr>
            <xdr:cNvPr id="96363" name="Option Button 107" hidden="1">
              <a:extLst>
                <a:ext uri="{63B3BB69-23CF-44E3-9099-C40C66FF867C}">
                  <a14:compatExt spid="_x0000_s96363"/>
                </a:ext>
                <a:ext uri="{FF2B5EF4-FFF2-40B4-BE49-F238E27FC236}">
                  <a16:creationId xmlns:a16="http://schemas.microsoft.com/office/drawing/2014/main" id="{00000000-0008-0000-3D00-00006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71</xdr:row>
          <xdr:rowOff>0</xdr:rowOff>
        </xdr:from>
        <xdr:to>
          <xdr:col>8</xdr:col>
          <xdr:colOff>9525</xdr:colOff>
          <xdr:row>74</xdr:row>
          <xdr:rowOff>228600</xdr:rowOff>
        </xdr:to>
        <xdr:sp macro="" textlink="">
          <xdr:nvSpPr>
            <xdr:cNvPr id="96364" name="Group Box 108" hidden="1">
              <a:extLst>
                <a:ext uri="{63B3BB69-23CF-44E3-9099-C40C66FF867C}">
                  <a14:compatExt spid="_x0000_s96364"/>
                </a:ext>
                <a:ext uri="{FF2B5EF4-FFF2-40B4-BE49-F238E27FC236}">
                  <a16:creationId xmlns:a16="http://schemas.microsoft.com/office/drawing/2014/main" id="{00000000-0008-0000-3D00-00006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70</xdr:row>
          <xdr:rowOff>266700</xdr:rowOff>
        </xdr:from>
        <xdr:to>
          <xdr:col>10</xdr:col>
          <xdr:colOff>9525</xdr:colOff>
          <xdr:row>74</xdr:row>
          <xdr:rowOff>228600</xdr:rowOff>
        </xdr:to>
        <xdr:sp macro="" textlink="">
          <xdr:nvSpPr>
            <xdr:cNvPr id="96365" name="Group Box 109" hidden="1">
              <a:extLst>
                <a:ext uri="{63B3BB69-23CF-44E3-9099-C40C66FF867C}">
                  <a14:compatExt spid="_x0000_s96365"/>
                </a:ext>
                <a:ext uri="{FF2B5EF4-FFF2-40B4-BE49-F238E27FC236}">
                  <a16:creationId xmlns:a16="http://schemas.microsoft.com/office/drawing/2014/main" id="{00000000-0008-0000-3D00-00006D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73</xdr:row>
          <xdr:rowOff>266700</xdr:rowOff>
        </xdr:from>
        <xdr:to>
          <xdr:col>7</xdr:col>
          <xdr:colOff>266700</xdr:colOff>
          <xdr:row>74</xdr:row>
          <xdr:rowOff>219075</xdr:rowOff>
        </xdr:to>
        <xdr:sp macro="" textlink="">
          <xdr:nvSpPr>
            <xdr:cNvPr id="96366" name="Option Button 110" hidden="1">
              <a:extLst>
                <a:ext uri="{63B3BB69-23CF-44E3-9099-C40C66FF867C}">
                  <a14:compatExt spid="_x0000_s96366"/>
                </a:ext>
                <a:ext uri="{FF2B5EF4-FFF2-40B4-BE49-F238E27FC236}">
                  <a16:creationId xmlns:a16="http://schemas.microsoft.com/office/drawing/2014/main" id="{00000000-0008-0000-3D00-00006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75</xdr:row>
          <xdr:rowOff>76200</xdr:rowOff>
        </xdr:from>
        <xdr:to>
          <xdr:col>7</xdr:col>
          <xdr:colOff>266700</xdr:colOff>
          <xdr:row>76</xdr:row>
          <xdr:rowOff>28575</xdr:rowOff>
        </xdr:to>
        <xdr:sp macro="" textlink="">
          <xdr:nvSpPr>
            <xdr:cNvPr id="96367" name="Option Button 111" hidden="1">
              <a:extLst>
                <a:ext uri="{63B3BB69-23CF-44E3-9099-C40C66FF867C}">
                  <a14:compatExt spid="_x0000_s96367"/>
                </a:ext>
                <a:ext uri="{FF2B5EF4-FFF2-40B4-BE49-F238E27FC236}">
                  <a16:creationId xmlns:a16="http://schemas.microsoft.com/office/drawing/2014/main" id="{00000000-0008-0000-3D00-00006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76</xdr:row>
          <xdr:rowOff>76200</xdr:rowOff>
        </xdr:from>
        <xdr:to>
          <xdr:col>7</xdr:col>
          <xdr:colOff>266700</xdr:colOff>
          <xdr:row>77</xdr:row>
          <xdr:rowOff>0</xdr:rowOff>
        </xdr:to>
        <xdr:sp macro="" textlink="">
          <xdr:nvSpPr>
            <xdr:cNvPr id="96368" name="Option Button 112" hidden="1">
              <a:extLst>
                <a:ext uri="{63B3BB69-23CF-44E3-9099-C40C66FF867C}">
                  <a14:compatExt spid="_x0000_s96368"/>
                </a:ext>
                <a:ext uri="{FF2B5EF4-FFF2-40B4-BE49-F238E27FC236}">
                  <a16:creationId xmlns:a16="http://schemas.microsoft.com/office/drawing/2014/main" id="{00000000-0008-0000-3D00-00007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77</xdr:row>
          <xdr:rowOff>57150</xdr:rowOff>
        </xdr:from>
        <xdr:to>
          <xdr:col>7</xdr:col>
          <xdr:colOff>266700</xdr:colOff>
          <xdr:row>77</xdr:row>
          <xdr:rowOff>266700</xdr:rowOff>
        </xdr:to>
        <xdr:sp macro="" textlink="">
          <xdr:nvSpPr>
            <xdr:cNvPr id="96369" name="Option Button 113" hidden="1">
              <a:extLst>
                <a:ext uri="{63B3BB69-23CF-44E3-9099-C40C66FF867C}">
                  <a14:compatExt spid="_x0000_s96369"/>
                </a:ext>
                <a:ext uri="{FF2B5EF4-FFF2-40B4-BE49-F238E27FC236}">
                  <a16:creationId xmlns:a16="http://schemas.microsoft.com/office/drawing/2014/main" id="{00000000-0008-0000-3D00-00007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75</xdr:row>
          <xdr:rowOff>9525</xdr:rowOff>
        </xdr:from>
        <xdr:to>
          <xdr:col>8</xdr:col>
          <xdr:colOff>28575</xdr:colOff>
          <xdr:row>78</xdr:row>
          <xdr:rowOff>219075</xdr:rowOff>
        </xdr:to>
        <xdr:sp macro="" textlink="">
          <xdr:nvSpPr>
            <xdr:cNvPr id="96370" name="Group Box 114" hidden="1">
              <a:extLst>
                <a:ext uri="{63B3BB69-23CF-44E3-9099-C40C66FF867C}">
                  <a14:compatExt spid="_x0000_s96370"/>
                </a:ext>
                <a:ext uri="{FF2B5EF4-FFF2-40B4-BE49-F238E27FC236}">
                  <a16:creationId xmlns:a16="http://schemas.microsoft.com/office/drawing/2014/main" id="{00000000-0008-0000-3D00-00007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77</xdr:row>
          <xdr:rowOff>266700</xdr:rowOff>
        </xdr:from>
        <xdr:to>
          <xdr:col>7</xdr:col>
          <xdr:colOff>266700</xdr:colOff>
          <xdr:row>78</xdr:row>
          <xdr:rowOff>219075</xdr:rowOff>
        </xdr:to>
        <xdr:sp macro="" textlink="">
          <xdr:nvSpPr>
            <xdr:cNvPr id="96371" name="Option Button 115" hidden="1">
              <a:extLst>
                <a:ext uri="{63B3BB69-23CF-44E3-9099-C40C66FF867C}">
                  <a14:compatExt spid="_x0000_s96371"/>
                </a:ext>
                <a:ext uri="{FF2B5EF4-FFF2-40B4-BE49-F238E27FC236}">
                  <a16:creationId xmlns:a16="http://schemas.microsoft.com/office/drawing/2014/main" id="{00000000-0008-0000-3D00-00007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75</xdr:row>
          <xdr:rowOff>28575</xdr:rowOff>
        </xdr:from>
        <xdr:to>
          <xdr:col>9</xdr:col>
          <xdr:colOff>247650</xdr:colOff>
          <xdr:row>75</xdr:row>
          <xdr:rowOff>247650</xdr:rowOff>
        </xdr:to>
        <xdr:sp macro="" textlink="">
          <xdr:nvSpPr>
            <xdr:cNvPr id="96372" name="Option Button 116" hidden="1">
              <a:extLst>
                <a:ext uri="{63B3BB69-23CF-44E3-9099-C40C66FF867C}">
                  <a14:compatExt spid="_x0000_s96372"/>
                </a:ext>
                <a:ext uri="{FF2B5EF4-FFF2-40B4-BE49-F238E27FC236}">
                  <a16:creationId xmlns:a16="http://schemas.microsoft.com/office/drawing/2014/main" id="{00000000-0008-0000-3D00-00007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76</xdr:row>
          <xdr:rowOff>9525</xdr:rowOff>
        </xdr:from>
        <xdr:to>
          <xdr:col>9</xdr:col>
          <xdr:colOff>247650</xdr:colOff>
          <xdr:row>76</xdr:row>
          <xdr:rowOff>228600</xdr:rowOff>
        </xdr:to>
        <xdr:sp macro="" textlink="">
          <xdr:nvSpPr>
            <xdr:cNvPr id="96373" name="Option Button 117" hidden="1">
              <a:extLst>
                <a:ext uri="{63B3BB69-23CF-44E3-9099-C40C66FF867C}">
                  <a14:compatExt spid="_x0000_s96373"/>
                </a:ext>
                <a:ext uri="{FF2B5EF4-FFF2-40B4-BE49-F238E27FC236}">
                  <a16:creationId xmlns:a16="http://schemas.microsoft.com/office/drawing/2014/main" id="{00000000-0008-0000-3D00-00007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77</xdr:row>
          <xdr:rowOff>0</xdr:rowOff>
        </xdr:from>
        <xdr:to>
          <xdr:col>9</xdr:col>
          <xdr:colOff>247650</xdr:colOff>
          <xdr:row>77</xdr:row>
          <xdr:rowOff>219075</xdr:rowOff>
        </xdr:to>
        <xdr:sp macro="" textlink="">
          <xdr:nvSpPr>
            <xdr:cNvPr id="96374" name="Option Button 118" hidden="1">
              <a:extLst>
                <a:ext uri="{63B3BB69-23CF-44E3-9099-C40C66FF867C}">
                  <a14:compatExt spid="_x0000_s96374"/>
                </a:ext>
                <a:ext uri="{FF2B5EF4-FFF2-40B4-BE49-F238E27FC236}">
                  <a16:creationId xmlns:a16="http://schemas.microsoft.com/office/drawing/2014/main" id="{00000000-0008-0000-3D00-00007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78</xdr:row>
          <xdr:rowOff>0</xdr:rowOff>
        </xdr:from>
        <xdr:to>
          <xdr:col>9</xdr:col>
          <xdr:colOff>247650</xdr:colOff>
          <xdr:row>78</xdr:row>
          <xdr:rowOff>219075</xdr:rowOff>
        </xdr:to>
        <xdr:sp macro="" textlink="">
          <xdr:nvSpPr>
            <xdr:cNvPr id="96375" name="Option Button 119" hidden="1">
              <a:extLst>
                <a:ext uri="{63B3BB69-23CF-44E3-9099-C40C66FF867C}">
                  <a14:compatExt spid="_x0000_s96375"/>
                </a:ext>
                <a:ext uri="{FF2B5EF4-FFF2-40B4-BE49-F238E27FC236}">
                  <a16:creationId xmlns:a16="http://schemas.microsoft.com/office/drawing/2014/main" id="{00000000-0008-0000-3D00-00007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74</xdr:row>
          <xdr:rowOff>266700</xdr:rowOff>
        </xdr:from>
        <xdr:to>
          <xdr:col>10</xdr:col>
          <xdr:colOff>0</xdr:colOff>
          <xdr:row>78</xdr:row>
          <xdr:rowOff>228600</xdr:rowOff>
        </xdr:to>
        <xdr:sp macro="" textlink="">
          <xdr:nvSpPr>
            <xdr:cNvPr id="96376" name="Group Box 120" hidden="1">
              <a:extLst>
                <a:ext uri="{63B3BB69-23CF-44E3-9099-C40C66FF867C}">
                  <a14:compatExt spid="_x0000_s96376"/>
                </a:ext>
                <a:ext uri="{FF2B5EF4-FFF2-40B4-BE49-F238E27FC236}">
                  <a16:creationId xmlns:a16="http://schemas.microsoft.com/office/drawing/2014/main" id="{00000000-0008-0000-3D00-00007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79</xdr:row>
          <xdr:rowOff>28575</xdr:rowOff>
        </xdr:from>
        <xdr:to>
          <xdr:col>7</xdr:col>
          <xdr:colOff>266700</xdr:colOff>
          <xdr:row>79</xdr:row>
          <xdr:rowOff>247650</xdr:rowOff>
        </xdr:to>
        <xdr:sp macro="" textlink="">
          <xdr:nvSpPr>
            <xdr:cNvPr id="96377" name="Option Button 121" hidden="1">
              <a:extLst>
                <a:ext uri="{63B3BB69-23CF-44E3-9099-C40C66FF867C}">
                  <a14:compatExt spid="_x0000_s96377"/>
                </a:ext>
                <a:ext uri="{FF2B5EF4-FFF2-40B4-BE49-F238E27FC236}">
                  <a16:creationId xmlns:a16="http://schemas.microsoft.com/office/drawing/2014/main" id="{00000000-0008-0000-3D00-00007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80</xdr:row>
          <xdr:rowOff>28575</xdr:rowOff>
        </xdr:from>
        <xdr:to>
          <xdr:col>7</xdr:col>
          <xdr:colOff>266700</xdr:colOff>
          <xdr:row>80</xdr:row>
          <xdr:rowOff>266700</xdr:rowOff>
        </xdr:to>
        <xdr:sp macro="" textlink="">
          <xdr:nvSpPr>
            <xdr:cNvPr id="96378" name="Option Button 122" hidden="1">
              <a:extLst>
                <a:ext uri="{63B3BB69-23CF-44E3-9099-C40C66FF867C}">
                  <a14:compatExt spid="_x0000_s96378"/>
                </a:ext>
                <a:ext uri="{FF2B5EF4-FFF2-40B4-BE49-F238E27FC236}">
                  <a16:creationId xmlns:a16="http://schemas.microsoft.com/office/drawing/2014/main" id="{00000000-0008-0000-3D00-00007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81</xdr:row>
          <xdr:rowOff>9525</xdr:rowOff>
        </xdr:from>
        <xdr:to>
          <xdr:col>7</xdr:col>
          <xdr:colOff>266700</xdr:colOff>
          <xdr:row>81</xdr:row>
          <xdr:rowOff>228600</xdr:rowOff>
        </xdr:to>
        <xdr:sp macro="" textlink="">
          <xdr:nvSpPr>
            <xdr:cNvPr id="96379" name="Option Button 123" hidden="1">
              <a:extLst>
                <a:ext uri="{63B3BB69-23CF-44E3-9099-C40C66FF867C}">
                  <a14:compatExt spid="_x0000_s96379"/>
                </a:ext>
                <a:ext uri="{FF2B5EF4-FFF2-40B4-BE49-F238E27FC236}">
                  <a16:creationId xmlns:a16="http://schemas.microsoft.com/office/drawing/2014/main" id="{00000000-0008-0000-3D00-00007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79</xdr:row>
          <xdr:rowOff>28575</xdr:rowOff>
        </xdr:from>
        <xdr:to>
          <xdr:col>8</xdr:col>
          <xdr:colOff>28575</xdr:colOff>
          <xdr:row>82</xdr:row>
          <xdr:rowOff>228600</xdr:rowOff>
        </xdr:to>
        <xdr:sp macro="" textlink="">
          <xdr:nvSpPr>
            <xdr:cNvPr id="96380" name="Group Box 124" hidden="1">
              <a:extLst>
                <a:ext uri="{63B3BB69-23CF-44E3-9099-C40C66FF867C}">
                  <a14:compatExt spid="_x0000_s96380"/>
                </a:ext>
                <a:ext uri="{FF2B5EF4-FFF2-40B4-BE49-F238E27FC236}">
                  <a16:creationId xmlns:a16="http://schemas.microsoft.com/office/drawing/2014/main" id="{00000000-0008-0000-3D00-00007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82</xdr:row>
          <xdr:rowOff>9525</xdr:rowOff>
        </xdr:from>
        <xdr:to>
          <xdr:col>7</xdr:col>
          <xdr:colOff>266700</xdr:colOff>
          <xdr:row>82</xdr:row>
          <xdr:rowOff>228600</xdr:rowOff>
        </xdr:to>
        <xdr:sp macro="" textlink="">
          <xdr:nvSpPr>
            <xdr:cNvPr id="96381" name="Option Button 125" hidden="1">
              <a:extLst>
                <a:ext uri="{63B3BB69-23CF-44E3-9099-C40C66FF867C}">
                  <a14:compatExt spid="_x0000_s96381"/>
                </a:ext>
                <a:ext uri="{FF2B5EF4-FFF2-40B4-BE49-F238E27FC236}">
                  <a16:creationId xmlns:a16="http://schemas.microsoft.com/office/drawing/2014/main" id="{00000000-0008-0000-3D00-00007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79</xdr:row>
          <xdr:rowOff>28575</xdr:rowOff>
        </xdr:from>
        <xdr:to>
          <xdr:col>9</xdr:col>
          <xdr:colOff>247650</xdr:colOff>
          <xdr:row>79</xdr:row>
          <xdr:rowOff>266700</xdr:rowOff>
        </xdr:to>
        <xdr:sp macro="" textlink="">
          <xdr:nvSpPr>
            <xdr:cNvPr id="96382" name="Option Button 126" hidden="1">
              <a:extLst>
                <a:ext uri="{63B3BB69-23CF-44E3-9099-C40C66FF867C}">
                  <a14:compatExt spid="_x0000_s96382"/>
                </a:ext>
                <a:ext uri="{FF2B5EF4-FFF2-40B4-BE49-F238E27FC236}">
                  <a16:creationId xmlns:a16="http://schemas.microsoft.com/office/drawing/2014/main" id="{00000000-0008-0000-3D00-00007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80</xdr:row>
          <xdr:rowOff>28575</xdr:rowOff>
        </xdr:from>
        <xdr:to>
          <xdr:col>9</xdr:col>
          <xdr:colOff>247650</xdr:colOff>
          <xdr:row>80</xdr:row>
          <xdr:rowOff>247650</xdr:rowOff>
        </xdr:to>
        <xdr:sp macro="" textlink="">
          <xdr:nvSpPr>
            <xdr:cNvPr id="96383" name="Option Button 127" hidden="1">
              <a:extLst>
                <a:ext uri="{63B3BB69-23CF-44E3-9099-C40C66FF867C}">
                  <a14:compatExt spid="_x0000_s96383"/>
                </a:ext>
                <a:ext uri="{FF2B5EF4-FFF2-40B4-BE49-F238E27FC236}">
                  <a16:creationId xmlns:a16="http://schemas.microsoft.com/office/drawing/2014/main" id="{00000000-0008-0000-3D00-00007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81</xdr:row>
          <xdr:rowOff>9525</xdr:rowOff>
        </xdr:from>
        <xdr:to>
          <xdr:col>9</xdr:col>
          <xdr:colOff>247650</xdr:colOff>
          <xdr:row>81</xdr:row>
          <xdr:rowOff>228600</xdr:rowOff>
        </xdr:to>
        <xdr:sp macro="" textlink="">
          <xdr:nvSpPr>
            <xdr:cNvPr id="96384" name="Option Button 128" hidden="1">
              <a:extLst>
                <a:ext uri="{63B3BB69-23CF-44E3-9099-C40C66FF867C}">
                  <a14:compatExt spid="_x0000_s96384"/>
                </a:ext>
                <a:ext uri="{FF2B5EF4-FFF2-40B4-BE49-F238E27FC236}">
                  <a16:creationId xmlns:a16="http://schemas.microsoft.com/office/drawing/2014/main" id="{00000000-0008-0000-3D00-00008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82</xdr:row>
          <xdr:rowOff>9525</xdr:rowOff>
        </xdr:from>
        <xdr:to>
          <xdr:col>9</xdr:col>
          <xdr:colOff>247650</xdr:colOff>
          <xdr:row>82</xdr:row>
          <xdr:rowOff>228600</xdr:rowOff>
        </xdr:to>
        <xdr:sp macro="" textlink="">
          <xdr:nvSpPr>
            <xdr:cNvPr id="96385" name="Option Button 129" hidden="1">
              <a:extLst>
                <a:ext uri="{63B3BB69-23CF-44E3-9099-C40C66FF867C}">
                  <a14:compatExt spid="_x0000_s96385"/>
                </a:ext>
                <a:ext uri="{FF2B5EF4-FFF2-40B4-BE49-F238E27FC236}">
                  <a16:creationId xmlns:a16="http://schemas.microsoft.com/office/drawing/2014/main" id="{00000000-0008-0000-3D00-00008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79</xdr:row>
          <xdr:rowOff>0</xdr:rowOff>
        </xdr:from>
        <xdr:to>
          <xdr:col>10</xdr:col>
          <xdr:colOff>0</xdr:colOff>
          <xdr:row>82</xdr:row>
          <xdr:rowOff>247650</xdr:rowOff>
        </xdr:to>
        <xdr:sp macro="" textlink="">
          <xdr:nvSpPr>
            <xdr:cNvPr id="96386" name="Group Box 130" hidden="1">
              <a:extLst>
                <a:ext uri="{63B3BB69-23CF-44E3-9099-C40C66FF867C}">
                  <a14:compatExt spid="_x0000_s96386"/>
                </a:ext>
                <a:ext uri="{FF2B5EF4-FFF2-40B4-BE49-F238E27FC236}">
                  <a16:creationId xmlns:a16="http://schemas.microsoft.com/office/drawing/2014/main" id="{00000000-0008-0000-3D00-00008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83</xdr:row>
          <xdr:rowOff>76200</xdr:rowOff>
        </xdr:from>
        <xdr:to>
          <xdr:col>7</xdr:col>
          <xdr:colOff>247650</xdr:colOff>
          <xdr:row>84</xdr:row>
          <xdr:rowOff>9525</xdr:rowOff>
        </xdr:to>
        <xdr:sp macro="" textlink="">
          <xdr:nvSpPr>
            <xdr:cNvPr id="96387" name="Option Button 131" hidden="1">
              <a:extLst>
                <a:ext uri="{63B3BB69-23CF-44E3-9099-C40C66FF867C}">
                  <a14:compatExt spid="_x0000_s96387"/>
                </a:ext>
                <a:ext uri="{FF2B5EF4-FFF2-40B4-BE49-F238E27FC236}">
                  <a16:creationId xmlns:a16="http://schemas.microsoft.com/office/drawing/2014/main" id="{00000000-0008-0000-3D00-00008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84</xdr:row>
          <xdr:rowOff>76200</xdr:rowOff>
        </xdr:from>
        <xdr:to>
          <xdr:col>7</xdr:col>
          <xdr:colOff>247650</xdr:colOff>
          <xdr:row>85</xdr:row>
          <xdr:rowOff>0</xdr:rowOff>
        </xdr:to>
        <xdr:sp macro="" textlink="">
          <xdr:nvSpPr>
            <xdr:cNvPr id="96388" name="Option Button 132" hidden="1">
              <a:extLst>
                <a:ext uri="{63B3BB69-23CF-44E3-9099-C40C66FF867C}">
                  <a14:compatExt spid="_x0000_s96388"/>
                </a:ext>
                <a:ext uri="{FF2B5EF4-FFF2-40B4-BE49-F238E27FC236}">
                  <a16:creationId xmlns:a16="http://schemas.microsoft.com/office/drawing/2014/main" id="{00000000-0008-0000-3D00-00008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85</xdr:row>
          <xdr:rowOff>38100</xdr:rowOff>
        </xdr:from>
        <xdr:to>
          <xdr:col>7</xdr:col>
          <xdr:colOff>247650</xdr:colOff>
          <xdr:row>85</xdr:row>
          <xdr:rowOff>266700</xdr:rowOff>
        </xdr:to>
        <xdr:sp macro="" textlink="">
          <xdr:nvSpPr>
            <xdr:cNvPr id="96389" name="Option Button 133" hidden="1">
              <a:extLst>
                <a:ext uri="{63B3BB69-23CF-44E3-9099-C40C66FF867C}">
                  <a14:compatExt spid="_x0000_s96389"/>
                </a:ext>
                <a:ext uri="{FF2B5EF4-FFF2-40B4-BE49-F238E27FC236}">
                  <a16:creationId xmlns:a16="http://schemas.microsoft.com/office/drawing/2014/main" id="{00000000-0008-0000-3D00-00008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83</xdr:row>
          <xdr:rowOff>28575</xdr:rowOff>
        </xdr:from>
        <xdr:to>
          <xdr:col>8</xdr:col>
          <xdr:colOff>28575</xdr:colOff>
          <xdr:row>86</xdr:row>
          <xdr:rowOff>228600</xdr:rowOff>
        </xdr:to>
        <xdr:sp macro="" textlink="">
          <xdr:nvSpPr>
            <xdr:cNvPr id="96390" name="Group Box 134" hidden="1">
              <a:extLst>
                <a:ext uri="{63B3BB69-23CF-44E3-9099-C40C66FF867C}">
                  <a14:compatExt spid="_x0000_s96390"/>
                </a:ext>
                <a:ext uri="{FF2B5EF4-FFF2-40B4-BE49-F238E27FC236}">
                  <a16:creationId xmlns:a16="http://schemas.microsoft.com/office/drawing/2014/main" id="{00000000-0008-0000-3D00-000086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86</xdr:row>
          <xdr:rowOff>9525</xdr:rowOff>
        </xdr:from>
        <xdr:to>
          <xdr:col>7</xdr:col>
          <xdr:colOff>247650</xdr:colOff>
          <xdr:row>86</xdr:row>
          <xdr:rowOff>228600</xdr:rowOff>
        </xdr:to>
        <xdr:sp macro="" textlink="">
          <xdr:nvSpPr>
            <xdr:cNvPr id="96391" name="Option Button 135" hidden="1">
              <a:extLst>
                <a:ext uri="{63B3BB69-23CF-44E3-9099-C40C66FF867C}">
                  <a14:compatExt spid="_x0000_s96391"/>
                </a:ext>
                <a:ext uri="{FF2B5EF4-FFF2-40B4-BE49-F238E27FC236}">
                  <a16:creationId xmlns:a16="http://schemas.microsoft.com/office/drawing/2014/main" id="{00000000-0008-0000-3D00-00008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83</xdr:row>
          <xdr:rowOff>28575</xdr:rowOff>
        </xdr:from>
        <xdr:to>
          <xdr:col>9</xdr:col>
          <xdr:colOff>247650</xdr:colOff>
          <xdr:row>83</xdr:row>
          <xdr:rowOff>266700</xdr:rowOff>
        </xdr:to>
        <xdr:sp macro="" textlink="">
          <xdr:nvSpPr>
            <xdr:cNvPr id="96392" name="Option Button 136" hidden="1">
              <a:extLst>
                <a:ext uri="{63B3BB69-23CF-44E3-9099-C40C66FF867C}">
                  <a14:compatExt spid="_x0000_s96392"/>
                </a:ext>
                <a:ext uri="{FF2B5EF4-FFF2-40B4-BE49-F238E27FC236}">
                  <a16:creationId xmlns:a16="http://schemas.microsoft.com/office/drawing/2014/main" id="{00000000-0008-0000-3D00-00008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84</xdr:row>
          <xdr:rowOff>28575</xdr:rowOff>
        </xdr:from>
        <xdr:to>
          <xdr:col>9</xdr:col>
          <xdr:colOff>247650</xdr:colOff>
          <xdr:row>84</xdr:row>
          <xdr:rowOff>247650</xdr:rowOff>
        </xdr:to>
        <xdr:sp macro="" textlink="">
          <xdr:nvSpPr>
            <xdr:cNvPr id="96393" name="Option Button 137" hidden="1">
              <a:extLst>
                <a:ext uri="{63B3BB69-23CF-44E3-9099-C40C66FF867C}">
                  <a14:compatExt spid="_x0000_s96393"/>
                </a:ext>
                <a:ext uri="{FF2B5EF4-FFF2-40B4-BE49-F238E27FC236}">
                  <a16:creationId xmlns:a16="http://schemas.microsoft.com/office/drawing/2014/main" id="{00000000-0008-0000-3D00-00008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85</xdr:row>
          <xdr:rowOff>9525</xdr:rowOff>
        </xdr:from>
        <xdr:to>
          <xdr:col>9</xdr:col>
          <xdr:colOff>247650</xdr:colOff>
          <xdr:row>85</xdr:row>
          <xdr:rowOff>228600</xdr:rowOff>
        </xdr:to>
        <xdr:sp macro="" textlink="">
          <xdr:nvSpPr>
            <xdr:cNvPr id="96394" name="Option Button 138" hidden="1">
              <a:extLst>
                <a:ext uri="{63B3BB69-23CF-44E3-9099-C40C66FF867C}">
                  <a14:compatExt spid="_x0000_s96394"/>
                </a:ext>
                <a:ext uri="{FF2B5EF4-FFF2-40B4-BE49-F238E27FC236}">
                  <a16:creationId xmlns:a16="http://schemas.microsoft.com/office/drawing/2014/main" id="{00000000-0008-0000-3D00-00008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38100</xdr:colOff>
          <xdr:row>86</xdr:row>
          <xdr:rowOff>9525</xdr:rowOff>
        </xdr:from>
        <xdr:to>
          <xdr:col>9</xdr:col>
          <xdr:colOff>247650</xdr:colOff>
          <xdr:row>86</xdr:row>
          <xdr:rowOff>228600</xdr:rowOff>
        </xdr:to>
        <xdr:sp macro="" textlink="">
          <xdr:nvSpPr>
            <xdr:cNvPr id="96395" name="Option Button 139" hidden="1">
              <a:extLst>
                <a:ext uri="{63B3BB69-23CF-44E3-9099-C40C66FF867C}">
                  <a14:compatExt spid="_x0000_s96395"/>
                </a:ext>
                <a:ext uri="{FF2B5EF4-FFF2-40B4-BE49-F238E27FC236}">
                  <a16:creationId xmlns:a16="http://schemas.microsoft.com/office/drawing/2014/main" id="{00000000-0008-0000-3D00-00008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83</xdr:row>
          <xdr:rowOff>0</xdr:rowOff>
        </xdr:from>
        <xdr:to>
          <xdr:col>10</xdr:col>
          <xdr:colOff>9525</xdr:colOff>
          <xdr:row>86</xdr:row>
          <xdr:rowOff>247650</xdr:rowOff>
        </xdr:to>
        <xdr:sp macro="" textlink="">
          <xdr:nvSpPr>
            <xdr:cNvPr id="96396" name="Group Box 140" hidden="1">
              <a:extLst>
                <a:ext uri="{63B3BB69-23CF-44E3-9099-C40C66FF867C}">
                  <a14:compatExt spid="_x0000_s96396"/>
                </a:ext>
                <a:ext uri="{FF2B5EF4-FFF2-40B4-BE49-F238E27FC236}">
                  <a16:creationId xmlns:a16="http://schemas.microsoft.com/office/drawing/2014/main" id="{00000000-0008-0000-3D00-00008C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67</xdr:row>
          <xdr:rowOff>28575</xdr:rowOff>
        </xdr:from>
        <xdr:to>
          <xdr:col>7</xdr:col>
          <xdr:colOff>247650</xdr:colOff>
          <xdr:row>67</xdr:row>
          <xdr:rowOff>247650</xdr:rowOff>
        </xdr:to>
        <xdr:sp macro="" textlink="">
          <xdr:nvSpPr>
            <xdr:cNvPr id="96397" name="Option Button 141" hidden="1">
              <a:extLst>
                <a:ext uri="{63B3BB69-23CF-44E3-9099-C40C66FF867C}">
                  <a14:compatExt spid="_x0000_s96397"/>
                </a:ext>
                <a:ext uri="{FF2B5EF4-FFF2-40B4-BE49-F238E27FC236}">
                  <a16:creationId xmlns:a16="http://schemas.microsoft.com/office/drawing/2014/main" id="{00000000-0008-0000-3D00-00008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68</xdr:row>
          <xdr:rowOff>28575</xdr:rowOff>
        </xdr:from>
        <xdr:to>
          <xdr:col>7</xdr:col>
          <xdr:colOff>247650</xdr:colOff>
          <xdr:row>68</xdr:row>
          <xdr:rowOff>266700</xdr:rowOff>
        </xdr:to>
        <xdr:sp macro="" textlink="">
          <xdr:nvSpPr>
            <xdr:cNvPr id="96398" name="Option Button 142" hidden="1">
              <a:extLst>
                <a:ext uri="{63B3BB69-23CF-44E3-9099-C40C66FF867C}">
                  <a14:compatExt spid="_x0000_s96398"/>
                </a:ext>
                <a:ext uri="{FF2B5EF4-FFF2-40B4-BE49-F238E27FC236}">
                  <a16:creationId xmlns:a16="http://schemas.microsoft.com/office/drawing/2014/main" id="{00000000-0008-0000-3D00-00008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69</xdr:row>
          <xdr:rowOff>9525</xdr:rowOff>
        </xdr:from>
        <xdr:to>
          <xdr:col>7</xdr:col>
          <xdr:colOff>247650</xdr:colOff>
          <xdr:row>69</xdr:row>
          <xdr:rowOff>228600</xdr:rowOff>
        </xdr:to>
        <xdr:sp macro="" textlink="">
          <xdr:nvSpPr>
            <xdr:cNvPr id="96399" name="Option Button 143" hidden="1">
              <a:extLst>
                <a:ext uri="{63B3BB69-23CF-44E3-9099-C40C66FF867C}">
                  <a14:compatExt spid="_x0000_s96399"/>
                </a:ext>
                <a:ext uri="{FF2B5EF4-FFF2-40B4-BE49-F238E27FC236}">
                  <a16:creationId xmlns:a16="http://schemas.microsoft.com/office/drawing/2014/main" id="{00000000-0008-0000-3D00-00008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67</xdr:row>
          <xdr:rowOff>28575</xdr:rowOff>
        </xdr:from>
        <xdr:to>
          <xdr:col>9</xdr:col>
          <xdr:colOff>247650</xdr:colOff>
          <xdr:row>67</xdr:row>
          <xdr:rowOff>266700</xdr:rowOff>
        </xdr:to>
        <xdr:sp macro="" textlink="">
          <xdr:nvSpPr>
            <xdr:cNvPr id="96400" name="Option Button 144" hidden="1">
              <a:extLst>
                <a:ext uri="{63B3BB69-23CF-44E3-9099-C40C66FF867C}">
                  <a14:compatExt spid="_x0000_s96400"/>
                </a:ext>
                <a:ext uri="{FF2B5EF4-FFF2-40B4-BE49-F238E27FC236}">
                  <a16:creationId xmlns:a16="http://schemas.microsoft.com/office/drawing/2014/main" id="{00000000-0008-0000-3D00-00009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68</xdr:row>
          <xdr:rowOff>28575</xdr:rowOff>
        </xdr:from>
        <xdr:to>
          <xdr:col>9</xdr:col>
          <xdr:colOff>247650</xdr:colOff>
          <xdr:row>68</xdr:row>
          <xdr:rowOff>247650</xdr:rowOff>
        </xdr:to>
        <xdr:sp macro="" textlink="">
          <xdr:nvSpPr>
            <xdr:cNvPr id="96401" name="Option Button 145" hidden="1">
              <a:extLst>
                <a:ext uri="{63B3BB69-23CF-44E3-9099-C40C66FF867C}">
                  <a14:compatExt spid="_x0000_s96401"/>
                </a:ext>
                <a:ext uri="{FF2B5EF4-FFF2-40B4-BE49-F238E27FC236}">
                  <a16:creationId xmlns:a16="http://schemas.microsoft.com/office/drawing/2014/main" id="{00000000-0008-0000-3D00-00009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69</xdr:row>
          <xdr:rowOff>28575</xdr:rowOff>
        </xdr:from>
        <xdr:to>
          <xdr:col>9</xdr:col>
          <xdr:colOff>247650</xdr:colOff>
          <xdr:row>69</xdr:row>
          <xdr:rowOff>266700</xdr:rowOff>
        </xdr:to>
        <xdr:sp macro="" textlink="">
          <xdr:nvSpPr>
            <xdr:cNvPr id="96402" name="Option Button 146" hidden="1">
              <a:extLst>
                <a:ext uri="{63B3BB69-23CF-44E3-9099-C40C66FF867C}">
                  <a14:compatExt spid="_x0000_s96402"/>
                </a:ext>
                <a:ext uri="{FF2B5EF4-FFF2-40B4-BE49-F238E27FC236}">
                  <a16:creationId xmlns:a16="http://schemas.microsoft.com/office/drawing/2014/main" id="{00000000-0008-0000-3D00-00009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70</xdr:row>
          <xdr:rowOff>9525</xdr:rowOff>
        </xdr:from>
        <xdr:to>
          <xdr:col>9</xdr:col>
          <xdr:colOff>247650</xdr:colOff>
          <xdr:row>70</xdr:row>
          <xdr:rowOff>228600</xdr:rowOff>
        </xdr:to>
        <xdr:sp macro="" textlink="">
          <xdr:nvSpPr>
            <xdr:cNvPr id="96403" name="Option Button 147" hidden="1">
              <a:extLst>
                <a:ext uri="{63B3BB69-23CF-44E3-9099-C40C66FF867C}">
                  <a14:compatExt spid="_x0000_s96403"/>
                </a:ext>
                <a:ext uri="{FF2B5EF4-FFF2-40B4-BE49-F238E27FC236}">
                  <a16:creationId xmlns:a16="http://schemas.microsoft.com/office/drawing/2014/main" id="{00000000-0008-0000-3D00-00009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67</xdr:row>
          <xdr:rowOff>9525</xdr:rowOff>
        </xdr:from>
        <xdr:to>
          <xdr:col>8</xdr:col>
          <xdr:colOff>28575</xdr:colOff>
          <xdr:row>70</xdr:row>
          <xdr:rowOff>247650</xdr:rowOff>
        </xdr:to>
        <xdr:sp macro="" textlink="">
          <xdr:nvSpPr>
            <xdr:cNvPr id="96404" name="Group Box 148" hidden="1">
              <a:extLst>
                <a:ext uri="{63B3BB69-23CF-44E3-9099-C40C66FF867C}">
                  <a14:compatExt spid="_x0000_s96404"/>
                </a:ext>
                <a:ext uri="{FF2B5EF4-FFF2-40B4-BE49-F238E27FC236}">
                  <a16:creationId xmlns:a16="http://schemas.microsoft.com/office/drawing/2014/main" id="{00000000-0008-0000-3D00-000094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67</xdr:row>
          <xdr:rowOff>0</xdr:rowOff>
        </xdr:from>
        <xdr:to>
          <xdr:col>10</xdr:col>
          <xdr:colOff>28575</xdr:colOff>
          <xdr:row>70</xdr:row>
          <xdr:rowOff>247650</xdr:rowOff>
        </xdr:to>
        <xdr:sp macro="" textlink="">
          <xdr:nvSpPr>
            <xdr:cNvPr id="96405" name="Group Box 149" hidden="1">
              <a:extLst>
                <a:ext uri="{63B3BB69-23CF-44E3-9099-C40C66FF867C}">
                  <a14:compatExt spid="_x0000_s96405"/>
                </a:ext>
                <a:ext uri="{FF2B5EF4-FFF2-40B4-BE49-F238E27FC236}">
                  <a16:creationId xmlns:a16="http://schemas.microsoft.com/office/drawing/2014/main" id="{00000000-0008-0000-3D00-000095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70</xdr:row>
          <xdr:rowOff>9525</xdr:rowOff>
        </xdr:from>
        <xdr:to>
          <xdr:col>7</xdr:col>
          <xdr:colOff>247650</xdr:colOff>
          <xdr:row>70</xdr:row>
          <xdr:rowOff>228600</xdr:rowOff>
        </xdr:to>
        <xdr:sp macro="" textlink="">
          <xdr:nvSpPr>
            <xdr:cNvPr id="96406" name="Option Button 150" hidden="1">
              <a:extLst>
                <a:ext uri="{63B3BB69-23CF-44E3-9099-C40C66FF867C}">
                  <a14:compatExt spid="_x0000_s96406"/>
                </a:ext>
                <a:ext uri="{FF2B5EF4-FFF2-40B4-BE49-F238E27FC236}">
                  <a16:creationId xmlns:a16="http://schemas.microsoft.com/office/drawing/2014/main" id="{00000000-0008-0000-3D00-00009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58</xdr:row>
          <xdr:rowOff>76200</xdr:rowOff>
        </xdr:from>
        <xdr:to>
          <xdr:col>7</xdr:col>
          <xdr:colOff>247650</xdr:colOff>
          <xdr:row>59</xdr:row>
          <xdr:rowOff>9525</xdr:rowOff>
        </xdr:to>
        <xdr:sp macro="" textlink="">
          <xdr:nvSpPr>
            <xdr:cNvPr id="96407" name="Option Button 151" hidden="1">
              <a:extLst>
                <a:ext uri="{63B3BB69-23CF-44E3-9099-C40C66FF867C}">
                  <a14:compatExt spid="_x0000_s96407"/>
                </a:ext>
                <a:ext uri="{FF2B5EF4-FFF2-40B4-BE49-F238E27FC236}">
                  <a16:creationId xmlns:a16="http://schemas.microsoft.com/office/drawing/2014/main" id="{00000000-0008-0000-3D00-00009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59</xdr:row>
          <xdr:rowOff>76200</xdr:rowOff>
        </xdr:from>
        <xdr:to>
          <xdr:col>7</xdr:col>
          <xdr:colOff>247650</xdr:colOff>
          <xdr:row>60</xdr:row>
          <xdr:rowOff>0</xdr:rowOff>
        </xdr:to>
        <xdr:sp macro="" textlink="">
          <xdr:nvSpPr>
            <xdr:cNvPr id="96408" name="Option Button 152" hidden="1">
              <a:extLst>
                <a:ext uri="{63B3BB69-23CF-44E3-9099-C40C66FF867C}">
                  <a14:compatExt spid="_x0000_s96408"/>
                </a:ext>
                <a:ext uri="{FF2B5EF4-FFF2-40B4-BE49-F238E27FC236}">
                  <a16:creationId xmlns:a16="http://schemas.microsoft.com/office/drawing/2014/main" id="{00000000-0008-0000-3D00-00009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60</xdr:row>
          <xdr:rowOff>57150</xdr:rowOff>
        </xdr:from>
        <xdr:to>
          <xdr:col>7</xdr:col>
          <xdr:colOff>247650</xdr:colOff>
          <xdr:row>60</xdr:row>
          <xdr:rowOff>266700</xdr:rowOff>
        </xdr:to>
        <xdr:sp macro="" textlink="">
          <xdr:nvSpPr>
            <xdr:cNvPr id="96409" name="Option Button 153" hidden="1">
              <a:extLst>
                <a:ext uri="{63B3BB69-23CF-44E3-9099-C40C66FF867C}">
                  <a14:compatExt spid="_x0000_s96409"/>
                </a:ext>
                <a:ext uri="{FF2B5EF4-FFF2-40B4-BE49-F238E27FC236}">
                  <a16:creationId xmlns:a16="http://schemas.microsoft.com/office/drawing/2014/main" id="{00000000-0008-0000-3D00-00009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58</xdr:row>
          <xdr:rowOff>38100</xdr:rowOff>
        </xdr:from>
        <xdr:to>
          <xdr:col>9</xdr:col>
          <xdr:colOff>266700</xdr:colOff>
          <xdr:row>58</xdr:row>
          <xdr:rowOff>266700</xdr:rowOff>
        </xdr:to>
        <xdr:sp macro="" textlink="">
          <xdr:nvSpPr>
            <xdr:cNvPr id="96410" name="Option Button 154" hidden="1">
              <a:extLst>
                <a:ext uri="{63B3BB69-23CF-44E3-9099-C40C66FF867C}">
                  <a14:compatExt spid="_x0000_s96410"/>
                </a:ext>
                <a:ext uri="{FF2B5EF4-FFF2-40B4-BE49-F238E27FC236}">
                  <a16:creationId xmlns:a16="http://schemas.microsoft.com/office/drawing/2014/main" id="{00000000-0008-0000-3D00-00009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59</xdr:row>
          <xdr:rowOff>28575</xdr:rowOff>
        </xdr:from>
        <xdr:to>
          <xdr:col>9</xdr:col>
          <xdr:colOff>266700</xdr:colOff>
          <xdr:row>59</xdr:row>
          <xdr:rowOff>266700</xdr:rowOff>
        </xdr:to>
        <xdr:sp macro="" textlink="">
          <xdr:nvSpPr>
            <xdr:cNvPr id="96411" name="Option Button 155" hidden="1">
              <a:extLst>
                <a:ext uri="{63B3BB69-23CF-44E3-9099-C40C66FF867C}">
                  <a14:compatExt spid="_x0000_s96411"/>
                </a:ext>
                <a:ext uri="{FF2B5EF4-FFF2-40B4-BE49-F238E27FC236}">
                  <a16:creationId xmlns:a16="http://schemas.microsoft.com/office/drawing/2014/main" id="{00000000-0008-0000-3D00-00009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60</xdr:row>
          <xdr:rowOff>38100</xdr:rowOff>
        </xdr:from>
        <xdr:to>
          <xdr:col>9</xdr:col>
          <xdr:colOff>266700</xdr:colOff>
          <xdr:row>60</xdr:row>
          <xdr:rowOff>266700</xdr:rowOff>
        </xdr:to>
        <xdr:sp macro="" textlink="">
          <xdr:nvSpPr>
            <xdr:cNvPr id="96412" name="Option Button 156" hidden="1">
              <a:extLst>
                <a:ext uri="{63B3BB69-23CF-44E3-9099-C40C66FF867C}">
                  <a14:compatExt spid="_x0000_s96412"/>
                </a:ext>
                <a:ext uri="{FF2B5EF4-FFF2-40B4-BE49-F238E27FC236}">
                  <a16:creationId xmlns:a16="http://schemas.microsoft.com/office/drawing/2014/main" id="{00000000-0008-0000-3D00-00009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61</xdr:row>
          <xdr:rowOff>28575</xdr:rowOff>
        </xdr:from>
        <xdr:to>
          <xdr:col>9</xdr:col>
          <xdr:colOff>266700</xdr:colOff>
          <xdr:row>61</xdr:row>
          <xdr:rowOff>247650</xdr:rowOff>
        </xdr:to>
        <xdr:sp macro="" textlink="">
          <xdr:nvSpPr>
            <xdr:cNvPr id="96413" name="Option Button 157" hidden="1">
              <a:extLst>
                <a:ext uri="{63B3BB69-23CF-44E3-9099-C40C66FF867C}">
                  <a14:compatExt spid="_x0000_s96413"/>
                </a:ext>
                <a:ext uri="{FF2B5EF4-FFF2-40B4-BE49-F238E27FC236}">
                  <a16:creationId xmlns:a16="http://schemas.microsoft.com/office/drawing/2014/main" id="{00000000-0008-0000-3D00-00009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58</xdr:row>
          <xdr:rowOff>28575</xdr:rowOff>
        </xdr:from>
        <xdr:to>
          <xdr:col>8</xdr:col>
          <xdr:colOff>9525</xdr:colOff>
          <xdr:row>61</xdr:row>
          <xdr:rowOff>266700</xdr:rowOff>
        </xdr:to>
        <xdr:sp macro="" textlink="">
          <xdr:nvSpPr>
            <xdr:cNvPr id="96414" name="Group Box 158" hidden="1">
              <a:extLst>
                <a:ext uri="{63B3BB69-23CF-44E3-9099-C40C66FF867C}">
                  <a14:compatExt spid="_x0000_s96414"/>
                </a:ext>
                <a:ext uri="{FF2B5EF4-FFF2-40B4-BE49-F238E27FC236}">
                  <a16:creationId xmlns:a16="http://schemas.microsoft.com/office/drawing/2014/main" id="{00000000-0008-0000-3D00-00009E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58</xdr:row>
          <xdr:rowOff>9525</xdr:rowOff>
        </xdr:from>
        <xdr:to>
          <xdr:col>10</xdr:col>
          <xdr:colOff>9525</xdr:colOff>
          <xdr:row>61</xdr:row>
          <xdr:rowOff>266700</xdr:rowOff>
        </xdr:to>
        <xdr:sp macro="" textlink="">
          <xdr:nvSpPr>
            <xdr:cNvPr id="96415" name="Group Box 159" hidden="1">
              <a:extLst>
                <a:ext uri="{63B3BB69-23CF-44E3-9099-C40C66FF867C}">
                  <a14:compatExt spid="_x0000_s96415"/>
                </a:ext>
                <a:ext uri="{FF2B5EF4-FFF2-40B4-BE49-F238E27FC236}">
                  <a16:creationId xmlns:a16="http://schemas.microsoft.com/office/drawing/2014/main" id="{00000000-0008-0000-3D00-00009F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61</xdr:row>
          <xdr:rowOff>28575</xdr:rowOff>
        </xdr:from>
        <xdr:to>
          <xdr:col>7</xdr:col>
          <xdr:colOff>247650</xdr:colOff>
          <xdr:row>61</xdr:row>
          <xdr:rowOff>247650</xdr:rowOff>
        </xdr:to>
        <xdr:sp macro="" textlink="">
          <xdr:nvSpPr>
            <xdr:cNvPr id="96416" name="Option Button 160" hidden="1">
              <a:extLst>
                <a:ext uri="{63B3BB69-23CF-44E3-9099-C40C66FF867C}">
                  <a14:compatExt spid="_x0000_s96416"/>
                </a:ext>
                <a:ext uri="{FF2B5EF4-FFF2-40B4-BE49-F238E27FC236}">
                  <a16:creationId xmlns:a16="http://schemas.microsoft.com/office/drawing/2014/main" id="{00000000-0008-0000-3D00-0000A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54</xdr:row>
          <xdr:rowOff>76200</xdr:rowOff>
        </xdr:from>
        <xdr:to>
          <xdr:col>7</xdr:col>
          <xdr:colOff>247650</xdr:colOff>
          <xdr:row>55</xdr:row>
          <xdr:rowOff>9525</xdr:rowOff>
        </xdr:to>
        <xdr:sp macro="" textlink="">
          <xdr:nvSpPr>
            <xdr:cNvPr id="96417" name="Option Button 161" hidden="1">
              <a:extLst>
                <a:ext uri="{63B3BB69-23CF-44E3-9099-C40C66FF867C}">
                  <a14:compatExt spid="_x0000_s96417"/>
                </a:ext>
                <a:ext uri="{FF2B5EF4-FFF2-40B4-BE49-F238E27FC236}">
                  <a16:creationId xmlns:a16="http://schemas.microsoft.com/office/drawing/2014/main" id="{00000000-0008-0000-3D00-0000A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55</xdr:row>
          <xdr:rowOff>76200</xdr:rowOff>
        </xdr:from>
        <xdr:to>
          <xdr:col>7</xdr:col>
          <xdr:colOff>247650</xdr:colOff>
          <xdr:row>56</xdr:row>
          <xdr:rowOff>9525</xdr:rowOff>
        </xdr:to>
        <xdr:sp macro="" textlink="">
          <xdr:nvSpPr>
            <xdr:cNvPr id="96418" name="Option Button 162" hidden="1">
              <a:extLst>
                <a:ext uri="{63B3BB69-23CF-44E3-9099-C40C66FF867C}">
                  <a14:compatExt spid="_x0000_s96418"/>
                </a:ext>
                <a:ext uri="{FF2B5EF4-FFF2-40B4-BE49-F238E27FC236}">
                  <a16:creationId xmlns:a16="http://schemas.microsoft.com/office/drawing/2014/main" id="{00000000-0008-0000-3D00-0000A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56</xdr:row>
          <xdr:rowOff>76200</xdr:rowOff>
        </xdr:from>
        <xdr:to>
          <xdr:col>7</xdr:col>
          <xdr:colOff>247650</xdr:colOff>
          <xdr:row>57</xdr:row>
          <xdr:rowOff>0</xdr:rowOff>
        </xdr:to>
        <xdr:sp macro="" textlink="">
          <xdr:nvSpPr>
            <xdr:cNvPr id="96419" name="Option Button 163" hidden="1">
              <a:extLst>
                <a:ext uri="{63B3BB69-23CF-44E3-9099-C40C66FF867C}">
                  <a14:compatExt spid="_x0000_s96419"/>
                </a:ext>
                <a:ext uri="{FF2B5EF4-FFF2-40B4-BE49-F238E27FC236}">
                  <a16:creationId xmlns:a16="http://schemas.microsoft.com/office/drawing/2014/main" id="{00000000-0008-0000-3D00-0000A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54</xdr:row>
          <xdr:rowOff>57150</xdr:rowOff>
        </xdr:from>
        <xdr:to>
          <xdr:col>9</xdr:col>
          <xdr:colOff>247650</xdr:colOff>
          <xdr:row>54</xdr:row>
          <xdr:rowOff>266700</xdr:rowOff>
        </xdr:to>
        <xdr:sp macro="" textlink="">
          <xdr:nvSpPr>
            <xdr:cNvPr id="96420" name="Option Button 164" hidden="1">
              <a:extLst>
                <a:ext uri="{63B3BB69-23CF-44E3-9099-C40C66FF867C}">
                  <a14:compatExt spid="_x0000_s96420"/>
                </a:ext>
                <a:ext uri="{FF2B5EF4-FFF2-40B4-BE49-F238E27FC236}">
                  <a16:creationId xmlns:a16="http://schemas.microsoft.com/office/drawing/2014/main" id="{00000000-0008-0000-3D00-0000A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55</xdr:row>
          <xdr:rowOff>38100</xdr:rowOff>
        </xdr:from>
        <xdr:to>
          <xdr:col>9</xdr:col>
          <xdr:colOff>247650</xdr:colOff>
          <xdr:row>55</xdr:row>
          <xdr:rowOff>266700</xdr:rowOff>
        </xdr:to>
        <xdr:sp macro="" textlink="">
          <xdr:nvSpPr>
            <xdr:cNvPr id="96421" name="Option Button 165" hidden="1">
              <a:extLst>
                <a:ext uri="{63B3BB69-23CF-44E3-9099-C40C66FF867C}">
                  <a14:compatExt spid="_x0000_s96421"/>
                </a:ext>
                <a:ext uri="{FF2B5EF4-FFF2-40B4-BE49-F238E27FC236}">
                  <a16:creationId xmlns:a16="http://schemas.microsoft.com/office/drawing/2014/main" id="{00000000-0008-0000-3D00-0000A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56</xdr:row>
          <xdr:rowOff>57150</xdr:rowOff>
        </xdr:from>
        <xdr:to>
          <xdr:col>9</xdr:col>
          <xdr:colOff>247650</xdr:colOff>
          <xdr:row>56</xdr:row>
          <xdr:rowOff>266700</xdr:rowOff>
        </xdr:to>
        <xdr:sp macro="" textlink="">
          <xdr:nvSpPr>
            <xdr:cNvPr id="96422" name="Option Button 166" hidden="1">
              <a:extLst>
                <a:ext uri="{63B3BB69-23CF-44E3-9099-C40C66FF867C}">
                  <a14:compatExt spid="_x0000_s96422"/>
                </a:ext>
                <a:ext uri="{FF2B5EF4-FFF2-40B4-BE49-F238E27FC236}">
                  <a16:creationId xmlns:a16="http://schemas.microsoft.com/office/drawing/2014/main" id="{00000000-0008-0000-3D00-0000A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57</xdr:row>
          <xdr:rowOff>28575</xdr:rowOff>
        </xdr:from>
        <xdr:to>
          <xdr:col>9</xdr:col>
          <xdr:colOff>247650</xdr:colOff>
          <xdr:row>57</xdr:row>
          <xdr:rowOff>266700</xdr:rowOff>
        </xdr:to>
        <xdr:sp macro="" textlink="">
          <xdr:nvSpPr>
            <xdr:cNvPr id="96423" name="Option Button 167" hidden="1">
              <a:extLst>
                <a:ext uri="{63B3BB69-23CF-44E3-9099-C40C66FF867C}">
                  <a14:compatExt spid="_x0000_s96423"/>
                </a:ext>
                <a:ext uri="{FF2B5EF4-FFF2-40B4-BE49-F238E27FC236}">
                  <a16:creationId xmlns:a16="http://schemas.microsoft.com/office/drawing/2014/main" id="{00000000-0008-0000-3D00-0000A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54</xdr:row>
          <xdr:rowOff>28575</xdr:rowOff>
        </xdr:from>
        <xdr:to>
          <xdr:col>8</xdr:col>
          <xdr:colOff>28575</xdr:colOff>
          <xdr:row>57</xdr:row>
          <xdr:rowOff>266700</xdr:rowOff>
        </xdr:to>
        <xdr:sp macro="" textlink="">
          <xdr:nvSpPr>
            <xdr:cNvPr id="96424" name="Group Box 168" hidden="1">
              <a:extLst>
                <a:ext uri="{63B3BB69-23CF-44E3-9099-C40C66FF867C}">
                  <a14:compatExt spid="_x0000_s96424"/>
                </a:ext>
                <a:ext uri="{FF2B5EF4-FFF2-40B4-BE49-F238E27FC236}">
                  <a16:creationId xmlns:a16="http://schemas.microsoft.com/office/drawing/2014/main" id="{00000000-0008-0000-3D00-0000A8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54</xdr:row>
          <xdr:rowOff>28575</xdr:rowOff>
        </xdr:from>
        <xdr:to>
          <xdr:col>10</xdr:col>
          <xdr:colOff>28575</xdr:colOff>
          <xdr:row>57</xdr:row>
          <xdr:rowOff>266700</xdr:rowOff>
        </xdr:to>
        <xdr:sp macro="" textlink="">
          <xdr:nvSpPr>
            <xdr:cNvPr id="96425" name="Group Box 169" hidden="1">
              <a:extLst>
                <a:ext uri="{63B3BB69-23CF-44E3-9099-C40C66FF867C}">
                  <a14:compatExt spid="_x0000_s96425"/>
                </a:ext>
                <a:ext uri="{FF2B5EF4-FFF2-40B4-BE49-F238E27FC236}">
                  <a16:creationId xmlns:a16="http://schemas.microsoft.com/office/drawing/2014/main" id="{00000000-0008-0000-3D00-0000A9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57</xdr:row>
          <xdr:rowOff>38100</xdr:rowOff>
        </xdr:from>
        <xdr:to>
          <xdr:col>7</xdr:col>
          <xdr:colOff>247650</xdr:colOff>
          <xdr:row>57</xdr:row>
          <xdr:rowOff>266700</xdr:rowOff>
        </xdr:to>
        <xdr:sp macro="" textlink="">
          <xdr:nvSpPr>
            <xdr:cNvPr id="96426" name="Option Button 170" hidden="1">
              <a:extLst>
                <a:ext uri="{63B3BB69-23CF-44E3-9099-C40C66FF867C}">
                  <a14:compatExt spid="_x0000_s96426"/>
                </a:ext>
                <a:ext uri="{FF2B5EF4-FFF2-40B4-BE49-F238E27FC236}">
                  <a16:creationId xmlns:a16="http://schemas.microsoft.com/office/drawing/2014/main" id="{00000000-0008-0000-3D00-0000A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50</xdr:row>
          <xdr:rowOff>57150</xdr:rowOff>
        </xdr:from>
        <xdr:to>
          <xdr:col>7</xdr:col>
          <xdr:colOff>247650</xdr:colOff>
          <xdr:row>50</xdr:row>
          <xdr:rowOff>266700</xdr:rowOff>
        </xdr:to>
        <xdr:sp macro="" textlink="">
          <xdr:nvSpPr>
            <xdr:cNvPr id="96427" name="Option Button 171" hidden="1">
              <a:extLst>
                <a:ext uri="{63B3BB69-23CF-44E3-9099-C40C66FF867C}">
                  <a14:compatExt spid="_x0000_s96427"/>
                </a:ext>
                <a:ext uri="{FF2B5EF4-FFF2-40B4-BE49-F238E27FC236}">
                  <a16:creationId xmlns:a16="http://schemas.microsoft.com/office/drawing/2014/main" id="{00000000-0008-0000-3D00-0000A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51</xdr:row>
          <xdr:rowOff>76200</xdr:rowOff>
        </xdr:from>
        <xdr:to>
          <xdr:col>7</xdr:col>
          <xdr:colOff>247650</xdr:colOff>
          <xdr:row>52</xdr:row>
          <xdr:rowOff>0</xdr:rowOff>
        </xdr:to>
        <xdr:sp macro="" textlink="">
          <xdr:nvSpPr>
            <xdr:cNvPr id="96428" name="Option Button 172" hidden="1">
              <a:extLst>
                <a:ext uri="{63B3BB69-23CF-44E3-9099-C40C66FF867C}">
                  <a14:compatExt spid="_x0000_s96428"/>
                </a:ext>
                <a:ext uri="{FF2B5EF4-FFF2-40B4-BE49-F238E27FC236}">
                  <a16:creationId xmlns:a16="http://schemas.microsoft.com/office/drawing/2014/main" id="{00000000-0008-0000-3D00-0000A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52</xdr:row>
          <xdr:rowOff>38100</xdr:rowOff>
        </xdr:from>
        <xdr:to>
          <xdr:col>7</xdr:col>
          <xdr:colOff>247650</xdr:colOff>
          <xdr:row>52</xdr:row>
          <xdr:rowOff>266700</xdr:rowOff>
        </xdr:to>
        <xdr:sp macro="" textlink="">
          <xdr:nvSpPr>
            <xdr:cNvPr id="96429" name="Option Button 173" hidden="1">
              <a:extLst>
                <a:ext uri="{63B3BB69-23CF-44E3-9099-C40C66FF867C}">
                  <a14:compatExt spid="_x0000_s96429"/>
                </a:ext>
                <a:ext uri="{FF2B5EF4-FFF2-40B4-BE49-F238E27FC236}">
                  <a16:creationId xmlns:a16="http://schemas.microsoft.com/office/drawing/2014/main" id="{00000000-0008-0000-3D00-0000A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50</xdr:row>
          <xdr:rowOff>28575</xdr:rowOff>
        </xdr:from>
        <xdr:to>
          <xdr:col>9</xdr:col>
          <xdr:colOff>247650</xdr:colOff>
          <xdr:row>50</xdr:row>
          <xdr:rowOff>266700</xdr:rowOff>
        </xdr:to>
        <xdr:sp macro="" textlink="">
          <xdr:nvSpPr>
            <xdr:cNvPr id="96430" name="Option Button 174" hidden="1">
              <a:extLst>
                <a:ext uri="{63B3BB69-23CF-44E3-9099-C40C66FF867C}">
                  <a14:compatExt spid="_x0000_s96430"/>
                </a:ext>
                <a:ext uri="{FF2B5EF4-FFF2-40B4-BE49-F238E27FC236}">
                  <a16:creationId xmlns:a16="http://schemas.microsoft.com/office/drawing/2014/main" id="{00000000-0008-0000-3D00-0000A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51</xdr:row>
          <xdr:rowOff>28575</xdr:rowOff>
        </xdr:from>
        <xdr:to>
          <xdr:col>9</xdr:col>
          <xdr:colOff>247650</xdr:colOff>
          <xdr:row>51</xdr:row>
          <xdr:rowOff>247650</xdr:rowOff>
        </xdr:to>
        <xdr:sp macro="" textlink="">
          <xdr:nvSpPr>
            <xdr:cNvPr id="96431" name="Option Button 175" hidden="1">
              <a:extLst>
                <a:ext uri="{63B3BB69-23CF-44E3-9099-C40C66FF867C}">
                  <a14:compatExt spid="_x0000_s96431"/>
                </a:ext>
                <a:ext uri="{FF2B5EF4-FFF2-40B4-BE49-F238E27FC236}">
                  <a16:creationId xmlns:a16="http://schemas.microsoft.com/office/drawing/2014/main" id="{00000000-0008-0000-3D00-0000A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52</xdr:row>
          <xdr:rowOff>28575</xdr:rowOff>
        </xdr:from>
        <xdr:to>
          <xdr:col>9</xdr:col>
          <xdr:colOff>247650</xdr:colOff>
          <xdr:row>52</xdr:row>
          <xdr:rowOff>266700</xdr:rowOff>
        </xdr:to>
        <xdr:sp macro="" textlink="">
          <xdr:nvSpPr>
            <xdr:cNvPr id="96432" name="Option Button 176" hidden="1">
              <a:extLst>
                <a:ext uri="{63B3BB69-23CF-44E3-9099-C40C66FF867C}">
                  <a14:compatExt spid="_x0000_s96432"/>
                </a:ext>
                <a:ext uri="{FF2B5EF4-FFF2-40B4-BE49-F238E27FC236}">
                  <a16:creationId xmlns:a16="http://schemas.microsoft.com/office/drawing/2014/main" id="{00000000-0008-0000-3D00-0000B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xdr:col>
          <xdr:colOff>57150</xdr:colOff>
          <xdr:row>53</xdr:row>
          <xdr:rowOff>9525</xdr:rowOff>
        </xdr:from>
        <xdr:to>
          <xdr:col>9</xdr:col>
          <xdr:colOff>247650</xdr:colOff>
          <xdr:row>53</xdr:row>
          <xdr:rowOff>228600</xdr:rowOff>
        </xdr:to>
        <xdr:sp macro="" textlink="">
          <xdr:nvSpPr>
            <xdr:cNvPr id="96433" name="Option Button 177" hidden="1">
              <a:extLst>
                <a:ext uri="{63B3BB69-23CF-44E3-9099-C40C66FF867C}">
                  <a14:compatExt spid="_x0000_s96433"/>
                </a:ext>
                <a:ext uri="{FF2B5EF4-FFF2-40B4-BE49-F238E27FC236}">
                  <a16:creationId xmlns:a16="http://schemas.microsoft.com/office/drawing/2014/main" id="{00000000-0008-0000-3D00-0000B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50</xdr:row>
          <xdr:rowOff>9525</xdr:rowOff>
        </xdr:from>
        <xdr:to>
          <xdr:col>8</xdr:col>
          <xdr:colOff>76200</xdr:colOff>
          <xdr:row>54</xdr:row>
          <xdr:rowOff>38100</xdr:rowOff>
        </xdr:to>
        <xdr:sp macro="" textlink="">
          <xdr:nvSpPr>
            <xdr:cNvPr id="96434" name="Group Box 178" hidden="1">
              <a:extLst>
                <a:ext uri="{63B3BB69-23CF-44E3-9099-C40C66FF867C}">
                  <a14:compatExt spid="_x0000_s96434"/>
                </a:ext>
                <a:ext uri="{FF2B5EF4-FFF2-40B4-BE49-F238E27FC236}">
                  <a16:creationId xmlns:a16="http://schemas.microsoft.com/office/drawing/2014/main" id="{00000000-0008-0000-3D00-0000B2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50</xdr:row>
          <xdr:rowOff>0</xdr:rowOff>
        </xdr:from>
        <xdr:to>
          <xdr:col>10</xdr:col>
          <xdr:colOff>28575</xdr:colOff>
          <xdr:row>53</xdr:row>
          <xdr:rowOff>247650</xdr:rowOff>
        </xdr:to>
        <xdr:sp macro="" textlink="">
          <xdr:nvSpPr>
            <xdr:cNvPr id="96435" name="Group Box 179" hidden="1">
              <a:extLst>
                <a:ext uri="{63B3BB69-23CF-44E3-9099-C40C66FF867C}">
                  <a14:compatExt spid="_x0000_s96435"/>
                </a:ext>
                <a:ext uri="{FF2B5EF4-FFF2-40B4-BE49-F238E27FC236}">
                  <a16:creationId xmlns:a16="http://schemas.microsoft.com/office/drawing/2014/main" id="{00000000-0008-0000-3D00-0000B37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7</xdr:col>
          <xdr:colOff>38100</xdr:colOff>
          <xdr:row>53</xdr:row>
          <xdr:rowOff>38100</xdr:rowOff>
        </xdr:from>
        <xdr:to>
          <xdr:col>7</xdr:col>
          <xdr:colOff>247650</xdr:colOff>
          <xdr:row>53</xdr:row>
          <xdr:rowOff>266700</xdr:rowOff>
        </xdr:to>
        <xdr:sp macro="" textlink="">
          <xdr:nvSpPr>
            <xdr:cNvPr id="96436" name="Option Button 180" hidden="1">
              <a:extLst>
                <a:ext uri="{63B3BB69-23CF-44E3-9099-C40C66FF867C}">
                  <a14:compatExt spid="_x0000_s96436"/>
                </a:ext>
                <a:ext uri="{FF2B5EF4-FFF2-40B4-BE49-F238E27FC236}">
                  <a16:creationId xmlns:a16="http://schemas.microsoft.com/office/drawing/2014/main" id="{00000000-0008-0000-3D00-0000B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9</xdr:col>
      <xdr:colOff>600075</xdr:colOff>
      <xdr:row>6</xdr:row>
      <xdr:rowOff>228600</xdr:rowOff>
    </xdr:from>
    <xdr:to>
      <xdr:col>11</xdr:col>
      <xdr:colOff>104775</xdr:colOff>
      <xdr:row>6</xdr:row>
      <xdr:rowOff>228600</xdr:rowOff>
    </xdr:to>
    <xdr:cxnSp macro="">
      <xdr:nvCxnSpPr>
        <xdr:cNvPr id="2" name="直線コネクタ 1">
          <a:extLst>
            <a:ext uri="{FF2B5EF4-FFF2-40B4-BE49-F238E27FC236}">
              <a16:creationId xmlns:a16="http://schemas.microsoft.com/office/drawing/2014/main" id="{00000000-0008-0000-3E00-000002000000}"/>
            </a:ext>
          </a:extLst>
        </xdr:cNvPr>
        <xdr:cNvCxnSpPr/>
      </xdr:nvCxnSpPr>
      <xdr:spPr>
        <a:xfrm flipV="1">
          <a:off x="6225428" y="1461247"/>
          <a:ext cx="72614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1703917</xdr:colOff>
      <xdr:row>4</xdr:row>
      <xdr:rowOff>370416</xdr:rowOff>
    </xdr:from>
    <xdr:to>
      <xdr:col>24</xdr:col>
      <xdr:colOff>38973</xdr:colOff>
      <xdr:row>99</xdr:row>
      <xdr:rowOff>19492</xdr:rowOff>
    </xdr:to>
    <xdr:sp macro="" textlink="">
      <xdr:nvSpPr>
        <xdr:cNvPr id="3" name="正方形/長方形 2">
          <a:extLst>
            <a:ext uri="{FF2B5EF4-FFF2-40B4-BE49-F238E27FC236}">
              <a16:creationId xmlns:a16="http://schemas.microsoft.com/office/drawing/2014/main" id="{00000000-0008-0000-3E00-000003000000}"/>
            </a:ext>
          </a:extLst>
        </xdr:cNvPr>
        <xdr:cNvSpPr/>
      </xdr:nvSpPr>
      <xdr:spPr>
        <a:xfrm>
          <a:off x="8432377" y="1162896"/>
          <a:ext cx="6831356" cy="50215396"/>
        </a:xfrm>
        <a:prstGeom prst="rect">
          <a:avLst/>
        </a:prstGeom>
        <a:noFill/>
        <a:ln w="76200" cmpd="dbl">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232833</xdr:colOff>
      <xdr:row>0</xdr:row>
      <xdr:rowOff>95250</xdr:rowOff>
    </xdr:from>
    <xdr:to>
      <xdr:col>20</xdr:col>
      <xdr:colOff>243416</xdr:colOff>
      <xdr:row>5</xdr:row>
      <xdr:rowOff>2795</xdr:rowOff>
    </xdr:to>
    <xdr:grpSp>
      <xdr:nvGrpSpPr>
        <xdr:cNvPr id="4" name="グループ化 3">
          <a:extLst>
            <a:ext uri="{FF2B5EF4-FFF2-40B4-BE49-F238E27FC236}">
              <a16:creationId xmlns:a16="http://schemas.microsoft.com/office/drawing/2014/main" id="{00000000-0008-0000-3E00-000004000000}"/>
            </a:ext>
          </a:extLst>
        </xdr:cNvPr>
        <xdr:cNvGrpSpPr/>
      </xdr:nvGrpSpPr>
      <xdr:grpSpPr>
        <a:xfrm>
          <a:off x="7830421" y="95250"/>
          <a:ext cx="6554819" cy="1095369"/>
          <a:chOff x="7249583" y="21166"/>
          <a:chExt cx="6096000" cy="941917"/>
        </a:xfrm>
      </xdr:grpSpPr>
      <xdr:sp macro="" textlink="">
        <xdr:nvSpPr>
          <xdr:cNvPr id="5" name="角丸四角形吹き出し 4">
            <a:extLst>
              <a:ext uri="{FF2B5EF4-FFF2-40B4-BE49-F238E27FC236}">
                <a16:creationId xmlns:a16="http://schemas.microsoft.com/office/drawing/2014/main" id="{00000000-0008-0000-3E00-000005000000}"/>
              </a:ext>
            </a:extLst>
          </xdr:cNvPr>
          <xdr:cNvSpPr/>
        </xdr:nvSpPr>
        <xdr:spPr>
          <a:xfrm>
            <a:off x="7249583" y="21166"/>
            <a:ext cx="6096000" cy="941917"/>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900" b="1">
                <a:solidFill>
                  <a:srgbClr val="CC3300"/>
                </a:solidFill>
                <a:latin typeface="ＭＳ ゴシック" panose="020B0609070205080204" pitchFamily="49" charset="-128"/>
                <a:ea typeface="ＭＳ ゴシック" panose="020B0609070205080204" pitchFamily="49" charset="-128"/>
              </a:rPr>
              <a:t>計画期間内に</a:t>
            </a:r>
            <a:r>
              <a:rPr kumimoji="1" lang="ja-JP" altLang="en-US" sz="900" b="0">
                <a:solidFill>
                  <a:schemeClr val="tx1"/>
                </a:solidFill>
                <a:latin typeface="ＭＳ ゴシック" panose="020B0609070205080204" pitchFamily="49" charset="-128"/>
                <a:ea typeface="ＭＳ ゴシック" panose="020B0609070205080204" pitchFamily="49" charset="-128"/>
              </a:rPr>
              <a:t>右記の設備を</a:t>
            </a:r>
            <a:r>
              <a:rPr kumimoji="1" lang="ja-JP" altLang="en-US" sz="900" b="1">
                <a:solidFill>
                  <a:schemeClr val="tx1"/>
                </a:solidFill>
                <a:latin typeface="ＭＳ ゴシック" panose="020B0609070205080204" pitchFamily="49" charset="-128"/>
                <a:ea typeface="ＭＳ ゴシック" panose="020B0609070205080204" pitchFamily="49" charset="-128"/>
              </a:rPr>
              <a:t>導入</a:t>
            </a:r>
            <a:r>
              <a:rPr kumimoji="1" lang="ja-JP" altLang="en-US" sz="800" b="0">
                <a:solidFill>
                  <a:schemeClr val="tx1"/>
                </a:solidFill>
                <a:latin typeface="ＭＳ ゴシック" panose="020B0609070205080204" pitchFamily="49" charset="-128"/>
                <a:ea typeface="ＭＳ ゴシック" panose="020B0609070205080204" pitchFamily="49" charset="-128"/>
              </a:rPr>
              <a:t>または</a:t>
            </a:r>
            <a:r>
              <a:rPr kumimoji="1" lang="ja-JP" altLang="en-US" sz="900" b="1">
                <a:solidFill>
                  <a:schemeClr val="tx1"/>
                </a:solidFill>
                <a:latin typeface="ＭＳ ゴシック" panose="020B0609070205080204" pitchFamily="49" charset="-128"/>
                <a:ea typeface="ＭＳ ゴシック" panose="020B0609070205080204" pitchFamily="49" charset="-128"/>
              </a:rPr>
              <a:t>運用改善</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により削減できた場合に記入。具体的な対策</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には、設備の種類、定格性能、台数等を記入。</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記入は</a:t>
            </a:r>
            <a:r>
              <a:rPr kumimoji="1" lang="ja-JP" altLang="en-US" sz="900" b="1">
                <a:solidFill>
                  <a:schemeClr val="tx1"/>
                </a:solidFill>
                <a:latin typeface="ＭＳ ゴシック" panose="020B0609070205080204" pitchFamily="49" charset="-128"/>
                <a:ea typeface="ＭＳ ゴシック" panose="020B0609070205080204" pitchFamily="49" charset="-128"/>
              </a:rPr>
              <a:t>任意</a:t>
            </a:r>
            <a:r>
              <a:rPr kumimoji="1" lang="ja-JP" altLang="en-US" sz="900" b="0">
                <a:solidFill>
                  <a:schemeClr val="tx1"/>
                </a:solidFill>
                <a:latin typeface="ＭＳ ゴシック" panose="020B0609070205080204" pitchFamily="49" charset="-128"/>
                <a:ea typeface="ＭＳ ゴシック" panose="020B0609070205080204" pitchFamily="49" charset="-128"/>
              </a:rPr>
              <a:t>であるが、</a:t>
            </a:r>
            <a:r>
              <a:rPr kumimoji="1" lang="ja-JP" altLang="en-US" sz="900" b="1">
                <a:solidFill>
                  <a:schemeClr val="tx1"/>
                </a:solidFill>
                <a:latin typeface="ＭＳ ゴシック" panose="020B0609070205080204" pitchFamily="49" charset="-128"/>
                <a:ea typeface="ＭＳ ゴシック" panose="020B0609070205080204" pitchFamily="49" charset="-128"/>
              </a:rPr>
              <a:t>評価対象</a:t>
            </a:r>
            <a:r>
              <a:rPr kumimoji="1" lang="ja-JP" altLang="en-US" sz="900" b="0">
                <a:solidFill>
                  <a:schemeClr val="tx1"/>
                </a:solidFill>
                <a:latin typeface="ＭＳ ゴシック" panose="020B0609070205080204" pitchFamily="49" charset="-128"/>
                <a:ea typeface="ＭＳ ゴシック" panose="020B0609070205080204" pitchFamily="49" charset="-128"/>
              </a:rPr>
              <a:t>。</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sp macro="" textlink="">
        <xdr:nvSpPr>
          <xdr:cNvPr id="6" name="テキスト ボックス 5">
            <a:extLst>
              <a:ext uri="{FF2B5EF4-FFF2-40B4-BE49-F238E27FC236}">
                <a16:creationId xmlns:a16="http://schemas.microsoft.com/office/drawing/2014/main" id="{00000000-0008-0000-3E00-000006000000}"/>
              </a:ext>
            </a:extLst>
          </xdr:cNvPr>
          <xdr:cNvSpPr txBox="1"/>
        </xdr:nvSpPr>
        <xdr:spPr>
          <a:xfrm>
            <a:off x="9789584" y="42334"/>
            <a:ext cx="3439583" cy="8838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ja-JP" sz="800" b="0">
                <a:solidFill>
                  <a:schemeClr val="tx1"/>
                </a:solidFill>
                <a:effectLst/>
                <a:latin typeface="+mn-lt"/>
                <a:ea typeface="+mn-ea"/>
                <a:cs typeface="+mn-cs"/>
              </a:rPr>
              <a:t>・給湯器：ヒートポンプ給湯器、潜熱回収型給湯器、ガスエンジン給湯器</a:t>
            </a:r>
            <a:endParaRPr lang="ja-JP" altLang="ja-JP" sz="800">
              <a:effectLst/>
            </a:endParaRPr>
          </a:p>
          <a:p>
            <a:r>
              <a:rPr kumimoji="1" lang="ja-JP" altLang="ja-JP" sz="800" b="0">
                <a:solidFill>
                  <a:schemeClr val="tx1"/>
                </a:solidFill>
                <a:effectLst/>
                <a:latin typeface="+mn-lt"/>
                <a:ea typeface="+mn-ea"/>
                <a:cs typeface="+mn-cs"/>
              </a:rPr>
              <a:t>・ヒートポンプ技術を用いた高効率の空気調和設備</a:t>
            </a:r>
            <a:endParaRPr lang="ja-JP" altLang="ja-JP" sz="800">
              <a:effectLst/>
            </a:endParaRPr>
          </a:p>
          <a:p>
            <a:r>
              <a:rPr kumimoji="1" lang="ja-JP" altLang="ja-JP" sz="800" b="0">
                <a:solidFill>
                  <a:schemeClr val="tx1"/>
                </a:solidFill>
                <a:effectLst/>
                <a:latin typeface="+mn-lt"/>
                <a:ea typeface="+mn-ea"/>
                <a:cs typeface="+mn-cs"/>
              </a:rPr>
              <a:t>・コージェネレーションシステム（ガスエンジン給湯器及び燃料電池以外）</a:t>
            </a:r>
            <a:endParaRPr lang="ja-JP" altLang="ja-JP" sz="800">
              <a:effectLst/>
            </a:endParaRPr>
          </a:p>
          <a:p>
            <a:r>
              <a:rPr kumimoji="1" lang="ja-JP" altLang="ja-JP" sz="800" b="0">
                <a:solidFill>
                  <a:schemeClr val="tx1"/>
                </a:solidFill>
                <a:effectLst/>
                <a:latin typeface="+mn-lt"/>
                <a:ea typeface="+mn-ea"/>
                <a:cs typeface="+mn-cs"/>
              </a:rPr>
              <a:t>・燃料電池（燃料電池自動車に搭載されるものを除く。）</a:t>
            </a:r>
            <a:endParaRPr lang="ja-JP" altLang="ja-JP" sz="800">
              <a:effectLst/>
            </a:endParaRPr>
          </a:p>
          <a:p>
            <a:r>
              <a:rPr kumimoji="1" lang="ja-JP" altLang="ja-JP" sz="800" b="0">
                <a:solidFill>
                  <a:schemeClr val="tx1"/>
                </a:solidFill>
                <a:effectLst/>
                <a:latin typeface="+mn-lt"/>
                <a:ea typeface="+mn-ea"/>
                <a:cs typeface="+mn-cs"/>
              </a:rPr>
              <a:t>・エネルギーマネジメントシステム（計測、制御等の機能を有するもの）</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・高効率照明（</a:t>
            </a:r>
            <a:r>
              <a:rPr kumimoji="1" lang="en-US" altLang="ja-JP" sz="800" b="0">
                <a:solidFill>
                  <a:schemeClr val="tx1"/>
                </a:solidFill>
                <a:effectLst/>
                <a:latin typeface="+mn-lt"/>
                <a:ea typeface="+mn-ea"/>
                <a:cs typeface="+mn-cs"/>
              </a:rPr>
              <a:t>LED</a:t>
            </a:r>
            <a:r>
              <a:rPr kumimoji="1" lang="ja-JP" altLang="en-US" sz="800" b="0">
                <a:solidFill>
                  <a:schemeClr val="tx1"/>
                </a:solidFill>
                <a:effectLst/>
                <a:latin typeface="+mn-lt"/>
                <a:ea typeface="+mn-ea"/>
                <a:cs typeface="+mn-cs"/>
              </a:rPr>
              <a:t>照明等）</a:t>
            </a:r>
            <a:endParaRPr kumimoji="1" lang="en-US" altLang="ja-JP" sz="800" b="0">
              <a:solidFill>
                <a:schemeClr val="tx1"/>
              </a:solidFill>
              <a:effectLst/>
              <a:latin typeface="+mn-lt"/>
              <a:ea typeface="+mn-ea"/>
              <a:cs typeface="+mn-cs"/>
            </a:endParaRPr>
          </a:p>
          <a:p>
            <a:r>
              <a:rPr kumimoji="1" lang="ja-JP" altLang="en-US" sz="800" b="0">
                <a:solidFill>
                  <a:schemeClr val="tx1"/>
                </a:solidFill>
                <a:effectLst/>
                <a:latin typeface="+mn-lt"/>
                <a:ea typeface="+mn-ea"/>
                <a:cs typeface="+mn-cs"/>
              </a:rPr>
              <a:t>・その他　実施状況点検表での目標対策等、排出抑制に著しく寄与する設備</a:t>
            </a:r>
            <a:endParaRPr lang="ja-JP" altLang="ja-JP" sz="800">
              <a:effectLst/>
            </a:endParaRPr>
          </a:p>
        </xdr:txBody>
      </xdr:sp>
    </xdr:grpSp>
    <xdr:clientData/>
  </xdr:twoCellAnchor>
  <xdr:twoCellAnchor>
    <xdr:from>
      <xdr:col>12</xdr:col>
      <xdr:colOff>95250</xdr:colOff>
      <xdr:row>5</xdr:row>
      <xdr:rowOff>31751</xdr:rowOff>
    </xdr:from>
    <xdr:to>
      <xdr:col>12</xdr:col>
      <xdr:colOff>1608667</xdr:colOff>
      <xdr:row>12</xdr:row>
      <xdr:rowOff>1</xdr:rowOff>
    </xdr:to>
    <xdr:sp macro="" textlink="">
      <xdr:nvSpPr>
        <xdr:cNvPr id="7" name="角丸四角形吹き出し 6">
          <a:extLst>
            <a:ext uri="{FF2B5EF4-FFF2-40B4-BE49-F238E27FC236}">
              <a16:creationId xmlns:a16="http://schemas.microsoft.com/office/drawing/2014/main" id="{00000000-0008-0000-3E00-000007000000}"/>
            </a:ext>
          </a:extLst>
        </xdr:cNvPr>
        <xdr:cNvSpPr/>
      </xdr:nvSpPr>
      <xdr:spPr>
        <a:xfrm>
          <a:off x="6945630" y="1205231"/>
          <a:ext cx="1490557" cy="308483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左側</a:t>
          </a:r>
          <a:r>
            <a:rPr kumimoji="1" lang="ja-JP" altLang="en-US" sz="1000" b="0">
              <a:solidFill>
                <a:schemeClr val="tx1"/>
              </a:solidFill>
              <a:latin typeface="ＭＳ ゴシック" panose="020B0609070205080204" pitchFamily="49" charset="-128"/>
              <a:ea typeface="ＭＳ ゴシック" panose="020B0609070205080204" pitchFamily="49" charset="-128"/>
            </a:rPr>
            <a:t>の</a:t>
          </a:r>
          <a:r>
            <a:rPr kumimoji="1" lang="ja-JP" altLang="en-US" sz="1000" b="1">
              <a:solidFill>
                <a:schemeClr val="tx1"/>
              </a:solidFill>
              <a:latin typeface="ＭＳ ゴシック" panose="020B0609070205080204" pitchFamily="49" charset="-128"/>
              <a:ea typeface="ＭＳ ゴシック" panose="020B0609070205080204" pitchFamily="49" charset="-128"/>
            </a:rPr>
            <a:t>様式内の削減</a:t>
          </a:r>
          <a:endParaRPr kumimoji="1" lang="en-US" altLang="ja-JP" sz="10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1">
              <a:solidFill>
                <a:schemeClr val="tx1"/>
              </a:solidFill>
              <a:latin typeface="ＭＳ ゴシック" panose="020B0609070205080204" pitchFamily="49" charset="-128"/>
              <a:ea typeface="ＭＳ ゴシック" panose="020B0609070205080204" pitchFamily="49" charset="-128"/>
            </a:rPr>
            <a:t>量算定</a:t>
          </a:r>
          <a:r>
            <a:rPr kumimoji="1" lang="ja-JP" altLang="en-US" sz="1000" b="0">
              <a:solidFill>
                <a:schemeClr val="tx1"/>
              </a:solidFill>
              <a:latin typeface="ＭＳ ゴシック" panose="020B0609070205080204" pitchFamily="49" charset="-128"/>
              <a:ea typeface="ＭＳ ゴシック" panose="020B0609070205080204" pitchFamily="49" charset="-128"/>
            </a:rPr>
            <a:t>に当たり、</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000" b="0">
              <a:solidFill>
                <a:srgbClr val="CC3300"/>
              </a:solidFill>
              <a:latin typeface="ＭＳ ゴシック" panose="020B0609070205080204" pitchFamily="49" charset="-128"/>
              <a:ea typeface="ＭＳ ゴシック" panose="020B0609070205080204" pitchFamily="49" charset="-128"/>
            </a:rPr>
            <a:t>右側の</a:t>
          </a:r>
          <a:r>
            <a:rPr kumimoji="1" lang="ja-JP" altLang="en-US" sz="1000" b="1">
              <a:solidFill>
                <a:srgbClr val="CC3300"/>
              </a:solidFill>
              <a:latin typeface="ＭＳ ゴシック" panose="020B0609070205080204" pitchFamily="49" charset="-128"/>
              <a:ea typeface="ＭＳ ゴシック" panose="020B0609070205080204" pitchFamily="49" charset="-128"/>
            </a:rPr>
            <a:t>計算シートを</a:t>
          </a:r>
          <a:endParaRPr kumimoji="1" lang="en-US" altLang="ja-JP" sz="1000" b="1">
            <a:solidFill>
              <a:srgbClr val="CC3300"/>
            </a:solidFill>
            <a:latin typeface="ＭＳ ゴシック" panose="020B0609070205080204" pitchFamily="49" charset="-128"/>
            <a:ea typeface="ＭＳ ゴシック" panose="020B0609070205080204" pitchFamily="49" charset="-128"/>
          </a:endParaRPr>
        </a:p>
        <a:p>
          <a:pPr algn="l"/>
          <a:r>
            <a:rPr kumimoji="1" lang="ja-JP" altLang="en-US" sz="1000" b="1">
              <a:solidFill>
                <a:srgbClr val="CC3300"/>
              </a:solidFill>
              <a:latin typeface="ＭＳ ゴシック" panose="020B0609070205080204" pitchFamily="49" charset="-128"/>
              <a:ea typeface="ＭＳ ゴシック" panose="020B0609070205080204" pitchFamily="49" charset="-128"/>
            </a:rPr>
            <a:t>利用</a:t>
          </a:r>
          <a:r>
            <a:rPr kumimoji="1" lang="ja-JP" altLang="en-US" sz="1000" b="0">
              <a:solidFill>
                <a:schemeClr val="tx1"/>
              </a:solidFill>
              <a:latin typeface="ＭＳ ゴシック" panose="020B0609070205080204" pitchFamily="49" charset="-128"/>
              <a:ea typeface="ＭＳ ゴシック" panose="020B0609070205080204" pitchFamily="49" charset="-128"/>
            </a:rPr>
            <a:t>可能。</a:t>
          </a:r>
          <a:endParaRPr kumimoji="1" lang="en-US" altLang="ja-JP" sz="10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300" b="0">
              <a:solidFill>
                <a:schemeClr val="tx1"/>
              </a:solidFill>
              <a:latin typeface="ＭＳ ゴシック" panose="020B0609070205080204" pitchFamily="49" charset="-128"/>
              <a:ea typeface="ＭＳ ゴシック" panose="020B0609070205080204" pitchFamily="49" charset="-128"/>
            </a:rPr>
            <a:t>　</a:t>
          </a:r>
          <a:endParaRPr kumimoji="1" lang="en-US" altLang="ja-JP" sz="300" b="0">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利用しない場合は、  </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別途根拠資料要提出</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1">
              <a:solidFill>
                <a:schemeClr val="tx1"/>
              </a:solidFill>
              <a:latin typeface="ＭＳ ゴシック" panose="020B0609070205080204" pitchFamily="49" charset="-128"/>
              <a:ea typeface="ＭＳ ゴシック" panose="020B0609070205080204" pitchFamily="49" charset="-128"/>
            </a:rPr>
            <a:t>＜計算シート記入＞</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実施前後それぞれに</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おいて以下記載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設備の名称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台数</a:t>
          </a:r>
          <a:r>
            <a:rPr kumimoji="1" lang="en-US" altLang="ja-JP" sz="900" b="0">
              <a:solidFill>
                <a:schemeClr val="tx1"/>
              </a:solidFill>
              <a:latin typeface="ＭＳ ゴシック" panose="020B0609070205080204" pitchFamily="49" charset="-128"/>
              <a:ea typeface="ＭＳ ゴシック" panose="020B0609070205080204" pitchFamily="49" charset="-128"/>
            </a:rPr>
            <a:t>,</a:t>
          </a:r>
        </a:p>
        <a:p>
          <a:pPr algn="l"/>
          <a:r>
            <a:rPr kumimoji="1" lang="en-US" altLang="ja-JP" sz="900" b="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定格</a:t>
          </a:r>
          <a:r>
            <a:rPr kumimoji="1" lang="en-US" altLang="ja-JP"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0">
              <a:solidFill>
                <a:schemeClr val="tx1"/>
              </a:solidFill>
              <a:latin typeface="ＭＳ ゴシック" panose="020B0609070205080204" pitchFamily="49" charset="-128"/>
              <a:ea typeface="ＭＳ ゴシック" panose="020B0609070205080204" pitchFamily="49" charset="-128"/>
            </a:rPr>
            <a:t>運用状況</a:t>
          </a:r>
          <a:r>
            <a:rPr kumimoji="1" lang="ja-JP" altLang="en-US" sz="900" b="0" baseline="0">
              <a:solidFill>
                <a:schemeClr val="tx1"/>
              </a:solidFill>
              <a:latin typeface="ＭＳ ゴシック" panose="020B0609070205080204" pitchFamily="49" charset="-128"/>
              <a:ea typeface="ＭＳ ゴシック" panose="020B0609070205080204" pitchFamily="49" charset="-128"/>
            </a:rPr>
            <a:t> </a:t>
          </a:r>
          <a:r>
            <a:rPr kumimoji="1" lang="ja-JP" altLang="en-US" sz="900" b="0">
              <a:solidFill>
                <a:schemeClr val="tx1"/>
              </a:solidFill>
              <a:latin typeface="ＭＳ ゴシック" panose="020B0609070205080204" pitchFamily="49" charset="-128"/>
              <a:ea typeface="ＭＳ ゴシック" panose="020B0609070205080204" pitchFamily="49" charset="-128"/>
            </a:rPr>
            <a:t>等</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種別</a:t>
          </a:r>
          <a:r>
            <a:rPr kumimoji="1" lang="ja-JP" altLang="en-US" sz="900" b="0">
              <a:solidFill>
                <a:schemeClr val="tx1"/>
              </a:solidFill>
              <a:latin typeface="ＭＳ ゴシック" panose="020B0609070205080204" pitchFamily="49" charset="-128"/>
              <a:ea typeface="ＭＳ ゴシック" panose="020B0609070205080204" pitchFamily="49" charset="-128"/>
            </a:rPr>
            <a:t>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使用量</a:t>
          </a:r>
          <a:r>
            <a:rPr kumimoji="1" lang="ja-JP" altLang="en-US" sz="900" b="0">
              <a:solidFill>
                <a:schemeClr val="tx1"/>
              </a:solidFill>
              <a:latin typeface="ＭＳ ゴシック" panose="020B0609070205080204" pitchFamily="49" charset="-128"/>
              <a:ea typeface="ＭＳ ゴシック" panose="020B0609070205080204" pitchFamily="49" charset="-128"/>
            </a:rPr>
            <a:t>は</a:t>
          </a:r>
          <a:r>
            <a:rPr kumimoji="1" lang="en-US" altLang="ja-JP" sz="900" b="1">
              <a:solidFill>
                <a:schemeClr val="tx1"/>
              </a:solidFill>
              <a:latin typeface="ＭＳ ゴシック" panose="020B0609070205080204" pitchFamily="49" charset="-128"/>
              <a:ea typeface="ＭＳ ゴシック" panose="020B0609070205080204" pitchFamily="49" charset="-128"/>
            </a:rPr>
            <a:t>1</a:t>
          </a:r>
          <a:r>
            <a:rPr kumimoji="1" lang="ja-JP" altLang="en-US" sz="900" b="1">
              <a:solidFill>
                <a:schemeClr val="tx1"/>
              </a:solidFill>
              <a:latin typeface="ＭＳ ゴシック" panose="020B0609070205080204" pitchFamily="49" charset="-128"/>
              <a:ea typeface="ＭＳ ゴシック" panose="020B0609070205080204" pitchFamily="49" charset="-128"/>
            </a:rPr>
            <a:t>年分</a:t>
          </a:r>
          <a:endParaRPr kumimoji="1" lang="en-US" altLang="ja-JP" sz="9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実測</a:t>
          </a:r>
          <a:r>
            <a:rPr kumimoji="1" lang="en-US" altLang="ja-JP" sz="800" b="0">
              <a:solidFill>
                <a:schemeClr val="tx1"/>
              </a:solidFill>
              <a:latin typeface="ＭＳ ゴシック" panose="020B0609070205080204" pitchFamily="49" charset="-128"/>
              <a:ea typeface="ＭＳ ゴシック" panose="020B0609070205080204" pitchFamily="49" charset="-128"/>
            </a:rPr>
            <a:t>,</a:t>
          </a:r>
          <a:r>
            <a:rPr kumimoji="1" lang="ja-JP" altLang="en-US" sz="800" b="0">
              <a:solidFill>
                <a:schemeClr val="tx1"/>
              </a:solidFill>
              <a:latin typeface="ＭＳ ゴシック" panose="020B0609070205080204" pitchFamily="49" charset="-128"/>
              <a:ea typeface="ＭＳ ゴシック" panose="020B0609070205080204" pitchFamily="49" charset="-128"/>
            </a:rPr>
            <a:t>推計いずれ</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800" b="0">
              <a:solidFill>
                <a:schemeClr val="tx1"/>
              </a:solidFill>
              <a:latin typeface="ＭＳ ゴシック" panose="020B0609070205080204" pitchFamily="49" charset="-128"/>
              <a:ea typeface="ＭＳ ゴシック" panose="020B0609070205080204" pitchFamily="49" charset="-128"/>
            </a:rPr>
            <a:t>　でも可、基点問わず）</a:t>
          </a:r>
          <a:endParaRPr kumimoji="1" lang="en-US" altLang="ja-JP" sz="8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a:t>
          </a:r>
          <a:r>
            <a:rPr kumimoji="1" lang="ja-JP" altLang="en-US" sz="900" b="1">
              <a:solidFill>
                <a:schemeClr val="tx1"/>
              </a:solidFill>
              <a:latin typeface="ＭＳ ゴシック" panose="020B0609070205080204" pitchFamily="49" charset="-128"/>
              <a:ea typeface="ＭＳ ゴシック" panose="020B0609070205080204" pitchFamily="49" charset="-128"/>
            </a:rPr>
            <a:t>単位</a:t>
          </a:r>
          <a:r>
            <a:rPr kumimoji="1" lang="ja-JP" altLang="en-US" sz="900" b="0">
              <a:solidFill>
                <a:schemeClr val="tx1"/>
              </a:solidFill>
              <a:latin typeface="ＭＳ ゴシック" panose="020B0609070205080204" pitchFamily="49" charset="-128"/>
              <a:ea typeface="ＭＳ ゴシック" panose="020B0609070205080204" pitchFamily="49" charset="-128"/>
            </a:rPr>
            <a:t>は種別に適した</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900" b="0">
              <a:solidFill>
                <a:schemeClr val="tx1"/>
              </a:solidFill>
              <a:latin typeface="ＭＳ ゴシック" panose="020B0609070205080204" pitchFamily="49" charset="-128"/>
              <a:ea typeface="ＭＳ ゴシック" panose="020B0609070205080204" pitchFamily="49" charset="-128"/>
            </a:rPr>
            <a:t>　ものを選択</a:t>
          </a:r>
          <a:endParaRPr kumimoji="1" lang="en-US" altLang="ja-JP" sz="9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12</xdr:col>
      <xdr:colOff>95250</xdr:colOff>
      <xdr:row>12</xdr:row>
      <xdr:rowOff>74084</xdr:rowOff>
    </xdr:from>
    <xdr:to>
      <xdr:col>12</xdr:col>
      <xdr:colOff>1585807</xdr:colOff>
      <xdr:row>15</xdr:row>
      <xdr:rowOff>223024</xdr:rowOff>
    </xdr:to>
    <xdr:sp macro="" textlink="">
      <xdr:nvSpPr>
        <xdr:cNvPr id="8" name="角丸四角形吹き出し 7">
          <a:extLst>
            <a:ext uri="{FF2B5EF4-FFF2-40B4-BE49-F238E27FC236}">
              <a16:creationId xmlns:a16="http://schemas.microsoft.com/office/drawing/2014/main" id="{00000000-0008-0000-3E00-000008000000}"/>
            </a:ext>
          </a:extLst>
        </xdr:cNvPr>
        <xdr:cNvSpPr/>
      </xdr:nvSpPr>
      <xdr:spPr>
        <a:xfrm>
          <a:off x="6945630" y="4364144"/>
          <a:ext cx="1490557" cy="177200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lang="ja-JP" altLang="en-US" sz="1000">
              <a:solidFill>
                <a:schemeClr val="tx1"/>
              </a:solidFill>
              <a:effectLst/>
              <a:latin typeface="+mn-lt"/>
              <a:ea typeface="+mn-ea"/>
              <a:cs typeface="+mn-cs"/>
            </a:rPr>
            <a:t>左側の</a:t>
          </a:r>
          <a:r>
            <a:rPr lang="ja-JP" altLang="ja-JP" sz="1000">
              <a:solidFill>
                <a:schemeClr val="tx1"/>
              </a:solidFill>
              <a:effectLst/>
              <a:latin typeface="+mn-lt"/>
              <a:ea typeface="+mn-ea"/>
              <a:cs typeface="+mn-cs"/>
            </a:rPr>
            <a:t>「対策分類」</a:t>
          </a:r>
          <a:r>
            <a:rPr lang="ja-JP" altLang="en-US" sz="1000">
              <a:solidFill>
                <a:schemeClr val="tx1"/>
              </a:solidFill>
              <a:effectLst/>
              <a:latin typeface="+mn-lt"/>
              <a:ea typeface="+mn-ea"/>
              <a:cs typeface="+mn-cs"/>
            </a:rPr>
            <a:t>で、</a:t>
          </a:r>
          <a:endParaRPr lang="en-US" altLang="ja-JP" sz="1000">
            <a:solidFill>
              <a:schemeClr val="tx1"/>
            </a:solidFill>
            <a:effectLst/>
            <a:latin typeface="+mn-lt"/>
            <a:ea typeface="+mn-ea"/>
            <a:cs typeface="+mn-cs"/>
          </a:endParaRPr>
        </a:p>
        <a:p>
          <a:pPr algn="l"/>
          <a:r>
            <a:rPr lang="ja-JP" altLang="ja-JP" sz="1000">
              <a:solidFill>
                <a:schemeClr val="tx1"/>
              </a:solidFill>
              <a:effectLst/>
              <a:latin typeface="+mn-lt"/>
              <a:ea typeface="+mn-ea"/>
              <a:cs typeface="+mn-cs"/>
            </a:rPr>
            <a:t>「</a:t>
          </a:r>
          <a:r>
            <a:rPr lang="ja-JP" altLang="ja-JP" sz="1000" b="1">
              <a:solidFill>
                <a:srgbClr val="CC3300"/>
              </a:solidFill>
              <a:effectLst/>
              <a:latin typeface="+mn-lt"/>
              <a:ea typeface="+mn-ea"/>
              <a:cs typeface="+mn-cs"/>
            </a:rPr>
            <a:t>低炭素電気へ切替</a:t>
          </a:r>
          <a:r>
            <a:rPr lang="ja-JP" altLang="ja-JP" sz="1000">
              <a:solidFill>
                <a:schemeClr val="tx1"/>
              </a:solidFill>
              <a:effectLst/>
              <a:latin typeface="+mn-lt"/>
              <a:ea typeface="+mn-ea"/>
              <a:cs typeface="+mn-cs"/>
            </a:rPr>
            <a:t>」</a:t>
          </a:r>
          <a:endParaRPr lang="en-US" altLang="ja-JP" sz="100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を選択した場合、</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計算シート最右列の</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a:t>
          </a:r>
          <a:r>
            <a:rPr kumimoji="1" lang="ja-JP" altLang="en-US" sz="1000" b="1">
              <a:solidFill>
                <a:schemeClr val="tx1"/>
              </a:solidFill>
              <a:effectLst/>
              <a:latin typeface="+mn-lt"/>
              <a:ea typeface="+mn-ea"/>
              <a:cs typeface="+mn-cs"/>
            </a:rPr>
            <a:t>電気の調整後</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排出係数</a:t>
          </a:r>
          <a:r>
            <a:rPr kumimoji="1" lang="en-US" altLang="ja-JP" sz="1000" b="0">
              <a:solidFill>
                <a:schemeClr val="tx1"/>
              </a:solidFill>
              <a:effectLst/>
              <a:latin typeface="+mn-lt"/>
              <a:ea typeface="+mn-ea"/>
              <a:cs typeface="+mn-cs"/>
            </a:rPr>
            <a:t>(t-CO2/kWh)</a:t>
          </a:r>
          <a:r>
            <a:rPr kumimoji="1" lang="ja-JP" altLang="en-US" sz="1000" b="0">
              <a:solidFill>
                <a:schemeClr val="tx1"/>
              </a:solidFill>
              <a:effectLst/>
              <a:latin typeface="+mn-lt"/>
              <a:ea typeface="+mn-ea"/>
              <a:cs typeface="+mn-cs"/>
            </a:rPr>
            <a:t>」</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について、</a:t>
          </a:r>
          <a:r>
            <a:rPr kumimoji="1" lang="ja-JP" altLang="en-US" sz="1000" b="1">
              <a:solidFill>
                <a:schemeClr val="tx1"/>
              </a:solidFill>
              <a:effectLst/>
              <a:latin typeface="+mn-lt"/>
              <a:ea typeface="+mn-ea"/>
              <a:cs typeface="+mn-cs"/>
            </a:rPr>
            <a:t>切替えの</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前と後の値</a:t>
          </a:r>
          <a:r>
            <a:rPr kumimoji="1" lang="ja-JP" altLang="en-US" sz="1000" b="0">
              <a:solidFill>
                <a:schemeClr val="tx1"/>
              </a:solidFill>
              <a:effectLst/>
              <a:latin typeface="+mn-lt"/>
              <a:ea typeface="+mn-ea"/>
              <a:cs typeface="+mn-cs"/>
            </a:rPr>
            <a:t>を記入</a:t>
          </a:r>
          <a:endParaRPr kumimoji="1" lang="en-US" altLang="ja-JP" sz="1000" b="0">
            <a:solidFill>
              <a:schemeClr val="tx1"/>
            </a:solidFill>
            <a:effectLst/>
            <a:latin typeface="+mn-lt"/>
            <a:ea typeface="+mn-ea"/>
            <a:cs typeface="+mn-cs"/>
          </a:endParaRPr>
        </a:p>
      </xdr:txBody>
    </xdr:sp>
    <xdr:clientData/>
  </xdr:twoCellAnchor>
  <xdr:twoCellAnchor>
    <xdr:from>
      <xdr:col>12</xdr:col>
      <xdr:colOff>95250</xdr:colOff>
      <xdr:row>12</xdr:row>
      <xdr:rowOff>74084</xdr:rowOff>
    </xdr:from>
    <xdr:to>
      <xdr:col>12</xdr:col>
      <xdr:colOff>1585807</xdr:colOff>
      <xdr:row>15</xdr:row>
      <xdr:rowOff>223024</xdr:rowOff>
    </xdr:to>
    <xdr:sp macro="" textlink="">
      <xdr:nvSpPr>
        <xdr:cNvPr id="9" name="角丸四角形吹き出し 8">
          <a:extLst>
            <a:ext uri="{FF2B5EF4-FFF2-40B4-BE49-F238E27FC236}">
              <a16:creationId xmlns:a16="http://schemas.microsoft.com/office/drawing/2014/main" id="{00000000-0008-0000-3E00-000009000000}"/>
            </a:ext>
          </a:extLst>
        </xdr:cNvPr>
        <xdr:cNvSpPr/>
      </xdr:nvSpPr>
      <xdr:spPr>
        <a:xfrm>
          <a:off x="6945630" y="4364144"/>
          <a:ext cx="1490557" cy="1772000"/>
        </a:xfrm>
        <a:prstGeom prst="wedgeRoundRectCallout">
          <a:avLst>
            <a:gd name="adj1" fmla="val -42780"/>
            <a:gd name="adj2" fmla="val 26090"/>
            <a:gd name="adj3" fmla="val 16667"/>
          </a:avLst>
        </a:prstGeom>
        <a:solidFill>
          <a:schemeClr val="bg1"/>
        </a:solidFill>
        <a:ln w="12700">
          <a:solidFill>
            <a:srgbClr val="0033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spcCol="0" rtlCol="0" anchor="ctr" anchorCtr="0"/>
        <a:lstStyle/>
        <a:p>
          <a:pPr algn="l"/>
          <a:r>
            <a:rPr lang="ja-JP" altLang="en-US" sz="1000">
              <a:solidFill>
                <a:schemeClr val="tx1"/>
              </a:solidFill>
              <a:effectLst/>
              <a:latin typeface="+mn-lt"/>
              <a:ea typeface="+mn-ea"/>
              <a:cs typeface="+mn-cs"/>
            </a:rPr>
            <a:t>左側の</a:t>
          </a:r>
          <a:r>
            <a:rPr lang="ja-JP" altLang="ja-JP" sz="1000">
              <a:solidFill>
                <a:schemeClr val="tx1"/>
              </a:solidFill>
              <a:effectLst/>
              <a:latin typeface="+mn-lt"/>
              <a:ea typeface="+mn-ea"/>
              <a:cs typeface="+mn-cs"/>
            </a:rPr>
            <a:t>「対策分類」</a:t>
          </a:r>
          <a:r>
            <a:rPr lang="ja-JP" altLang="en-US" sz="1000">
              <a:solidFill>
                <a:schemeClr val="tx1"/>
              </a:solidFill>
              <a:effectLst/>
              <a:latin typeface="+mn-lt"/>
              <a:ea typeface="+mn-ea"/>
              <a:cs typeface="+mn-cs"/>
            </a:rPr>
            <a:t>で、</a:t>
          </a:r>
          <a:endParaRPr lang="en-US" altLang="ja-JP" sz="1000">
            <a:solidFill>
              <a:schemeClr val="tx1"/>
            </a:solidFill>
            <a:effectLst/>
            <a:latin typeface="+mn-lt"/>
            <a:ea typeface="+mn-ea"/>
            <a:cs typeface="+mn-cs"/>
          </a:endParaRPr>
        </a:p>
        <a:p>
          <a:pPr algn="l"/>
          <a:r>
            <a:rPr lang="ja-JP" altLang="ja-JP" sz="1000">
              <a:solidFill>
                <a:schemeClr val="tx1"/>
              </a:solidFill>
              <a:effectLst/>
              <a:latin typeface="+mn-lt"/>
              <a:ea typeface="+mn-ea"/>
              <a:cs typeface="+mn-cs"/>
            </a:rPr>
            <a:t>「</a:t>
          </a:r>
          <a:r>
            <a:rPr lang="ja-JP" altLang="ja-JP" sz="1000" b="1">
              <a:solidFill>
                <a:srgbClr val="CC3300"/>
              </a:solidFill>
              <a:effectLst/>
              <a:latin typeface="+mn-lt"/>
              <a:ea typeface="+mn-ea"/>
              <a:cs typeface="+mn-cs"/>
            </a:rPr>
            <a:t>低炭素電気へ切替</a:t>
          </a:r>
          <a:r>
            <a:rPr lang="ja-JP" altLang="ja-JP" sz="1000">
              <a:solidFill>
                <a:schemeClr val="tx1"/>
              </a:solidFill>
              <a:effectLst/>
              <a:latin typeface="+mn-lt"/>
              <a:ea typeface="+mn-ea"/>
              <a:cs typeface="+mn-cs"/>
            </a:rPr>
            <a:t>」</a:t>
          </a:r>
          <a:endParaRPr lang="en-US" altLang="ja-JP" sz="100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を選択した場合、</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計算シート最右列の</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a:t>
          </a:r>
          <a:r>
            <a:rPr kumimoji="1" lang="ja-JP" altLang="en-US" sz="1000" b="1">
              <a:solidFill>
                <a:schemeClr val="tx1"/>
              </a:solidFill>
              <a:effectLst/>
              <a:latin typeface="+mn-lt"/>
              <a:ea typeface="+mn-ea"/>
              <a:cs typeface="+mn-cs"/>
            </a:rPr>
            <a:t>電気の調整後</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排出係数</a:t>
          </a:r>
          <a:r>
            <a:rPr kumimoji="1" lang="en-US" altLang="ja-JP" sz="1000" b="0">
              <a:solidFill>
                <a:schemeClr val="tx1"/>
              </a:solidFill>
              <a:effectLst/>
              <a:latin typeface="+mn-lt"/>
              <a:ea typeface="+mn-ea"/>
              <a:cs typeface="+mn-cs"/>
            </a:rPr>
            <a:t>(t-CO2/kWh)</a:t>
          </a:r>
          <a:r>
            <a:rPr kumimoji="1" lang="ja-JP" altLang="en-US" sz="1000" b="0">
              <a:solidFill>
                <a:schemeClr val="tx1"/>
              </a:solidFill>
              <a:effectLst/>
              <a:latin typeface="+mn-lt"/>
              <a:ea typeface="+mn-ea"/>
              <a:cs typeface="+mn-cs"/>
            </a:rPr>
            <a:t>」</a:t>
          </a:r>
          <a:endParaRPr kumimoji="1" lang="en-US" altLang="ja-JP" sz="1000" b="0">
            <a:solidFill>
              <a:schemeClr val="tx1"/>
            </a:solidFill>
            <a:effectLst/>
            <a:latin typeface="+mn-lt"/>
            <a:ea typeface="+mn-ea"/>
            <a:cs typeface="+mn-cs"/>
          </a:endParaRPr>
        </a:p>
        <a:p>
          <a:pPr algn="l"/>
          <a:r>
            <a:rPr kumimoji="1" lang="ja-JP" altLang="en-US" sz="1000" b="0">
              <a:solidFill>
                <a:schemeClr val="tx1"/>
              </a:solidFill>
              <a:effectLst/>
              <a:latin typeface="+mn-lt"/>
              <a:ea typeface="+mn-ea"/>
              <a:cs typeface="+mn-cs"/>
            </a:rPr>
            <a:t>について、</a:t>
          </a:r>
          <a:r>
            <a:rPr kumimoji="1" lang="ja-JP" altLang="en-US" sz="1000" b="1">
              <a:solidFill>
                <a:schemeClr val="tx1"/>
              </a:solidFill>
              <a:effectLst/>
              <a:latin typeface="+mn-lt"/>
              <a:ea typeface="+mn-ea"/>
              <a:cs typeface="+mn-cs"/>
            </a:rPr>
            <a:t>切替えの</a:t>
          </a:r>
          <a:endParaRPr kumimoji="1" lang="en-US" altLang="ja-JP" sz="1000" b="1">
            <a:solidFill>
              <a:schemeClr val="tx1"/>
            </a:solidFill>
            <a:effectLst/>
            <a:latin typeface="+mn-lt"/>
            <a:ea typeface="+mn-ea"/>
            <a:cs typeface="+mn-cs"/>
          </a:endParaRPr>
        </a:p>
        <a:p>
          <a:pPr algn="l"/>
          <a:r>
            <a:rPr kumimoji="1" lang="ja-JP" altLang="en-US" sz="1000" b="1">
              <a:solidFill>
                <a:schemeClr val="tx1"/>
              </a:solidFill>
              <a:effectLst/>
              <a:latin typeface="+mn-lt"/>
              <a:ea typeface="+mn-ea"/>
              <a:cs typeface="+mn-cs"/>
            </a:rPr>
            <a:t>前と後の値</a:t>
          </a:r>
          <a:r>
            <a:rPr kumimoji="1" lang="ja-JP" altLang="en-US" sz="1000" b="0">
              <a:solidFill>
                <a:schemeClr val="tx1"/>
              </a:solidFill>
              <a:effectLst/>
              <a:latin typeface="+mn-lt"/>
              <a:ea typeface="+mn-ea"/>
              <a:cs typeface="+mn-cs"/>
            </a:rPr>
            <a:t>を記入</a:t>
          </a:r>
          <a:endParaRPr kumimoji="1" lang="en-US" altLang="ja-JP" sz="1000" b="0">
            <a:solidFill>
              <a:schemeClr val="tx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a:extLst>
            <a:ext uri="{FF2B5EF4-FFF2-40B4-BE49-F238E27FC236}">
              <a16:creationId xmlns:a16="http://schemas.microsoft.com/office/drawing/2014/main" id="{00000000-0008-0000-3F00-000002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a:extLst>
            <a:ext uri="{FF2B5EF4-FFF2-40B4-BE49-F238E27FC236}">
              <a16:creationId xmlns:a16="http://schemas.microsoft.com/office/drawing/2014/main" id="{00000000-0008-0000-3F00-000003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a:extLst>
            <a:ext uri="{FF2B5EF4-FFF2-40B4-BE49-F238E27FC236}">
              <a16:creationId xmlns:a16="http://schemas.microsoft.com/office/drawing/2014/main" id="{00000000-0008-0000-3F00-000004000000}"/>
            </a:ext>
          </a:extLst>
        </xdr:cNvPr>
        <xdr:cNvSpPr>
          <a:spLocks noChangeShapeType="1"/>
        </xdr:cNvSpPr>
      </xdr:nvSpPr>
      <xdr:spPr bwMode="auto">
        <a:xfrm flipV="1">
          <a:off x="0" y="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66675</xdr:colOff>
          <xdr:row>5</xdr:row>
          <xdr:rowOff>38100</xdr:rowOff>
        </xdr:from>
        <xdr:to>
          <xdr:col>0</xdr:col>
          <xdr:colOff>285750</xdr:colOff>
          <xdr:row>5</xdr:row>
          <xdr:rowOff>171450</xdr:rowOff>
        </xdr:to>
        <xdr:sp macro="" textlink="">
          <xdr:nvSpPr>
            <xdr:cNvPr id="59404" name="Check Box 12" hidden="1">
              <a:extLst>
                <a:ext uri="{63B3BB69-23CF-44E3-9099-C40C66FF867C}">
                  <a14:compatExt spid="_x0000_s59404"/>
                </a:ext>
                <a:ext uri="{FF2B5EF4-FFF2-40B4-BE49-F238E27FC236}">
                  <a16:creationId xmlns:a16="http://schemas.microsoft.com/office/drawing/2014/main" id="{00000000-0008-0000-3F00-00000C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6</xdr:row>
          <xdr:rowOff>38100</xdr:rowOff>
        </xdr:from>
        <xdr:to>
          <xdr:col>0</xdr:col>
          <xdr:colOff>285750</xdr:colOff>
          <xdr:row>6</xdr:row>
          <xdr:rowOff>171450</xdr:rowOff>
        </xdr:to>
        <xdr:sp macro="" textlink="">
          <xdr:nvSpPr>
            <xdr:cNvPr id="59405" name="Check Box 13" hidden="1">
              <a:extLst>
                <a:ext uri="{63B3BB69-23CF-44E3-9099-C40C66FF867C}">
                  <a14:compatExt spid="_x0000_s59405"/>
                </a:ext>
                <a:ext uri="{FF2B5EF4-FFF2-40B4-BE49-F238E27FC236}">
                  <a16:creationId xmlns:a16="http://schemas.microsoft.com/office/drawing/2014/main" id="{00000000-0008-0000-3F00-00000D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7</xdr:row>
          <xdr:rowOff>38100</xdr:rowOff>
        </xdr:from>
        <xdr:to>
          <xdr:col>0</xdr:col>
          <xdr:colOff>285750</xdr:colOff>
          <xdr:row>7</xdr:row>
          <xdr:rowOff>171450</xdr:rowOff>
        </xdr:to>
        <xdr:sp macro="" textlink="">
          <xdr:nvSpPr>
            <xdr:cNvPr id="59406" name="Check Box 14" hidden="1">
              <a:extLst>
                <a:ext uri="{63B3BB69-23CF-44E3-9099-C40C66FF867C}">
                  <a14:compatExt spid="_x0000_s59406"/>
                </a:ext>
                <a:ext uri="{FF2B5EF4-FFF2-40B4-BE49-F238E27FC236}">
                  <a16:creationId xmlns:a16="http://schemas.microsoft.com/office/drawing/2014/main" id="{00000000-0008-0000-3F00-00000E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8</xdr:row>
          <xdr:rowOff>38100</xdr:rowOff>
        </xdr:from>
        <xdr:to>
          <xdr:col>0</xdr:col>
          <xdr:colOff>285750</xdr:colOff>
          <xdr:row>8</xdr:row>
          <xdr:rowOff>171450</xdr:rowOff>
        </xdr:to>
        <xdr:sp macro="" textlink="">
          <xdr:nvSpPr>
            <xdr:cNvPr id="59407" name="Check Box 15" hidden="1">
              <a:extLst>
                <a:ext uri="{63B3BB69-23CF-44E3-9099-C40C66FF867C}">
                  <a14:compatExt spid="_x0000_s59407"/>
                </a:ext>
                <a:ext uri="{FF2B5EF4-FFF2-40B4-BE49-F238E27FC236}">
                  <a16:creationId xmlns:a16="http://schemas.microsoft.com/office/drawing/2014/main" id="{00000000-0008-0000-3F00-00000F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9</xdr:row>
          <xdr:rowOff>38100</xdr:rowOff>
        </xdr:from>
        <xdr:to>
          <xdr:col>0</xdr:col>
          <xdr:colOff>285750</xdr:colOff>
          <xdr:row>9</xdr:row>
          <xdr:rowOff>171450</xdr:rowOff>
        </xdr:to>
        <xdr:sp macro="" textlink="">
          <xdr:nvSpPr>
            <xdr:cNvPr id="59408" name="Check Box 16" hidden="1">
              <a:extLst>
                <a:ext uri="{63B3BB69-23CF-44E3-9099-C40C66FF867C}">
                  <a14:compatExt spid="_x0000_s59408"/>
                </a:ext>
                <a:ext uri="{FF2B5EF4-FFF2-40B4-BE49-F238E27FC236}">
                  <a16:creationId xmlns:a16="http://schemas.microsoft.com/office/drawing/2014/main" id="{00000000-0008-0000-3F00-000010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xdr:row>
          <xdr:rowOff>38100</xdr:rowOff>
        </xdr:from>
        <xdr:to>
          <xdr:col>0</xdr:col>
          <xdr:colOff>285750</xdr:colOff>
          <xdr:row>10</xdr:row>
          <xdr:rowOff>171450</xdr:rowOff>
        </xdr:to>
        <xdr:sp macro="" textlink="">
          <xdr:nvSpPr>
            <xdr:cNvPr id="59409" name="Check Box 17" hidden="1">
              <a:extLst>
                <a:ext uri="{63B3BB69-23CF-44E3-9099-C40C66FF867C}">
                  <a14:compatExt spid="_x0000_s59409"/>
                </a:ext>
                <a:ext uri="{FF2B5EF4-FFF2-40B4-BE49-F238E27FC236}">
                  <a16:creationId xmlns:a16="http://schemas.microsoft.com/office/drawing/2014/main" id="{00000000-0008-0000-3F00-000011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xdr:row>
          <xdr:rowOff>38100</xdr:rowOff>
        </xdr:from>
        <xdr:to>
          <xdr:col>0</xdr:col>
          <xdr:colOff>285750</xdr:colOff>
          <xdr:row>11</xdr:row>
          <xdr:rowOff>171450</xdr:rowOff>
        </xdr:to>
        <xdr:sp macro="" textlink="">
          <xdr:nvSpPr>
            <xdr:cNvPr id="59410" name="Check Box 18" hidden="1">
              <a:extLst>
                <a:ext uri="{63B3BB69-23CF-44E3-9099-C40C66FF867C}">
                  <a14:compatExt spid="_x0000_s59410"/>
                </a:ext>
                <a:ext uri="{FF2B5EF4-FFF2-40B4-BE49-F238E27FC236}">
                  <a16:creationId xmlns:a16="http://schemas.microsoft.com/office/drawing/2014/main" id="{00000000-0008-0000-3F00-000012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12</xdr:row>
          <xdr:rowOff>38100</xdr:rowOff>
        </xdr:from>
        <xdr:to>
          <xdr:col>0</xdr:col>
          <xdr:colOff>285750</xdr:colOff>
          <xdr:row>12</xdr:row>
          <xdr:rowOff>171450</xdr:rowOff>
        </xdr:to>
        <xdr:sp macro="" textlink="">
          <xdr:nvSpPr>
            <xdr:cNvPr id="59411" name="Check Box 19" hidden="1">
              <a:extLst>
                <a:ext uri="{63B3BB69-23CF-44E3-9099-C40C66FF867C}">
                  <a14:compatExt spid="_x0000_s59411"/>
                </a:ext>
                <a:ext uri="{FF2B5EF4-FFF2-40B4-BE49-F238E27FC236}">
                  <a16:creationId xmlns:a16="http://schemas.microsoft.com/office/drawing/2014/main" id="{00000000-0008-0000-3F00-000013E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ndanka\&#35336;&#30011;&#26360;\&#38656;&#35201;&#29677;\&#36895;&#22577;\H11&#36895;&#22577;\10&#36895;&#22577;Bac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gashira/Dropbox%20(&#12456;&#12492;&#12456;&#12473;&#29872;&#22659;)/01000_03_&#26412;&#31038;_&#25216;&#34899;&#37096;/&#25216;&#34899;&#37096;/3.&#21463;&#27880;&#26989;&#21209;&#23550;&#24540;/&#29872;&#22659;&#35336;&#30011;22-18%20&#27178;&#27996;&#24066;_R4&#22320;&#29699;&#28201;&#26262;&#21270;&#35336;&#30011;&#26360;&#21046;&#24230;/&#20316;&#26989;/&#26681;&#25312;&#31639;&#23450;&#20462;&#27491;&#26696;/&#26681;&#25312;&#31639;&#23450;1&#21495;2&#21495;_2022.11.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esktop/R03_1&#22577;&#21578;&#26360;_&#20462;&#27491;&#2925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3&#29872;&#22659;&#31649;&#29702;&#35506;/&#35336;&#30011;&#26360;/14&#20196;&#21644;04&#24180;&#24230;/01_&#20107;&#26989;&#32773;&#21029;&#12501;&#12457;&#12523;&#12480;/208_1031208_&#26085;&#26412;&#39131;&#34892;&#27231;&#26666;&#24335;&#20250;&#31038;/01_&#26368;&#26032;/&#12304;&#27178;&#27996;&#24066;&#20462;&#27491;&#12305;001Yh_208_P-R_R04_v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転記用"/>
      <sheetName val="エネルギー使用量【入力シート】"/>
      <sheetName val="外部供給量【入力シート】"/>
      <sheetName val="報告【５】自主的対策【入力シート】"/>
      <sheetName val="参考_電気のCO2排出係数"/>
      <sheetName val="小1"/>
      <sheetName val="小2"/>
      <sheetName val="小3"/>
      <sheetName val="大1"/>
      <sheetName val="大2"/>
    </sheetNames>
    <sheetDataSet>
      <sheetData sheetId="0"/>
      <sheetData sheetId="1"/>
      <sheetData sheetId="2"/>
      <sheetData sheetId="3">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３】"/>
      <sheetName val="【４】"/>
      <sheetName val="【５～７】"/>
      <sheetName val="【８】"/>
      <sheetName val="【９】"/>
      <sheetName val="【１０～１１】"/>
      <sheetName val="【個別票】"/>
    </sheetNames>
    <sheetDataSet>
      <sheetData sheetId="0" refreshError="1"/>
      <sheetData sheetId="1" refreshError="1"/>
      <sheetData sheetId="2" refreshError="1"/>
      <sheetData sheetId="3" refreshError="1"/>
      <sheetData sheetId="4">
        <row r="10">
          <cell r="BH10" t="str">
            <v>原油(コンデンセートを除く)</v>
          </cell>
        </row>
        <row r="11">
          <cell r="BH11" t="str">
            <v>原油のうちコンデンセート(NGL)</v>
          </cell>
        </row>
        <row r="12">
          <cell r="BH12" t="str">
            <v>揮発油（ガソリン）</v>
          </cell>
        </row>
        <row r="13">
          <cell r="BH13" t="str">
            <v>ナフサ</v>
          </cell>
        </row>
        <row r="14">
          <cell r="BH14" t="str">
            <v>灯油</v>
          </cell>
        </row>
        <row r="15">
          <cell r="BH15" t="str">
            <v>軽油</v>
          </cell>
        </row>
        <row r="16">
          <cell r="BH16" t="str">
            <v>Ａ重油</v>
          </cell>
        </row>
        <row r="17">
          <cell r="BH17" t="str">
            <v>Ｂ・Ｃ重油</v>
          </cell>
        </row>
        <row r="18">
          <cell r="BH18" t="str">
            <v>石油アスファルト</v>
          </cell>
        </row>
        <row r="19">
          <cell r="BH19" t="str">
            <v>石油コークス</v>
          </cell>
        </row>
        <row r="20">
          <cell r="BH20" t="str">
            <v>液化石油ガス(ＬＰＧ)</v>
          </cell>
        </row>
        <row r="21">
          <cell r="BH21" t="str">
            <v>石油系炭化水素ガス</v>
          </cell>
        </row>
        <row r="22">
          <cell r="BH22" t="str">
            <v>液化天然ガス（ＬＮＧ）</v>
          </cell>
        </row>
        <row r="23">
          <cell r="BH23" t="str">
            <v>その他可燃性天然ガス</v>
          </cell>
        </row>
        <row r="24">
          <cell r="BH24" t="str">
            <v>原料炭</v>
          </cell>
        </row>
        <row r="25">
          <cell r="BH25" t="str">
            <v>一般炭</v>
          </cell>
        </row>
        <row r="26">
          <cell r="BH26" t="str">
            <v>無煙炭</v>
          </cell>
        </row>
        <row r="27">
          <cell r="BH27" t="str">
            <v>石炭コークス</v>
          </cell>
        </row>
        <row r="28">
          <cell r="BH28" t="str">
            <v>コールタール</v>
          </cell>
        </row>
        <row r="29">
          <cell r="BH29" t="str">
            <v>コークス炉ガス</v>
          </cell>
        </row>
        <row r="30">
          <cell r="BH30" t="str">
            <v>高炉ガス</v>
          </cell>
        </row>
        <row r="31">
          <cell r="BH31" t="str">
            <v>転炉ガス</v>
          </cell>
        </row>
        <row r="32">
          <cell r="BH32" t="str">
            <v>都市ガス</v>
          </cell>
        </row>
        <row r="33">
          <cell r="BH33" t="str">
            <v>産業用蒸気</v>
          </cell>
        </row>
        <row r="34">
          <cell r="BH34" t="str">
            <v>産業用以外の蒸気</v>
          </cell>
        </row>
        <row r="35">
          <cell r="BH35" t="str">
            <v>温水</v>
          </cell>
        </row>
        <row r="36">
          <cell r="BH36" t="str">
            <v>冷水</v>
          </cell>
        </row>
        <row r="37">
          <cell r="BH37" t="str">
            <v>昼間買電</v>
          </cell>
        </row>
        <row r="38">
          <cell r="BH38" t="str">
            <v>夜間買電</v>
          </cell>
        </row>
        <row r="39">
          <cell r="BH39" t="str">
            <v>上記以外の買電</v>
          </cell>
        </row>
        <row r="40">
          <cell r="BH40" t="str">
            <v>その他の燃料１</v>
          </cell>
        </row>
        <row r="41">
          <cell r="BH41" t="str">
            <v>その他の燃料２</v>
          </cell>
        </row>
        <row r="42">
          <cell r="BH42" t="str">
            <v>その他の燃料３</v>
          </cell>
        </row>
      </sheetData>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使用量_1,2"/>
      <sheetName val="外部供給_1,2"/>
      <sheetName val="電力会社"/>
      <sheetName val="o1"/>
      <sheetName val="o2"/>
      <sheetName val="o3"/>
      <sheetName val="o4"/>
      <sheetName val="o5"/>
      <sheetName val="o6"/>
      <sheetName val="o7"/>
      <sheetName val="o8"/>
      <sheetName val="o9"/>
      <sheetName val="o10"/>
      <sheetName val="o11"/>
      <sheetName val="o12"/>
      <sheetName val="o13"/>
      <sheetName val="o14"/>
      <sheetName val="o15"/>
      <sheetName val="o16"/>
      <sheetName val="o17"/>
      <sheetName val="o18"/>
      <sheetName val="o19"/>
      <sheetName val="o20"/>
      <sheetName val="o21"/>
      <sheetName val="o22"/>
      <sheetName val="o23"/>
      <sheetName val="o24"/>
      <sheetName val="o25"/>
      <sheetName val="o26"/>
      <sheetName val="o27"/>
      <sheetName val="o28"/>
      <sheetName val="o29"/>
      <sheetName val="o30"/>
      <sheetName val="o31"/>
      <sheetName val="o32"/>
      <sheetName val="o33"/>
      <sheetName val="o34"/>
      <sheetName val="o35"/>
      <sheetName val="o36"/>
      <sheetName val="o37"/>
      <sheetName val="o38"/>
      <sheetName val="o39"/>
      <sheetName val="o40"/>
      <sheetName val="o41"/>
      <sheetName val="o42"/>
      <sheetName val="o43"/>
      <sheetName val="昨年度計画書"/>
      <sheetName val="昨年度報告書"/>
      <sheetName val="自動車_3"/>
      <sheetName val="参照元個別"/>
      <sheetName val="自動車計算"/>
      <sheetName val="参照元"/>
      <sheetName val="報1"/>
      <sheetName val="報2"/>
      <sheetName val="報3"/>
      <sheetName val="報4"/>
      <sheetName val="報5"/>
      <sheetName val="報6"/>
      <sheetName val="報7"/>
      <sheetName val="計1"/>
      <sheetName val="計2"/>
      <sheetName val="計3"/>
      <sheetName val="計4"/>
      <sheetName val="計5"/>
      <sheetName val="以降入力不要→"/>
      <sheetName val="係数"/>
      <sheetName val="R4年版変更点"/>
      <sheetName val="報告【１】"/>
      <sheetName val="報告【２】"/>
      <sheetName val="報告【３】"/>
      <sheetName val="報告【４】"/>
      <sheetName val="報告【５】"/>
      <sheetName val="報告【６】"/>
      <sheetName val="報告書"/>
      <sheetName val="自主項目"/>
      <sheetName val="報告【個別票】1"/>
      <sheetName val="計画【１】"/>
      <sheetName val="計画【２】"/>
      <sheetName val="計画【３】"/>
      <sheetName val="計画【４】"/>
      <sheetName val="計画【個別票】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0.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47.vml"/><Relationship Id="rId7" Type="http://schemas.openxmlformats.org/officeDocument/2006/relationships/ctrlProp" Target="../ctrlProps/ctrlProp9.xml"/><Relationship Id="rId12" Type="http://schemas.openxmlformats.org/officeDocument/2006/relationships/ctrlProp" Target="../ctrlProps/ctrlProp14.xml"/><Relationship Id="rId2" Type="http://schemas.openxmlformats.org/officeDocument/2006/relationships/drawing" Target="../drawings/drawing5.xml"/><Relationship Id="rId1" Type="http://schemas.openxmlformats.org/officeDocument/2006/relationships/printerSettings" Target="../printerSettings/printerSettings48.bin"/><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ctrlProp" Target="../ctrlProps/ctrlProp7.xml"/><Relationship Id="rId10" Type="http://schemas.openxmlformats.org/officeDocument/2006/relationships/ctrlProp" Target="../ctrlProps/ctrlProp12.xml"/><Relationship Id="rId4" Type="http://schemas.openxmlformats.org/officeDocument/2006/relationships/ctrlProp" Target="../ctrlProps/ctrlProp6.xml"/><Relationship Id="rId9" Type="http://schemas.openxmlformats.org/officeDocument/2006/relationships/ctrlProp" Target="../ctrlProps/ctrlProp11.xm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18" Type="http://schemas.openxmlformats.org/officeDocument/2006/relationships/ctrlProp" Target="../ctrlProps/ctrlProp29.xml"/><Relationship Id="rId3" Type="http://schemas.openxmlformats.org/officeDocument/2006/relationships/vmlDrawing" Target="../drawings/vmlDrawing48.vml"/><Relationship Id="rId21" Type="http://schemas.openxmlformats.org/officeDocument/2006/relationships/ctrlProp" Target="../ctrlProps/ctrlProp32.x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5" Type="http://schemas.openxmlformats.org/officeDocument/2006/relationships/ctrlProp" Target="../ctrlProps/ctrlProp36.xml"/><Relationship Id="rId2" Type="http://schemas.openxmlformats.org/officeDocument/2006/relationships/drawing" Target="../drawings/drawing6.xml"/><Relationship Id="rId16" Type="http://schemas.openxmlformats.org/officeDocument/2006/relationships/ctrlProp" Target="../ctrlProps/ctrlProp27.xml"/><Relationship Id="rId20" Type="http://schemas.openxmlformats.org/officeDocument/2006/relationships/ctrlProp" Target="../ctrlProps/ctrlProp31.xml"/><Relationship Id="rId1" Type="http://schemas.openxmlformats.org/officeDocument/2006/relationships/printerSettings" Target="../printerSettings/printerSettings49.bin"/><Relationship Id="rId6" Type="http://schemas.openxmlformats.org/officeDocument/2006/relationships/ctrlProp" Target="../ctrlProps/ctrlProp17.xml"/><Relationship Id="rId11" Type="http://schemas.openxmlformats.org/officeDocument/2006/relationships/ctrlProp" Target="../ctrlProps/ctrlProp22.xml"/><Relationship Id="rId24" Type="http://schemas.openxmlformats.org/officeDocument/2006/relationships/ctrlProp" Target="../ctrlProps/ctrlProp35.xml"/><Relationship Id="rId5" Type="http://schemas.openxmlformats.org/officeDocument/2006/relationships/ctrlProp" Target="../ctrlProps/ctrlProp16.xml"/><Relationship Id="rId15" Type="http://schemas.openxmlformats.org/officeDocument/2006/relationships/ctrlProp" Target="../ctrlProps/ctrlProp26.xml"/><Relationship Id="rId23" Type="http://schemas.openxmlformats.org/officeDocument/2006/relationships/ctrlProp" Target="../ctrlProps/ctrlProp34.xml"/><Relationship Id="rId10" Type="http://schemas.openxmlformats.org/officeDocument/2006/relationships/ctrlProp" Target="../ctrlProps/ctrlProp21.xml"/><Relationship Id="rId19" Type="http://schemas.openxmlformats.org/officeDocument/2006/relationships/ctrlProp" Target="../ctrlProps/ctrlProp30.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 Id="rId22" Type="http://schemas.openxmlformats.org/officeDocument/2006/relationships/ctrlProp" Target="../ctrlProps/ctrlProp33.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26" Type="http://schemas.openxmlformats.org/officeDocument/2006/relationships/ctrlProp" Target="../ctrlProps/ctrlProp59.xml"/><Relationship Id="rId117" Type="http://schemas.openxmlformats.org/officeDocument/2006/relationships/ctrlProp" Target="../ctrlProps/ctrlProp150.xml"/><Relationship Id="rId21" Type="http://schemas.openxmlformats.org/officeDocument/2006/relationships/ctrlProp" Target="../ctrlProps/ctrlProp54.xml"/><Relationship Id="rId42" Type="http://schemas.openxmlformats.org/officeDocument/2006/relationships/ctrlProp" Target="../ctrlProps/ctrlProp75.xml"/><Relationship Id="rId47" Type="http://schemas.openxmlformats.org/officeDocument/2006/relationships/ctrlProp" Target="../ctrlProps/ctrlProp80.xml"/><Relationship Id="rId63" Type="http://schemas.openxmlformats.org/officeDocument/2006/relationships/ctrlProp" Target="../ctrlProps/ctrlProp96.xml"/><Relationship Id="rId68" Type="http://schemas.openxmlformats.org/officeDocument/2006/relationships/ctrlProp" Target="../ctrlProps/ctrlProp101.xml"/><Relationship Id="rId84" Type="http://schemas.openxmlformats.org/officeDocument/2006/relationships/ctrlProp" Target="../ctrlProps/ctrlProp117.xml"/><Relationship Id="rId89" Type="http://schemas.openxmlformats.org/officeDocument/2006/relationships/ctrlProp" Target="../ctrlProps/ctrlProp122.xml"/><Relationship Id="rId112" Type="http://schemas.openxmlformats.org/officeDocument/2006/relationships/ctrlProp" Target="../ctrlProps/ctrlProp145.xml"/><Relationship Id="rId133" Type="http://schemas.openxmlformats.org/officeDocument/2006/relationships/ctrlProp" Target="../ctrlProps/ctrlProp166.xml"/><Relationship Id="rId138" Type="http://schemas.openxmlformats.org/officeDocument/2006/relationships/ctrlProp" Target="../ctrlProps/ctrlProp171.xml"/><Relationship Id="rId154" Type="http://schemas.openxmlformats.org/officeDocument/2006/relationships/ctrlProp" Target="../ctrlProps/ctrlProp187.xml"/><Relationship Id="rId159" Type="http://schemas.openxmlformats.org/officeDocument/2006/relationships/ctrlProp" Target="../ctrlProps/ctrlProp192.xml"/><Relationship Id="rId175" Type="http://schemas.openxmlformats.org/officeDocument/2006/relationships/ctrlProp" Target="../ctrlProps/ctrlProp208.xml"/><Relationship Id="rId170" Type="http://schemas.openxmlformats.org/officeDocument/2006/relationships/ctrlProp" Target="../ctrlProps/ctrlProp203.xml"/><Relationship Id="rId16" Type="http://schemas.openxmlformats.org/officeDocument/2006/relationships/ctrlProp" Target="../ctrlProps/ctrlProp49.xml"/><Relationship Id="rId107" Type="http://schemas.openxmlformats.org/officeDocument/2006/relationships/ctrlProp" Target="../ctrlProps/ctrlProp140.xml"/><Relationship Id="rId11" Type="http://schemas.openxmlformats.org/officeDocument/2006/relationships/ctrlProp" Target="../ctrlProps/ctrlProp44.xml"/><Relationship Id="rId32" Type="http://schemas.openxmlformats.org/officeDocument/2006/relationships/ctrlProp" Target="../ctrlProps/ctrlProp65.xml"/><Relationship Id="rId37" Type="http://schemas.openxmlformats.org/officeDocument/2006/relationships/ctrlProp" Target="../ctrlProps/ctrlProp70.xml"/><Relationship Id="rId53" Type="http://schemas.openxmlformats.org/officeDocument/2006/relationships/ctrlProp" Target="../ctrlProps/ctrlProp86.xml"/><Relationship Id="rId58" Type="http://schemas.openxmlformats.org/officeDocument/2006/relationships/ctrlProp" Target="../ctrlProps/ctrlProp91.xml"/><Relationship Id="rId74" Type="http://schemas.openxmlformats.org/officeDocument/2006/relationships/ctrlProp" Target="../ctrlProps/ctrlProp107.xml"/><Relationship Id="rId79" Type="http://schemas.openxmlformats.org/officeDocument/2006/relationships/ctrlProp" Target="../ctrlProps/ctrlProp112.xml"/><Relationship Id="rId102" Type="http://schemas.openxmlformats.org/officeDocument/2006/relationships/ctrlProp" Target="../ctrlProps/ctrlProp135.xml"/><Relationship Id="rId123" Type="http://schemas.openxmlformats.org/officeDocument/2006/relationships/ctrlProp" Target="../ctrlProps/ctrlProp156.xml"/><Relationship Id="rId128" Type="http://schemas.openxmlformats.org/officeDocument/2006/relationships/ctrlProp" Target="../ctrlProps/ctrlProp161.xml"/><Relationship Id="rId144" Type="http://schemas.openxmlformats.org/officeDocument/2006/relationships/ctrlProp" Target="../ctrlProps/ctrlProp177.xml"/><Relationship Id="rId149" Type="http://schemas.openxmlformats.org/officeDocument/2006/relationships/ctrlProp" Target="../ctrlProps/ctrlProp182.xml"/><Relationship Id="rId5" Type="http://schemas.openxmlformats.org/officeDocument/2006/relationships/ctrlProp" Target="../ctrlProps/ctrlProp38.xml"/><Relationship Id="rId90" Type="http://schemas.openxmlformats.org/officeDocument/2006/relationships/ctrlProp" Target="../ctrlProps/ctrlProp123.xml"/><Relationship Id="rId95" Type="http://schemas.openxmlformats.org/officeDocument/2006/relationships/ctrlProp" Target="../ctrlProps/ctrlProp128.xml"/><Relationship Id="rId160" Type="http://schemas.openxmlformats.org/officeDocument/2006/relationships/ctrlProp" Target="../ctrlProps/ctrlProp193.xml"/><Relationship Id="rId165" Type="http://schemas.openxmlformats.org/officeDocument/2006/relationships/ctrlProp" Target="../ctrlProps/ctrlProp198.xml"/><Relationship Id="rId181" Type="http://schemas.openxmlformats.org/officeDocument/2006/relationships/ctrlProp" Target="../ctrlProps/ctrlProp214.xml"/><Relationship Id="rId22" Type="http://schemas.openxmlformats.org/officeDocument/2006/relationships/ctrlProp" Target="../ctrlProps/ctrlProp55.xml"/><Relationship Id="rId27" Type="http://schemas.openxmlformats.org/officeDocument/2006/relationships/ctrlProp" Target="../ctrlProps/ctrlProp60.xml"/><Relationship Id="rId43" Type="http://schemas.openxmlformats.org/officeDocument/2006/relationships/ctrlProp" Target="../ctrlProps/ctrlProp76.xml"/><Relationship Id="rId48" Type="http://schemas.openxmlformats.org/officeDocument/2006/relationships/ctrlProp" Target="../ctrlProps/ctrlProp81.xml"/><Relationship Id="rId64" Type="http://schemas.openxmlformats.org/officeDocument/2006/relationships/ctrlProp" Target="../ctrlProps/ctrlProp97.xml"/><Relationship Id="rId69" Type="http://schemas.openxmlformats.org/officeDocument/2006/relationships/ctrlProp" Target="../ctrlProps/ctrlProp102.xml"/><Relationship Id="rId113" Type="http://schemas.openxmlformats.org/officeDocument/2006/relationships/ctrlProp" Target="../ctrlProps/ctrlProp146.xml"/><Relationship Id="rId118" Type="http://schemas.openxmlformats.org/officeDocument/2006/relationships/ctrlProp" Target="../ctrlProps/ctrlProp151.xml"/><Relationship Id="rId134" Type="http://schemas.openxmlformats.org/officeDocument/2006/relationships/ctrlProp" Target="../ctrlProps/ctrlProp167.xml"/><Relationship Id="rId139" Type="http://schemas.openxmlformats.org/officeDocument/2006/relationships/ctrlProp" Target="../ctrlProps/ctrlProp172.xml"/><Relationship Id="rId80" Type="http://schemas.openxmlformats.org/officeDocument/2006/relationships/ctrlProp" Target="../ctrlProps/ctrlProp113.xml"/><Relationship Id="rId85" Type="http://schemas.openxmlformats.org/officeDocument/2006/relationships/ctrlProp" Target="../ctrlProps/ctrlProp118.xml"/><Relationship Id="rId150" Type="http://schemas.openxmlformats.org/officeDocument/2006/relationships/ctrlProp" Target="../ctrlProps/ctrlProp183.xml"/><Relationship Id="rId155" Type="http://schemas.openxmlformats.org/officeDocument/2006/relationships/ctrlProp" Target="../ctrlProps/ctrlProp188.xml"/><Relationship Id="rId171" Type="http://schemas.openxmlformats.org/officeDocument/2006/relationships/ctrlProp" Target="../ctrlProps/ctrlProp204.xml"/><Relationship Id="rId176" Type="http://schemas.openxmlformats.org/officeDocument/2006/relationships/ctrlProp" Target="../ctrlProps/ctrlProp209.xml"/><Relationship Id="rId12" Type="http://schemas.openxmlformats.org/officeDocument/2006/relationships/ctrlProp" Target="../ctrlProps/ctrlProp45.xml"/><Relationship Id="rId17" Type="http://schemas.openxmlformats.org/officeDocument/2006/relationships/ctrlProp" Target="../ctrlProps/ctrlProp50.xml"/><Relationship Id="rId33" Type="http://schemas.openxmlformats.org/officeDocument/2006/relationships/ctrlProp" Target="../ctrlProps/ctrlProp66.xml"/><Relationship Id="rId38" Type="http://schemas.openxmlformats.org/officeDocument/2006/relationships/ctrlProp" Target="../ctrlProps/ctrlProp71.xml"/><Relationship Id="rId59" Type="http://schemas.openxmlformats.org/officeDocument/2006/relationships/ctrlProp" Target="../ctrlProps/ctrlProp92.xml"/><Relationship Id="rId103" Type="http://schemas.openxmlformats.org/officeDocument/2006/relationships/ctrlProp" Target="../ctrlProps/ctrlProp136.xml"/><Relationship Id="rId108" Type="http://schemas.openxmlformats.org/officeDocument/2006/relationships/ctrlProp" Target="../ctrlProps/ctrlProp141.xml"/><Relationship Id="rId124" Type="http://schemas.openxmlformats.org/officeDocument/2006/relationships/ctrlProp" Target="../ctrlProps/ctrlProp157.xml"/><Relationship Id="rId129" Type="http://schemas.openxmlformats.org/officeDocument/2006/relationships/ctrlProp" Target="../ctrlProps/ctrlProp162.xml"/><Relationship Id="rId54" Type="http://schemas.openxmlformats.org/officeDocument/2006/relationships/ctrlProp" Target="../ctrlProps/ctrlProp87.xml"/><Relationship Id="rId70" Type="http://schemas.openxmlformats.org/officeDocument/2006/relationships/ctrlProp" Target="../ctrlProps/ctrlProp103.xml"/><Relationship Id="rId75" Type="http://schemas.openxmlformats.org/officeDocument/2006/relationships/ctrlProp" Target="../ctrlProps/ctrlProp108.xml"/><Relationship Id="rId91" Type="http://schemas.openxmlformats.org/officeDocument/2006/relationships/ctrlProp" Target="../ctrlProps/ctrlProp124.xml"/><Relationship Id="rId96" Type="http://schemas.openxmlformats.org/officeDocument/2006/relationships/ctrlProp" Target="../ctrlProps/ctrlProp129.xml"/><Relationship Id="rId140" Type="http://schemas.openxmlformats.org/officeDocument/2006/relationships/ctrlProp" Target="../ctrlProps/ctrlProp173.xml"/><Relationship Id="rId145" Type="http://schemas.openxmlformats.org/officeDocument/2006/relationships/ctrlProp" Target="../ctrlProps/ctrlProp178.xml"/><Relationship Id="rId161" Type="http://schemas.openxmlformats.org/officeDocument/2006/relationships/ctrlProp" Target="../ctrlProps/ctrlProp194.xml"/><Relationship Id="rId166" Type="http://schemas.openxmlformats.org/officeDocument/2006/relationships/ctrlProp" Target="../ctrlProps/ctrlProp199.xml"/><Relationship Id="rId182" Type="http://schemas.openxmlformats.org/officeDocument/2006/relationships/ctrlProp" Target="../ctrlProps/ctrlProp215.xml"/><Relationship Id="rId1" Type="http://schemas.openxmlformats.org/officeDocument/2006/relationships/printerSettings" Target="../printerSettings/printerSettings51.bin"/><Relationship Id="rId6" Type="http://schemas.openxmlformats.org/officeDocument/2006/relationships/ctrlProp" Target="../ctrlProps/ctrlProp39.xml"/><Relationship Id="rId23" Type="http://schemas.openxmlformats.org/officeDocument/2006/relationships/ctrlProp" Target="../ctrlProps/ctrlProp56.xml"/><Relationship Id="rId28" Type="http://schemas.openxmlformats.org/officeDocument/2006/relationships/ctrlProp" Target="../ctrlProps/ctrlProp61.xml"/><Relationship Id="rId49" Type="http://schemas.openxmlformats.org/officeDocument/2006/relationships/ctrlProp" Target="../ctrlProps/ctrlProp82.xml"/><Relationship Id="rId114" Type="http://schemas.openxmlformats.org/officeDocument/2006/relationships/ctrlProp" Target="../ctrlProps/ctrlProp147.xml"/><Relationship Id="rId119" Type="http://schemas.openxmlformats.org/officeDocument/2006/relationships/ctrlProp" Target="../ctrlProps/ctrlProp152.xml"/><Relationship Id="rId44" Type="http://schemas.openxmlformats.org/officeDocument/2006/relationships/ctrlProp" Target="../ctrlProps/ctrlProp77.xml"/><Relationship Id="rId60" Type="http://schemas.openxmlformats.org/officeDocument/2006/relationships/ctrlProp" Target="../ctrlProps/ctrlProp93.xml"/><Relationship Id="rId65" Type="http://schemas.openxmlformats.org/officeDocument/2006/relationships/ctrlProp" Target="../ctrlProps/ctrlProp98.xml"/><Relationship Id="rId81" Type="http://schemas.openxmlformats.org/officeDocument/2006/relationships/ctrlProp" Target="../ctrlProps/ctrlProp114.xml"/><Relationship Id="rId86" Type="http://schemas.openxmlformats.org/officeDocument/2006/relationships/ctrlProp" Target="../ctrlProps/ctrlProp119.xml"/><Relationship Id="rId130" Type="http://schemas.openxmlformats.org/officeDocument/2006/relationships/ctrlProp" Target="../ctrlProps/ctrlProp163.xml"/><Relationship Id="rId135" Type="http://schemas.openxmlformats.org/officeDocument/2006/relationships/ctrlProp" Target="../ctrlProps/ctrlProp168.xml"/><Relationship Id="rId151" Type="http://schemas.openxmlformats.org/officeDocument/2006/relationships/ctrlProp" Target="../ctrlProps/ctrlProp184.xml"/><Relationship Id="rId156" Type="http://schemas.openxmlformats.org/officeDocument/2006/relationships/ctrlProp" Target="../ctrlProps/ctrlProp189.xml"/><Relationship Id="rId177" Type="http://schemas.openxmlformats.org/officeDocument/2006/relationships/ctrlProp" Target="../ctrlProps/ctrlProp210.xml"/><Relationship Id="rId4" Type="http://schemas.openxmlformats.org/officeDocument/2006/relationships/ctrlProp" Target="../ctrlProps/ctrlProp37.xml"/><Relationship Id="rId9" Type="http://schemas.openxmlformats.org/officeDocument/2006/relationships/ctrlProp" Target="../ctrlProps/ctrlProp42.xml"/><Relationship Id="rId172" Type="http://schemas.openxmlformats.org/officeDocument/2006/relationships/ctrlProp" Target="../ctrlProps/ctrlProp205.xml"/><Relationship Id="rId180" Type="http://schemas.openxmlformats.org/officeDocument/2006/relationships/ctrlProp" Target="../ctrlProps/ctrlProp213.xml"/><Relationship Id="rId13" Type="http://schemas.openxmlformats.org/officeDocument/2006/relationships/ctrlProp" Target="../ctrlProps/ctrlProp46.xml"/><Relationship Id="rId18" Type="http://schemas.openxmlformats.org/officeDocument/2006/relationships/ctrlProp" Target="../ctrlProps/ctrlProp51.xml"/><Relationship Id="rId39" Type="http://schemas.openxmlformats.org/officeDocument/2006/relationships/ctrlProp" Target="../ctrlProps/ctrlProp72.xml"/><Relationship Id="rId109" Type="http://schemas.openxmlformats.org/officeDocument/2006/relationships/ctrlProp" Target="../ctrlProps/ctrlProp142.xml"/><Relationship Id="rId34" Type="http://schemas.openxmlformats.org/officeDocument/2006/relationships/ctrlProp" Target="../ctrlProps/ctrlProp67.xml"/><Relationship Id="rId50" Type="http://schemas.openxmlformats.org/officeDocument/2006/relationships/ctrlProp" Target="../ctrlProps/ctrlProp83.xml"/><Relationship Id="rId55" Type="http://schemas.openxmlformats.org/officeDocument/2006/relationships/ctrlProp" Target="../ctrlProps/ctrlProp88.xml"/><Relationship Id="rId76" Type="http://schemas.openxmlformats.org/officeDocument/2006/relationships/ctrlProp" Target="../ctrlProps/ctrlProp109.xml"/><Relationship Id="rId97" Type="http://schemas.openxmlformats.org/officeDocument/2006/relationships/ctrlProp" Target="../ctrlProps/ctrlProp130.xml"/><Relationship Id="rId104" Type="http://schemas.openxmlformats.org/officeDocument/2006/relationships/ctrlProp" Target="../ctrlProps/ctrlProp137.xml"/><Relationship Id="rId120" Type="http://schemas.openxmlformats.org/officeDocument/2006/relationships/ctrlProp" Target="../ctrlProps/ctrlProp153.xml"/><Relationship Id="rId125" Type="http://schemas.openxmlformats.org/officeDocument/2006/relationships/ctrlProp" Target="../ctrlProps/ctrlProp158.xml"/><Relationship Id="rId141" Type="http://schemas.openxmlformats.org/officeDocument/2006/relationships/ctrlProp" Target="../ctrlProps/ctrlProp174.xml"/><Relationship Id="rId146" Type="http://schemas.openxmlformats.org/officeDocument/2006/relationships/ctrlProp" Target="../ctrlProps/ctrlProp179.xml"/><Relationship Id="rId167" Type="http://schemas.openxmlformats.org/officeDocument/2006/relationships/ctrlProp" Target="../ctrlProps/ctrlProp200.xml"/><Relationship Id="rId7" Type="http://schemas.openxmlformats.org/officeDocument/2006/relationships/ctrlProp" Target="../ctrlProps/ctrlProp40.xml"/><Relationship Id="rId71" Type="http://schemas.openxmlformats.org/officeDocument/2006/relationships/ctrlProp" Target="../ctrlProps/ctrlProp104.xml"/><Relationship Id="rId92" Type="http://schemas.openxmlformats.org/officeDocument/2006/relationships/ctrlProp" Target="../ctrlProps/ctrlProp125.xml"/><Relationship Id="rId162" Type="http://schemas.openxmlformats.org/officeDocument/2006/relationships/ctrlProp" Target="../ctrlProps/ctrlProp195.xml"/><Relationship Id="rId183" Type="http://schemas.openxmlformats.org/officeDocument/2006/relationships/ctrlProp" Target="../ctrlProps/ctrlProp216.xml"/><Relationship Id="rId2" Type="http://schemas.openxmlformats.org/officeDocument/2006/relationships/drawing" Target="../drawings/drawing7.xml"/><Relationship Id="rId29" Type="http://schemas.openxmlformats.org/officeDocument/2006/relationships/ctrlProp" Target="../ctrlProps/ctrlProp62.xml"/><Relationship Id="rId24" Type="http://schemas.openxmlformats.org/officeDocument/2006/relationships/ctrlProp" Target="../ctrlProps/ctrlProp57.xml"/><Relationship Id="rId40" Type="http://schemas.openxmlformats.org/officeDocument/2006/relationships/ctrlProp" Target="../ctrlProps/ctrlProp73.xml"/><Relationship Id="rId45" Type="http://schemas.openxmlformats.org/officeDocument/2006/relationships/ctrlProp" Target="../ctrlProps/ctrlProp78.xml"/><Relationship Id="rId66" Type="http://schemas.openxmlformats.org/officeDocument/2006/relationships/ctrlProp" Target="../ctrlProps/ctrlProp99.xml"/><Relationship Id="rId87" Type="http://schemas.openxmlformats.org/officeDocument/2006/relationships/ctrlProp" Target="../ctrlProps/ctrlProp120.xml"/><Relationship Id="rId110" Type="http://schemas.openxmlformats.org/officeDocument/2006/relationships/ctrlProp" Target="../ctrlProps/ctrlProp143.xml"/><Relationship Id="rId115" Type="http://schemas.openxmlformats.org/officeDocument/2006/relationships/ctrlProp" Target="../ctrlProps/ctrlProp148.xml"/><Relationship Id="rId131" Type="http://schemas.openxmlformats.org/officeDocument/2006/relationships/ctrlProp" Target="../ctrlProps/ctrlProp164.xml"/><Relationship Id="rId136" Type="http://schemas.openxmlformats.org/officeDocument/2006/relationships/ctrlProp" Target="../ctrlProps/ctrlProp169.xml"/><Relationship Id="rId157" Type="http://schemas.openxmlformats.org/officeDocument/2006/relationships/ctrlProp" Target="../ctrlProps/ctrlProp190.xml"/><Relationship Id="rId178" Type="http://schemas.openxmlformats.org/officeDocument/2006/relationships/ctrlProp" Target="../ctrlProps/ctrlProp211.xml"/><Relationship Id="rId61" Type="http://schemas.openxmlformats.org/officeDocument/2006/relationships/ctrlProp" Target="../ctrlProps/ctrlProp94.xml"/><Relationship Id="rId82" Type="http://schemas.openxmlformats.org/officeDocument/2006/relationships/ctrlProp" Target="../ctrlProps/ctrlProp115.xml"/><Relationship Id="rId152" Type="http://schemas.openxmlformats.org/officeDocument/2006/relationships/ctrlProp" Target="../ctrlProps/ctrlProp185.xml"/><Relationship Id="rId173" Type="http://schemas.openxmlformats.org/officeDocument/2006/relationships/ctrlProp" Target="../ctrlProps/ctrlProp206.xml"/><Relationship Id="rId19" Type="http://schemas.openxmlformats.org/officeDocument/2006/relationships/ctrlProp" Target="../ctrlProps/ctrlProp52.xml"/><Relationship Id="rId14" Type="http://schemas.openxmlformats.org/officeDocument/2006/relationships/ctrlProp" Target="../ctrlProps/ctrlProp47.xml"/><Relationship Id="rId30" Type="http://schemas.openxmlformats.org/officeDocument/2006/relationships/ctrlProp" Target="../ctrlProps/ctrlProp63.xml"/><Relationship Id="rId35" Type="http://schemas.openxmlformats.org/officeDocument/2006/relationships/ctrlProp" Target="../ctrlProps/ctrlProp68.xml"/><Relationship Id="rId56" Type="http://schemas.openxmlformats.org/officeDocument/2006/relationships/ctrlProp" Target="../ctrlProps/ctrlProp89.xml"/><Relationship Id="rId77" Type="http://schemas.openxmlformats.org/officeDocument/2006/relationships/ctrlProp" Target="../ctrlProps/ctrlProp110.xml"/><Relationship Id="rId100" Type="http://schemas.openxmlformats.org/officeDocument/2006/relationships/ctrlProp" Target="../ctrlProps/ctrlProp133.xml"/><Relationship Id="rId105" Type="http://schemas.openxmlformats.org/officeDocument/2006/relationships/ctrlProp" Target="../ctrlProps/ctrlProp138.xml"/><Relationship Id="rId126" Type="http://schemas.openxmlformats.org/officeDocument/2006/relationships/ctrlProp" Target="../ctrlProps/ctrlProp159.xml"/><Relationship Id="rId147" Type="http://schemas.openxmlformats.org/officeDocument/2006/relationships/ctrlProp" Target="../ctrlProps/ctrlProp180.xml"/><Relationship Id="rId168" Type="http://schemas.openxmlformats.org/officeDocument/2006/relationships/ctrlProp" Target="../ctrlProps/ctrlProp201.xml"/><Relationship Id="rId8" Type="http://schemas.openxmlformats.org/officeDocument/2006/relationships/ctrlProp" Target="../ctrlProps/ctrlProp41.xml"/><Relationship Id="rId51" Type="http://schemas.openxmlformats.org/officeDocument/2006/relationships/ctrlProp" Target="../ctrlProps/ctrlProp84.xml"/><Relationship Id="rId72" Type="http://schemas.openxmlformats.org/officeDocument/2006/relationships/ctrlProp" Target="../ctrlProps/ctrlProp105.xml"/><Relationship Id="rId93" Type="http://schemas.openxmlformats.org/officeDocument/2006/relationships/ctrlProp" Target="../ctrlProps/ctrlProp126.xml"/><Relationship Id="rId98" Type="http://schemas.openxmlformats.org/officeDocument/2006/relationships/ctrlProp" Target="../ctrlProps/ctrlProp131.xml"/><Relationship Id="rId121" Type="http://schemas.openxmlformats.org/officeDocument/2006/relationships/ctrlProp" Target="../ctrlProps/ctrlProp154.xml"/><Relationship Id="rId142" Type="http://schemas.openxmlformats.org/officeDocument/2006/relationships/ctrlProp" Target="../ctrlProps/ctrlProp175.xml"/><Relationship Id="rId163" Type="http://schemas.openxmlformats.org/officeDocument/2006/relationships/ctrlProp" Target="../ctrlProps/ctrlProp196.xml"/><Relationship Id="rId3" Type="http://schemas.openxmlformats.org/officeDocument/2006/relationships/vmlDrawing" Target="../drawings/vmlDrawing49.vml"/><Relationship Id="rId25" Type="http://schemas.openxmlformats.org/officeDocument/2006/relationships/ctrlProp" Target="../ctrlProps/ctrlProp58.xml"/><Relationship Id="rId46" Type="http://schemas.openxmlformats.org/officeDocument/2006/relationships/ctrlProp" Target="../ctrlProps/ctrlProp79.xml"/><Relationship Id="rId67" Type="http://schemas.openxmlformats.org/officeDocument/2006/relationships/ctrlProp" Target="../ctrlProps/ctrlProp100.xml"/><Relationship Id="rId116" Type="http://schemas.openxmlformats.org/officeDocument/2006/relationships/ctrlProp" Target="../ctrlProps/ctrlProp149.xml"/><Relationship Id="rId137" Type="http://schemas.openxmlformats.org/officeDocument/2006/relationships/ctrlProp" Target="../ctrlProps/ctrlProp170.xml"/><Relationship Id="rId158" Type="http://schemas.openxmlformats.org/officeDocument/2006/relationships/ctrlProp" Target="../ctrlProps/ctrlProp191.xml"/><Relationship Id="rId20" Type="http://schemas.openxmlformats.org/officeDocument/2006/relationships/ctrlProp" Target="../ctrlProps/ctrlProp53.xml"/><Relationship Id="rId41" Type="http://schemas.openxmlformats.org/officeDocument/2006/relationships/ctrlProp" Target="../ctrlProps/ctrlProp74.xml"/><Relationship Id="rId62" Type="http://schemas.openxmlformats.org/officeDocument/2006/relationships/ctrlProp" Target="../ctrlProps/ctrlProp95.xml"/><Relationship Id="rId83" Type="http://schemas.openxmlformats.org/officeDocument/2006/relationships/ctrlProp" Target="../ctrlProps/ctrlProp116.xml"/><Relationship Id="rId88" Type="http://schemas.openxmlformats.org/officeDocument/2006/relationships/ctrlProp" Target="../ctrlProps/ctrlProp121.xml"/><Relationship Id="rId111" Type="http://schemas.openxmlformats.org/officeDocument/2006/relationships/ctrlProp" Target="../ctrlProps/ctrlProp144.xml"/><Relationship Id="rId132" Type="http://schemas.openxmlformats.org/officeDocument/2006/relationships/ctrlProp" Target="../ctrlProps/ctrlProp165.xml"/><Relationship Id="rId153" Type="http://schemas.openxmlformats.org/officeDocument/2006/relationships/ctrlProp" Target="../ctrlProps/ctrlProp186.xml"/><Relationship Id="rId174" Type="http://schemas.openxmlformats.org/officeDocument/2006/relationships/ctrlProp" Target="../ctrlProps/ctrlProp207.xml"/><Relationship Id="rId179" Type="http://schemas.openxmlformats.org/officeDocument/2006/relationships/ctrlProp" Target="../ctrlProps/ctrlProp212.xml"/><Relationship Id="rId15" Type="http://schemas.openxmlformats.org/officeDocument/2006/relationships/ctrlProp" Target="../ctrlProps/ctrlProp48.xml"/><Relationship Id="rId36" Type="http://schemas.openxmlformats.org/officeDocument/2006/relationships/ctrlProp" Target="../ctrlProps/ctrlProp69.xml"/><Relationship Id="rId57" Type="http://schemas.openxmlformats.org/officeDocument/2006/relationships/ctrlProp" Target="../ctrlProps/ctrlProp90.xml"/><Relationship Id="rId106" Type="http://schemas.openxmlformats.org/officeDocument/2006/relationships/ctrlProp" Target="../ctrlProps/ctrlProp139.xml"/><Relationship Id="rId127" Type="http://schemas.openxmlformats.org/officeDocument/2006/relationships/ctrlProp" Target="../ctrlProps/ctrlProp160.xml"/><Relationship Id="rId10" Type="http://schemas.openxmlformats.org/officeDocument/2006/relationships/ctrlProp" Target="../ctrlProps/ctrlProp43.xml"/><Relationship Id="rId31" Type="http://schemas.openxmlformats.org/officeDocument/2006/relationships/ctrlProp" Target="../ctrlProps/ctrlProp64.xml"/><Relationship Id="rId52" Type="http://schemas.openxmlformats.org/officeDocument/2006/relationships/ctrlProp" Target="../ctrlProps/ctrlProp85.xml"/><Relationship Id="rId73" Type="http://schemas.openxmlformats.org/officeDocument/2006/relationships/ctrlProp" Target="../ctrlProps/ctrlProp106.xml"/><Relationship Id="rId78" Type="http://schemas.openxmlformats.org/officeDocument/2006/relationships/ctrlProp" Target="../ctrlProps/ctrlProp111.xml"/><Relationship Id="rId94" Type="http://schemas.openxmlformats.org/officeDocument/2006/relationships/ctrlProp" Target="../ctrlProps/ctrlProp127.xml"/><Relationship Id="rId99" Type="http://schemas.openxmlformats.org/officeDocument/2006/relationships/ctrlProp" Target="../ctrlProps/ctrlProp132.xml"/><Relationship Id="rId101" Type="http://schemas.openxmlformats.org/officeDocument/2006/relationships/ctrlProp" Target="../ctrlProps/ctrlProp134.xml"/><Relationship Id="rId122" Type="http://schemas.openxmlformats.org/officeDocument/2006/relationships/ctrlProp" Target="../ctrlProps/ctrlProp155.xml"/><Relationship Id="rId143" Type="http://schemas.openxmlformats.org/officeDocument/2006/relationships/ctrlProp" Target="../ctrlProps/ctrlProp176.xml"/><Relationship Id="rId148" Type="http://schemas.openxmlformats.org/officeDocument/2006/relationships/ctrlProp" Target="../ctrlProps/ctrlProp181.xml"/><Relationship Id="rId164" Type="http://schemas.openxmlformats.org/officeDocument/2006/relationships/ctrlProp" Target="../ctrlProps/ctrlProp197.xml"/><Relationship Id="rId169" Type="http://schemas.openxmlformats.org/officeDocument/2006/relationships/ctrlProp" Target="../ctrlProps/ctrlProp202.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50.vml"/><Relationship Id="rId1" Type="http://schemas.openxmlformats.org/officeDocument/2006/relationships/drawing" Target="../drawings/drawing8.xml"/></Relationships>
</file>

<file path=xl/worksheets/_rels/sheet65.xml.rels><?xml version="1.0" encoding="UTF-8" standalone="yes"?>
<Relationships xmlns="http://schemas.openxmlformats.org/package/2006/relationships"><Relationship Id="rId8" Type="http://schemas.openxmlformats.org/officeDocument/2006/relationships/ctrlProp" Target="../ctrlProps/ctrlProp221.xml"/><Relationship Id="rId3" Type="http://schemas.openxmlformats.org/officeDocument/2006/relationships/vmlDrawing" Target="../drawings/vmlDrawing51.vml"/><Relationship Id="rId7" Type="http://schemas.openxmlformats.org/officeDocument/2006/relationships/ctrlProp" Target="../ctrlProps/ctrlProp220.xml"/><Relationship Id="rId2" Type="http://schemas.openxmlformats.org/officeDocument/2006/relationships/drawing" Target="../drawings/drawing9.xml"/><Relationship Id="rId1" Type="http://schemas.openxmlformats.org/officeDocument/2006/relationships/printerSettings" Target="../printerSettings/printerSettings52.bin"/><Relationship Id="rId6" Type="http://schemas.openxmlformats.org/officeDocument/2006/relationships/ctrlProp" Target="../ctrlProps/ctrlProp219.xml"/><Relationship Id="rId11" Type="http://schemas.openxmlformats.org/officeDocument/2006/relationships/ctrlProp" Target="../ctrlProps/ctrlProp224.xml"/><Relationship Id="rId5" Type="http://schemas.openxmlformats.org/officeDocument/2006/relationships/ctrlProp" Target="../ctrlProps/ctrlProp218.xml"/><Relationship Id="rId10" Type="http://schemas.openxmlformats.org/officeDocument/2006/relationships/ctrlProp" Target="../ctrlProps/ctrlProp223.xml"/><Relationship Id="rId4" Type="http://schemas.openxmlformats.org/officeDocument/2006/relationships/ctrlProp" Target="../ctrlProps/ctrlProp217.xml"/><Relationship Id="rId9" Type="http://schemas.openxmlformats.org/officeDocument/2006/relationships/ctrlProp" Target="../ctrlProps/ctrlProp222.xml"/></Relationships>
</file>

<file path=xl/worksheets/_rels/sheet66.xml.rels><?xml version="1.0" encoding="UTF-8" standalone="yes"?>
<Relationships xmlns="http://schemas.openxmlformats.org/package/2006/relationships"><Relationship Id="rId26" Type="http://schemas.openxmlformats.org/officeDocument/2006/relationships/ctrlProp" Target="../ctrlProps/ctrlProp247.xml"/><Relationship Id="rId117" Type="http://schemas.openxmlformats.org/officeDocument/2006/relationships/ctrlProp" Target="../ctrlProps/ctrlProp338.xml"/><Relationship Id="rId21" Type="http://schemas.openxmlformats.org/officeDocument/2006/relationships/ctrlProp" Target="../ctrlProps/ctrlProp242.xml"/><Relationship Id="rId42" Type="http://schemas.openxmlformats.org/officeDocument/2006/relationships/ctrlProp" Target="../ctrlProps/ctrlProp263.xml"/><Relationship Id="rId47" Type="http://schemas.openxmlformats.org/officeDocument/2006/relationships/ctrlProp" Target="../ctrlProps/ctrlProp268.xml"/><Relationship Id="rId63" Type="http://schemas.openxmlformats.org/officeDocument/2006/relationships/ctrlProp" Target="../ctrlProps/ctrlProp284.xml"/><Relationship Id="rId68" Type="http://schemas.openxmlformats.org/officeDocument/2006/relationships/ctrlProp" Target="../ctrlProps/ctrlProp289.xml"/><Relationship Id="rId84" Type="http://schemas.openxmlformats.org/officeDocument/2006/relationships/ctrlProp" Target="../ctrlProps/ctrlProp305.xml"/><Relationship Id="rId89" Type="http://schemas.openxmlformats.org/officeDocument/2006/relationships/ctrlProp" Target="../ctrlProps/ctrlProp310.xml"/><Relationship Id="rId112" Type="http://schemas.openxmlformats.org/officeDocument/2006/relationships/ctrlProp" Target="../ctrlProps/ctrlProp333.xml"/><Relationship Id="rId16" Type="http://schemas.openxmlformats.org/officeDocument/2006/relationships/ctrlProp" Target="../ctrlProps/ctrlProp237.xml"/><Relationship Id="rId107" Type="http://schemas.openxmlformats.org/officeDocument/2006/relationships/ctrlProp" Target="../ctrlProps/ctrlProp328.xml"/><Relationship Id="rId11" Type="http://schemas.openxmlformats.org/officeDocument/2006/relationships/ctrlProp" Target="../ctrlProps/ctrlProp232.xml"/><Relationship Id="rId32" Type="http://schemas.openxmlformats.org/officeDocument/2006/relationships/ctrlProp" Target="../ctrlProps/ctrlProp253.xml"/><Relationship Id="rId37" Type="http://schemas.openxmlformats.org/officeDocument/2006/relationships/ctrlProp" Target="../ctrlProps/ctrlProp258.xml"/><Relationship Id="rId53" Type="http://schemas.openxmlformats.org/officeDocument/2006/relationships/ctrlProp" Target="../ctrlProps/ctrlProp274.xml"/><Relationship Id="rId58" Type="http://schemas.openxmlformats.org/officeDocument/2006/relationships/ctrlProp" Target="../ctrlProps/ctrlProp279.xml"/><Relationship Id="rId74" Type="http://schemas.openxmlformats.org/officeDocument/2006/relationships/ctrlProp" Target="../ctrlProps/ctrlProp295.xml"/><Relationship Id="rId79" Type="http://schemas.openxmlformats.org/officeDocument/2006/relationships/ctrlProp" Target="../ctrlProps/ctrlProp300.xml"/><Relationship Id="rId102" Type="http://schemas.openxmlformats.org/officeDocument/2006/relationships/ctrlProp" Target="../ctrlProps/ctrlProp323.xml"/><Relationship Id="rId123" Type="http://schemas.openxmlformats.org/officeDocument/2006/relationships/ctrlProp" Target="../ctrlProps/ctrlProp344.xml"/><Relationship Id="rId5" Type="http://schemas.openxmlformats.org/officeDocument/2006/relationships/ctrlProp" Target="../ctrlProps/ctrlProp226.xml"/><Relationship Id="rId61" Type="http://schemas.openxmlformats.org/officeDocument/2006/relationships/ctrlProp" Target="../ctrlProps/ctrlProp282.xml"/><Relationship Id="rId82" Type="http://schemas.openxmlformats.org/officeDocument/2006/relationships/ctrlProp" Target="../ctrlProps/ctrlProp303.xml"/><Relationship Id="rId90" Type="http://schemas.openxmlformats.org/officeDocument/2006/relationships/ctrlProp" Target="../ctrlProps/ctrlProp311.xml"/><Relationship Id="rId95" Type="http://schemas.openxmlformats.org/officeDocument/2006/relationships/ctrlProp" Target="../ctrlProps/ctrlProp316.xml"/><Relationship Id="rId19" Type="http://schemas.openxmlformats.org/officeDocument/2006/relationships/ctrlProp" Target="../ctrlProps/ctrlProp240.xml"/><Relationship Id="rId14" Type="http://schemas.openxmlformats.org/officeDocument/2006/relationships/ctrlProp" Target="../ctrlProps/ctrlProp235.xml"/><Relationship Id="rId22" Type="http://schemas.openxmlformats.org/officeDocument/2006/relationships/ctrlProp" Target="../ctrlProps/ctrlProp243.xml"/><Relationship Id="rId27" Type="http://schemas.openxmlformats.org/officeDocument/2006/relationships/ctrlProp" Target="../ctrlProps/ctrlProp248.xml"/><Relationship Id="rId30" Type="http://schemas.openxmlformats.org/officeDocument/2006/relationships/ctrlProp" Target="../ctrlProps/ctrlProp251.xml"/><Relationship Id="rId35" Type="http://schemas.openxmlformats.org/officeDocument/2006/relationships/ctrlProp" Target="../ctrlProps/ctrlProp256.xml"/><Relationship Id="rId43" Type="http://schemas.openxmlformats.org/officeDocument/2006/relationships/ctrlProp" Target="../ctrlProps/ctrlProp264.xml"/><Relationship Id="rId48" Type="http://schemas.openxmlformats.org/officeDocument/2006/relationships/ctrlProp" Target="../ctrlProps/ctrlProp269.xml"/><Relationship Id="rId56" Type="http://schemas.openxmlformats.org/officeDocument/2006/relationships/ctrlProp" Target="../ctrlProps/ctrlProp277.xml"/><Relationship Id="rId64" Type="http://schemas.openxmlformats.org/officeDocument/2006/relationships/ctrlProp" Target="../ctrlProps/ctrlProp285.xml"/><Relationship Id="rId69" Type="http://schemas.openxmlformats.org/officeDocument/2006/relationships/ctrlProp" Target="../ctrlProps/ctrlProp290.xml"/><Relationship Id="rId77" Type="http://schemas.openxmlformats.org/officeDocument/2006/relationships/ctrlProp" Target="../ctrlProps/ctrlProp298.xml"/><Relationship Id="rId100" Type="http://schemas.openxmlformats.org/officeDocument/2006/relationships/ctrlProp" Target="../ctrlProps/ctrlProp321.xml"/><Relationship Id="rId105" Type="http://schemas.openxmlformats.org/officeDocument/2006/relationships/ctrlProp" Target="../ctrlProps/ctrlProp326.xml"/><Relationship Id="rId113" Type="http://schemas.openxmlformats.org/officeDocument/2006/relationships/ctrlProp" Target="../ctrlProps/ctrlProp334.xml"/><Relationship Id="rId118" Type="http://schemas.openxmlformats.org/officeDocument/2006/relationships/ctrlProp" Target="../ctrlProps/ctrlProp339.xml"/><Relationship Id="rId8" Type="http://schemas.openxmlformats.org/officeDocument/2006/relationships/ctrlProp" Target="../ctrlProps/ctrlProp229.xml"/><Relationship Id="rId51" Type="http://schemas.openxmlformats.org/officeDocument/2006/relationships/ctrlProp" Target="../ctrlProps/ctrlProp272.xml"/><Relationship Id="rId72" Type="http://schemas.openxmlformats.org/officeDocument/2006/relationships/ctrlProp" Target="../ctrlProps/ctrlProp293.xml"/><Relationship Id="rId80" Type="http://schemas.openxmlformats.org/officeDocument/2006/relationships/ctrlProp" Target="../ctrlProps/ctrlProp301.xml"/><Relationship Id="rId85" Type="http://schemas.openxmlformats.org/officeDocument/2006/relationships/ctrlProp" Target="../ctrlProps/ctrlProp306.xml"/><Relationship Id="rId93" Type="http://schemas.openxmlformats.org/officeDocument/2006/relationships/ctrlProp" Target="../ctrlProps/ctrlProp314.xml"/><Relationship Id="rId98" Type="http://schemas.openxmlformats.org/officeDocument/2006/relationships/ctrlProp" Target="../ctrlProps/ctrlProp319.xml"/><Relationship Id="rId121" Type="http://schemas.openxmlformats.org/officeDocument/2006/relationships/ctrlProp" Target="../ctrlProps/ctrlProp342.xml"/><Relationship Id="rId3" Type="http://schemas.openxmlformats.org/officeDocument/2006/relationships/vmlDrawing" Target="../drawings/vmlDrawing52.vml"/><Relationship Id="rId12" Type="http://schemas.openxmlformats.org/officeDocument/2006/relationships/ctrlProp" Target="../ctrlProps/ctrlProp233.xml"/><Relationship Id="rId17" Type="http://schemas.openxmlformats.org/officeDocument/2006/relationships/ctrlProp" Target="../ctrlProps/ctrlProp238.xml"/><Relationship Id="rId25" Type="http://schemas.openxmlformats.org/officeDocument/2006/relationships/ctrlProp" Target="../ctrlProps/ctrlProp246.xml"/><Relationship Id="rId33" Type="http://schemas.openxmlformats.org/officeDocument/2006/relationships/ctrlProp" Target="../ctrlProps/ctrlProp254.xml"/><Relationship Id="rId38" Type="http://schemas.openxmlformats.org/officeDocument/2006/relationships/ctrlProp" Target="../ctrlProps/ctrlProp259.xml"/><Relationship Id="rId46" Type="http://schemas.openxmlformats.org/officeDocument/2006/relationships/ctrlProp" Target="../ctrlProps/ctrlProp267.xml"/><Relationship Id="rId59" Type="http://schemas.openxmlformats.org/officeDocument/2006/relationships/ctrlProp" Target="../ctrlProps/ctrlProp280.xml"/><Relationship Id="rId67" Type="http://schemas.openxmlformats.org/officeDocument/2006/relationships/ctrlProp" Target="../ctrlProps/ctrlProp288.xml"/><Relationship Id="rId103" Type="http://schemas.openxmlformats.org/officeDocument/2006/relationships/ctrlProp" Target="../ctrlProps/ctrlProp324.xml"/><Relationship Id="rId108" Type="http://schemas.openxmlformats.org/officeDocument/2006/relationships/ctrlProp" Target="../ctrlProps/ctrlProp329.xml"/><Relationship Id="rId116" Type="http://schemas.openxmlformats.org/officeDocument/2006/relationships/ctrlProp" Target="../ctrlProps/ctrlProp337.xml"/><Relationship Id="rId20" Type="http://schemas.openxmlformats.org/officeDocument/2006/relationships/ctrlProp" Target="../ctrlProps/ctrlProp241.xml"/><Relationship Id="rId41" Type="http://schemas.openxmlformats.org/officeDocument/2006/relationships/ctrlProp" Target="../ctrlProps/ctrlProp262.xml"/><Relationship Id="rId54" Type="http://schemas.openxmlformats.org/officeDocument/2006/relationships/ctrlProp" Target="../ctrlProps/ctrlProp275.xml"/><Relationship Id="rId62" Type="http://schemas.openxmlformats.org/officeDocument/2006/relationships/ctrlProp" Target="../ctrlProps/ctrlProp283.xml"/><Relationship Id="rId70" Type="http://schemas.openxmlformats.org/officeDocument/2006/relationships/ctrlProp" Target="../ctrlProps/ctrlProp291.xml"/><Relationship Id="rId75" Type="http://schemas.openxmlformats.org/officeDocument/2006/relationships/ctrlProp" Target="../ctrlProps/ctrlProp296.xml"/><Relationship Id="rId83" Type="http://schemas.openxmlformats.org/officeDocument/2006/relationships/ctrlProp" Target="../ctrlProps/ctrlProp304.xml"/><Relationship Id="rId88" Type="http://schemas.openxmlformats.org/officeDocument/2006/relationships/ctrlProp" Target="../ctrlProps/ctrlProp309.xml"/><Relationship Id="rId91" Type="http://schemas.openxmlformats.org/officeDocument/2006/relationships/ctrlProp" Target="../ctrlProps/ctrlProp312.xml"/><Relationship Id="rId96" Type="http://schemas.openxmlformats.org/officeDocument/2006/relationships/ctrlProp" Target="../ctrlProps/ctrlProp317.xml"/><Relationship Id="rId111" Type="http://schemas.openxmlformats.org/officeDocument/2006/relationships/ctrlProp" Target="../ctrlProps/ctrlProp332.xml"/><Relationship Id="rId1" Type="http://schemas.openxmlformats.org/officeDocument/2006/relationships/printerSettings" Target="../printerSettings/printerSettings53.bin"/><Relationship Id="rId6" Type="http://schemas.openxmlformats.org/officeDocument/2006/relationships/ctrlProp" Target="../ctrlProps/ctrlProp227.xml"/><Relationship Id="rId15" Type="http://schemas.openxmlformats.org/officeDocument/2006/relationships/ctrlProp" Target="../ctrlProps/ctrlProp236.xml"/><Relationship Id="rId23" Type="http://schemas.openxmlformats.org/officeDocument/2006/relationships/ctrlProp" Target="../ctrlProps/ctrlProp244.xml"/><Relationship Id="rId28" Type="http://schemas.openxmlformats.org/officeDocument/2006/relationships/ctrlProp" Target="../ctrlProps/ctrlProp249.xml"/><Relationship Id="rId36" Type="http://schemas.openxmlformats.org/officeDocument/2006/relationships/ctrlProp" Target="../ctrlProps/ctrlProp257.xml"/><Relationship Id="rId49" Type="http://schemas.openxmlformats.org/officeDocument/2006/relationships/ctrlProp" Target="../ctrlProps/ctrlProp270.xml"/><Relationship Id="rId57" Type="http://schemas.openxmlformats.org/officeDocument/2006/relationships/ctrlProp" Target="../ctrlProps/ctrlProp278.xml"/><Relationship Id="rId106" Type="http://schemas.openxmlformats.org/officeDocument/2006/relationships/ctrlProp" Target="../ctrlProps/ctrlProp327.xml"/><Relationship Id="rId114" Type="http://schemas.openxmlformats.org/officeDocument/2006/relationships/ctrlProp" Target="../ctrlProps/ctrlProp335.xml"/><Relationship Id="rId119" Type="http://schemas.openxmlformats.org/officeDocument/2006/relationships/ctrlProp" Target="../ctrlProps/ctrlProp340.xml"/><Relationship Id="rId10" Type="http://schemas.openxmlformats.org/officeDocument/2006/relationships/ctrlProp" Target="../ctrlProps/ctrlProp231.xml"/><Relationship Id="rId31" Type="http://schemas.openxmlformats.org/officeDocument/2006/relationships/ctrlProp" Target="../ctrlProps/ctrlProp252.xml"/><Relationship Id="rId44" Type="http://schemas.openxmlformats.org/officeDocument/2006/relationships/ctrlProp" Target="../ctrlProps/ctrlProp265.xml"/><Relationship Id="rId52" Type="http://schemas.openxmlformats.org/officeDocument/2006/relationships/ctrlProp" Target="../ctrlProps/ctrlProp273.xml"/><Relationship Id="rId60" Type="http://schemas.openxmlformats.org/officeDocument/2006/relationships/ctrlProp" Target="../ctrlProps/ctrlProp281.xml"/><Relationship Id="rId65" Type="http://schemas.openxmlformats.org/officeDocument/2006/relationships/ctrlProp" Target="../ctrlProps/ctrlProp286.xml"/><Relationship Id="rId73" Type="http://schemas.openxmlformats.org/officeDocument/2006/relationships/ctrlProp" Target="../ctrlProps/ctrlProp294.xml"/><Relationship Id="rId78" Type="http://schemas.openxmlformats.org/officeDocument/2006/relationships/ctrlProp" Target="../ctrlProps/ctrlProp299.xml"/><Relationship Id="rId81" Type="http://schemas.openxmlformats.org/officeDocument/2006/relationships/ctrlProp" Target="../ctrlProps/ctrlProp302.xml"/><Relationship Id="rId86" Type="http://schemas.openxmlformats.org/officeDocument/2006/relationships/ctrlProp" Target="../ctrlProps/ctrlProp307.xml"/><Relationship Id="rId94" Type="http://schemas.openxmlformats.org/officeDocument/2006/relationships/ctrlProp" Target="../ctrlProps/ctrlProp315.xml"/><Relationship Id="rId99" Type="http://schemas.openxmlformats.org/officeDocument/2006/relationships/ctrlProp" Target="../ctrlProps/ctrlProp320.xml"/><Relationship Id="rId101" Type="http://schemas.openxmlformats.org/officeDocument/2006/relationships/ctrlProp" Target="../ctrlProps/ctrlProp322.xml"/><Relationship Id="rId122" Type="http://schemas.openxmlformats.org/officeDocument/2006/relationships/ctrlProp" Target="../ctrlProps/ctrlProp343.xml"/><Relationship Id="rId4" Type="http://schemas.openxmlformats.org/officeDocument/2006/relationships/ctrlProp" Target="../ctrlProps/ctrlProp225.xml"/><Relationship Id="rId9" Type="http://schemas.openxmlformats.org/officeDocument/2006/relationships/ctrlProp" Target="../ctrlProps/ctrlProp230.xml"/><Relationship Id="rId13" Type="http://schemas.openxmlformats.org/officeDocument/2006/relationships/ctrlProp" Target="../ctrlProps/ctrlProp234.xml"/><Relationship Id="rId18" Type="http://schemas.openxmlformats.org/officeDocument/2006/relationships/ctrlProp" Target="../ctrlProps/ctrlProp239.xml"/><Relationship Id="rId39" Type="http://schemas.openxmlformats.org/officeDocument/2006/relationships/ctrlProp" Target="../ctrlProps/ctrlProp260.xml"/><Relationship Id="rId109" Type="http://schemas.openxmlformats.org/officeDocument/2006/relationships/ctrlProp" Target="../ctrlProps/ctrlProp330.xml"/><Relationship Id="rId34" Type="http://schemas.openxmlformats.org/officeDocument/2006/relationships/ctrlProp" Target="../ctrlProps/ctrlProp255.xml"/><Relationship Id="rId50" Type="http://schemas.openxmlformats.org/officeDocument/2006/relationships/ctrlProp" Target="../ctrlProps/ctrlProp271.xml"/><Relationship Id="rId55" Type="http://schemas.openxmlformats.org/officeDocument/2006/relationships/ctrlProp" Target="../ctrlProps/ctrlProp276.xml"/><Relationship Id="rId76" Type="http://schemas.openxmlformats.org/officeDocument/2006/relationships/ctrlProp" Target="../ctrlProps/ctrlProp297.xml"/><Relationship Id="rId97" Type="http://schemas.openxmlformats.org/officeDocument/2006/relationships/ctrlProp" Target="../ctrlProps/ctrlProp318.xml"/><Relationship Id="rId104" Type="http://schemas.openxmlformats.org/officeDocument/2006/relationships/ctrlProp" Target="../ctrlProps/ctrlProp325.xml"/><Relationship Id="rId120" Type="http://schemas.openxmlformats.org/officeDocument/2006/relationships/ctrlProp" Target="../ctrlProps/ctrlProp341.xml"/><Relationship Id="rId7" Type="http://schemas.openxmlformats.org/officeDocument/2006/relationships/ctrlProp" Target="../ctrlProps/ctrlProp228.xml"/><Relationship Id="rId71" Type="http://schemas.openxmlformats.org/officeDocument/2006/relationships/ctrlProp" Target="../ctrlProps/ctrlProp292.xml"/><Relationship Id="rId92" Type="http://schemas.openxmlformats.org/officeDocument/2006/relationships/ctrlProp" Target="../ctrlProps/ctrlProp313.xml"/><Relationship Id="rId2" Type="http://schemas.openxmlformats.org/officeDocument/2006/relationships/drawing" Target="../drawings/drawing10.xml"/><Relationship Id="rId29" Type="http://schemas.openxmlformats.org/officeDocument/2006/relationships/ctrlProp" Target="../ctrlProps/ctrlProp250.xml"/><Relationship Id="rId24" Type="http://schemas.openxmlformats.org/officeDocument/2006/relationships/ctrlProp" Target="../ctrlProps/ctrlProp245.xml"/><Relationship Id="rId40" Type="http://schemas.openxmlformats.org/officeDocument/2006/relationships/ctrlProp" Target="../ctrlProps/ctrlProp261.xml"/><Relationship Id="rId45" Type="http://schemas.openxmlformats.org/officeDocument/2006/relationships/ctrlProp" Target="../ctrlProps/ctrlProp266.xml"/><Relationship Id="rId66" Type="http://schemas.openxmlformats.org/officeDocument/2006/relationships/ctrlProp" Target="../ctrlProps/ctrlProp287.xml"/><Relationship Id="rId87" Type="http://schemas.openxmlformats.org/officeDocument/2006/relationships/ctrlProp" Target="../ctrlProps/ctrlProp308.xml"/><Relationship Id="rId110" Type="http://schemas.openxmlformats.org/officeDocument/2006/relationships/ctrlProp" Target="../ctrlProps/ctrlProp331.xml"/><Relationship Id="rId115" Type="http://schemas.openxmlformats.org/officeDocument/2006/relationships/ctrlProp" Target="../ctrlProps/ctrlProp336.xm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349.xml"/><Relationship Id="rId3" Type="http://schemas.openxmlformats.org/officeDocument/2006/relationships/vmlDrawing" Target="../drawings/vmlDrawing53.vml"/><Relationship Id="rId7" Type="http://schemas.openxmlformats.org/officeDocument/2006/relationships/ctrlProp" Target="../ctrlProps/ctrlProp348.xml"/><Relationship Id="rId2" Type="http://schemas.openxmlformats.org/officeDocument/2006/relationships/drawing" Target="../drawings/drawing11.xml"/><Relationship Id="rId1" Type="http://schemas.openxmlformats.org/officeDocument/2006/relationships/printerSettings" Target="../printerSettings/printerSettings54.bin"/><Relationship Id="rId6" Type="http://schemas.openxmlformats.org/officeDocument/2006/relationships/ctrlProp" Target="../ctrlProps/ctrlProp347.xml"/><Relationship Id="rId5" Type="http://schemas.openxmlformats.org/officeDocument/2006/relationships/ctrlProp" Target="../ctrlProps/ctrlProp346.xml"/><Relationship Id="rId4" Type="http://schemas.openxmlformats.org/officeDocument/2006/relationships/ctrlProp" Target="../ctrlProps/ctrlProp345.xml"/><Relationship Id="rId9" Type="http://schemas.openxmlformats.org/officeDocument/2006/relationships/ctrlProp" Target="../ctrlProps/ctrlProp350.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54.vml"/><Relationship Id="rId7" Type="http://schemas.openxmlformats.org/officeDocument/2006/relationships/comments" Target="../comments47.xml"/><Relationship Id="rId2" Type="http://schemas.openxmlformats.org/officeDocument/2006/relationships/drawing" Target="../drawings/drawing12.xml"/><Relationship Id="rId1" Type="http://schemas.openxmlformats.org/officeDocument/2006/relationships/printerSettings" Target="../printerSettings/printerSettings55.bin"/><Relationship Id="rId6" Type="http://schemas.openxmlformats.org/officeDocument/2006/relationships/ctrlProp" Target="../ctrlProps/ctrlProp353.xml"/><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69.xml.rels><?xml version="1.0" encoding="UTF-8" standalone="yes"?>
<Relationships xmlns="http://schemas.openxmlformats.org/package/2006/relationships"><Relationship Id="rId8" Type="http://schemas.openxmlformats.org/officeDocument/2006/relationships/ctrlProp" Target="../ctrlProps/ctrlProp358.xml"/><Relationship Id="rId13" Type="http://schemas.openxmlformats.org/officeDocument/2006/relationships/ctrlProp" Target="../ctrlProps/ctrlProp363.xml"/><Relationship Id="rId3" Type="http://schemas.openxmlformats.org/officeDocument/2006/relationships/vmlDrawing" Target="../drawings/vmlDrawing55.vml"/><Relationship Id="rId7" Type="http://schemas.openxmlformats.org/officeDocument/2006/relationships/ctrlProp" Target="../ctrlProps/ctrlProp357.xml"/><Relationship Id="rId12" Type="http://schemas.openxmlformats.org/officeDocument/2006/relationships/ctrlProp" Target="../ctrlProps/ctrlProp362.xml"/><Relationship Id="rId2" Type="http://schemas.openxmlformats.org/officeDocument/2006/relationships/drawing" Target="../drawings/drawing13.xml"/><Relationship Id="rId1" Type="http://schemas.openxmlformats.org/officeDocument/2006/relationships/printerSettings" Target="../printerSettings/printerSettings56.bin"/><Relationship Id="rId6" Type="http://schemas.openxmlformats.org/officeDocument/2006/relationships/ctrlProp" Target="../ctrlProps/ctrlProp356.xml"/><Relationship Id="rId11" Type="http://schemas.openxmlformats.org/officeDocument/2006/relationships/ctrlProp" Target="../ctrlProps/ctrlProp361.xml"/><Relationship Id="rId5" Type="http://schemas.openxmlformats.org/officeDocument/2006/relationships/ctrlProp" Target="../ctrlProps/ctrlProp355.xml"/><Relationship Id="rId15" Type="http://schemas.openxmlformats.org/officeDocument/2006/relationships/ctrlProp" Target="../ctrlProps/ctrlProp365.xml"/><Relationship Id="rId10" Type="http://schemas.openxmlformats.org/officeDocument/2006/relationships/ctrlProp" Target="../ctrlProps/ctrlProp360.xml"/><Relationship Id="rId4" Type="http://schemas.openxmlformats.org/officeDocument/2006/relationships/ctrlProp" Target="../ctrlProps/ctrlProp354.xml"/><Relationship Id="rId9" Type="http://schemas.openxmlformats.org/officeDocument/2006/relationships/ctrlProp" Target="../ctrlProps/ctrlProp359.xml"/><Relationship Id="rId14" Type="http://schemas.openxmlformats.org/officeDocument/2006/relationships/ctrlProp" Target="../ctrlProps/ctrlProp36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0.xml.rels><?xml version="1.0" encoding="UTF-8" standalone="yes"?>
<Relationships xmlns="http://schemas.openxmlformats.org/package/2006/relationships"><Relationship Id="rId26" Type="http://schemas.openxmlformats.org/officeDocument/2006/relationships/ctrlProp" Target="../ctrlProps/ctrlProp388.xml"/><Relationship Id="rId117" Type="http://schemas.openxmlformats.org/officeDocument/2006/relationships/ctrlProp" Target="../ctrlProps/ctrlProp479.xml"/><Relationship Id="rId21" Type="http://schemas.openxmlformats.org/officeDocument/2006/relationships/ctrlProp" Target="../ctrlProps/ctrlProp383.xml"/><Relationship Id="rId42" Type="http://schemas.openxmlformats.org/officeDocument/2006/relationships/ctrlProp" Target="../ctrlProps/ctrlProp404.xml"/><Relationship Id="rId47" Type="http://schemas.openxmlformats.org/officeDocument/2006/relationships/ctrlProp" Target="../ctrlProps/ctrlProp409.xml"/><Relationship Id="rId63" Type="http://schemas.openxmlformats.org/officeDocument/2006/relationships/ctrlProp" Target="../ctrlProps/ctrlProp425.xml"/><Relationship Id="rId68" Type="http://schemas.openxmlformats.org/officeDocument/2006/relationships/ctrlProp" Target="../ctrlProps/ctrlProp430.xml"/><Relationship Id="rId84" Type="http://schemas.openxmlformats.org/officeDocument/2006/relationships/ctrlProp" Target="../ctrlProps/ctrlProp446.xml"/><Relationship Id="rId89" Type="http://schemas.openxmlformats.org/officeDocument/2006/relationships/ctrlProp" Target="../ctrlProps/ctrlProp451.xml"/><Relationship Id="rId112" Type="http://schemas.openxmlformats.org/officeDocument/2006/relationships/ctrlProp" Target="../ctrlProps/ctrlProp474.xml"/><Relationship Id="rId133" Type="http://schemas.openxmlformats.org/officeDocument/2006/relationships/ctrlProp" Target="../ctrlProps/ctrlProp495.xml"/><Relationship Id="rId138" Type="http://schemas.openxmlformats.org/officeDocument/2006/relationships/ctrlProp" Target="../ctrlProps/ctrlProp500.xml"/><Relationship Id="rId154" Type="http://schemas.openxmlformats.org/officeDocument/2006/relationships/ctrlProp" Target="../ctrlProps/ctrlProp516.xml"/><Relationship Id="rId159" Type="http://schemas.openxmlformats.org/officeDocument/2006/relationships/ctrlProp" Target="../ctrlProps/ctrlProp521.xml"/><Relationship Id="rId175" Type="http://schemas.openxmlformats.org/officeDocument/2006/relationships/ctrlProp" Target="../ctrlProps/ctrlProp537.xml"/><Relationship Id="rId170" Type="http://schemas.openxmlformats.org/officeDocument/2006/relationships/ctrlProp" Target="../ctrlProps/ctrlProp532.xml"/><Relationship Id="rId16" Type="http://schemas.openxmlformats.org/officeDocument/2006/relationships/ctrlProp" Target="../ctrlProps/ctrlProp378.xml"/><Relationship Id="rId107" Type="http://schemas.openxmlformats.org/officeDocument/2006/relationships/ctrlProp" Target="../ctrlProps/ctrlProp469.xml"/><Relationship Id="rId11" Type="http://schemas.openxmlformats.org/officeDocument/2006/relationships/ctrlProp" Target="../ctrlProps/ctrlProp373.xml"/><Relationship Id="rId32" Type="http://schemas.openxmlformats.org/officeDocument/2006/relationships/ctrlProp" Target="../ctrlProps/ctrlProp394.xml"/><Relationship Id="rId37" Type="http://schemas.openxmlformats.org/officeDocument/2006/relationships/ctrlProp" Target="../ctrlProps/ctrlProp399.xml"/><Relationship Id="rId53" Type="http://schemas.openxmlformats.org/officeDocument/2006/relationships/ctrlProp" Target="../ctrlProps/ctrlProp415.xml"/><Relationship Id="rId58" Type="http://schemas.openxmlformats.org/officeDocument/2006/relationships/ctrlProp" Target="../ctrlProps/ctrlProp420.xml"/><Relationship Id="rId74" Type="http://schemas.openxmlformats.org/officeDocument/2006/relationships/ctrlProp" Target="../ctrlProps/ctrlProp436.xml"/><Relationship Id="rId79" Type="http://schemas.openxmlformats.org/officeDocument/2006/relationships/ctrlProp" Target="../ctrlProps/ctrlProp441.xml"/><Relationship Id="rId102" Type="http://schemas.openxmlformats.org/officeDocument/2006/relationships/ctrlProp" Target="../ctrlProps/ctrlProp464.xml"/><Relationship Id="rId123" Type="http://schemas.openxmlformats.org/officeDocument/2006/relationships/ctrlProp" Target="../ctrlProps/ctrlProp485.xml"/><Relationship Id="rId128" Type="http://schemas.openxmlformats.org/officeDocument/2006/relationships/ctrlProp" Target="../ctrlProps/ctrlProp490.xml"/><Relationship Id="rId144" Type="http://schemas.openxmlformats.org/officeDocument/2006/relationships/ctrlProp" Target="../ctrlProps/ctrlProp506.xml"/><Relationship Id="rId149" Type="http://schemas.openxmlformats.org/officeDocument/2006/relationships/ctrlProp" Target="../ctrlProps/ctrlProp511.xml"/><Relationship Id="rId5" Type="http://schemas.openxmlformats.org/officeDocument/2006/relationships/ctrlProp" Target="../ctrlProps/ctrlProp367.xml"/><Relationship Id="rId90" Type="http://schemas.openxmlformats.org/officeDocument/2006/relationships/ctrlProp" Target="../ctrlProps/ctrlProp452.xml"/><Relationship Id="rId95" Type="http://schemas.openxmlformats.org/officeDocument/2006/relationships/ctrlProp" Target="../ctrlProps/ctrlProp457.xml"/><Relationship Id="rId160" Type="http://schemas.openxmlformats.org/officeDocument/2006/relationships/ctrlProp" Target="../ctrlProps/ctrlProp522.xml"/><Relationship Id="rId165" Type="http://schemas.openxmlformats.org/officeDocument/2006/relationships/ctrlProp" Target="../ctrlProps/ctrlProp527.xml"/><Relationship Id="rId181" Type="http://schemas.openxmlformats.org/officeDocument/2006/relationships/ctrlProp" Target="../ctrlProps/ctrlProp543.xml"/><Relationship Id="rId22" Type="http://schemas.openxmlformats.org/officeDocument/2006/relationships/ctrlProp" Target="../ctrlProps/ctrlProp384.xml"/><Relationship Id="rId27" Type="http://schemas.openxmlformats.org/officeDocument/2006/relationships/ctrlProp" Target="../ctrlProps/ctrlProp389.xml"/><Relationship Id="rId43" Type="http://schemas.openxmlformats.org/officeDocument/2006/relationships/ctrlProp" Target="../ctrlProps/ctrlProp405.xml"/><Relationship Id="rId48" Type="http://schemas.openxmlformats.org/officeDocument/2006/relationships/ctrlProp" Target="../ctrlProps/ctrlProp410.xml"/><Relationship Id="rId64" Type="http://schemas.openxmlformats.org/officeDocument/2006/relationships/ctrlProp" Target="../ctrlProps/ctrlProp426.xml"/><Relationship Id="rId69" Type="http://schemas.openxmlformats.org/officeDocument/2006/relationships/ctrlProp" Target="../ctrlProps/ctrlProp431.xml"/><Relationship Id="rId113" Type="http://schemas.openxmlformats.org/officeDocument/2006/relationships/ctrlProp" Target="../ctrlProps/ctrlProp475.xml"/><Relationship Id="rId118" Type="http://schemas.openxmlformats.org/officeDocument/2006/relationships/ctrlProp" Target="../ctrlProps/ctrlProp480.xml"/><Relationship Id="rId134" Type="http://schemas.openxmlformats.org/officeDocument/2006/relationships/ctrlProp" Target="../ctrlProps/ctrlProp496.xml"/><Relationship Id="rId139" Type="http://schemas.openxmlformats.org/officeDocument/2006/relationships/ctrlProp" Target="../ctrlProps/ctrlProp501.xml"/><Relationship Id="rId80" Type="http://schemas.openxmlformats.org/officeDocument/2006/relationships/ctrlProp" Target="../ctrlProps/ctrlProp442.xml"/><Relationship Id="rId85" Type="http://schemas.openxmlformats.org/officeDocument/2006/relationships/ctrlProp" Target="../ctrlProps/ctrlProp447.xml"/><Relationship Id="rId150" Type="http://schemas.openxmlformats.org/officeDocument/2006/relationships/ctrlProp" Target="../ctrlProps/ctrlProp512.xml"/><Relationship Id="rId155" Type="http://schemas.openxmlformats.org/officeDocument/2006/relationships/ctrlProp" Target="../ctrlProps/ctrlProp517.xml"/><Relationship Id="rId171" Type="http://schemas.openxmlformats.org/officeDocument/2006/relationships/ctrlProp" Target="../ctrlProps/ctrlProp533.xml"/><Relationship Id="rId176" Type="http://schemas.openxmlformats.org/officeDocument/2006/relationships/ctrlProp" Target="../ctrlProps/ctrlProp538.xml"/><Relationship Id="rId12" Type="http://schemas.openxmlformats.org/officeDocument/2006/relationships/ctrlProp" Target="../ctrlProps/ctrlProp374.xml"/><Relationship Id="rId17" Type="http://schemas.openxmlformats.org/officeDocument/2006/relationships/ctrlProp" Target="../ctrlProps/ctrlProp379.xml"/><Relationship Id="rId33" Type="http://schemas.openxmlformats.org/officeDocument/2006/relationships/ctrlProp" Target="../ctrlProps/ctrlProp395.xml"/><Relationship Id="rId38" Type="http://schemas.openxmlformats.org/officeDocument/2006/relationships/ctrlProp" Target="../ctrlProps/ctrlProp400.xml"/><Relationship Id="rId59" Type="http://schemas.openxmlformats.org/officeDocument/2006/relationships/ctrlProp" Target="../ctrlProps/ctrlProp421.xml"/><Relationship Id="rId103" Type="http://schemas.openxmlformats.org/officeDocument/2006/relationships/ctrlProp" Target="../ctrlProps/ctrlProp465.xml"/><Relationship Id="rId108" Type="http://schemas.openxmlformats.org/officeDocument/2006/relationships/ctrlProp" Target="../ctrlProps/ctrlProp470.xml"/><Relationship Id="rId124" Type="http://schemas.openxmlformats.org/officeDocument/2006/relationships/ctrlProp" Target="../ctrlProps/ctrlProp486.xml"/><Relationship Id="rId129" Type="http://schemas.openxmlformats.org/officeDocument/2006/relationships/ctrlProp" Target="../ctrlProps/ctrlProp491.xml"/><Relationship Id="rId54" Type="http://schemas.openxmlformats.org/officeDocument/2006/relationships/ctrlProp" Target="../ctrlProps/ctrlProp416.xml"/><Relationship Id="rId70" Type="http://schemas.openxmlformats.org/officeDocument/2006/relationships/ctrlProp" Target="../ctrlProps/ctrlProp432.xml"/><Relationship Id="rId75" Type="http://schemas.openxmlformats.org/officeDocument/2006/relationships/ctrlProp" Target="../ctrlProps/ctrlProp437.xml"/><Relationship Id="rId91" Type="http://schemas.openxmlformats.org/officeDocument/2006/relationships/ctrlProp" Target="../ctrlProps/ctrlProp453.xml"/><Relationship Id="rId96" Type="http://schemas.openxmlformats.org/officeDocument/2006/relationships/ctrlProp" Target="../ctrlProps/ctrlProp458.xml"/><Relationship Id="rId140" Type="http://schemas.openxmlformats.org/officeDocument/2006/relationships/ctrlProp" Target="../ctrlProps/ctrlProp502.xml"/><Relationship Id="rId145" Type="http://schemas.openxmlformats.org/officeDocument/2006/relationships/ctrlProp" Target="../ctrlProps/ctrlProp507.xml"/><Relationship Id="rId161" Type="http://schemas.openxmlformats.org/officeDocument/2006/relationships/ctrlProp" Target="../ctrlProps/ctrlProp523.xml"/><Relationship Id="rId166" Type="http://schemas.openxmlformats.org/officeDocument/2006/relationships/ctrlProp" Target="../ctrlProps/ctrlProp528.xml"/><Relationship Id="rId182" Type="http://schemas.openxmlformats.org/officeDocument/2006/relationships/ctrlProp" Target="../ctrlProps/ctrlProp544.xml"/><Relationship Id="rId1" Type="http://schemas.openxmlformats.org/officeDocument/2006/relationships/printerSettings" Target="../printerSettings/printerSettings57.bin"/><Relationship Id="rId6" Type="http://schemas.openxmlformats.org/officeDocument/2006/relationships/ctrlProp" Target="../ctrlProps/ctrlProp368.xml"/><Relationship Id="rId23" Type="http://schemas.openxmlformats.org/officeDocument/2006/relationships/ctrlProp" Target="../ctrlProps/ctrlProp385.xml"/><Relationship Id="rId28" Type="http://schemas.openxmlformats.org/officeDocument/2006/relationships/ctrlProp" Target="../ctrlProps/ctrlProp390.xml"/><Relationship Id="rId49" Type="http://schemas.openxmlformats.org/officeDocument/2006/relationships/ctrlProp" Target="../ctrlProps/ctrlProp411.xml"/><Relationship Id="rId114" Type="http://schemas.openxmlformats.org/officeDocument/2006/relationships/ctrlProp" Target="../ctrlProps/ctrlProp476.xml"/><Relationship Id="rId119" Type="http://schemas.openxmlformats.org/officeDocument/2006/relationships/ctrlProp" Target="../ctrlProps/ctrlProp481.xml"/><Relationship Id="rId44" Type="http://schemas.openxmlformats.org/officeDocument/2006/relationships/ctrlProp" Target="../ctrlProps/ctrlProp406.xml"/><Relationship Id="rId60" Type="http://schemas.openxmlformats.org/officeDocument/2006/relationships/ctrlProp" Target="../ctrlProps/ctrlProp422.xml"/><Relationship Id="rId65" Type="http://schemas.openxmlformats.org/officeDocument/2006/relationships/ctrlProp" Target="../ctrlProps/ctrlProp427.xml"/><Relationship Id="rId81" Type="http://schemas.openxmlformats.org/officeDocument/2006/relationships/ctrlProp" Target="../ctrlProps/ctrlProp443.xml"/><Relationship Id="rId86" Type="http://schemas.openxmlformats.org/officeDocument/2006/relationships/ctrlProp" Target="../ctrlProps/ctrlProp448.xml"/><Relationship Id="rId130" Type="http://schemas.openxmlformats.org/officeDocument/2006/relationships/ctrlProp" Target="../ctrlProps/ctrlProp492.xml"/><Relationship Id="rId135" Type="http://schemas.openxmlformats.org/officeDocument/2006/relationships/ctrlProp" Target="../ctrlProps/ctrlProp497.xml"/><Relationship Id="rId151" Type="http://schemas.openxmlformats.org/officeDocument/2006/relationships/ctrlProp" Target="../ctrlProps/ctrlProp513.xml"/><Relationship Id="rId156" Type="http://schemas.openxmlformats.org/officeDocument/2006/relationships/ctrlProp" Target="../ctrlProps/ctrlProp518.xml"/><Relationship Id="rId177" Type="http://schemas.openxmlformats.org/officeDocument/2006/relationships/ctrlProp" Target="../ctrlProps/ctrlProp539.xml"/><Relationship Id="rId4" Type="http://schemas.openxmlformats.org/officeDocument/2006/relationships/ctrlProp" Target="../ctrlProps/ctrlProp366.xml"/><Relationship Id="rId9" Type="http://schemas.openxmlformats.org/officeDocument/2006/relationships/ctrlProp" Target="../ctrlProps/ctrlProp371.xml"/><Relationship Id="rId172" Type="http://schemas.openxmlformats.org/officeDocument/2006/relationships/ctrlProp" Target="../ctrlProps/ctrlProp534.xml"/><Relationship Id="rId180" Type="http://schemas.openxmlformats.org/officeDocument/2006/relationships/ctrlProp" Target="../ctrlProps/ctrlProp542.xml"/><Relationship Id="rId13" Type="http://schemas.openxmlformats.org/officeDocument/2006/relationships/ctrlProp" Target="../ctrlProps/ctrlProp375.xml"/><Relationship Id="rId18" Type="http://schemas.openxmlformats.org/officeDocument/2006/relationships/ctrlProp" Target="../ctrlProps/ctrlProp380.xml"/><Relationship Id="rId39" Type="http://schemas.openxmlformats.org/officeDocument/2006/relationships/ctrlProp" Target="../ctrlProps/ctrlProp401.xml"/><Relationship Id="rId109" Type="http://schemas.openxmlformats.org/officeDocument/2006/relationships/ctrlProp" Target="../ctrlProps/ctrlProp471.xml"/><Relationship Id="rId34" Type="http://schemas.openxmlformats.org/officeDocument/2006/relationships/ctrlProp" Target="../ctrlProps/ctrlProp396.xml"/><Relationship Id="rId50" Type="http://schemas.openxmlformats.org/officeDocument/2006/relationships/ctrlProp" Target="../ctrlProps/ctrlProp412.xml"/><Relationship Id="rId55" Type="http://schemas.openxmlformats.org/officeDocument/2006/relationships/ctrlProp" Target="../ctrlProps/ctrlProp417.xml"/><Relationship Id="rId76" Type="http://schemas.openxmlformats.org/officeDocument/2006/relationships/ctrlProp" Target="../ctrlProps/ctrlProp438.xml"/><Relationship Id="rId97" Type="http://schemas.openxmlformats.org/officeDocument/2006/relationships/ctrlProp" Target="../ctrlProps/ctrlProp459.xml"/><Relationship Id="rId104" Type="http://schemas.openxmlformats.org/officeDocument/2006/relationships/ctrlProp" Target="../ctrlProps/ctrlProp466.xml"/><Relationship Id="rId120" Type="http://schemas.openxmlformats.org/officeDocument/2006/relationships/ctrlProp" Target="../ctrlProps/ctrlProp482.xml"/><Relationship Id="rId125" Type="http://schemas.openxmlformats.org/officeDocument/2006/relationships/ctrlProp" Target="../ctrlProps/ctrlProp487.xml"/><Relationship Id="rId141" Type="http://schemas.openxmlformats.org/officeDocument/2006/relationships/ctrlProp" Target="../ctrlProps/ctrlProp503.xml"/><Relationship Id="rId146" Type="http://schemas.openxmlformats.org/officeDocument/2006/relationships/ctrlProp" Target="../ctrlProps/ctrlProp508.xml"/><Relationship Id="rId167" Type="http://schemas.openxmlformats.org/officeDocument/2006/relationships/ctrlProp" Target="../ctrlProps/ctrlProp529.xml"/><Relationship Id="rId7" Type="http://schemas.openxmlformats.org/officeDocument/2006/relationships/ctrlProp" Target="../ctrlProps/ctrlProp369.xml"/><Relationship Id="rId71" Type="http://schemas.openxmlformats.org/officeDocument/2006/relationships/ctrlProp" Target="../ctrlProps/ctrlProp433.xml"/><Relationship Id="rId92" Type="http://schemas.openxmlformats.org/officeDocument/2006/relationships/ctrlProp" Target="../ctrlProps/ctrlProp454.xml"/><Relationship Id="rId162" Type="http://schemas.openxmlformats.org/officeDocument/2006/relationships/ctrlProp" Target="../ctrlProps/ctrlProp524.xml"/><Relationship Id="rId183" Type="http://schemas.openxmlformats.org/officeDocument/2006/relationships/ctrlProp" Target="../ctrlProps/ctrlProp545.xml"/><Relationship Id="rId2" Type="http://schemas.openxmlformats.org/officeDocument/2006/relationships/drawing" Target="../drawings/drawing14.xml"/><Relationship Id="rId29" Type="http://schemas.openxmlformats.org/officeDocument/2006/relationships/ctrlProp" Target="../ctrlProps/ctrlProp391.xml"/><Relationship Id="rId24" Type="http://schemas.openxmlformats.org/officeDocument/2006/relationships/ctrlProp" Target="../ctrlProps/ctrlProp386.xml"/><Relationship Id="rId40" Type="http://schemas.openxmlformats.org/officeDocument/2006/relationships/ctrlProp" Target="../ctrlProps/ctrlProp402.xml"/><Relationship Id="rId45" Type="http://schemas.openxmlformats.org/officeDocument/2006/relationships/ctrlProp" Target="../ctrlProps/ctrlProp407.xml"/><Relationship Id="rId66" Type="http://schemas.openxmlformats.org/officeDocument/2006/relationships/ctrlProp" Target="../ctrlProps/ctrlProp428.xml"/><Relationship Id="rId87" Type="http://schemas.openxmlformats.org/officeDocument/2006/relationships/ctrlProp" Target="../ctrlProps/ctrlProp449.xml"/><Relationship Id="rId110" Type="http://schemas.openxmlformats.org/officeDocument/2006/relationships/ctrlProp" Target="../ctrlProps/ctrlProp472.xml"/><Relationship Id="rId115" Type="http://schemas.openxmlformats.org/officeDocument/2006/relationships/ctrlProp" Target="../ctrlProps/ctrlProp477.xml"/><Relationship Id="rId131" Type="http://schemas.openxmlformats.org/officeDocument/2006/relationships/ctrlProp" Target="../ctrlProps/ctrlProp493.xml"/><Relationship Id="rId136" Type="http://schemas.openxmlformats.org/officeDocument/2006/relationships/ctrlProp" Target="../ctrlProps/ctrlProp498.xml"/><Relationship Id="rId157" Type="http://schemas.openxmlformats.org/officeDocument/2006/relationships/ctrlProp" Target="../ctrlProps/ctrlProp519.xml"/><Relationship Id="rId178" Type="http://schemas.openxmlformats.org/officeDocument/2006/relationships/ctrlProp" Target="../ctrlProps/ctrlProp540.xml"/><Relationship Id="rId61" Type="http://schemas.openxmlformats.org/officeDocument/2006/relationships/ctrlProp" Target="../ctrlProps/ctrlProp423.xml"/><Relationship Id="rId82" Type="http://schemas.openxmlformats.org/officeDocument/2006/relationships/ctrlProp" Target="../ctrlProps/ctrlProp444.xml"/><Relationship Id="rId152" Type="http://schemas.openxmlformats.org/officeDocument/2006/relationships/ctrlProp" Target="../ctrlProps/ctrlProp514.xml"/><Relationship Id="rId173" Type="http://schemas.openxmlformats.org/officeDocument/2006/relationships/ctrlProp" Target="../ctrlProps/ctrlProp535.xml"/><Relationship Id="rId19" Type="http://schemas.openxmlformats.org/officeDocument/2006/relationships/ctrlProp" Target="../ctrlProps/ctrlProp381.xml"/><Relationship Id="rId14" Type="http://schemas.openxmlformats.org/officeDocument/2006/relationships/ctrlProp" Target="../ctrlProps/ctrlProp376.xml"/><Relationship Id="rId30" Type="http://schemas.openxmlformats.org/officeDocument/2006/relationships/ctrlProp" Target="../ctrlProps/ctrlProp392.xml"/><Relationship Id="rId35" Type="http://schemas.openxmlformats.org/officeDocument/2006/relationships/ctrlProp" Target="../ctrlProps/ctrlProp397.xml"/><Relationship Id="rId56" Type="http://schemas.openxmlformats.org/officeDocument/2006/relationships/ctrlProp" Target="../ctrlProps/ctrlProp418.xml"/><Relationship Id="rId77" Type="http://schemas.openxmlformats.org/officeDocument/2006/relationships/ctrlProp" Target="../ctrlProps/ctrlProp439.xml"/><Relationship Id="rId100" Type="http://schemas.openxmlformats.org/officeDocument/2006/relationships/ctrlProp" Target="../ctrlProps/ctrlProp462.xml"/><Relationship Id="rId105" Type="http://schemas.openxmlformats.org/officeDocument/2006/relationships/ctrlProp" Target="../ctrlProps/ctrlProp467.xml"/><Relationship Id="rId126" Type="http://schemas.openxmlformats.org/officeDocument/2006/relationships/ctrlProp" Target="../ctrlProps/ctrlProp488.xml"/><Relationship Id="rId147" Type="http://schemas.openxmlformats.org/officeDocument/2006/relationships/ctrlProp" Target="../ctrlProps/ctrlProp509.xml"/><Relationship Id="rId168" Type="http://schemas.openxmlformats.org/officeDocument/2006/relationships/ctrlProp" Target="../ctrlProps/ctrlProp530.xml"/><Relationship Id="rId8" Type="http://schemas.openxmlformats.org/officeDocument/2006/relationships/ctrlProp" Target="../ctrlProps/ctrlProp370.xml"/><Relationship Id="rId51" Type="http://schemas.openxmlformats.org/officeDocument/2006/relationships/ctrlProp" Target="../ctrlProps/ctrlProp413.xml"/><Relationship Id="rId72" Type="http://schemas.openxmlformats.org/officeDocument/2006/relationships/ctrlProp" Target="../ctrlProps/ctrlProp434.xml"/><Relationship Id="rId93" Type="http://schemas.openxmlformats.org/officeDocument/2006/relationships/ctrlProp" Target="../ctrlProps/ctrlProp455.xml"/><Relationship Id="rId98" Type="http://schemas.openxmlformats.org/officeDocument/2006/relationships/ctrlProp" Target="../ctrlProps/ctrlProp460.xml"/><Relationship Id="rId121" Type="http://schemas.openxmlformats.org/officeDocument/2006/relationships/ctrlProp" Target="../ctrlProps/ctrlProp483.xml"/><Relationship Id="rId142" Type="http://schemas.openxmlformats.org/officeDocument/2006/relationships/ctrlProp" Target="../ctrlProps/ctrlProp504.xml"/><Relationship Id="rId163" Type="http://schemas.openxmlformats.org/officeDocument/2006/relationships/ctrlProp" Target="../ctrlProps/ctrlProp525.xml"/><Relationship Id="rId3" Type="http://schemas.openxmlformats.org/officeDocument/2006/relationships/vmlDrawing" Target="../drawings/vmlDrawing56.vml"/><Relationship Id="rId25" Type="http://schemas.openxmlformats.org/officeDocument/2006/relationships/ctrlProp" Target="../ctrlProps/ctrlProp387.xml"/><Relationship Id="rId46" Type="http://schemas.openxmlformats.org/officeDocument/2006/relationships/ctrlProp" Target="../ctrlProps/ctrlProp408.xml"/><Relationship Id="rId67" Type="http://schemas.openxmlformats.org/officeDocument/2006/relationships/ctrlProp" Target="../ctrlProps/ctrlProp429.xml"/><Relationship Id="rId116" Type="http://schemas.openxmlformats.org/officeDocument/2006/relationships/ctrlProp" Target="../ctrlProps/ctrlProp478.xml"/><Relationship Id="rId137" Type="http://schemas.openxmlformats.org/officeDocument/2006/relationships/ctrlProp" Target="../ctrlProps/ctrlProp499.xml"/><Relationship Id="rId158" Type="http://schemas.openxmlformats.org/officeDocument/2006/relationships/ctrlProp" Target="../ctrlProps/ctrlProp520.xml"/><Relationship Id="rId20" Type="http://schemas.openxmlformats.org/officeDocument/2006/relationships/ctrlProp" Target="../ctrlProps/ctrlProp382.xml"/><Relationship Id="rId41" Type="http://schemas.openxmlformats.org/officeDocument/2006/relationships/ctrlProp" Target="../ctrlProps/ctrlProp403.xml"/><Relationship Id="rId62" Type="http://schemas.openxmlformats.org/officeDocument/2006/relationships/ctrlProp" Target="../ctrlProps/ctrlProp424.xml"/><Relationship Id="rId83" Type="http://schemas.openxmlformats.org/officeDocument/2006/relationships/ctrlProp" Target="../ctrlProps/ctrlProp445.xml"/><Relationship Id="rId88" Type="http://schemas.openxmlformats.org/officeDocument/2006/relationships/ctrlProp" Target="../ctrlProps/ctrlProp450.xml"/><Relationship Id="rId111" Type="http://schemas.openxmlformats.org/officeDocument/2006/relationships/ctrlProp" Target="../ctrlProps/ctrlProp473.xml"/><Relationship Id="rId132" Type="http://schemas.openxmlformats.org/officeDocument/2006/relationships/ctrlProp" Target="../ctrlProps/ctrlProp494.xml"/><Relationship Id="rId153" Type="http://schemas.openxmlformats.org/officeDocument/2006/relationships/ctrlProp" Target="../ctrlProps/ctrlProp515.xml"/><Relationship Id="rId174" Type="http://schemas.openxmlformats.org/officeDocument/2006/relationships/ctrlProp" Target="../ctrlProps/ctrlProp536.xml"/><Relationship Id="rId179" Type="http://schemas.openxmlformats.org/officeDocument/2006/relationships/ctrlProp" Target="../ctrlProps/ctrlProp541.xml"/><Relationship Id="rId15" Type="http://schemas.openxmlformats.org/officeDocument/2006/relationships/ctrlProp" Target="../ctrlProps/ctrlProp377.xml"/><Relationship Id="rId36" Type="http://schemas.openxmlformats.org/officeDocument/2006/relationships/ctrlProp" Target="../ctrlProps/ctrlProp398.xml"/><Relationship Id="rId57" Type="http://schemas.openxmlformats.org/officeDocument/2006/relationships/ctrlProp" Target="../ctrlProps/ctrlProp419.xml"/><Relationship Id="rId106" Type="http://schemas.openxmlformats.org/officeDocument/2006/relationships/ctrlProp" Target="../ctrlProps/ctrlProp468.xml"/><Relationship Id="rId127" Type="http://schemas.openxmlformats.org/officeDocument/2006/relationships/ctrlProp" Target="../ctrlProps/ctrlProp489.xml"/><Relationship Id="rId10" Type="http://schemas.openxmlformats.org/officeDocument/2006/relationships/ctrlProp" Target="../ctrlProps/ctrlProp372.xml"/><Relationship Id="rId31" Type="http://schemas.openxmlformats.org/officeDocument/2006/relationships/ctrlProp" Target="../ctrlProps/ctrlProp393.xml"/><Relationship Id="rId52" Type="http://schemas.openxmlformats.org/officeDocument/2006/relationships/ctrlProp" Target="../ctrlProps/ctrlProp414.xml"/><Relationship Id="rId73" Type="http://schemas.openxmlformats.org/officeDocument/2006/relationships/ctrlProp" Target="../ctrlProps/ctrlProp435.xml"/><Relationship Id="rId78" Type="http://schemas.openxmlformats.org/officeDocument/2006/relationships/ctrlProp" Target="../ctrlProps/ctrlProp440.xml"/><Relationship Id="rId94" Type="http://schemas.openxmlformats.org/officeDocument/2006/relationships/ctrlProp" Target="../ctrlProps/ctrlProp456.xml"/><Relationship Id="rId99" Type="http://schemas.openxmlformats.org/officeDocument/2006/relationships/ctrlProp" Target="../ctrlProps/ctrlProp461.xml"/><Relationship Id="rId101" Type="http://schemas.openxmlformats.org/officeDocument/2006/relationships/ctrlProp" Target="../ctrlProps/ctrlProp463.xml"/><Relationship Id="rId122" Type="http://schemas.openxmlformats.org/officeDocument/2006/relationships/ctrlProp" Target="../ctrlProps/ctrlProp484.xml"/><Relationship Id="rId143" Type="http://schemas.openxmlformats.org/officeDocument/2006/relationships/ctrlProp" Target="../ctrlProps/ctrlProp505.xml"/><Relationship Id="rId148" Type="http://schemas.openxmlformats.org/officeDocument/2006/relationships/ctrlProp" Target="../ctrlProps/ctrlProp510.xml"/><Relationship Id="rId164" Type="http://schemas.openxmlformats.org/officeDocument/2006/relationships/ctrlProp" Target="../ctrlProps/ctrlProp526.xml"/><Relationship Id="rId169" Type="http://schemas.openxmlformats.org/officeDocument/2006/relationships/ctrlProp" Target="../ctrlProps/ctrlProp531.xml"/></Relationships>
</file>

<file path=xl/worksheets/_rels/sheet71.xml.rels><?xml version="1.0" encoding="UTF-8" standalone="yes"?>
<Relationships xmlns="http://schemas.openxmlformats.org/package/2006/relationships"><Relationship Id="rId26" Type="http://schemas.openxmlformats.org/officeDocument/2006/relationships/ctrlProp" Target="../ctrlProps/ctrlProp568.xml"/><Relationship Id="rId117" Type="http://schemas.openxmlformats.org/officeDocument/2006/relationships/ctrlProp" Target="../ctrlProps/ctrlProp659.xml"/><Relationship Id="rId21" Type="http://schemas.openxmlformats.org/officeDocument/2006/relationships/ctrlProp" Target="../ctrlProps/ctrlProp563.xml"/><Relationship Id="rId42" Type="http://schemas.openxmlformats.org/officeDocument/2006/relationships/ctrlProp" Target="../ctrlProps/ctrlProp584.xml"/><Relationship Id="rId47" Type="http://schemas.openxmlformats.org/officeDocument/2006/relationships/ctrlProp" Target="../ctrlProps/ctrlProp589.xml"/><Relationship Id="rId63" Type="http://schemas.openxmlformats.org/officeDocument/2006/relationships/ctrlProp" Target="../ctrlProps/ctrlProp605.xml"/><Relationship Id="rId68" Type="http://schemas.openxmlformats.org/officeDocument/2006/relationships/ctrlProp" Target="../ctrlProps/ctrlProp610.xml"/><Relationship Id="rId84" Type="http://schemas.openxmlformats.org/officeDocument/2006/relationships/ctrlProp" Target="../ctrlProps/ctrlProp626.xml"/><Relationship Id="rId89" Type="http://schemas.openxmlformats.org/officeDocument/2006/relationships/ctrlProp" Target="../ctrlProps/ctrlProp631.xml"/><Relationship Id="rId112" Type="http://schemas.openxmlformats.org/officeDocument/2006/relationships/ctrlProp" Target="../ctrlProps/ctrlProp654.xml"/><Relationship Id="rId16" Type="http://schemas.openxmlformats.org/officeDocument/2006/relationships/ctrlProp" Target="../ctrlProps/ctrlProp558.xml"/><Relationship Id="rId107" Type="http://schemas.openxmlformats.org/officeDocument/2006/relationships/ctrlProp" Target="../ctrlProps/ctrlProp649.xml"/><Relationship Id="rId11" Type="http://schemas.openxmlformats.org/officeDocument/2006/relationships/ctrlProp" Target="../ctrlProps/ctrlProp553.xml"/><Relationship Id="rId32" Type="http://schemas.openxmlformats.org/officeDocument/2006/relationships/ctrlProp" Target="../ctrlProps/ctrlProp574.xml"/><Relationship Id="rId37" Type="http://schemas.openxmlformats.org/officeDocument/2006/relationships/ctrlProp" Target="../ctrlProps/ctrlProp579.xml"/><Relationship Id="rId53" Type="http://schemas.openxmlformats.org/officeDocument/2006/relationships/ctrlProp" Target="../ctrlProps/ctrlProp595.xml"/><Relationship Id="rId58" Type="http://schemas.openxmlformats.org/officeDocument/2006/relationships/ctrlProp" Target="../ctrlProps/ctrlProp600.xml"/><Relationship Id="rId74" Type="http://schemas.openxmlformats.org/officeDocument/2006/relationships/ctrlProp" Target="../ctrlProps/ctrlProp616.xml"/><Relationship Id="rId79" Type="http://schemas.openxmlformats.org/officeDocument/2006/relationships/ctrlProp" Target="../ctrlProps/ctrlProp621.xml"/><Relationship Id="rId102" Type="http://schemas.openxmlformats.org/officeDocument/2006/relationships/ctrlProp" Target="../ctrlProps/ctrlProp644.xml"/><Relationship Id="rId123" Type="http://schemas.openxmlformats.org/officeDocument/2006/relationships/ctrlProp" Target="../ctrlProps/ctrlProp665.xml"/><Relationship Id="rId5" Type="http://schemas.openxmlformats.org/officeDocument/2006/relationships/ctrlProp" Target="../ctrlProps/ctrlProp547.xml"/><Relationship Id="rId61" Type="http://schemas.openxmlformats.org/officeDocument/2006/relationships/ctrlProp" Target="../ctrlProps/ctrlProp603.xml"/><Relationship Id="rId82" Type="http://schemas.openxmlformats.org/officeDocument/2006/relationships/ctrlProp" Target="../ctrlProps/ctrlProp624.xml"/><Relationship Id="rId90" Type="http://schemas.openxmlformats.org/officeDocument/2006/relationships/ctrlProp" Target="../ctrlProps/ctrlProp632.xml"/><Relationship Id="rId95" Type="http://schemas.openxmlformats.org/officeDocument/2006/relationships/ctrlProp" Target="../ctrlProps/ctrlProp637.xml"/><Relationship Id="rId19" Type="http://schemas.openxmlformats.org/officeDocument/2006/relationships/ctrlProp" Target="../ctrlProps/ctrlProp561.xml"/><Relationship Id="rId14" Type="http://schemas.openxmlformats.org/officeDocument/2006/relationships/ctrlProp" Target="../ctrlProps/ctrlProp556.xml"/><Relationship Id="rId22" Type="http://schemas.openxmlformats.org/officeDocument/2006/relationships/ctrlProp" Target="../ctrlProps/ctrlProp564.xml"/><Relationship Id="rId27" Type="http://schemas.openxmlformats.org/officeDocument/2006/relationships/ctrlProp" Target="../ctrlProps/ctrlProp569.xml"/><Relationship Id="rId30" Type="http://schemas.openxmlformats.org/officeDocument/2006/relationships/ctrlProp" Target="../ctrlProps/ctrlProp572.xml"/><Relationship Id="rId35" Type="http://schemas.openxmlformats.org/officeDocument/2006/relationships/ctrlProp" Target="../ctrlProps/ctrlProp577.xml"/><Relationship Id="rId43" Type="http://schemas.openxmlformats.org/officeDocument/2006/relationships/ctrlProp" Target="../ctrlProps/ctrlProp585.xml"/><Relationship Id="rId48" Type="http://schemas.openxmlformats.org/officeDocument/2006/relationships/ctrlProp" Target="../ctrlProps/ctrlProp590.xml"/><Relationship Id="rId56" Type="http://schemas.openxmlformats.org/officeDocument/2006/relationships/ctrlProp" Target="../ctrlProps/ctrlProp598.xml"/><Relationship Id="rId64" Type="http://schemas.openxmlformats.org/officeDocument/2006/relationships/ctrlProp" Target="../ctrlProps/ctrlProp606.xml"/><Relationship Id="rId69" Type="http://schemas.openxmlformats.org/officeDocument/2006/relationships/ctrlProp" Target="../ctrlProps/ctrlProp611.xml"/><Relationship Id="rId77" Type="http://schemas.openxmlformats.org/officeDocument/2006/relationships/ctrlProp" Target="../ctrlProps/ctrlProp619.xml"/><Relationship Id="rId100" Type="http://schemas.openxmlformats.org/officeDocument/2006/relationships/ctrlProp" Target="../ctrlProps/ctrlProp642.xml"/><Relationship Id="rId105" Type="http://schemas.openxmlformats.org/officeDocument/2006/relationships/ctrlProp" Target="../ctrlProps/ctrlProp647.xml"/><Relationship Id="rId113" Type="http://schemas.openxmlformats.org/officeDocument/2006/relationships/ctrlProp" Target="../ctrlProps/ctrlProp655.xml"/><Relationship Id="rId118" Type="http://schemas.openxmlformats.org/officeDocument/2006/relationships/ctrlProp" Target="../ctrlProps/ctrlProp660.xml"/><Relationship Id="rId8" Type="http://schemas.openxmlformats.org/officeDocument/2006/relationships/ctrlProp" Target="../ctrlProps/ctrlProp550.xml"/><Relationship Id="rId51" Type="http://schemas.openxmlformats.org/officeDocument/2006/relationships/ctrlProp" Target="../ctrlProps/ctrlProp593.xml"/><Relationship Id="rId72" Type="http://schemas.openxmlformats.org/officeDocument/2006/relationships/ctrlProp" Target="../ctrlProps/ctrlProp614.xml"/><Relationship Id="rId80" Type="http://schemas.openxmlformats.org/officeDocument/2006/relationships/ctrlProp" Target="../ctrlProps/ctrlProp622.xml"/><Relationship Id="rId85" Type="http://schemas.openxmlformats.org/officeDocument/2006/relationships/ctrlProp" Target="../ctrlProps/ctrlProp627.xml"/><Relationship Id="rId93" Type="http://schemas.openxmlformats.org/officeDocument/2006/relationships/ctrlProp" Target="../ctrlProps/ctrlProp635.xml"/><Relationship Id="rId98" Type="http://schemas.openxmlformats.org/officeDocument/2006/relationships/ctrlProp" Target="../ctrlProps/ctrlProp640.xml"/><Relationship Id="rId121" Type="http://schemas.openxmlformats.org/officeDocument/2006/relationships/ctrlProp" Target="../ctrlProps/ctrlProp663.xml"/><Relationship Id="rId3" Type="http://schemas.openxmlformats.org/officeDocument/2006/relationships/vmlDrawing" Target="../drawings/vmlDrawing57.vml"/><Relationship Id="rId12" Type="http://schemas.openxmlformats.org/officeDocument/2006/relationships/ctrlProp" Target="../ctrlProps/ctrlProp554.xml"/><Relationship Id="rId17" Type="http://schemas.openxmlformats.org/officeDocument/2006/relationships/ctrlProp" Target="../ctrlProps/ctrlProp559.xml"/><Relationship Id="rId25" Type="http://schemas.openxmlformats.org/officeDocument/2006/relationships/ctrlProp" Target="../ctrlProps/ctrlProp567.xml"/><Relationship Id="rId33" Type="http://schemas.openxmlformats.org/officeDocument/2006/relationships/ctrlProp" Target="../ctrlProps/ctrlProp575.xml"/><Relationship Id="rId38" Type="http://schemas.openxmlformats.org/officeDocument/2006/relationships/ctrlProp" Target="../ctrlProps/ctrlProp580.xml"/><Relationship Id="rId46" Type="http://schemas.openxmlformats.org/officeDocument/2006/relationships/ctrlProp" Target="../ctrlProps/ctrlProp588.xml"/><Relationship Id="rId59" Type="http://schemas.openxmlformats.org/officeDocument/2006/relationships/ctrlProp" Target="../ctrlProps/ctrlProp601.xml"/><Relationship Id="rId67" Type="http://schemas.openxmlformats.org/officeDocument/2006/relationships/ctrlProp" Target="../ctrlProps/ctrlProp609.xml"/><Relationship Id="rId103" Type="http://schemas.openxmlformats.org/officeDocument/2006/relationships/ctrlProp" Target="../ctrlProps/ctrlProp645.xml"/><Relationship Id="rId108" Type="http://schemas.openxmlformats.org/officeDocument/2006/relationships/ctrlProp" Target="../ctrlProps/ctrlProp650.xml"/><Relationship Id="rId116" Type="http://schemas.openxmlformats.org/officeDocument/2006/relationships/ctrlProp" Target="../ctrlProps/ctrlProp658.xml"/><Relationship Id="rId20" Type="http://schemas.openxmlformats.org/officeDocument/2006/relationships/ctrlProp" Target="../ctrlProps/ctrlProp562.xml"/><Relationship Id="rId41" Type="http://schemas.openxmlformats.org/officeDocument/2006/relationships/ctrlProp" Target="../ctrlProps/ctrlProp583.xml"/><Relationship Id="rId54" Type="http://schemas.openxmlformats.org/officeDocument/2006/relationships/ctrlProp" Target="../ctrlProps/ctrlProp596.xml"/><Relationship Id="rId62" Type="http://schemas.openxmlformats.org/officeDocument/2006/relationships/ctrlProp" Target="../ctrlProps/ctrlProp604.xml"/><Relationship Id="rId70" Type="http://schemas.openxmlformats.org/officeDocument/2006/relationships/ctrlProp" Target="../ctrlProps/ctrlProp612.xml"/><Relationship Id="rId75" Type="http://schemas.openxmlformats.org/officeDocument/2006/relationships/ctrlProp" Target="../ctrlProps/ctrlProp617.xml"/><Relationship Id="rId83" Type="http://schemas.openxmlformats.org/officeDocument/2006/relationships/ctrlProp" Target="../ctrlProps/ctrlProp625.xml"/><Relationship Id="rId88" Type="http://schemas.openxmlformats.org/officeDocument/2006/relationships/ctrlProp" Target="../ctrlProps/ctrlProp630.xml"/><Relationship Id="rId91" Type="http://schemas.openxmlformats.org/officeDocument/2006/relationships/ctrlProp" Target="../ctrlProps/ctrlProp633.xml"/><Relationship Id="rId96" Type="http://schemas.openxmlformats.org/officeDocument/2006/relationships/ctrlProp" Target="../ctrlProps/ctrlProp638.xml"/><Relationship Id="rId111" Type="http://schemas.openxmlformats.org/officeDocument/2006/relationships/ctrlProp" Target="../ctrlProps/ctrlProp653.xml"/><Relationship Id="rId1" Type="http://schemas.openxmlformats.org/officeDocument/2006/relationships/printerSettings" Target="../printerSettings/printerSettings58.bin"/><Relationship Id="rId6" Type="http://schemas.openxmlformats.org/officeDocument/2006/relationships/ctrlProp" Target="../ctrlProps/ctrlProp548.xml"/><Relationship Id="rId15" Type="http://schemas.openxmlformats.org/officeDocument/2006/relationships/ctrlProp" Target="../ctrlProps/ctrlProp557.xml"/><Relationship Id="rId23" Type="http://schemas.openxmlformats.org/officeDocument/2006/relationships/ctrlProp" Target="../ctrlProps/ctrlProp565.xml"/><Relationship Id="rId28" Type="http://schemas.openxmlformats.org/officeDocument/2006/relationships/ctrlProp" Target="../ctrlProps/ctrlProp570.xml"/><Relationship Id="rId36" Type="http://schemas.openxmlformats.org/officeDocument/2006/relationships/ctrlProp" Target="../ctrlProps/ctrlProp578.xml"/><Relationship Id="rId49" Type="http://schemas.openxmlformats.org/officeDocument/2006/relationships/ctrlProp" Target="../ctrlProps/ctrlProp591.xml"/><Relationship Id="rId57" Type="http://schemas.openxmlformats.org/officeDocument/2006/relationships/ctrlProp" Target="../ctrlProps/ctrlProp599.xml"/><Relationship Id="rId106" Type="http://schemas.openxmlformats.org/officeDocument/2006/relationships/ctrlProp" Target="../ctrlProps/ctrlProp648.xml"/><Relationship Id="rId114" Type="http://schemas.openxmlformats.org/officeDocument/2006/relationships/ctrlProp" Target="../ctrlProps/ctrlProp656.xml"/><Relationship Id="rId119" Type="http://schemas.openxmlformats.org/officeDocument/2006/relationships/ctrlProp" Target="../ctrlProps/ctrlProp661.xml"/><Relationship Id="rId10" Type="http://schemas.openxmlformats.org/officeDocument/2006/relationships/ctrlProp" Target="../ctrlProps/ctrlProp552.xml"/><Relationship Id="rId31" Type="http://schemas.openxmlformats.org/officeDocument/2006/relationships/ctrlProp" Target="../ctrlProps/ctrlProp573.xml"/><Relationship Id="rId44" Type="http://schemas.openxmlformats.org/officeDocument/2006/relationships/ctrlProp" Target="../ctrlProps/ctrlProp586.xml"/><Relationship Id="rId52" Type="http://schemas.openxmlformats.org/officeDocument/2006/relationships/ctrlProp" Target="../ctrlProps/ctrlProp594.xml"/><Relationship Id="rId60" Type="http://schemas.openxmlformats.org/officeDocument/2006/relationships/ctrlProp" Target="../ctrlProps/ctrlProp602.xml"/><Relationship Id="rId65" Type="http://schemas.openxmlformats.org/officeDocument/2006/relationships/ctrlProp" Target="../ctrlProps/ctrlProp607.xml"/><Relationship Id="rId73" Type="http://schemas.openxmlformats.org/officeDocument/2006/relationships/ctrlProp" Target="../ctrlProps/ctrlProp615.xml"/><Relationship Id="rId78" Type="http://schemas.openxmlformats.org/officeDocument/2006/relationships/ctrlProp" Target="../ctrlProps/ctrlProp620.xml"/><Relationship Id="rId81" Type="http://schemas.openxmlformats.org/officeDocument/2006/relationships/ctrlProp" Target="../ctrlProps/ctrlProp623.xml"/><Relationship Id="rId86" Type="http://schemas.openxmlformats.org/officeDocument/2006/relationships/ctrlProp" Target="../ctrlProps/ctrlProp628.xml"/><Relationship Id="rId94" Type="http://schemas.openxmlformats.org/officeDocument/2006/relationships/ctrlProp" Target="../ctrlProps/ctrlProp636.xml"/><Relationship Id="rId99" Type="http://schemas.openxmlformats.org/officeDocument/2006/relationships/ctrlProp" Target="../ctrlProps/ctrlProp641.xml"/><Relationship Id="rId101" Type="http://schemas.openxmlformats.org/officeDocument/2006/relationships/ctrlProp" Target="../ctrlProps/ctrlProp643.xml"/><Relationship Id="rId122" Type="http://schemas.openxmlformats.org/officeDocument/2006/relationships/ctrlProp" Target="../ctrlProps/ctrlProp664.xml"/><Relationship Id="rId4" Type="http://schemas.openxmlformats.org/officeDocument/2006/relationships/ctrlProp" Target="../ctrlProps/ctrlProp546.xml"/><Relationship Id="rId9" Type="http://schemas.openxmlformats.org/officeDocument/2006/relationships/ctrlProp" Target="../ctrlProps/ctrlProp551.xml"/><Relationship Id="rId13" Type="http://schemas.openxmlformats.org/officeDocument/2006/relationships/ctrlProp" Target="../ctrlProps/ctrlProp555.xml"/><Relationship Id="rId18" Type="http://schemas.openxmlformats.org/officeDocument/2006/relationships/ctrlProp" Target="../ctrlProps/ctrlProp560.xml"/><Relationship Id="rId39" Type="http://schemas.openxmlformats.org/officeDocument/2006/relationships/ctrlProp" Target="../ctrlProps/ctrlProp581.xml"/><Relationship Id="rId109" Type="http://schemas.openxmlformats.org/officeDocument/2006/relationships/ctrlProp" Target="../ctrlProps/ctrlProp651.xml"/><Relationship Id="rId34" Type="http://schemas.openxmlformats.org/officeDocument/2006/relationships/ctrlProp" Target="../ctrlProps/ctrlProp576.xml"/><Relationship Id="rId50" Type="http://schemas.openxmlformats.org/officeDocument/2006/relationships/ctrlProp" Target="../ctrlProps/ctrlProp592.xml"/><Relationship Id="rId55" Type="http://schemas.openxmlformats.org/officeDocument/2006/relationships/ctrlProp" Target="../ctrlProps/ctrlProp597.xml"/><Relationship Id="rId76" Type="http://schemas.openxmlformats.org/officeDocument/2006/relationships/ctrlProp" Target="../ctrlProps/ctrlProp618.xml"/><Relationship Id="rId97" Type="http://schemas.openxmlformats.org/officeDocument/2006/relationships/ctrlProp" Target="../ctrlProps/ctrlProp639.xml"/><Relationship Id="rId104" Type="http://schemas.openxmlformats.org/officeDocument/2006/relationships/ctrlProp" Target="../ctrlProps/ctrlProp646.xml"/><Relationship Id="rId120" Type="http://schemas.openxmlformats.org/officeDocument/2006/relationships/ctrlProp" Target="../ctrlProps/ctrlProp662.xml"/><Relationship Id="rId7" Type="http://schemas.openxmlformats.org/officeDocument/2006/relationships/ctrlProp" Target="../ctrlProps/ctrlProp549.xml"/><Relationship Id="rId71" Type="http://schemas.openxmlformats.org/officeDocument/2006/relationships/ctrlProp" Target="../ctrlProps/ctrlProp613.xml"/><Relationship Id="rId92" Type="http://schemas.openxmlformats.org/officeDocument/2006/relationships/ctrlProp" Target="../ctrlProps/ctrlProp634.xml"/><Relationship Id="rId2" Type="http://schemas.openxmlformats.org/officeDocument/2006/relationships/drawing" Target="../drawings/drawing15.xml"/><Relationship Id="rId29" Type="http://schemas.openxmlformats.org/officeDocument/2006/relationships/ctrlProp" Target="../ctrlProps/ctrlProp571.xml"/><Relationship Id="rId24" Type="http://schemas.openxmlformats.org/officeDocument/2006/relationships/ctrlProp" Target="../ctrlProps/ctrlProp566.xml"/><Relationship Id="rId40" Type="http://schemas.openxmlformats.org/officeDocument/2006/relationships/ctrlProp" Target="../ctrlProps/ctrlProp582.xml"/><Relationship Id="rId45" Type="http://schemas.openxmlformats.org/officeDocument/2006/relationships/ctrlProp" Target="../ctrlProps/ctrlProp587.xml"/><Relationship Id="rId66" Type="http://schemas.openxmlformats.org/officeDocument/2006/relationships/ctrlProp" Target="../ctrlProps/ctrlProp608.xml"/><Relationship Id="rId87" Type="http://schemas.openxmlformats.org/officeDocument/2006/relationships/ctrlProp" Target="../ctrlProps/ctrlProp629.xml"/><Relationship Id="rId110" Type="http://schemas.openxmlformats.org/officeDocument/2006/relationships/ctrlProp" Target="../ctrlProps/ctrlProp652.xml"/><Relationship Id="rId115" Type="http://schemas.openxmlformats.org/officeDocument/2006/relationships/ctrlProp" Target="../ctrlProps/ctrlProp657.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comments" Target="../comments1.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49"/>
  <sheetViews>
    <sheetView showGridLines="0" tabSelected="1" zoomScale="93" zoomScaleNormal="93" workbookViewId="0">
      <selection activeCell="B6" sqref="B6"/>
    </sheetView>
  </sheetViews>
  <sheetFormatPr defaultRowHeight="13.5"/>
  <cols>
    <col min="1" max="1" width="14.5" customWidth="1"/>
    <col min="2" max="2" width="12.25" bestFit="1" customWidth="1"/>
    <col min="10" max="10" width="6.625" customWidth="1"/>
    <col min="11" max="11" width="4" customWidth="1"/>
    <col min="12" max="12" width="6.625" customWidth="1"/>
    <col min="14" max="15" width="12.625" customWidth="1"/>
    <col min="17" max="17" width="0" hidden="1" customWidth="1"/>
    <col min="18" max="18" width="7.5" hidden="1" customWidth="1"/>
    <col min="19" max="19" width="5" hidden="1" customWidth="1"/>
  </cols>
  <sheetData>
    <row r="1" spans="1:19" ht="24">
      <c r="A1" s="1662" t="s">
        <v>6818</v>
      </c>
      <c r="O1" s="1205" t="str">
        <f>A2&amp;"年度提出用（"&amp;A2-1&amp;"年度実績値）"</f>
        <v>2023年度提出用（2022年度実績値）</v>
      </c>
      <c r="R1" s="1417" t="s">
        <v>6526</v>
      </c>
      <c r="S1" s="1440">
        <v>7</v>
      </c>
    </row>
    <row r="2" spans="1:19" ht="17.25">
      <c r="A2" s="522">
        <v>2023</v>
      </c>
      <c r="B2" s="522" t="str">
        <f>"年度報告用("&amp;(A2-1)&amp;"年4月～"&amp;A2&amp;"年3月の実績)"</f>
        <v>年度報告用(2022年4月～2023年3月の実績)</v>
      </c>
      <c r="D2" s="522"/>
    </row>
    <row r="4" spans="1:19" ht="39.950000000000003" customHeight="1">
      <c r="A4" s="1397" t="s">
        <v>3810</v>
      </c>
      <c r="D4" s="1396"/>
    </row>
    <row r="5" spans="1:19" ht="30" customHeight="1" thickBot="1">
      <c r="A5" s="1396" t="s">
        <v>6819</v>
      </c>
    </row>
    <row r="6" spans="1:19" ht="22.9" customHeight="1" thickTop="1" thickBot="1">
      <c r="A6" s="87" t="s">
        <v>6369</v>
      </c>
      <c r="B6" s="1448"/>
      <c r="D6" s="1691"/>
      <c r="E6" s="1691"/>
      <c r="F6" s="1691"/>
      <c r="G6" s="1691"/>
    </row>
    <row r="7" spans="1:19" ht="15" thickTop="1" thickBot="1">
      <c r="B7" s="432"/>
    </row>
    <row r="8" spans="1:19" ht="30.6" customHeight="1" thickBot="1">
      <c r="A8" s="433" t="s">
        <v>624</v>
      </c>
      <c r="B8" s="1693" t="str">
        <f>参照元!C14</f>
        <v>新規</v>
      </c>
      <c r="C8" s="1694"/>
      <c r="D8" s="1694"/>
      <c r="E8" s="1694"/>
      <c r="F8" s="1695"/>
      <c r="G8" s="1666" t="s">
        <v>6820</v>
      </c>
      <c r="H8" s="1664"/>
      <c r="I8" s="1664"/>
    </row>
    <row r="9" spans="1:19" hidden="1"/>
    <row r="10" spans="1:19" hidden="1"/>
    <row r="12" spans="1:19" ht="17.25">
      <c r="A12" s="522" t="s">
        <v>3812</v>
      </c>
    </row>
    <row r="13" spans="1:19" ht="3.95" customHeight="1"/>
    <row r="14" spans="1:19">
      <c r="A14" t="s">
        <v>6814</v>
      </c>
    </row>
    <row r="15" spans="1:19">
      <c r="B15" s="431" t="s">
        <v>3813</v>
      </c>
      <c r="C15" s="431" t="s">
        <v>3814</v>
      </c>
      <c r="D15" s="430"/>
      <c r="E15" s="430"/>
      <c r="F15" s="430"/>
      <c r="G15" s="430"/>
      <c r="H15" s="430"/>
      <c r="I15" s="430"/>
      <c r="J15" s="55"/>
    </row>
    <row r="16" spans="1:19">
      <c r="B16" s="431" t="s">
        <v>3815</v>
      </c>
      <c r="C16" s="431" t="s">
        <v>6509</v>
      </c>
      <c r="D16" s="430"/>
      <c r="E16" s="430"/>
      <c r="F16" s="430"/>
      <c r="G16" s="430"/>
      <c r="H16" s="430"/>
      <c r="I16" s="430"/>
      <c r="J16" s="55"/>
    </row>
    <row r="17" spans="1:19">
      <c r="B17" s="431" t="s">
        <v>6442</v>
      </c>
      <c r="C17" s="431" t="s">
        <v>6510</v>
      </c>
      <c r="D17" s="430"/>
      <c r="E17" s="430"/>
      <c r="F17" s="430"/>
      <c r="G17" s="430"/>
      <c r="H17" s="430"/>
      <c r="I17" s="430"/>
      <c r="J17" s="55"/>
    </row>
    <row r="18" spans="1:19">
      <c r="B18" s="431" t="s">
        <v>6524</v>
      </c>
      <c r="C18" s="431" t="s">
        <v>6511</v>
      </c>
      <c r="D18" s="430"/>
      <c r="E18" s="430"/>
      <c r="F18" s="430"/>
      <c r="G18" s="430"/>
      <c r="H18" s="430"/>
      <c r="I18" s="430"/>
      <c r="J18" s="55"/>
    </row>
    <row r="19" spans="1:19">
      <c r="B19" s="431" t="s">
        <v>6348</v>
      </c>
      <c r="C19" s="431" t="s">
        <v>6349</v>
      </c>
      <c r="D19" s="430"/>
      <c r="E19" s="430"/>
      <c r="F19" s="430"/>
      <c r="G19" s="430"/>
      <c r="H19" s="430"/>
      <c r="I19" s="430"/>
      <c r="J19" s="55"/>
    </row>
    <row r="20" spans="1:19" ht="13.15" customHeight="1">
      <c r="B20" s="431" t="s">
        <v>6578</v>
      </c>
      <c r="C20" s="431" t="s">
        <v>6512</v>
      </c>
      <c r="D20" s="430"/>
      <c r="E20" s="430"/>
      <c r="F20" s="430"/>
      <c r="G20" s="430"/>
      <c r="H20" s="430"/>
      <c r="I20" s="430"/>
      <c r="J20" s="55"/>
      <c r="P20" s="1390"/>
      <c r="Q20" s="1396"/>
      <c r="R20" s="1356"/>
      <c r="S20" s="1356"/>
    </row>
    <row r="21" spans="1:19">
      <c r="B21" s="431" t="s">
        <v>6370</v>
      </c>
      <c r="C21" s="431" t="s">
        <v>6513</v>
      </c>
      <c r="D21" s="430"/>
      <c r="E21" s="430"/>
      <c r="F21" s="430"/>
      <c r="G21" s="430"/>
      <c r="H21" s="430"/>
      <c r="I21" s="430"/>
      <c r="J21" s="55"/>
      <c r="P21" s="1390"/>
      <c r="Q21" s="1356"/>
      <c r="R21" s="1356"/>
      <c r="S21" s="1356"/>
    </row>
    <row r="22" spans="1:19">
      <c r="B22" s="431" t="s">
        <v>6371</v>
      </c>
      <c r="C22" s="431" t="s">
        <v>6350</v>
      </c>
      <c r="D22" s="430"/>
      <c r="E22" s="430"/>
      <c r="F22" s="430"/>
      <c r="G22" s="430"/>
      <c r="H22" s="430"/>
      <c r="I22" s="430"/>
      <c r="J22" s="55"/>
      <c r="P22" s="1008"/>
      <c r="Q22" s="1356"/>
      <c r="R22" s="1356"/>
      <c r="S22" s="1356"/>
    </row>
    <row r="23" spans="1:19">
      <c r="B23" s="431" t="s">
        <v>6514</v>
      </c>
      <c r="C23" s="431" t="s">
        <v>6515</v>
      </c>
      <c r="D23" s="430"/>
      <c r="E23" s="430"/>
      <c r="F23" s="430"/>
      <c r="G23" s="430"/>
      <c r="H23" s="430"/>
      <c r="I23" s="430"/>
      <c r="J23" s="55"/>
      <c r="P23" s="1008"/>
      <c r="Q23" s="1356"/>
      <c r="R23" s="1356"/>
      <c r="S23" s="1356"/>
    </row>
    <row r="24" spans="1:19">
      <c r="B24" s="431" t="s">
        <v>6351</v>
      </c>
      <c r="C24" s="431" t="s">
        <v>6355</v>
      </c>
      <c r="D24" s="430"/>
      <c r="E24" s="430"/>
      <c r="F24" s="430"/>
      <c r="G24" s="430"/>
      <c r="H24" s="430"/>
      <c r="I24" s="430"/>
      <c r="J24" s="55"/>
    </row>
    <row r="25" spans="1:19" hidden="1">
      <c r="A25" s="172" t="s">
        <v>6489</v>
      </c>
      <c r="B25" t="s">
        <v>6367</v>
      </c>
    </row>
    <row r="26" spans="1:19" hidden="1">
      <c r="A26" s="172"/>
      <c r="B26" t="s">
        <v>6352</v>
      </c>
      <c r="C26" t="s">
        <v>3804</v>
      </c>
      <c r="D26" t="s">
        <v>6360</v>
      </c>
    </row>
    <row r="27" spans="1:19" hidden="1">
      <c r="A27" s="172"/>
      <c r="B27" t="s">
        <v>6352</v>
      </c>
      <c r="C27" t="s">
        <v>6353</v>
      </c>
      <c r="D27" t="s">
        <v>6359</v>
      </c>
    </row>
    <row r="28" spans="1:19" hidden="1">
      <c r="A28" s="172"/>
      <c r="B28" t="s">
        <v>6352</v>
      </c>
      <c r="C28" t="s">
        <v>6354</v>
      </c>
      <c r="D28" t="s">
        <v>6356</v>
      </c>
    </row>
    <row r="29" spans="1:19" hidden="1">
      <c r="A29" s="172"/>
      <c r="B29" t="s">
        <v>6358</v>
      </c>
      <c r="C29" t="s">
        <v>6357</v>
      </c>
      <c r="D29" t="s">
        <v>6361</v>
      </c>
    </row>
    <row r="30" spans="1:19" hidden="1">
      <c r="A30" s="172"/>
      <c r="B30" t="s">
        <v>6358</v>
      </c>
      <c r="C30" t="s">
        <v>6362</v>
      </c>
      <c r="D30" t="s">
        <v>6363</v>
      </c>
    </row>
    <row r="31" spans="1:19" hidden="1">
      <c r="A31" s="172"/>
      <c r="B31" t="s">
        <v>6358</v>
      </c>
      <c r="C31" t="s">
        <v>6364</v>
      </c>
      <c r="D31" t="s">
        <v>6439</v>
      </c>
    </row>
    <row r="32" spans="1:19" hidden="1">
      <c r="A32" s="172"/>
      <c r="B32" t="s">
        <v>6352</v>
      </c>
      <c r="C32" t="s">
        <v>6365</v>
      </c>
      <c r="D32" t="s">
        <v>6438</v>
      </c>
    </row>
    <row r="33" spans="1:5" hidden="1">
      <c r="A33" s="172"/>
      <c r="B33" t="s">
        <v>6352</v>
      </c>
      <c r="C33" t="s">
        <v>6366</v>
      </c>
      <c r="D33" t="s">
        <v>6525</v>
      </c>
    </row>
    <row r="34" spans="1:5" hidden="1">
      <c r="A34" s="172"/>
    </row>
    <row r="35" spans="1:5" hidden="1">
      <c r="A35" s="1350"/>
      <c r="B35" t="str">
        <f>IF(参照元!D14=参照元!A1-1,"報告書",IF(参照元!D14=参照元!A1-2,"報告書",IF(参照元!D14=参照元!A1-3,"報告書","")))</f>
        <v/>
      </c>
      <c r="C35" s="1004">
        <f>IFERROR($A$2-参照元!$D$14,"")</f>
        <v>0</v>
      </c>
    </row>
    <row r="36" spans="1:5" hidden="1">
      <c r="A36" s="172"/>
      <c r="B36" t="str">
        <f>IF(OR(参照元!D14=参照元!A1-3,参照元!D14=参照元!A1),"計画書","")</f>
        <v>計画書</v>
      </c>
    </row>
    <row r="37" spans="1:5">
      <c r="A37" s="433"/>
    </row>
    <row r="39" spans="1:5" ht="17.25">
      <c r="A39" s="1447" t="s">
        <v>3811</v>
      </c>
    </row>
    <row r="40" spans="1:5">
      <c r="B40" s="575"/>
      <c r="C40" t="s">
        <v>6815</v>
      </c>
      <c r="D40" s="1692" t="s">
        <v>6368</v>
      </c>
      <c r="E40" s="1692"/>
    </row>
    <row r="42" spans="1:5">
      <c r="B42" s="1663"/>
      <c r="C42" s="1664" t="s">
        <v>6816</v>
      </c>
      <c r="D42" s="1664" t="s">
        <v>3809</v>
      </c>
      <c r="E42" s="1664"/>
    </row>
    <row r="44" spans="1:5">
      <c r="B44" s="576"/>
      <c r="C44" s="1664" t="s">
        <v>6817</v>
      </c>
      <c r="D44" s="1396" t="s">
        <v>6594</v>
      </c>
      <c r="E44" s="1664"/>
    </row>
    <row r="45" spans="1:5">
      <c r="B45" s="1664"/>
      <c r="C45" s="1664"/>
      <c r="D45" s="1664"/>
      <c r="E45" s="1664"/>
    </row>
    <row r="46" spans="1:5" ht="13.5" customHeight="1">
      <c r="B46" s="1665"/>
      <c r="C46" s="1664" t="s">
        <v>6500</v>
      </c>
      <c r="D46" s="1690" t="s">
        <v>6501</v>
      </c>
      <c r="E46" s="1690"/>
    </row>
    <row r="47" spans="1:5">
      <c r="B47" s="1664"/>
      <c r="C47" s="1664"/>
      <c r="D47" s="1356"/>
      <c r="E47" s="1356"/>
    </row>
    <row r="48" spans="1:5">
      <c r="B48" s="1664"/>
      <c r="C48" s="1664"/>
      <c r="D48" s="1356"/>
      <c r="E48" s="1356"/>
    </row>
    <row r="49" spans="2:5">
      <c r="B49" s="1664"/>
      <c r="C49" s="1664"/>
      <c r="D49" s="1664"/>
      <c r="E49" s="1664"/>
    </row>
  </sheetData>
  <sheetProtection algorithmName="SHA-512" hashValue="aBcchlnFeAxE9EOiaRqA6rtv1aRunelF/la/1Aq15MrFmjlrdeElZ6nT0Z1AStB1hMxUeOD9oqr69PSeF50+aA==" saltValue="aDeHDxNuIJ0E9jgZ71dy+w==" spinCount="100000" sheet="1" objects="1" scenarios="1"/>
  <mergeCells count="4">
    <mergeCell ref="D46:E46"/>
    <mergeCell ref="D6:G6"/>
    <mergeCell ref="D40:E40"/>
    <mergeCell ref="B8:F8"/>
  </mergeCells>
  <phoneticPr fontId="9"/>
  <conditionalFormatting sqref="B21:C21">
    <cfRule type="expression" dxfId="940" priority="188">
      <formula>$B$35=""</formula>
    </cfRule>
  </conditionalFormatting>
  <conditionalFormatting sqref="B22:C22">
    <cfRule type="expression" dxfId="939" priority="1">
      <formula>$B$36=""</formula>
    </cfRule>
  </conditionalFormatting>
  <dataValidations count="1">
    <dataValidation type="whole" operator="greaterThanOrEqual" allowBlank="1" showInputMessage="1" showErrorMessage="1" sqref="B44">
      <formula1>1</formula1>
    </dataValidation>
  </dataValidations>
  <pageMargins left="0.36" right="0.12" top="0.75" bottom="0.75" header="0.3" footer="0.3"/>
  <pageSetup paperSize="9" orientation="landscape"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U965"/>
  <sheetViews>
    <sheetView topLeftCell="H1" zoomScale="80" zoomScaleNormal="80" workbookViewId="0">
      <pane ySplit="3" topLeftCell="A947" activePane="bottomLeft" state="frozen"/>
      <selection activeCell="J9" sqref="J9:O9"/>
      <selection pane="bottomLeft" activeCell="K957" sqref="K957:L964"/>
    </sheetView>
  </sheetViews>
  <sheetFormatPr defaultColWidth="9" defaultRowHeight="13.5"/>
  <cols>
    <col min="1" max="1" width="9.5" style="678" hidden="1" customWidth="1"/>
    <col min="2" max="2" width="47.125" style="678" hidden="1" customWidth="1"/>
    <col min="3" max="3" width="14.125" style="737" hidden="1" customWidth="1"/>
    <col min="4" max="4" width="16.5" style="738" hidden="1" customWidth="1"/>
    <col min="5" max="5" width="13" style="738" hidden="1" customWidth="1"/>
    <col min="6" max="6" width="1.625" style="678" hidden="1" customWidth="1"/>
    <col min="7" max="7" width="9" style="678" hidden="1" customWidth="1"/>
    <col min="8" max="8" width="1.125" style="678" customWidth="1"/>
    <col min="9" max="9" width="22.875" style="739" customWidth="1"/>
    <col min="10" max="10" width="30.25" style="740" customWidth="1"/>
    <col min="11" max="12" width="16.375" style="740" customWidth="1"/>
    <col min="13" max="13" width="2.625" style="740" customWidth="1"/>
    <col min="14" max="14" width="2.125" style="678" customWidth="1"/>
    <col min="15" max="15" width="16.625" style="678" customWidth="1"/>
    <col min="16" max="19" width="9" style="678"/>
    <col min="20" max="20" width="22.625" style="678" customWidth="1"/>
    <col min="21" max="21" width="7.75" style="678" customWidth="1"/>
    <col min="22" max="16384" width="9" style="678"/>
  </cols>
  <sheetData>
    <row r="1" spans="1:21" ht="26.25" customHeight="1">
      <c r="A1" s="2087" t="s">
        <v>3889</v>
      </c>
      <c r="B1" s="2088"/>
      <c r="C1" s="675"/>
      <c r="D1" s="676"/>
      <c r="E1" s="677"/>
      <c r="H1" s="679"/>
      <c r="I1" s="680" t="s">
        <v>3890</v>
      </c>
      <c r="J1" s="681"/>
      <c r="K1" s="681"/>
      <c r="L1" s="1204" t="str">
        <f>はじめに!O1</f>
        <v>2023年度提出用（2022年度実績値）</v>
      </c>
      <c r="M1" s="681"/>
      <c r="N1" s="679"/>
      <c r="O1" s="679"/>
      <c r="P1" s="679"/>
      <c r="Q1" s="679"/>
      <c r="R1" s="679"/>
      <c r="S1" s="679"/>
      <c r="T1" s="679"/>
      <c r="U1" s="679"/>
    </row>
    <row r="2" spans="1:21" ht="18" customHeight="1">
      <c r="A2" s="746"/>
      <c r="B2" s="747"/>
      <c r="C2" s="693"/>
      <c r="D2" s="677"/>
      <c r="E2" s="677"/>
      <c r="H2" s="679"/>
      <c r="I2" s="680" t="s">
        <v>6855</v>
      </c>
      <c r="J2" s="681"/>
      <c r="K2" s="681"/>
      <c r="L2" s="681"/>
      <c r="M2" s="681"/>
      <c r="N2" s="679"/>
      <c r="O2" s="679"/>
      <c r="P2" s="679"/>
      <c r="Q2" s="679"/>
      <c r="R2" s="679"/>
      <c r="S2" s="679"/>
      <c r="T2" s="679"/>
      <c r="U2" s="679"/>
    </row>
    <row r="3" spans="1:21" ht="40.5">
      <c r="A3" s="682" t="s">
        <v>3891</v>
      </c>
      <c r="B3" s="683" t="s">
        <v>3892</v>
      </c>
      <c r="C3" s="684" t="s">
        <v>3893</v>
      </c>
      <c r="D3" s="684" t="s">
        <v>3894</v>
      </c>
      <c r="E3" s="685" t="s">
        <v>3895</v>
      </c>
      <c r="H3" s="679"/>
      <c r="I3" s="1271" t="s">
        <v>3896</v>
      </c>
      <c r="J3" s="1271" t="s">
        <v>3892</v>
      </c>
      <c r="K3" s="1272" t="s">
        <v>6390</v>
      </c>
      <c r="L3" s="1272" t="s">
        <v>6391</v>
      </c>
      <c r="M3" s="681"/>
      <c r="N3" s="679"/>
      <c r="O3" s="679"/>
      <c r="P3" s="679"/>
      <c r="Q3" s="679"/>
      <c r="R3" s="679"/>
      <c r="S3" s="679"/>
      <c r="T3" s="679"/>
      <c r="U3" s="679"/>
    </row>
    <row r="4" spans="1:21" ht="22.5" customHeight="1">
      <c r="A4" s="686"/>
      <c r="B4" s="687"/>
      <c r="C4" s="688" t="s">
        <v>3897</v>
      </c>
      <c r="D4" s="688"/>
      <c r="E4" s="689" t="s">
        <v>3897</v>
      </c>
      <c r="H4" s="679"/>
      <c r="I4" s="1357" t="s">
        <v>6440</v>
      </c>
      <c r="J4" s="741" t="s">
        <v>6441</v>
      </c>
      <c r="K4" s="743">
        <v>4.7199999999999998E-4</v>
      </c>
      <c r="L4" s="743">
        <v>0</v>
      </c>
      <c r="M4" s="681"/>
      <c r="N4" s="679"/>
      <c r="O4" s="1198"/>
      <c r="P4" s="1199" t="s">
        <v>3898</v>
      </c>
      <c r="Q4" s="1198"/>
      <c r="R4" s="1198"/>
      <c r="S4" s="1198"/>
      <c r="T4" s="1198"/>
      <c r="U4" s="679"/>
    </row>
    <row r="5" spans="1:21" ht="14.85" customHeight="1">
      <c r="A5" s="690"/>
      <c r="B5" s="691"/>
      <c r="C5" s="692"/>
      <c r="D5" s="688"/>
      <c r="E5" s="693"/>
      <c r="H5" s="679"/>
      <c r="I5" s="1357" t="s">
        <v>3906</v>
      </c>
      <c r="J5" s="741" t="s">
        <v>3903</v>
      </c>
      <c r="K5" s="743">
        <v>4.7199999999999998E-4</v>
      </c>
      <c r="L5" s="743">
        <v>0</v>
      </c>
      <c r="M5" s="681"/>
      <c r="N5" s="679"/>
      <c r="O5" s="1198" t="s">
        <v>3899</v>
      </c>
      <c r="P5" s="1198"/>
      <c r="Q5" s="1198"/>
      <c r="R5" s="1198"/>
      <c r="S5" s="1198"/>
      <c r="T5" s="1198"/>
      <c r="U5" s="679"/>
    </row>
    <row r="6" spans="1:21" ht="15.75" customHeight="1">
      <c r="A6" s="694" t="s">
        <v>3900</v>
      </c>
      <c r="B6" s="695" t="s">
        <v>3901</v>
      </c>
      <c r="C6" s="696">
        <v>0.47699999999999998</v>
      </c>
      <c r="D6" s="697" t="s">
        <v>3902</v>
      </c>
      <c r="E6" s="698">
        <v>0</v>
      </c>
      <c r="G6" s="678" t="str">
        <f>IF(A6="",G4,A6)</f>
        <v>A0001</v>
      </c>
      <c r="H6" s="679"/>
      <c r="I6" s="1357" t="s">
        <v>6502</v>
      </c>
      <c r="J6" s="741" t="s">
        <v>3903</v>
      </c>
      <c r="K6" s="743">
        <v>4.7199999999999998E-4</v>
      </c>
      <c r="L6" s="743">
        <v>5.0500000000000002E-4</v>
      </c>
      <c r="M6" s="681"/>
      <c r="N6" s="679"/>
      <c r="O6" s="1198" t="s">
        <v>3904</v>
      </c>
      <c r="P6" s="1198"/>
      <c r="Q6" s="1198"/>
      <c r="R6" s="1198"/>
      <c r="S6" s="1198"/>
      <c r="T6" s="1198"/>
      <c r="U6" s="679"/>
    </row>
    <row r="7" spans="1:21" ht="15.75" customHeight="1">
      <c r="A7" s="699"/>
      <c r="B7" s="700"/>
      <c r="C7" s="701"/>
      <c r="D7" s="697" t="s">
        <v>3905</v>
      </c>
      <c r="E7" s="702">
        <v>0</v>
      </c>
      <c r="G7" s="678" t="str">
        <f t="shared" ref="G7:G70" si="0">IF(A7="",G6,A7)</f>
        <v>A0001</v>
      </c>
      <c r="H7" s="679"/>
      <c r="I7" s="1357" t="s">
        <v>3911</v>
      </c>
      <c r="J7" s="741" t="s">
        <v>3913</v>
      </c>
      <c r="K7" s="743">
        <v>4.5300000000000001E-4</v>
      </c>
      <c r="L7" s="743">
        <v>4.5300000000000001E-4</v>
      </c>
      <c r="M7" s="681"/>
      <c r="N7" s="679"/>
      <c r="O7" s="1198"/>
      <c r="P7" s="1198"/>
      <c r="Q7" s="1198"/>
      <c r="R7" s="1198"/>
      <c r="S7" s="1198"/>
      <c r="T7" s="1198"/>
      <c r="U7" s="679"/>
    </row>
    <row r="8" spans="1:21" ht="15.75" customHeight="1">
      <c r="A8" s="699"/>
      <c r="B8" s="700"/>
      <c r="C8" s="701"/>
      <c r="D8" s="697" t="s">
        <v>3907</v>
      </c>
      <c r="E8" s="702">
        <v>0</v>
      </c>
      <c r="G8" s="678" t="str">
        <f t="shared" si="0"/>
        <v>A0001</v>
      </c>
      <c r="H8" s="679"/>
      <c r="I8" s="1357" t="s">
        <v>3914</v>
      </c>
      <c r="J8" s="741" t="s">
        <v>3916</v>
      </c>
      <c r="K8" s="743">
        <v>3.68E-4</v>
      </c>
      <c r="L8" s="743">
        <v>0</v>
      </c>
      <c r="M8" s="681"/>
      <c r="N8" s="679" t="s">
        <v>3908</v>
      </c>
      <c r="O8" s="1198"/>
      <c r="P8" s="1198"/>
      <c r="Q8" s="1198"/>
      <c r="R8" s="1198"/>
      <c r="S8" s="1198" t="s">
        <v>3909</v>
      </c>
      <c r="T8" s="1198"/>
      <c r="U8" s="679"/>
    </row>
    <row r="9" spans="1:21" ht="15.75" customHeight="1">
      <c r="A9" s="699"/>
      <c r="B9" s="700"/>
      <c r="C9" s="701"/>
      <c r="D9" s="697" t="s">
        <v>3910</v>
      </c>
      <c r="E9" s="702">
        <v>0.48199999999999998</v>
      </c>
      <c r="G9" s="678" t="str">
        <f t="shared" si="0"/>
        <v>A0001</v>
      </c>
      <c r="H9" s="679"/>
      <c r="I9" s="1357" t="s">
        <v>3919</v>
      </c>
      <c r="J9" s="741" t="s">
        <v>6372</v>
      </c>
      <c r="K9" s="743">
        <v>5.4799999999999998E-4</v>
      </c>
      <c r="L9" s="743">
        <v>0</v>
      </c>
      <c r="M9" s="681"/>
      <c r="N9" s="679"/>
      <c r="O9" s="1198"/>
      <c r="P9" s="1198"/>
      <c r="Q9" s="1198"/>
      <c r="R9" s="1198"/>
      <c r="S9" s="1198"/>
      <c r="T9" s="1198"/>
      <c r="U9" s="679"/>
    </row>
    <row r="10" spans="1:21" ht="17.25" customHeight="1">
      <c r="A10" s="703" t="s">
        <v>3911</v>
      </c>
      <c r="B10" s="704" t="s">
        <v>3912</v>
      </c>
      <c r="C10" s="705">
        <v>0.47</v>
      </c>
      <c r="D10" s="706"/>
      <c r="E10" s="702">
        <v>0.499</v>
      </c>
      <c r="G10" s="678" t="str">
        <f t="shared" si="0"/>
        <v>A0002</v>
      </c>
      <c r="H10" s="679"/>
      <c r="I10" s="1357" t="s">
        <v>5693</v>
      </c>
      <c r="J10" s="741" t="s">
        <v>3920</v>
      </c>
      <c r="K10" s="743">
        <v>5.4799999999999998E-4</v>
      </c>
      <c r="L10" s="743">
        <v>4.9200000000000003E-4</v>
      </c>
      <c r="M10" s="681"/>
      <c r="N10" s="679"/>
      <c r="O10" s="1198"/>
      <c r="P10" s="1198"/>
      <c r="Q10" s="1198"/>
      <c r="R10" s="1198"/>
      <c r="S10" s="1198"/>
      <c r="T10" s="1198"/>
      <c r="U10" s="679"/>
    </row>
    <row r="11" spans="1:21">
      <c r="A11" s="703" t="s">
        <v>3914</v>
      </c>
      <c r="B11" s="704" t="s">
        <v>3915</v>
      </c>
      <c r="C11" s="707">
        <v>0.55599999999999994</v>
      </c>
      <c r="D11" s="708"/>
      <c r="E11" s="702">
        <v>0</v>
      </c>
      <c r="G11" s="678" t="str">
        <f t="shared" si="0"/>
        <v>A0003</v>
      </c>
      <c r="H11" s="679"/>
      <c r="I11" s="1357" t="s">
        <v>3924</v>
      </c>
      <c r="J11" s="741" t="s">
        <v>3925</v>
      </c>
      <c r="K11" s="743">
        <v>5.3499999999999999E-4</v>
      </c>
      <c r="L11" s="743">
        <v>0</v>
      </c>
      <c r="M11" s="681"/>
      <c r="N11" s="679"/>
      <c r="O11" s="1198"/>
      <c r="P11" s="1198"/>
      <c r="Q11" s="1198"/>
      <c r="R11" s="1198"/>
      <c r="S11" s="1198"/>
      <c r="T11" s="1198"/>
      <c r="U11" s="679"/>
    </row>
    <row r="12" spans="1:21" ht="15.75" customHeight="1">
      <c r="A12" s="694" t="s">
        <v>3917</v>
      </c>
      <c r="B12" s="709" t="s">
        <v>3918</v>
      </c>
      <c r="C12" s="696">
        <v>0.61899999999999999</v>
      </c>
      <c r="D12" s="697" t="s">
        <v>3902</v>
      </c>
      <c r="E12" s="702">
        <v>0</v>
      </c>
      <c r="G12" s="678" t="str">
        <f t="shared" si="0"/>
        <v>A0004</v>
      </c>
      <c r="H12" s="679"/>
      <c r="I12" s="1357" t="s">
        <v>3926</v>
      </c>
      <c r="J12" s="741" t="s">
        <v>3925</v>
      </c>
      <c r="K12" s="743">
        <v>5.3499999999999999E-4</v>
      </c>
      <c r="L12" s="743">
        <v>0</v>
      </c>
      <c r="M12" s="681"/>
      <c r="N12" s="679"/>
      <c r="O12" s="1198"/>
      <c r="P12" s="1198"/>
      <c r="Q12" s="1198"/>
      <c r="R12" s="1198"/>
      <c r="S12" s="1198"/>
      <c r="T12" s="1198"/>
      <c r="U12" s="679"/>
    </row>
    <row r="13" spans="1:21" ht="15.75" customHeight="1">
      <c r="A13" s="699"/>
      <c r="B13" s="700"/>
      <c r="C13" s="701"/>
      <c r="D13" s="697" t="s">
        <v>3921</v>
      </c>
      <c r="E13" s="702">
        <v>0.42799999999999999</v>
      </c>
      <c r="G13" s="678" t="str">
        <f t="shared" si="0"/>
        <v>A0004</v>
      </c>
      <c r="H13" s="679"/>
      <c r="I13" s="1357" t="s">
        <v>5694</v>
      </c>
      <c r="J13" s="741" t="s">
        <v>3925</v>
      </c>
      <c r="K13" s="743">
        <v>5.3499999999999999E-4</v>
      </c>
      <c r="L13" s="743">
        <v>5.1800000000000001E-4</v>
      </c>
      <c r="M13" s="681"/>
      <c r="N13" s="679"/>
      <c r="O13" s="1198"/>
      <c r="P13" s="1198"/>
      <c r="Q13" s="1198"/>
      <c r="R13" s="1198"/>
      <c r="S13" s="1198"/>
      <c r="T13" s="1198"/>
      <c r="U13" s="679"/>
    </row>
    <row r="14" spans="1:21" ht="15.75" customHeight="1">
      <c r="A14" s="710" t="s">
        <v>3922</v>
      </c>
      <c r="B14" s="711" t="s">
        <v>3923</v>
      </c>
      <c r="C14" s="712">
        <v>0.435</v>
      </c>
      <c r="D14" s="697" t="s">
        <v>3902</v>
      </c>
      <c r="E14" s="702">
        <v>0</v>
      </c>
      <c r="G14" s="678" t="str">
        <f t="shared" si="0"/>
        <v>A0006</v>
      </c>
      <c r="H14" s="679"/>
      <c r="I14" s="1357" t="s">
        <v>3928</v>
      </c>
      <c r="J14" s="741" t="s">
        <v>3930</v>
      </c>
      <c r="K14" s="743">
        <v>2.6200000000000003E-4</v>
      </c>
      <c r="L14" s="743">
        <v>4.0099999999999999E-4</v>
      </c>
      <c r="M14" s="681"/>
      <c r="N14" s="679"/>
      <c r="O14" s="1198"/>
      <c r="P14" s="1198"/>
      <c r="Q14" s="1198"/>
      <c r="R14" s="1198"/>
      <c r="S14" s="1198"/>
      <c r="T14" s="1198"/>
      <c r="U14" s="679"/>
    </row>
    <row r="15" spans="1:21" ht="15.75" customHeight="1">
      <c r="A15" s="713"/>
      <c r="B15" s="714"/>
      <c r="C15" s="715"/>
      <c r="D15" s="697" t="s">
        <v>3905</v>
      </c>
      <c r="E15" s="702">
        <v>0</v>
      </c>
      <c r="G15" s="678" t="str">
        <f t="shared" si="0"/>
        <v>A0006</v>
      </c>
      <c r="H15" s="679"/>
      <c r="I15" s="1357" t="s">
        <v>3931</v>
      </c>
      <c r="J15" s="741" t="s">
        <v>3933</v>
      </c>
      <c r="K15" s="743">
        <v>4.75E-4</v>
      </c>
      <c r="L15" s="743">
        <v>4.8200000000000001E-4</v>
      </c>
      <c r="M15" s="681"/>
      <c r="N15" s="679"/>
      <c r="O15" s="1198"/>
      <c r="P15" s="1198"/>
      <c r="Q15" s="1198"/>
      <c r="R15" s="1198"/>
      <c r="S15" s="1198"/>
      <c r="T15" s="1198"/>
      <c r="U15" s="679"/>
    </row>
    <row r="16" spans="1:21" ht="15.75" customHeight="1">
      <c r="A16" s="713"/>
      <c r="B16" s="714"/>
      <c r="C16" s="715"/>
      <c r="D16" s="697" t="s">
        <v>3927</v>
      </c>
      <c r="E16" s="702">
        <v>0.55800000000000005</v>
      </c>
      <c r="G16" s="678" t="str">
        <f t="shared" si="0"/>
        <v>A0006</v>
      </c>
      <c r="H16" s="679"/>
      <c r="I16" s="1357" t="s">
        <v>3936</v>
      </c>
      <c r="J16" s="741" t="s">
        <v>3937</v>
      </c>
      <c r="K16" s="743">
        <v>4.0499999999999998E-4</v>
      </c>
      <c r="L16" s="743">
        <v>0</v>
      </c>
      <c r="M16" s="681"/>
      <c r="N16" s="679"/>
      <c r="O16" s="1198"/>
      <c r="P16" s="1198"/>
      <c r="Q16" s="1198"/>
      <c r="R16" s="1198"/>
      <c r="S16" s="1198"/>
      <c r="T16" s="1198"/>
      <c r="U16" s="679"/>
    </row>
    <row r="17" spans="1:21" ht="17.25" customHeight="1">
      <c r="A17" s="703" t="s">
        <v>3928</v>
      </c>
      <c r="B17" s="704" t="s">
        <v>3929</v>
      </c>
      <c r="C17" s="707">
        <v>0.42700000000000005</v>
      </c>
      <c r="D17" s="706"/>
      <c r="E17" s="702">
        <v>0.52100000000000002</v>
      </c>
      <c r="G17" s="678" t="str">
        <f t="shared" si="0"/>
        <v>A0007</v>
      </c>
      <c r="H17" s="679"/>
      <c r="I17" s="1357" t="s">
        <v>3938</v>
      </c>
      <c r="J17" s="741" t="s">
        <v>3937</v>
      </c>
      <c r="K17" s="743">
        <v>4.0499999999999998E-4</v>
      </c>
      <c r="L17" s="743">
        <v>0</v>
      </c>
      <c r="M17" s="681"/>
      <c r="N17" s="679"/>
      <c r="O17" s="1198"/>
      <c r="P17" s="1198"/>
      <c r="Q17" s="1198"/>
      <c r="R17" s="1198"/>
      <c r="S17" s="1198"/>
      <c r="T17" s="1198"/>
      <c r="U17" s="679"/>
    </row>
    <row r="18" spans="1:21">
      <c r="A18" s="703" t="s">
        <v>3931</v>
      </c>
      <c r="B18" s="704" t="s">
        <v>3932</v>
      </c>
      <c r="C18" s="707">
        <v>0.45800000000000002</v>
      </c>
      <c r="D18" s="708"/>
      <c r="E18" s="702">
        <v>0.496</v>
      </c>
      <c r="G18" s="678" t="str">
        <f t="shared" si="0"/>
        <v>A0008</v>
      </c>
      <c r="H18" s="679"/>
      <c r="I18" s="1357" t="s">
        <v>3939</v>
      </c>
      <c r="J18" s="741" t="s">
        <v>3937</v>
      </c>
      <c r="K18" s="743">
        <v>4.0499999999999998E-4</v>
      </c>
      <c r="L18" s="743">
        <v>2.0000000000000001E-4</v>
      </c>
      <c r="M18" s="681"/>
      <c r="N18" s="679"/>
      <c r="O18" s="1198"/>
      <c r="P18" s="1198"/>
      <c r="Q18" s="1198"/>
      <c r="R18" s="1198"/>
      <c r="S18" s="1198"/>
      <c r="T18" s="1198"/>
      <c r="U18" s="679"/>
    </row>
    <row r="19" spans="1:21" ht="15.75" customHeight="1">
      <c r="A19" s="716" t="s">
        <v>3934</v>
      </c>
      <c r="B19" s="709" t="s">
        <v>3935</v>
      </c>
      <c r="C19" s="696">
        <v>0.373</v>
      </c>
      <c r="D19" s="697" t="s">
        <v>3902</v>
      </c>
      <c r="E19" s="702">
        <v>0</v>
      </c>
      <c r="G19" s="678" t="str">
        <f t="shared" si="0"/>
        <v>A0009</v>
      </c>
      <c r="H19" s="679"/>
      <c r="I19" s="1357" t="s">
        <v>3941</v>
      </c>
      <c r="J19" s="741" t="s">
        <v>3937</v>
      </c>
      <c r="K19" s="743">
        <v>4.0499999999999998E-4</v>
      </c>
      <c r="L19" s="743">
        <v>2.2000000000000001E-4</v>
      </c>
      <c r="M19" s="681"/>
      <c r="N19" s="679"/>
      <c r="O19" s="1198"/>
      <c r="P19" s="1198"/>
      <c r="Q19" s="1198"/>
      <c r="R19" s="1198"/>
      <c r="S19" s="1198"/>
      <c r="T19" s="1198"/>
      <c r="U19" s="679"/>
    </row>
    <row r="20" spans="1:21" ht="15.75" customHeight="1">
      <c r="A20" s="699"/>
      <c r="B20" s="700"/>
      <c r="C20" s="701"/>
      <c r="D20" s="697" t="s">
        <v>3905</v>
      </c>
      <c r="E20" s="702">
        <v>0</v>
      </c>
      <c r="G20" s="678" t="str">
        <f t="shared" si="0"/>
        <v>A0009</v>
      </c>
      <c r="H20" s="679"/>
      <c r="I20" s="1357" t="s">
        <v>3943</v>
      </c>
      <c r="J20" s="741" t="s">
        <v>3937</v>
      </c>
      <c r="K20" s="743">
        <v>4.0499999999999998E-4</v>
      </c>
      <c r="L20" s="743">
        <v>2.9999999999999997E-4</v>
      </c>
      <c r="M20" s="681"/>
      <c r="N20" s="679"/>
      <c r="O20" s="1198"/>
      <c r="P20" s="1198"/>
      <c r="Q20" s="1198"/>
      <c r="R20" s="1198"/>
      <c r="S20" s="1198"/>
      <c r="T20" s="1198"/>
      <c r="U20" s="679"/>
    </row>
    <row r="21" spans="1:21" ht="15.75" customHeight="1">
      <c r="A21" s="699"/>
      <c r="B21" s="700"/>
      <c r="C21" s="701"/>
      <c r="D21" s="697" t="s">
        <v>3907</v>
      </c>
      <c r="E21" s="702">
        <v>0.22</v>
      </c>
      <c r="G21" s="678" t="str">
        <f t="shared" si="0"/>
        <v>A0009</v>
      </c>
      <c r="H21" s="679"/>
      <c r="I21" s="1357" t="s">
        <v>3945</v>
      </c>
      <c r="J21" s="741" t="s">
        <v>3937</v>
      </c>
      <c r="K21" s="743">
        <v>4.0499999999999998E-4</v>
      </c>
      <c r="L21" s="743">
        <v>3.4899999999999997E-4</v>
      </c>
      <c r="M21" s="681"/>
      <c r="N21" s="679"/>
      <c r="O21" s="1198"/>
      <c r="P21" s="1198"/>
      <c r="Q21" s="1198"/>
      <c r="R21" s="1198"/>
      <c r="S21" s="1198"/>
      <c r="T21" s="1198"/>
      <c r="U21" s="679"/>
    </row>
    <row r="22" spans="1:21" ht="15.75" customHeight="1">
      <c r="A22" s="699"/>
      <c r="B22" s="700"/>
      <c r="C22" s="701"/>
      <c r="D22" s="697" t="s">
        <v>3940</v>
      </c>
      <c r="E22" s="702">
        <v>0.33</v>
      </c>
      <c r="G22" s="678" t="str">
        <f t="shared" si="0"/>
        <v>A0009</v>
      </c>
      <c r="H22" s="679"/>
      <c r="I22" s="1357" t="s">
        <v>3947</v>
      </c>
      <c r="J22" s="741" t="s">
        <v>3937</v>
      </c>
      <c r="K22" s="743">
        <v>4.0499999999999998E-4</v>
      </c>
      <c r="L22" s="743">
        <v>3.6999999999999999E-4</v>
      </c>
      <c r="M22" s="681"/>
      <c r="N22" s="679"/>
      <c r="O22" s="1198"/>
      <c r="P22" s="1198"/>
      <c r="Q22" s="1198"/>
      <c r="R22" s="1198"/>
      <c r="S22" s="1198"/>
      <c r="T22" s="1198"/>
      <c r="U22" s="679"/>
    </row>
    <row r="23" spans="1:21" ht="15.75" customHeight="1">
      <c r="A23" s="699"/>
      <c r="B23" s="700"/>
      <c r="C23" s="701"/>
      <c r="D23" s="697" t="s">
        <v>3942</v>
      </c>
      <c r="E23" s="702">
        <v>0.34900000000000003</v>
      </c>
      <c r="G23" s="678" t="str">
        <f t="shared" si="0"/>
        <v>A0009</v>
      </c>
      <c r="H23" s="679"/>
      <c r="I23" s="1357" t="s">
        <v>5695</v>
      </c>
      <c r="J23" s="741" t="s">
        <v>3937</v>
      </c>
      <c r="K23" s="743">
        <v>4.0499999999999998E-4</v>
      </c>
      <c r="L23" s="743">
        <v>4.08E-4</v>
      </c>
      <c r="M23" s="681"/>
      <c r="N23" s="679"/>
      <c r="O23" s="1198"/>
      <c r="P23" s="1198"/>
      <c r="Q23" s="1198"/>
      <c r="R23" s="1198"/>
      <c r="S23" s="1198"/>
      <c r="T23" s="1198"/>
      <c r="U23" s="679"/>
    </row>
    <row r="24" spans="1:21" ht="15.75" customHeight="1">
      <c r="A24" s="699"/>
      <c r="B24" s="700"/>
      <c r="C24" s="701"/>
      <c r="D24" s="697" t="s">
        <v>3944</v>
      </c>
      <c r="E24" s="702">
        <v>0.4</v>
      </c>
      <c r="G24" s="678" t="str">
        <f t="shared" si="0"/>
        <v>A0009</v>
      </c>
      <c r="H24" s="679"/>
      <c r="I24" s="1357" t="s">
        <v>5696</v>
      </c>
      <c r="J24" s="741" t="s">
        <v>3951</v>
      </c>
      <c r="K24" s="743">
        <v>4.3100000000000001E-4</v>
      </c>
      <c r="L24" s="743">
        <v>0</v>
      </c>
      <c r="M24" s="681"/>
      <c r="N24" s="679"/>
      <c r="O24" s="1198"/>
      <c r="P24" s="1198"/>
      <c r="Q24" s="1198"/>
      <c r="R24" s="1198"/>
      <c r="S24" s="1198"/>
      <c r="T24" s="1198"/>
      <c r="U24" s="679"/>
    </row>
    <row r="25" spans="1:21" ht="15.75" customHeight="1">
      <c r="A25" s="699"/>
      <c r="B25" s="700"/>
      <c r="C25" s="701"/>
      <c r="D25" s="697" t="s">
        <v>3946</v>
      </c>
      <c r="E25" s="702">
        <v>0.40499999999999997</v>
      </c>
      <c r="G25" s="678" t="str">
        <f t="shared" si="0"/>
        <v>A0009</v>
      </c>
      <c r="H25" s="679"/>
      <c r="I25" s="1357" t="s">
        <v>5697</v>
      </c>
      <c r="J25" s="741" t="s">
        <v>3951</v>
      </c>
      <c r="K25" s="743">
        <v>4.3100000000000001E-4</v>
      </c>
      <c r="L25" s="743">
        <v>4.28E-4</v>
      </c>
      <c r="M25" s="681"/>
      <c r="N25" s="679"/>
      <c r="O25" s="1198"/>
      <c r="P25" s="1198"/>
      <c r="Q25" s="1198"/>
      <c r="R25" s="1198"/>
      <c r="S25" s="1198"/>
      <c r="T25" s="1198"/>
      <c r="U25" s="679"/>
    </row>
    <row r="26" spans="1:21" ht="15.75" customHeight="1">
      <c r="A26" s="699"/>
      <c r="B26" s="700"/>
      <c r="C26" s="701"/>
      <c r="D26" s="697" t="s">
        <v>3948</v>
      </c>
      <c r="E26" s="702">
        <v>0.38499999999999995</v>
      </c>
      <c r="G26" s="678" t="str">
        <f t="shared" si="0"/>
        <v>A0009</v>
      </c>
      <c r="H26" s="679"/>
      <c r="I26" s="1357" t="s">
        <v>3954</v>
      </c>
      <c r="J26" s="741" t="s">
        <v>3955</v>
      </c>
      <c r="K26" s="743">
        <v>4.5100000000000001E-4</v>
      </c>
      <c r="L26" s="743">
        <v>0</v>
      </c>
      <c r="M26" s="681"/>
      <c r="N26" s="679"/>
      <c r="O26" s="1198"/>
      <c r="P26" s="1198"/>
      <c r="Q26" s="1198"/>
      <c r="R26" s="1198"/>
      <c r="S26" s="1198"/>
      <c r="T26" s="1198"/>
      <c r="U26" s="679"/>
    </row>
    <row r="27" spans="1:21" ht="17.25" customHeight="1">
      <c r="A27" s="703" t="s">
        <v>3949</v>
      </c>
      <c r="B27" s="704" t="s">
        <v>3950</v>
      </c>
      <c r="C27" s="707">
        <v>0.41899999999999998</v>
      </c>
      <c r="D27" s="706"/>
      <c r="E27" s="702">
        <v>0.42499999999999999</v>
      </c>
      <c r="G27" s="678" t="str">
        <f t="shared" si="0"/>
        <v>A0011</v>
      </c>
      <c r="H27" s="679"/>
      <c r="I27" s="1357" t="s">
        <v>3956</v>
      </c>
      <c r="J27" s="741" t="s">
        <v>3955</v>
      </c>
      <c r="K27" s="743">
        <v>4.5100000000000001E-4</v>
      </c>
      <c r="L27" s="743">
        <v>2.0000000000000001E-4</v>
      </c>
      <c r="M27" s="681"/>
      <c r="N27" s="679"/>
      <c r="O27" s="1198"/>
      <c r="P27" s="1198"/>
      <c r="Q27" s="1198"/>
      <c r="R27" s="1198"/>
      <c r="S27" s="1198"/>
      <c r="T27" s="1198"/>
      <c r="U27" s="679"/>
    </row>
    <row r="28" spans="1:21" ht="15.75" customHeight="1">
      <c r="A28" s="717" t="s">
        <v>3952</v>
      </c>
      <c r="B28" s="711" t="s">
        <v>3953</v>
      </c>
      <c r="C28" s="712">
        <v>0.48500000000000004</v>
      </c>
      <c r="D28" s="697" t="s">
        <v>3902</v>
      </c>
      <c r="E28" s="702">
        <v>0</v>
      </c>
      <c r="G28" s="678" t="str">
        <f t="shared" si="0"/>
        <v>A0012</v>
      </c>
      <c r="H28" s="679"/>
      <c r="I28" s="1357" t="s">
        <v>5698</v>
      </c>
      <c r="J28" s="741" t="s">
        <v>3955</v>
      </c>
      <c r="K28" s="743">
        <v>4.5100000000000001E-4</v>
      </c>
      <c r="L28" s="743">
        <v>5.2099999999999998E-4</v>
      </c>
      <c r="M28" s="681"/>
      <c r="N28" s="679"/>
      <c r="O28" s="1198"/>
      <c r="P28" s="1198"/>
      <c r="Q28" s="1198"/>
      <c r="R28" s="1198"/>
      <c r="S28" s="1198"/>
      <c r="T28" s="1198"/>
      <c r="U28" s="679"/>
    </row>
    <row r="29" spans="1:21" ht="15.75" customHeight="1">
      <c r="A29" s="713"/>
      <c r="B29" s="714"/>
      <c r="C29" s="715"/>
      <c r="D29" s="697" t="s">
        <v>3905</v>
      </c>
      <c r="E29" s="702">
        <v>0.2</v>
      </c>
      <c r="G29" s="678" t="str">
        <f t="shared" si="0"/>
        <v>A0012</v>
      </c>
      <c r="H29" s="679"/>
      <c r="I29" s="1357" t="s">
        <v>3957</v>
      </c>
      <c r="J29" s="741" t="s">
        <v>3959</v>
      </c>
      <c r="K29" s="743">
        <v>5.4699999999999996E-4</v>
      </c>
      <c r="L29" s="743">
        <v>5.0600000000000005E-4</v>
      </c>
      <c r="M29" s="681"/>
      <c r="N29" s="679"/>
      <c r="O29" s="1198"/>
      <c r="P29" s="1198"/>
      <c r="Q29" s="1198"/>
      <c r="R29" s="1198"/>
      <c r="S29" s="1198"/>
      <c r="T29" s="1198"/>
      <c r="U29" s="679"/>
    </row>
    <row r="30" spans="1:21" ht="15.75" customHeight="1">
      <c r="A30" s="713"/>
      <c r="B30" s="714"/>
      <c r="C30" s="715"/>
      <c r="D30" s="697" t="s">
        <v>3927</v>
      </c>
      <c r="E30" s="702">
        <v>0.54600000000000004</v>
      </c>
      <c r="G30" s="678" t="str">
        <f t="shared" si="0"/>
        <v>A0012</v>
      </c>
      <c r="H30" s="679"/>
      <c r="I30" s="1357" t="s">
        <v>3963</v>
      </c>
      <c r="J30" s="741" t="s">
        <v>3964</v>
      </c>
      <c r="K30" s="743">
        <v>4.3199999999999998E-4</v>
      </c>
      <c r="L30" s="743">
        <v>0</v>
      </c>
      <c r="M30" s="681"/>
      <c r="N30" s="679"/>
      <c r="O30" s="1198"/>
      <c r="P30" s="1198"/>
      <c r="Q30" s="1198"/>
      <c r="R30" s="1198"/>
      <c r="S30" s="1198"/>
      <c r="T30" s="1198"/>
      <c r="U30" s="679"/>
    </row>
    <row r="31" spans="1:21" ht="17.25" customHeight="1">
      <c r="A31" s="703" t="s">
        <v>3957</v>
      </c>
      <c r="B31" s="704" t="s">
        <v>3958</v>
      </c>
      <c r="C31" s="707">
        <v>0.55699999999999994</v>
      </c>
      <c r="D31" s="706"/>
      <c r="E31" s="702">
        <v>0.52500000000000002</v>
      </c>
      <c r="G31" s="678" t="str">
        <f t="shared" si="0"/>
        <v>A0013</v>
      </c>
      <c r="H31" s="679"/>
      <c r="I31" s="1357" t="s">
        <v>5699</v>
      </c>
      <c r="J31" s="741" t="s">
        <v>3964</v>
      </c>
      <c r="K31" s="743">
        <v>4.3199999999999998E-4</v>
      </c>
      <c r="L31" s="743">
        <v>5.5400000000000002E-4</v>
      </c>
      <c r="M31" s="681"/>
      <c r="N31" s="679" t="s">
        <v>3960</v>
      </c>
      <c r="O31" s="1198"/>
      <c r="P31" s="1198"/>
      <c r="Q31" s="1198"/>
      <c r="R31" s="1198"/>
      <c r="S31" s="1198"/>
      <c r="T31" s="1198"/>
      <c r="U31" s="679"/>
    </row>
    <row r="32" spans="1:21" ht="15.75" customHeight="1">
      <c r="A32" s="716" t="s">
        <v>3961</v>
      </c>
      <c r="B32" s="709" t="s">
        <v>3962</v>
      </c>
      <c r="C32" s="696">
        <v>0.34699999999999998</v>
      </c>
      <c r="D32" s="697" t="s">
        <v>3902</v>
      </c>
      <c r="E32" s="702">
        <v>0</v>
      </c>
      <c r="G32" s="678" t="str">
        <f t="shared" si="0"/>
        <v>A0014</v>
      </c>
      <c r="H32" s="679"/>
      <c r="I32" s="1357" t="s">
        <v>3967</v>
      </c>
      <c r="J32" s="741" t="s">
        <v>5700</v>
      </c>
      <c r="K32" s="743">
        <v>4.9899999999999999E-4</v>
      </c>
      <c r="L32" s="743">
        <v>0</v>
      </c>
      <c r="M32" s="681"/>
      <c r="N32" s="679" t="s">
        <v>6392</v>
      </c>
      <c r="O32" s="1198"/>
      <c r="P32" s="1198"/>
      <c r="Q32" s="1198"/>
      <c r="R32" s="1198"/>
      <c r="S32" s="1198"/>
      <c r="T32" s="1198"/>
      <c r="U32" s="679"/>
    </row>
    <row r="33" spans="1:21" ht="15.75" customHeight="1">
      <c r="A33" s="699"/>
      <c r="B33" s="700"/>
      <c r="C33" s="701"/>
      <c r="D33" s="697" t="s">
        <v>3921</v>
      </c>
      <c r="E33" s="702">
        <v>0.57799999999999996</v>
      </c>
      <c r="G33" s="678" t="str">
        <f t="shared" si="0"/>
        <v>A0014</v>
      </c>
      <c r="H33" s="679"/>
      <c r="I33" s="1357" t="s">
        <v>5701</v>
      </c>
      <c r="J33" s="741" t="s">
        <v>5700</v>
      </c>
      <c r="K33" s="743">
        <v>4.9899999999999999E-4</v>
      </c>
      <c r="L33" s="743">
        <v>4.4799999999999999E-4</v>
      </c>
      <c r="M33" s="681"/>
      <c r="N33" s="679"/>
      <c r="O33" s="1198"/>
      <c r="P33" s="1198"/>
      <c r="Q33" s="1198"/>
      <c r="R33" s="1198"/>
      <c r="S33" s="1198"/>
      <c r="T33" s="1198"/>
      <c r="U33" s="679"/>
    </row>
    <row r="34" spans="1:21" ht="15.75" customHeight="1">
      <c r="A34" s="716" t="s">
        <v>3965</v>
      </c>
      <c r="B34" s="709" t="s">
        <v>3966</v>
      </c>
      <c r="C34" s="696">
        <v>0.38200000000000001</v>
      </c>
      <c r="D34" s="697" t="s">
        <v>3902</v>
      </c>
      <c r="E34" s="702">
        <v>0</v>
      </c>
      <c r="G34" s="678" t="str">
        <f t="shared" si="0"/>
        <v>A0015</v>
      </c>
      <c r="H34" s="679"/>
      <c r="I34" s="1357" t="s">
        <v>3970</v>
      </c>
      <c r="J34" s="741" t="s">
        <v>3971</v>
      </c>
      <c r="K34" s="743">
        <v>3.4200000000000002E-4</v>
      </c>
      <c r="L34" s="743">
        <v>0</v>
      </c>
      <c r="M34" s="681"/>
      <c r="N34" s="679"/>
      <c r="O34" s="1198"/>
      <c r="P34" s="1198"/>
      <c r="Q34" s="1198"/>
      <c r="R34" s="1198"/>
      <c r="S34" s="1198"/>
      <c r="T34" s="1198"/>
      <c r="U34" s="679"/>
    </row>
    <row r="35" spans="1:21" ht="15.75" customHeight="1">
      <c r="A35" s="699"/>
      <c r="B35" s="700"/>
      <c r="C35" s="701"/>
      <c r="D35" s="697" t="s">
        <v>3921</v>
      </c>
      <c r="E35" s="702">
        <v>0.40799999999999997</v>
      </c>
      <c r="G35" s="678" t="str">
        <f t="shared" si="0"/>
        <v>A0015</v>
      </c>
      <c r="H35" s="679"/>
      <c r="I35" s="1357" t="s">
        <v>3972</v>
      </c>
      <c r="J35" s="741" t="s">
        <v>3971</v>
      </c>
      <c r="K35" s="743">
        <v>3.4200000000000002E-4</v>
      </c>
      <c r="L35" s="743">
        <v>1.9700000000000002E-4</v>
      </c>
      <c r="M35" s="681"/>
      <c r="N35" s="679"/>
      <c r="O35" s="1198"/>
      <c r="P35" s="1198"/>
      <c r="Q35" s="1198"/>
      <c r="R35" s="1198"/>
      <c r="S35" s="1198"/>
      <c r="T35" s="1198"/>
      <c r="U35" s="679"/>
    </row>
    <row r="36" spans="1:21" ht="15.75" customHeight="1">
      <c r="A36" s="716" t="s">
        <v>3968</v>
      </c>
      <c r="B36" s="709" t="s">
        <v>3969</v>
      </c>
      <c r="C36" s="696">
        <v>0.34400000000000003</v>
      </c>
      <c r="D36" s="697" t="s">
        <v>3902</v>
      </c>
      <c r="E36" s="702">
        <v>0</v>
      </c>
      <c r="G36" s="678" t="str">
        <f t="shared" si="0"/>
        <v>A0016</v>
      </c>
      <c r="H36" s="679"/>
      <c r="I36" s="1357" t="s">
        <v>3973</v>
      </c>
      <c r="J36" s="741" t="s">
        <v>3971</v>
      </c>
      <c r="K36" s="743">
        <v>3.4200000000000002E-4</v>
      </c>
      <c r="L36" s="743">
        <v>0</v>
      </c>
      <c r="M36" s="681"/>
      <c r="N36" s="679"/>
      <c r="O36" s="1198"/>
      <c r="P36" s="1198"/>
      <c r="Q36" s="1198"/>
      <c r="R36" s="1198"/>
      <c r="S36" s="1198"/>
      <c r="T36" s="1198"/>
      <c r="U36" s="679"/>
    </row>
    <row r="37" spans="1:21" ht="15.75" customHeight="1">
      <c r="A37" s="699"/>
      <c r="B37" s="700"/>
      <c r="C37" s="701"/>
      <c r="D37" s="697" t="s">
        <v>3905</v>
      </c>
      <c r="E37" s="702">
        <v>0.19799999999999998</v>
      </c>
      <c r="G37" s="678" t="str">
        <f t="shared" si="0"/>
        <v>A0016</v>
      </c>
      <c r="H37" s="679"/>
      <c r="I37" s="1357" t="s">
        <v>3974</v>
      </c>
      <c r="J37" s="741" t="s">
        <v>3971</v>
      </c>
      <c r="K37" s="743">
        <v>3.4200000000000002E-4</v>
      </c>
      <c r="L37" s="743">
        <v>0</v>
      </c>
      <c r="M37" s="681"/>
      <c r="N37" s="679"/>
      <c r="O37" s="1198"/>
      <c r="P37" s="1198"/>
      <c r="Q37" s="1198"/>
      <c r="R37" s="1198"/>
      <c r="S37" s="1198"/>
      <c r="T37" s="1198"/>
      <c r="U37" s="679"/>
    </row>
    <row r="38" spans="1:21" ht="15.75" customHeight="1">
      <c r="A38" s="699"/>
      <c r="B38" s="700"/>
      <c r="C38" s="701"/>
      <c r="D38" s="697" t="s">
        <v>3907</v>
      </c>
      <c r="E38" s="702">
        <v>0</v>
      </c>
      <c r="G38" s="678" t="str">
        <f t="shared" si="0"/>
        <v>A0016</v>
      </c>
      <c r="H38" s="679"/>
      <c r="I38" s="1357" t="s">
        <v>3975</v>
      </c>
      <c r="J38" s="741" t="s">
        <v>3971</v>
      </c>
      <c r="K38" s="743">
        <v>3.4200000000000002E-4</v>
      </c>
      <c r="L38" s="743">
        <v>2.4699999999999999E-4</v>
      </c>
      <c r="M38" s="681"/>
      <c r="N38" s="679"/>
      <c r="O38" s="1198"/>
      <c r="P38" s="1198"/>
      <c r="Q38" s="1198"/>
      <c r="R38" s="1198"/>
      <c r="S38" s="1198"/>
      <c r="T38" s="1198"/>
      <c r="U38" s="679"/>
    </row>
    <row r="39" spans="1:21" ht="15.75" customHeight="1">
      <c r="A39" s="699"/>
      <c r="B39" s="700"/>
      <c r="C39" s="701"/>
      <c r="D39" s="697" t="s">
        <v>3940</v>
      </c>
      <c r="E39" s="702">
        <v>0</v>
      </c>
      <c r="G39" s="678" t="str">
        <f t="shared" si="0"/>
        <v>A0016</v>
      </c>
      <c r="H39" s="679"/>
      <c r="I39" s="1357" t="s">
        <v>3976</v>
      </c>
      <c r="J39" s="741" t="s">
        <v>3971</v>
      </c>
      <c r="K39" s="743">
        <v>3.4200000000000002E-4</v>
      </c>
      <c r="L39" s="743">
        <v>0</v>
      </c>
      <c r="M39" s="681"/>
      <c r="N39" s="679"/>
      <c r="O39" s="1198"/>
      <c r="P39" s="1198"/>
      <c r="Q39" s="1198"/>
      <c r="R39" s="1198"/>
      <c r="S39" s="1198"/>
      <c r="T39" s="1198"/>
      <c r="U39" s="679"/>
    </row>
    <row r="40" spans="1:21" ht="15.75" customHeight="1">
      <c r="A40" s="699"/>
      <c r="B40" s="700"/>
      <c r="C40" s="701"/>
      <c r="D40" s="697" t="s">
        <v>3942</v>
      </c>
      <c r="E40" s="702">
        <v>0.309</v>
      </c>
      <c r="G40" s="678" t="str">
        <f t="shared" si="0"/>
        <v>A0016</v>
      </c>
      <c r="H40" s="679"/>
      <c r="I40" s="1357" t="s">
        <v>3977</v>
      </c>
      <c r="J40" s="741" t="s">
        <v>3971</v>
      </c>
      <c r="K40" s="743">
        <v>3.4200000000000002E-4</v>
      </c>
      <c r="L40" s="743">
        <v>0</v>
      </c>
      <c r="M40" s="681"/>
      <c r="N40" s="679"/>
      <c r="O40" s="1198"/>
      <c r="P40" s="1198"/>
      <c r="Q40" s="1198"/>
      <c r="R40" s="1198"/>
      <c r="S40" s="1198"/>
      <c r="T40" s="1198"/>
      <c r="U40" s="679"/>
    </row>
    <row r="41" spans="1:21" ht="15.75" customHeight="1">
      <c r="A41" s="699"/>
      <c r="B41" s="700"/>
      <c r="C41" s="701"/>
      <c r="D41" s="697" t="s">
        <v>3944</v>
      </c>
      <c r="E41" s="702">
        <v>0</v>
      </c>
      <c r="G41" s="678" t="str">
        <f t="shared" si="0"/>
        <v>A0016</v>
      </c>
      <c r="H41" s="679"/>
      <c r="I41" s="1357" t="s">
        <v>5702</v>
      </c>
      <c r="J41" s="741" t="s">
        <v>3971</v>
      </c>
      <c r="K41" s="743">
        <v>3.4200000000000002E-4</v>
      </c>
      <c r="L41" s="743">
        <v>0</v>
      </c>
      <c r="M41" s="681"/>
      <c r="N41" s="679"/>
      <c r="O41" s="1198"/>
      <c r="P41" s="1198"/>
      <c r="Q41" s="1198"/>
      <c r="R41" s="1198"/>
      <c r="S41" s="1198"/>
      <c r="T41" s="1198"/>
      <c r="U41" s="679"/>
    </row>
    <row r="42" spans="1:21" ht="15.75" customHeight="1">
      <c r="A42" s="699"/>
      <c r="B42" s="700"/>
      <c r="C42" s="701"/>
      <c r="D42" s="697" t="s">
        <v>3946</v>
      </c>
      <c r="E42" s="702">
        <v>0.221</v>
      </c>
      <c r="G42" s="678" t="str">
        <f t="shared" si="0"/>
        <v>A0016</v>
      </c>
      <c r="H42" s="679"/>
      <c r="I42" s="1357" t="s">
        <v>5703</v>
      </c>
      <c r="J42" s="741" t="s">
        <v>3971</v>
      </c>
      <c r="K42" s="743">
        <v>3.4200000000000002E-4</v>
      </c>
      <c r="L42" s="743">
        <v>2.4800000000000001E-4</v>
      </c>
      <c r="M42" s="681"/>
      <c r="N42" s="679"/>
      <c r="O42" s="1198"/>
      <c r="P42" s="1198"/>
      <c r="Q42" s="1198"/>
      <c r="R42" s="1198"/>
      <c r="S42" s="1198"/>
      <c r="T42" s="1198"/>
      <c r="U42" s="679"/>
    </row>
    <row r="43" spans="1:21" ht="15.75" customHeight="1">
      <c r="A43" s="699"/>
      <c r="B43" s="700"/>
      <c r="C43" s="701"/>
      <c r="D43" s="697" t="s">
        <v>3948</v>
      </c>
      <c r="E43" s="702">
        <v>0.46400000000000002</v>
      </c>
      <c r="G43" s="678" t="str">
        <f t="shared" si="0"/>
        <v>A0016</v>
      </c>
      <c r="H43" s="679"/>
      <c r="I43" s="1357" t="s">
        <v>5704</v>
      </c>
      <c r="J43" s="741" t="s">
        <v>3971</v>
      </c>
      <c r="K43" s="743">
        <v>3.4200000000000002E-4</v>
      </c>
      <c r="L43" s="743">
        <v>4.08E-4</v>
      </c>
      <c r="M43" s="681"/>
      <c r="N43" s="679"/>
      <c r="O43" s="1198"/>
      <c r="P43" s="1198"/>
      <c r="Q43" s="1198"/>
      <c r="R43" s="1198"/>
      <c r="S43" s="1198"/>
      <c r="T43" s="1198"/>
      <c r="U43" s="679"/>
    </row>
    <row r="44" spans="1:21" ht="17.25" customHeight="1">
      <c r="A44" s="703" t="s">
        <v>3978</v>
      </c>
      <c r="B44" s="704" t="s">
        <v>3979</v>
      </c>
      <c r="C44" s="707">
        <v>0.504</v>
      </c>
      <c r="D44" s="706"/>
      <c r="E44" s="702">
        <v>0.53300000000000003</v>
      </c>
      <c r="G44" s="678" t="str">
        <f t="shared" si="0"/>
        <v>A0017</v>
      </c>
      <c r="H44" s="679"/>
      <c r="I44" s="1357" t="s">
        <v>3978</v>
      </c>
      <c r="J44" s="741" t="s">
        <v>5705</v>
      </c>
      <c r="K44" s="743">
        <v>4.8999999999999998E-4</v>
      </c>
      <c r="L44" s="743">
        <v>5.0100000000000003E-4</v>
      </c>
      <c r="M44" s="681"/>
      <c r="N44" s="679"/>
      <c r="O44" s="1198"/>
      <c r="P44" s="1198"/>
      <c r="Q44" s="1198"/>
      <c r="R44" s="1198"/>
      <c r="S44" s="1198"/>
      <c r="T44" s="1198"/>
      <c r="U44" s="679"/>
    </row>
    <row r="45" spans="1:21" ht="17.25" customHeight="1">
      <c r="A45" s="703" t="s">
        <v>3980</v>
      </c>
      <c r="B45" s="704" t="s">
        <v>3981</v>
      </c>
      <c r="C45" s="707">
        <v>0.433</v>
      </c>
      <c r="D45" s="706"/>
      <c r="E45" s="702">
        <v>0.47499999999999998</v>
      </c>
      <c r="G45" s="678" t="str">
        <f t="shared" si="0"/>
        <v>A0018</v>
      </c>
      <c r="H45" s="679"/>
      <c r="I45" s="1357" t="s">
        <v>5706</v>
      </c>
      <c r="J45" s="741" t="s">
        <v>3982</v>
      </c>
      <c r="K45" s="743">
        <v>3.8299999999999999E-4</v>
      </c>
      <c r="L45" s="743">
        <v>0</v>
      </c>
      <c r="M45" s="681"/>
      <c r="N45" s="679"/>
      <c r="O45" s="1198"/>
      <c r="P45" s="1198"/>
      <c r="Q45" s="1198"/>
      <c r="R45" s="1198"/>
      <c r="S45" s="1198"/>
      <c r="T45" s="1198"/>
      <c r="U45" s="679"/>
    </row>
    <row r="46" spans="1:21" ht="17.25" customHeight="1">
      <c r="A46" s="703" t="s">
        <v>3983</v>
      </c>
      <c r="B46" s="704" t="s">
        <v>3984</v>
      </c>
      <c r="C46" s="707">
        <v>0.42399999999999999</v>
      </c>
      <c r="D46" s="706"/>
      <c r="E46" s="702">
        <v>0.48500000000000004</v>
      </c>
      <c r="G46" s="678" t="str">
        <f t="shared" si="0"/>
        <v>A0019</v>
      </c>
      <c r="H46" s="679"/>
      <c r="I46" s="1357" t="s">
        <v>5707</v>
      </c>
      <c r="J46" s="741" t="s">
        <v>3982</v>
      </c>
      <c r="K46" s="743">
        <v>3.8299999999999999E-4</v>
      </c>
      <c r="L46" s="743">
        <v>4.0400000000000001E-4</v>
      </c>
      <c r="M46" s="681"/>
      <c r="N46" s="679"/>
      <c r="O46" s="1198"/>
      <c r="P46" s="1198"/>
      <c r="Q46" s="1198"/>
      <c r="R46" s="1198"/>
      <c r="S46" s="1198"/>
      <c r="T46" s="1198"/>
      <c r="U46" s="679"/>
    </row>
    <row r="47" spans="1:21" ht="18.600000000000001" customHeight="1">
      <c r="A47" s="703" t="s">
        <v>3986</v>
      </c>
      <c r="B47" s="704" t="s">
        <v>3987</v>
      </c>
      <c r="C47" s="707">
        <v>0.48299999999999998</v>
      </c>
      <c r="D47" s="708"/>
      <c r="E47" s="702">
        <v>0.48299999999999998</v>
      </c>
      <c r="G47" s="678" t="str">
        <f t="shared" si="0"/>
        <v>A0020</v>
      </c>
      <c r="H47" s="679"/>
      <c r="I47" s="1357" t="s">
        <v>5708</v>
      </c>
      <c r="J47" s="741" t="s">
        <v>3985</v>
      </c>
      <c r="K47" s="743">
        <v>4.6799999999999999E-4</v>
      </c>
      <c r="L47" s="743">
        <v>0</v>
      </c>
      <c r="M47" s="681"/>
      <c r="N47" s="679"/>
      <c r="O47" s="1198"/>
      <c r="P47" s="1198"/>
      <c r="Q47" s="1198"/>
      <c r="R47" s="1198"/>
      <c r="S47" s="1198"/>
      <c r="T47" s="1198"/>
      <c r="U47" s="679"/>
    </row>
    <row r="48" spans="1:21" ht="15.75" customHeight="1">
      <c r="A48" s="716" t="s">
        <v>3989</v>
      </c>
      <c r="B48" s="709" t="s">
        <v>3990</v>
      </c>
      <c r="C48" s="696">
        <v>0.36099999999999999</v>
      </c>
      <c r="D48" s="697" t="s">
        <v>3902</v>
      </c>
      <c r="E48" s="702">
        <v>0</v>
      </c>
      <c r="G48" s="678" t="str">
        <f t="shared" si="0"/>
        <v>A0021</v>
      </c>
      <c r="H48" s="679"/>
      <c r="I48" s="1357" t="s">
        <v>5709</v>
      </c>
      <c r="J48" s="741" t="s">
        <v>3985</v>
      </c>
      <c r="K48" s="743">
        <v>4.6799999999999999E-4</v>
      </c>
      <c r="L48" s="743">
        <v>4.84E-4</v>
      </c>
      <c r="M48" s="681"/>
      <c r="N48" s="679"/>
      <c r="O48" s="1198"/>
      <c r="P48" s="1198"/>
      <c r="Q48" s="1198"/>
      <c r="R48" s="1198"/>
      <c r="S48" s="1198"/>
      <c r="T48" s="1198"/>
      <c r="U48" s="679"/>
    </row>
    <row r="49" spans="1:21" ht="15.75" customHeight="1">
      <c r="A49" s="699"/>
      <c r="B49" s="700"/>
      <c r="C49" s="701"/>
      <c r="D49" s="697" t="s">
        <v>3905</v>
      </c>
      <c r="E49" s="702">
        <v>0.34900000000000003</v>
      </c>
      <c r="G49" s="678" t="str">
        <f t="shared" si="0"/>
        <v>A0021</v>
      </c>
      <c r="H49" s="679"/>
      <c r="I49" s="1357" t="s">
        <v>5710</v>
      </c>
      <c r="J49" s="741" t="s">
        <v>3988</v>
      </c>
      <c r="K49" s="743">
        <v>5.0600000000000005E-4</v>
      </c>
      <c r="L49" s="743">
        <v>0</v>
      </c>
      <c r="M49" s="681"/>
      <c r="N49" s="679"/>
      <c r="O49" s="1198"/>
      <c r="P49" s="1198"/>
      <c r="Q49" s="1198"/>
      <c r="R49" s="1198"/>
      <c r="S49" s="1198"/>
      <c r="T49" s="1198"/>
      <c r="U49" s="679"/>
    </row>
    <row r="50" spans="1:21" ht="15.75" customHeight="1">
      <c r="A50" s="699"/>
      <c r="B50" s="700"/>
      <c r="C50" s="701"/>
      <c r="D50" s="697" t="s">
        <v>3907</v>
      </c>
      <c r="E50" s="702">
        <v>0.35399999999999998</v>
      </c>
      <c r="G50" s="678" t="str">
        <f t="shared" si="0"/>
        <v>A0021</v>
      </c>
      <c r="H50" s="679"/>
      <c r="I50" s="1357" t="s">
        <v>5711</v>
      </c>
      <c r="J50" s="741" t="s">
        <v>3988</v>
      </c>
      <c r="K50" s="743">
        <v>5.0600000000000005E-4</v>
      </c>
      <c r="L50" s="743">
        <v>5.0900000000000001E-4</v>
      </c>
      <c r="M50" s="681"/>
      <c r="N50" s="679"/>
      <c r="O50" s="1198"/>
      <c r="P50" s="1198"/>
      <c r="Q50" s="1198"/>
      <c r="R50" s="1198"/>
      <c r="S50" s="1198"/>
      <c r="T50" s="1198"/>
      <c r="U50" s="679"/>
    </row>
    <row r="51" spans="1:21" ht="15.75" customHeight="1">
      <c r="A51" s="699"/>
      <c r="B51" s="700"/>
      <c r="C51" s="701"/>
      <c r="D51" s="697" t="s">
        <v>3940</v>
      </c>
      <c r="E51" s="702">
        <v>0.38200000000000001</v>
      </c>
      <c r="G51" s="678" t="str">
        <f t="shared" si="0"/>
        <v>A0021</v>
      </c>
      <c r="H51" s="679"/>
      <c r="I51" s="1357" t="s">
        <v>3991</v>
      </c>
      <c r="J51" s="741" t="s">
        <v>3992</v>
      </c>
      <c r="K51" s="743">
        <v>3.8000000000000002E-4</v>
      </c>
      <c r="L51" s="743">
        <v>0</v>
      </c>
      <c r="M51" s="681"/>
      <c r="N51" s="679"/>
      <c r="O51" s="1198"/>
      <c r="P51" s="1198"/>
      <c r="Q51" s="1198"/>
      <c r="R51" s="1198"/>
      <c r="S51" s="1198"/>
      <c r="T51" s="1198"/>
      <c r="U51" s="679"/>
    </row>
    <row r="52" spans="1:21" ht="15.75" customHeight="1">
      <c r="A52" s="699"/>
      <c r="B52" s="700"/>
      <c r="C52" s="701"/>
      <c r="D52" s="697" t="s">
        <v>3996</v>
      </c>
      <c r="E52" s="702">
        <v>0.48899999999999993</v>
      </c>
      <c r="G52" s="678" t="str">
        <f t="shared" si="0"/>
        <v>A0021</v>
      </c>
      <c r="H52" s="679"/>
      <c r="I52" s="1357" t="s">
        <v>3993</v>
      </c>
      <c r="J52" s="741" t="s">
        <v>3992</v>
      </c>
      <c r="K52" s="743">
        <v>3.8000000000000002E-4</v>
      </c>
      <c r="L52" s="743">
        <v>3.4899999999999997E-4</v>
      </c>
      <c r="M52" s="681"/>
      <c r="N52" s="679"/>
      <c r="O52" s="1198"/>
      <c r="P52" s="1198"/>
      <c r="Q52" s="1198"/>
      <c r="R52" s="1198"/>
      <c r="S52" s="1198"/>
      <c r="T52" s="1198"/>
      <c r="U52" s="679"/>
    </row>
    <row r="53" spans="1:21" ht="15.75" customHeight="1">
      <c r="A53" s="716" t="s">
        <v>3997</v>
      </c>
      <c r="B53" s="709" t="s">
        <v>3998</v>
      </c>
      <c r="C53" s="696">
        <v>0.627</v>
      </c>
      <c r="D53" s="697" t="s">
        <v>3902</v>
      </c>
      <c r="E53" s="702">
        <v>0</v>
      </c>
      <c r="G53" s="678" t="str">
        <f t="shared" si="0"/>
        <v>A0023</v>
      </c>
      <c r="H53" s="679"/>
      <c r="I53" s="1357" t="s">
        <v>3994</v>
      </c>
      <c r="J53" s="741" t="s">
        <v>3992</v>
      </c>
      <c r="K53" s="743">
        <v>3.8000000000000002E-4</v>
      </c>
      <c r="L53" s="743">
        <v>2.8100000000000005E-4</v>
      </c>
      <c r="M53" s="681"/>
      <c r="N53" s="718"/>
      <c r="O53" s="1198"/>
      <c r="P53" s="1198"/>
      <c r="Q53" s="1198"/>
      <c r="R53" s="1198"/>
      <c r="S53" s="1198"/>
      <c r="T53" s="1198"/>
      <c r="U53" s="679"/>
    </row>
    <row r="54" spans="1:21" ht="15.75" customHeight="1">
      <c r="A54" s="699"/>
      <c r="B54" s="700"/>
      <c r="C54" s="701"/>
      <c r="D54" s="697" t="s">
        <v>3921</v>
      </c>
      <c r="E54" s="702">
        <v>0.64600000000000002</v>
      </c>
      <c r="G54" s="678" t="str">
        <f t="shared" si="0"/>
        <v>A0023</v>
      </c>
      <c r="H54" s="679"/>
      <c r="I54" s="1357" t="s">
        <v>3995</v>
      </c>
      <c r="J54" s="741" t="s">
        <v>3992</v>
      </c>
      <c r="K54" s="743">
        <v>3.8000000000000002E-4</v>
      </c>
      <c r="L54" s="743">
        <v>3.0199999999999997E-4</v>
      </c>
      <c r="M54" s="681"/>
      <c r="N54" s="679"/>
      <c r="O54" s="1198"/>
      <c r="P54" s="1198"/>
      <c r="Q54" s="1198"/>
      <c r="R54" s="1198"/>
      <c r="S54" s="1198"/>
      <c r="T54" s="1198"/>
      <c r="U54" s="679"/>
    </row>
    <row r="55" spans="1:21" ht="15.75" customHeight="1">
      <c r="A55" s="717" t="s">
        <v>4002</v>
      </c>
      <c r="B55" s="711" t="s">
        <v>4003</v>
      </c>
      <c r="C55" s="712">
        <v>0.42700000000000005</v>
      </c>
      <c r="D55" s="697" t="s">
        <v>3902</v>
      </c>
      <c r="E55" s="702">
        <v>8.3999999999999991E-2</v>
      </c>
      <c r="G55" s="678" t="str">
        <f t="shared" si="0"/>
        <v>A0024</v>
      </c>
      <c r="H55" s="679"/>
      <c r="I55" s="1357" t="s">
        <v>5712</v>
      </c>
      <c r="J55" s="741" t="s">
        <v>3992</v>
      </c>
      <c r="K55" s="743">
        <v>3.8000000000000002E-4</v>
      </c>
      <c r="L55" s="743">
        <v>2.1599999999999999E-4</v>
      </c>
      <c r="M55" s="681"/>
      <c r="N55" s="679"/>
      <c r="O55" s="1198"/>
      <c r="P55" s="1198"/>
      <c r="Q55" s="1198"/>
      <c r="R55" s="1198"/>
      <c r="S55" s="1198"/>
      <c r="T55" s="1198"/>
      <c r="U55" s="679"/>
    </row>
    <row r="56" spans="1:21" ht="15.75" customHeight="1">
      <c r="A56" s="713"/>
      <c r="B56" s="714"/>
      <c r="C56" s="715"/>
      <c r="D56" s="697" t="s">
        <v>3905</v>
      </c>
      <c r="E56" s="702">
        <v>0</v>
      </c>
      <c r="G56" s="678" t="str">
        <f t="shared" si="0"/>
        <v>A0024</v>
      </c>
      <c r="H56" s="679"/>
      <c r="I56" s="1357" t="s">
        <v>5713</v>
      </c>
      <c r="J56" s="741" t="s">
        <v>3992</v>
      </c>
      <c r="K56" s="743">
        <v>3.8000000000000002E-4</v>
      </c>
      <c r="L56" s="743">
        <v>4.9399999999999997E-4</v>
      </c>
      <c r="M56" s="681"/>
      <c r="N56" s="679"/>
      <c r="O56" s="1198"/>
      <c r="P56" s="1198"/>
      <c r="Q56" s="1198"/>
      <c r="R56" s="1198"/>
      <c r="S56" s="1198"/>
      <c r="T56" s="1198"/>
      <c r="U56" s="679"/>
    </row>
    <row r="57" spans="1:21" ht="15.75" customHeight="1">
      <c r="A57" s="713"/>
      <c r="B57" s="714"/>
      <c r="C57" s="715"/>
      <c r="D57" s="697" t="s">
        <v>3927</v>
      </c>
      <c r="E57" s="702">
        <v>0.39200000000000002</v>
      </c>
      <c r="G57" s="678" t="str">
        <f t="shared" si="0"/>
        <v>A0024</v>
      </c>
      <c r="H57" s="679"/>
      <c r="I57" s="1357" t="s">
        <v>3999</v>
      </c>
      <c r="J57" s="741" t="s">
        <v>4000</v>
      </c>
      <c r="K57" s="743">
        <v>5.8900000000000001E-4</v>
      </c>
      <c r="L57" s="743">
        <v>0</v>
      </c>
      <c r="M57" s="681"/>
      <c r="N57" s="679"/>
      <c r="O57" s="1198"/>
      <c r="P57" s="1198"/>
      <c r="Q57" s="1198"/>
      <c r="R57" s="1198"/>
      <c r="S57" s="1198"/>
      <c r="T57" s="1198"/>
      <c r="U57" s="679"/>
    </row>
    <row r="58" spans="1:21" ht="15.75" customHeight="1">
      <c r="A58" s="716" t="s">
        <v>4008</v>
      </c>
      <c r="B58" s="709" t="s">
        <v>4009</v>
      </c>
      <c r="C58" s="696">
        <v>0.129</v>
      </c>
      <c r="D58" s="697" t="s">
        <v>3902</v>
      </c>
      <c r="E58" s="702">
        <v>0</v>
      </c>
      <c r="G58" s="678" t="str">
        <f t="shared" si="0"/>
        <v>A0025</v>
      </c>
      <c r="H58" s="679"/>
      <c r="I58" s="1357" t="s">
        <v>5714</v>
      </c>
      <c r="J58" s="741" t="s">
        <v>4000</v>
      </c>
      <c r="K58" s="743">
        <v>5.8900000000000001E-4</v>
      </c>
      <c r="L58" s="743">
        <v>6.0599999999999998E-4</v>
      </c>
      <c r="M58" s="681"/>
      <c r="N58" s="679"/>
      <c r="O58" s="1198"/>
      <c r="P58" s="1198"/>
      <c r="Q58" s="1198"/>
      <c r="R58" s="1198"/>
      <c r="S58" s="1198"/>
      <c r="T58" s="1198"/>
      <c r="U58" s="679"/>
    </row>
    <row r="59" spans="1:21" ht="15.75" customHeight="1">
      <c r="A59" s="699"/>
      <c r="B59" s="700"/>
      <c r="C59" s="701"/>
      <c r="D59" s="697" t="s">
        <v>3905</v>
      </c>
      <c r="E59" s="702">
        <v>4.3999999999999997E-2</v>
      </c>
      <c r="G59" s="678" t="str">
        <f t="shared" si="0"/>
        <v>A0025</v>
      </c>
      <c r="H59" s="679"/>
      <c r="I59" s="1357" t="s">
        <v>4004</v>
      </c>
      <c r="J59" s="741" t="s">
        <v>4005</v>
      </c>
      <c r="K59" s="743">
        <v>3.8299999999999999E-4</v>
      </c>
      <c r="L59" s="743">
        <v>2.7E-4</v>
      </c>
      <c r="M59" s="681"/>
      <c r="N59" s="679"/>
      <c r="O59" s="1198"/>
      <c r="P59" s="1198"/>
      <c r="Q59" s="1198"/>
      <c r="R59" s="1198"/>
      <c r="S59" s="1198"/>
      <c r="T59" s="1198"/>
      <c r="U59" s="679"/>
    </row>
    <row r="60" spans="1:21" ht="15.75" customHeight="1">
      <c r="A60" s="699"/>
      <c r="B60" s="700"/>
      <c r="C60" s="701"/>
      <c r="D60" s="697" t="s">
        <v>3907</v>
      </c>
      <c r="E60" s="702">
        <v>0.13200000000000001</v>
      </c>
      <c r="G60" s="678" t="str">
        <f t="shared" si="0"/>
        <v>A0025</v>
      </c>
      <c r="H60" s="679"/>
      <c r="I60" s="1357" t="s">
        <v>4006</v>
      </c>
      <c r="J60" s="741" t="s">
        <v>4005</v>
      </c>
      <c r="K60" s="743">
        <v>3.8299999999999999E-4</v>
      </c>
      <c r="L60" s="743">
        <v>0</v>
      </c>
      <c r="M60" s="681"/>
      <c r="N60" s="718" t="s">
        <v>4001</v>
      </c>
      <c r="O60" s="1198"/>
      <c r="P60" s="1198"/>
      <c r="Q60" s="1198"/>
      <c r="R60" s="1198"/>
      <c r="S60" s="1198"/>
      <c r="T60" s="1198"/>
      <c r="U60" s="679"/>
    </row>
    <row r="61" spans="1:21" ht="15.75" customHeight="1">
      <c r="A61" s="699"/>
      <c r="B61" s="700"/>
      <c r="C61" s="701"/>
      <c r="D61" s="697" t="s">
        <v>3940</v>
      </c>
      <c r="E61" s="702">
        <v>0.17699999999999999</v>
      </c>
      <c r="G61" s="678" t="str">
        <f t="shared" si="0"/>
        <v>A0025</v>
      </c>
      <c r="H61" s="679"/>
      <c r="I61" s="1357" t="s">
        <v>5715</v>
      </c>
      <c r="J61" s="741" t="s">
        <v>4005</v>
      </c>
      <c r="K61" s="743">
        <v>3.8299999999999999E-4</v>
      </c>
      <c r="L61" s="743">
        <v>3.4499999999999998E-4</v>
      </c>
      <c r="M61" s="681"/>
      <c r="N61" s="679"/>
      <c r="O61" s="1198"/>
      <c r="P61" s="1198"/>
      <c r="Q61" s="1198"/>
      <c r="R61" s="1198"/>
      <c r="S61" s="1198"/>
      <c r="T61" s="1198"/>
      <c r="U61" s="679"/>
    </row>
    <row r="62" spans="1:21" ht="15.75" customHeight="1">
      <c r="A62" s="699"/>
      <c r="B62" s="700"/>
      <c r="C62" s="701"/>
      <c r="D62" s="697" t="s">
        <v>3942</v>
      </c>
      <c r="E62" s="702">
        <v>0.13300000000000001</v>
      </c>
      <c r="G62" s="678" t="str">
        <f t="shared" si="0"/>
        <v>A0025</v>
      </c>
      <c r="H62" s="679"/>
      <c r="I62" s="1357" t="s">
        <v>4010</v>
      </c>
      <c r="J62" s="741" t="s">
        <v>4011</v>
      </c>
      <c r="K62" s="743">
        <v>1.47E-4</v>
      </c>
      <c r="L62" s="743">
        <v>0</v>
      </c>
      <c r="M62" s="681"/>
      <c r="N62" s="679" t="s">
        <v>6374</v>
      </c>
      <c r="O62" s="1198"/>
      <c r="P62" s="1198"/>
      <c r="Q62" s="1198"/>
      <c r="R62" s="1198"/>
      <c r="S62" s="1198"/>
      <c r="T62" s="1198"/>
      <c r="U62" s="679"/>
    </row>
    <row r="63" spans="1:21" ht="15.75" customHeight="1">
      <c r="A63" s="699"/>
      <c r="B63" s="700"/>
      <c r="C63" s="701"/>
      <c r="D63" s="697" t="s">
        <v>3944</v>
      </c>
      <c r="E63" s="702">
        <v>0.121</v>
      </c>
      <c r="G63" s="678" t="str">
        <f t="shared" si="0"/>
        <v>A0025</v>
      </c>
      <c r="H63" s="679"/>
      <c r="I63" s="1357" t="s">
        <v>4012</v>
      </c>
      <c r="J63" s="741" t="s">
        <v>4011</v>
      </c>
      <c r="K63" s="743">
        <v>1.47E-4</v>
      </c>
      <c r="L63" s="743">
        <v>0</v>
      </c>
      <c r="M63" s="681"/>
      <c r="N63" s="679"/>
      <c r="O63" s="1198" t="s">
        <v>4007</v>
      </c>
      <c r="P63" s="1198"/>
      <c r="Q63" s="1198"/>
      <c r="R63" s="1198"/>
      <c r="S63" s="1198"/>
      <c r="T63" s="1198"/>
      <c r="U63" s="679"/>
    </row>
    <row r="64" spans="1:21" ht="15.75" customHeight="1">
      <c r="A64" s="699"/>
      <c r="B64" s="700"/>
      <c r="C64" s="701"/>
      <c r="D64" s="697" t="s">
        <v>3946</v>
      </c>
      <c r="E64" s="702">
        <v>9.0000000000000011E-2</v>
      </c>
      <c r="G64" s="678" t="str">
        <f t="shared" si="0"/>
        <v>A0025</v>
      </c>
      <c r="H64" s="679"/>
      <c r="I64" s="1357" t="s">
        <v>4013</v>
      </c>
      <c r="J64" s="741" t="s">
        <v>4011</v>
      </c>
      <c r="K64" s="743">
        <v>1.47E-4</v>
      </c>
      <c r="L64" s="743">
        <v>1.8599999999999999E-4</v>
      </c>
      <c r="M64" s="681"/>
      <c r="N64" s="679"/>
      <c r="O64" s="1198"/>
      <c r="P64" s="1198"/>
      <c r="Q64" s="1198"/>
      <c r="R64" s="1198"/>
      <c r="S64" s="1198"/>
      <c r="T64" s="1198"/>
      <c r="U64" s="679"/>
    </row>
    <row r="65" spans="1:21" ht="15.75" customHeight="1">
      <c r="A65" s="699"/>
      <c r="B65" s="700"/>
      <c r="C65" s="701"/>
      <c r="D65" s="697" t="s">
        <v>4018</v>
      </c>
      <c r="E65" s="702">
        <v>0.39</v>
      </c>
      <c r="G65" s="678" t="str">
        <f t="shared" si="0"/>
        <v>A0025</v>
      </c>
      <c r="H65" s="679"/>
      <c r="I65" s="1357" t="s">
        <v>4014</v>
      </c>
      <c r="J65" s="741" t="s">
        <v>4011</v>
      </c>
      <c r="K65" s="743">
        <v>1.47E-4</v>
      </c>
      <c r="L65" s="743">
        <v>1.8599999999999999E-4</v>
      </c>
      <c r="M65" s="681"/>
      <c r="N65" s="679" t="s">
        <v>6375</v>
      </c>
      <c r="O65" s="1198"/>
      <c r="P65" s="1198"/>
      <c r="Q65" s="1198"/>
      <c r="R65" s="1198"/>
      <c r="S65" s="1198"/>
      <c r="T65" s="1198"/>
      <c r="U65" s="679"/>
    </row>
    <row r="66" spans="1:21" ht="15.75" customHeight="1">
      <c r="A66" s="699"/>
      <c r="B66" s="700"/>
      <c r="C66" s="701"/>
      <c r="D66" s="697" t="s">
        <v>4020</v>
      </c>
      <c r="E66" s="702">
        <v>0.25</v>
      </c>
      <c r="G66" s="678" t="str">
        <f t="shared" si="0"/>
        <v>A0025</v>
      </c>
      <c r="H66" s="679"/>
      <c r="I66" s="1357" t="s">
        <v>4015</v>
      </c>
      <c r="J66" s="741" t="s">
        <v>4011</v>
      </c>
      <c r="K66" s="743">
        <v>1.47E-4</v>
      </c>
      <c r="L66" s="743">
        <v>1.7999999999999998E-4</v>
      </c>
      <c r="M66" s="681"/>
      <c r="N66" s="679"/>
      <c r="O66" s="1198" t="s">
        <v>6376</v>
      </c>
      <c r="P66" s="1198"/>
      <c r="Q66" s="1198"/>
      <c r="R66" s="1198"/>
      <c r="S66" s="1198"/>
      <c r="T66" s="1198"/>
      <c r="U66" s="679"/>
    </row>
    <row r="67" spans="1:21" ht="15.75" customHeight="1">
      <c r="A67" s="699"/>
      <c r="B67" s="700"/>
      <c r="C67" s="701"/>
      <c r="D67" s="697" t="s">
        <v>4022</v>
      </c>
      <c r="E67" s="702">
        <v>0.35</v>
      </c>
      <c r="G67" s="678" t="str">
        <f t="shared" si="0"/>
        <v>A0025</v>
      </c>
      <c r="H67" s="679"/>
      <c r="I67" s="1357" t="s">
        <v>4016</v>
      </c>
      <c r="J67" s="741" t="s">
        <v>4011</v>
      </c>
      <c r="K67" s="743">
        <v>1.47E-4</v>
      </c>
      <c r="L67" s="743">
        <v>1.8699999999999999E-4</v>
      </c>
      <c r="M67" s="681"/>
      <c r="N67" s="679"/>
      <c r="O67" s="1198"/>
      <c r="P67" s="1198"/>
      <c r="Q67" s="1198"/>
      <c r="R67" s="1198"/>
      <c r="S67" s="1198"/>
      <c r="T67" s="1198"/>
      <c r="U67" s="679"/>
    </row>
    <row r="68" spans="1:21" ht="15.75" customHeight="1">
      <c r="A68" s="699"/>
      <c r="B68" s="700"/>
      <c r="C68" s="701"/>
      <c r="D68" s="697" t="s">
        <v>4024</v>
      </c>
      <c r="E68" s="702">
        <v>0.188</v>
      </c>
      <c r="G68" s="678" t="str">
        <f t="shared" si="0"/>
        <v>A0025</v>
      </c>
      <c r="H68" s="679"/>
      <c r="I68" s="1357" t="s">
        <v>4017</v>
      </c>
      <c r="J68" s="741" t="s">
        <v>4011</v>
      </c>
      <c r="K68" s="743">
        <v>1.47E-4</v>
      </c>
      <c r="L68" s="743">
        <v>1.83E-4</v>
      </c>
      <c r="M68" s="681"/>
      <c r="N68" s="679"/>
      <c r="O68" s="679"/>
      <c r="P68" s="679"/>
      <c r="Q68" s="679"/>
      <c r="R68" s="679"/>
      <c r="S68" s="679"/>
      <c r="T68" s="679"/>
      <c r="U68" s="679"/>
    </row>
    <row r="69" spans="1:21" ht="15.75" customHeight="1">
      <c r="A69" s="699"/>
      <c r="B69" s="700"/>
      <c r="C69" s="701"/>
      <c r="D69" s="697" t="s">
        <v>4026</v>
      </c>
      <c r="E69" s="702">
        <v>0.16699999999999998</v>
      </c>
      <c r="G69" s="678" t="str">
        <f t="shared" si="0"/>
        <v>A0025</v>
      </c>
      <c r="H69" s="679"/>
      <c r="I69" s="1357" t="s">
        <v>4019</v>
      </c>
      <c r="J69" s="741" t="s">
        <v>4011</v>
      </c>
      <c r="K69" s="743">
        <v>1.47E-4</v>
      </c>
      <c r="L69" s="743">
        <v>3.77E-4</v>
      </c>
      <c r="M69" s="681"/>
      <c r="N69" s="679"/>
      <c r="O69" s="679"/>
      <c r="P69" s="679"/>
      <c r="Q69" s="679"/>
      <c r="R69" s="679"/>
      <c r="S69" s="679"/>
      <c r="T69" s="679"/>
      <c r="U69" s="679"/>
    </row>
    <row r="70" spans="1:21" ht="15.75" customHeight="1">
      <c r="A70" s="699"/>
      <c r="B70" s="700"/>
      <c r="C70" s="701"/>
      <c r="D70" s="697" t="s">
        <v>4028</v>
      </c>
      <c r="E70" s="702">
        <v>0.12000000000000001</v>
      </c>
      <c r="G70" s="678" t="str">
        <f t="shared" si="0"/>
        <v>A0025</v>
      </c>
      <c r="H70" s="679"/>
      <c r="I70" s="1357" t="s">
        <v>4021</v>
      </c>
      <c r="J70" s="741" t="s">
        <v>4011</v>
      </c>
      <c r="K70" s="743">
        <v>1.47E-4</v>
      </c>
      <c r="L70" s="743">
        <v>2.5000000000000001E-4</v>
      </c>
      <c r="M70" s="681"/>
      <c r="N70" s="679"/>
      <c r="O70" s="679"/>
      <c r="P70" s="679"/>
      <c r="Q70" s="679"/>
      <c r="R70" s="679"/>
      <c r="S70" s="679"/>
      <c r="T70" s="679"/>
      <c r="U70" s="679"/>
    </row>
    <row r="71" spans="1:21" ht="17.25" customHeight="1">
      <c r="A71" s="703" t="s">
        <v>4029</v>
      </c>
      <c r="B71" s="704" t="s">
        <v>4030</v>
      </c>
      <c r="C71" s="707">
        <v>0.10500000000000001</v>
      </c>
      <c r="D71" s="706"/>
      <c r="E71" s="702">
        <v>4.7E-2</v>
      </c>
      <c r="G71" s="678" t="str">
        <f t="shared" ref="G71:G134" si="1">IF(A71="",G70,A71)</f>
        <v>A0026</v>
      </c>
      <c r="H71" s="679"/>
      <c r="I71" s="1357" t="s">
        <v>4023</v>
      </c>
      <c r="J71" s="741" t="s">
        <v>4011</v>
      </c>
      <c r="K71" s="743">
        <v>1.47E-4</v>
      </c>
      <c r="L71" s="743">
        <v>3.5E-4</v>
      </c>
      <c r="M71" s="681"/>
      <c r="N71" s="679"/>
      <c r="O71" s="679"/>
      <c r="P71" s="679"/>
      <c r="Q71" s="679"/>
      <c r="R71" s="679"/>
      <c r="S71" s="679"/>
      <c r="T71" s="679"/>
      <c r="U71" s="679"/>
    </row>
    <row r="72" spans="1:21" ht="15.75" customHeight="1">
      <c r="A72" s="717" t="s">
        <v>4032</v>
      </c>
      <c r="B72" s="711" t="s">
        <v>4033</v>
      </c>
      <c r="C72" s="712">
        <v>0.36399999999999999</v>
      </c>
      <c r="D72" s="697" t="s">
        <v>3902</v>
      </c>
      <c r="E72" s="702">
        <v>0</v>
      </c>
      <c r="G72" s="678" t="str">
        <f t="shared" si="1"/>
        <v>A0027</v>
      </c>
      <c r="H72" s="679"/>
      <c r="I72" s="1357" t="s">
        <v>4025</v>
      </c>
      <c r="J72" s="741" t="s">
        <v>4011</v>
      </c>
      <c r="K72" s="743">
        <v>1.47E-4</v>
      </c>
      <c r="L72" s="743">
        <v>1.84E-4</v>
      </c>
      <c r="M72" s="681"/>
      <c r="N72" s="679"/>
      <c r="O72" s="679"/>
      <c r="P72" s="679"/>
      <c r="Q72" s="679"/>
      <c r="R72" s="679"/>
      <c r="S72" s="679"/>
      <c r="T72" s="679"/>
      <c r="U72" s="679"/>
    </row>
    <row r="73" spans="1:21" ht="15.75" customHeight="1">
      <c r="A73" s="713"/>
      <c r="B73" s="714"/>
      <c r="C73" s="715"/>
      <c r="D73" s="697" t="s">
        <v>3905</v>
      </c>
      <c r="E73" s="702">
        <v>0.24399999999999999</v>
      </c>
      <c r="G73" s="678" t="str">
        <f t="shared" si="1"/>
        <v>A0027</v>
      </c>
      <c r="H73" s="679"/>
      <c r="I73" s="1357" t="s">
        <v>4027</v>
      </c>
      <c r="J73" s="741" t="s">
        <v>4011</v>
      </c>
      <c r="K73" s="743">
        <v>1.47E-4</v>
      </c>
      <c r="L73" s="743">
        <v>1.85E-4</v>
      </c>
      <c r="M73" s="681"/>
      <c r="N73" s="679"/>
      <c r="O73" s="679"/>
      <c r="P73" s="679"/>
      <c r="Q73" s="679"/>
      <c r="R73" s="679"/>
      <c r="S73" s="679"/>
      <c r="T73" s="679"/>
      <c r="U73" s="679"/>
    </row>
    <row r="74" spans="1:21" ht="15.75" customHeight="1">
      <c r="A74" s="713"/>
      <c r="B74" s="714"/>
      <c r="C74" s="715"/>
      <c r="D74" s="697" t="s">
        <v>3927</v>
      </c>
      <c r="E74" s="702">
        <v>0.61</v>
      </c>
      <c r="G74" s="678" t="str">
        <f t="shared" si="1"/>
        <v>A0027</v>
      </c>
      <c r="H74" s="679"/>
      <c r="I74" s="1357" t="s">
        <v>5716</v>
      </c>
      <c r="J74" s="741" t="s">
        <v>4011</v>
      </c>
      <c r="K74" s="743">
        <v>1.47E-4</v>
      </c>
      <c r="L74" s="743">
        <v>3.5299999999999996E-4</v>
      </c>
      <c r="M74" s="681"/>
      <c r="N74" s="679"/>
      <c r="O74" s="679"/>
      <c r="P74" s="679"/>
      <c r="Q74" s="679"/>
      <c r="R74" s="679"/>
      <c r="S74" s="679"/>
      <c r="T74" s="679"/>
      <c r="U74" s="679"/>
    </row>
    <row r="75" spans="1:21" ht="15.75" customHeight="1">
      <c r="A75" s="716" t="s">
        <v>4037</v>
      </c>
      <c r="B75" s="709" t="s">
        <v>4038</v>
      </c>
      <c r="C75" s="696">
        <v>0.20699999999999999</v>
      </c>
      <c r="D75" s="697" t="s">
        <v>3902</v>
      </c>
      <c r="E75" s="702">
        <v>0</v>
      </c>
      <c r="G75" s="678" t="str">
        <f t="shared" si="1"/>
        <v>A0028</v>
      </c>
      <c r="H75" s="679"/>
      <c r="I75" s="1357" t="s">
        <v>5717</v>
      </c>
      <c r="J75" s="741" t="s">
        <v>4011</v>
      </c>
      <c r="K75" s="743">
        <v>1.47E-4</v>
      </c>
      <c r="L75" s="743">
        <v>2.31E-4</v>
      </c>
      <c r="M75" s="681"/>
      <c r="N75" s="679"/>
      <c r="O75" s="679"/>
      <c r="P75" s="679"/>
      <c r="Q75" s="679"/>
      <c r="R75" s="679"/>
      <c r="S75" s="679"/>
      <c r="T75" s="679"/>
      <c r="U75" s="679"/>
    </row>
    <row r="76" spans="1:21" ht="15.75" customHeight="1">
      <c r="A76" s="699"/>
      <c r="B76" s="700"/>
      <c r="C76" s="701"/>
      <c r="D76" s="697" t="s">
        <v>3905</v>
      </c>
      <c r="E76" s="702">
        <v>0</v>
      </c>
      <c r="G76" s="678" t="str">
        <f t="shared" si="1"/>
        <v>A0028</v>
      </c>
      <c r="H76" s="679"/>
      <c r="I76" s="1357" t="s">
        <v>5718</v>
      </c>
      <c r="J76" s="741" t="s">
        <v>4031</v>
      </c>
      <c r="K76" s="743">
        <v>8.7999999999999998E-5</v>
      </c>
      <c r="L76" s="743">
        <v>0</v>
      </c>
      <c r="M76" s="681"/>
      <c r="N76" s="679"/>
      <c r="O76" s="679"/>
      <c r="P76" s="679"/>
      <c r="Q76" s="679"/>
      <c r="R76" s="679"/>
      <c r="S76" s="679"/>
      <c r="T76" s="679"/>
      <c r="U76" s="679"/>
    </row>
    <row r="77" spans="1:21" ht="15.75" customHeight="1">
      <c r="A77" s="699"/>
      <c r="B77" s="700"/>
      <c r="C77" s="701"/>
      <c r="D77" s="697" t="s">
        <v>3907</v>
      </c>
      <c r="E77" s="702">
        <v>0.2</v>
      </c>
      <c r="G77" s="678" t="str">
        <f t="shared" si="1"/>
        <v>A0028</v>
      </c>
      <c r="H77" s="679"/>
      <c r="I77" s="1357" t="s">
        <v>5719</v>
      </c>
      <c r="J77" s="741" t="s">
        <v>4031</v>
      </c>
      <c r="K77" s="743">
        <v>8.7999999999999998E-5</v>
      </c>
      <c r="L77" s="743">
        <v>0</v>
      </c>
      <c r="M77" s="681"/>
      <c r="N77" s="679"/>
      <c r="O77" s="679"/>
      <c r="P77" s="679"/>
      <c r="Q77" s="679"/>
      <c r="R77" s="679"/>
      <c r="S77" s="679"/>
      <c r="T77" s="679"/>
      <c r="U77" s="679"/>
    </row>
    <row r="78" spans="1:21" ht="15.75" customHeight="1">
      <c r="A78" s="699"/>
      <c r="B78" s="700"/>
      <c r="C78" s="701"/>
      <c r="D78" s="697" t="s">
        <v>3910</v>
      </c>
      <c r="E78" s="702">
        <v>0.48299999999999998</v>
      </c>
      <c r="G78" s="678" t="str">
        <f t="shared" si="1"/>
        <v>A0028</v>
      </c>
      <c r="H78" s="679"/>
      <c r="I78" s="1357" t="s">
        <v>4034</v>
      </c>
      <c r="J78" s="741" t="s">
        <v>4035</v>
      </c>
      <c r="K78" s="743">
        <v>9.990000000000001E-4</v>
      </c>
      <c r="L78" s="743">
        <v>0</v>
      </c>
      <c r="M78" s="681"/>
      <c r="N78" s="679"/>
      <c r="O78" s="679"/>
      <c r="P78" s="679"/>
      <c r="Q78" s="679"/>
      <c r="R78" s="679"/>
      <c r="S78" s="679"/>
      <c r="T78" s="679"/>
      <c r="U78" s="679"/>
    </row>
    <row r="79" spans="1:21">
      <c r="A79" s="703" t="s">
        <v>4043</v>
      </c>
      <c r="B79" s="704" t="s">
        <v>4044</v>
      </c>
      <c r="C79" s="707">
        <v>0.48099999999999998</v>
      </c>
      <c r="D79" s="708"/>
      <c r="E79" s="702">
        <v>0.45800000000000002</v>
      </c>
      <c r="G79" s="678" t="str">
        <f t="shared" si="1"/>
        <v>A0031</v>
      </c>
      <c r="H79" s="679"/>
      <c r="I79" s="1357" t="s">
        <v>4036</v>
      </c>
      <c r="J79" s="741" t="s">
        <v>4035</v>
      </c>
      <c r="K79" s="743">
        <v>9.990000000000001E-4</v>
      </c>
      <c r="L79" s="743">
        <v>2.2700000000000002E-4</v>
      </c>
      <c r="M79" s="681"/>
      <c r="N79" s="679"/>
      <c r="O79" s="679"/>
      <c r="P79" s="679"/>
      <c r="Q79" s="679"/>
      <c r="R79" s="679"/>
      <c r="S79" s="679"/>
      <c r="T79" s="679"/>
      <c r="U79" s="679"/>
    </row>
    <row r="80" spans="1:21" ht="17.25" customHeight="1">
      <c r="A80" s="703" t="s">
        <v>4046</v>
      </c>
      <c r="B80" s="704" t="s">
        <v>4047</v>
      </c>
      <c r="C80" s="707">
        <v>0.435</v>
      </c>
      <c r="D80" s="706"/>
      <c r="E80" s="702">
        <v>0.38100000000000001</v>
      </c>
      <c r="G80" s="678" t="str">
        <f t="shared" si="1"/>
        <v>A0032</v>
      </c>
      <c r="H80" s="679"/>
      <c r="I80" s="1357" t="s">
        <v>5720</v>
      </c>
      <c r="J80" s="741" t="s">
        <v>4035</v>
      </c>
      <c r="K80" s="743">
        <v>9.990000000000001E-4</v>
      </c>
      <c r="L80" s="743">
        <v>1.2689999999999999E-3</v>
      </c>
      <c r="M80" s="681"/>
      <c r="N80" s="679"/>
      <c r="O80" s="679"/>
      <c r="P80" s="679"/>
      <c r="Q80" s="679"/>
      <c r="R80" s="679"/>
      <c r="S80" s="679"/>
      <c r="T80" s="679"/>
      <c r="U80" s="679"/>
    </row>
    <row r="81" spans="1:21" ht="17.25" customHeight="1">
      <c r="A81" s="703" t="s">
        <v>4049</v>
      </c>
      <c r="B81" s="719" t="s">
        <v>4050</v>
      </c>
      <c r="C81" s="707">
        <v>0.35100000000000003</v>
      </c>
      <c r="D81" s="706"/>
      <c r="E81" s="702">
        <v>0.439</v>
      </c>
      <c r="G81" s="678" t="str">
        <f t="shared" si="1"/>
        <v>A0034</v>
      </c>
      <c r="H81" s="679"/>
      <c r="I81" s="1357" t="s">
        <v>4039</v>
      </c>
      <c r="J81" s="741" t="s">
        <v>4040</v>
      </c>
      <c r="K81" s="743">
        <v>2.9999999999999997E-4</v>
      </c>
      <c r="L81" s="743">
        <v>0</v>
      </c>
      <c r="M81" s="681"/>
      <c r="N81" s="679"/>
      <c r="O81" s="679"/>
      <c r="P81" s="679"/>
      <c r="Q81" s="679"/>
      <c r="R81" s="679"/>
      <c r="S81" s="679"/>
      <c r="T81" s="679"/>
      <c r="U81" s="679"/>
    </row>
    <row r="82" spans="1:21" ht="15.75" customHeight="1">
      <c r="A82" s="716" t="s">
        <v>4051</v>
      </c>
      <c r="B82" s="709" t="s">
        <v>4052</v>
      </c>
      <c r="C82" s="696">
        <v>0.47499999999999998</v>
      </c>
      <c r="D82" s="697" t="s">
        <v>3902</v>
      </c>
      <c r="E82" s="702">
        <v>0</v>
      </c>
      <c r="G82" s="678" t="str">
        <f t="shared" si="1"/>
        <v>A0035</v>
      </c>
      <c r="H82" s="679"/>
      <c r="I82" s="1357" t="s">
        <v>4041</v>
      </c>
      <c r="J82" s="741" t="s">
        <v>4040</v>
      </c>
      <c r="K82" s="743">
        <v>2.9999999999999997E-4</v>
      </c>
      <c r="L82" s="743">
        <v>0</v>
      </c>
      <c r="M82" s="681"/>
      <c r="N82" s="679"/>
      <c r="O82" s="679"/>
      <c r="P82" s="679"/>
      <c r="Q82" s="679"/>
      <c r="R82" s="679"/>
      <c r="S82" s="679"/>
      <c r="T82" s="679"/>
      <c r="U82" s="679"/>
    </row>
    <row r="83" spans="1:21" ht="15.75" customHeight="1">
      <c r="A83" s="699"/>
      <c r="B83" s="700"/>
      <c r="C83" s="701"/>
      <c r="D83" s="697" t="s">
        <v>3921</v>
      </c>
      <c r="E83" s="702">
        <v>0.50700000000000001</v>
      </c>
      <c r="G83" s="678" t="str">
        <f t="shared" si="1"/>
        <v>A0035</v>
      </c>
      <c r="H83" s="679"/>
      <c r="I83" s="1357" t="s">
        <v>4042</v>
      </c>
      <c r="J83" s="741" t="s">
        <v>4040</v>
      </c>
      <c r="K83" s="743">
        <v>2.9999999999999997E-4</v>
      </c>
      <c r="L83" s="743">
        <v>2.0000000000000001E-4</v>
      </c>
      <c r="M83" s="681"/>
      <c r="N83" s="679"/>
      <c r="O83" s="679"/>
      <c r="P83" s="679"/>
      <c r="Q83" s="679"/>
      <c r="R83" s="679"/>
      <c r="S83" s="679"/>
      <c r="T83" s="679"/>
      <c r="U83" s="679"/>
    </row>
    <row r="84" spans="1:21" ht="17.25" customHeight="1">
      <c r="A84" s="703" t="s">
        <v>4054</v>
      </c>
      <c r="B84" s="704" t="s">
        <v>4055</v>
      </c>
      <c r="C84" s="707">
        <v>2.7E-2</v>
      </c>
      <c r="D84" s="706"/>
      <c r="E84" s="702">
        <v>0.48399999999999999</v>
      </c>
      <c r="G84" s="678" t="str">
        <f t="shared" si="1"/>
        <v>A0036</v>
      </c>
      <c r="H84" s="679"/>
      <c r="I84" s="1357" t="s">
        <v>5721</v>
      </c>
      <c r="J84" s="741" t="s">
        <v>4040</v>
      </c>
      <c r="K84" s="743">
        <v>2.9999999999999997E-4</v>
      </c>
      <c r="L84" s="743">
        <v>4.5100000000000001E-4</v>
      </c>
      <c r="M84" s="681"/>
      <c r="N84" s="679"/>
      <c r="O84" s="679"/>
      <c r="P84" s="679"/>
      <c r="Q84" s="679"/>
      <c r="R84" s="679"/>
      <c r="S84" s="679"/>
      <c r="T84" s="679"/>
      <c r="U84" s="679"/>
    </row>
    <row r="85" spans="1:21" ht="15.75" customHeight="1">
      <c r="A85" s="716" t="s">
        <v>4057</v>
      </c>
      <c r="B85" s="709" t="s">
        <v>4058</v>
      </c>
      <c r="C85" s="696">
        <v>0.39200000000000002</v>
      </c>
      <c r="D85" s="697" t="s">
        <v>3902</v>
      </c>
      <c r="E85" s="702">
        <v>0</v>
      </c>
      <c r="G85" s="678" t="str">
        <f t="shared" si="1"/>
        <v>A0037</v>
      </c>
      <c r="H85" s="679"/>
      <c r="I85" s="1357" t="s">
        <v>5722</v>
      </c>
      <c r="J85" s="741" t="s">
        <v>4045</v>
      </c>
      <c r="K85" s="743">
        <v>4.7399999999999997E-4</v>
      </c>
      <c r="L85" s="743">
        <v>0</v>
      </c>
      <c r="M85" s="681"/>
      <c r="N85" s="679"/>
      <c r="O85" s="679"/>
      <c r="P85" s="679"/>
      <c r="Q85" s="679"/>
      <c r="R85" s="679"/>
      <c r="S85" s="679"/>
      <c r="T85" s="679"/>
      <c r="U85" s="679"/>
    </row>
    <row r="86" spans="1:21" ht="15.75" customHeight="1">
      <c r="A86" s="699"/>
      <c r="B86" s="700"/>
      <c r="C86" s="701"/>
      <c r="D86" s="697" t="s">
        <v>3921</v>
      </c>
      <c r="E86" s="702">
        <v>0.318</v>
      </c>
      <c r="G86" s="678" t="str">
        <f t="shared" si="1"/>
        <v>A0037</v>
      </c>
      <c r="H86" s="679"/>
      <c r="I86" s="1357" t="s">
        <v>5723</v>
      </c>
      <c r="J86" s="741" t="s">
        <v>4045</v>
      </c>
      <c r="K86" s="743">
        <v>4.7399999999999997E-4</v>
      </c>
      <c r="L86" s="743">
        <v>0</v>
      </c>
      <c r="M86" s="681"/>
      <c r="N86" s="679"/>
      <c r="O86" s="679"/>
      <c r="P86" s="679"/>
      <c r="Q86" s="679"/>
      <c r="R86" s="679"/>
      <c r="S86" s="679"/>
      <c r="T86" s="679"/>
      <c r="U86" s="679"/>
    </row>
    <row r="87" spans="1:21" ht="17.25" customHeight="1">
      <c r="A87" s="703" t="s">
        <v>4061</v>
      </c>
      <c r="B87" s="704" t="s">
        <v>4062</v>
      </c>
      <c r="C87" s="707">
        <v>0.435</v>
      </c>
      <c r="D87" s="706"/>
      <c r="E87" s="702">
        <v>0.46900000000000003</v>
      </c>
      <c r="G87" s="678" t="str">
        <f t="shared" si="1"/>
        <v>A0039</v>
      </c>
      <c r="H87" s="679"/>
      <c r="I87" s="1357" t="s">
        <v>5724</v>
      </c>
      <c r="J87" s="741" t="s">
        <v>4045</v>
      </c>
      <c r="K87" s="743">
        <v>4.7399999999999997E-4</v>
      </c>
      <c r="L87" s="743">
        <v>0</v>
      </c>
      <c r="M87" s="681"/>
      <c r="N87" s="679"/>
      <c r="O87" s="679"/>
      <c r="P87" s="679"/>
      <c r="Q87" s="679"/>
      <c r="R87" s="679"/>
      <c r="S87" s="679"/>
      <c r="T87" s="679"/>
      <c r="U87" s="679"/>
    </row>
    <row r="88" spans="1:21" ht="17.25" customHeight="1">
      <c r="A88" s="703" t="s">
        <v>4064</v>
      </c>
      <c r="B88" s="704" t="s">
        <v>4065</v>
      </c>
      <c r="C88" s="707">
        <v>0.48199999999999998</v>
      </c>
      <c r="D88" s="706"/>
      <c r="E88" s="702">
        <v>0.47</v>
      </c>
      <c r="G88" s="678" t="str">
        <f t="shared" si="1"/>
        <v>A0042</v>
      </c>
      <c r="H88" s="679"/>
      <c r="I88" s="1357" t="s">
        <v>5725</v>
      </c>
      <c r="J88" s="741" t="s">
        <v>4045</v>
      </c>
      <c r="K88" s="743">
        <v>4.7399999999999997E-4</v>
      </c>
      <c r="L88" s="743">
        <v>1.11E-4</v>
      </c>
      <c r="M88" s="681"/>
      <c r="N88" s="679"/>
      <c r="O88" s="679"/>
      <c r="P88" s="679"/>
      <c r="Q88" s="679"/>
      <c r="R88" s="679"/>
      <c r="S88" s="679"/>
      <c r="T88" s="679"/>
      <c r="U88" s="679"/>
    </row>
    <row r="89" spans="1:21" ht="15.75" customHeight="1">
      <c r="A89" s="716" t="s">
        <v>4067</v>
      </c>
      <c r="B89" s="709" t="s">
        <v>4068</v>
      </c>
      <c r="C89" s="720">
        <v>0.47</v>
      </c>
      <c r="D89" s="697" t="s">
        <v>3902</v>
      </c>
      <c r="E89" s="702">
        <v>0.38300000000000001</v>
      </c>
      <c r="G89" s="678" t="str">
        <f t="shared" si="1"/>
        <v>A0043</v>
      </c>
      <c r="H89" s="679"/>
      <c r="I89" s="1357" t="s">
        <v>5726</v>
      </c>
      <c r="J89" s="741" t="s">
        <v>4045</v>
      </c>
      <c r="K89" s="743">
        <v>4.7399999999999997E-4</v>
      </c>
      <c r="L89" s="743">
        <v>0</v>
      </c>
      <c r="M89" s="681"/>
      <c r="N89" s="679"/>
      <c r="O89" s="679"/>
      <c r="P89" s="679"/>
      <c r="Q89" s="679"/>
      <c r="R89" s="679"/>
      <c r="S89" s="679"/>
      <c r="T89" s="679"/>
      <c r="U89" s="679"/>
    </row>
    <row r="90" spans="1:21" ht="17.25" customHeight="1">
      <c r="A90" s="699"/>
      <c r="B90" s="700"/>
      <c r="C90" s="721"/>
      <c r="D90" s="697" t="s">
        <v>3921</v>
      </c>
      <c r="E90" s="722">
        <v>0.47</v>
      </c>
      <c r="G90" s="678" t="str">
        <f t="shared" si="1"/>
        <v>A0043</v>
      </c>
      <c r="H90" s="679"/>
      <c r="I90" s="1357" t="s">
        <v>5727</v>
      </c>
      <c r="J90" s="741" t="s">
        <v>4045</v>
      </c>
      <c r="K90" s="743">
        <v>4.7399999999999997E-4</v>
      </c>
      <c r="L90" s="743">
        <v>0</v>
      </c>
      <c r="M90" s="681"/>
      <c r="N90" s="679"/>
      <c r="O90" s="679"/>
      <c r="P90" s="679"/>
      <c r="Q90" s="679"/>
      <c r="R90" s="679"/>
      <c r="S90" s="679"/>
      <c r="T90" s="679"/>
      <c r="U90" s="679"/>
    </row>
    <row r="91" spans="1:21" ht="15.75" customHeight="1">
      <c r="A91" s="716" t="s">
        <v>4071</v>
      </c>
      <c r="B91" s="709" t="s">
        <v>4072</v>
      </c>
      <c r="C91" s="696">
        <v>0.35599999999999998</v>
      </c>
      <c r="D91" s="697" t="s">
        <v>3902</v>
      </c>
      <c r="E91" s="702">
        <v>0.309</v>
      </c>
      <c r="G91" s="678" t="str">
        <f t="shared" si="1"/>
        <v>A0045</v>
      </c>
      <c r="H91" s="679"/>
      <c r="I91" s="1357" t="s">
        <v>5728</v>
      </c>
      <c r="J91" s="741" t="s">
        <v>4045</v>
      </c>
      <c r="K91" s="743">
        <v>4.7399999999999997E-4</v>
      </c>
      <c r="L91" s="743">
        <v>0</v>
      </c>
      <c r="M91" s="681"/>
      <c r="N91" s="679"/>
      <c r="O91" s="679"/>
      <c r="P91" s="679"/>
      <c r="Q91" s="679"/>
      <c r="R91" s="679"/>
      <c r="S91" s="679"/>
      <c r="T91" s="679"/>
      <c r="U91" s="679"/>
    </row>
    <row r="92" spans="1:21" ht="15.75" customHeight="1">
      <c r="A92" s="699"/>
      <c r="B92" s="700"/>
      <c r="C92" s="701"/>
      <c r="D92" s="697" t="s">
        <v>3921</v>
      </c>
      <c r="E92" s="702">
        <v>0.45800000000000002</v>
      </c>
      <c r="G92" s="678" t="str">
        <f t="shared" si="1"/>
        <v>A0045</v>
      </c>
      <c r="H92" s="679"/>
      <c r="I92" s="1357" t="s">
        <v>5729</v>
      </c>
      <c r="J92" s="741" t="s">
        <v>4045</v>
      </c>
      <c r="K92" s="743">
        <v>4.7399999999999997E-4</v>
      </c>
      <c r="L92" s="743">
        <v>0</v>
      </c>
      <c r="M92" s="681"/>
      <c r="N92" s="679"/>
      <c r="O92" s="679"/>
      <c r="P92" s="679"/>
      <c r="Q92" s="679"/>
      <c r="R92" s="679"/>
      <c r="S92" s="679"/>
      <c r="T92" s="679"/>
      <c r="U92" s="679"/>
    </row>
    <row r="93" spans="1:21" ht="15.75" customHeight="1">
      <c r="A93" s="716" t="s">
        <v>4075</v>
      </c>
      <c r="B93" s="709" t="s">
        <v>4076</v>
      </c>
      <c r="C93" s="696">
        <v>0.36099999999999999</v>
      </c>
      <c r="D93" s="697" t="s">
        <v>3902</v>
      </c>
      <c r="E93" s="702">
        <v>0</v>
      </c>
      <c r="G93" s="678" t="str">
        <f t="shared" si="1"/>
        <v>A0046</v>
      </c>
      <c r="H93" s="679"/>
      <c r="I93" s="1357" t="s">
        <v>5730</v>
      </c>
      <c r="J93" s="741" t="s">
        <v>4045</v>
      </c>
      <c r="K93" s="743">
        <v>4.7399999999999997E-4</v>
      </c>
      <c r="L93" s="743">
        <v>4.9700000000000005E-4</v>
      </c>
      <c r="M93" s="681"/>
      <c r="N93" s="679"/>
      <c r="O93" s="679"/>
      <c r="P93" s="679"/>
      <c r="Q93" s="679"/>
      <c r="R93" s="679"/>
      <c r="S93" s="679"/>
      <c r="T93" s="679"/>
      <c r="U93" s="679"/>
    </row>
    <row r="94" spans="1:21" ht="15.75" customHeight="1">
      <c r="A94" s="699"/>
      <c r="B94" s="700"/>
      <c r="C94" s="701"/>
      <c r="D94" s="697" t="s">
        <v>3921</v>
      </c>
      <c r="E94" s="702">
        <v>0.318</v>
      </c>
      <c r="G94" s="678" t="str">
        <f t="shared" si="1"/>
        <v>A0046</v>
      </c>
      <c r="H94" s="679"/>
      <c r="I94" s="1357" t="s">
        <v>4046</v>
      </c>
      <c r="J94" s="741" t="s">
        <v>4048</v>
      </c>
      <c r="K94" s="743">
        <v>4.9399999999999997E-4</v>
      </c>
      <c r="L94" s="743">
        <v>4.3800000000000002E-4</v>
      </c>
      <c r="M94" s="681"/>
      <c r="N94" s="679"/>
      <c r="O94" s="679"/>
      <c r="P94" s="679"/>
      <c r="Q94" s="679"/>
      <c r="R94" s="679"/>
      <c r="S94" s="679"/>
      <c r="T94" s="679"/>
      <c r="U94" s="679"/>
    </row>
    <row r="95" spans="1:21" ht="15.75" customHeight="1">
      <c r="A95" s="716" t="s">
        <v>4079</v>
      </c>
      <c r="B95" s="709" t="s">
        <v>4080</v>
      </c>
      <c r="C95" s="696">
        <v>0.42599999999999999</v>
      </c>
      <c r="D95" s="697" t="s">
        <v>3902</v>
      </c>
      <c r="E95" s="702">
        <v>0</v>
      </c>
      <c r="G95" s="678" t="str">
        <f t="shared" si="1"/>
        <v>A0048</v>
      </c>
      <c r="H95" s="679"/>
      <c r="I95" s="1357" t="s">
        <v>4049</v>
      </c>
      <c r="J95" s="741" t="s">
        <v>5731</v>
      </c>
      <c r="K95" s="743">
        <v>3.68E-4</v>
      </c>
      <c r="L95" s="743">
        <v>4.37E-4</v>
      </c>
      <c r="M95" s="681"/>
      <c r="N95" s="679"/>
      <c r="O95" s="679"/>
      <c r="P95" s="679"/>
      <c r="Q95" s="679"/>
      <c r="R95" s="679"/>
      <c r="S95" s="679"/>
      <c r="T95" s="679"/>
      <c r="U95" s="679"/>
    </row>
    <row r="96" spans="1:21" ht="15.75" customHeight="1">
      <c r="A96" s="699"/>
      <c r="B96" s="700"/>
      <c r="C96" s="701"/>
      <c r="D96" s="697" t="s">
        <v>3921</v>
      </c>
      <c r="E96" s="702">
        <v>0.42199999999999999</v>
      </c>
      <c r="G96" s="678" t="str">
        <f t="shared" si="1"/>
        <v>A0048</v>
      </c>
      <c r="H96" s="679"/>
      <c r="I96" s="1357" t="s">
        <v>4053</v>
      </c>
      <c r="J96" s="741" t="s">
        <v>5732</v>
      </c>
      <c r="K96" s="743">
        <v>3.0499999999999999E-4</v>
      </c>
      <c r="L96" s="743">
        <v>0</v>
      </c>
      <c r="M96" s="681"/>
      <c r="N96" s="679"/>
      <c r="O96" s="679"/>
      <c r="P96" s="679"/>
      <c r="Q96" s="679"/>
      <c r="R96" s="679"/>
      <c r="S96" s="679"/>
      <c r="T96" s="679"/>
      <c r="U96" s="679"/>
    </row>
    <row r="97" spans="1:21" ht="15.75" customHeight="1">
      <c r="A97" s="717" t="s">
        <v>4083</v>
      </c>
      <c r="B97" s="711" t="s">
        <v>4084</v>
      </c>
      <c r="C97" s="712">
        <v>0.47</v>
      </c>
      <c r="D97" s="697" t="s">
        <v>3902</v>
      </c>
      <c r="E97" s="702">
        <v>0.223</v>
      </c>
      <c r="G97" s="678" t="str">
        <f t="shared" si="1"/>
        <v>A0049</v>
      </c>
      <c r="H97" s="679"/>
      <c r="I97" s="1357" t="s">
        <v>5733</v>
      </c>
      <c r="J97" s="741" t="s">
        <v>5732</v>
      </c>
      <c r="K97" s="743">
        <v>3.0499999999999999E-4</v>
      </c>
      <c r="L97" s="743">
        <v>6.8800000000000003E-4</v>
      </c>
      <c r="M97" s="681"/>
      <c r="N97" s="679"/>
      <c r="O97" s="679"/>
      <c r="P97" s="679"/>
      <c r="Q97" s="679"/>
      <c r="R97" s="679"/>
      <c r="S97" s="679"/>
      <c r="T97" s="679"/>
      <c r="U97" s="679"/>
    </row>
    <row r="98" spans="1:21" ht="15.75" customHeight="1">
      <c r="A98" s="713"/>
      <c r="B98" s="714"/>
      <c r="C98" s="715"/>
      <c r="D98" s="697" t="s">
        <v>3905</v>
      </c>
      <c r="E98" s="702">
        <v>0</v>
      </c>
      <c r="G98" s="678" t="str">
        <f t="shared" si="1"/>
        <v>A0049</v>
      </c>
      <c r="H98" s="679"/>
      <c r="I98" s="1357" t="s">
        <v>4054</v>
      </c>
      <c r="J98" s="741" t="s">
        <v>4056</v>
      </c>
      <c r="K98" s="743">
        <v>3.8000000000000002E-5</v>
      </c>
      <c r="L98" s="743">
        <v>4.4099999999999999E-4</v>
      </c>
      <c r="M98" s="681"/>
      <c r="N98" s="679"/>
      <c r="O98" s="679"/>
      <c r="P98" s="679"/>
      <c r="Q98" s="679"/>
      <c r="R98" s="679"/>
      <c r="S98" s="679"/>
      <c r="T98" s="679"/>
      <c r="U98" s="679"/>
    </row>
    <row r="99" spans="1:21" ht="15.75" customHeight="1">
      <c r="A99" s="713"/>
      <c r="B99" s="714"/>
      <c r="C99" s="715"/>
      <c r="D99" s="697" t="s">
        <v>3927</v>
      </c>
      <c r="E99" s="702">
        <v>0.47699999999999998</v>
      </c>
      <c r="G99" s="678" t="str">
        <f t="shared" si="1"/>
        <v>A0049</v>
      </c>
      <c r="H99" s="679"/>
      <c r="I99" s="1357" t="s">
        <v>4059</v>
      </c>
      <c r="J99" s="741" t="s">
        <v>4060</v>
      </c>
      <c r="K99" s="743">
        <v>3.6900000000000002E-4</v>
      </c>
      <c r="L99" s="743">
        <v>0</v>
      </c>
      <c r="M99" s="681"/>
      <c r="N99" s="679"/>
      <c r="O99" s="679"/>
      <c r="P99" s="679"/>
      <c r="Q99" s="679"/>
      <c r="R99" s="679"/>
      <c r="S99" s="679"/>
      <c r="T99" s="679"/>
      <c r="U99" s="679"/>
    </row>
    <row r="100" spans="1:21" ht="15.75" customHeight="1">
      <c r="A100" s="717" t="s">
        <v>4087</v>
      </c>
      <c r="B100" s="711" t="s">
        <v>4088</v>
      </c>
      <c r="C100" s="712">
        <v>0.46099999999999997</v>
      </c>
      <c r="D100" s="697" t="s">
        <v>3902</v>
      </c>
      <c r="E100" s="702">
        <v>0</v>
      </c>
      <c r="G100" s="678" t="str">
        <f t="shared" si="1"/>
        <v>A0050</v>
      </c>
      <c r="H100" s="679"/>
      <c r="I100" s="1357" t="s">
        <v>5734</v>
      </c>
      <c r="J100" s="741" t="s">
        <v>4060</v>
      </c>
      <c r="K100" s="743">
        <v>3.6900000000000002E-4</v>
      </c>
      <c r="L100" s="743">
        <v>3.0800000000000001E-4</v>
      </c>
      <c r="M100" s="681"/>
      <c r="N100" s="679"/>
      <c r="O100" s="679"/>
      <c r="P100" s="679"/>
      <c r="Q100" s="679"/>
      <c r="R100" s="679"/>
      <c r="S100" s="679"/>
      <c r="T100" s="679"/>
      <c r="U100" s="679"/>
    </row>
    <row r="101" spans="1:21" ht="15.75" customHeight="1">
      <c r="A101" s="713"/>
      <c r="B101" s="714"/>
      <c r="C101" s="715"/>
      <c r="D101" s="697" t="s">
        <v>3905</v>
      </c>
      <c r="E101" s="702">
        <v>0</v>
      </c>
      <c r="G101" s="678" t="str">
        <f t="shared" si="1"/>
        <v>A0050</v>
      </c>
      <c r="H101" s="679"/>
      <c r="I101" s="1357" t="s">
        <v>5735</v>
      </c>
      <c r="J101" s="741" t="s">
        <v>4063</v>
      </c>
      <c r="K101" s="743">
        <v>4.7899999999999999E-4</v>
      </c>
      <c r="L101" s="743">
        <v>0</v>
      </c>
      <c r="M101" s="681"/>
      <c r="N101" s="679"/>
      <c r="O101" s="679"/>
      <c r="P101" s="679"/>
      <c r="Q101" s="679"/>
      <c r="R101" s="679"/>
      <c r="S101" s="679"/>
      <c r="T101" s="679"/>
      <c r="U101" s="679"/>
    </row>
    <row r="102" spans="1:21" ht="15.75" customHeight="1">
      <c r="A102" s="713"/>
      <c r="B102" s="714"/>
      <c r="C102" s="715"/>
      <c r="D102" s="697" t="s">
        <v>3927</v>
      </c>
      <c r="E102" s="702">
        <v>0.48000000000000004</v>
      </c>
      <c r="G102" s="678" t="str">
        <f t="shared" si="1"/>
        <v>A0050</v>
      </c>
      <c r="H102" s="679"/>
      <c r="I102" s="1357" t="s">
        <v>5736</v>
      </c>
      <c r="J102" s="741" t="s">
        <v>4063</v>
      </c>
      <c r="K102" s="743">
        <v>4.7899999999999999E-4</v>
      </c>
      <c r="L102" s="743">
        <v>4.7899999999999999E-4</v>
      </c>
      <c r="M102" s="681"/>
      <c r="N102" s="679"/>
      <c r="O102" s="679"/>
      <c r="P102" s="679"/>
      <c r="Q102" s="679"/>
      <c r="R102" s="679"/>
      <c r="S102" s="679"/>
      <c r="T102" s="679"/>
      <c r="U102" s="679"/>
    </row>
    <row r="103" spans="1:21" ht="17.25" customHeight="1">
      <c r="A103" s="703" t="s">
        <v>4091</v>
      </c>
      <c r="B103" s="704" t="s">
        <v>4092</v>
      </c>
      <c r="C103" s="707">
        <v>3.6000000000000004E-2</v>
      </c>
      <c r="D103" s="706"/>
      <c r="E103" s="702">
        <v>0.78299999999999992</v>
      </c>
      <c r="G103" s="678" t="str">
        <f t="shared" si="1"/>
        <v>A0051</v>
      </c>
      <c r="H103" s="679"/>
      <c r="I103" s="1357" t="s">
        <v>4064</v>
      </c>
      <c r="J103" s="741" t="s">
        <v>4066</v>
      </c>
      <c r="K103" s="743">
        <v>4.6999999999999999E-4</v>
      </c>
      <c r="L103" s="743">
        <v>4.5399999999999998E-4</v>
      </c>
      <c r="M103" s="681"/>
      <c r="N103" s="679"/>
      <c r="O103" s="679"/>
      <c r="P103" s="679"/>
      <c r="Q103" s="679"/>
      <c r="R103" s="679"/>
      <c r="S103" s="679"/>
      <c r="T103" s="679"/>
      <c r="U103" s="679"/>
    </row>
    <row r="104" spans="1:21" ht="15.75" customHeight="1">
      <c r="A104" s="717" t="s">
        <v>4094</v>
      </c>
      <c r="B104" s="711" t="s">
        <v>4095</v>
      </c>
      <c r="C104" s="723">
        <v>0.47</v>
      </c>
      <c r="D104" s="697" t="s">
        <v>3902</v>
      </c>
      <c r="E104" s="702">
        <v>1.0999999999999999E-2</v>
      </c>
      <c r="G104" s="678" t="str">
        <f t="shared" si="1"/>
        <v>A0052</v>
      </c>
      <c r="H104" s="679"/>
      <c r="I104" s="1357" t="s">
        <v>4069</v>
      </c>
      <c r="J104" s="741" t="s">
        <v>4070</v>
      </c>
      <c r="K104" s="743">
        <v>4.5300000000000001E-4</v>
      </c>
      <c r="L104" s="743">
        <v>3.97E-4</v>
      </c>
      <c r="M104" s="681"/>
      <c r="N104" s="679"/>
      <c r="O104" s="679"/>
      <c r="P104" s="679"/>
      <c r="Q104" s="679"/>
      <c r="R104" s="679"/>
      <c r="S104" s="679"/>
      <c r="T104" s="679"/>
      <c r="U104" s="679"/>
    </row>
    <row r="105" spans="1:21" ht="15.75" customHeight="1">
      <c r="A105" s="713"/>
      <c r="B105" s="714"/>
      <c r="C105" s="724"/>
      <c r="D105" s="697" t="s">
        <v>3905</v>
      </c>
      <c r="E105" s="702">
        <v>0.26899999999999996</v>
      </c>
      <c r="G105" s="678" t="str">
        <f t="shared" si="1"/>
        <v>A0052</v>
      </c>
      <c r="H105" s="679"/>
      <c r="I105" s="1357" t="s">
        <v>5737</v>
      </c>
      <c r="J105" s="741" t="s">
        <v>4070</v>
      </c>
      <c r="K105" s="743">
        <v>4.5300000000000001E-4</v>
      </c>
      <c r="L105" s="743">
        <v>3.5E-4</v>
      </c>
      <c r="M105" s="681"/>
      <c r="N105" s="679"/>
      <c r="O105" s="679"/>
      <c r="P105" s="679"/>
      <c r="Q105" s="679"/>
      <c r="R105" s="679"/>
      <c r="S105" s="679"/>
      <c r="T105" s="679"/>
      <c r="U105" s="679"/>
    </row>
    <row r="106" spans="1:21" ht="15.75" customHeight="1">
      <c r="A106" s="713"/>
      <c r="B106" s="714"/>
      <c r="C106" s="724"/>
      <c r="D106" s="697" t="s">
        <v>3927</v>
      </c>
      <c r="E106" s="702">
        <v>1.0369999999999999</v>
      </c>
      <c r="G106" s="678" t="str">
        <f t="shared" si="1"/>
        <v>A0052</v>
      </c>
      <c r="H106" s="679"/>
      <c r="I106" s="1357" t="s">
        <v>5738</v>
      </c>
      <c r="J106" s="741" t="s">
        <v>4070</v>
      </c>
      <c r="K106" s="743">
        <v>4.5300000000000001E-4</v>
      </c>
      <c r="L106" s="743">
        <v>3.6400000000000001E-4</v>
      </c>
      <c r="M106" s="681"/>
      <c r="N106" s="679"/>
      <c r="O106" s="679"/>
      <c r="P106" s="679"/>
      <c r="Q106" s="679"/>
      <c r="R106" s="679"/>
      <c r="S106" s="679"/>
      <c r="T106" s="679"/>
      <c r="U106" s="679"/>
    </row>
    <row r="107" spans="1:21" ht="15.75" customHeight="1">
      <c r="A107" s="716" t="s">
        <v>4099</v>
      </c>
      <c r="B107" s="709" t="s">
        <v>4100</v>
      </c>
      <c r="C107" s="696">
        <v>0.33599999999999997</v>
      </c>
      <c r="D107" s="697" t="s">
        <v>3902</v>
      </c>
      <c r="E107" s="702">
        <v>0.39900000000000002</v>
      </c>
      <c r="G107" s="678" t="str">
        <f t="shared" si="1"/>
        <v>A0053</v>
      </c>
      <c r="H107" s="679"/>
      <c r="I107" s="1357" t="s">
        <v>4073</v>
      </c>
      <c r="J107" s="741" t="s">
        <v>4074</v>
      </c>
      <c r="K107" s="743">
        <v>3.8000000000000002E-4</v>
      </c>
      <c r="L107" s="743">
        <v>2.72E-4</v>
      </c>
      <c r="M107" s="681"/>
      <c r="N107" s="679"/>
      <c r="O107" s="679"/>
      <c r="P107" s="679"/>
      <c r="Q107" s="679"/>
      <c r="R107" s="679"/>
      <c r="S107" s="679"/>
      <c r="T107" s="679"/>
      <c r="U107" s="679"/>
    </row>
    <row r="108" spans="1:21" ht="15.75" customHeight="1">
      <c r="A108" s="699"/>
      <c r="B108" s="700"/>
      <c r="C108" s="701"/>
      <c r="D108" s="697" t="s">
        <v>3905</v>
      </c>
      <c r="E108" s="702">
        <v>0.29899999999999999</v>
      </c>
      <c r="G108" s="678" t="str">
        <f t="shared" si="1"/>
        <v>A0053</v>
      </c>
      <c r="H108" s="679"/>
      <c r="I108" s="1357" t="s">
        <v>5739</v>
      </c>
      <c r="J108" s="741" t="s">
        <v>4074</v>
      </c>
      <c r="K108" s="743">
        <v>3.8000000000000002E-4</v>
      </c>
      <c r="L108" s="743">
        <v>0</v>
      </c>
      <c r="M108" s="681"/>
      <c r="N108" s="679"/>
      <c r="O108" s="679"/>
      <c r="P108" s="679"/>
      <c r="Q108" s="679"/>
      <c r="R108" s="679"/>
      <c r="S108" s="679"/>
      <c r="T108" s="679"/>
      <c r="U108" s="679"/>
    </row>
    <row r="109" spans="1:21" ht="15.75" customHeight="1">
      <c r="A109" s="699"/>
      <c r="B109" s="700"/>
      <c r="C109" s="701"/>
      <c r="D109" s="697" t="s">
        <v>3907</v>
      </c>
      <c r="E109" s="702">
        <v>0.19900000000000001</v>
      </c>
      <c r="G109" s="678" t="str">
        <f t="shared" si="1"/>
        <v>A0053</v>
      </c>
      <c r="H109" s="679"/>
      <c r="I109" s="1357" t="s">
        <v>5740</v>
      </c>
      <c r="J109" s="741" t="s">
        <v>4074</v>
      </c>
      <c r="K109" s="743">
        <v>3.8000000000000002E-4</v>
      </c>
      <c r="L109" s="743">
        <v>4.6999999999999999E-4</v>
      </c>
      <c r="M109" s="681"/>
      <c r="N109" s="679"/>
      <c r="O109" s="679"/>
      <c r="P109" s="679"/>
      <c r="Q109" s="679"/>
      <c r="R109" s="679"/>
      <c r="S109" s="679"/>
      <c r="T109" s="679"/>
      <c r="U109" s="679"/>
    </row>
    <row r="110" spans="1:21" ht="15.75" customHeight="1">
      <c r="A110" s="699"/>
      <c r="B110" s="700"/>
      <c r="C110" s="701"/>
      <c r="D110" s="697" t="s">
        <v>3940</v>
      </c>
      <c r="E110" s="702">
        <v>0</v>
      </c>
      <c r="G110" s="678" t="str">
        <f t="shared" si="1"/>
        <v>A0053</v>
      </c>
      <c r="H110" s="679"/>
      <c r="I110" s="1357" t="s">
        <v>4077</v>
      </c>
      <c r="J110" s="741" t="s">
        <v>4078</v>
      </c>
      <c r="K110" s="743">
        <v>3.5599999999999998E-4</v>
      </c>
      <c r="L110" s="743">
        <v>0</v>
      </c>
      <c r="M110" s="681"/>
      <c r="N110" s="679"/>
      <c r="O110" s="679"/>
      <c r="P110" s="679"/>
      <c r="Q110" s="679"/>
      <c r="R110" s="679"/>
      <c r="S110" s="679"/>
      <c r="T110" s="679"/>
      <c r="U110" s="679"/>
    </row>
    <row r="111" spans="1:21" ht="15.75" customHeight="1">
      <c r="A111" s="699"/>
      <c r="B111" s="700"/>
      <c r="C111" s="701"/>
      <c r="D111" s="697" t="s">
        <v>3942</v>
      </c>
      <c r="E111" s="702">
        <v>0.45</v>
      </c>
      <c r="G111" s="678" t="str">
        <f t="shared" si="1"/>
        <v>A0053</v>
      </c>
      <c r="H111" s="679"/>
      <c r="I111" s="1357" t="s">
        <v>5741</v>
      </c>
      <c r="J111" s="741" t="s">
        <v>4078</v>
      </c>
      <c r="K111" s="743">
        <v>3.5599999999999998E-4</v>
      </c>
      <c r="L111" s="743">
        <v>2.9099999999999997E-4</v>
      </c>
      <c r="M111" s="681"/>
      <c r="N111" s="679"/>
      <c r="O111" s="679"/>
      <c r="P111" s="679"/>
      <c r="Q111" s="679"/>
      <c r="R111" s="679"/>
      <c r="S111" s="679"/>
      <c r="T111" s="679"/>
      <c r="U111" s="679"/>
    </row>
    <row r="112" spans="1:21" ht="15.75" customHeight="1">
      <c r="A112" s="699"/>
      <c r="B112" s="700"/>
      <c r="C112" s="701"/>
      <c r="D112" s="697" t="s">
        <v>3944</v>
      </c>
      <c r="E112" s="702">
        <v>0.315</v>
      </c>
      <c r="G112" s="678" t="str">
        <f t="shared" si="1"/>
        <v>A0053</v>
      </c>
      <c r="H112" s="679"/>
      <c r="I112" s="1357" t="s">
        <v>4081</v>
      </c>
      <c r="J112" s="741" t="s">
        <v>4082</v>
      </c>
      <c r="K112" s="743">
        <v>4.1199999999999999E-4</v>
      </c>
      <c r="L112" s="743">
        <v>0</v>
      </c>
      <c r="M112" s="681"/>
      <c r="N112" s="679"/>
      <c r="O112" s="679"/>
      <c r="P112" s="679"/>
      <c r="Q112" s="679"/>
      <c r="R112" s="679"/>
      <c r="S112" s="679"/>
      <c r="T112" s="679"/>
      <c r="U112" s="679"/>
    </row>
    <row r="113" spans="1:21" ht="15.75" customHeight="1">
      <c r="A113" s="699"/>
      <c r="B113" s="700"/>
      <c r="C113" s="701"/>
      <c r="D113" s="697" t="s">
        <v>4108</v>
      </c>
      <c r="E113" s="702">
        <v>0.53500000000000003</v>
      </c>
      <c r="G113" s="678" t="str">
        <f t="shared" si="1"/>
        <v>A0053</v>
      </c>
      <c r="H113" s="679"/>
      <c r="I113" s="1357" t="s">
        <v>5742</v>
      </c>
      <c r="J113" s="741" t="s">
        <v>4082</v>
      </c>
      <c r="K113" s="743">
        <v>4.1199999999999999E-4</v>
      </c>
      <c r="L113" s="743">
        <v>0</v>
      </c>
      <c r="M113" s="681"/>
      <c r="N113" s="679"/>
      <c r="O113" s="679"/>
      <c r="P113" s="679"/>
      <c r="Q113" s="679"/>
      <c r="R113" s="679"/>
      <c r="S113" s="679"/>
      <c r="T113" s="679"/>
      <c r="U113" s="679"/>
    </row>
    <row r="114" spans="1:21" ht="17.25" customHeight="1">
      <c r="A114" s="703" t="s">
        <v>4109</v>
      </c>
      <c r="B114" s="704" t="s">
        <v>4110</v>
      </c>
      <c r="C114" s="707">
        <v>0.434</v>
      </c>
      <c r="D114" s="706"/>
      <c r="E114" s="702">
        <v>0.379</v>
      </c>
      <c r="G114" s="678" t="str">
        <f t="shared" si="1"/>
        <v>A0054</v>
      </c>
      <c r="H114" s="679"/>
      <c r="I114" s="1357" t="s">
        <v>5743</v>
      </c>
      <c r="J114" s="741" t="s">
        <v>4082</v>
      </c>
      <c r="K114" s="743">
        <v>4.1199999999999999E-4</v>
      </c>
      <c r="L114" s="743">
        <v>3.9600000000000003E-4</v>
      </c>
      <c r="M114" s="681"/>
      <c r="N114" s="679"/>
      <c r="O114" s="679"/>
      <c r="P114" s="679"/>
      <c r="Q114" s="679"/>
      <c r="R114" s="679"/>
      <c r="S114" s="679"/>
      <c r="T114" s="679"/>
      <c r="U114" s="679"/>
    </row>
    <row r="115" spans="1:21" ht="15.75" customHeight="1">
      <c r="A115" s="717" t="s">
        <v>4112</v>
      </c>
      <c r="B115" s="711" t="s">
        <v>4113</v>
      </c>
      <c r="C115" s="712">
        <v>0.126</v>
      </c>
      <c r="D115" s="697" t="s">
        <v>3902</v>
      </c>
      <c r="E115" s="702">
        <v>0</v>
      </c>
      <c r="G115" s="678" t="str">
        <f t="shared" si="1"/>
        <v>A0055</v>
      </c>
      <c r="H115" s="679"/>
      <c r="I115" s="1357" t="s">
        <v>5744</v>
      </c>
      <c r="J115" s="741" t="s">
        <v>4082</v>
      </c>
      <c r="K115" s="743">
        <v>4.1199999999999999E-4</v>
      </c>
      <c r="L115" s="743">
        <v>4.5800000000000002E-4</v>
      </c>
      <c r="M115" s="681"/>
      <c r="N115" s="679"/>
      <c r="O115" s="679"/>
      <c r="P115" s="679"/>
      <c r="Q115" s="679"/>
      <c r="R115" s="679"/>
      <c r="S115" s="679"/>
      <c r="T115" s="679"/>
      <c r="U115" s="679"/>
    </row>
    <row r="116" spans="1:21" ht="15.75" customHeight="1">
      <c r="A116" s="713"/>
      <c r="B116" s="714"/>
      <c r="C116" s="715"/>
      <c r="D116" s="697" t="s">
        <v>3905</v>
      </c>
      <c r="E116" s="702">
        <v>0.24000000000000002</v>
      </c>
      <c r="G116" s="678" t="str">
        <f t="shared" si="1"/>
        <v>A0055</v>
      </c>
      <c r="H116" s="679"/>
      <c r="I116" s="1357" t="s">
        <v>4085</v>
      </c>
      <c r="J116" s="741" t="s">
        <v>5745</v>
      </c>
      <c r="K116" s="743">
        <v>4.5800000000000002E-4</v>
      </c>
      <c r="L116" s="743">
        <v>2.4800000000000001E-4</v>
      </c>
      <c r="M116" s="681"/>
      <c r="N116" s="679"/>
      <c r="O116" s="679"/>
      <c r="P116" s="679"/>
      <c r="Q116" s="679"/>
      <c r="R116" s="679"/>
      <c r="S116" s="679"/>
      <c r="T116" s="679"/>
      <c r="U116" s="679"/>
    </row>
    <row r="117" spans="1:21" ht="15.75" customHeight="1">
      <c r="A117" s="713"/>
      <c r="B117" s="714"/>
      <c r="C117" s="715"/>
      <c r="D117" s="697" t="s">
        <v>3927</v>
      </c>
      <c r="E117" s="702">
        <v>0.41100000000000003</v>
      </c>
      <c r="G117" s="678" t="str">
        <f t="shared" si="1"/>
        <v>A0055</v>
      </c>
      <c r="H117" s="679"/>
      <c r="I117" s="1357" t="s">
        <v>4086</v>
      </c>
      <c r="J117" s="741" t="s">
        <v>5745</v>
      </c>
      <c r="K117" s="743">
        <v>4.5800000000000002E-4</v>
      </c>
      <c r="L117" s="743">
        <v>0</v>
      </c>
      <c r="M117" s="681"/>
      <c r="N117" s="679"/>
      <c r="O117" s="679"/>
      <c r="P117" s="679"/>
      <c r="Q117" s="679"/>
      <c r="R117" s="679"/>
      <c r="S117" s="679"/>
      <c r="T117" s="679"/>
      <c r="U117" s="679"/>
    </row>
    <row r="118" spans="1:21" ht="17.25" customHeight="1">
      <c r="A118" s="703" t="s">
        <v>4116</v>
      </c>
      <c r="B118" s="704" t="s">
        <v>4117</v>
      </c>
      <c r="C118" s="707">
        <v>0.48299999999999998</v>
      </c>
      <c r="D118" s="706"/>
      <c r="E118" s="702">
        <v>0.47300000000000003</v>
      </c>
      <c r="G118" s="678" t="str">
        <f t="shared" si="1"/>
        <v>A0056</v>
      </c>
      <c r="H118" s="679"/>
      <c r="I118" s="1357" t="s">
        <v>5746</v>
      </c>
      <c r="J118" s="741" t="s">
        <v>5745</v>
      </c>
      <c r="K118" s="743">
        <v>4.5800000000000002E-4</v>
      </c>
      <c r="L118" s="743">
        <v>5.2800000000000004E-4</v>
      </c>
      <c r="M118" s="681"/>
      <c r="N118" s="679"/>
      <c r="O118" s="679"/>
      <c r="P118" s="679"/>
      <c r="Q118" s="679"/>
      <c r="R118" s="679"/>
      <c r="S118" s="679"/>
      <c r="T118" s="679"/>
      <c r="U118" s="679"/>
    </row>
    <row r="119" spans="1:21" ht="17.25" customHeight="1">
      <c r="A119" s="703" t="s">
        <v>4119</v>
      </c>
      <c r="B119" s="704" t="s">
        <v>4120</v>
      </c>
      <c r="C119" s="707">
        <v>0.38100000000000001</v>
      </c>
      <c r="D119" s="706"/>
      <c r="E119" s="702">
        <v>0.48599999999999999</v>
      </c>
      <c r="G119" s="678" t="str">
        <f t="shared" si="1"/>
        <v>A0057</v>
      </c>
      <c r="H119" s="679"/>
      <c r="I119" s="1357" t="s">
        <v>4089</v>
      </c>
      <c r="J119" s="741" t="s">
        <v>5747</v>
      </c>
      <c r="K119" s="743">
        <v>4.06E-4</v>
      </c>
      <c r="L119" s="743">
        <v>0</v>
      </c>
      <c r="M119" s="681"/>
      <c r="N119" s="679"/>
      <c r="O119" s="679"/>
      <c r="P119" s="679"/>
      <c r="Q119" s="679"/>
      <c r="R119" s="679"/>
      <c r="S119" s="679"/>
      <c r="T119" s="679"/>
      <c r="U119" s="679"/>
    </row>
    <row r="120" spans="1:21">
      <c r="A120" s="703" t="s">
        <v>4122</v>
      </c>
      <c r="B120" s="704" t="s">
        <v>4123</v>
      </c>
      <c r="C120" s="707">
        <v>0.18100000000000002</v>
      </c>
      <c r="D120" s="708"/>
      <c r="E120" s="702">
        <v>0.44900000000000001</v>
      </c>
      <c r="G120" s="678" t="str">
        <f t="shared" si="1"/>
        <v>A0058</v>
      </c>
      <c r="H120" s="679"/>
      <c r="I120" s="1357" t="s">
        <v>4090</v>
      </c>
      <c r="J120" s="741" t="s">
        <v>5747</v>
      </c>
      <c r="K120" s="743">
        <v>4.06E-4</v>
      </c>
      <c r="L120" s="743">
        <v>0</v>
      </c>
      <c r="M120" s="681"/>
      <c r="N120" s="679"/>
      <c r="O120" s="679"/>
      <c r="P120" s="679"/>
      <c r="Q120" s="679"/>
      <c r="R120" s="679"/>
      <c r="S120" s="679"/>
      <c r="T120" s="679"/>
      <c r="U120" s="679"/>
    </row>
    <row r="121" spans="1:21" ht="15.75" customHeight="1">
      <c r="A121" s="716" t="s">
        <v>4125</v>
      </c>
      <c r="B121" s="709" t="s">
        <v>4126</v>
      </c>
      <c r="C121" s="696">
        <v>0.47499999999999998</v>
      </c>
      <c r="D121" s="697" t="s">
        <v>3902</v>
      </c>
      <c r="E121" s="702">
        <v>0</v>
      </c>
      <c r="G121" s="678" t="str">
        <f t="shared" si="1"/>
        <v>A0060</v>
      </c>
      <c r="H121" s="679"/>
      <c r="I121" s="1357" t="s">
        <v>5748</v>
      </c>
      <c r="J121" s="741" t="s">
        <v>5747</v>
      </c>
      <c r="K121" s="743">
        <v>4.06E-4</v>
      </c>
      <c r="L121" s="743">
        <v>0</v>
      </c>
      <c r="M121" s="681"/>
      <c r="N121" s="679"/>
      <c r="O121" s="679"/>
      <c r="P121" s="679"/>
      <c r="Q121" s="679"/>
      <c r="R121" s="679"/>
      <c r="S121" s="679"/>
      <c r="T121" s="679"/>
      <c r="U121" s="679"/>
    </row>
    <row r="122" spans="1:21" ht="15.75" customHeight="1">
      <c r="A122" s="699"/>
      <c r="B122" s="700"/>
      <c r="C122" s="701"/>
      <c r="D122" s="697" t="s">
        <v>3921</v>
      </c>
      <c r="E122" s="702">
        <v>0.41199999999999998</v>
      </c>
      <c r="G122" s="678" t="str">
        <f t="shared" si="1"/>
        <v>A0060</v>
      </c>
      <c r="H122" s="679"/>
      <c r="I122" s="1357" t="s">
        <v>5749</v>
      </c>
      <c r="J122" s="741" t="s">
        <v>5747</v>
      </c>
      <c r="K122" s="743">
        <v>4.06E-4</v>
      </c>
      <c r="L122" s="743">
        <v>4.5199999999999998E-4</v>
      </c>
      <c r="M122" s="681"/>
      <c r="N122" s="679"/>
      <c r="O122" s="679"/>
      <c r="P122" s="679"/>
      <c r="Q122" s="679"/>
      <c r="R122" s="679"/>
      <c r="S122" s="679"/>
      <c r="T122" s="679"/>
      <c r="U122" s="679"/>
    </row>
    <row r="123" spans="1:21" ht="15.75" customHeight="1">
      <c r="A123" s="716" t="s">
        <v>4129</v>
      </c>
      <c r="B123" s="709" t="s">
        <v>4130</v>
      </c>
      <c r="C123" s="696">
        <v>0.41199999999999998</v>
      </c>
      <c r="D123" s="697" t="s">
        <v>3902</v>
      </c>
      <c r="E123" s="702">
        <v>0</v>
      </c>
      <c r="G123" s="678" t="str">
        <f t="shared" si="1"/>
        <v>A0061</v>
      </c>
      <c r="H123" s="679"/>
      <c r="I123" s="1357" t="s">
        <v>4091</v>
      </c>
      <c r="J123" s="741" t="s">
        <v>4093</v>
      </c>
      <c r="K123" s="743">
        <v>5.0000000000000002E-5</v>
      </c>
      <c r="L123" s="743">
        <v>4.6200000000000001E-4</v>
      </c>
      <c r="M123" s="681"/>
      <c r="N123" s="679"/>
      <c r="O123" s="679"/>
      <c r="P123" s="679"/>
      <c r="Q123" s="679"/>
      <c r="R123" s="679"/>
      <c r="S123" s="679"/>
      <c r="T123" s="679"/>
      <c r="U123" s="679"/>
    </row>
    <row r="124" spans="1:21" ht="15.75" customHeight="1">
      <c r="A124" s="699"/>
      <c r="B124" s="700"/>
      <c r="C124" s="701"/>
      <c r="D124" s="697" t="s">
        <v>3921</v>
      </c>
      <c r="E124" s="702">
        <v>0.43099999999999999</v>
      </c>
      <c r="G124" s="678" t="str">
        <f t="shared" si="1"/>
        <v>A0061</v>
      </c>
      <c r="H124" s="679"/>
      <c r="I124" s="1357" t="s">
        <v>4096</v>
      </c>
      <c r="J124" s="741" t="s">
        <v>4097</v>
      </c>
      <c r="K124" s="743">
        <v>4.5300000000000001E-4</v>
      </c>
      <c r="L124" s="743">
        <v>0</v>
      </c>
      <c r="M124" s="681"/>
      <c r="N124" s="679"/>
      <c r="O124" s="679"/>
      <c r="P124" s="679"/>
      <c r="Q124" s="679"/>
      <c r="R124" s="679"/>
      <c r="S124" s="679"/>
      <c r="T124" s="679"/>
      <c r="U124" s="679"/>
    </row>
    <row r="125" spans="1:21" ht="15.75" customHeight="1">
      <c r="A125" s="716" t="s">
        <v>4133</v>
      </c>
      <c r="B125" s="709" t="s">
        <v>4134</v>
      </c>
      <c r="C125" s="696">
        <v>0.48399999999999999</v>
      </c>
      <c r="D125" s="697" t="s">
        <v>3902</v>
      </c>
      <c r="E125" s="702">
        <v>0</v>
      </c>
      <c r="G125" s="678" t="str">
        <f t="shared" si="1"/>
        <v>A0062</v>
      </c>
      <c r="H125" s="679"/>
      <c r="I125" s="1357" t="s">
        <v>4098</v>
      </c>
      <c r="J125" s="741" t="s">
        <v>4097</v>
      </c>
      <c r="K125" s="743">
        <v>4.5300000000000001E-4</v>
      </c>
      <c r="L125" s="743">
        <v>2.7300000000000002E-4</v>
      </c>
      <c r="M125" s="681"/>
      <c r="N125" s="679"/>
      <c r="O125" s="679"/>
      <c r="P125" s="679"/>
      <c r="Q125" s="679"/>
      <c r="R125" s="679"/>
      <c r="S125" s="679"/>
      <c r="T125" s="679"/>
      <c r="U125" s="679"/>
    </row>
    <row r="126" spans="1:21" ht="15.75" customHeight="1">
      <c r="A126" s="699"/>
      <c r="B126" s="700"/>
      <c r="C126" s="701"/>
      <c r="D126" s="697" t="s">
        <v>3905</v>
      </c>
      <c r="E126" s="702">
        <v>0</v>
      </c>
      <c r="G126" s="678" t="str">
        <f t="shared" si="1"/>
        <v>A0062</v>
      </c>
      <c r="H126" s="679"/>
      <c r="I126" s="1357" t="s">
        <v>5750</v>
      </c>
      <c r="J126" s="741" t="s">
        <v>4097</v>
      </c>
      <c r="K126" s="743">
        <v>4.5300000000000001E-4</v>
      </c>
      <c r="L126" s="743">
        <v>6.7599999999999995E-4</v>
      </c>
      <c r="M126" s="681"/>
      <c r="N126" s="679"/>
      <c r="O126" s="679"/>
      <c r="P126" s="679"/>
      <c r="Q126" s="679"/>
      <c r="R126" s="679"/>
      <c r="S126" s="679"/>
      <c r="T126" s="679"/>
      <c r="U126" s="679"/>
    </row>
    <row r="127" spans="1:21" ht="15.75" customHeight="1">
      <c r="A127" s="699"/>
      <c r="B127" s="700"/>
      <c r="C127" s="701"/>
      <c r="D127" s="697" t="s">
        <v>3907</v>
      </c>
      <c r="E127" s="702">
        <v>0.26600000000000001</v>
      </c>
      <c r="G127" s="678" t="str">
        <f t="shared" si="1"/>
        <v>A0062</v>
      </c>
      <c r="H127" s="679"/>
      <c r="I127" s="1357" t="s">
        <v>4101</v>
      </c>
      <c r="J127" s="741" t="s">
        <v>4102</v>
      </c>
      <c r="K127" s="743">
        <v>5.22E-4</v>
      </c>
      <c r="L127" s="743">
        <v>3.9899999999999999E-4</v>
      </c>
      <c r="M127" s="681"/>
      <c r="N127" s="679"/>
      <c r="O127" s="679"/>
      <c r="P127" s="679"/>
      <c r="Q127" s="679"/>
      <c r="R127" s="679"/>
      <c r="S127" s="679"/>
      <c r="T127" s="679"/>
      <c r="U127" s="679"/>
    </row>
    <row r="128" spans="1:21" ht="15.75" customHeight="1">
      <c r="A128" s="699"/>
      <c r="B128" s="700"/>
      <c r="C128" s="701"/>
      <c r="D128" s="697" t="s">
        <v>3940</v>
      </c>
      <c r="E128" s="702">
        <v>0</v>
      </c>
      <c r="G128" s="678" t="str">
        <f t="shared" si="1"/>
        <v>A0062</v>
      </c>
      <c r="H128" s="679"/>
      <c r="I128" s="1357" t="s">
        <v>4103</v>
      </c>
      <c r="J128" s="741" t="s">
        <v>4102</v>
      </c>
      <c r="K128" s="743">
        <v>5.22E-4</v>
      </c>
      <c r="L128" s="743">
        <v>2.99E-4</v>
      </c>
      <c r="M128" s="681"/>
      <c r="N128" s="679"/>
      <c r="O128" s="679"/>
      <c r="P128" s="679"/>
      <c r="Q128" s="679"/>
      <c r="R128" s="679"/>
      <c r="S128" s="679"/>
      <c r="T128" s="679"/>
      <c r="U128" s="679"/>
    </row>
    <row r="129" spans="1:21" ht="15.75" customHeight="1">
      <c r="A129" s="699"/>
      <c r="B129" s="700"/>
      <c r="C129" s="701"/>
      <c r="D129" s="697" t="s">
        <v>3942</v>
      </c>
      <c r="E129" s="702">
        <v>0.37</v>
      </c>
      <c r="G129" s="678" t="str">
        <f t="shared" si="1"/>
        <v>A0062</v>
      </c>
      <c r="H129" s="679"/>
      <c r="I129" s="1357" t="s">
        <v>4104</v>
      </c>
      <c r="J129" s="741" t="s">
        <v>4102</v>
      </c>
      <c r="K129" s="743">
        <v>5.22E-4</v>
      </c>
      <c r="L129" s="743">
        <v>1.9900000000000001E-4</v>
      </c>
      <c r="M129" s="681"/>
      <c r="N129" s="679"/>
      <c r="O129" s="679"/>
      <c r="P129" s="679"/>
      <c r="Q129" s="679"/>
      <c r="R129" s="679"/>
      <c r="S129" s="679"/>
      <c r="T129" s="679"/>
      <c r="U129" s="679"/>
    </row>
    <row r="130" spans="1:21" ht="15.75" customHeight="1">
      <c r="A130" s="699"/>
      <c r="B130" s="700"/>
      <c r="C130" s="701"/>
      <c r="D130" s="697" t="s">
        <v>4141</v>
      </c>
      <c r="E130" s="702">
        <v>0.44400000000000001</v>
      </c>
      <c r="G130" s="678" t="str">
        <f t="shared" si="1"/>
        <v>A0062</v>
      </c>
      <c r="H130" s="679"/>
      <c r="I130" s="1357" t="s">
        <v>4105</v>
      </c>
      <c r="J130" s="741" t="s">
        <v>4102</v>
      </c>
      <c r="K130" s="743">
        <v>5.22E-4</v>
      </c>
      <c r="L130" s="743">
        <v>0</v>
      </c>
      <c r="M130" s="681"/>
      <c r="N130" s="679"/>
      <c r="O130" s="679"/>
      <c r="P130" s="679"/>
      <c r="Q130" s="679"/>
      <c r="R130" s="679"/>
      <c r="S130" s="679"/>
      <c r="T130" s="679"/>
      <c r="U130" s="679"/>
    </row>
    <row r="131" spans="1:21" ht="17.25" customHeight="1">
      <c r="A131" s="703" t="s">
        <v>4142</v>
      </c>
      <c r="B131" s="704" t="s">
        <v>4143</v>
      </c>
      <c r="C131" s="707">
        <v>0.53799999999999992</v>
      </c>
      <c r="D131" s="706"/>
      <c r="E131" s="702">
        <v>0.59500000000000008</v>
      </c>
      <c r="G131" s="678" t="str">
        <f t="shared" si="1"/>
        <v>A0063</v>
      </c>
      <c r="H131" s="679"/>
      <c r="I131" s="1357" t="s">
        <v>4106</v>
      </c>
      <c r="J131" s="741" t="s">
        <v>4102</v>
      </c>
      <c r="K131" s="743">
        <v>5.22E-4</v>
      </c>
      <c r="L131" s="743">
        <v>4.4999999999999999E-4</v>
      </c>
      <c r="M131" s="681"/>
      <c r="N131" s="679"/>
      <c r="O131" s="679"/>
      <c r="P131" s="679"/>
      <c r="Q131" s="679"/>
      <c r="R131" s="679"/>
      <c r="S131" s="679"/>
      <c r="T131" s="679"/>
      <c r="U131" s="679"/>
    </row>
    <row r="132" spans="1:21" ht="15.75" customHeight="1">
      <c r="A132" s="717" t="s">
        <v>4145</v>
      </c>
      <c r="B132" s="711" t="s">
        <v>4146</v>
      </c>
      <c r="C132" s="712">
        <v>0.36900000000000005</v>
      </c>
      <c r="D132" s="697" t="s">
        <v>3902</v>
      </c>
      <c r="E132" s="702">
        <v>0</v>
      </c>
      <c r="G132" s="678" t="str">
        <f t="shared" si="1"/>
        <v>A0064</v>
      </c>
      <c r="H132" s="679"/>
      <c r="I132" s="1357" t="s">
        <v>4107</v>
      </c>
      <c r="J132" s="741" t="s">
        <v>4102</v>
      </c>
      <c r="K132" s="743">
        <v>5.22E-4</v>
      </c>
      <c r="L132" s="743">
        <v>3.1500000000000001E-4</v>
      </c>
      <c r="M132" s="681"/>
      <c r="N132" s="679"/>
      <c r="O132" s="679"/>
      <c r="P132" s="679"/>
      <c r="Q132" s="679"/>
      <c r="R132" s="679"/>
      <c r="S132" s="679"/>
      <c r="T132" s="679"/>
      <c r="U132" s="679"/>
    </row>
    <row r="133" spans="1:21" ht="15.75" customHeight="1">
      <c r="A133" s="713"/>
      <c r="B133" s="714"/>
      <c r="C133" s="715"/>
      <c r="D133" s="697" t="s">
        <v>3905</v>
      </c>
      <c r="E133" s="702">
        <v>0</v>
      </c>
      <c r="G133" s="678" t="str">
        <f t="shared" si="1"/>
        <v>A0064</v>
      </c>
      <c r="H133" s="679"/>
      <c r="I133" s="1357" t="s">
        <v>5751</v>
      </c>
      <c r="J133" s="741" t="s">
        <v>4102</v>
      </c>
      <c r="K133" s="743">
        <v>5.22E-4</v>
      </c>
      <c r="L133" s="743">
        <v>2.3499999999999999E-4</v>
      </c>
      <c r="M133" s="681"/>
      <c r="N133" s="679"/>
      <c r="O133" s="679"/>
      <c r="P133" s="679"/>
      <c r="Q133" s="679"/>
      <c r="R133" s="679"/>
      <c r="S133" s="679"/>
      <c r="T133" s="679"/>
      <c r="U133" s="679"/>
    </row>
    <row r="134" spans="1:21" ht="15.75" customHeight="1">
      <c r="A134" s="713"/>
      <c r="B134" s="714"/>
      <c r="C134" s="715"/>
      <c r="D134" s="697" t="s">
        <v>4150</v>
      </c>
      <c r="E134" s="702">
        <v>0.27700000000000002</v>
      </c>
      <c r="G134" s="678" t="str">
        <f t="shared" si="1"/>
        <v>A0064</v>
      </c>
      <c r="H134" s="679"/>
      <c r="I134" s="1357" t="s">
        <v>5752</v>
      </c>
      <c r="J134" s="741" t="s">
        <v>4102</v>
      </c>
      <c r="K134" s="743">
        <v>5.22E-4</v>
      </c>
      <c r="L134" s="743">
        <v>7.3399999999999995E-4</v>
      </c>
      <c r="M134" s="681"/>
      <c r="N134" s="679"/>
      <c r="O134" s="679"/>
      <c r="P134" s="679"/>
      <c r="Q134" s="679"/>
      <c r="R134" s="679"/>
      <c r="S134" s="679"/>
      <c r="T134" s="679"/>
      <c r="U134" s="679"/>
    </row>
    <row r="135" spans="1:21" ht="15.75" customHeight="1">
      <c r="A135" s="716" t="s">
        <v>4151</v>
      </c>
      <c r="B135" s="709" t="s">
        <v>4152</v>
      </c>
      <c r="C135" s="696">
        <v>0.191</v>
      </c>
      <c r="D135" s="697" t="s">
        <v>3902</v>
      </c>
      <c r="E135" s="702">
        <v>0.38900000000000001</v>
      </c>
      <c r="G135" s="678" t="str">
        <f t="shared" ref="G135:G198" si="2">IF(A135="",G134,A135)</f>
        <v>A0065</v>
      </c>
      <c r="H135" s="679"/>
      <c r="I135" s="1357" t="s">
        <v>4109</v>
      </c>
      <c r="J135" s="741" t="s">
        <v>4111</v>
      </c>
      <c r="K135" s="743">
        <v>5.1900000000000004E-4</v>
      </c>
      <c r="L135" s="743">
        <v>4.6299999999999998E-4</v>
      </c>
      <c r="M135" s="681"/>
      <c r="N135" s="679"/>
      <c r="O135" s="679"/>
      <c r="P135" s="679"/>
      <c r="Q135" s="679"/>
      <c r="R135" s="679"/>
      <c r="S135" s="679"/>
      <c r="T135" s="679"/>
      <c r="U135" s="679"/>
    </row>
    <row r="136" spans="1:21" ht="15.75" customHeight="1">
      <c r="A136" s="699"/>
      <c r="B136" s="700"/>
      <c r="C136" s="701"/>
      <c r="D136" s="697" t="s">
        <v>4155</v>
      </c>
      <c r="E136" s="702">
        <v>0.52899999999999991</v>
      </c>
      <c r="G136" s="678" t="str">
        <f t="shared" si="2"/>
        <v>A0065</v>
      </c>
      <c r="H136" s="679"/>
      <c r="I136" s="1357" t="s">
        <v>4114</v>
      </c>
      <c r="J136" s="741" t="s">
        <v>5753</v>
      </c>
      <c r="K136" s="743">
        <v>1.0399999999999999E-4</v>
      </c>
      <c r="L136" s="743">
        <v>0</v>
      </c>
      <c r="M136" s="681"/>
      <c r="N136" s="679"/>
      <c r="O136" s="679"/>
      <c r="P136" s="679"/>
      <c r="Q136" s="679"/>
      <c r="R136" s="679"/>
      <c r="S136" s="679"/>
      <c r="T136" s="679"/>
      <c r="U136" s="679"/>
    </row>
    <row r="137" spans="1:21" ht="17.25" customHeight="1">
      <c r="A137" s="703" t="s">
        <v>4156</v>
      </c>
      <c r="B137" s="704" t="s">
        <v>4157</v>
      </c>
      <c r="C137" s="707">
        <v>0.44700000000000001</v>
      </c>
      <c r="D137" s="706"/>
      <c r="E137" s="702">
        <v>0.39200000000000002</v>
      </c>
      <c r="G137" s="678" t="str">
        <f t="shared" si="2"/>
        <v>A0066</v>
      </c>
      <c r="H137" s="679"/>
      <c r="I137" s="1357" t="s">
        <v>4115</v>
      </c>
      <c r="J137" s="741" t="s">
        <v>5753</v>
      </c>
      <c r="K137" s="743">
        <v>1.0399999999999999E-4</v>
      </c>
      <c r="L137" s="743">
        <v>1.9900000000000001E-4</v>
      </c>
      <c r="M137" s="681"/>
      <c r="N137" s="679"/>
      <c r="O137" s="679"/>
      <c r="P137" s="679"/>
      <c r="Q137" s="679"/>
      <c r="R137" s="679"/>
      <c r="S137" s="679"/>
      <c r="T137" s="679"/>
      <c r="U137" s="679"/>
    </row>
    <row r="138" spans="1:21" ht="15.75" customHeight="1">
      <c r="A138" s="717" t="s">
        <v>4159</v>
      </c>
      <c r="B138" s="711" t="s">
        <v>4160</v>
      </c>
      <c r="C138" s="712">
        <v>0.308</v>
      </c>
      <c r="D138" s="697" t="s">
        <v>3902</v>
      </c>
      <c r="E138" s="702">
        <v>0</v>
      </c>
      <c r="G138" s="678" t="str">
        <f t="shared" si="2"/>
        <v>A0067</v>
      </c>
      <c r="H138" s="679"/>
      <c r="I138" s="1357" t="s">
        <v>5754</v>
      </c>
      <c r="J138" s="741" t="s">
        <v>5753</v>
      </c>
      <c r="K138" s="743">
        <v>1.0399999999999999E-4</v>
      </c>
      <c r="L138" s="743">
        <v>3.6499999999999998E-4</v>
      </c>
      <c r="M138" s="681"/>
      <c r="N138" s="679"/>
      <c r="O138" s="679"/>
      <c r="P138" s="679"/>
      <c r="Q138" s="679"/>
      <c r="R138" s="679"/>
      <c r="S138" s="679"/>
      <c r="T138" s="679"/>
      <c r="U138" s="679"/>
    </row>
    <row r="139" spans="1:21" ht="15.75" customHeight="1">
      <c r="A139" s="713"/>
      <c r="B139" s="714"/>
      <c r="C139" s="715"/>
      <c r="D139" s="697" t="s">
        <v>3905</v>
      </c>
      <c r="E139" s="702">
        <v>0</v>
      </c>
      <c r="G139" s="678" t="str">
        <f t="shared" si="2"/>
        <v>A0067</v>
      </c>
      <c r="H139" s="679"/>
      <c r="I139" s="1357" t="s">
        <v>5755</v>
      </c>
      <c r="J139" s="741" t="s">
        <v>4118</v>
      </c>
      <c r="K139" s="743">
        <v>4.73E-4</v>
      </c>
      <c r="L139" s="743">
        <v>0</v>
      </c>
      <c r="M139" s="681"/>
      <c r="N139" s="679"/>
      <c r="O139" s="679"/>
      <c r="P139" s="679"/>
      <c r="Q139" s="679"/>
      <c r="R139" s="679"/>
      <c r="S139" s="679"/>
      <c r="T139" s="679"/>
      <c r="U139" s="679"/>
    </row>
    <row r="140" spans="1:21" ht="15.75" customHeight="1">
      <c r="A140" s="713"/>
      <c r="B140" s="714"/>
      <c r="C140" s="715"/>
      <c r="D140" s="697" t="s">
        <v>3927</v>
      </c>
      <c r="E140" s="702">
        <v>0.253</v>
      </c>
      <c r="G140" s="678" t="str">
        <f t="shared" si="2"/>
        <v>A0067</v>
      </c>
      <c r="H140" s="679"/>
      <c r="I140" s="1357" t="s">
        <v>5756</v>
      </c>
      <c r="J140" s="741" t="s">
        <v>4118</v>
      </c>
      <c r="K140" s="743">
        <v>4.73E-4</v>
      </c>
      <c r="L140" s="743">
        <v>1.25E-4</v>
      </c>
      <c r="M140" s="681"/>
      <c r="N140" s="679"/>
      <c r="O140" s="679"/>
      <c r="P140" s="679"/>
      <c r="Q140" s="679"/>
      <c r="R140" s="679"/>
      <c r="S140" s="679"/>
      <c r="T140" s="679"/>
      <c r="U140" s="679"/>
    </row>
    <row r="141" spans="1:21" ht="17.25" customHeight="1">
      <c r="A141" s="703" t="s">
        <v>4164</v>
      </c>
      <c r="B141" s="704" t="s">
        <v>4165</v>
      </c>
      <c r="C141" s="707">
        <v>0.42399999999999999</v>
      </c>
      <c r="D141" s="706"/>
      <c r="E141" s="702">
        <v>0.36900000000000005</v>
      </c>
      <c r="G141" s="678" t="str">
        <f t="shared" si="2"/>
        <v>A0068</v>
      </c>
      <c r="H141" s="679"/>
      <c r="I141" s="1357" t="s">
        <v>5757</v>
      </c>
      <c r="J141" s="741" t="s">
        <v>4118</v>
      </c>
      <c r="K141" s="743">
        <v>4.73E-4</v>
      </c>
      <c r="L141" s="743">
        <v>2.23E-4</v>
      </c>
      <c r="M141" s="681"/>
      <c r="N141" s="679"/>
      <c r="O141" s="679"/>
      <c r="P141" s="679"/>
      <c r="Q141" s="679"/>
      <c r="R141" s="679"/>
      <c r="S141" s="679"/>
      <c r="T141" s="679"/>
      <c r="U141" s="679"/>
    </row>
    <row r="142" spans="1:21" ht="15.75" customHeight="1">
      <c r="A142" s="716" t="s">
        <v>4167</v>
      </c>
      <c r="B142" s="709" t="s">
        <v>4168</v>
      </c>
      <c r="C142" s="696">
        <v>0.50900000000000001</v>
      </c>
      <c r="D142" s="697" t="s">
        <v>3902</v>
      </c>
      <c r="E142" s="702">
        <v>0</v>
      </c>
      <c r="G142" s="678" t="str">
        <f t="shared" si="2"/>
        <v>A0069</v>
      </c>
      <c r="H142" s="679"/>
      <c r="I142" s="1357" t="s">
        <v>5758</v>
      </c>
      <c r="J142" s="741" t="s">
        <v>4118</v>
      </c>
      <c r="K142" s="743">
        <v>4.73E-4</v>
      </c>
      <c r="L142" s="743">
        <v>4.35E-4</v>
      </c>
      <c r="M142" s="681"/>
      <c r="N142" s="679"/>
      <c r="O142" s="679"/>
      <c r="P142" s="679"/>
      <c r="Q142" s="679"/>
      <c r="R142" s="679"/>
      <c r="S142" s="679"/>
      <c r="T142" s="679"/>
      <c r="U142" s="679"/>
    </row>
    <row r="143" spans="1:21" ht="15.75" customHeight="1">
      <c r="A143" s="699"/>
      <c r="B143" s="700"/>
      <c r="C143" s="701"/>
      <c r="D143" s="697" t="s">
        <v>3921</v>
      </c>
      <c r="E143" s="702">
        <v>0.45700000000000002</v>
      </c>
      <c r="G143" s="678" t="str">
        <f t="shared" si="2"/>
        <v>A0069</v>
      </c>
      <c r="H143" s="679"/>
      <c r="I143" s="1357" t="s">
        <v>5759</v>
      </c>
      <c r="J143" s="741" t="s">
        <v>4121</v>
      </c>
      <c r="K143" s="743">
        <v>5.6200000000000011E-4</v>
      </c>
      <c r="L143" s="743">
        <v>0</v>
      </c>
      <c r="M143" s="681"/>
      <c r="N143" s="679"/>
      <c r="O143" s="679"/>
      <c r="P143" s="679"/>
      <c r="Q143" s="679"/>
      <c r="R143" s="679"/>
      <c r="S143" s="679"/>
      <c r="T143" s="679"/>
      <c r="U143" s="679"/>
    </row>
    <row r="144" spans="1:21" ht="15.75" customHeight="1">
      <c r="A144" s="716" t="s">
        <v>4171</v>
      </c>
      <c r="B144" s="709" t="s">
        <v>4172</v>
      </c>
      <c r="C144" s="696">
        <v>0.14699999999999999</v>
      </c>
      <c r="D144" s="697" t="s">
        <v>3902</v>
      </c>
      <c r="E144" s="702">
        <v>0.28600000000000003</v>
      </c>
      <c r="G144" s="678" t="str">
        <f t="shared" si="2"/>
        <v>A0070</v>
      </c>
      <c r="H144" s="679"/>
      <c r="I144" s="1357" t="s">
        <v>5760</v>
      </c>
      <c r="J144" s="741" t="s">
        <v>4121</v>
      </c>
      <c r="K144" s="743">
        <v>5.6200000000000011E-4</v>
      </c>
      <c r="L144" s="743">
        <v>0</v>
      </c>
      <c r="M144" s="681"/>
      <c r="N144" s="679"/>
      <c r="O144" s="679"/>
      <c r="P144" s="679"/>
      <c r="Q144" s="679"/>
      <c r="R144" s="679"/>
      <c r="S144" s="679"/>
      <c r="T144" s="679"/>
      <c r="U144" s="679"/>
    </row>
    <row r="145" spans="1:21" ht="15.75" customHeight="1">
      <c r="A145" s="699"/>
      <c r="B145" s="700"/>
      <c r="C145" s="701"/>
      <c r="D145" s="697" t="s">
        <v>3921</v>
      </c>
      <c r="E145" s="702">
        <v>0.40200000000000002</v>
      </c>
      <c r="G145" s="678" t="str">
        <f t="shared" si="2"/>
        <v>A0070</v>
      </c>
      <c r="H145" s="679"/>
      <c r="I145" s="1357" t="s">
        <v>5761</v>
      </c>
      <c r="J145" s="741" t="s">
        <v>4121</v>
      </c>
      <c r="K145" s="743">
        <v>5.6200000000000011E-4</v>
      </c>
      <c r="L145" s="743">
        <v>2.8000000000000003E-4</v>
      </c>
      <c r="M145" s="681"/>
      <c r="N145" s="679"/>
      <c r="O145" s="679"/>
      <c r="P145" s="679"/>
      <c r="Q145" s="679"/>
      <c r="R145" s="679"/>
      <c r="S145" s="679"/>
      <c r="T145" s="679"/>
      <c r="U145" s="679"/>
    </row>
    <row r="146" spans="1:21" ht="15.75" customHeight="1">
      <c r="A146" s="716" t="s">
        <v>4175</v>
      </c>
      <c r="B146" s="709" t="s">
        <v>4176</v>
      </c>
      <c r="C146" s="720">
        <v>0.47</v>
      </c>
      <c r="D146" s="697" t="s">
        <v>3902</v>
      </c>
      <c r="E146" s="702">
        <v>0</v>
      </c>
      <c r="G146" s="678" t="str">
        <f t="shared" si="2"/>
        <v>A0071</v>
      </c>
      <c r="H146" s="679"/>
      <c r="I146" s="1357" t="s">
        <v>5762</v>
      </c>
      <c r="J146" s="741" t="s">
        <v>4121</v>
      </c>
      <c r="K146" s="743">
        <v>5.6200000000000011E-4</v>
      </c>
      <c r="L146" s="743">
        <v>6.4700000000000001E-4</v>
      </c>
      <c r="M146" s="681"/>
      <c r="N146" s="679"/>
      <c r="O146" s="679"/>
      <c r="P146" s="679"/>
      <c r="Q146" s="679"/>
      <c r="R146" s="679"/>
      <c r="S146" s="679"/>
      <c r="T146" s="679"/>
      <c r="U146" s="679"/>
    </row>
    <row r="147" spans="1:21" ht="17.25" customHeight="1">
      <c r="A147" s="699"/>
      <c r="B147" s="700"/>
      <c r="C147" s="721"/>
      <c r="D147" s="697" t="s">
        <v>3921</v>
      </c>
      <c r="E147" s="722">
        <v>0.47</v>
      </c>
      <c r="G147" s="678" t="str">
        <f t="shared" si="2"/>
        <v>A0071</v>
      </c>
      <c r="H147" s="679"/>
      <c r="I147" s="1357" t="s">
        <v>5763</v>
      </c>
      <c r="J147" s="741" t="s">
        <v>4124</v>
      </c>
      <c r="K147" s="743">
        <v>2.2800000000000001E-4</v>
      </c>
      <c r="L147" s="743">
        <v>0</v>
      </c>
      <c r="M147" s="681"/>
      <c r="N147" s="679"/>
      <c r="O147" s="679"/>
      <c r="P147" s="679"/>
      <c r="Q147" s="679"/>
      <c r="R147" s="679"/>
      <c r="S147" s="679"/>
      <c r="T147" s="679"/>
      <c r="U147" s="679"/>
    </row>
    <row r="148" spans="1:21" ht="15.75" customHeight="1">
      <c r="A148" s="717" t="s">
        <v>4179</v>
      </c>
      <c r="B148" s="711" t="s">
        <v>4180</v>
      </c>
      <c r="C148" s="712">
        <v>0.4</v>
      </c>
      <c r="D148" s="697" t="s">
        <v>3902</v>
      </c>
      <c r="E148" s="702">
        <v>0</v>
      </c>
      <c r="G148" s="678" t="str">
        <f t="shared" si="2"/>
        <v>A0072</v>
      </c>
      <c r="H148" s="679"/>
      <c r="I148" s="1357" t="s">
        <v>5764</v>
      </c>
      <c r="J148" s="741" t="s">
        <v>4124</v>
      </c>
      <c r="K148" s="743">
        <v>2.2800000000000001E-4</v>
      </c>
      <c r="L148" s="743">
        <v>4.8699999999999997E-4</v>
      </c>
      <c r="M148" s="681"/>
      <c r="N148" s="679"/>
      <c r="O148" s="679"/>
      <c r="P148" s="679"/>
      <c r="Q148" s="679"/>
      <c r="R148" s="679"/>
      <c r="S148" s="679"/>
      <c r="T148" s="679"/>
      <c r="U148" s="679"/>
    </row>
    <row r="149" spans="1:21" ht="15.75" customHeight="1">
      <c r="A149" s="713"/>
      <c r="B149" s="714"/>
      <c r="C149" s="715"/>
      <c r="D149" s="697" t="s">
        <v>3905</v>
      </c>
      <c r="E149" s="702">
        <v>0</v>
      </c>
      <c r="G149" s="678" t="str">
        <f t="shared" si="2"/>
        <v>A0072</v>
      </c>
      <c r="H149" s="679"/>
      <c r="I149" s="1357" t="s">
        <v>4127</v>
      </c>
      <c r="J149" s="741" t="s">
        <v>4128</v>
      </c>
      <c r="K149" s="743">
        <v>5.31E-4</v>
      </c>
      <c r="L149" s="743">
        <v>0</v>
      </c>
      <c r="M149" s="681"/>
      <c r="N149" s="679"/>
      <c r="O149" s="679"/>
      <c r="P149" s="679"/>
      <c r="Q149" s="679"/>
      <c r="R149" s="679"/>
      <c r="S149" s="679"/>
      <c r="T149" s="679"/>
      <c r="U149" s="679"/>
    </row>
    <row r="150" spans="1:21" ht="15.75" customHeight="1">
      <c r="A150" s="713"/>
      <c r="B150" s="714"/>
      <c r="C150" s="715"/>
      <c r="D150" s="697" t="s">
        <v>3927</v>
      </c>
      <c r="E150" s="702">
        <v>0.54500000000000004</v>
      </c>
      <c r="G150" s="678" t="str">
        <f t="shared" si="2"/>
        <v>A0072</v>
      </c>
      <c r="H150" s="679"/>
      <c r="I150" s="1357" t="s">
        <v>5765</v>
      </c>
      <c r="J150" s="741" t="s">
        <v>4128</v>
      </c>
      <c r="K150" s="743">
        <v>5.31E-4</v>
      </c>
      <c r="L150" s="743">
        <v>5.0799999999999999E-4</v>
      </c>
      <c r="M150" s="681"/>
      <c r="N150" s="679"/>
      <c r="O150" s="679"/>
      <c r="P150" s="679"/>
      <c r="Q150" s="679"/>
      <c r="R150" s="679"/>
      <c r="S150" s="679"/>
      <c r="T150" s="679"/>
      <c r="U150" s="679"/>
    </row>
    <row r="151" spans="1:21" ht="17.25" customHeight="1">
      <c r="A151" s="703" t="s">
        <v>4184</v>
      </c>
      <c r="B151" s="704" t="s">
        <v>4185</v>
      </c>
      <c r="C151" s="707">
        <v>0.44700000000000001</v>
      </c>
      <c r="D151" s="706"/>
      <c r="E151" s="702">
        <v>0.39200000000000002</v>
      </c>
      <c r="G151" s="678" t="str">
        <f t="shared" si="2"/>
        <v>A0073</v>
      </c>
      <c r="H151" s="679"/>
      <c r="I151" s="1357" t="s">
        <v>4131</v>
      </c>
      <c r="J151" s="741" t="s">
        <v>4132</v>
      </c>
      <c r="K151" s="743">
        <v>4.5399999999999998E-4</v>
      </c>
      <c r="L151" s="743">
        <v>0</v>
      </c>
      <c r="M151" s="681"/>
      <c r="N151" s="679"/>
      <c r="O151" s="679"/>
      <c r="P151" s="679"/>
      <c r="Q151" s="679"/>
      <c r="R151" s="679"/>
      <c r="S151" s="679"/>
      <c r="T151" s="679"/>
      <c r="U151" s="679"/>
    </row>
    <row r="152" spans="1:21" ht="17.25" customHeight="1">
      <c r="A152" s="703" t="s">
        <v>4187</v>
      </c>
      <c r="B152" s="704" t="s">
        <v>4188</v>
      </c>
      <c r="C152" s="707">
        <v>0.46</v>
      </c>
      <c r="D152" s="706"/>
      <c r="E152" s="702">
        <v>0.495</v>
      </c>
      <c r="G152" s="678" t="str">
        <f t="shared" si="2"/>
        <v>A0074</v>
      </c>
      <c r="H152" s="679"/>
      <c r="I152" s="1357" t="s">
        <v>5766</v>
      </c>
      <c r="J152" s="741" t="s">
        <v>4132</v>
      </c>
      <c r="K152" s="743">
        <v>4.5399999999999998E-4</v>
      </c>
      <c r="L152" s="743">
        <v>4.6200000000000001E-4</v>
      </c>
      <c r="M152" s="681"/>
      <c r="N152" s="679"/>
      <c r="O152" s="679"/>
      <c r="P152" s="679"/>
      <c r="Q152" s="679"/>
      <c r="R152" s="679"/>
      <c r="S152" s="679"/>
      <c r="T152" s="679"/>
      <c r="U152" s="679"/>
    </row>
    <row r="153" spans="1:21" ht="17.25" customHeight="1">
      <c r="A153" s="703" t="s">
        <v>4190</v>
      </c>
      <c r="B153" s="704" t="s">
        <v>4191</v>
      </c>
      <c r="C153" s="707">
        <v>0.41800000000000004</v>
      </c>
      <c r="D153" s="706"/>
      <c r="E153" s="702">
        <v>0.48799999999999999</v>
      </c>
      <c r="G153" s="678" t="str">
        <f t="shared" si="2"/>
        <v>A0075</v>
      </c>
      <c r="H153" s="679"/>
      <c r="I153" s="1357" t="s">
        <v>4135</v>
      </c>
      <c r="J153" s="741" t="s">
        <v>4136</v>
      </c>
      <c r="K153" s="743">
        <v>4.7899999999999999E-4</v>
      </c>
      <c r="L153" s="743">
        <v>0</v>
      </c>
      <c r="M153" s="681"/>
      <c r="N153" s="679"/>
      <c r="O153" s="679"/>
      <c r="P153" s="679"/>
      <c r="Q153" s="679"/>
      <c r="R153" s="679"/>
      <c r="S153" s="679"/>
      <c r="T153" s="679"/>
      <c r="U153" s="679"/>
    </row>
    <row r="154" spans="1:21" ht="15.75" customHeight="1">
      <c r="A154" s="717" t="s">
        <v>4193</v>
      </c>
      <c r="B154" s="711" t="s">
        <v>4194</v>
      </c>
      <c r="C154" s="712">
        <v>0.53</v>
      </c>
      <c r="D154" s="697" t="s">
        <v>3902</v>
      </c>
      <c r="E154" s="702">
        <v>0</v>
      </c>
      <c r="G154" s="678" t="str">
        <f t="shared" si="2"/>
        <v>A0076</v>
      </c>
      <c r="H154" s="679"/>
      <c r="I154" s="1357" t="s">
        <v>4137</v>
      </c>
      <c r="J154" s="741" t="s">
        <v>4136</v>
      </c>
      <c r="K154" s="743">
        <v>4.7899999999999999E-4</v>
      </c>
      <c r="L154" s="743">
        <v>0</v>
      </c>
      <c r="M154" s="681"/>
      <c r="N154" s="679"/>
      <c r="O154" s="679"/>
      <c r="P154" s="679"/>
      <c r="Q154" s="679"/>
      <c r="R154" s="679"/>
      <c r="S154" s="679"/>
      <c r="T154" s="679"/>
      <c r="U154" s="679"/>
    </row>
    <row r="155" spans="1:21" ht="15.75" customHeight="1">
      <c r="A155" s="713"/>
      <c r="B155" s="714"/>
      <c r="C155" s="715"/>
      <c r="D155" s="697" t="s">
        <v>3905</v>
      </c>
      <c r="E155" s="702">
        <v>0.1</v>
      </c>
      <c r="G155" s="678" t="str">
        <f t="shared" si="2"/>
        <v>A0076</v>
      </c>
      <c r="H155" s="679"/>
      <c r="I155" s="1357" t="s">
        <v>4138</v>
      </c>
      <c r="J155" s="741" t="s">
        <v>4136</v>
      </c>
      <c r="K155" s="743">
        <v>4.7899999999999999E-4</v>
      </c>
      <c r="L155" s="743">
        <v>3.0199999999999997E-4</v>
      </c>
      <c r="M155" s="681"/>
      <c r="N155" s="679"/>
      <c r="O155" s="679"/>
      <c r="P155" s="679"/>
      <c r="Q155" s="679"/>
      <c r="R155" s="679"/>
      <c r="S155" s="679"/>
      <c r="T155" s="679"/>
      <c r="U155" s="679"/>
    </row>
    <row r="156" spans="1:21" ht="15.75" customHeight="1">
      <c r="A156" s="713"/>
      <c r="B156" s="714"/>
      <c r="C156" s="715"/>
      <c r="D156" s="697" t="s">
        <v>4150</v>
      </c>
      <c r="E156" s="702">
        <v>0.59399999999999997</v>
      </c>
      <c r="G156" s="678" t="str">
        <f t="shared" si="2"/>
        <v>A0076</v>
      </c>
      <c r="H156" s="679"/>
      <c r="I156" s="1357" t="s">
        <v>4139</v>
      </c>
      <c r="J156" s="741" t="s">
        <v>4136</v>
      </c>
      <c r="K156" s="743">
        <v>4.7899999999999999E-4</v>
      </c>
      <c r="L156" s="743">
        <v>0</v>
      </c>
      <c r="M156" s="681"/>
      <c r="N156" s="679"/>
      <c r="O156" s="679"/>
      <c r="P156" s="679"/>
      <c r="Q156" s="679"/>
      <c r="R156" s="679"/>
      <c r="S156" s="679"/>
      <c r="T156" s="679"/>
      <c r="U156" s="679"/>
    </row>
    <row r="157" spans="1:21" ht="17.25" customHeight="1">
      <c r="A157" s="703" t="s">
        <v>4198</v>
      </c>
      <c r="B157" s="704" t="s">
        <v>4199</v>
      </c>
      <c r="C157" s="707">
        <v>0.49399999999999999</v>
      </c>
      <c r="D157" s="706"/>
      <c r="E157" s="702">
        <v>0.41699999999999998</v>
      </c>
      <c r="G157" s="678" t="str">
        <f t="shared" si="2"/>
        <v>A0077</v>
      </c>
      <c r="H157" s="679"/>
      <c r="I157" s="1357" t="s">
        <v>4140</v>
      </c>
      <c r="J157" s="741" t="s">
        <v>4136</v>
      </c>
      <c r="K157" s="743">
        <v>4.7899999999999999E-4</v>
      </c>
      <c r="L157" s="743">
        <v>3.6999999999999999E-4</v>
      </c>
      <c r="M157" s="681"/>
      <c r="N157" s="679"/>
      <c r="O157" s="679"/>
      <c r="P157" s="679"/>
      <c r="Q157" s="679"/>
      <c r="R157" s="679"/>
      <c r="S157" s="679"/>
      <c r="T157" s="679"/>
      <c r="U157" s="679"/>
    </row>
    <row r="158" spans="1:21" ht="17.25" customHeight="1">
      <c r="A158" s="703" t="s">
        <v>4200</v>
      </c>
      <c r="B158" s="704" t="s">
        <v>4201</v>
      </c>
      <c r="C158" s="707">
        <v>0.64300000000000002</v>
      </c>
      <c r="D158" s="706"/>
      <c r="E158" s="702">
        <v>0.64200000000000002</v>
      </c>
      <c r="G158" s="678" t="str">
        <f t="shared" si="2"/>
        <v>A0079</v>
      </c>
      <c r="H158" s="679"/>
      <c r="I158" s="1357" t="s">
        <v>5767</v>
      </c>
      <c r="J158" s="741" t="s">
        <v>4136</v>
      </c>
      <c r="K158" s="743">
        <v>4.7899999999999999E-4</v>
      </c>
      <c r="L158" s="743">
        <v>4.7799999999999996E-4</v>
      </c>
      <c r="M158" s="681"/>
      <c r="N158" s="679"/>
      <c r="O158" s="679"/>
      <c r="P158" s="679"/>
      <c r="Q158" s="679"/>
      <c r="R158" s="679"/>
      <c r="S158" s="679"/>
      <c r="T158" s="679"/>
      <c r="U158" s="679"/>
    </row>
    <row r="159" spans="1:21" ht="17.25" customHeight="1">
      <c r="A159" s="703" t="s">
        <v>4203</v>
      </c>
      <c r="B159" s="704" t="s">
        <v>4204</v>
      </c>
      <c r="C159" s="707">
        <v>0.69099999999999995</v>
      </c>
      <c r="D159" s="706"/>
      <c r="E159" s="702">
        <v>0.66900000000000004</v>
      </c>
      <c r="G159" s="678" t="str">
        <f t="shared" si="2"/>
        <v>A0080</v>
      </c>
      <c r="H159" s="679"/>
      <c r="I159" s="1357" t="s">
        <v>5768</v>
      </c>
      <c r="J159" s="741" t="s">
        <v>4144</v>
      </c>
      <c r="K159" s="743">
        <v>4.5300000000000001E-4</v>
      </c>
      <c r="L159" s="743">
        <v>0</v>
      </c>
      <c r="M159" s="681"/>
      <c r="N159" s="679"/>
      <c r="O159" s="679"/>
      <c r="P159" s="679"/>
      <c r="Q159" s="679"/>
      <c r="R159" s="679"/>
      <c r="S159" s="679"/>
      <c r="T159" s="679"/>
      <c r="U159" s="679"/>
    </row>
    <row r="160" spans="1:21" ht="15.75" customHeight="1">
      <c r="A160" s="717" t="s">
        <v>4206</v>
      </c>
      <c r="B160" s="711" t="s">
        <v>4207</v>
      </c>
      <c r="C160" s="712">
        <v>0.43600000000000005</v>
      </c>
      <c r="D160" s="697" t="s">
        <v>3902</v>
      </c>
      <c r="E160" s="702">
        <v>0</v>
      </c>
      <c r="G160" s="678" t="str">
        <f t="shared" si="2"/>
        <v>A0081</v>
      </c>
      <c r="H160" s="679"/>
      <c r="I160" s="1676" t="s">
        <v>5769</v>
      </c>
      <c r="J160" s="741" t="s">
        <v>4144</v>
      </c>
      <c r="K160" s="743">
        <v>4.5300000000000001E-4</v>
      </c>
      <c r="L160" s="743">
        <v>4.4000000000000002E-4</v>
      </c>
      <c r="M160" s="681"/>
      <c r="N160" s="679"/>
      <c r="O160" s="679"/>
      <c r="P160" s="679"/>
      <c r="Q160" s="679"/>
      <c r="R160" s="679"/>
      <c r="S160" s="679"/>
      <c r="T160" s="679"/>
      <c r="U160" s="679"/>
    </row>
    <row r="161" spans="1:21" ht="15.75" customHeight="1">
      <c r="A161" s="713"/>
      <c r="B161" s="714"/>
      <c r="C161" s="715"/>
      <c r="D161" s="697" t="s">
        <v>3905</v>
      </c>
      <c r="E161" s="702">
        <v>0.39</v>
      </c>
      <c r="G161" s="678" t="str">
        <f t="shared" si="2"/>
        <v>A0081</v>
      </c>
      <c r="H161" s="679"/>
      <c r="I161" s="1357" t="s">
        <v>4147</v>
      </c>
      <c r="J161" s="741" t="s">
        <v>4148</v>
      </c>
      <c r="K161" s="743">
        <v>4.35E-4</v>
      </c>
      <c r="L161" s="743">
        <v>0</v>
      </c>
      <c r="M161" s="681"/>
      <c r="N161" s="679"/>
      <c r="O161" s="679"/>
      <c r="P161" s="679"/>
      <c r="Q161" s="679"/>
      <c r="R161" s="679"/>
      <c r="S161" s="679"/>
      <c r="T161" s="679"/>
      <c r="U161" s="679"/>
    </row>
    <row r="162" spans="1:21" ht="15.75" customHeight="1">
      <c r="A162" s="713"/>
      <c r="B162" s="714"/>
      <c r="C162" s="715"/>
      <c r="D162" s="697" t="s">
        <v>3927</v>
      </c>
      <c r="E162" s="702">
        <v>0.39200000000000002</v>
      </c>
      <c r="G162" s="678" t="str">
        <f t="shared" si="2"/>
        <v>A0081</v>
      </c>
      <c r="H162" s="679"/>
      <c r="I162" s="1357" t="s">
        <v>4149</v>
      </c>
      <c r="J162" s="741" t="s">
        <v>4148</v>
      </c>
      <c r="K162" s="743">
        <v>4.35E-4</v>
      </c>
      <c r="L162" s="743">
        <v>0</v>
      </c>
      <c r="M162" s="681"/>
      <c r="N162" s="679"/>
      <c r="O162" s="679"/>
      <c r="P162" s="679"/>
      <c r="Q162" s="679"/>
      <c r="R162" s="679"/>
      <c r="S162" s="679"/>
      <c r="T162" s="679"/>
      <c r="U162" s="679"/>
    </row>
    <row r="163" spans="1:21" ht="15.75" customHeight="1">
      <c r="A163" s="716" t="s">
        <v>4211</v>
      </c>
      <c r="B163" s="709" t="s">
        <v>4212</v>
      </c>
      <c r="C163" s="696">
        <v>0.1</v>
      </c>
      <c r="D163" s="697" t="s">
        <v>3902</v>
      </c>
      <c r="E163" s="702">
        <v>0</v>
      </c>
      <c r="G163" s="678" t="str">
        <f t="shared" si="2"/>
        <v>A0082</v>
      </c>
      <c r="H163" s="679"/>
      <c r="I163" s="1357" t="s">
        <v>5770</v>
      </c>
      <c r="J163" s="741" t="s">
        <v>4148</v>
      </c>
      <c r="K163" s="743">
        <v>4.35E-4</v>
      </c>
      <c r="L163" s="743">
        <v>6.6000000000000005E-5</v>
      </c>
      <c r="M163" s="681"/>
      <c r="N163" s="679"/>
      <c r="O163" s="679"/>
      <c r="P163" s="679"/>
      <c r="Q163" s="679"/>
      <c r="R163" s="679"/>
      <c r="S163" s="679"/>
      <c r="T163" s="679"/>
      <c r="U163" s="679"/>
    </row>
    <row r="164" spans="1:21" ht="15.75" customHeight="1">
      <c r="A164" s="699"/>
      <c r="B164" s="700"/>
      <c r="C164" s="701"/>
      <c r="D164" s="697" t="s">
        <v>3921</v>
      </c>
      <c r="E164" s="702">
        <v>0.47600000000000003</v>
      </c>
      <c r="G164" s="678" t="str">
        <f t="shared" si="2"/>
        <v>A0082</v>
      </c>
      <c r="H164" s="679"/>
      <c r="I164" s="1357" t="s">
        <v>5771</v>
      </c>
      <c r="J164" s="741" t="s">
        <v>4148</v>
      </c>
      <c r="K164" s="743">
        <v>4.35E-4</v>
      </c>
      <c r="L164" s="743">
        <v>2.3499999999999999E-4</v>
      </c>
      <c r="M164" s="681"/>
      <c r="N164" s="679"/>
      <c r="O164" s="679"/>
      <c r="P164" s="679"/>
      <c r="Q164" s="679"/>
      <c r="R164" s="679"/>
      <c r="S164" s="679"/>
      <c r="T164" s="679"/>
      <c r="U164" s="679"/>
    </row>
    <row r="165" spans="1:21" ht="17.25" customHeight="1">
      <c r="A165" s="703" t="s">
        <v>4215</v>
      </c>
      <c r="B165" s="704" t="s">
        <v>4216</v>
      </c>
      <c r="C165" s="707">
        <v>0.35300000000000004</v>
      </c>
      <c r="D165" s="706"/>
      <c r="E165" s="702">
        <v>0.29899999999999999</v>
      </c>
      <c r="G165" s="678" t="str">
        <f t="shared" si="2"/>
        <v>A0083</v>
      </c>
      <c r="H165" s="679"/>
      <c r="I165" s="1357" t="s">
        <v>5772</v>
      </c>
      <c r="J165" s="741" t="s">
        <v>4148</v>
      </c>
      <c r="K165" s="743">
        <v>4.35E-4</v>
      </c>
      <c r="L165" s="743">
        <v>2.4899999999999998E-4</v>
      </c>
      <c r="M165" s="681"/>
      <c r="N165" s="679"/>
      <c r="O165" s="679"/>
      <c r="P165" s="679"/>
      <c r="Q165" s="679"/>
      <c r="R165" s="679"/>
      <c r="S165" s="679"/>
      <c r="T165" s="679"/>
      <c r="U165" s="679"/>
    </row>
    <row r="166" spans="1:21" ht="17.25" customHeight="1">
      <c r="A166" s="703" t="s">
        <v>4218</v>
      </c>
      <c r="B166" s="704" t="s">
        <v>4219</v>
      </c>
      <c r="C166" s="707">
        <v>0.51800000000000002</v>
      </c>
      <c r="D166" s="706"/>
      <c r="E166" s="702">
        <v>0.53</v>
      </c>
      <c r="G166" s="678" t="str">
        <f t="shared" si="2"/>
        <v>A0084</v>
      </c>
      <c r="H166" s="679"/>
      <c r="I166" s="1357" t="s">
        <v>5773</v>
      </c>
      <c r="J166" s="741" t="s">
        <v>4148</v>
      </c>
      <c r="K166" s="743">
        <v>4.35E-4</v>
      </c>
      <c r="L166" s="743">
        <v>4.4299999999999998E-4</v>
      </c>
      <c r="M166" s="681"/>
      <c r="N166" s="679"/>
      <c r="O166" s="679"/>
      <c r="P166" s="679"/>
      <c r="Q166" s="679"/>
      <c r="R166" s="679"/>
      <c r="S166" s="679"/>
      <c r="T166" s="679"/>
      <c r="U166" s="679"/>
    </row>
    <row r="167" spans="1:21" ht="15.75" customHeight="1">
      <c r="A167" s="717" t="s">
        <v>4221</v>
      </c>
      <c r="B167" s="711" t="s">
        <v>4222</v>
      </c>
      <c r="C167" s="712">
        <v>0.46</v>
      </c>
      <c r="D167" s="697" t="s">
        <v>3902</v>
      </c>
      <c r="E167" s="702">
        <v>0.36000000000000004</v>
      </c>
      <c r="G167" s="678" t="str">
        <f t="shared" si="2"/>
        <v>A0085</v>
      </c>
      <c r="H167" s="679"/>
      <c r="I167" s="1357" t="s">
        <v>4153</v>
      </c>
      <c r="J167" s="741" t="s">
        <v>4154</v>
      </c>
      <c r="K167" s="743">
        <v>2.7099999999999997E-4</v>
      </c>
      <c r="L167" s="743">
        <v>3.77E-4</v>
      </c>
      <c r="M167" s="681"/>
      <c r="N167" s="679"/>
      <c r="O167" s="679"/>
      <c r="P167" s="679"/>
      <c r="Q167" s="679"/>
      <c r="R167" s="679"/>
      <c r="S167" s="679"/>
      <c r="T167" s="679"/>
      <c r="U167" s="679"/>
    </row>
    <row r="168" spans="1:21" ht="15.75" customHeight="1">
      <c r="A168" s="713"/>
      <c r="B168" s="714"/>
      <c r="C168" s="715"/>
      <c r="D168" s="697" t="s">
        <v>3905</v>
      </c>
      <c r="E168" s="702">
        <v>0</v>
      </c>
      <c r="G168" s="678" t="str">
        <f t="shared" si="2"/>
        <v>A0085</v>
      </c>
      <c r="H168" s="679"/>
      <c r="I168" s="1357" t="s">
        <v>5774</v>
      </c>
      <c r="J168" s="741" t="s">
        <v>4154</v>
      </c>
      <c r="K168" s="743">
        <v>2.7099999999999997E-4</v>
      </c>
      <c r="L168" s="743">
        <v>3.88E-4</v>
      </c>
      <c r="M168" s="681"/>
      <c r="N168" s="679"/>
      <c r="O168" s="679"/>
      <c r="P168" s="679"/>
      <c r="Q168" s="679"/>
      <c r="R168" s="679"/>
      <c r="S168" s="679"/>
      <c r="T168" s="679"/>
      <c r="U168" s="679"/>
    </row>
    <row r="169" spans="1:21" ht="15.75" customHeight="1">
      <c r="A169" s="713"/>
      <c r="B169" s="714"/>
      <c r="C169" s="715"/>
      <c r="D169" s="697" t="s">
        <v>3927</v>
      </c>
      <c r="E169" s="702">
        <v>0.42299999999999999</v>
      </c>
      <c r="G169" s="678" t="str">
        <f t="shared" si="2"/>
        <v>A0085</v>
      </c>
      <c r="H169" s="679"/>
      <c r="I169" s="1357" t="s">
        <v>4156</v>
      </c>
      <c r="J169" s="741" t="s">
        <v>4158</v>
      </c>
      <c r="K169" s="743">
        <v>3.6400000000000001E-4</v>
      </c>
      <c r="L169" s="743">
        <v>3.0800000000000001E-4</v>
      </c>
      <c r="M169" s="681"/>
      <c r="N169" s="679"/>
      <c r="O169" s="679"/>
      <c r="P169" s="679"/>
      <c r="Q169" s="679"/>
      <c r="R169" s="679"/>
      <c r="S169" s="679"/>
      <c r="T169" s="679"/>
      <c r="U169" s="679"/>
    </row>
    <row r="170" spans="1:21" ht="15.75" customHeight="1">
      <c r="A170" s="716" t="s">
        <v>4226</v>
      </c>
      <c r="B170" s="709" t="s">
        <v>4227</v>
      </c>
      <c r="C170" s="696">
        <v>0.47600000000000003</v>
      </c>
      <c r="D170" s="697" t="s">
        <v>3902</v>
      </c>
      <c r="E170" s="702">
        <v>0</v>
      </c>
      <c r="G170" s="678" t="str">
        <f t="shared" si="2"/>
        <v>A0086</v>
      </c>
      <c r="H170" s="679"/>
      <c r="I170" s="1357" t="s">
        <v>4161</v>
      </c>
      <c r="J170" s="741" t="s">
        <v>4162</v>
      </c>
      <c r="K170" s="743">
        <v>3.79E-4</v>
      </c>
      <c r="L170" s="743">
        <v>0</v>
      </c>
      <c r="M170" s="681"/>
      <c r="N170" s="679"/>
      <c r="O170" s="679"/>
      <c r="P170" s="679"/>
      <c r="Q170" s="679"/>
      <c r="R170" s="679"/>
      <c r="S170" s="679"/>
      <c r="T170" s="679"/>
      <c r="U170" s="679"/>
    </row>
    <row r="171" spans="1:21" ht="15.75" customHeight="1">
      <c r="A171" s="699"/>
      <c r="B171" s="700"/>
      <c r="C171" s="701"/>
      <c r="D171" s="697" t="s">
        <v>3905</v>
      </c>
      <c r="E171" s="702">
        <v>0.28999999999999998</v>
      </c>
      <c r="G171" s="678" t="str">
        <f t="shared" si="2"/>
        <v>A0086</v>
      </c>
      <c r="H171" s="679"/>
      <c r="I171" s="1357" t="s">
        <v>4163</v>
      </c>
      <c r="J171" s="741" t="s">
        <v>4162</v>
      </c>
      <c r="K171" s="743">
        <v>3.79E-4</v>
      </c>
      <c r="L171" s="743">
        <v>0</v>
      </c>
      <c r="M171" s="681"/>
      <c r="N171" s="679"/>
      <c r="O171" s="679"/>
      <c r="P171" s="679"/>
      <c r="Q171" s="679"/>
      <c r="R171" s="679"/>
      <c r="S171" s="679"/>
      <c r="T171" s="679"/>
      <c r="U171" s="679"/>
    </row>
    <row r="172" spans="1:21" ht="15.75" customHeight="1">
      <c r="A172" s="699"/>
      <c r="B172" s="700"/>
      <c r="C172" s="701"/>
      <c r="D172" s="697" t="s">
        <v>3907</v>
      </c>
      <c r="E172" s="702">
        <v>0.39</v>
      </c>
      <c r="G172" s="678" t="str">
        <f t="shared" si="2"/>
        <v>A0086</v>
      </c>
      <c r="H172" s="679"/>
      <c r="I172" s="1357" t="s">
        <v>5775</v>
      </c>
      <c r="J172" s="741" t="s">
        <v>4162</v>
      </c>
      <c r="K172" s="743">
        <v>3.79E-4</v>
      </c>
      <c r="L172" s="743">
        <v>0</v>
      </c>
      <c r="M172" s="681"/>
      <c r="N172" s="679"/>
      <c r="O172" s="679"/>
      <c r="P172" s="679"/>
      <c r="Q172" s="679"/>
      <c r="R172" s="679"/>
      <c r="S172" s="679"/>
      <c r="T172" s="679"/>
      <c r="U172" s="679"/>
    </row>
    <row r="173" spans="1:21" ht="15.75" customHeight="1">
      <c r="A173" s="699"/>
      <c r="B173" s="700"/>
      <c r="C173" s="701"/>
      <c r="D173" s="697" t="s">
        <v>3940</v>
      </c>
      <c r="E173" s="702">
        <v>0.49</v>
      </c>
      <c r="G173" s="678" t="str">
        <f t="shared" si="2"/>
        <v>A0086</v>
      </c>
      <c r="H173" s="679"/>
      <c r="I173" s="1357" t="s">
        <v>5776</v>
      </c>
      <c r="J173" s="741" t="s">
        <v>4162</v>
      </c>
      <c r="K173" s="743">
        <v>3.79E-4</v>
      </c>
      <c r="L173" s="743">
        <v>0</v>
      </c>
      <c r="M173" s="681"/>
      <c r="N173" s="679"/>
      <c r="O173" s="679"/>
      <c r="P173" s="679"/>
      <c r="Q173" s="679"/>
      <c r="R173" s="679"/>
      <c r="S173" s="679"/>
      <c r="T173" s="679"/>
      <c r="U173" s="679"/>
    </row>
    <row r="174" spans="1:21" ht="15.75" customHeight="1">
      <c r="A174" s="699"/>
      <c r="B174" s="700"/>
      <c r="C174" s="701"/>
      <c r="D174" s="697" t="s">
        <v>3942</v>
      </c>
      <c r="E174" s="702">
        <v>0.316</v>
      </c>
      <c r="G174" s="678" t="str">
        <f t="shared" si="2"/>
        <v>A0086</v>
      </c>
      <c r="H174" s="679"/>
      <c r="I174" s="1357" t="s">
        <v>5777</v>
      </c>
      <c r="J174" s="741" t="s">
        <v>4162</v>
      </c>
      <c r="K174" s="743">
        <v>3.79E-4</v>
      </c>
      <c r="L174" s="743">
        <v>3.2299999999999999E-4</v>
      </c>
      <c r="M174" s="681"/>
      <c r="N174" s="679"/>
      <c r="O174" s="679"/>
      <c r="P174" s="679"/>
      <c r="Q174" s="679"/>
      <c r="R174" s="679"/>
      <c r="S174" s="679"/>
      <c r="T174" s="679"/>
      <c r="U174" s="679"/>
    </row>
    <row r="175" spans="1:21" ht="15.75" customHeight="1">
      <c r="A175" s="699"/>
      <c r="B175" s="700"/>
      <c r="C175" s="701"/>
      <c r="D175" s="697" t="s">
        <v>4141</v>
      </c>
      <c r="E175" s="702">
        <v>0.53</v>
      </c>
      <c r="G175" s="678" t="str">
        <f t="shared" si="2"/>
        <v>A0086</v>
      </c>
      <c r="H175" s="679"/>
      <c r="I175" s="1357" t="s">
        <v>4164</v>
      </c>
      <c r="J175" s="741" t="s">
        <v>4166</v>
      </c>
      <c r="K175" s="743">
        <v>4.5800000000000002E-4</v>
      </c>
      <c r="L175" s="743">
        <v>4.0200000000000001E-4</v>
      </c>
      <c r="M175" s="681"/>
      <c r="N175" s="679"/>
      <c r="O175" s="679"/>
      <c r="P175" s="679"/>
      <c r="Q175" s="679"/>
      <c r="R175" s="679"/>
      <c r="S175" s="679"/>
      <c r="T175" s="679"/>
      <c r="U175" s="679"/>
    </row>
    <row r="176" spans="1:21" ht="15.75" customHeight="1">
      <c r="A176" s="716" t="s">
        <v>4234</v>
      </c>
      <c r="B176" s="709" t="s">
        <v>4235</v>
      </c>
      <c r="C176" s="696">
        <v>0.46700000000000003</v>
      </c>
      <c r="D176" s="697" t="s">
        <v>3902</v>
      </c>
      <c r="E176" s="702">
        <v>0.39</v>
      </c>
      <c r="G176" s="678" t="str">
        <f t="shared" si="2"/>
        <v>A0087</v>
      </c>
      <c r="H176" s="679"/>
      <c r="I176" s="1357" t="s">
        <v>4169</v>
      </c>
      <c r="J176" s="741" t="s">
        <v>4170</v>
      </c>
      <c r="K176" s="743">
        <v>4.9399999999999997E-4</v>
      </c>
      <c r="L176" s="743">
        <v>0</v>
      </c>
      <c r="M176" s="681"/>
      <c r="N176" s="679"/>
      <c r="O176" s="679"/>
      <c r="P176" s="679"/>
      <c r="Q176" s="679"/>
      <c r="R176" s="679"/>
      <c r="S176" s="679"/>
      <c r="T176" s="679"/>
      <c r="U176" s="679"/>
    </row>
    <row r="177" spans="1:21" ht="15.75" customHeight="1">
      <c r="A177" s="699"/>
      <c r="B177" s="700"/>
      <c r="C177" s="701"/>
      <c r="D177" s="697" t="s">
        <v>3905</v>
      </c>
      <c r="E177" s="702">
        <v>0.39</v>
      </c>
      <c r="G177" s="678" t="str">
        <f t="shared" si="2"/>
        <v>A0087</v>
      </c>
      <c r="H177" s="679"/>
      <c r="I177" s="1357" t="s">
        <v>5778</v>
      </c>
      <c r="J177" s="741" t="s">
        <v>4170</v>
      </c>
      <c r="K177" s="743">
        <v>4.9399999999999997E-4</v>
      </c>
      <c r="L177" s="743">
        <v>3.4000000000000002E-4</v>
      </c>
      <c r="M177" s="681"/>
      <c r="N177" s="679"/>
      <c r="O177" s="679"/>
      <c r="P177" s="679"/>
      <c r="Q177" s="679"/>
      <c r="R177" s="679"/>
      <c r="S177" s="679"/>
      <c r="T177" s="679"/>
      <c r="U177" s="679"/>
    </row>
    <row r="178" spans="1:21" ht="15.75" customHeight="1">
      <c r="A178" s="699"/>
      <c r="B178" s="700"/>
      <c r="C178" s="701"/>
      <c r="D178" s="697" t="s">
        <v>3907</v>
      </c>
      <c r="E178" s="702">
        <v>0.36499999999999999</v>
      </c>
      <c r="G178" s="678" t="str">
        <f t="shared" si="2"/>
        <v>A0087</v>
      </c>
      <c r="H178" s="679"/>
      <c r="I178" s="1357" t="s">
        <v>5779</v>
      </c>
      <c r="J178" s="741" t="s">
        <v>4170</v>
      </c>
      <c r="K178" s="743">
        <v>4.9399999999999997E-4</v>
      </c>
      <c r="L178" s="743">
        <v>0</v>
      </c>
      <c r="M178" s="681"/>
      <c r="N178" s="679"/>
      <c r="O178" s="679"/>
      <c r="P178" s="679"/>
      <c r="Q178" s="679"/>
      <c r="R178" s="679"/>
      <c r="S178" s="679"/>
      <c r="T178" s="679"/>
      <c r="U178" s="679"/>
    </row>
    <row r="179" spans="1:21" ht="15.75" customHeight="1">
      <c r="A179" s="699"/>
      <c r="B179" s="700"/>
      <c r="C179" s="701"/>
      <c r="D179" s="697" t="s">
        <v>3910</v>
      </c>
      <c r="E179" s="702">
        <v>0.38600000000000001</v>
      </c>
      <c r="G179" s="678" t="str">
        <f t="shared" si="2"/>
        <v>A0087</v>
      </c>
      <c r="H179" s="679"/>
      <c r="I179" s="1357" t="s">
        <v>5780</v>
      </c>
      <c r="J179" s="741" t="s">
        <v>4170</v>
      </c>
      <c r="K179" s="743">
        <v>4.9399999999999997E-4</v>
      </c>
      <c r="L179" s="743">
        <v>2.92E-4</v>
      </c>
      <c r="M179" s="681"/>
      <c r="N179" s="679"/>
      <c r="O179" s="679"/>
      <c r="P179" s="679"/>
      <c r="Q179" s="679"/>
      <c r="R179" s="679"/>
      <c r="S179" s="679"/>
      <c r="T179" s="679"/>
      <c r="U179" s="679"/>
    </row>
    <row r="180" spans="1:21" ht="15.75" customHeight="1">
      <c r="A180" s="717" t="s">
        <v>4240</v>
      </c>
      <c r="B180" s="711" t="s">
        <v>4241</v>
      </c>
      <c r="C180" s="712">
        <v>0.53399999999999992</v>
      </c>
      <c r="D180" s="697" t="s">
        <v>3902</v>
      </c>
      <c r="E180" s="702">
        <v>0</v>
      </c>
      <c r="G180" s="678" t="str">
        <f t="shared" si="2"/>
        <v>A0088</v>
      </c>
      <c r="H180" s="679"/>
      <c r="I180" s="1357" t="s">
        <v>5781</v>
      </c>
      <c r="J180" s="741" t="s">
        <v>4170</v>
      </c>
      <c r="K180" s="743">
        <v>4.9399999999999997E-4</v>
      </c>
      <c r="L180" s="743">
        <v>0</v>
      </c>
      <c r="M180" s="681"/>
      <c r="N180" s="679"/>
      <c r="O180" s="679"/>
      <c r="P180" s="679"/>
      <c r="Q180" s="679"/>
      <c r="R180" s="679"/>
      <c r="S180" s="679"/>
      <c r="T180" s="679"/>
      <c r="U180" s="679"/>
    </row>
    <row r="181" spans="1:21" ht="15.75" customHeight="1">
      <c r="A181" s="713"/>
      <c r="B181" s="714"/>
      <c r="C181" s="715"/>
      <c r="D181" s="697" t="s">
        <v>3905</v>
      </c>
      <c r="E181" s="702">
        <v>0.442</v>
      </c>
      <c r="G181" s="678" t="str">
        <f t="shared" si="2"/>
        <v>A0088</v>
      </c>
      <c r="H181" s="679"/>
      <c r="I181" s="1357" t="s">
        <v>5782</v>
      </c>
      <c r="J181" s="741" t="s">
        <v>4170</v>
      </c>
      <c r="K181" s="743">
        <v>4.9399999999999997E-4</v>
      </c>
      <c r="L181" s="743">
        <v>0</v>
      </c>
      <c r="M181" s="681"/>
      <c r="N181" s="679"/>
      <c r="O181" s="679"/>
      <c r="P181" s="679"/>
      <c r="Q181" s="679"/>
      <c r="R181" s="679"/>
      <c r="S181" s="679"/>
      <c r="T181" s="679"/>
      <c r="U181" s="679"/>
    </row>
    <row r="182" spans="1:21" ht="15.75" customHeight="1">
      <c r="A182" s="713"/>
      <c r="B182" s="714"/>
      <c r="C182" s="715"/>
      <c r="D182" s="697" t="s">
        <v>3927</v>
      </c>
      <c r="E182" s="702">
        <v>0.53300000000000003</v>
      </c>
      <c r="G182" s="678" t="str">
        <f t="shared" si="2"/>
        <v>A0088</v>
      </c>
      <c r="H182" s="679"/>
      <c r="I182" s="1357" t="s">
        <v>5783</v>
      </c>
      <c r="J182" s="741" t="s">
        <v>4170</v>
      </c>
      <c r="K182" s="743">
        <v>4.9399999999999997E-4</v>
      </c>
      <c r="L182" s="743">
        <v>4.3100000000000001E-4</v>
      </c>
      <c r="M182" s="681"/>
      <c r="N182" s="679"/>
      <c r="O182" s="679"/>
      <c r="P182" s="679"/>
      <c r="Q182" s="679"/>
      <c r="R182" s="679"/>
      <c r="S182" s="679"/>
      <c r="T182" s="679"/>
      <c r="U182" s="679"/>
    </row>
    <row r="183" spans="1:21" ht="30.2" customHeight="1">
      <c r="A183" s="703" t="s">
        <v>4244</v>
      </c>
      <c r="B183" s="704" t="s">
        <v>4245</v>
      </c>
      <c r="C183" s="707">
        <v>0.48299999999999998</v>
      </c>
      <c r="D183" s="708"/>
      <c r="E183" s="702">
        <v>0.502</v>
      </c>
      <c r="G183" s="678" t="str">
        <f t="shared" si="2"/>
        <v>A0089</v>
      </c>
      <c r="H183" s="679"/>
      <c r="I183" s="1357" t="s">
        <v>4173</v>
      </c>
      <c r="J183" s="741" t="s">
        <v>4174</v>
      </c>
      <c r="K183" s="743">
        <v>5.2500000000000008E-4</v>
      </c>
      <c r="L183" s="743">
        <v>0</v>
      </c>
      <c r="M183" s="681"/>
      <c r="N183" s="679"/>
      <c r="O183" s="679"/>
      <c r="P183" s="679"/>
      <c r="Q183" s="679"/>
      <c r="R183" s="679"/>
      <c r="S183" s="679"/>
      <c r="T183" s="679"/>
      <c r="U183" s="679"/>
    </row>
    <row r="184" spans="1:21" ht="15.75" customHeight="1">
      <c r="A184" s="716" t="s">
        <v>4247</v>
      </c>
      <c r="B184" s="709" t="s">
        <v>4248</v>
      </c>
      <c r="C184" s="696">
        <v>0.48899999999999993</v>
      </c>
      <c r="D184" s="697" t="s">
        <v>3902</v>
      </c>
      <c r="E184" s="702">
        <v>0</v>
      </c>
      <c r="G184" s="678" t="str">
        <f t="shared" si="2"/>
        <v>A0090</v>
      </c>
      <c r="H184" s="679"/>
      <c r="I184" s="1357" t="s">
        <v>5784</v>
      </c>
      <c r="J184" s="741" t="s">
        <v>4174</v>
      </c>
      <c r="K184" s="743">
        <v>5.2500000000000008E-4</v>
      </c>
      <c r="L184" s="743">
        <v>2.1699999999999999E-4</v>
      </c>
      <c r="M184" s="681"/>
      <c r="N184" s="679"/>
      <c r="O184" s="679"/>
      <c r="P184" s="679"/>
      <c r="Q184" s="679"/>
      <c r="R184" s="679"/>
      <c r="S184" s="679"/>
      <c r="T184" s="679"/>
      <c r="U184" s="679"/>
    </row>
    <row r="185" spans="1:21" ht="15.75" customHeight="1">
      <c r="A185" s="699"/>
      <c r="B185" s="700"/>
      <c r="C185" s="701"/>
      <c r="D185" s="697" t="s">
        <v>3921</v>
      </c>
      <c r="E185" s="702">
        <v>0.48500000000000004</v>
      </c>
      <c r="G185" s="678" t="str">
        <f t="shared" si="2"/>
        <v>A0090</v>
      </c>
      <c r="H185" s="679"/>
      <c r="I185" s="1357" t="s">
        <v>5785</v>
      </c>
      <c r="J185" s="741" t="s">
        <v>4174</v>
      </c>
      <c r="K185" s="743">
        <v>5.2500000000000008E-4</v>
      </c>
      <c r="L185" s="743">
        <v>3.0299999999999999E-4</v>
      </c>
      <c r="M185" s="681"/>
      <c r="N185" s="679"/>
      <c r="O185" s="679"/>
      <c r="P185" s="679"/>
      <c r="Q185" s="679"/>
      <c r="R185" s="679"/>
      <c r="S185" s="679"/>
      <c r="T185" s="679"/>
      <c r="U185" s="679"/>
    </row>
    <row r="186" spans="1:21" ht="15.75" customHeight="1">
      <c r="A186" s="716" t="s">
        <v>4251</v>
      </c>
      <c r="B186" s="725" t="s">
        <v>4252</v>
      </c>
      <c r="C186" s="696">
        <v>0.39599999999999996</v>
      </c>
      <c r="D186" s="697" t="s">
        <v>3902</v>
      </c>
      <c r="E186" s="702">
        <v>0</v>
      </c>
      <c r="G186" s="678" t="str">
        <f t="shared" si="2"/>
        <v>A0091</v>
      </c>
      <c r="H186" s="679"/>
      <c r="I186" s="1357" t="s">
        <v>5786</v>
      </c>
      <c r="J186" s="741" t="s">
        <v>4174</v>
      </c>
      <c r="K186" s="743">
        <v>5.2500000000000008E-4</v>
      </c>
      <c r="L186" s="743">
        <v>9.0899999999999998E-4</v>
      </c>
      <c r="M186" s="681"/>
      <c r="N186" s="679"/>
      <c r="O186" s="679"/>
      <c r="P186" s="679"/>
      <c r="Q186" s="679"/>
      <c r="R186" s="679"/>
      <c r="S186" s="679"/>
      <c r="T186" s="679"/>
      <c r="U186" s="679"/>
    </row>
    <row r="187" spans="1:21" ht="15.75" customHeight="1">
      <c r="A187" s="699"/>
      <c r="B187" s="726"/>
      <c r="C187" s="701"/>
      <c r="D187" s="697" t="s">
        <v>3921</v>
      </c>
      <c r="E187" s="702">
        <v>0.30399999999999999</v>
      </c>
      <c r="G187" s="678" t="str">
        <f t="shared" si="2"/>
        <v>A0091</v>
      </c>
      <c r="H187" s="679"/>
      <c r="I187" s="1676" t="s">
        <v>4177</v>
      </c>
      <c r="J187" s="741" t="s">
        <v>4178</v>
      </c>
      <c r="K187" s="743">
        <v>9.41E-4</v>
      </c>
      <c r="L187" s="743">
        <v>0</v>
      </c>
      <c r="M187" s="681"/>
      <c r="N187" s="679"/>
      <c r="O187" s="679"/>
      <c r="P187" s="679"/>
      <c r="Q187" s="679"/>
      <c r="R187" s="679"/>
      <c r="S187" s="679"/>
      <c r="T187" s="679"/>
      <c r="U187" s="679"/>
    </row>
    <row r="188" spans="1:21">
      <c r="A188" s="703" t="s">
        <v>4254</v>
      </c>
      <c r="B188" s="704" t="s">
        <v>4255</v>
      </c>
      <c r="C188" s="707">
        <v>0.43</v>
      </c>
      <c r="D188" s="708"/>
      <c r="E188" s="702">
        <v>0.55400000000000005</v>
      </c>
      <c r="G188" s="678" t="str">
        <f t="shared" si="2"/>
        <v>A0092</v>
      </c>
      <c r="H188" s="679"/>
      <c r="I188" s="1676" t="s">
        <v>5787</v>
      </c>
      <c r="J188" s="741" t="s">
        <v>4178</v>
      </c>
      <c r="K188" s="743">
        <v>9.41E-4</v>
      </c>
      <c r="L188" s="743">
        <v>4.5300000000000001E-4</v>
      </c>
      <c r="M188" s="681"/>
      <c r="N188" s="679"/>
      <c r="O188" s="679"/>
      <c r="P188" s="679"/>
      <c r="Q188" s="679"/>
      <c r="R188" s="679"/>
      <c r="S188" s="679"/>
      <c r="T188" s="679"/>
      <c r="U188" s="679"/>
    </row>
    <row r="189" spans="1:21">
      <c r="A189" s="703" t="s">
        <v>4257</v>
      </c>
      <c r="B189" s="704" t="s">
        <v>4258</v>
      </c>
      <c r="C189" s="707">
        <v>0.183</v>
      </c>
      <c r="D189" s="708"/>
      <c r="E189" s="702">
        <v>0.70600000000000007</v>
      </c>
      <c r="G189" s="678" t="str">
        <f t="shared" si="2"/>
        <v>A0093</v>
      </c>
      <c r="H189" s="679"/>
      <c r="I189" s="1357" t="s">
        <v>4181</v>
      </c>
      <c r="J189" s="741" t="s">
        <v>4182</v>
      </c>
      <c r="K189" s="743">
        <v>4.1800000000000002E-4</v>
      </c>
      <c r="L189" s="743">
        <v>0</v>
      </c>
      <c r="M189" s="681"/>
      <c r="N189" s="679"/>
      <c r="O189" s="679"/>
      <c r="P189" s="679"/>
      <c r="Q189" s="679"/>
      <c r="R189" s="679"/>
      <c r="S189" s="679"/>
      <c r="T189" s="679"/>
      <c r="U189" s="679"/>
    </row>
    <row r="190" spans="1:21">
      <c r="A190" s="727" t="s">
        <v>4260</v>
      </c>
      <c r="B190" s="728" t="s">
        <v>4261</v>
      </c>
      <c r="C190" s="729">
        <v>0.502</v>
      </c>
      <c r="D190" s="697"/>
      <c r="E190" s="730">
        <v>0.49099999999999999</v>
      </c>
      <c r="G190" s="678" t="str">
        <f t="shared" si="2"/>
        <v>A0094</v>
      </c>
      <c r="H190" s="679"/>
      <c r="I190" s="1357" t="s">
        <v>4183</v>
      </c>
      <c r="J190" s="741" t="s">
        <v>4182</v>
      </c>
      <c r="K190" s="743">
        <v>4.1800000000000002E-4</v>
      </c>
      <c r="L190" s="743">
        <v>0</v>
      </c>
      <c r="M190" s="681"/>
      <c r="N190" s="679"/>
      <c r="O190" s="679"/>
      <c r="P190" s="679"/>
      <c r="Q190" s="679"/>
      <c r="R190" s="679"/>
      <c r="S190" s="679"/>
      <c r="T190" s="679"/>
      <c r="U190" s="679"/>
    </row>
    <row r="191" spans="1:21" ht="17.25" customHeight="1">
      <c r="A191" s="703" t="s">
        <v>4263</v>
      </c>
      <c r="B191" s="704" t="s">
        <v>4264</v>
      </c>
      <c r="C191" s="707">
        <v>0.42700000000000005</v>
      </c>
      <c r="D191" s="706"/>
      <c r="E191" s="702">
        <v>0.44700000000000001</v>
      </c>
      <c r="G191" s="678" t="str">
        <f t="shared" si="2"/>
        <v>A0098</v>
      </c>
      <c r="H191" s="679"/>
      <c r="I191" s="1357" t="s">
        <v>5788</v>
      </c>
      <c r="J191" s="741" t="s">
        <v>4182</v>
      </c>
      <c r="K191" s="743">
        <v>4.1800000000000002E-4</v>
      </c>
      <c r="L191" s="743">
        <v>5.9499999999999993E-4</v>
      </c>
      <c r="M191" s="681"/>
      <c r="N191" s="679"/>
      <c r="O191" s="679"/>
      <c r="P191" s="679"/>
      <c r="Q191" s="679"/>
      <c r="R191" s="679"/>
      <c r="S191" s="679"/>
      <c r="T191" s="679"/>
      <c r="U191" s="679"/>
    </row>
    <row r="192" spans="1:21" ht="17.25" customHeight="1">
      <c r="A192" s="703" t="s">
        <v>4266</v>
      </c>
      <c r="B192" s="704" t="s">
        <v>4267</v>
      </c>
      <c r="C192" s="707">
        <v>0.42099999999999999</v>
      </c>
      <c r="D192" s="706"/>
      <c r="E192" s="702">
        <v>0.48000000000000004</v>
      </c>
      <c r="G192" s="678" t="str">
        <f t="shared" si="2"/>
        <v>A0103</v>
      </c>
      <c r="H192" s="679"/>
      <c r="I192" s="1357" t="s">
        <v>4184</v>
      </c>
      <c r="J192" s="741" t="s">
        <v>4186</v>
      </c>
      <c r="K192" s="743">
        <v>3.6400000000000001E-4</v>
      </c>
      <c r="L192" s="743">
        <v>3.0800000000000001E-4</v>
      </c>
      <c r="M192" s="681"/>
      <c r="N192" s="679"/>
      <c r="O192" s="679"/>
      <c r="P192" s="679"/>
      <c r="Q192" s="679"/>
      <c r="R192" s="679"/>
      <c r="S192" s="679"/>
      <c r="T192" s="679"/>
      <c r="U192" s="679"/>
    </row>
    <row r="193" spans="1:21" ht="17.25" customHeight="1">
      <c r="A193" s="703" t="s">
        <v>4269</v>
      </c>
      <c r="B193" s="704" t="s">
        <v>4270</v>
      </c>
      <c r="C193" s="707">
        <v>0.42399999999999999</v>
      </c>
      <c r="D193" s="706"/>
      <c r="E193" s="702">
        <v>0.48299999999999998</v>
      </c>
      <c r="G193" s="678" t="str">
        <f t="shared" si="2"/>
        <v>A0104</v>
      </c>
      <c r="H193" s="679"/>
      <c r="I193" s="1357" t="s">
        <v>4187</v>
      </c>
      <c r="J193" s="741" t="s">
        <v>4189</v>
      </c>
      <c r="K193" s="743">
        <v>5.7499999999999999E-4</v>
      </c>
      <c r="L193" s="743">
        <v>5.5800000000000001E-4</v>
      </c>
      <c r="M193" s="681"/>
      <c r="N193" s="679"/>
      <c r="O193" s="679"/>
      <c r="P193" s="679"/>
      <c r="Q193" s="679"/>
      <c r="R193" s="679"/>
      <c r="S193" s="679"/>
      <c r="T193" s="679"/>
      <c r="U193" s="679"/>
    </row>
    <row r="194" spans="1:21" ht="17.25" customHeight="1">
      <c r="A194" s="703" t="s">
        <v>4272</v>
      </c>
      <c r="B194" s="704" t="s">
        <v>4273</v>
      </c>
      <c r="C194" s="707">
        <v>0.42000000000000004</v>
      </c>
      <c r="D194" s="706"/>
      <c r="E194" s="702">
        <v>0.47899999999999998</v>
      </c>
      <c r="G194" s="678" t="str">
        <f t="shared" si="2"/>
        <v>A0105</v>
      </c>
      <c r="H194" s="679"/>
      <c r="I194" s="1357" t="s">
        <v>4190</v>
      </c>
      <c r="J194" s="741" t="s">
        <v>4192</v>
      </c>
      <c r="K194" s="743">
        <v>4.0900000000000002E-4</v>
      </c>
      <c r="L194" s="743">
        <v>5.1000000000000004E-4</v>
      </c>
      <c r="M194" s="681"/>
      <c r="N194" s="679"/>
      <c r="O194" s="679"/>
      <c r="P194" s="679"/>
      <c r="Q194" s="679"/>
      <c r="R194" s="679"/>
      <c r="S194" s="679"/>
      <c r="T194" s="679"/>
      <c r="U194" s="679"/>
    </row>
    <row r="195" spans="1:21" ht="17.25" customHeight="1">
      <c r="A195" s="703" t="s">
        <v>4275</v>
      </c>
      <c r="B195" s="704" t="s">
        <v>4276</v>
      </c>
      <c r="C195" s="707">
        <v>0.42000000000000004</v>
      </c>
      <c r="D195" s="706"/>
      <c r="E195" s="702">
        <v>0.47899999999999998</v>
      </c>
      <c r="G195" s="678" t="str">
        <f t="shared" si="2"/>
        <v>A0107</v>
      </c>
      <c r="H195" s="679"/>
      <c r="I195" s="1357" t="s">
        <v>4195</v>
      </c>
      <c r="J195" s="741" t="s">
        <v>4196</v>
      </c>
      <c r="K195" s="743">
        <v>4.5399999999999998E-4</v>
      </c>
      <c r="L195" s="743">
        <v>0</v>
      </c>
      <c r="M195" s="681"/>
      <c r="N195" s="679"/>
      <c r="O195" s="679"/>
      <c r="P195" s="679"/>
      <c r="Q195" s="679"/>
      <c r="R195" s="679"/>
      <c r="S195" s="679"/>
      <c r="T195" s="679"/>
      <c r="U195" s="679"/>
    </row>
    <row r="196" spans="1:21" ht="17.25" customHeight="1">
      <c r="A196" s="703" t="s">
        <v>4278</v>
      </c>
      <c r="B196" s="704" t="s">
        <v>4279</v>
      </c>
      <c r="C196" s="707">
        <v>0.42000000000000004</v>
      </c>
      <c r="D196" s="706"/>
      <c r="E196" s="702">
        <v>0.47899999999999998</v>
      </c>
      <c r="G196" s="678" t="str">
        <f t="shared" si="2"/>
        <v>A0110</v>
      </c>
      <c r="H196" s="679"/>
      <c r="I196" s="1357" t="s">
        <v>4197</v>
      </c>
      <c r="J196" s="741" t="s">
        <v>4196</v>
      </c>
      <c r="K196" s="743">
        <v>4.5399999999999998E-4</v>
      </c>
      <c r="L196" s="743">
        <v>0</v>
      </c>
      <c r="M196" s="681"/>
      <c r="N196" s="679"/>
      <c r="O196" s="679"/>
      <c r="P196" s="679"/>
      <c r="Q196" s="679"/>
      <c r="R196" s="679"/>
      <c r="S196" s="679"/>
      <c r="T196" s="679"/>
      <c r="U196" s="679"/>
    </row>
    <row r="197" spans="1:21" ht="17.25" customHeight="1">
      <c r="A197" s="703" t="s">
        <v>4281</v>
      </c>
      <c r="B197" s="704" t="s">
        <v>4282</v>
      </c>
      <c r="C197" s="707">
        <v>0.42000000000000004</v>
      </c>
      <c r="D197" s="706"/>
      <c r="E197" s="702">
        <v>0.47899999999999998</v>
      </c>
      <c r="G197" s="678" t="str">
        <f t="shared" si="2"/>
        <v>A0119</v>
      </c>
      <c r="H197" s="679"/>
      <c r="I197" s="1357" t="s">
        <v>5789</v>
      </c>
      <c r="J197" s="741" t="s">
        <v>4196</v>
      </c>
      <c r="K197" s="743">
        <v>4.5399999999999998E-4</v>
      </c>
      <c r="L197" s="743">
        <v>1E-4</v>
      </c>
      <c r="M197" s="681"/>
      <c r="N197" s="679"/>
      <c r="O197" s="679"/>
      <c r="P197" s="679"/>
      <c r="Q197" s="679"/>
      <c r="R197" s="679"/>
      <c r="S197" s="679"/>
      <c r="T197" s="679"/>
      <c r="U197" s="679"/>
    </row>
    <row r="198" spans="1:21" ht="17.25" customHeight="1">
      <c r="A198" s="703" t="s">
        <v>4284</v>
      </c>
      <c r="B198" s="704" t="s">
        <v>4285</v>
      </c>
      <c r="C198" s="707">
        <v>0.49700000000000005</v>
      </c>
      <c r="D198" s="706"/>
      <c r="E198" s="702">
        <v>0.442</v>
      </c>
      <c r="G198" s="678" t="str">
        <f t="shared" si="2"/>
        <v>A0120</v>
      </c>
      <c r="H198" s="679"/>
      <c r="I198" s="1357" t="s">
        <v>5790</v>
      </c>
      <c r="J198" s="741" t="s">
        <v>4196</v>
      </c>
      <c r="K198" s="743">
        <v>4.5399999999999998E-4</v>
      </c>
      <c r="L198" s="743">
        <v>2.5000000000000001E-4</v>
      </c>
      <c r="M198" s="681"/>
      <c r="N198" s="679"/>
      <c r="O198" s="679"/>
      <c r="P198" s="679"/>
      <c r="Q198" s="679"/>
      <c r="R198" s="679"/>
      <c r="S198" s="679"/>
      <c r="T198" s="679"/>
      <c r="U198" s="679"/>
    </row>
    <row r="199" spans="1:21">
      <c r="A199" s="703" t="s">
        <v>4287</v>
      </c>
      <c r="B199" s="704" t="s">
        <v>4288</v>
      </c>
      <c r="C199" s="707">
        <v>0.47899999999999998</v>
      </c>
      <c r="D199" s="708"/>
      <c r="E199" s="702">
        <v>0.49200000000000005</v>
      </c>
      <c r="G199" s="678" t="str">
        <f t="shared" ref="G199:G262" si="3">IF(A199="",G198,A199)</f>
        <v>A0121</v>
      </c>
      <c r="H199" s="679"/>
      <c r="I199" s="1357" t="s">
        <v>5791</v>
      </c>
      <c r="J199" s="741" t="s">
        <v>4196</v>
      </c>
      <c r="K199" s="743">
        <v>4.5399999999999998E-4</v>
      </c>
      <c r="L199" s="743">
        <v>6.8999999999999997E-4</v>
      </c>
      <c r="M199" s="681"/>
      <c r="N199" s="679"/>
      <c r="O199" s="679"/>
      <c r="P199" s="679"/>
      <c r="Q199" s="679"/>
      <c r="R199" s="679"/>
      <c r="S199" s="679"/>
      <c r="T199" s="679"/>
      <c r="U199" s="679"/>
    </row>
    <row r="200" spans="1:21" ht="15.75" customHeight="1">
      <c r="A200" s="716" t="s">
        <v>4290</v>
      </c>
      <c r="B200" s="709" t="s">
        <v>4291</v>
      </c>
      <c r="C200" s="696">
        <v>0.215</v>
      </c>
      <c r="D200" s="697" t="s">
        <v>3902</v>
      </c>
      <c r="E200" s="702">
        <v>0</v>
      </c>
      <c r="G200" s="678" t="str">
        <f t="shared" si="3"/>
        <v>A0122</v>
      </c>
      <c r="H200" s="679"/>
      <c r="I200" s="1357" t="s">
        <v>5792</v>
      </c>
      <c r="J200" s="741" t="s">
        <v>5793</v>
      </c>
      <c r="K200" s="743">
        <v>5.2400000000000005E-4</v>
      </c>
      <c r="L200" s="743">
        <v>0</v>
      </c>
      <c r="M200" s="681"/>
      <c r="N200" s="679"/>
      <c r="O200" s="679"/>
      <c r="P200" s="679"/>
      <c r="Q200" s="679"/>
      <c r="R200" s="679"/>
      <c r="S200" s="679"/>
      <c r="T200" s="679"/>
      <c r="U200" s="679"/>
    </row>
    <row r="201" spans="1:21" ht="15.75" customHeight="1">
      <c r="A201" s="699"/>
      <c r="B201" s="700"/>
      <c r="C201" s="701"/>
      <c r="D201" s="697" t="s">
        <v>3905</v>
      </c>
      <c r="E201" s="702">
        <v>0.29199999999999998</v>
      </c>
      <c r="G201" s="678" t="str">
        <f t="shared" si="3"/>
        <v>A0122</v>
      </c>
      <c r="H201" s="679"/>
      <c r="I201" s="1357" t="s">
        <v>5794</v>
      </c>
      <c r="J201" s="741" t="s">
        <v>5793</v>
      </c>
      <c r="K201" s="743">
        <v>5.2400000000000005E-4</v>
      </c>
      <c r="L201" s="743">
        <v>4.6800000000000005E-4</v>
      </c>
      <c r="M201" s="681"/>
      <c r="N201" s="679"/>
      <c r="O201" s="679"/>
      <c r="P201" s="679"/>
      <c r="Q201" s="679"/>
      <c r="R201" s="679"/>
      <c r="S201" s="679"/>
      <c r="T201" s="679"/>
      <c r="U201" s="679"/>
    </row>
    <row r="202" spans="1:21" ht="15.75" customHeight="1">
      <c r="A202" s="699"/>
      <c r="B202" s="700"/>
      <c r="C202" s="701"/>
      <c r="D202" s="697" t="s">
        <v>3907</v>
      </c>
      <c r="E202" s="702">
        <v>0.36699999999999999</v>
      </c>
      <c r="G202" s="678" t="str">
        <f t="shared" si="3"/>
        <v>A0122</v>
      </c>
      <c r="H202" s="679"/>
      <c r="I202" s="1357" t="s">
        <v>4200</v>
      </c>
      <c r="J202" s="741" t="s">
        <v>4202</v>
      </c>
      <c r="K202" s="743">
        <v>7.2300000000000001E-4</v>
      </c>
      <c r="L202" s="743">
        <v>7.1299999999999998E-4</v>
      </c>
      <c r="M202" s="681"/>
      <c r="N202" s="679"/>
      <c r="O202" s="679"/>
      <c r="P202" s="679"/>
      <c r="Q202" s="679"/>
      <c r="R202" s="679"/>
      <c r="S202" s="679"/>
      <c r="T202" s="679"/>
      <c r="U202" s="679"/>
    </row>
    <row r="203" spans="1:21" ht="15.75" customHeight="1">
      <c r="A203" s="699"/>
      <c r="B203" s="700"/>
      <c r="C203" s="701"/>
      <c r="D203" s="697" t="s">
        <v>3940</v>
      </c>
      <c r="E203" s="702">
        <v>0.39</v>
      </c>
      <c r="G203" s="678" t="str">
        <f t="shared" si="3"/>
        <v>A0122</v>
      </c>
      <c r="H203" s="679"/>
      <c r="I203" s="1357" t="s">
        <v>4203</v>
      </c>
      <c r="J203" s="741" t="s">
        <v>4205</v>
      </c>
      <c r="K203" s="743">
        <v>5.6999999999999998E-4</v>
      </c>
      <c r="L203" s="743">
        <v>5.1400000000000003E-4</v>
      </c>
      <c r="M203" s="681"/>
      <c r="N203" s="679"/>
      <c r="O203" s="679"/>
      <c r="P203" s="679"/>
      <c r="Q203" s="679"/>
      <c r="R203" s="679"/>
      <c r="S203" s="679"/>
      <c r="T203" s="679"/>
      <c r="U203" s="679"/>
    </row>
    <row r="204" spans="1:21" ht="15.75" customHeight="1">
      <c r="A204" s="699"/>
      <c r="B204" s="700"/>
      <c r="C204" s="701"/>
      <c r="D204" s="697" t="s">
        <v>3942</v>
      </c>
      <c r="E204" s="702">
        <v>0</v>
      </c>
      <c r="G204" s="678" t="str">
        <f t="shared" si="3"/>
        <v>A0122</v>
      </c>
      <c r="H204" s="679"/>
      <c r="I204" s="1357" t="s">
        <v>4208</v>
      </c>
      <c r="J204" s="741" t="s">
        <v>4209</v>
      </c>
      <c r="K204" s="743">
        <v>3.5599999999999998E-4</v>
      </c>
      <c r="L204" s="743">
        <v>0</v>
      </c>
      <c r="M204" s="681"/>
      <c r="N204" s="679"/>
      <c r="O204" s="679"/>
      <c r="P204" s="679"/>
      <c r="Q204" s="679"/>
      <c r="R204" s="679"/>
      <c r="S204" s="679"/>
      <c r="T204" s="679"/>
      <c r="U204" s="679"/>
    </row>
    <row r="205" spans="1:21" ht="15.75" customHeight="1">
      <c r="A205" s="699"/>
      <c r="B205" s="700"/>
      <c r="C205" s="701"/>
      <c r="D205" s="697" t="s">
        <v>3944</v>
      </c>
      <c r="E205" s="702">
        <v>0.29199999999999998</v>
      </c>
      <c r="G205" s="678" t="str">
        <f t="shared" si="3"/>
        <v>A0122</v>
      </c>
      <c r="H205" s="679"/>
      <c r="I205" s="1357" t="s">
        <v>4210</v>
      </c>
      <c r="J205" s="741" t="s">
        <v>4209</v>
      </c>
      <c r="K205" s="743">
        <v>3.5599999999999998E-4</v>
      </c>
      <c r="L205" s="743">
        <v>3.77E-4</v>
      </c>
      <c r="M205" s="681"/>
      <c r="N205" s="679"/>
      <c r="O205" s="679"/>
      <c r="P205" s="679"/>
      <c r="Q205" s="679"/>
      <c r="R205" s="679"/>
      <c r="S205" s="679"/>
      <c r="T205" s="679"/>
      <c r="U205" s="679"/>
    </row>
    <row r="206" spans="1:21" ht="15.75" customHeight="1">
      <c r="A206" s="699"/>
      <c r="B206" s="700"/>
      <c r="C206" s="701"/>
      <c r="D206" s="697" t="s">
        <v>3946</v>
      </c>
      <c r="E206" s="702">
        <v>0.31900000000000001</v>
      </c>
      <c r="G206" s="678" t="str">
        <f t="shared" si="3"/>
        <v>A0122</v>
      </c>
      <c r="H206" s="679"/>
      <c r="I206" s="1357" t="s">
        <v>5795</v>
      </c>
      <c r="J206" s="741" t="s">
        <v>4209</v>
      </c>
      <c r="K206" s="743">
        <v>3.5599999999999998E-4</v>
      </c>
      <c r="L206" s="743">
        <v>3.0899999999999998E-4</v>
      </c>
      <c r="M206" s="681"/>
      <c r="N206" s="679"/>
      <c r="O206" s="679"/>
      <c r="P206" s="679"/>
      <c r="Q206" s="679"/>
      <c r="R206" s="679"/>
      <c r="S206" s="679"/>
      <c r="T206" s="679"/>
      <c r="U206" s="679"/>
    </row>
    <row r="207" spans="1:21" ht="15.75" customHeight="1">
      <c r="A207" s="699"/>
      <c r="B207" s="700"/>
      <c r="C207" s="701"/>
      <c r="D207" s="697" t="s">
        <v>3948</v>
      </c>
      <c r="E207" s="702">
        <v>0.5109999999999999</v>
      </c>
      <c r="G207" s="678" t="str">
        <f t="shared" si="3"/>
        <v>A0122</v>
      </c>
      <c r="H207" s="679"/>
      <c r="I207" s="1357" t="s">
        <v>4213</v>
      </c>
      <c r="J207" s="741" t="s">
        <v>4214</v>
      </c>
      <c r="K207" s="743">
        <v>1.0399999999999999E-4</v>
      </c>
      <c r="L207" s="743">
        <v>0</v>
      </c>
      <c r="M207" s="681"/>
      <c r="N207" s="679"/>
      <c r="O207" s="679"/>
      <c r="P207" s="679"/>
      <c r="Q207" s="679"/>
      <c r="R207" s="679"/>
      <c r="S207" s="679"/>
      <c r="T207" s="679"/>
      <c r="U207" s="679"/>
    </row>
    <row r="208" spans="1:21" ht="17.25" customHeight="1">
      <c r="A208" s="703" t="s">
        <v>4300</v>
      </c>
      <c r="B208" s="704" t="s">
        <v>4301</v>
      </c>
      <c r="C208" s="705">
        <v>0.47</v>
      </c>
      <c r="D208" s="706"/>
      <c r="E208" s="702">
        <v>0.60799999999999998</v>
      </c>
      <c r="G208" s="678" t="str">
        <f t="shared" si="3"/>
        <v>A0123</v>
      </c>
      <c r="H208" s="679"/>
      <c r="I208" s="1357" t="s">
        <v>5796</v>
      </c>
      <c r="J208" s="741" t="s">
        <v>4214</v>
      </c>
      <c r="K208" s="743">
        <v>1.0399999999999999E-4</v>
      </c>
      <c r="L208" s="743">
        <v>4.8699999999999997E-4</v>
      </c>
      <c r="M208" s="681"/>
      <c r="N208" s="679"/>
      <c r="O208" s="679"/>
      <c r="P208" s="679"/>
      <c r="Q208" s="679"/>
      <c r="R208" s="679"/>
      <c r="S208" s="679"/>
      <c r="T208" s="679"/>
      <c r="U208" s="679"/>
    </row>
    <row r="209" spans="1:21" ht="17.25" customHeight="1">
      <c r="A209" s="703" t="s">
        <v>4303</v>
      </c>
      <c r="B209" s="719" t="s">
        <v>4304</v>
      </c>
      <c r="C209" s="707">
        <v>0.13300000000000001</v>
      </c>
      <c r="D209" s="706"/>
      <c r="E209" s="702">
        <v>0.79500000000000004</v>
      </c>
      <c r="G209" s="678" t="str">
        <f t="shared" si="3"/>
        <v>A0124</v>
      </c>
      <c r="H209" s="679"/>
      <c r="I209" s="1357" t="s">
        <v>4215</v>
      </c>
      <c r="J209" s="741" t="s">
        <v>4217</v>
      </c>
      <c r="K209" s="743">
        <v>5.0500000000000002E-4</v>
      </c>
      <c r="L209" s="743">
        <v>4.4900000000000002E-4</v>
      </c>
      <c r="M209" s="681"/>
      <c r="N209" s="679"/>
      <c r="O209" s="679"/>
      <c r="P209" s="679"/>
      <c r="Q209" s="679"/>
      <c r="R209" s="679"/>
      <c r="S209" s="679"/>
      <c r="T209" s="679"/>
      <c r="U209" s="679"/>
    </row>
    <row r="210" spans="1:21" ht="17.25" customHeight="1">
      <c r="A210" s="703" t="s">
        <v>4305</v>
      </c>
      <c r="B210" s="704" t="s">
        <v>4306</v>
      </c>
      <c r="C210" s="707">
        <v>0.52500000000000002</v>
      </c>
      <c r="D210" s="706"/>
      <c r="E210" s="702">
        <v>0.47</v>
      </c>
      <c r="G210" s="678" t="str">
        <f t="shared" si="3"/>
        <v>A0125</v>
      </c>
      <c r="H210" s="679"/>
      <c r="I210" s="1357" t="s">
        <v>4218</v>
      </c>
      <c r="J210" s="741" t="s">
        <v>4220</v>
      </c>
      <c r="K210" s="743">
        <v>4.8999999999999998E-4</v>
      </c>
      <c r="L210" s="743">
        <v>4.9399999999999997E-4</v>
      </c>
      <c r="M210" s="681"/>
      <c r="N210" s="679"/>
      <c r="O210" s="679"/>
      <c r="P210" s="679"/>
      <c r="Q210" s="679"/>
      <c r="R210" s="679"/>
      <c r="S210" s="679"/>
      <c r="T210" s="679"/>
      <c r="U210" s="679"/>
    </row>
    <row r="211" spans="1:21" ht="15.75" customHeight="1">
      <c r="A211" s="716" t="s">
        <v>4308</v>
      </c>
      <c r="B211" s="709" t="s">
        <v>4309</v>
      </c>
      <c r="C211" s="696">
        <v>8.6999999999999994E-2</v>
      </c>
      <c r="D211" s="697" t="s">
        <v>3902</v>
      </c>
      <c r="E211" s="702">
        <v>0</v>
      </c>
      <c r="G211" s="678" t="str">
        <f t="shared" si="3"/>
        <v>A0126</v>
      </c>
      <c r="H211" s="679"/>
      <c r="I211" s="1357" t="s">
        <v>4223</v>
      </c>
      <c r="J211" s="741" t="s">
        <v>4224</v>
      </c>
      <c r="K211" s="743">
        <v>4.46E-4</v>
      </c>
      <c r="L211" s="743">
        <v>3.2000000000000003E-4</v>
      </c>
      <c r="M211" s="681"/>
      <c r="N211" s="679"/>
      <c r="O211" s="679"/>
      <c r="P211" s="679"/>
      <c r="Q211" s="679"/>
      <c r="R211" s="679"/>
      <c r="S211" s="679"/>
      <c r="T211" s="679"/>
      <c r="U211" s="679"/>
    </row>
    <row r="212" spans="1:21" ht="15.75" customHeight="1">
      <c r="A212" s="699"/>
      <c r="B212" s="700"/>
      <c r="C212" s="701"/>
      <c r="D212" s="697" t="s">
        <v>3921</v>
      </c>
      <c r="E212" s="702">
        <v>0.56899999999999995</v>
      </c>
      <c r="G212" s="678" t="str">
        <f t="shared" si="3"/>
        <v>A0126</v>
      </c>
      <c r="H212" s="679"/>
      <c r="I212" s="1357" t="s">
        <v>4225</v>
      </c>
      <c r="J212" s="741" t="s">
        <v>4224</v>
      </c>
      <c r="K212" s="743">
        <v>4.46E-4</v>
      </c>
      <c r="L212" s="743">
        <v>0</v>
      </c>
      <c r="M212" s="681"/>
      <c r="N212" s="679"/>
      <c r="O212" s="679"/>
      <c r="P212" s="679"/>
      <c r="Q212" s="679"/>
      <c r="R212" s="679"/>
      <c r="S212" s="679"/>
      <c r="T212" s="679"/>
      <c r="U212" s="679"/>
    </row>
    <row r="213" spans="1:21" ht="15.75" customHeight="1">
      <c r="A213" s="716" t="s">
        <v>4312</v>
      </c>
      <c r="B213" s="709" t="s">
        <v>4313</v>
      </c>
      <c r="C213" s="696">
        <v>0.192</v>
      </c>
      <c r="D213" s="697" t="s">
        <v>3902</v>
      </c>
      <c r="E213" s="702">
        <v>0</v>
      </c>
      <c r="G213" s="678" t="str">
        <f t="shared" si="3"/>
        <v>A0127</v>
      </c>
      <c r="H213" s="679"/>
      <c r="I213" s="1357" t="s">
        <v>5797</v>
      </c>
      <c r="J213" s="741" t="s">
        <v>4224</v>
      </c>
      <c r="K213" s="743">
        <v>4.46E-4</v>
      </c>
      <c r="L213" s="743">
        <v>4.2499999999999998E-4</v>
      </c>
      <c r="M213" s="681"/>
      <c r="N213" s="679"/>
      <c r="O213" s="679"/>
      <c r="P213" s="679"/>
      <c r="Q213" s="679"/>
      <c r="R213" s="679"/>
      <c r="S213" s="679"/>
      <c r="T213" s="679"/>
      <c r="U213" s="679"/>
    </row>
    <row r="214" spans="1:21" ht="15.75" customHeight="1">
      <c r="A214" s="699"/>
      <c r="B214" s="700"/>
      <c r="C214" s="701"/>
      <c r="D214" s="697" t="s">
        <v>3921</v>
      </c>
      <c r="E214" s="702">
        <v>0.29699999999999999</v>
      </c>
      <c r="G214" s="678" t="str">
        <f t="shared" si="3"/>
        <v>A0127</v>
      </c>
      <c r="H214" s="679"/>
      <c r="I214" s="1357" t="s">
        <v>4228</v>
      </c>
      <c r="J214" s="741" t="s">
        <v>4229</v>
      </c>
      <c r="K214" s="743">
        <v>5.8500000000000002E-4</v>
      </c>
      <c r="L214" s="743">
        <v>0</v>
      </c>
      <c r="M214" s="681"/>
      <c r="N214" s="679"/>
      <c r="O214" s="679"/>
      <c r="P214" s="679"/>
      <c r="Q214" s="679"/>
      <c r="R214" s="679"/>
      <c r="S214" s="679"/>
      <c r="T214" s="679"/>
      <c r="U214" s="679"/>
    </row>
    <row r="215" spans="1:21" ht="17.25" customHeight="1">
      <c r="A215" s="703" t="s">
        <v>4316</v>
      </c>
      <c r="B215" s="704" t="s">
        <v>4317</v>
      </c>
      <c r="C215" s="707">
        <v>0.39800000000000002</v>
      </c>
      <c r="D215" s="706"/>
      <c r="E215" s="702">
        <v>0.43</v>
      </c>
      <c r="G215" s="678" t="str">
        <f t="shared" si="3"/>
        <v>A0128</v>
      </c>
      <c r="H215" s="679"/>
      <c r="I215" s="1357" t="s">
        <v>4230</v>
      </c>
      <c r="J215" s="741" t="s">
        <v>4229</v>
      </c>
      <c r="K215" s="743">
        <v>5.8500000000000002E-4</v>
      </c>
      <c r="L215" s="743">
        <v>2.9E-4</v>
      </c>
      <c r="M215" s="681"/>
      <c r="N215" s="679"/>
      <c r="O215" s="679"/>
      <c r="P215" s="679"/>
      <c r="Q215" s="679"/>
      <c r="R215" s="679"/>
      <c r="S215" s="679"/>
      <c r="T215" s="679"/>
      <c r="U215" s="679"/>
    </row>
    <row r="216" spans="1:21" ht="15.75" customHeight="1">
      <c r="A216" s="716" t="s">
        <v>4319</v>
      </c>
      <c r="B216" s="709" t="s">
        <v>4320</v>
      </c>
      <c r="C216" s="696">
        <v>0.379</v>
      </c>
      <c r="D216" s="697" t="s">
        <v>3902</v>
      </c>
      <c r="E216" s="702">
        <v>0</v>
      </c>
      <c r="G216" s="678" t="str">
        <f t="shared" si="3"/>
        <v>A0130</v>
      </c>
      <c r="H216" s="679"/>
      <c r="I216" s="1357" t="s">
        <v>4231</v>
      </c>
      <c r="J216" s="741" t="s">
        <v>4229</v>
      </c>
      <c r="K216" s="743">
        <v>5.8500000000000002E-4</v>
      </c>
      <c r="L216" s="743">
        <v>3.8999999999999999E-4</v>
      </c>
      <c r="M216" s="681"/>
      <c r="N216" s="679"/>
      <c r="O216" s="679"/>
      <c r="P216" s="679"/>
      <c r="Q216" s="679"/>
      <c r="R216" s="679"/>
      <c r="S216" s="679"/>
      <c r="T216" s="679"/>
      <c r="U216" s="679"/>
    </row>
    <row r="217" spans="1:21" ht="15.75" customHeight="1">
      <c r="A217" s="699"/>
      <c r="B217" s="700"/>
      <c r="C217" s="701"/>
      <c r="D217" s="697" t="s">
        <v>3905</v>
      </c>
      <c r="E217" s="702">
        <v>0.28999999999999998</v>
      </c>
      <c r="G217" s="678" t="str">
        <f t="shared" si="3"/>
        <v>A0130</v>
      </c>
      <c r="H217" s="679"/>
      <c r="I217" s="1357" t="s">
        <v>4232</v>
      </c>
      <c r="J217" s="741" t="s">
        <v>4229</v>
      </c>
      <c r="K217" s="743">
        <v>5.8500000000000002E-4</v>
      </c>
      <c r="L217" s="743">
        <v>4.8999999999999998E-4</v>
      </c>
      <c r="M217" s="681"/>
      <c r="N217" s="679"/>
      <c r="O217" s="679"/>
      <c r="P217" s="679"/>
      <c r="Q217" s="679"/>
      <c r="R217" s="679"/>
      <c r="S217" s="679"/>
      <c r="T217" s="679"/>
      <c r="U217" s="679"/>
    </row>
    <row r="218" spans="1:21" ht="15.75" customHeight="1">
      <c r="A218" s="699"/>
      <c r="B218" s="700"/>
      <c r="C218" s="701"/>
      <c r="D218" s="697" t="s">
        <v>3907</v>
      </c>
      <c r="E218" s="702">
        <v>0.378</v>
      </c>
      <c r="G218" s="678" t="str">
        <f t="shared" si="3"/>
        <v>A0130</v>
      </c>
      <c r="H218" s="679"/>
      <c r="I218" s="1357" t="s">
        <v>4233</v>
      </c>
      <c r="J218" s="741" t="s">
        <v>4229</v>
      </c>
      <c r="K218" s="743">
        <v>5.8500000000000002E-4</v>
      </c>
      <c r="L218" s="743">
        <v>2.72E-4</v>
      </c>
      <c r="M218" s="681"/>
      <c r="N218" s="679"/>
      <c r="O218" s="679"/>
      <c r="P218" s="679"/>
      <c r="Q218" s="679"/>
      <c r="R218" s="679"/>
      <c r="S218" s="679"/>
      <c r="T218" s="679"/>
      <c r="U218" s="679"/>
    </row>
    <row r="219" spans="1:21" ht="15.75" customHeight="1">
      <c r="A219" s="699"/>
      <c r="B219" s="700"/>
      <c r="C219" s="701"/>
      <c r="D219" s="697" t="s">
        <v>3940</v>
      </c>
      <c r="E219" s="702">
        <v>0.41</v>
      </c>
      <c r="G219" s="678" t="str">
        <f t="shared" si="3"/>
        <v>A0130</v>
      </c>
      <c r="H219" s="679"/>
      <c r="I219" s="1357" t="s">
        <v>5798</v>
      </c>
      <c r="J219" s="741" t="s">
        <v>4229</v>
      </c>
      <c r="K219" s="743">
        <v>5.8500000000000002E-4</v>
      </c>
      <c r="L219" s="743">
        <v>3.6099999999999999E-4</v>
      </c>
      <c r="M219" s="681"/>
      <c r="N219" s="679"/>
      <c r="O219" s="679"/>
      <c r="P219" s="679"/>
      <c r="Q219" s="679"/>
      <c r="R219" s="679"/>
      <c r="S219" s="679"/>
      <c r="T219" s="679"/>
      <c r="U219" s="679"/>
    </row>
    <row r="220" spans="1:21" ht="15.75" customHeight="1">
      <c r="A220" s="699"/>
      <c r="B220" s="700"/>
      <c r="C220" s="701"/>
      <c r="D220" s="697" t="s">
        <v>3942</v>
      </c>
      <c r="E220" s="702">
        <v>0.39</v>
      </c>
      <c r="G220" s="678" t="str">
        <f t="shared" si="3"/>
        <v>A0130</v>
      </c>
      <c r="H220" s="679"/>
      <c r="I220" s="1357" t="s">
        <v>5799</v>
      </c>
      <c r="J220" s="741" t="s">
        <v>4229</v>
      </c>
      <c r="K220" s="743">
        <v>5.8500000000000002E-4</v>
      </c>
      <c r="L220" s="743">
        <v>6.1200000000000002E-4</v>
      </c>
      <c r="M220" s="681"/>
      <c r="N220" s="679"/>
      <c r="O220" s="679"/>
      <c r="P220" s="679"/>
      <c r="Q220" s="679"/>
      <c r="R220" s="679"/>
      <c r="S220" s="679"/>
      <c r="T220" s="679"/>
      <c r="U220" s="679"/>
    </row>
    <row r="221" spans="1:21" ht="15.75" customHeight="1">
      <c r="A221" s="699"/>
      <c r="B221" s="700"/>
      <c r="C221" s="701"/>
      <c r="D221" s="697" t="s">
        <v>4141</v>
      </c>
      <c r="E221" s="702">
        <v>0.502</v>
      </c>
      <c r="G221" s="678" t="str">
        <f t="shared" si="3"/>
        <v>A0130</v>
      </c>
      <c r="H221" s="679"/>
      <c r="I221" s="1357" t="s">
        <v>4236</v>
      </c>
      <c r="J221" s="741" t="s">
        <v>4237</v>
      </c>
      <c r="K221" s="743">
        <v>4.4799999999999999E-4</v>
      </c>
      <c r="L221" s="743">
        <v>0</v>
      </c>
      <c r="M221" s="681"/>
      <c r="N221" s="679"/>
      <c r="O221" s="679"/>
      <c r="P221" s="679"/>
      <c r="Q221" s="679"/>
      <c r="R221" s="679"/>
      <c r="S221" s="679"/>
      <c r="T221" s="679"/>
      <c r="U221" s="679"/>
    </row>
    <row r="222" spans="1:21">
      <c r="A222" s="703" t="s">
        <v>4326</v>
      </c>
      <c r="B222" s="704" t="s">
        <v>4327</v>
      </c>
      <c r="C222" s="707">
        <v>0.52899999999999991</v>
      </c>
      <c r="D222" s="708"/>
      <c r="E222" s="702">
        <v>0.53</v>
      </c>
      <c r="G222" s="678" t="str">
        <f t="shared" si="3"/>
        <v>A0133</v>
      </c>
      <c r="H222" s="679"/>
      <c r="I222" s="1357" t="s">
        <v>4238</v>
      </c>
      <c r="J222" s="741" t="s">
        <v>4237</v>
      </c>
      <c r="K222" s="743">
        <v>4.4799999999999999E-4</v>
      </c>
      <c r="L222" s="743">
        <v>3.48E-4</v>
      </c>
      <c r="M222" s="681"/>
      <c r="N222" s="679"/>
      <c r="O222" s="679"/>
      <c r="P222" s="679"/>
      <c r="Q222" s="679"/>
      <c r="R222" s="679"/>
      <c r="S222" s="679"/>
      <c r="T222" s="679"/>
      <c r="U222" s="679"/>
    </row>
    <row r="223" spans="1:21" ht="15.75" customHeight="1">
      <c r="A223" s="716" t="s">
        <v>4329</v>
      </c>
      <c r="B223" s="709" t="s">
        <v>4330</v>
      </c>
      <c r="C223" s="696">
        <v>8.2000000000000003E-2</v>
      </c>
      <c r="D223" s="697" t="s">
        <v>3902</v>
      </c>
      <c r="E223" s="702">
        <v>0</v>
      </c>
      <c r="G223" s="678" t="str">
        <f t="shared" si="3"/>
        <v>A0134</v>
      </c>
      <c r="H223" s="679"/>
      <c r="I223" s="1357" t="s">
        <v>4239</v>
      </c>
      <c r="J223" s="741" t="s">
        <v>4237</v>
      </c>
      <c r="K223" s="743">
        <v>4.4799999999999999E-4</v>
      </c>
      <c r="L223" s="743">
        <v>3.39E-4</v>
      </c>
      <c r="M223" s="681"/>
      <c r="N223" s="679"/>
      <c r="O223" s="679"/>
      <c r="P223" s="679"/>
      <c r="Q223" s="679"/>
      <c r="R223" s="679"/>
      <c r="S223" s="679"/>
      <c r="T223" s="679"/>
      <c r="U223" s="679"/>
    </row>
    <row r="224" spans="1:21" ht="15.75" customHeight="1">
      <c r="A224" s="699"/>
      <c r="B224" s="700"/>
      <c r="C224" s="701"/>
      <c r="D224" s="697" t="s">
        <v>3905</v>
      </c>
      <c r="E224" s="702">
        <v>0</v>
      </c>
      <c r="G224" s="678" t="str">
        <f t="shared" si="3"/>
        <v>A0134</v>
      </c>
      <c r="H224" s="679"/>
      <c r="I224" s="1357" t="s">
        <v>5800</v>
      </c>
      <c r="J224" s="741" t="s">
        <v>4237</v>
      </c>
      <c r="K224" s="743">
        <v>4.4799999999999999E-4</v>
      </c>
      <c r="L224" s="743">
        <v>3.6499999999999998E-4</v>
      </c>
      <c r="M224" s="681"/>
      <c r="N224" s="679"/>
      <c r="O224" s="679"/>
      <c r="P224" s="679"/>
      <c r="Q224" s="679"/>
      <c r="R224" s="679"/>
      <c r="S224" s="679"/>
      <c r="T224" s="679"/>
      <c r="U224" s="679"/>
    </row>
    <row r="225" spans="1:21" ht="15.75" customHeight="1">
      <c r="A225" s="699"/>
      <c r="B225" s="700"/>
      <c r="C225" s="701"/>
      <c r="D225" s="697" t="s">
        <v>3907</v>
      </c>
      <c r="E225" s="702">
        <v>1.2E-2</v>
      </c>
      <c r="G225" s="678" t="str">
        <f t="shared" si="3"/>
        <v>A0134</v>
      </c>
      <c r="H225" s="679"/>
      <c r="I225" s="1357" t="s">
        <v>5801</v>
      </c>
      <c r="J225" s="741" t="s">
        <v>4237</v>
      </c>
      <c r="K225" s="743">
        <v>4.4799999999999999E-4</v>
      </c>
      <c r="L225" s="743">
        <v>3.6600000000000001E-4</v>
      </c>
      <c r="M225" s="681"/>
      <c r="N225" s="679"/>
      <c r="O225" s="679"/>
      <c r="P225" s="679"/>
      <c r="Q225" s="679"/>
      <c r="R225" s="679"/>
      <c r="S225" s="679"/>
      <c r="T225" s="679"/>
      <c r="U225" s="679"/>
    </row>
    <row r="226" spans="1:21" ht="15.75" customHeight="1">
      <c r="A226" s="699"/>
      <c r="B226" s="700"/>
      <c r="C226" s="701"/>
      <c r="D226" s="697" t="s">
        <v>3910</v>
      </c>
      <c r="E226" s="702">
        <v>2.7E-2</v>
      </c>
      <c r="G226" s="678" t="str">
        <f t="shared" si="3"/>
        <v>A0134</v>
      </c>
      <c r="H226" s="679"/>
      <c r="I226" s="1357" t="s">
        <v>5802</v>
      </c>
      <c r="J226" s="741" t="s">
        <v>4237</v>
      </c>
      <c r="K226" s="743">
        <v>4.4799999999999999E-4</v>
      </c>
      <c r="L226" s="743">
        <v>3.6899999999999997E-4</v>
      </c>
      <c r="M226" s="681"/>
      <c r="N226" s="679"/>
      <c r="O226" s="679"/>
      <c r="P226" s="679"/>
      <c r="Q226" s="679"/>
      <c r="R226" s="679"/>
      <c r="S226" s="679"/>
      <c r="T226" s="679"/>
      <c r="U226" s="679"/>
    </row>
    <row r="227" spans="1:21" ht="15.75" customHeight="1">
      <c r="A227" s="716" t="s">
        <v>4334</v>
      </c>
      <c r="B227" s="709" t="s">
        <v>4335</v>
      </c>
      <c r="C227" s="696">
        <v>0.44700000000000001</v>
      </c>
      <c r="D227" s="697" t="s">
        <v>3902</v>
      </c>
      <c r="E227" s="702">
        <v>0</v>
      </c>
      <c r="G227" s="678" t="str">
        <f t="shared" si="3"/>
        <v>A0135</v>
      </c>
      <c r="H227" s="679"/>
      <c r="I227" s="1357" t="s">
        <v>5803</v>
      </c>
      <c r="J227" s="741" t="s">
        <v>4237</v>
      </c>
      <c r="K227" s="743">
        <v>4.4799999999999999E-4</v>
      </c>
      <c r="L227" s="743">
        <v>3.8000000000000002E-4</v>
      </c>
      <c r="M227" s="681"/>
      <c r="N227" s="679"/>
      <c r="O227" s="679"/>
      <c r="P227" s="679"/>
      <c r="Q227" s="679"/>
      <c r="R227" s="679"/>
      <c r="S227" s="679"/>
      <c r="T227" s="679"/>
      <c r="U227" s="679"/>
    </row>
    <row r="228" spans="1:21" ht="15.75" customHeight="1">
      <c r="A228" s="699"/>
      <c r="B228" s="700"/>
      <c r="C228" s="701"/>
      <c r="D228" s="697" t="s">
        <v>4155</v>
      </c>
      <c r="E228" s="702">
        <v>0.39200000000000002</v>
      </c>
      <c r="G228" s="678" t="str">
        <f t="shared" si="3"/>
        <v>A0135</v>
      </c>
      <c r="H228" s="679"/>
      <c r="I228" s="1357" t="s">
        <v>5804</v>
      </c>
      <c r="J228" s="741" t="s">
        <v>4237</v>
      </c>
      <c r="K228" s="743">
        <v>4.4799999999999999E-4</v>
      </c>
      <c r="L228" s="743">
        <v>1.7899999999999999E-4</v>
      </c>
      <c r="M228" s="681"/>
      <c r="N228" s="679"/>
      <c r="O228" s="679"/>
      <c r="P228" s="679"/>
      <c r="Q228" s="679"/>
      <c r="R228" s="679"/>
      <c r="S228" s="679"/>
      <c r="T228" s="679"/>
      <c r="U228" s="679"/>
    </row>
    <row r="229" spans="1:21" ht="15.75" customHeight="1">
      <c r="A229" s="716" t="s">
        <v>4338</v>
      </c>
      <c r="B229" s="709" t="s">
        <v>4339</v>
      </c>
      <c r="C229" s="696">
        <v>0.23800000000000002</v>
      </c>
      <c r="D229" s="697" t="s">
        <v>3902</v>
      </c>
      <c r="E229" s="702">
        <v>0</v>
      </c>
      <c r="G229" s="678" t="str">
        <f t="shared" si="3"/>
        <v>A0136</v>
      </c>
      <c r="H229" s="679"/>
      <c r="I229" s="1357" t="s">
        <v>5805</v>
      </c>
      <c r="J229" s="741" t="s">
        <v>4237</v>
      </c>
      <c r="K229" s="743">
        <v>4.4799999999999999E-4</v>
      </c>
      <c r="L229" s="743">
        <v>4.0899999999999997E-4</v>
      </c>
      <c r="M229" s="681"/>
      <c r="N229" s="679"/>
      <c r="O229" s="679"/>
      <c r="P229" s="679"/>
      <c r="Q229" s="679"/>
      <c r="R229" s="679"/>
      <c r="S229" s="679"/>
      <c r="T229" s="679"/>
      <c r="U229" s="679"/>
    </row>
    <row r="230" spans="1:21" ht="15.75" customHeight="1">
      <c r="A230" s="699"/>
      <c r="B230" s="700"/>
      <c r="C230" s="701"/>
      <c r="D230" s="697" t="s">
        <v>3921</v>
      </c>
      <c r="E230" s="702">
        <v>0.44900000000000001</v>
      </c>
      <c r="G230" s="678" t="str">
        <f t="shared" si="3"/>
        <v>A0136</v>
      </c>
      <c r="H230" s="679"/>
      <c r="I230" s="1357" t="s">
        <v>4242</v>
      </c>
      <c r="J230" s="741" t="s">
        <v>5806</v>
      </c>
      <c r="K230" s="743">
        <v>4.5600000000000003E-4</v>
      </c>
      <c r="L230" s="743">
        <v>0</v>
      </c>
      <c r="M230" s="681"/>
      <c r="N230" s="679"/>
      <c r="O230" s="679"/>
      <c r="P230" s="679"/>
      <c r="Q230" s="679"/>
      <c r="R230" s="679"/>
      <c r="S230" s="679"/>
      <c r="T230" s="679"/>
      <c r="U230" s="679"/>
    </row>
    <row r="231" spans="1:21" ht="17.25" customHeight="1">
      <c r="A231" s="703" t="s">
        <v>4341</v>
      </c>
      <c r="B231" s="704" t="s">
        <v>4342</v>
      </c>
      <c r="C231" s="707">
        <v>0.50700000000000001</v>
      </c>
      <c r="D231" s="706"/>
      <c r="E231" s="702">
        <v>0.54100000000000004</v>
      </c>
      <c r="G231" s="678" t="str">
        <f t="shared" si="3"/>
        <v>A0137</v>
      </c>
      <c r="H231" s="679"/>
      <c r="I231" s="1357" t="s">
        <v>4243</v>
      </c>
      <c r="J231" s="741" t="s">
        <v>5806</v>
      </c>
      <c r="K231" s="743">
        <v>4.5600000000000003E-4</v>
      </c>
      <c r="L231" s="743">
        <v>2.9999999999999997E-4</v>
      </c>
      <c r="M231" s="681"/>
      <c r="N231" s="679"/>
      <c r="O231" s="679"/>
      <c r="P231" s="679"/>
      <c r="Q231" s="679"/>
      <c r="R231" s="679"/>
      <c r="S231" s="679"/>
      <c r="T231" s="679"/>
      <c r="U231" s="679"/>
    </row>
    <row r="232" spans="1:21" ht="15.75" customHeight="1">
      <c r="A232" s="716" t="s">
        <v>4344</v>
      </c>
      <c r="B232" s="709" t="s">
        <v>4345</v>
      </c>
      <c r="C232" s="696">
        <v>0.503</v>
      </c>
      <c r="D232" s="697" t="s">
        <v>3902</v>
      </c>
      <c r="E232" s="702">
        <v>0</v>
      </c>
      <c r="G232" s="678" t="str">
        <f t="shared" si="3"/>
        <v>A0138</v>
      </c>
      <c r="H232" s="679"/>
      <c r="I232" s="1357" t="s">
        <v>5807</v>
      </c>
      <c r="J232" s="741" t="s">
        <v>5806</v>
      </c>
      <c r="K232" s="743">
        <v>4.5600000000000003E-4</v>
      </c>
      <c r="L232" s="743">
        <v>4.4299999999999998E-4</v>
      </c>
      <c r="M232" s="681"/>
      <c r="N232" s="679"/>
      <c r="O232" s="679"/>
      <c r="P232" s="679"/>
      <c r="Q232" s="679"/>
      <c r="R232" s="679"/>
      <c r="S232" s="679"/>
      <c r="T232" s="679"/>
      <c r="U232" s="679"/>
    </row>
    <row r="233" spans="1:21" ht="15.75" customHeight="1">
      <c r="A233" s="699"/>
      <c r="B233" s="700"/>
      <c r="C233" s="701"/>
      <c r="D233" s="697" t="s">
        <v>3921</v>
      </c>
      <c r="E233" s="702">
        <v>0.53399999999999992</v>
      </c>
      <c r="G233" s="678" t="str">
        <f t="shared" si="3"/>
        <v>A0138</v>
      </c>
      <c r="H233" s="679"/>
      <c r="I233" s="1357" t="s">
        <v>5808</v>
      </c>
      <c r="J233" s="741" t="s">
        <v>5806</v>
      </c>
      <c r="K233" s="743">
        <v>4.5600000000000003E-4</v>
      </c>
      <c r="L233" s="743">
        <v>4.4700000000000002E-4</v>
      </c>
      <c r="M233" s="681"/>
      <c r="N233" s="679"/>
      <c r="O233" s="679"/>
      <c r="P233" s="679"/>
      <c r="Q233" s="679"/>
      <c r="R233" s="679"/>
      <c r="S233" s="679"/>
      <c r="T233" s="679"/>
      <c r="U233" s="679"/>
    </row>
    <row r="234" spans="1:21" ht="15.75" customHeight="1">
      <c r="A234" s="716" t="s">
        <v>4348</v>
      </c>
      <c r="B234" s="709" t="s">
        <v>4349</v>
      </c>
      <c r="C234" s="696">
        <v>0.54799999999999993</v>
      </c>
      <c r="D234" s="697" t="s">
        <v>3902</v>
      </c>
      <c r="E234" s="702">
        <v>0</v>
      </c>
      <c r="G234" s="678" t="str">
        <f t="shared" si="3"/>
        <v>A0140</v>
      </c>
      <c r="H234" s="679"/>
      <c r="I234" s="1357" t="s">
        <v>4244</v>
      </c>
      <c r="J234" s="741" t="s">
        <v>4246</v>
      </c>
      <c r="K234" s="743">
        <v>4.8899999999999996E-4</v>
      </c>
      <c r="L234" s="743">
        <v>5.3399999999999997E-4</v>
      </c>
      <c r="M234" s="681"/>
      <c r="N234" s="679"/>
      <c r="O234" s="679"/>
      <c r="P234" s="679"/>
      <c r="Q234" s="679"/>
      <c r="R234" s="679"/>
      <c r="S234" s="679"/>
      <c r="T234" s="679"/>
      <c r="U234" s="679"/>
    </row>
    <row r="235" spans="1:21" ht="15.75" customHeight="1">
      <c r="A235" s="699"/>
      <c r="B235" s="700"/>
      <c r="C235" s="701"/>
      <c r="D235" s="697" t="s">
        <v>3905</v>
      </c>
      <c r="E235" s="702">
        <v>0</v>
      </c>
      <c r="G235" s="678" t="str">
        <f t="shared" si="3"/>
        <v>A0140</v>
      </c>
      <c r="H235" s="679"/>
      <c r="I235" s="1357" t="s">
        <v>4249</v>
      </c>
      <c r="J235" s="741" t="s">
        <v>4250</v>
      </c>
      <c r="K235" s="743">
        <v>4.35E-4</v>
      </c>
      <c r="L235" s="743">
        <v>0</v>
      </c>
      <c r="M235" s="681"/>
      <c r="N235" s="679"/>
      <c r="O235" s="679"/>
      <c r="P235" s="679"/>
      <c r="Q235" s="679"/>
      <c r="R235" s="679"/>
      <c r="S235" s="679"/>
      <c r="T235" s="679"/>
      <c r="U235" s="679"/>
    </row>
    <row r="236" spans="1:21" ht="15.75" customHeight="1">
      <c r="A236" s="699"/>
      <c r="B236" s="700"/>
      <c r="C236" s="701"/>
      <c r="D236" s="697" t="s">
        <v>3907</v>
      </c>
      <c r="E236" s="702">
        <v>0</v>
      </c>
      <c r="G236" s="678" t="str">
        <f t="shared" si="3"/>
        <v>A0140</v>
      </c>
      <c r="H236" s="679"/>
      <c r="I236" s="1357" t="s">
        <v>5809</v>
      </c>
      <c r="J236" s="741" t="s">
        <v>4250</v>
      </c>
      <c r="K236" s="743">
        <v>4.35E-4</v>
      </c>
      <c r="L236" s="743">
        <v>4.3899999999999999E-4</v>
      </c>
      <c r="M236" s="681"/>
      <c r="N236" s="679"/>
      <c r="O236" s="679"/>
      <c r="P236" s="679"/>
      <c r="Q236" s="679"/>
      <c r="R236" s="679"/>
      <c r="S236" s="679"/>
      <c r="T236" s="679"/>
      <c r="U236" s="679"/>
    </row>
    <row r="237" spans="1:21" ht="15.75" customHeight="1">
      <c r="A237" s="699"/>
      <c r="B237" s="700"/>
      <c r="C237" s="701"/>
      <c r="D237" s="697" t="s">
        <v>3910</v>
      </c>
      <c r="E237" s="702">
        <v>0.48000000000000004</v>
      </c>
      <c r="G237" s="678" t="str">
        <f t="shared" si="3"/>
        <v>A0140</v>
      </c>
      <c r="H237" s="679"/>
      <c r="I237" s="1357" t="s">
        <v>4253</v>
      </c>
      <c r="J237" s="741" t="s">
        <v>4252</v>
      </c>
      <c r="K237" s="743">
        <v>3.7800000000000003E-4</v>
      </c>
      <c r="L237" s="743">
        <v>0</v>
      </c>
      <c r="M237" s="681"/>
      <c r="N237" s="679"/>
      <c r="O237" s="679"/>
      <c r="P237" s="679"/>
      <c r="Q237" s="679"/>
      <c r="R237" s="679"/>
      <c r="S237" s="679"/>
      <c r="T237" s="679"/>
      <c r="U237" s="679"/>
    </row>
    <row r="238" spans="1:21" ht="17.25" customHeight="1">
      <c r="A238" s="703" t="s">
        <v>4354</v>
      </c>
      <c r="B238" s="704" t="s">
        <v>4355</v>
      </c>
      <c r="C238" s="707">
        <v>0.219</v>
      </c>
      <c r="D238" s="706"/>
      <c r="E238" s="702">
        <v>0.38499999999999995</v>
      </c>
      <c r="G238" s="678" t="str">
        <f t="shared" si="3"/>
        <v>A0141</v>
      </c>
      <c r="H238" s="679"/>
      <c r="I238" s="1357" t="s">
        <v>5810</v>
      </c>
      <c r="J238" s="741" t="s">
        <v>4252</v>
      </c>
      <c r="K238" s="743">
        <v>3.7800000000000003E-4</v>
      </c>
      <c r="L238" s="743">
        <v>3.2299999999999999E-4</v>
      </c>
      <c r="M238" s="681"/>
      <c r="N238" s="679"/>
      <c r="O238" s="679"/>
      <c r="P238" s="679"/>
      <c r="Q238" s="679"/>
      <c r="R238" s="679"/>
      <c r="S238" s="679"/>
      <c r="T238" s="679"/>
      <c r="U238" s="679"/>
    </row>
    <row r="239" spans="1:21" ht="15.75" customHeight="1">
      <c r="A239" s="716" t="s">
        <v>4357</v>
      </c>
      <c r="B239" s="709" t="s">
        <v>4358</v>
      </c>
      <c r="C239" s="696">
        <v>0.44700000000000001</v>
      </c>
      <c r="D239" s="697" t="s">
        <v>3902</v>
      </c>
      <c r="E239" s="702">
        <v>0</v>
      </c>
      <c r="G239" s="678" t="str">
        <f t="shared" si="3"/>
        <v>A0142</v>
      </c>
      <c r="H239" s="679"/>
      <c r="I239" s="1357" t="s">
        <v>4254</v>
      </c>
      <c r="J239" s="741" t="s">
        <v>4256</v>
      </c>
      <c r="K239" s="743">
        <v>4.3399999999999998E-4</v>
      </c>
      <c r="L239" s="743">
        <v>5.22E-4</v>
      </c>
      <c r="M239" s="681"/>
      <c r="N239" s="679"/>
      <c r="O239" s="679"/>
      <c r="P239" s="679"/>
      <c r="Q239" s="679"/>
      <c r="R239" s="679"/>
      <c r="S239" s="679"/>
      <c r="T239" s="679"/>
      <c r="U239" s="679"/>
    </row>
    <row r="240" spans="1:21" ht="15.75" customHeight="1">
      <c r="A240" s="699"/>
      <c r="B240" s="700"/>
      <c r="C240" s="701"/>
      <c r="D240" s="697" t="s">
        <v>3921</v>
      </c>
      <c r="E240" s="702">
        <v>0.39100000000000001</v>
      </c>
      <c r="G240" s="678" t="str">
        <f t="shared" si="3"/>
        <v>A0142</v>
      </c>
      <c r="H240" s="679"/>
      <c r="I240" s="1357" t="s">
        <v>4257</v>
      </c>
      <c r="J240" s="741" t="s">
        <v>4259</v>
      </c>
      <c r="K240" s="743">
        <v>3.3E-4</v>
      </c>
      <c r="L240" s="743">
        <v>8.8800000000000001E-4</v>
      </c>
      <c r="M240" s="681"/>
      <c r="N240" s="679"/>
      <c r="O240" s="679"/>
      <c r="P240" s="679"/>
      <c r="Q240" s="679"/>
      <c r="R240" s="679"/>
      <c r="S240" s="679"/>
      <c r="T240" s="679"/>
      <c r="U240" s="679"/>
    </row>
    <row r="241" spans="1:21" ht="15.75" customHeight="1">
      <c r="A241" s="716" t="s">
        <v>4361</v>
      </c>
      <c r="B241" s="709" t="s">
        <v>4362</v>
      </c>
      <c r="C241" s="696">
        <v>0.45100000000000001</v>
      </c>
      <c r="D241" s="697" t="s">
        <v>3902</v>
      </c>
      <c r="E241" s="702">
        <v>0.316</v>
      </c>
      <c r="G241" s="678" t="str">
        <f t="shared" si="3"/>
        <v>A0143</v>
      </c>
      <c r="H241" s="679"/>
      <c r="I241" s="1357" t="s">
        <v>5811</v>
      </c>
      <c r="J241" s="741" t="s">
        <v>4262</v>
      </c>
      <c r="K241" s="743">
        <v>4.1100000000000002E-4</v>
      </c>
      <c r="L241" s="743">
        <v>0</v>
      </c>
      <c r="M241" s="681"/>
      <c r="N241" s="679"/>
      <c r="O241" s="679"/>
      <c r="P241" s="679"/>
      <c r="Q241" s="679"/>
      <c r="R241" s="679"/>
      <c r="S241" s="679"/>
      <c r="T241" s="679"/>
      <c r="U241" s="679"/>
    </row>
    <row r="242" spans="1:21" ht="15.75" customHeight="1">
      <c r="A242" s="699"/>
      <c r="B242" s="700"/>
      <c r="C242" s="701"/>
      <c r="D242" s="697" t="s">
        <v>3921</v>
      </c>
      <c r="E242" s="702">
        <v>0.57799999999999996</v>
      </c>
      <c r="G242" s="678" t="str">
        <f t="shared" si="3"/>
        <v>A0143</v>
      </c>
      <c r="H242" s="679"/>
      <c r="I242" s="1357" t="s">
        <v>5812</v>
      </c>
      <c r="J242" s="741" t="s">
        <v>4262</v>
      </c>
      <c r="K242" s="743">
        <v>4.1100000000000002E-4</v>
      </c>
      <c r="L242" s="743">
        <v>3.5499999999999996E-4</v>
      </c>
      <c r="M242" s="681"/>
      <c r="N242" s="679"/>
      <c r="O242" s="679"/>
      <c r="P242" s="679"/>
      <c r="Q242" s="679"/>
      <c r="R242" s="679"/>
      <c r="S242" s="679"/>
      <c r="T242" s="679"/>
      <c r="U242" s="679"/>
    </row>
    <row r="243" spans="1:21" ht="17.25" customHeight="1">
      <c r="A243" s="703" t="s">
        <v>4364</v>
      </c>
      <c r="B243" s="704" t="s">
        <v>4365</v>
      </c>
      <c r="C243" s="707">
        <v>0.44700000000000001</v>
      </c>
      <c r="D243" s="706"/>
      <c r="E243" s="702">
        <v>0.39200000000000002</v>
      </c>
      <c r="G243" s="678" t="str">
        <f t="shared" si="3"/>
        <v>A0144</v>
      </c>
      <c r="H243" s="679"/>
      <c r="I243" s="1357" t="s">
        <v>4263</v>
      </c>
      <c r="J243" s="741" t="s">
        <v>4265</v>
      </c>
      <c r="K243" s="743">
        <v>4.5800000000000002E-4</v>
      </c>
      <c r="L243" s="743">
        <v>4.7600000000000002E-4</v>
      </c>
      <c r="M243" s="681"/>
      <c r="N243" s="679"/>
      <c r="O243" s="679"/>
      <c r="P243" s="679"/>
      <c r="Q243" s="679"/>
      <c r="R243" s="679"/>
      <c r="S243" s="679"/>
      <c r="T243" s="679"/>
      <c r="U243" s="679"/>
    </row>
    <row r="244" spans="1:21" ht="15.75" customHeight="1">
      <c r="A244" s="716" t="s">
        <v>4367</v>
      </c>
      <c r="B244" s="709" t="s">
        <v>4368</v>
      </c>
      <c r="C244" s="696">
        <v>0.52899999999999991</v>
      </c>
      <c r="D244" s="697" t="s">
        <v>3902</v>
      </c>
      <c r="E244" s="702">
        <v>0</v>
      </c>
      <c r="G244" s="678" t="str">
        <f t="shared" si="3"/>
        <v>A0145</v>
      </c>
      <c r="H244" s="679"/>
      <c r="I244" s="1357" t="s">
        <v>4266</v>
      </c>
      <c r="J244" s="741" t="s">
        <v>4268</v>
      </c>
      <c r="K244" s="743">
        <v>4.5399999999999998E-4</v>
      </c>
      <c r="L244" s="743">
        <v>4.95E-4</v>
      </c>
      <c r="M244" s="681"/>
      <c r="N244" s="679"/>
      <c r="O244" s="679"/>
      <c r="P244" s="679"/>
      <c r="Q244" s="679"/>
      <c r="R244" s="679"/>
      <c r="S244" s="679"/>
      <c r="T244" s="679"/>
      <c r="U244" s="679"/>
    </row>
    <row r="245" spans="1:21" ht="15.75" customHeight="1">
      <c r="A245" s="699"/>
      <c r="B245" s="700"/>
      <c r="C245" s="701"/>
      <c r="D245" s="697" t="s">
        <v>4371</v>
      </c>
      <c r="E245" s="702">
        <v>0.54</v>
      </c>
      <c r="G245" s="678" t="str">
        <f t="shared" si="3"/>
        <v>A0145</v>
      </c>
      <c r="H245" s="679"/>
      <c r="I245" s="1357" t="s">
        <v>4269</v>
      </c>
      <c r="J245" s="741" t="s">
        <v>4271</v>
      </c>
      <c r="K245" s="743">
        <v>4.5800000000000002E-4</v>
      </c>
      <c r="L245" s="743">
        <v>4.9899999999999999E-4</v>
      </c>
      <c r="M245" s="681"/>
      <c r="N245" s="679"/>
      <c r="O245" s="679"/>
      <c r="P245" s="679"/>
      <c r="Q245" s="679"/>
      <c r="R245" s="679"/>
      <c r="S245" s="679"/>
      <c r="T245" s="679"/>
      <c r="U245" s="679"/>
    </row>
    <row r="246" spans="1:21" ht="17.25" customHeight="1">
      <c r="A246" s="703" t="s">
        <v>4373</v>
      </c>
      <c r="B246" s="704" t="s">
        <v>4374</v>
      </c>
      <c r="C246" s="707">
        <v>0.42599999999999999</v>
      </c>
      <c r="D246" s="706"/>
      <c r="E246" s="702">
        <v>0.48599999999999999</v>
      </c>
      <c r="G246" s="678" t="str">
        <f t="shared" si="3"/>
        <v>A0146</v>
      </c>
      <c r="H246" s="679"/>
      <c r="I246" s="1357" t="s">
        <v>4272</v>
      </c>
      <c r="J246" s="741" t="s">
        <v>4274</v>
      </c>
      <c r="K246" s="743">
        <v>4.5399999999999998E-4</v>
      </c>
      <c r="L246" s="743">
        <v>4.9399999999999997E-4</v>
      </c>
      <c r="M246" s="681"/>
      <c r="N246" s="679"/>
      <c r="O246" s="679"/>
      <c r="P246" s="679"/>
      <c r="Q246" s="679"/>
      <c r="R246" s="679"/>
      <c r="S246" s="679"/>
      <c r="T246" s="679"/>
      <c r="U246" s="679"/>
    </row>
    <row r="247" spans="1:21" ht="17.25" customHeight="1">
      <c r="A247" s="703" t="s">
        <v>4376</v>
      </c>
      <c r="B247" s="704" t="s">
        <v>4377</v>
      </c>
      <c r="C247" s="707">
        <v>0.42899999999999999</v>
      </c>
      <c r="D247" s="706"/>
      <c r="E247" s="702">
        <v>0.48899999999999993</v>
      </c>
      <c r="G247" s="678" t="str">
        <f t="shared" si="3"/>
        <v>A0147</v>
      </c>
      <c r="H247" s="679"/>
      <c r="I247" s="1357" t="s">
        <v>4275</v>
      </c>
      <c r="J247" s="741" t="s">
        <v>4277</v>
      </c>
      <c r="K247" s="743">
        <v>4.5399999999999998E-4</v>
      </c>
      <c r="L247" s="743">
        <v>4.9399999999999997E-4</v>
      </c>
      <c r="M247" s="681"/>
      <c r="N247" s="679"/>
      <c r="O247" s="679"/>
      <c r="P247" s="679"/>
      <c r="Q247" s="679"/>
      <c r="R247" s="679"/>
      <c r="S247" s="679"/>
      <c r="T247" s="679"/>
      <c r="U247" s="679"/>
    </row>
    <row r="248" spans="1:21" ht="15.75" customHeight="1">
      <c r="A248" s="716" t="s">
        <v>4379</v>
      </c>
      <c r="B248" s="709" t="s">
        <v>4380</v>
      </c>
      <c r="C248" s="696">
        <v>0.32100000000000001</v>
      </c>
      <c r="D248" s="697" t="s">
        <v>3902</v>
      </c>
      <c r="E248" s="702">
        <v>0</v>
      </c>
      <c r="G248" s="678" t="str">
        <f t="shared" si="3"/>
        <v>A0149</v>
      </c>
      <c r="H248" s="679"/>
      <c r="I248" s="1357" t="s">
        <v>4278</v>
      </c>
      <c r="J248" s="741" t="s">
        <v>4280</v>
      </c>
      <c r="K248" s="743">
        <v>4.5399999999999998E-4</v>
      </c>
      <c r="L248" s="743">
        <v>4.6599999999999994E-4</v>
      </c>
      <c r="M248" s="681"/>
      <c r="N248" s="679"/>
      <c r="O248" s="679"/>
      <c r="P248" s="679"/>
      <c r="Q248" s="679"/>
      <c r="R248" s="679"/>
      <c r="S248" s="679"/>
      <c r="T248" s="679"/>
      <c r="U248" s="679"/>
    </row>
    <row r="249" spans="1:21" ht="15.75" customHeight="1">
      <c r="A249" s="699"/>
      <c r="B249" s="700"/>
      <c r="C249" s="701"/>
      <c r="D249" s="697" t="s">
        <v>3921</v>
      </c>
      <c r="E249" s="702">
        <v>0.377</v>
      </c>
      <c r="G249" s="678" t="str">
        <f t="shared" si="3"/>
        <v>A0149</v>
      </c>
      <c r="H249" s="679"/>
      <c r="I249" s="1357" t="s">
        <v>4281</v>
      </c>
      <c r="J249" s="741" t="s">
        <v>4283</v>
      </c>
      <c r="K249" s="743">
        <v>4.5399999999999998E-4</v>
      </c>
      <c r="L249" s="743">
        <v>4.9399999999999997E-4</v>
      </c>
      <c r="M249" s="681"/>
      <c r="N249" s="679"/>
      <c r="O249" s="679"/>
      <c r="P249" s="679"/>
      <c r="Q249" s="679"/>
      <c r="R249" s="679"/>
      <c r="S249" s="679"/>
      <c r="T249" s="679"/>
      <c r="U249" s="679"/>
    </row>
    <row r="250" spans="1:21" ht="15.75" customHeight="1">
      <c r="A250" s="716" t="s">
        <v>4383</v>
      </c>
      <c r="B250" s="709" t="s">
        <v>4384</v>
      </c>
      <c r="C250" s="696">
        <v>0.5</v>
      </c>
      <c r="D250" s="697" t="s">
        <v>3902</v>
      </c>
      <c r="E250" s="702">
        <v>0</v>
      </c>
      <c r="G250" s="678" t="str">
        <f t="shared" si="3"/>
        <v>A0150</v>
      </c>
      <c r="H250" s="679"/>
      <c r="I250" s="1357" t="s">
        <v>4284</v>
      </c>
      <c r="J250" s="741" t="s">
        <v>4286</v>
      </c>
      <c r="K250" s="743">
        <v>4.9100000000000001E-4</v>
      </c>
      <c r="L250" s="743">
        <v>4.35E-4</v>
      </c>
      <c r="M250" s="681"/>
      <c r="N250" s="679"/>
      <c r="O250" s="679"/>
      <c r="P250" s="679"/>
      <c r="Q250" s="679"/>
      <c r="R250" s="679"/>
      <c r="S250" s="679"/>
      <c r="T250" s="679"/>
      <c r="U250" s="679"/>
    </row>
    <row r="251" spans="1:21" ht="15.75" customHeight="1">
      <c r="A251" s="699"/>
      <c r="B251" s="700"/>
      <c r="C251" s="701"/>
      <c r="D251" s="697" t="s">
        <v>3921</v>
      </c>
      <c r="E251" s="702">
        <v>0.46900000000000003</v>
      </c>
      <c r="G251" s="678" t="str">
        <f t="shared" si="3"/>
        <v>A0150</v>
      </c>
      <c r="H251" s="679"/>
      <c r="I251" s="1357" t="s">
        <v>4287</v>
      </c>
      <c r="J251" s="741" t="s">
        <v>4289</v>
      </c>
      <c r="K251" s="743">
        <v>4.44E-4</v>
      </c>
      <c r="L251" s="743">
        <v>4.7699999999999999E-4</v>
      </c>
      <c r="M251" s="681"/>
      <c r="N251" s="679"/>
      <c r="O251" s="679"/>
      <c r="P251" s="679"/>
      <c r="Q251" s="679"/>
      <c r="R251" s="679"/>
      <c r="S251" s="679"/>
      <c r="T251" s="679"/>
      <c r="U251" s="679"/>
    </row>
    <row r="252" spans="1:21">
      <c r="A252" s="703" t="s">
        <v>4387</v>
      </c>
      <c r="B252" s="704" t="s">
        <v>4388</v>
      </c>
      <c r="C252" s="707">
        <v>0.47399999999999998</v>
      </c>
      <c r="D252" s="708"/>
      <c r="E252" s="702">
        <v>0.42899999999999999</v>
      </c>
      <c r="G252" s="678" t="str">
        <f t="shared" si="3"/>
        <v>A0151</v>
      </c>
      <c r="H252" s="679"/>
      <c r="I252" s="1357" t="s">
        <v>4292</v>
      </c>
      <c r="J252" s="741" t="s">
        <v>4293</v>
      </c>
      <c r="K252" s="743">
        <v>2.41E-4</v>
      </c>
      <c r="L252" s="743">
        <v>0</v>
      </c>
      <c r="M252" s="681"/>
      <c r="N252" s="679"/>
      <c r="O252" s="679"/>
      <c r="P252" s="679"/>
      <c r="Q252" s="679"/>
      <c r="R252" s="679"/>
      <c r="S252" s="679"/>
      <c r="T252" s="679"/>
      <c r="U252" s="679"/>
    </row>
    <row r="253" spans="1:21" ht="15.75" customHeight="1">
      <c r="A253" s="716" t="s">
        <v>4390</v>
      </c>
      <c r="B253" s="709" t="s">
        <v>4391</v>
      </c>
      <c r="C253" s="696">
        <v>0.48700000000000004</v>
      </c>
      <c r="D253" s="697" t="s">
        <v>3902</v>
      </c>
      <c r="E253" s="702">
        <v>0</v>
      </c>
      <c r="G253" s="678" t="str">
        <f t="shared" si="3"/>
        <v>A0153</v>
      </c>
      <c r="H253" s="679"/>
      <c r="I253" s="1357" t="s">
        <v>4294</v>
      </c>
      <c r="J253" s="741" t="s">
        <v>4293</v>
      </c>
      <c r="K253" s="743">
        <v>2.41E-4</v>
      </c>
      <c r="L253" s="743">
        <v>2.92E-4</v>
      </c>
      <c r="M253" s="681"/>
      <c r="N253" s="679"/>
      <c r="O253" s="679"/>
      <c r="P253" s="679"/>
      <c r="Q253" s="679"/>
      <c r="R253" s="679"/>
      <c r="S253" s="679"/>
      <c r="T253" s="679"/>
      <c r="U253" s="679"/>
    </row>
    <row r="254" spans="1:21" ht="15.75" customHeight="1">
      <c r="A254" s="699"/>
      <c r="B254" s="700"/>
      <c r="C254" s="701"/>
      <c r="D254" s="697" t="s">
        <v>3905</v>
      </c>
      <c r="E254" s="702">
        <v>0</v>
      </c>
      <c r="G254" s="678" t="str">
        <f t="shared" si="3"/>
        <v>A0153</v>
      </c>
      <c r="H254" s="679"/>
      <c r="I254" s="1357" t="s">
        <v>4295</v>
      </c>
      <c r="J254" s="741" t="s">
        <v>4293</v>
      </c>
      <c r="K254" s="743">
        <v>2.41E-4</v>
      </c>
      <c r="L254" s="743">
        <v>3.5299999999999996E-4</v>
      </c>
      <c r="M254" s="681"/>
      <c r="N254" s="679"/>
      <c r="O254" s="679"/>
      <c r="P254" s="679"/>
      <c r="Q254" s="679"/>
      <c r="R254" s="679"/>
      <c r="S254" s="679"/>
      <c r="T254" s="679"/>
      <c r="U254" s="679"/>
    </row>
    <row r="255" spans="1:21" ht="15.75" customHeight="1">
      <c r="A255" s="699"/>
      <c r="B255" s="700"/>
      <c r="C255" s="701"/>
      <c r="D255" s="697" t="s">
        <v>3907</v>
      </c>
      <c r="E255" s="702">
        <v>0.39</v>
      </c>
      <c r="G255" s="678" t="str">
        <f t="shared" si="3"/>
        <v>A0153</v>
      </c>
      <c r="H255" s="679"/>
      <c r="I255" s="1357" t="s">
        <v>4296</v>
      </c>
      <c r="J255" s="741" t="s">
        <v>4293</v>
      </c>
      <c r="K255" s="743">
        <v>2.41E-4</v>
      </c>
      <c r="L255" s="743">
        <v>2.5000000000000001E-4</v>
      </c>
      <c r="M255" s="681"/>
      <c r="N255" s="679"/>
      <c r="O255" s="679"/>
      <c r="P255" s="679"/>
      <c r="Q255" s="679"/>
      <c r="R255" s="679"/>
      <c r="S255" s="679"/>
      <c r="T255" s="679"/>
      <c r="U255" s="679"/>
    </row>
    <row r="256" spans="1:21" ht="15.75" customHeight="1">
      <c r="A256" s="699"/>
      <c r="B256" s="700"/>
      <c r="C256" s="701"/>
      <c r="D256" s="697" t="s">
        <v>3940</v>
      </c>
      <c r="E256" s="702">
        <v>0.39</v>
      </c>
      <c r="G256" s="678" t="str">
        <f t="shared" si="3"/>
        <v>A0153</v>
      </c>
      <c r="H256" s="679"/>
      <c r="I256" s="1357" t="s">
        <v>4297</v>
      </c>
      <c r="J256" s="741" t="s">
        <v>4293</v>
      </c>
      <c r="K256" s="743">
        <v>2.41E-4</v>
      </c>
      <c r="L256" s="743">
        <v>3.77E-4</v>
      </c>
      <c r="M256" s="681"/>
      <c r="N256" s="679"/>
      <c r="O256" s="679"/>
      <c r="P256" s="679"/>
      <c r="Q256" s="679"/>
      <c r="R256" s="679"/>
      <c r="S256" s="679"/>
      <c r="T256" s="679"/>
      <c r="U256" s="679"/>
    </row>
    <row r="257" spans="1:21" ht="15.75" customHeight="1">
      <c r="A257" s="699"/>
      <c r="B257" s="700"/>
      <c r="C257" s="701"/>
      <c r="D257" s="697" t="s">
        <v>3942</v>
      </c>
      <c r="E257" s="702">
        <v>0.39</v>
      </c>
      <c r="G257" s="678" t="str">
        <f t="shared" si="3"/>
        <v>A0153</v>
      </c>
      <c r="H257" s="679"/>
      <c r="I257" s="1357" t="s">
        <v>4298</v>
      </c>
      <c r="J257" s="741" t="s">
        <v>4293</v>
      </c>
      <c r="K257" s="743">
        <v>2.41E-4</v>
      </c>
      <c r="L257" s="743">
        <v>0</v>
      </c>
      <c r="M257" s="681"/>
      <c r="N257" s="679"/>
      <c r="O257" s="679"/>
      <c r="P257" s="679"/>
      <c r="Q257" s="679"/>
      <c r="R257" s="679"/>
      <c r="S257" s="679"/>
      <c r="T257" s="679"/>
      <c r="U257" s="679"/>
    </row>
    <row r="258" spans="1:21" ht="15.75" customHeight="1">
      <c r="A258" s="699"/>
      <c r="B258" s="700"/>
      <c r="C258" s="701"/>
      <c r="D258" s="697" t="s">
        <v>3944</v>
      </c>
      <c r="E258" s="702">
        <v>0.34299999999999997</v>
      </c>
      <c r="G258" s="678" t="str">
        <f t="shared" si="3"/>
        <v>A0153</v>
      </c>
      <c r="H258" s="679"/>
      <c r="I258" s="1357" t="s">
        <v>4299</v>
      </c>
      <c r="J258" s="741" t="s">
        <v>4293</v>
      </c>
      <c r="K258" s="743">
        <v>2.41E-4</v>
      </c>
      <c r="L258" s="743">
        <v>0</v>
      </c>
      <c r="M258" s="681"/>
      <c r="N258" s="679"/>
      <c r="O258" s="679"/>
      <c r="P258" s="679"/>
      <c r="Q258" s="679"/>
      <c r="R258" s="679"/>
      <c r="S258" s="679"/>
      <c r="T258" s="679"/>
      <c r="U258" s="679"/>
    </row>
    <row r="259" spans="1:21" ht="15.75" customHeight="1">
      <c r="A259" s="699"/>
      <c r="B259" s="700"/>
      <c r="C259" s="701"/>
      <c r="D259" s="697" t="s">
        <v>3946</v>
      </c>
      <c r="E259" s="702">
        <v>0.248</v>
      </c>
      <c r="G259" s="678" t="str">
        <f t="shared" si="3"/>
        <v>A0153</v>
      </c>
      <c r="H259" s="679"/>
      <c r="I259" s="1357" t="s">
        <v>5813</v>
      </c>
      <c r="J259" s="741" t="s">
        <v>4293</v>
      </c>
      <c r="K259" s="743">
        <v>2.41E-4</v>
      </c>
      <c r="L259" s="743">
        <v>0</v>
      </c>
      <c r="M259" s="681"/>
      <c r="N259" s="679"/>
      <c r="O259" s="679"/>
      <c r="P259" s="679"/>
      <c r="Q259" s="679"/>
      <c r="R259" s="679"/>
      <c r="S259" s="679"/>
      <c r="T259" s="679"/>
      <c r="U259" s="679"/>
    </row>
    <row r="260" spans="1:21" ht="15.75" customHeight="1">
      <c r="A260" s="699"/>
      <c r="B260" s="700"/>
      <c r="C260" s="701"/>
      <c r="D260" s="697" t="s">
        <v>4018</v>
      </c>
      <c r="E260" s="702">
        <v>0</v>
      </c>
      <c r="G260" s="678" t="str">
        <f t="shared" si="3"/>
        <v>A0153</v>
      </c>
      <c r="H260" s="679"/>
      <c r="I260" s="1357" t="s">
        <v>5814</v>
      </c>
      <c r="J260" s="741" t="s">
        <v>4293</v>
      </c>
      <c r="K260" s="743">
        <v>2.41E-4</v>
      </c>
      <c r="L260" s="743">
        <v>5.9000000000000003E-4</v>
      </c>
      <c r="M260" s="681"/>
      <c r="N260" s="679"/>
      <c r="O260" s="679"/>
      <c r="P260" s="679"/>
      <c r="Q260" s="679"/>
      <c r="R260" s="679"/>
      <c r="S260" s="679"/>
      <c r="T260" s="679"/>
      <c r="U260" s="679"/>
    </row>
    <row r="261" spans="1:21" ht="15.75" customHeight="1">
      <c r="A261" s="699"/>
      <c r="B261" s="700"/>
      <c r="C261" s="701"/>
      <c r="D261" s="697" t="s">
        <v>4401</v>
      </c>
      <c r="E261" s="702">
        <v>0.629</v>
      </c>
      <c r="G261" s="678" t="str">
        <f t="shared" si="3"/>
        <v>A0153</v>
      </c>
      <c r="H261" s="679"/>
      <c r="I261" s="1357" t="s">
        <v>4300</v>
      </c>
      <c r="J261" s="741" t="s">
        <v>4302</v>
      </c>
      <c r="K261" s="743">
        <v>6.9999999999999999E-6</v>
      </c>
      <c r="L261" s="743">
        <v>4.5300000000000001E-4</v>
      </c>
      <c r="M261" s="681"/>
      <c r="N261" s="679"/>
      <c r="O261" s="679"/>
      <c r="P261" s="679"/>
      <c r="Q261" s="679"/>
      <c r="R261" s="679"/>
      <c r="S261" s="679"/>
      <c r="T261" s="679"/>
      <c r="U261" s="679"/>
    </row>
    <row r="262" spans="1:21">
      <c r="A262" s="703" t="s">
        <v>4402</v>
      </c>
      <c r="B262" s="704" t="s">
        <v>4403</v>
      </c>
      <c r="C262" s="707">
        <v>0.39800000000000002</v>
      </c>
      <c r="D262" s="708"/>
      <c r="E262" s="702">
        <v>0.434</v>
      </c>
      <c r="G262" s="678" t="str">
        <f t="shared" si="3"/>
        <v>A0155</v>
      </c>
      <c r="H262" s="679"/>
      <c r="I262" s="1357" t="s">
        <v>4303</v>
      </c>
      <c r="J262" s="741" t="s">
        <v>4304</v>
      </c>
      <c r="K262" s="743">
        <v>2.3299999999999997E-4</v>
      </c>
      <c r="L262" s="743">
        <v>5.1599999999999997E-4</v>
      </c>
      <c r="M262" s="681"/>
      <c r="N262" s="679"/>
      <c r="O262" s="679"/>
      <c r="P262" s="679"/>
      <c r="Q262" s="679"/>
      <c r="R262" s="679"/>
      <c r="S262" s="679"/>
      <c r="T262" s="679"/>
      <c r="U262" s="679"/>
    </row>
    <row r="263" spans="1:21" ht="17.25" customHeight="1">
      <c r="A263" s="703" t="s">
        <v>4405</v>
      </c>
      <c r="B263" s="704" t="s">
        <v>4406</v>
      </c>
      <c r="C263" s="707">
        <v>0.129</v>
      </c>
      <c r="D263" s="706"/>
      <c r="E263" s="702">
        <v>0.188</v>
      </c>
      <c r="G263" s="678" t="str">
        <f t="shared" ref="G263:G326" si="4">IF(A263="",G262,A263)</f>
        <v>A0156</v>
      </c>
      <c r="H263" s="679"/>
      <c r="I263" s="1357" t="s">
        <v>4305</v>
      </c>
      <c r="J263" s="741" t="s">
        <v>4307</v>
      </c>
      <c r="K263" s="743">
        <v>4.9899999999999999E-4</v>
      </c>
      <c r="L263" s="743">
        <v>4.4299999999999998E-4</v>
      </c>
      <c r="M263" s="681"/>
      <c r="N263" s="679"/>
      <c r="O263" s="679"/>
      <c r="P263" s="679"/>
      <c r="Q263" s="679"/>
      <c r="R263" s="679"/>
      <c r="S263" s="679"/>
      <c r="T263" s="679"/>
      <c r="U263" s="679"/>
    </row>
    <row r="264" spans="1:21" ht="15.75" customHeight="1">
      <c r="A264" s="716" t="s">
        <v>4408</v>
      </c>
      <c r="B264" s="709" t="s">
        <v>4409</v>
      </c>
      <c r="C264" s="696">
        <v>0.219</v>
      </c>
      <c r="D264" s="697" t="s">
        <v>3902</v>
      </c>
      <c r="E264" s="702">
        <v>9.8000000000000004E-2</v>
      </c>
      <c r="G264" s="678" t="str">
        <f t="shared" si="4"/>
        <v>A0157</v>
      </c>
      <c r="H264" s="679"/>
      <c r="I264" s="1357" t="s">
        <v>4310</v>
      </c>
      <c r="J264" s="741" t="s">
        <v>4311</v>
      </c>
      <c r="K264" s="743">
        <v>3.8000000000000002E-5</v>
      </c>
      <c r="L264" s="743">
        <v>0</v>
      </c>
      <c r="M264" s="681"/>
      <c r="N264" s="679"/>
      <c r="O264" s="679"/>
      <c r="P264" s="679"/>
      <c r="Q264" s="679"/>
      <c r="R264" s="679"/>
      <c r="S264" s="679"/>
      <c r="T264" s="679"/>
      <c r="U264" s="679"/>
    </row>
    <row r="265" spans="1:21" ht="15.75" customHeight="1">
      <c r="A265" s="699"/>
      <c r="B265" s="700"/>
      <c r="C265" s="701"/>
      <c r="D265" s="697" t="s">
        <v>3921</v>
      </c>
      <c r="E265" s="702">
        <v>0.442</v>
      </c>
      <c r="G265" s="678" t="str">
        <f t="shared" si="4"/>
        <v>A0157</v>
      </c>
      <c r="H265" s="679"/>
      <c r="I265" s="1357" t="s">
        <v>5815</v>
      </c>
      <c r="J265" s="741" t="s">
        <v>4311</v>
      </c>
      <c r="K265" s="743">
        <v>3.8000000000000002E-5</v>
      </c>
      <c r="L265" s="743">
        <v>2.0000000000000002E-5</v>
      </c>
      <c r="M265" s="681"/>
      <c r="N265" s="679"/>
      <c r="O265" s="679"/>
      <c r="P265" s="679"/>
      <c r="Q265" s="679"/>
      <c r="R265" s="679"/>
      <c r="S265" s="679"/>
      <c r="T265" s="679"/>
      <c r="U265" s="679"/>
    </row>
    <row r="266" spans="1:21" ht="17.25" customHeight="1">
      <c r="A266" s="703" t="s">
        <v>4412</v>
      </c>
      <c r="B266" s="719" t="s">
        <v>4413</v>
      </c>
      <c r="C266" s="707">
        <v>0.27599999999999997</v>
      </c>
      <c r="D266" s="706"/>
      <c r="E266" s="702">
        <v>0.36499999999999999</v>
      </c>
      <c r="G266" s="678" t="str">
        <f t="shared" si="4"/>
        <v>A0158</v>
      </c>
      <c r="H266" s="679"/>
      <c r="I266" s="1357" t="s">
        <v>4314</v>
      </c>
      <c r="J266" s="741" t="s">
        <v>4315</v>
      </c>
      <c r="K266" s="743">
        <v>3.2299999999999999E-4</v>
      </c>
      <c r="L266" s="743">
        <v>0</v>
      </c>
      <c r="M266" s="681"/>
      <c r="N266" s="679"/>
      <c r="O266" s="679"/>
      <c r="P266" s="679"/>
      <c r="Q266" s="679"/>
      <c r="R266" s="679"/>
      <c r="S266" s="679"/>
      <c r="T266" s="679"/>
      <c r="U266" s="679"/>
    </row>
    <row r="267" spans="1:21" ht="17.25" customHeight="1">
      <c r="A267" s="703" t="s">
        <v>4414</v>
      </c>
      <c r="B267" s="704" t="s">
        <v>4415</v>
      </c>
      <c r="C267" s="707">
        <v>0.42700000000000005</v>
      </c>
      <c r="D267" s="706"/>
      <c r="E267" s="702">
        <v>0.372</v>
      </c>
      <c r="G267" s="678" t="str">
        <f t="shared" si="4"/>
        <v>A0159</v>
      </c>
      <c r="H267" s="679"/>
      <c r="I267" s="1357" t="s">
        <v>5816</v>
      </c>
      <c r="J267" s="741" t="s">
        <v>4315</v>
      </c>
      <c r="K267" s="743">
        <v>3.2299999999999999E-4</v>
      </c>
      <c r="L267" s="743">
        <v>4.4500000000000003E-4</v>
      </c>
      <c r="M267" s="681"/>
      <c r="N267" s="679"/>
      <c r="O267" s="679"/>
      <c r="P267" s="679"/>
      <c r="Q267" s="679"/>
      <c r="R267" s="679"/>
      <c r="S267" s="679"/>
      <c r="T267" s="679"/>
      <c r="U267" s="679"/>
    </row>
    <row r="268" spans="1:21" ht="17.25" customHeight="1">
      <c r="A268" s="703" t="s">
        <v>4417</v>
      </c>
      <c r="B268" s="704" t="s">
        <v>4418</v>
      </c>
      <c r="C268" s="707">
        <v>0.44700000000000001</v>
      </c>
      <c r="D268" s="706"/>
      <c r="E268" s="702">
        <v>0.39200000000000002</v>
      </c>
      <c r="G268" s="678" t="str">
        <f t="shared" si="4"/>
        <v>A0160</v>
      </c>
      <c r="H268" s="679"/>
      <c r="I268" s="1357" t="s">
        <v>4316</v>
      </c>
      <c r="J268" s="741" t="s">
        <v>4318</v>
      </c>
      <c r="K268" s="743">
        <v>3.8900000000000002E-4</v>
      </c>
      <c r="L268" s="743">
        <v>4.2299999999999998E-4</v>
      </c>
      <c r="M268" s="681"/>
      <c r="N268" s="679"/>
      <c r="O268" s="679"/>
      <c r="P268" s="679"/>
      <c r="Q268" s="679"/>
      <c r="R268" s="679"/>
      <c r="S268" s="679"/>
      <c r="T268" s="679"/>
      <c r="U268" s="679"/>
    </row>
    <row r="269" spans="1:21">
      <c r="A269" s="703" t="s">
        <v>4420</v>
      </c>
      <c r="B269" s="704" t="s">
        <v>4421</v>
      </c>
      <c r="C269" s="707">
        <v>0.48700000000000004</v>
      </c>
      <c r="D269" s="708"/>
      <c r="E269" s="702">
        <v>0.47800000000000004</v>
      </c>
      <c r="G269" s="678" t="str">
        <f t="shared" si="4"/>
        <v>A0161</v>
      </c>
      <c r="H269" s="679"/>
      <c r="I269" s="1357" t="s">
        <v>4321</v>
      </c>
      <c r="J269" s="741" t="s">
        <v>4322</v>
      </c>
      <c r="K269" s="743">
        <v>4.64E-4</v>
      </c>
      <c r="L269" s="743">
        <v>0</v>
      </c>
      <c r="M269" s="681"/>
      <c r="N269" s="679"/>
      <c r="O269" s="679"/>
      <c r="P269" s="679"/>
      <c r="Q269" s="679"/>
      <c r="R269" s="679"/>
      <c r="S269" s="679"/>
      <c r="T269" s="679"/>
      <c r="U269" s="679"/>
    </row>
    <row r="270" spans="1:21">
      <c r="A270" s="703" t="s">
        <v>4423</v>
      </c>
      <c r="B270" s="704" t="s">
        <v>4424</v>
      </c>
      <c r="C270" s="707">
        <v>0.49200000000000005</v>
      </c>
      <c r="D270" s="708"/>
      <c r="E270" s="702">
        <v>0.48299999999999998</v>
      </c>
      <c r="G270" s="678" t="str">
        <f t="shared" si="4"/>
        <v>A0162</v>
      </c>
      <c r="H270" s="679"/>
      <c r="I270" s="1357" t="s">
        <v>4323</v>
      </c>
      <c r="J270" s="741" t="s">
        <v>4322</v>
      </c>
      <c r="K270" s="743">
        <v>4.64E-4</v>
      </c>
      <c r="L270" s="743">
        <v>1.84E-4</v>
      </c>
      <c r="M270" s="681"/>
      <c r="N270" s="679"/>
      <c r="O270" s="679"/>
      <c r="P270" s="679"/>
      <c r="Q270" s="679"/>
      <c r="R270" s="679"/>
      <c r="S270" s="679"/>
      <c r="T270" s="679"/>
      <c r="U270" s="679"/>
    </row>
    <row r="271" spans="1:21" ht="17.25" customHeight="1">
      <c r="A271" s="703" t="s">
        <v>4426</v>
      </c>
      <c r="B271" s="704" t="s">
        <v>4427</v>
      </c>
      <c r="C271" s="707">
        <v>0.44700000000000001</v>
      </c>
      <c r="D271" s="706"/>
      <c r="E271" s="702">
        <v>0.39200000000000002</v>
      </c>
      <c r="G271" s="678" t="str">
        <f t="shared" si="4"/>
        <v>A0163</v>
      </c>
      <c r="H271" s="679"/>
      <c r="I271" s="1357" t="s">
        <v>4324</v>
      </c>
      <c r="J271" s="741" t="s">
        <v>4322</v>
      </c>
      <c r="K271" s="743">
        <v>4.64E-4</v>
      </c>
      <c r="L271" s="743">
        <v>3.77E-4</v>
      </c>
      <c r="M271" s="681"/>
      <c r="N271" s="679"/>
      <c r="O271" s="679"/>
      <c r="P271" s="679"/>
      <c r="Q271" s="679"/>
      <c r="R271" s="679"/>
      <c r="S271" s="679"/>
      <c r="T271" s="679"/>
      <c r="U271" s="679"/>
    </row>
    <row r="272" spans="1:21" ht="17.25" customHeight="1">
      <c r="A272" s="703" t="s">
        <v>4429</v>
      </c>
      <c r="B272" s="704" t="s">
        <v>4430</v>
      </c>
      <c r="C272" s="707">
        <v>0.44600000000000001</v>
      </c>
      <c r="D272" s="706"/>
      <c r="E272" s="702">
        <v>0.39200000000000002</v>
      </c>
      <c r="G272" s="678" t="str">
        <f t="shared" si="4"/>
        <v>A0164</v>
      </c>
      <c r="H272" s="679"/>
      <c r="I272" s="1357" t="s">
        <v>4325</v>
      </c>
      <c r="J272" s="741" t="s">
        <v>4322</v>
      </c>
      <c r="K272" s="743">
        <v>4.64E-4</v>
      </c>
      <c r="L272" s="743">
        <v>0</v>
      </c>
      <c r="M272" s="681"/>
      <c r="N272" s="679"/>
      <c r="O272" s="679"/>
      <c r="P272" s="679"/>
      <c r="Q272" s="679"/>
      <c r="R272" s="679"/>
      <c r="S272" s="679"/>
      <c r="T272" s="679"/>
      <c r="U272" s="679"/>
    </row>
    <row r="273" spans="1:21" ht="17.25" customHeight="1">
      <c r="A273" s="703" t="s">
        <v>4432</v>
      </c>
      <c r="B273" s="704" t="s">
        <v>4433</v>
      </c>
      <c r="C273" s="707">
        <v>0.32300000000000001</v>
      </c>
      <c r="D273" s="706"/>
      <c r="E273" s="702">
        <v>0.33399999999999996</v>
      </c>
      <c r="G273" s="678" t="str">
        <f t="shared" si="4"/>
        <v>A0165</v>
      </c>
      <c r="H273" s="679"/>
      <c r="I273" s="1357" t="s">
        <v>5817</v>
      </c>
      <c r="J273" s="741" t="s">
        <v>4322</v>
      </c>
      <c r="K273" s="743">
        <v>4.64E-4</v>
      </c>
      <c r="L273" s="743">
        <v>5.669999999999999E-4</v>
      </c>
      <c r="M273" s="681"/>
      <c r="N273" s="679"/>
      <c r="O273" s="679"/>
      <c r="P273" s="679"/>
      <c r="Q273" s="679"/>
      <c r="R273" s="679"/>
      <c r="S273" s="679"/>
      <c r="T273" s="679"/>
      <c r="U273" s="679"/>
    </row>
    <row r="274" spans="1:21" ht="17.25" customHeight="1">
      <c r="A274" s="703" t="s">
        <v>4435</v>
      </c>
      <c r="B274" s="704" t="s">
        <v>4436</v>
      </c>
      <c r="C274" s="707">
        <v>0.504</v>
      </c>
      <c r="D274" s="706"/>
      <c r="E274" s="702">
        <v>0.52100000000000002</v>
      </c>
      <c r="G274" s="678" t="str">
        <f t="shared" si="4"/>
        <v>A0166</v>
      </c>
      <c r="H274" s="679"/>
      <c r="I274" s="1357" t="s">
        <v>4326</v>
      </c>
      <c r="J274" s="741" t="s">
        <v>4328</v>
      </c>
      <c r="K274" s="743">
        <v>5.0500000000000002E-4</v>
      </c>
      <c r="L274" s="743">
        <v>5.0799999999999999E-4</v>
      </c>
      <c r="M274" s="681"/>
      <c r="N274" s="679"/>
      <c r="O274" s="679"/>
      <c r="P274" s="679"/>
      <c r="Q274" s="679"/>
      <c r="R274" s="679"/>
      <c r="S274" s="679"/>
      <c r="T274" s="679"/>
      <c r="U274" s="679"/>
    </row>
    <row r="275" spans="1:21" ht="17.25" customHeight="1">
      <c r="A275" s="703" t="s">
        <v>4438</v>
      </c>
      <c r="B275" s="704" t="s">
        <v>4439</v>
      </c>
      <c r="C275" s="707">
        <v>0.44700000000000001</v>
      </c>
      <c r="D275" s="706"/>
      <c r="E275" s="702">
        <v>0.39200000000000002</v>
      </c>
      <c r="G275" s="678" t="str">
        <f t="shared" si="4"/>
        <v>A0167</v>
      </c>
      <c r="H275" s="679"/>
      <c r="I275" s="1357" t="s">
        <v>4331</v>
      </c>
      <c r="J275" s="741" t="s">
        <v>4332</v>
      </c>
      <c r="K275" s="743">
        <v>1.75E-4</v>
      </c>
      <c r="L275" s="743">
        <v>0</v>
      </c>
      <c r="M275" s="681"/>
      <c r="N275" s="679"/>
      <c r="O275" s="679"/>
      <c r="P275" s="679"/>
      <c r="Q275" s="679"/>
      <c r="R275" s="679"/>
      <c r="S275" s="679"/>
      <c r="T275" s="679"/>
      <c r="U275" s="679"/>
    </row>
    <row r="276" spans="1:21" ht="17.25" customHeight="1">
      <c r="A276" s="703" t="s">
        <v>4441</v>
      </c>
      <c r="B276" s="704" t="s">
        <v>4442</v>
      </c>
      <c r="C276" s="707">
        <v>0.44700000000000001</v>
      </c>
      <c r="D276" s="706"/>
      <c r="E276" s="702">
        <v>0.39200000000000002</v>
      </c>
      <c r="G276" s="678" t="str">
        <f t="shared" si="4"/>
        <v>A0168</v>
      </c>
      <c r="H276" s="679"/>
      <c r="I276" s="1357" t="s">
        <v>4333</v>
      </c>
      <c r="J276" s="741" t="s">
        <v>4332</v>
      </c>
      <c r="K276" s="743">
        <v>1.75E-4</v>
      </c>
      <c r="L276" s="743">
        <v>0</v>
      </c>
      <c r="M276" s="681"/>
      <c r="N276" s="679"/>
      <c r="O276" s="679"/>
      <c r="P276" s="679"/>
      <c r="Q276" s="679"/>
      <c r="R276" s="679"/>
      <c r="S276" s="679"/>
      <c r="T276" s="679"/>
      <c r="U276" s="679"/>
    </row>
    <row r="277" spans="1:21" ht="15.75" customHeight="1">
      <c r="A277" s="716" t="s">
        <v>4444</v>
      </c>
      <c r="B277" s="709" t="s">
        <v>4445</v>
      </c>
      <c r="C277" s="696">
        <v>5.8000000000000003E-2</v>
      </c>
      <c r="D277" s="697" t="s">
        <v>3902</v>
      </c>
      <c r="E277" s="702">
        <v>0</v>
      </c>
      <c r="G277" s="678" t="str">
        <f t="shared" si="4"/>
        <v>A0169</v>
      </c>
      <c r="H277" s="679"/>
      <c r="I277" s="1357" t="s">
        <v>5818</v>
      </c>
      <c r="J277" s="741" t="s">
        <v>4332</v>
      </c>
      <c r="K277" s="743">
        <v>1.75E-4</v>
      </c>
      <c r="L277" s="743">
        <v>1.7699999999999999E-4</v>
      </c>
      <c r="M277" s="681"/>
      <c r="N277" s="679"/>
      <c r="O277" s="679"/>
      <c r="P277" s="679"/>
      <c r="Q277" s="679"/>
      <c r="R277" s="679"/>
      <c r="S277" s="679"/>
      <c r="T277" s="679"/>
      <c r="U277" s="679"/>
    </row>
    <row r="278" spans="1:21" ht="15.75" customHeight="1">
      <c r="A278" s="699"/>
      <c r="B278" s="700"/>
      <c r="C278" s="701"/>
      <c r="D278" s="697" t="s">
        <v>3921</v>
      </c>
      <c r="E278" s="702">
        <v>0.502</v>
      </c>
      <c r="G278" s="678" t="str">
        <f t="shared" si="4"/>
        <v>A0169</v>
      </c>
      <c r="H278" s="679"/>
      <c r="I278" s="1357" t="s">
        <v>4336</v>
      </c>
      <c r="J278" s="741" t="s">
        <v>4337</v>
      </c>
      <c r="K278" s="743">
        <v>3.6400000000000001E-4</v>
      </c>
      <c r="L278" s="743">
        <v>0</v>
      </c>
      <c r="M278" s="681"/>
      <c r="N278" s="679"/>
      <c r="O278" s="679"/>
      <c r="P278" s="679"/>
      <c r="Q278" s="679"/>
      <c r="R278" s="679"/>
      <c r="S278" s="679"/>
      <c r="T278" s="679"/>
      <c r="U278" s="679"/>
    </row>
    <row r="279" spans="1:21" ht="15.75" customHeight="1">
      <c r="A279" s="716" t="s">
        <v>4448</v>
      </c>
      <c r="B279" s="709" t="s">
        <v>4449</v>
      </c>
      <c r="C279" s="696">
        <v>0.47100000000000003</v>
      </c>
      <c r="D279" s="697" t="s">
        <v>3902</v>
      </c>
      <c r="E279" s="702">
        <v>0</v>
      </c>
      <c r="G279" s="678" t="str">
        <f t="shared" si="4"/>
        <v>A0170</v>
      </c>
      <c r="H279" s="679"/>
      <c r="I279" s="1357" t="s">
        <v>5819</v>
      </c>
      <c r="J279" s="741" t="s">
        <v>4337</v>
      </c>
      <c r="K279" s="743">
        <v>3.6400000000000001E-4</v>
      </c>
      <c r="L279" s="743">
        <v>3.0699999999999998E-4</v>
      </c>
      <c r="M279" s="681"/>
      <c r="N279" s="679"/>
      <c r="O279" s="679"/>
      <c r="P279" s="679"/>
      <c r="Q279" s="679"/>
      <c r="R279" s="679"/>
      <c r="S279" s="679"/>
      <c r="T279" s="679"/>
      <c r="U279" s="679"/>
    </row>
    <row r="280" spans="1:21" ht="15.75" customHeight="1">
      <c r="A280" s="699"/>
      <c r="B280" s="700"/>
      <c r="C280" s="701"/>
      <c r="D280" s="697" t="s">
        <v>3905</v>
      </c>
      <c r="E280" s="702">
        <v>0.23599999999999999</v>
      </c>
      <c r="G280" s="678" t="str">
        <f t="shared" si="4"/>
        <v>A0170</v>
      </c>
      <c r="H280" s="679"/>
      <c r="I280" s="1357" t="s">
        <v>4340</v>
      </c>
      <c r="J280" s="741" t="s">
        <v>5820</v>
      </c>
      <c r="K280" s="743">
        <v>3.8400000000000001E-4</v>
      </c>
      <c r="L280" s="743">
        <v>0</v>
      </c>
      <c r="M280" s="681"/>
      <c r="N280" s="679"/>
      <c r="O280" s="679"/>
      <c r="P280" s="679"/>
      <c r="Q280" s="679"/>
      <c r="R280" s="679"/>
      <c r="S280" s="679"/>
      <c r="T280" s="679"/>
      <c r="U280" s="679"/>
    </row>
    <row r="281" spans="1:21" ht="15.75" customHeight="1">
      <c r="A281" s="699"/>
      <c r="B281" s="700"/>
      <c r="C281" s="701"/>
      <c r="D281" s="697" t="s">
        <v>3907</v>
      </c>
      <c r="E281" s="702">
        <v>0.312</v>
      </c>
      <c r="G281" s="678" t="str">
        <f t="shared" si="4"/>
        <v>A0170</v>
      </c>
      <c r="H281" s="679"/>
      <c r="I281" s="1357" t="s">
        <v>5821</v>
      </c>
      <c r="J281" s="741" t="s">
        <v>5820</v>
      </c>
      <c r="K281" s="743">
        <v>3.8400000000000001E-4</v>
      </c>
      <c r="L281" s="743">
        <v>4.2999999999999999E-4</v>
      </c>
      <c r="M281" s="681"/>
      <c r="N281" s="679"/>
      <c r="O281" s="679"/>
      <c r="P281" s="679"/>
      <c r="Q281" s="679"/>
      <c r="R281" s="679"/>
      <c r="S281" s="679"/>
      <c r="T281" s="679"/>
      <c r="U281" s="679"/>
    </row>
    <row r="282" spans="1:21" ht="15.75" customHeight="1">
      <c r="A282" s="699"/>
      <c r="B282" s="700"/>
      <c r="C282" s="701"/>
      <c r="D282" s="697" t="s">
        <v>3940</v>
      </c>
      <c r="E282" s="702">
        <v>0.33100000000000002</v>
      </c>
      <c r="G282" s="678" t="str">
        <f t="shared" si="4"/>
        <v>A0170</v>
      </c>
      <c r="H282" s="679"/>
      <c r="I282" s="1357" t="s">
        <v>4341</v>
      </c>
      <c r="J282" s="741" t="s">
        <v>4343</v>
      </c>
      <c r="K282" s="743">
        <v>5.1400000000000003E-4</v>
      </c>
      <c r="L282" s="743">
        <v>5.7399999999999997E-4</v>
      </c>
      <c r="M282" s="681"/>
      <c r="N282" s="679"/>
      <c r="O282" s="679"/>
      <c r="P282" s="679"/>
      <c r="Q282" s="679"/>
      <c r="R282" s="679"/>
      <c r="S282" s="679"/>
      <c r="T282" s="679"/>
      <c r="U282" s="679"/>
    </row>
    <row r="283" spans="1:21" ht="15.75" customHeight="1">
      <c r="A283" s="699"/>
      <c r="B283" s="700"/>
      <c r="C283" s="701"/>
      <c r="D283" s="697" t="s">
        <v>3942</v>
      </c>
      <c r="E283" s="702">
        <v>0.38800000000000001</v>
      </c>
      <c r="G283" s="678" t="str">
        <f t="shared" si="4"/>
        <v>A0170</v>
      </c>
      <c r="H283" s="679"/>
      <c r="I283" s="1676" t="s">
        <v>4346</v>
      </c>
      <c r="J283" s="741" t="s">
        <v>4347</v>
      </c>
      <c r="K283" s="743">
        <v>5.0500000000000002E-4</v>
      </c>
      <c r="L283" s="743">
        <v>0</v>
      </c>
      <c r="M283" s="681"/>
      <c r="N283" s="679"/>
      <c r="O283" s="679"/>
      <c r="P283" s="679"/>
      <c r="Q283" s="679"/>
      <c r="R283" s="679"/>
      <c r="S283" s="679"/>
      <c r="T283" s="679"/>
      <c r="U283" s="679"/>
    </row>
    <row r="284" spans="1:21" ht="15.75" customHeight="1">
      <c r="A284" s="699"/>
      <c r="B284" s="700"/>
      <c r="C284" s="701"/>
      <c r="D284" s="697" t="s">
        <v>3944</v>
      </c>
      <c r="E284" s="702">
        <v>0.36900000000000005</v>
      </c>
      <c r="G284" s="678" t="str">
        <f t="shared" si="4"/>
        <v>A0170</v>
      </c>
      <c r="H284" s="679"/>
      <c r="I284" s="1676" t="s">
        <v>5822</v>
      </c>
      <c r="J284" s="741" t="s">
        <v>4347</v>
      </c>
      <c r="K284" s="743">
        <v>5.0500000000000002E-4</v>
      </c>
      <c r="L284" s="743">
        <v>4.7600000000000002E-4</v>
      </c>
      <c r="M284" s="681"/>
      <c r="N284" s="679"/>
      <c r="O284" s="679"/>
      <c r="P284" s="679"/>
      <c r="Q284" s="679"/>
      <c r="R284" s="679"/>
      <c r="S284" s="679"/>
      <c r="T284" s="679"/>
      <c r="U284" s="679"/>
    </row>
    <row r="285" spans="1:21" ht="15.75" customHeight="1">
      <c r="A285" s="699"/>
      <c r="B285" s="700"/>
      <c r="C285" s="701"/>
      <c r="D285" s="697" t="s">
        <v>3946</v>
      </c>
      <c r="E285" s="702">
        <v>0.35</v>
      </c>
      <c r="G285" s="678" t="str">
        <f t="shared" si="4"/>
        <v>A0170</v>
      </c>
      <c r="H285" s="679"/>
      <c r="I285" s="1357" t="s">
        <v>4350</v>
      </c>
      <c r="J285" s="741" t="s">
        <v>4351</v>
      </c>
      <c r="K285" s="743">
        <v>4.6500000000000003E-4</v>
      </c>
      <c r="L285" s="743">
        <v>0</v>
      </c>
      <c r="M285" s="681"/>
      <c r="N285" s="679"/>
      <c r="O285" s="679"/>
      <c r="P285" s="679"/>
      <c r="Q285" s="679"/>
      <c r="R285" s="679"/>
      <c r="S285" s="679"/>
      <c r="T285" s="679"/>
      <c r="U285" s="679"/>
    </row>
    <row r="286" spans="1:21" ht="15.75" customHeight="1">
      <c r="A286" s="699"/>
      <c r="B286" s="700"/>
      <c r="C286" s="701"/>
      <c r="D286" s="697" t="s">
        <v>4018</v>
      </c>
      <c r="E286" s="702">
        <v>0.29300000000000004</v>
      </c>
      <c r="G286" s="678" t="str">
        <f t="shared" si="4"/>
        <v>A0170</v>
      </c>
      <c r="H286" s="679"/>
      <c r="I286" s="1357" t="s">
        <v>4352</v>
      </c>
      <c r="J286" s="741" t="s">
        <v>4351</v>
      </c>
      <c r="K286" s="743">
        <v>4.6500000000000003E-4</v>
      </c>
      <c r="L286" s="743">
        <v>0</v>
      </c>
      <c r="M286" s="681"/>
      <c r="N286" s="679"/>
      <c r="O286" s="679"/>
      <c r="P286" s="679"/>
      <c r="Q286" s="679"/>
      <c r="R286" s="679"/>
      <c r="S286" s="679"/>
      <c r="T286" s="679"/>
      <c r="U286" s="679"/>
    </row>
    <row r="287" spans="1:21" ht="15.75" customHeight="1">
      <c r="A287" s="699"/>
      <c r="B287" s="700"/>
      <c r="C287" s="701"/>
      <c r="D287" s="697" t="s">
        <v>4401</v>
      </c>
      <c r="E287" s="702">
        <v>0.42099999999999999</v>
      </c>
      <c r="G287" s="678" t="str">
        <f t="shared" si="4"/>
        <v>A0170</v>
      </c>
      <c r="H287" s="679"/>
      <c r="I287" s="1357" t="s">
        <v>4353</v>
      </c>
      <c r="J287" s="741" t="s">
        <v>4351</v>
      </c>
      <c r="K287" s="743">
        <v>4.6500000000000003E-4</v>
      </c>
      <c r="L287" s="743">
        <v>0</v>
      </c>
      <c r="M287" s="681"/>
      <c r="N287" s="679"/>
      <c r="O287" s="679"/>
      <c r="P287" s="679"/>
      <c r="Q287" s="679"/>
      <c r="R287" s="679"/>
      <c r="S287" s="679"/>
      <c r="T287" s="679"/>
      <c r="U287" s="679"/>
    </row>
    <row r="288" spans="1:21">
      <c r="A288" s="703" t="s">
        <v>4458</v>
      </c>
      <c r="B288" s="704" t="s">
        <v>4459</v>
      </c>
      <c r="C288" s="707">
        <v>0.47499999999999998</v>
      </c>
      <c r="D288" s="708"/>
      <c r="E288" s="702">
        <v>0.53799999999999992</v>
      </c>
      <c r="G288" s="678" t="str">
        <f t="shared" si="4"/>
        <v>A0172</v>
      </c>
      <c r="H288" s="679"/>
      <c r="I288" s="1357" t="s">
        <v>5823</v>
      </c>
      <c r="J288" s="741" t="s">
        <v>4351</v>
      </c>
      <c r="K288" s="743">
        <v>4.6500000000000003E-4</v>
      </c>
      <c r="L288" s="743">
        <v>3.97E-4</v>
      </c>
      <c r="M288" s="681"/>
      <c r="N288" s="679"/>
      <c r="O288" s="679"/>
      <c r="P288" s="679"/>
      <c r="Q288" s="679"/>
      <c r="R288" s="679"/>
      <c r="S288" s="679"/>
      <c r="T288" s="679"/>
      <c r="U288" s="679"/>
    </row>
    <row r="289" spans="1:21" ht="17.25" customHeight="1">
      <c r="A289" s="703" t="s">
        <v>4461</v>
      </c>
      <c r="B289" s="704" t="s">
        <v>4462</v>
      </c>
      <c r="C289" s="707">
        <v>0.499</v>
      </c>
      <c r="D289" s="706"/>
      <c r="E289" s="702">
        <v>0.51</v>
      </c>
      <c r="G289" s="678" t="str">
        <f t="shared" si="4"/>
        <v>A0173</v>
      </c>
      <c r="H289" s="679"/>
      <c r="I289" s="1357" t="s">
        <v>5824</v>
      </c>
      <c r="J289" s="741" t="s">
        <v>4356</v>
      </c>
      <c r="K289" s="743">
        <v>2.3900000000000001E-4</v>
      </c>
      <c r="L289" s="743">
        <v>0</v>
      </c>
      <c r="M289" s="681"/>
      <c r="N289" s="679"/>
      <c r="O289" s="679"/>
      <c r="P289" s="679"/>
      <c r="Q289" s="679"/>
      <c r="R289" s="679"/>
      <c r="S289" s="679"/>
      <c r="T289" s="679"/>
      <c r="U289" s="679"/>
    </row>
    <row r="290" spans="1:21" ht="17.25" customHeight="1">
      <c r="A290" s="703" t="s">
        <v>4464</v>
      </c>
      <c r="B290" s="704" t="s">
        <v>4465</v>
      </c>
      <c r="C290" s="707">
        <v>0.48899999999999993</v>
      </c>
      <c r="D290" s="706"/>
      <c r="E290" s="702">
        <v>0.46500000000000002</v>
      </c>
      <c r="G290" s="678" t="str">
        <f t="shared" si="4"/>
        <v>A0174</v>
      </c>
      <c r="H290" s="679"/>
      <c r="I290" s="1357" t="s">
        <v>5825</v>
      </c>
      <c r="J290" s="741" t="s">
        <v>4356</v>
      </c>
      <c r="K290" s="743">
        <v>2.3900000000000001E-4</v>
      </c>
      <c r="L290" s="743">
        <v>3.1E-4</v>
      </c>
      <c r="M290" s="681"/>
      <c r="N290" s="679"/>
      <c r="O290" s="679"/>
      <c r="P290" s="679"/>
      <c r="Q290" s="679"/>
      <c r="R290" s="679"/>
      <c r="S290" s="679"/>
      <c r="T290" s="679"/>
      <c r="U290" s="679"/>
    </row>
    <row r="291" spans="1:21" ht="17.25" customHeight="1">
      <c r="A291" s="703" t="s">
        <v>4466</v>
      </c>
      <c r="B291" s="704" t="s">
        <v>4467</v>
      </c>
      <c r="C291" s="707">
        <v>0.50600000000000001</v>
      </c>
      <c r="D291" s="706"/>
      <c r="E291" s="702">
        <v>0.47499999999999998</v>
      </c>
      <c r="G291" s="678" t="str">
        <f t="shared" si="4"/>
        <v>A0175</v>
      </c>
      <c r="H291" s="679"/>
      <c r="I291" s="1357" t="s">
        <v>4359</v>
      </c>
      <c r="J291" s="741" t="s">
        <v>4360</v>
      </c>
      <c r="K291" s="743">
        <v>3.6400000000000001E-4</v>
      </c>
      <c r="L291" s="743">
        <v>0</v>
      </c>
      <c r="M291" s="681"/>
      <c r="N291" s="679"/>
      <c r="O291" s="679"/>
      <c r="P291" s="679"/>
      <c r="Q291" s="679"/>
      <c r="R291" s="679"/>
      <c r="S291" s="679"/>
      <c r="T291" s="679"/>
      <c r="U291" s="679"/>
    </row>
    <row r="292" spans="1:21" ht="15.75" customHeight="1">
      <c r="A292" s="716" t="s">
        <v>4469</v>
      </c>
      <c r="B292" s="709" t="s">
        <v>4470</v>
      </c>
      <c r="C292" s="696">
        <v>0.41599999999999998</v>
      </c>
      <c r="D292" s="697" t="s">
        <v>3902</v>
      </c>
      <c r="E292" s="702">
        <v>0</v>
      </c>
      <c r="G292" s="678" t="str">
        <f t="shared" si="4"/>
        <v>A0177</v>
      </c>
      <c r="H292" s="679"/>
      <c r="I292" s="1357" t="s">
        <v>5826</v>
      </c>
      <c r="J292" s="741" t="s">
        <v>4360</v>
      </c>
      <c r="K292" s="743">
        <v>3.6400000000000001E-4</v>
      </c>
      <c r="L292" s="743">
        <v>3.0800000000000001E-4</v>
      </c>
      <c r="M292" s="681"/>
      <c r="N292" s="679"/>
      <c r="O292" s="679"/>
      <c r="P292" s="679"/>
      <c r="Q292" s="679"/>
      <c r="R292" s="679"/>
      <c r="S292" s="679"/>
      <c r="T292" s="679"/>
      <c r="U292" s="679"/>
    </row>
    <row r="293" spans="1:21" ht="15.75" customHeight="1">
      <c r="A293" s="699"/>
      <c r="B293" s="700"/>
      <c r="C293" s="701"/>
      <c r="D293" s="697" t="s">
        <v>3921</v>
      </c>
      <c r="E293" s="702">
        <v>0.47199999999999998</v>
      </c>
      <c r="G293" s="678" t="str">
        <f t="shared" si="4"/>
        <v>A0177</v>
      </c>
      <c r="H293" s="679"/>
      <c r="I293" s="1357" t="s">
        <v>4363</v>
      </c>
      <c r="J293" s="741" t="s">
        <v>5827</v>
      </c>
      <c r="K293" s="743">
        <v>3.1199999999999999E-4</v>
      </c>
      <c r="L293" s="743">
        <v>0</v>
      </c>
      <c r="M293" s="681"/>
      <c r="N293" s="679"/>
      <c r="O293" s="679"/>
      <c r="P293" s="679"/>
      <c r="Q293" s="679"/>
      <c r="R293" s="679"/>
      <c r="S293" s="679"/>
      <c r="T293" s="679"/>
      <c r="U293" s="679"/>
    </row>
    <row r="294" spans="1:21" ht="17.25" customHeight="1">
      <c r="A294" s="703" t="s">
        <v>4473</v>
      </c>
      <c r="B294" s="704" t="s">
        <v>4474</v>
      </c>
      <c r="C294" s="707">
        <v>0.39900000000000002</v>
      </c>
      <c r="D294" s="706"/>
      <c r="E294" s="702">
        <v>0.40400000000000003</v>
      </c>
      <c r="G294" s="678" t="str">
        <f t="shared" si="4"/>
        <v>A0178</v>
      </c>
      <c r="H294" s="679"/>
      <c r="I294" s="1357" t="s">
        <v>5828</v>
      </c>
      <c r="J294" s="741" t="s">
        <v>5827</v>
      </c>
      <c r="K294" s="743">
        <v>3.1199999999999999E-4</v>
      </c>
      <c r="L294" s="743">
        <v>1.27E-4</v>
      </c>
      <c r="M294" s="681"/>
      <c r="N294" s="679"/>
      <c r="O294" s="679"/>
      <c r="P294" s="679"/>
      <c r="Q294" s="679"/>
      <c r="R294" s="679"/>
      <c r="S294" s="679"/>
      <c r="T294" s="679"/>
      <c r="U294" s="679"/>
    </row>
    <row r="295" spans="1:21" ht="15.75" customHeight="1">
      <c r="A295" s="717" t="s">
        <v>4476</v>
      </c>
      <c r="B295" s="711" t="s">
        <v>4477</v>
      </c>
      <c r="C295" s="712">
        <v>0.46200000000000002</v>
      </c>
      <c r="D295" s="697" t="s">
        <v>3902</v>
      </c>
      <c r="E295" s="702">
        <v>0</v>
      </c>
      <c r="G295" s="678" t="str">
        <f t="shared" si="4"/>
        <v>A0179</v>
      </c>
      <c r="H295" s="679"/>
      <c r="I295" s="1357" t="s">
        <v>5829</v>
      </c>
      <c r="J295" s="741" t="s">
        <v>5827</v>
      </c>
      <c r="K295" s="743">
        <v>3.1199999999999999E-4</v>
      </c>
      <c r="L295" s="743">
        <v>1.83E-4</v>
      </c>
      <c r="M295" s="681"/>
      <c r="N295" s="679"/>
      <c r="O295" s="679"/>
      <c r="P295" s="679"/>
      <c r="Q295" s="679"/>
      <c r="R295" s="679"/>
      <c r="S295" s="679"/>
      <c r="T295" s="679"/>
      <c r="U295" s="679"/>
    </row>
    <row r="296" spans="1:21" ht="15.75" customHeight="1">
      <c r="A296" s="713"/>
      <c r="B296" s="714"/>
      <c r="C296" s="715"/>
      <c r="D296" s="697" t="s">
        <v>3905</v>
      </c>
      <c r="E296" s="702">
        <v>0</v>
      </c>
      <c r="G296" s="678" t="str">
        <f t="shared" si="4"/>
        <v>A0179</v>
      </c>
      <c r="H296" s="679"/>
      <c r="I296" s="1357" t="s">
        <v>5830</v>
      </c>
      <c r="J296" s="741" t="s">
        <v>5827</v>
      </c>
      <c r="K296" s="743">
        <v>3.1199999999999999E-4</v>
      </c>
      <c r="L296" s="743">
        <v>0</v>
      </c>
      <c r="M296" s="681"/>
      <c r="N296" s="679"/>
      <c r="O296" s="679"/>
      <c r="P296" s="679"/>
      <c r="Q296" s="679"/>
      <c r="R296" s="679"/>
      <c r="S296" s="679"/>
      <c r="T296" s="679"/>
      <c r="U296" s="679"/>
    </row>
    <row r="297" spans="1:21" ht="15.75" customHeight="1">
      <c r="A297" s="713"/>
      <c r="B297" s="714"/>
      <c r="C297" s="715"/>
      <c r="D297" s="697" t="s">
        <v>4150</v>
      </c>
      <c r="E297" s="702">
        <v>0.47699999999999998</v>
      </c>
      <c r="G297" s="678" t="str">
        <f t="shared" si="4"/>
        <v>A0179</v>
      </c>
      <c r="H297" s="679"/>
      <c r="I297" s="1357" t="s">
        <v>5831</v>
      </c>
      <c r="J297" s="741" t="s">
        <v>5827</v>
      </c>
      <c r="K297" s="743">
        <v>3.1199999999999999E-4</v>
      </c>
      <c r="L297" s="743">
        <v>3.5100000000000002E-4</v>
      </c>
      <c r="M297" s="681"/>
      <c r="N297" s="679"/>
      <c r="O297" s="679"/>
      <c r="P297" s="679"/>
      <c r="Q297" s="679"/>
      <c r="R297" s="679"/>
      <c r="S297" s="679"/>
      <c r="T297" s="679"/>
      <c r="U297" s="679"/>
    </row>
    <row r="298" spans="1:21" ht="17.25" customHeight="1">
      <c r="A298" s="703" t="s">
        <v>4481</v>
      </c>
      <c r="B298" s="704" t="s">
        <v>4482</v>
      </c>
      <c r="C298" s="705">
        <v>0.47</v>
      </c>
      <c r="D298" s="706"/>
      <c r="E298" s="722">
        <v>0.47</v>
      </c>
      <c r="G298" s="678" t="str">
        <f t="shared" si="4"/>
        <v>A0180</v>
      </c>
      <c r="H298" s="679"/>
      <c r="I298" s="1357" t="s">
        <v>4364</v>
      </c>
      <c r="J298" s="741" t="s">
        <v>4366</v>
      </c>
      <c r="K298" s="743">
        <v>3.6400000000000001E-4</v>
      </c>
      <c r="L298" s="743">
        <v>3.0800000000000001E-4</v>
      </c>
      <c r="M298" s="681"/>
      <c r="N298" s="679"/>
      <c r="O298" s="679"/>
      <c r="P298" s="679"/>
      <c r="Q298" s="679"/>
      <c r="R298" s="679"/>
      <c r="S298" s="679"/>
      <c r="T298" s="679"/>
      <c r="U298" s="679"/>
    </row>
    <row r="299" spans="1:21" ht="15.75" customHeight="1">
      <c r="A299" s="716" t="s">
        <v>4483</v>
      </c>
      <c r="B299" s="709" t="s">
        <v>4484</v>
      </c>
      <c r="C299" s="696">
        <v>0.30299999999999999</v>
      </c>
      <c r="D299" s="697" t="s">
        <v>3902</v>
      </c>
      <c r="E299" s="702">
        <v>0.30200000000000005</v>
      </c>
      <c r="G299" s="678" t="str">
        <f t="shared" si="4"/>
        <v>A0181</v>
      </c>
      <c r="H299" s="679"/>
      <c r="I299" s="1357" t="s">
        <v>4369</v>
      </c>
      <c r="J299" s="741" t="s">
        <v>4370</v>
      </c>
      <c r="K299" s="743">
        <v>4.86E-4</v>
      </c>
      <c r="L299" s="743">
        <v>0</v>
      </c>
      <c r="M299" s="681"/>
      <c r="N299" s="679"/>
      <c r="O299" s="679"/>
      <c r="P299" s="679"/>
      <c r="Q299" s="679"/>
      <c r="R299" s="679"/>
      <c r="S299" s="679"/>
      <c r="T299" s="679"/>
      <c r="U299" s="679"/>
    </row>
    <row r="300" spans="1:21" ht="15.75" customHeight="1">
      <c r="A300" s="699"/>
      <c r="B300" s="700"/>
      <c r="C300" s="701"/>
      <c r="D300" s="697" t="s">
        <v>3921</v>
      </c>
      <c r="E300" s="702">
        <v>0.52300000000000002</v>
      </c>
      <c r="G300" s="678" t="str">
        <f t="shared" si="4"/>
        <v>A0181</v>
      </c>
      <c r="H300" s="679"/>
      <c r="I300" s="1357" t="s">
        <v>4372</v>
      </c>
      <c r="J300" s="741" t="s">
        <v>4370</v>
      </c>
      <c r="K300" s="743">
        <v>4.86E-4</v>
      </c>
      <c r="L300" s="743">
        <v>4.6599999999999994E-4</v>
      </c>
      <c r="M300" s="681"/>
      <c r="N300" s="679"/>
      <c r="O300" s="679"/>
      <c r="P300" s="679"/>
      <c r="Q300" s="679"/>
      <c r="R300" s="679"/>
      <c r="S300" s="679"/>
      <c r="T300" s="679"/>
      <c r="U300" s="679"/>
    </row>
    <row r="301" spans="1:21" ht="17.25" customHeight="1">
      <c r="A301" s="703" t="s">
        <v>4487</v>
      </c>
      <c r="B301" s="704" t="s">
        <v>4488</v>
      </c>
      <c r="C301" s="707">
        <v>0.45300000000000001</v>
      </c>
      <c r="D301" s="706"/>
      <c r="E301" s="702">
        <v>0.46</v>
      </c>
      <c r="G301" s="678" t="str">
        <f t="shared" si="4"/>
        <v>A0183</v>
      </c>
      <c r="H301" s="679"/>
      <c r="I301" s="1357" t="s">
        <v>4373</v>
      </c>
      <c r="J301" s="741" t="s">
        <v>4375</v>
      </c>
      <c r="K301" s="743">
        <v>4.5800000000000002E-4</v>
      </c>
      <c r="L301" s="743">
        <v>5.0000000000000001E-4</v>
      </c>
      <c r="M301" s="681"/>
      <c r="N301" s="679"/>
      <c r="O301" s="679"/>
      <c r="P301" s="679"/>
      <c r="Q301" s="679"/>
      <c r="R301" s="679"/>
      <c r="S301" s="679"/>
      <c r="T301" s="679"/>
      <c r="U301" s="679"/>
    </row>
    <row r="302" spans="1:21" ht="15.75" customHeight="1">
      <c r="A302" s="716" t="s">
        <v>4490</v>
      </c>
      <c r="B302" s="709" t="s">
        <v>4491</v>
      </c>
      <c r="C302" s="696">
        <v>0.437</v>
      </c>
      <c r="D302" s="697" t="s">
        <v>3902</v>
      </c>
      <c r="E302" s="702">
        <v>0</v>
      </c>
      <c r="G302" s="678" t="str">
        <f t="shared" si="4"/>
        <v>A0184</v>
      </c>
      <c r="H302" s="679"/>
      <c r="I302" s="1357" t="s">
        <v>4376</v>
      </c>
      <c r="J302" s="741" t="s">
        <v>4378</v>
      </c>
      <c r="K302" s="743">
        <v>4.6099999999999998E-4</v>
      </c>
      <c r="L302" s="743">
        <v>5.0299999999999997E-4</v>
      </c>
      <c r="M302" s="681"/>
      <c r="N302" s="679"/>
      <c r="O302" s="679"/>
      <c r="P302" s="679"/>
      <c r="Q302" s="679"/>
      <c r="R302" s="679"/>
      <c r="S302" s="679"/>
      <c r="T302" s="679"/>
      <c r="U302" s="679"/>
    </row>
    <row r="303" spans="1:21" ht="15.75" customHeight="1">
      <c r="A303" s="699"/>
      <c r="B303" s="700"/>
      <c r="C303" s="701"/>
      <c r="D303" s="697" t="s">
        <v>3921</v>
      </c>
      <c r="E303" s="702">
        <v>0.49200000000000005</v>
      </c>
      <c r="G303" s="678" t="str">
        <f t="shared" si="4"/>
        <v>A0184</v>
      </c>
      <c r="H303" s="679"/>
      <c r="I303" s="1357" t="s">
        <v>4381</v>
      </c>
      <c r="J303" s="741" t="s">
        <v>4382</v>
      </c>
      <c r="K303" s="743">
        <v>5.4299999999999997E-4</v>
      </c>
      <c r="L303" s="743">
        <v>0</v>
      </c>
      <c r="M303" s="681"/>
      <c r="N303" s="679"/>
      <c r="O303" s="679"/>
      <c r="P303" s="679"/>
      <c r="Q303" s="679"/>
      <c r="R303" s="679"/>
      <c r="S303" s="679"/>
      <c r="T303" s="679"/>
      <c r="U303" s="679"/>
    </row>
    <row r="304" spans="1:21" ht="17.25" customHeight="1">
      <c r="A304" s="703" t="s">
        <v>4494</v>
      </c>
      <c r="B304" s="704" t="s">
        <v>4495</v>
      </c>
      <c r="C304" s="707">
        <v>0.252</v>
      </c>
      <c r="D304" s="706"/>
      <c r="E304" s="702">
        <v>0.48599999999999999</v>
      </c>
      <c r="G304" s="678" t="str">
        <f t="shared" si="4"/>
        <v>A0185</v>
      </c>
      <c r="H304" s="679"/>
      <c r="I304" s="1357" t="s">
        <v>5832</v>
      </c>
      <c r="J304" s="741" t="s">
        <v>4382</v>
      </c>
      <c r="K304" s="743">
        <v>5.4299999999999997E-4</v>
      </c>
      <c r="L304" s="743">
        <v>5.7300000000000005E-4</v>
      </c>
      <c r="M304" s="681"/>
      <c r="N304" s="679"/>
      <c r="O304" s="679"/>
      <c r="P304" s="679"/>
      <c r="Q304" s="679"/>
      <c r="R304" s="679"/>
      <c r="S304" s="679"/>
      <c r="T304" s="679"/>
      <c r="U304" s="679"/>
    </row>
    <row r="305" spans="1:21" ht="15.75" customHeight="1">
      <c r="A305" s="716" t="s">
        <v>4497</v>
      </c>
      <c r="B305" s="709" t="s">
        <v>4498</v>
      </c>
      <c r="C305" s="696">
        <v>0.52200000000000002</v>
      </c>
      <c r="D305" s="697" t="s">
        <v>3902</v>
      </c>
      <c r="E305" s="702">
        <v>0</v>
      </c>
      <c r="G305" s="678" t="str">
        <f t="shared" si="4"/>
        <v>A0186</v>
      </c>
      <c r="H305" s="679"/>
      <c r="I305" s="1357" t="s">
        <v>4385</v>
      </c>
      <c r="J305" s="741" t="s">
        <v>4386</v>
      </c>
      <c r="K305" s="743">
        <v>4.7600000000000002E-4</v>
      </c>
      <c r="L305" s="743">
        <v>0</v>
      </c>
      <c r="M305" s="681"/>
      <c r="N305" s="679"/>
      <c r="O305" s="679"/>
      <c r="P305" s="679"/>
      <c r="Q305" s="679"/>
      <c r="R305" s="679"/>
      <c r="S305" s="679"/>
      <c r="T305" s="679"/>
      <c r="U305" s="679"/>
    </row>
    <row r="306" spans="1:21" ht="15.75" customHeight="1">
      <c r="A306" s="699"/>
      <c r="B306" s="700"/>
      <c r="C306" s="701"/>
      <c r="D306" s="697" t="s">
        <v>3905</v>
      </c>
      <c r="E306" s="702">
        <v>0.373</v>
      </c>
      <c r="G306" s="678" t="str">
        <f t="shared" si="4"/>
        <v>A0186</v>
      </c>
      <c r="H306" s="679"/>
      <c r="I306" s="1357" t="s">
        <v>5833</v>
      </c>
      <c r="J306" s="741" t="s">
        <v>4386</v>
      </c>
      <c r="K306" s="743">
        <v>4.7600000000000002E-4</v>
      </c>
      <c r="L306" s="743">
        <v>4.37E-4</v>
      </c>
      <c r="M306" s="681"/>
      <c r="N306" s="679"/>
      <c r="O306" s="679"/>
      <c r="P306" s="679"/>
      <c r="Q306" s="679"/>
      <c r="R306" s="679"/>
      <c r="S306" s="679"/>
      <c r="T306" s="679"/>
      <c r="U306" s="679"/>
    </row>
    <row r="307" spans="1:21" ht="15.75" customHeight="1">
      <c r="A307" s="699"/>
      <c r="B307" s="700"/>
      <c r="C307" s="701"/>
      <c r="D307" s="697" t="s">
        <v>3907</v>
      </c>
      <c r="E307" s="702">
        <v>0.39</v>
      </c>
      <c r="G307" s="678" t="str">
        <f t="shared" si="4"/>
        <v>A0186</v>
      </c>
      <c r="H307" s="679"/>
      <c r="I307" s="1357" t="s">
        <v>4387</v>
      </c>
      <c r="J307" s="741" t="s">
        <v>4389</v>
      </c>
      <c r="K307" s="743">
        <v>4.3300000000000001E-4</v>
      </c>
      <c r="L307" s="743">
        <v>4.2400000000000001E-4</v>
      </c>
      <c r="M307" s="681"/>
      <c r="N307" s="679"/>
      <c r="O307" s="679"/>
      <c r="P307" s="679"/>
      <c r="Q307" s="679"/>
      <c r="R307" s="679"/>
      <c r="S307" s="679"/>
      <c r="T307" s="679"/>
      <c r="U307" s="679"/>
    </row>
    <row r="308" spans="1:21" ht="15.75" customHeight="1">
      <c r="A308" s="699"/>
      <c r="B308" s="700"/>
      <c r="C308" s="701"/>
      <c r="D308" s="697" t="s">
        <v>4502</v>
      </c>
      <c r="E308" s="702">
        <v>0.52300000000000002</v>
      </c>
      <c r="G308" s="678" t="str">
        <f t="shared" si="4"/>
        <v>A0186</v>
      </c>
      <c r="H308" s="679"/>
      <c r="I308" s="1357" t="s">
        <v>4392</v>
      </c>
      <c r="J308" s="741" t="s">
        <v>4393</v>
      </c>
      <c r="K308" s="743">
        <v>4.5199999999999998E-4</v>
      </c>
      <c r="L308" s="743">
        <v>0</v>
      </c>
      <c r="M308" s="681"/>
      <c r="N308" s="679"/>
      <c r="O308" s="679"/>
      <c r="P308" s="679"/>
      <c r="Q308" s="679"/>
      <c r="R308" s="679"/>
      <c r="S308" s="679"/>
      <c r="T308" s="679"/>
      <c r="U308" s="679"/>
    </row>
    <row r="309" spans="1:21" ht="15.75" customHeight="1">
      <c r="A309" s="716" t="s">
        <v>4503</v>
      </c>
      <c r="B309" s="709" t="s">
        <v>4504</v>
      </c>
      <c r="C309" s="696">
        <v>0.46400000000000002</v>
      </c>
      <c r="D309" s="697" t="s">
        <v>3902</v>
      </c>
      <c r="E309" s="702">
        <v>0</v>
      </c>
      <c r="G309" s="678" t="str">
        <f t="shared" si="4"/>
        <v>A0187</v>
      </c>
      <c r="H309" s="679"/>
      <c r="I309" s="1357" t="s">
        <v>4394</v>
      </c>
      <c r="J309" s="741" t="s">
        <v>4393</v>
      </c>
      <c r="K309" s="743">
        <v>4.5199999999999998E-4</v>
      </c>
      <c r="L309" s="743">
        <v>3.77E-4</v>
      </c>
      <c r="M309" s="681"/>
      <c r="N309" s="679"/>
      <c r="O309" s="679"/>
      <c r="P309" s="679"/>
      <c r="Q309" s="679"/>
      <c r="R309" s="679"/>
      <c r="S309" s="679"/>
      <c r="T309" s="679"/>
      <c r="U309" s="679"/>
    </row>
    <row r="310" spans="1:21" ht="15.75" customHeight="1">
      <c r="A310" s="699"/>
      <c r="B310" s="700"/>
      <c r="C310" s="701"/>
      <c r="D310" s="697" t="s">
        <v>3921</v>
      </c>
      <c r="E310" s="702">
        <v>0.43</v>
      </c>
      <c r="G310" s="678" t="str">
        <f t="shared" si="4"/>
        <v>A0187</v>
      </c>
      <c r="H310" s="679"/>
      <c r="I310" s="1357" t="s">
        <v>4395</v>
      </c>
      <c r="J310" s="741" t="s">
        <v>4393</v>
      </c>
      <c r="K310" s="743">
        <v>4.5199999999999998E-4</v>
      </c>
      <c r="L310" s="743">
        <v>0</v>
      </c>
      <c r="M310" s="681"/>
      <c r="N310" s="679"/>
      <c r="O310" s="679"/>
      <c r="P310" s="679"/>
      <c r="Q310" s="679"/>
      <c r="R310" s="679"/>
      <c r="S310" s="679"/>
      <c r="T310" s="679"/>
      <c r="U310" s="679"/>
    </row>
    <row r="311" spans="1:21" ht="15.75" customHeight="1">
      <c r="A311" s="717" t="s">
        <v>4507</v>
      </c>
      <c r="B311" s="711" t="s">
        <v>4508</v>
      </c>
      <c r="C311" s="712">
        <v>0.44900000000000001</v>
      </c>
      <c r="D311" s="697" t="s">
        <v>3902</v>
      </c>
      <c r="E311" s="702">
        <v>0.40499999999999997</v>
      </c>
      <c r="G311" s="678" t="str">
        <f t="shared" si="4"/>
        <v>A0188</v>
      </c>
      <c r="H311" s="679"/>
      <c r="I311" s="1357" t="s">
        <v>4396</v>
      </c>
      <c r="J311" s="741" t="s">
        <v>4393</v>
      </c>
      <c r="K311" s="743">
        <v>4.5199999999999998E-4</v>
      </c>
      <c r="L311" s="743">
        <v>0</v>
      </c>
      <c r="M311" s="681"/>
      <c r="N311" s="679"/>
      <c r="O311" s="679"/>
      <c r="P311" s="679"/>
      <c r="Q311" s="679"/>
      <c r="R311" s="679"/>
      <c r="S311" s="679"/>
      <c r="T311" s="679"/>
      <c r="U311" s="679"/>
    </row>
    <row r="312" spans="1:21" ht="15.75" customHeight="1">
      <c r="A312" s="713"/>
      <c r="B312" s="714"/>
      <c r="C312" s="715"/>
      <c r="D312" s="697" t="s">
        <v>3905</v>
      </c>
      <c r="E312" s="702">
        <v>0.435</v>
      </c>
      <c r="G312" s="678" t="str">
        <f t="shared" si="4"/>
        <v>A0188</v>
      </c>
      <c r="H312" s="679"/>
      <c r="I312" s="1357" t="s">
        <v>4397</v>
      </c>
      <c r="J312" s="741" t="s">
        <v>4393</v>
      </c>
      <c r="K312" s="743">
        <v>4.5199999999999998E-4</v>
      </c>
      <c r="L312" s="743">
        <v>0</v>
      </c>
      <c r="M312" s="681"/>
      <c r="N312" s="679"/>
      <c r="O312" s="679"/>
      <c r="P312" s="679"/>
      <c r="Q312" s="679"/>
      <c r="R312" s="679"/>
      <c r="S312" s="679"/>
      <c r="T312" s="679"/>
      <c r="U312" s="679"/>
    </row>
    <row r="313" spans="1:21" ht="15.75" customHeight="1">
      <c r="A313" s="713"/>
      <c r="B313" s="714"/>
      <c r="C313" s="715"/>
      <c r="D313" s="697" t="s">
        <v>3927</v>
      </c>
      <c r="E313" s="702">
        <v>0.504</v>
      </c>
      <c r="G313" s="678" t="str">
        <f t="shared" si="4"/>
        <v>A0188</v>
      </c>
      <c r="H313" s="679"/>
      <c r="I313" s="1357" t="s">
        <v>4398</v>
      </c>
      <c r="J313" s="741" t="s">
        <v>4393</v>
      </c>
      <c r="K313" s="743">
        <v>4.5199999999999998E-4</v>
      </c>
      <c r="L313" s="743">
        <v>0</v>
      </c>
      <c r="M313" s="681"/>
      <c r="N313" s="679"/>
      <c r="O313" s="679"/>
      <c r="P313" s="679"/>
      <c r="Q313" s="679"/>
      <c r="R313" s="679"/>
      <c r="S313" s="679"/>
      <c r="T313" s="679"/>
      <c r="U313" s="679"/>
    </row>
    <row r="314" spans="1:21" ht="17.25" customHeight="1">
      <c r="A314" s="703" t="s">
        <v>4512</v>
      </c>
      <c r="B314" s="704" t="s">
        <v>4513</v>
      </c>
      <c r="C314" s="707">
        <v>0.496</v>
      </c>
      <c r="D314" s="706"/>
      <c r="E314" s="702">
        <v>0.53399999999999992</v>
      </c>
      <c r="G314" s="678" t="str">
        <f t="shared" si="4"/>
        <v>A0189</v>
      </c>
      <c r="H314" s="679"/>
      <c r="I314" s="1357" t="s">
        <v>4399</v>
      </c>
      <c r="J314" s="741" t="s">
        <v>4393</v>
      </c>
      <c r="K314" s="743">
        <v>4.5199999999999998E-4</v>
      </c>
      <c r="L314" s="743">
        <v>0</v>
      </c>
      <c r="M314" s="681"/>
      <c r="N314" s="679"/>
      <c r="O314" s="679"/>
      <c r="P314" s="679"/>
      <c r="Q314" s="679"/>
      <c r="R314" s="679"/>
      <c r="S314" s="679"/>
      <c r="T314" s="679"/>
      <c r="U314" s="679"/>
    </row>
    <row r="315" spans="1:21" ht="17.25" customHeight="1">
      <c r="A315" s="703" t="s">
        <v>4515</v>
      </c>
      <c r="B315" s="704" t="s">
        <v>4516</v>
      </c>
      <c r="C315" s="707">
        <v>0.48500000000000004</v>
      </c>
      <c r="D315" s="706"/>
      <c r="E315" s="702">
        <v>0.49799999999999994</v>
      </c>
      <c r="G315" s="678" t="str">
        <f t="shared" si="4"/>
        <v>A0190</v>
      </c>
      <c r="H315" s="679"/>
      <c r="I315" s="1357" t="s">
        <v>4400</v>
      </c>
      <c r="J315" s="741" t="s">
        <v>4393</v>
      </c>
      <c r="K315" s="743">
        <v>4.5199999999999998E-4</v>
      </c>
      <c r="L315" s="743">
        <v>1E-4</v>
      </c>
      <c r="M315" s="681"/>
      <c r="N315" s="679"/>
      <c r="O315" s="679"/>
      <c r="P315" s="679"/>
      <c r="Q315" s="679"/>
      <c r="R315" s="679"/>
      <c r="S315" s="679"/>
      <c r="T315" s="679"/>
      <c r="U315" s="679"/>
    </row>
    <row r="316" spans="1:21" ht="17.25" customHeight="1">
      <c r="A316" s="703" t="s">
        <v>4517</v>
      </c>
      <c r="B316" s="704" t="s">
        <v>4518</v>
      </c>
      <c r="C316" s="707">
        <v>0.30299999999999999</v>
      </c>
      <c r="D316" s="706"/>
      <c r="E316" s="702">
        <v>0.32400000000000001</v>
      </c>
      <c r="G316" s="678" t="str">
        <f t="shared" si="4"/>
        <v>A0191</v>
      </c>
      <c r="H316" s="679"/>
      <c r="I316" s="1357" t="s">
        <v>5834</v>
      </c>
      <c r="J316" s="741" t="s">
        <v>4393</v>
      </c>
      <c r="K316" s="743">
        <v>4.5199999999999998E-4</v>
      </c>
      <c r="L316" s="743">
        <v>2.9999999999999997E-4</v>
      </c>
      <c r="M316" s="681"/>
      <c r="N316" s="679"/>
      <c r="O316" s="679"/>
      <c r="P316" s="679"/>
      <c r="Q316" s="679"/>
      <c r="R316" s="679"/>
      <c r="S316" s="679"/>
      <c r="T316" s="679"/>
      <c r="U316" s="679"/>
    </row>
    <row r="317" spans="1:21">
      <c r="A317" s="703" t="s">
        <v>4520</v>
      </c>
      <c r="B317" s="704" t="s">
        <v>4521</v>
      </c>
      <c r="C317" s="707">
        <v>0.48399999999999999</v>
      </c>
      <c r="D317" s="708"/>
      <c r="E317" s="702">
        <v>0.47399999999999998</v>
      </c>
      <c r="G317" s="678" t="str">
        <f t="shared" si="4"/>
        <v>A0193</v>
      </c>
      <c r="H317" s="679"/>
      <c r="I317" s="1357" t="s">
        <v>5835</v>
      </c>
      <c r="J317" s="741" t="s">
        <v>4393</v>
      </c>
      <c r="K317" s="743">
        <v>4.5199999999999998E-4</v>
      </c>
      <c r="L317" s="743">
        <v>4.0000000000000002E-4</v>
      </c>
      <c r="M317" s="681"/>
      <c r="N317" s="679"/>
      <c r="O317" s="679"/>
      <c r="P317" s="679"/>
      <c r="Q317" s="679"/>
      <c r="R317" s="679"/>
      <c r="S317" s="679"/>
      <c r="T317" s="679"/>
      <c r="U317" s="679"/>
    </row>
    <row r="318" spans="1:21" ht="17.25" customHeight="1">
      <c r="A318" s="703" t="s">
        <v>4523</v>
      </c>
      <c r="B318" s="704" t="s">
        <v>4524</v>
      </c>
      <c r="C318" s="707">
        <v>0.69899999999999995</v>
      </c>
      <c r="D318" s="706"/>
      <c r="E318" s="702">
        <v>0.64400000000000002</v>
      </c>
      <c r="G318" s="678" t="str">
        <f t="shared" si="4"/>
        <v>A0194</v>
      </c>
      <c r="H318" s="679"/>
      <c r="I318" s="1357" t="s">
        <v>5836</v>
      </c>
      <c r="J318" s="741" t="s">
        <v>4393</v>
      </c>
      <c r="K318" s="743">
        <v>4.5199999999999998E-4</v>
      </c>
      <c r="L318" s="743">
        <v>4.0000000000000002E-4</v>
      </c>
      <c r="M318" s="681"/>
      <c r="N318" s="679"/>
      <c r="O318" s="679"/>
      <c r="P318" s="679"/>
      <c r="Q318" s="679"/>
      <c r="R318" s="679"/>
      <c r="S318" s="679"/>
      <c r="T318" s="679"/>
      <c r="U318" s="679"/>
    </row>
    <row r="319" spans="1:21" ht="15.75" customHeight="1">
      <c r="A319" s="716" t="s">
        <v>4526</v>
      </c>
      <c r="B319" s="709" t="s">
        <v>4527</v>
      </c>
      <c r="C319" s="696">
        <v>3.6999999999999998E-2</v>
      </c>
      <c r="D319" s="697" t="s">
        <v>3902</v>
      </c>
      <c r="E319" s="702">
        <v>0.39100000000000001</v>
      </c>
      <c r="G319" s="678" t="str">
        <f t="shared" si="4"/>
        <v>A0195</v>
      </c>
      <c r="H319" s="679"/>
      <c r="I319" s="1357" t="s">
        <v>5837</v>
      </c>
      <c r="J319" s="741" t="s">
        <v>4393</v>
      </c>
      <c r="K319" s="743">
        <v>4.5199999999999998E-4</v>
      </c>
      <c r="L319" s="743">
        <v>5.8E-4</v>
      </c>
      <c r="M319" s="681"/>
      <c r="N319" s="679"/>
      <c r="O319" s="679"/>
      <c r="P319" s="679"/>
      <c r="Q319" s="679"/>
      <c r="R319" s="679"/>
      <c r="S319" s="679"/>
      <c r="T319" s="679"/>
      <c r="U319" s="679"/>
    </row>
    <row r="320" spans="1:21" ht="15.75" customHeight="1">
      <c r="A320" s="699"/>
      <c r="B320" s="700"/>
      <c r="C320" s="701"/>
      <c r="D320" s="697" t="s">
        <v>3921</v>
      </c>
      <c r="E320" s="702">
        <v>0.58499999999999996</v>
      </c>
      <c r="G320" s="678" t="str">
        <f t="shared" si="4"/>
        <v>A0195</v>
      </c>
      <c r="H320" s="679"/>
      <c r="I320" s="1357" t="s">
        <v>5838</v>
      </c>
      <c r="J320" s="741" t="s">
        <v>5839</v>
      </c>
      <c r="K320" s="743">
        <v>5.2800000000000004E-4</v>
      </c>
      <c r="L320" s="743">
        <v>5.5500000000000005E-4</v>
      </c>
      <c r="M320" s="681"/>
      <c r="N320" s="679"/>
      <c r="O320" s="679"/>
      <c r="P320" s="679"/>
      <c r="Q320" s="679"/>
      <c r="R320" s="679"/>
      <c r="S320" s="679"/>
      <c r="T320" s="679"/>
      <c r="U320" s="679"/>
    </row>
    <row r="321" spans="1:21" ht="17.25" customHeight="1">
      <c r="A321" s="703" t="s">
        <v>4530</v>
      </c>
      <c r="B321" s="704" t="s">
        <v>4531</v>
      </c>
      <c r="C321" s="707">
        <v>0.44700000000000001</v>
      </c>
      <c r="D321" s="706"/>
      <c r="E321" s="702">
        <v>0.39200000000000002</v>
      </c>
      <c r="G321" s="678" t="str">
        <f t="shared" si="4"/>
        <v>A0196</v>
      </c>
      <c r="H321" s="679"/>
      <c r="I321" s="1357" t="s">
        <v>5840</v>
      </c>
      <c r="J321" s="741" t="s">
        <v>4404</v>
      </c>
      <c r="K321" s="743">
        <v>4.1300000000000001E-4</v>
      </c>
      <c r="L321" s="743">
        <v>0</v>
      </c>
      <c r="M321" s="681"/>
      <c r="N321" s="679"/>
      <c r="O321" s="679"/>
      <c r="P321" s="679"/>
      <c r="Q321" s="679"/>
      <c r="R321" s="679"/>
      <c r="S321" s="679"/>
      <c r="T321" s="679"/>
      <c r="U321" s="679"/>
    </row>
    <row r="322" spans="1:21" ht="17.25" customHeight="1">
      <c r="A322" s="703" t="s">
        <v>4533</v>
      </c>
      <c r="B322" s="704" t="s">
        <v>4534</v>
      </c>
      <c r="C322" s="707">
        <v>0.48799999999999999</v>
      </c>
      <c r="D322" s="706"/>
      <c r="E322" s="702">
        <v>0.49799999999999994</v>
      </c>
      <c r="G322" s="678" t="str">
        <f t="shared" si="4"/>
        <v>A0197</v>
      </c>
      <c r="H322" s="679"/>
      <c r="I322" s="1357" t="s">
        <v>5841</v>
      </c>
      <c r="J322" s="741" t="s">
        <v>4404</v>
      </c>
      <c r="K322" s="743">
        <v>4.1300000000000001E-4</v>
      </c>
      <c r="L322" s="743">
        <v>4.0000000000000002E-4</v>
      </c>
      <c r="M322" s="681"/>
      <c r="N322" s="679"/>
      <c r="O322" s="679"/>
      <c r="P322" s="679"/>
      <c r="Q322" s="679"/>
      <c r="R322" s="679"/>
      <c r="S322" s="679"/>
      <c r="T322" s="679"/>
      <c r="U322" s="679"/>
    </row>
    <row r="323" spans="1:21" ht="15.75" customHeight="1">
      <c r="A323" s="716" t="s">
        <v>4536</v>
      </c>
      <c r="B323" s="709" t="s">
        <v>4537</v>
      </c>
      <c r="C323" s="696">
        <v>0.313</v>
      </c>
      <c r="D323" s="697" t="s">
        <v>3902</v>
      </c>
      <c r="E323" s="702">
        <v>0</v>
      </c>
      <c r="G323" s="678" t="str">
        <f t="shared" si="4"/>
        <v>A0199</v>
      </c>
      <c r="H323" s="679"/>
      <c r="I323" s="1357" t="s">
        <v>4405</v>
      </c>
      <c r="J323" s="741" t="s">
        <v>4407</v>
      </c>
      <c r="K323" s="743">
        <v>4.5300000000000001E-4</v>
      </c>
      <c r="L323" s="743">
        <v>4.5300000000000001E-4</v>
      </c>
      <c r="M323" s="681"/>
      <c r="N323" s="679"/>
      <c r="O323" s="679"/>
      <c r="P323" s="679"/>
      <c r="Q323" s="679"/>
      <c r="R323" s="679"/>
      <c r="S323" s="679"/>
      <c r="T323" s="679"/>
      <c r="U323" s="679"/>
    </row>
    <row r="324" spans="1:21" ht="15.75" customHeight="1">
      <c r="A324" s="699"/>
      <c r="B324" s="700"/>
      <c r="C324" s="701"/>
      <c r="D324" s="697" t="s">
        <v>3921</v>
      </c>
      <c r="E324" s="702">
        <v>0.32100000000000001</v>
      </c>
      <c r="G324" s="678" t="str">
        <f t="shared" si="4"/>
        <v>A0199</v>
      </c>
      <c r="H324" s="679"/>
      <c r="I324" s="1357" t="s">
        <v>4410</v>
      </c>
      <c r="J324" s="741" t="s">
        <v>4411</v>
      </c>
      <c r="K324" s="743">
        <v>6.7999999999999999E-5</v>
      </c>
      <c r="L324" s="743">
        <v>2.5000000000000001E-4</v>
      </c>
      <c r="M324" s="681"/>
      <c r="N324" s="679"/>
      <c r="O324" s="679"/>
      <c r="P324" s="679"/>
      <c r="Q324" s="679"/>
      <c r="R324" s="679"/>
      <c r="S324" s="679"/>
      <c r="T324" s="679"/>
      <c r="U324" s="679"/>
    </row>
    <row r="325" spans="1:21" ht="17.25" customHeight="1">
      <c r="A325" s="703" t="s">
        <v>4540</v>
      </c>
      <c r="B325" s="704" t="s">
        <v>4541</v>
      </c>
      <c r="C325" s="707">
        <v>0.28999999999999998</v>
      </c>
      <c r="D325" s="706"/>
      <c r="E325" s="702">
        <v>0.25600000000000001</v>
      </c>
      <c r="G325" s="678" t="str">
        <f t="shared" si="4"/>
        <v>A0200</v>
      </c>
      <c r="H325" s="679"/>
      <c r="I325" s="1357" t="s">
        <v>5842</v>
      </c>
      <c r="J325" s="741" t="s">
        <v>4411</v>
      </c>
      <c r="K325" s="743">
        <v>6.7999999999999999E-5</v>
      </c>
      <c r="L325" s="743">
        <v>4.7199999999999998E-4</v>
      </c>
      <c r="M325" s="681"/>
      <c r="N325" s="679"/>
      <c r="O325" s="679"/>
      <c r="P325" s="679"/>
      <c r="Q325" s="679"/>
      <c r="R325" s="679"/>
      <c r="S325" s="679"/>
      <c r="T325" s="679"/>
      <c r="U325" s="679"/>
    </row>
    <row r="326" spans="1:21" ht="17.25" customHeight="1">
      <c r="A326" s="703" t="s">
        <v>4543</v>
      </c>
      <c r="B326" s="704" t="s">
        <v>4544</v>
      </c>
      <c r="C326" s="707">
        <v>0</v>
      </c>
      <c r="D326" s="706"/>
      <c r="E326" s="702">
        <v>0</v>
      </c>
      <c r="G326" s="678" t="str">
        <f t="shared" si="4"/>
        <v>A0202</v>
      </c>
      <c r="H326" s="679"/>
      <c r="I326" s="1357" t="s">
        <v>4412</v>
      </c>
      <c r="J326" s="741" t="s">
        <v>4413</v>
      </c>
      <c r="K326" s="743">
        <v>2.7500000000000002E-4</v>
      </c>
      <c r="L326" s="743">
        <v>3.6000000000000002E-4</v>
      </c>
      <c r="M326" s="681"/>
      <c r="N326" s="679"/>
      <c r="O326" s="679"/>
      <c r="P326" s="679"/>
      <c r="Q326" s="679"/>
      <c r="R326" s="679"/>
      <c r="S326" s="679"/>
      <c r="T326" s="679"/>
      <c r="U326" s="679"/>
    </row>
    <row r="327" spans="1:21">
      <c r="A327" s="703" t="s">
        <v>4545</v>
      </c>
      <c r="B327" s="704" t="s">
        <v>4546</v>
      </c>
      <c r="C327" s="707">
        <v>0.49799999999999994</v>
      </c>
      <c r="D327" s="708"/>
      <c r="E327" s="702">
        <v>0.48199999999999998</v>
      </c>
      <c r="G327" s="678" t="str">
        <f t="shared" ref="G327:G390" si="5">IF(A327="",G326,A327)</f>
        <v>A0203</v>
      </c>
      <c r="H327" s="679"/>
      <c r="I327" s="1357" t="s">
        <v>4414</v>
      </c>
      <c r="J327" s="741" t="s">
        <v>4416</v>
      </c>
      <c r="K327" s="743">
        <v>3.88E-4</v>
      </c>
      <c r="L327" s="743">
        <v>3.3199999999999999E-4</v>
      </c>
      <c r="M327" s="681"/>
      <c r="N327" s="679"/>
      <c r="O327" s="679"/>
      <c r="P327" s="679"/>
      <c r="Q327" s="679"/>
      <c r="R327" s="679"/>
      <c r="S327" s="679"/>
      <c r="T327" s="679"/>
      <c r="U327" s="679"/>
    </row>
    <row r="328" spans="1:21" ht="17.25" customHeight="1">
      <c r="A328" s="703" t="s">
        <v>4547</v>
      </c>
      <c r="B328" s="704" t="s">
        <v>4548</v>
      </c>
      <c r="C328" s="707">
        <v>3.7999999999999999E-2</v>
      </c>
      <c r="D328" s="706"/>
      <c r="E328" s="702">
        <v>0.41399999999999998</v>
      </c>
      <c r="G328" s="678" t="str">
        <f t="shared" si="5"/>
        <v>A0204</v>
      </c>
      <c r="H328" s="679"/>
      <c r="I328" s="1357" t="s">
        <v>4417</v>
      </c>
      <c r="J328" s="741" t="s">
        <v>4419</v>
      </c>
      <c r="K328" s="743">
        <v>3.6400000000000001E-4</v>
      </c>
      <c r="L328" s="743">
        <v>3.0800000000000001E-4</v>
      </c>
      <c r="M328" s="681"/>
      <c r="N328" s="679"/>
      <c r="O328" s="679"/>
      <c r="P328" s="679"/>
      <c r="Q328" s="679"/>
      <c r="R328" s="679"/>
      <c r="S328" s="679"/>
      <c r="T328" s="679"/>
      <c r="U328" s="679"/>
    </row>
    <row r="329" spans="1:21" ht="15.75" customHeight="1">
      <c r="A329" s="716" t="s">
        <v>4550</v>
      </c>
      <c r="B329" s="709" t="s">
        <v>4551</v>
      </c>
      <c r="C329" s="696">
        <v>3.2000000000000001E-2</v>
      </c>
      <c r="D329" s="697" t="s">
        <v>3902</v>
      </c>
      <c r="E329" s="702">
        <v>0</v>
      </c>
      <c r="G329" s="678" t="str">
        <f t="shared" si="5"/>
        <v>A0206</v>
      </c>
      <c r="H329" s="679"/>
      <c r="I329" s="1357" t="s">
        <v>5843</v>
      </c>
      <c r="J329" s="741" t="s">
        <v>4422</v>
      </c>
      <c r="K329" s="743">
        <v>4.35E-4</v>
      </c>
      <c r="L329" s="743">
        <v>0</v>
      </c>
      <c r="M329" s="681"/>
      <c r="N329" s="679"/>
      <c r="O329" s="679"/>
      <c r="P329" s="679"/>
      <c r="Q329" s="679"/>
      <c r="R329" s="679"/>
      <c r="S329" s="679"/>
      <c r="T329" s="679"/>
      <c r="U329" s="679"/>
    </row>
    <row r="330" spans="1:21" ht="15.75" customHeight="1">
      <c r="A330" s="699"/>
      <c r="B330" s="700"/>
      <c r="C330" s="701"/>
      <c r="D330" s="697" t="s">
        <v>3921</v>
      </c>
      <c r="E330" s="702">
        <v>0.41</v>
      </c>
      <c r="G330" s="678" t="str">
        <f t="shared" si="5"/>
        <v>A0206</v>
      </c>
      <c r="H330" s="679"/>
      <c r="I330" s="1357" t="s">
        <v>5844</v>
      </c>
      <c r="J330" s="741" t="s">
        <v>4422</v>
      </c>
      <c r="K330" s="743">
        <v>4.35E-4</v>
      </c>
      <c r="L330" s="743">
        <v>4.2699999999999997E-4</v>
      </c>
      <c r="M330" s="681"/>
      <c r="N330" s="679"/>
      <c r="O330" s="679"/>
      <c r="P330" s="679"/>
      <c r="Q330" s="679"/>
      <c r="R330" s="679"/>
      <c r="S330" s="679"/>
      <c r="T330" s="679"/>
      <c r="U330" s="679"/>
    </row>
    <row r="331" spans="1:21" ht="17.25" customHeight="1">
      <c r="A331" s="703" t="s">
        <v>4554</v>
      </c>
      <c r="B331" s="704" t="s">
        <v>4555</v>
      </c>
      <c r="C331" s="707">
        <v>7.2000000000000008E-2</v>
      </c>
      <c r="D331" s="706"/>
      <c r="E331" s="702">
        <v>0.43600000000000005</v>
      </c>
      <c r="G331" s="678" t="str">
        <f t="shared" si="5"/>
        <v>A0207</v>
      </c>
      <c r="H331" s="679"/>
      <c r="I331" s="1357" t="s">
        <v>5845</v>
      </c>
      <c r="J331" s="741" t="s">
        <v>4425</v>
      </c>
      <c r="K331" s="743">
        <v>4.64E-4</v>
      </c>
      <c r="L331" s="743">
        <v>2.3299999999999997E-4</v>
      </c>
      <c r="M331" s="681"/>
      <c r="N331" s="679"/>
      <c r="O331" s="679"/>
      <c r="P331" s="679"/>
      <c r="Q331" s="679"/>
      <c r="R331" s="679"/>
      <c r="S331" s="679"/>
      <c r="T331" s="679"/>
      <c r="U331" s="679"/>
    </row>
    <row r="332" spans="1:21" ht="17.25" customHeight="1">
      <c r="A332" s="703" t="s">
        <v>4557</v>
      </c>
      <c r="B332" s="704" t="s">
        <v>4558</v>
      </c>
      <c r="C332" s="707">
        <v>0.04</v>
      </c>
      <c r="D332" s="706"/>
      <c r="E332" s="702">
        <v>0.42899999999999999</v>
      </c>
      <c r="G332" s="678" t="str">
        <f t="shared" si="5"/>
        <v>A0208</v>
      </c>
      <c r="H332" s="679"/>
      <c r="I332" s="1357" t="s">
        <v>5846</v>
      </c>
      <c r="J332" s="741" t="s">
        <v>4425</v>
      </c>
      <c r="K332" s="743">
        <v>4.64E-4</v>
      </c>
      <c r="L332" s="743">
        <v>4.2400000000000001E-4</v>
      </c>
      <c r="M332" s="681"/>
      <c r="N332" s="679"/>
      <c r="O332" s="679"/>
      <c r="P332" s="679"/>
      <c r="Q332" s="679"/>
      <c r="R332" s="679"/>
      <c r="S332" s="679"/>
      <c r="T332" s="679"/>
      <c r="U332" s="679"/>
    </row>
    <row r="333" spans="1:21" ht="17.25" customHeight="1">
      <c r="A333" s="703" t="s">
        <v>4560</v>
      </c>
      <c r="B333" s="704" t="s">
        <v>4561</v>
      </c>
      <c r="C333" s="707">
        <v>0.44700000000000001</v>
      </c>
      <c r="D333" s="706"/>
      <c r="E333" s="702">
        <v>0.39200000000000002</v>
      </c>
      <c r="G333" s="678" t="str">
        <f t="shared" si="5"/>
        <v>A0209</v>
      </c>
      <c r="H333" s="679"/>
      <c r="I333" s="1357" t="s">
        <v>4426</v>
      </c>
      <c r="J333" s="741" t="s">
        <v>4428</v>
      </c>
      <c r="K333" s="743">
        <v>3.6400000000000001E-4</v>
      </c>
      <c r="L333" s="743">
        <v>3.0800000000000001E-4</v>
      </c>
      <c r="M333" s="681"/>
      <c r="N333" s="679"/>
      <c r="O333" s="679"/>
      <c r="P333" s="679"/>
      <c r="Q333" s="679"/>
      <c r="R333" s="679"/>
      <c r="S333" s="679"/>
      <c r="T333" s="679"/>
      <c r="U333" s="679"/>
    </row>
    <row r="334" spans="1:21" ht="17.25" customHeight="1">
      <c r="A334" s="703" t="s">
        <v>4563</v>
      </c>
      <c r="B334" s="704" t="s">
        <v>4564</v>
      </c>
      <c r="C334" s="707">
        <v>2.5999999999999999E-2</v>
      </c>
      <c r="D334" s="706"/>
      <c r="E334" s="702">
        <v>0.45399999999999996</v>
      </c>
      <c r="G334" s="678" t="str">
        <f t="shared" si="5"/>
        <v>A0210</v>
      </c>
      <c r="H334" s="679"/>
      <c r="I334" s="1357" t="s">
        <v>4429</v>
      </c>
      <c r="J334" s="741" t="s">
        <v>4431</v>
      </c>
      <c r="K334" s="743">
        <v>3.6600000000000001E-4</v>
      </c>
      <c r="L334" s="743">
        <v>3.1E-4</v>
      </c>
      <c r="M334" s="681"/>
      <c r="N334" s="679"/>
      <c r="O334" s="679"/>
      <c r="P334" s="679"/>
      <c r="Q334" s="679"/>
      <c r="R334" s="679"/>
      <c r="S334" s="679"/>
      <c r="T334" s="679"/>
      <c r="U334" s="679"/>
    </row>
    <row r="335" spans="1:21" ht="17.25" customHeight="1">
      <c r="A335" s="703" t="s">
        <v>4566</v>
      </c>
      <c r="B335" s="704" t="s">
        <v>4567</v>
      </c>
      <c r="C335" s="707">
        <v>0.47800000000000004</v>
      </c>
      <c r="D335" s="706"/>
      <c r="E335" s="702">
        <v>0.504</v>
      </c>
      <c r="G335" s="678" t="str">
        <f t="shared" si="5"/>
        <v>A0211</v>
      </c>
      <c r="H335" s="679"/>
      <c r="I335" s="1357" t="s">
        <v>5847</v>
      </c>
      <c r="J335" s="741" t="s">
        <v>4434</v>
      </c>
      <c r="K335" s="743">
        <v>3.5799999999999997E-4</v>
      </c>
      <c r="L335" s="743">
        <v>0</v>
      </c>
      <c r="M335" s="681"/>
      <c r="N335" s="679"/>
      <c r="O335" s="679"/>
      <c r="P335" s="679"/>
      <c r="Q335" s="679"/>
      <c r="R335" s="679"/>
      <c r="S335" s="679"/>
      <c r="T335" s="679"/>
      <c r="U335" s="679"/>
    </row>
    <row r="336" spans="1:21" ht="17.25" customHeight="1">
      <c r="A336" s="703" t="s">
        <v>4569</v>
      </c>
      <c r="B336" s="704" t="s">
        <v>4570</v>
      </c>
      <c r="C336" s="707">
        <v>0.47800000000000004</v>
      </c>
      <c r="D336" s="706"/>
      <c r="E336" s="702">
        <v>0.42299999999999999</v>
      </c>
      <c r="G336" s="678" t="str">
        <f t="shared" si="5"/>
        <v>A0213</v>
      </c>
      <c r="H336" s="679"/>
      <c r="I336" s="1357" t="s">
        <v>5848</v>
      </c>
      <c r="J336" s="741" t="s">
        <v>4434</v>
      </c>
      <c r="K336" s="743">
        <v>3.5799999999999997E-4</v>
      </c>
      <c r="L336" s="743">
        <v>3.7599999999999998E-4</v>
      </c>
      <c r="M336" s="681"/>
      <c r="N336" s="679"/>
      <c r="O336" s="679"/>
      <c r="P336" s="679"/>
      <c r="Q336" s="679"/>
      <c r="R336" s="679"/>
      <c r="S336" s="679"/>
      <c r="T336" s="679"/>
      <c r="U336" s="679"/>
    </row>
    <row r="337" spans="1:21" ht="17.25" customHeight="1">
      <c r="A337" s="703" t="s">
        <v>4571</v>
      </c>
      <c r="B337" s="704" t="s">
        <v>4572</v>
      </c>
      <c r="C337" s="707">
        <v>0.44400000000000001</v>
      </c>
      <c r="D337" s="706"/>
      <c r="E337" s="702">
        <v>0.38900000000000001</v>
      </c>
      <c r="G337" s="678" t="str">
        <f t="shared" si="5"/>
        <v>A0214</v>
      </c>
      <c r="H337" s="679"/>
      <c r="I337" s="1357" t="s">
        <v>4435</v>
      </c>
      <c r="J337" s="741" t="s">
        <v>4437</v>
      </c>
      <c r="K337" s="743">
        <v>4.95E-4</v>
      </c>
      <c r="L337" s="743">
        <v>5.2599999999999999E-4</v>
      </c>
      <c r="M337" s="681"/>
      <c r="N337" s="679"/>
      <c r="O337" s="679"/>
      <c r="P337" s="679"/>
      <c r="Q337" s="679"/>
      <c r="R337" s="679"/>
      <c r="S337" s="679"/>
      <c r="T337" s="679"/>
      <c r="U337" s="679"/>
    </row>
    <row r="338" spans="1:21" ht="17.25" customHeight="1">
      <c r="A338" s="703" t="s">
        <v>4574</v>
      </c>
      <c r="B338" s="704" t="s">
        <v>4575</v>
      </c>
      <c r="C338" s="707">
        <v>0.20499999999999999</v>
      </c>
      <c r="D338" s="706"/>
      <c r="E338" s="702">
        <v>0.38800000000000001</v>
      </c>
      <c r="G338" s="678" t="str">
        <f t="shared" si="5"/>
        <v>A0216</v>
      </c>
      <c r="H338" s="679"/>
      <c r="I338" s="1357" t="s">
        <v>4438</v>
      </c>
      <c r="J338" s="741" t="s">
        <v>4440</v>
      </c>
      <c r="K338" s="743">
        <v>3.6400000000000001E-4</v>
      </c>
      <c r="L338" s="743">
        <v>3.0800000000000001E-4</v>
      </c>
      <c r="M338" s="681"/>
      <c r="N338" s="679"/>
      <c r="O338" s="679"/>
      <c r="P338" s="679"/>
      <c r="Q338" s="679"/>
      <c r="R338" s="679"/>
      <c r="S338" s="679"/>
      <c r="T338" s="679"/>
      <c r="U338" s="679"/>
    </row>
    <row r="339" spans="1:21" ht="17.25" customHeight="1">
      <c r="A339" s="703" t="s">
        <v>4577</v>
      </c>
      <c r="B339" s="704" t="s">
        <v>4578</v>
      </c>
      <c r="C339" s="707">
        <v>0.28400000000000003</v>
      </c>
      <c r="D339" s="706"/>
      <c r="E339" s="702">
        <v>0.55500000000000005</v>
      </c>
      <c r="G339" s="678" t="str">
        <f t="shared" si="5"/>
        <v>A0217</v>
      </c>
      <c r="H339" s="679"/>
      <c r="I339" s="1357" t="s">
        <v>4441</v>
      </c>
      <c r="J339" s="741" t="s">
        <v>4443</v>
      </c>
      <c r="K339" s="743">
        <v>3.6400000000000001E-4</v>
      </c>
      <c r="L339" s="743">
        <v>3.0800000000000001E-4</v>
      </c>
      <c r="M339" s="681"/>
      <c r="N339" s="679"/>
      <c r="O339" s="679"/>
      <c r="P339" s="679"/>
      <c r="Q339" s="679"/>
      <c r="R339" s="679"/>
      <c r="S339" s="679"/>
      <c r="T339" s="679"/>
      <c r="U339" s="679"/>
    </row>
    <row r="340" spans="1:21" ht="17.25" customHeight="1">
      <c r="A340" s="703" t="s">
        <v>4580</v>
      </c>
      <c r="B340" s="704" t="s">
        <v>4581</v>
      </c>
      <c r="C340" s="707">
        <v>0.28999999999999998</v>
      </c>
      <c r="D340" s="706"/>
      <c r="E340" s="702">
        <v>0.46799999999999997</v>
      </c>
      <c r="G340" s="678" t="str">
        <f t="shared" si="5"/>
        <v>A0218</v>
      </c>
      <c r="H340" s="679"/>
      <c r="I340" s="1357" t="s">
        <v>4446</v>
      </c>
      <c r="J340" s="741" t="s">
        <v>4447</v>
      </c>
      <c r="K340" s="743">
        <v>3.7399999999999998E-4</v>
      </c>
      <c r="L340" s="743">
        <v>0</v>
      </c>
      <c r="M340" s="681"/>
      <c r="N340" s="679"/>
      <c r="O340" s="679"/>
      <c r="P340" s="679"/>
      <c r="Q340" s="679"/>
      <c r="R340" s="679"/>
      <c r="S340" s="679"/>
      <c r="T340" s="679"/>
      <c r="U340" s="679"/>
    </row>
    <row r="341" spans="1:21">
      <c r="A341" s="703" t="s">
        <v>4583</v>
      </c>
      <c r="B341" s="704" t="s">
        <v>4584</v>
      </c>
      <c r="C341" s="707">
        <v>0.312</v>
      </c>
      <c r="D341" s="708"/>
      <c r="E341" s="702">
        <v>0.45700000000000002</v>
      </c>
      <c r="G341" s="678" t="str">
        <f t="shared" si="5"/>
        <v>A0220</v>
      </c>
      <c r="H341" s="679"/>
      <c r="I341" s="1357" t="s">
        <v>5849</v>
      </c>
      <c r="J341" s="741" t="s">
        <v>4447</v>
      </c>
      <c r="K341" s="743">
        <v>3.7399999999999998E-4</v>
      </c>
      <c r="L341" s="743">
        <v>8.7900000000000001E-4</v>
      </c>
      <c r="M341" s="681"/>
      <c r="N341" s="679"/>
      <c r="O341" s="679"/>
      <c r="P341" s="679"/>
      <c r="Q341" s="679"/>
      <c r="R341" s="679"/>
      <c r="S341" s="679"/>
      <c r="T341" s="679"/>
      <c r="U341" s="679"/>
    </row>
    <row r="342" spans="1:21" ht="15.75" customHeight="1">
      <c r="A342" s="716" t="s">
        <v>4586</v>
      </c>
      <c r="B342" s="709" t="s">
        <v>4587</v>
      </c>
      <c r="C342" s="696">
        <v>0.46900000000000003</v>
      </c>
      <c r="D342" s="697" t="s">
        <v>3902</v>
      </c>
      <c r="E342" s="702">
        <v>0</v>
      </c>
      <c r="G342" s="678" t="str">
        <f t="shared" si="5"/>
        <v>A0221</v>
      </c>
      <c r="H342" s="679"/>
      <c r="I342" s="1357" t="s">
        <v>4450</v>
      </c>
      <c r="J342" s="741" t="s">
        <v>5850</v>
      </c>
      <c r="K342" s="743">
        <v>4.8899999999999996E-4</v>
      </c>
      <c r="L342" s="743">
        <v>0</v>
      </c>
      <c r="M342" s="681"/>
      <c r="N342" s="679"/>
      <c r="O342" s="679"/>
      <c r="P342" s="679"/>
      <c r="Q342" s="679"/>
      <c r="R342" s="679"/>
      <c r="S342" s="679"/>
      <c r="T342" s="679"/>
      <c r="U342" s="679"/>
    </row>
    <row r="343" spans="1:21" ht="15.75" customHeight="1">
      <c r="A343" s="699"/>
      <c r="B343" s="700"/>
      <c r="C343" s="701"/>
      <c r="D343" s="697" t="s">
        <v>3921</v>
      </c>
      <c r="E343" s="702">
        <v>0.52600000000000002</v>
      </c>
      <c r="G343" s="678" t="str">
        <f t="shared" si="5"/>
        <v>A0221</v>
      </c>
      <c r="H343" s="679"/>
      <c r="I343" s="1357" t="s">
        <v>4451</v>
      </c>
      <c r="J343" s="741" t="s">
        <v>5850</v>
      </c>
      <c r="K343" s="743">
        <v>4.8899999999999996E-4</v>
      </c>
      <c r="L343" s="743">
        <v>2.0999999999999998E-4</v>
      </c>
      <c r="M343" s="681"/>
      <c r="N343" s="679"/>
      <c r="O343" s="679"/>
      <c r="P343" s="679"/>
      <c r="Q343" s="679"/>
      <c r="R343" s="679"/>
      <c r="S343" s="679"/>
      <c r="T343" s="679"/>
      <c r="U343" s="679"/>
    </row>
    <row r="344" spans="1:21" ht="17.25" customHeight="1">
      <c r="A344" s="703" t="s">
        <v>4589</v>
      </c>
      <c r="B344" s="704" t="s">
        <v>4590</v>
      </c>
      <c r="C344" s="707">
        <v>0.50900000000000001</v>
      </c>
      <c r="D344" s="706"/>
      <c r="E344" s="702">
        <v>0.54199999999999993</v>
      </c>
      <c r="G344" s="678" t="str">
        <f t="shared" si="5"/>
        <v>A0222</v>
      </c>
      <c r="H344" s="679"/>
      <c r="I344" s="1357" t="s">
        <v>4452</v>
      </c>
      <c r="J344" s="741" t="s">
        <v>5850</v>
      </c>
      <c r="K344" s="743">
        <v>4.8899999999999996E-4</v>
      </c>
      <c r="L344" s="743">
        <v>2.9399999999999999E-4</v>
      </c>
      <c r="M344" s="681"/>
      <c r="N344" s="679"/>
      <c r="O344" s="679"/>
      <c r="P344" s="679"/>
      <c r="Q344" s="679"/>
      <c r="R344" s="679"/>
      <c r="S344" s="679"/>
      <c r="T344" s="679"/>
      <c r="U344" s="679"/>
    </row>
    <row r="345" spans="1:21" ht="17.25" customHeight="1">
      <c r="A345" s="703" t="s">
        <v>4591</v>
      </c>
      <c r="B345" s="704" t="s">
        <v>4592</v>
      </c>
      <c r="C345" s="707">
        <v>0.34600000000000003</v>
      </c>
      <c r="D345" s="706"/>
      <c r="E345" s="702">
        <v>0.29100000000000004</v>
      </c>
      <c r="G345" s="678" t="str">
        <f t="shared" si="5"/>
        <v>A0223</v>
      </c>
      <c r="H345" s="679"/>
      <c r="I345" s="1357" t="s">
        <v>4453</v>
      </c>
      <c r="J345" s="741" t="s">
        <v>5850</v>
      </c>
      <c r="K345" s="743">
        <v>4.8899999999999996E-4</v>
      </c>
      <c r="L345" s="743">
        <v>3.1500000000000001E-4</v>
      </c>
      <c r="M345" s="681"/>
      <c r="N345" s="679"/>
      <c r="O345" s="679"/>
      <c r="P345" s="679"/>
      <c r="Q345" s="679"/>
      <c r="R345" s="679"/>
      <c r="S345" s="679"/>
      <c r="T345" s="679"/>
      <c r="U345" s="679"/>
    </row>
    <row r="346" spans="1:21" ht="15.75" customHeight="1">
      <c r="A346" s="717" t="s">
        <v>4594</v>
      </c>
      <c r="B346" s="711" t="s">
        <v>4595</v>
      </c>
      <c r="C346" s="712">
        <v>0.39399999999999996</v>
      </c>
      <c r="D346" s="697" t="s">
        <v>3902</v>
      </c>
      <c r="E346" s="702">
        <v>0</v>
      </c>
      <c r="G346" s="678" t="str">
        <f t="shared" si="5"/>
        <v>A0226</v>
      </c>
      <c r="H346" s="679"/>
      <c r="I346" s="1357" t="s">
        <v>4454</v>
      </c>
      <c r="J346" s="741" t="s">
        <v>5850</v>
      </c>
      <c r="K346" s="743">
        <v>4.8899999999999996E-4</v>
      </c>
      <c r="L346" s="743">
        <v>3.7800000000000003E-4</v>
      </c>
      <c r="M346" s="681"/>
      <c r="N346" s="679"/>
      <c r="O346" s="679"/>
      <c r="P346" s="679"/>
      <c r="Q346" s="679"/>
      <c r="R346" s="679"/>
      <c r="S346" s="679"/>
      <c r="T346" s="679"/>
      <c r="U346" s="679"/>
    </row>
    <row r="347" spans="1:21" ht="15.75" customHeight="1">
      <c r="A347" s="713"/>
      <c r="B347" s="714"/>
      <c r="C347" s="715"/>
      <c r="D347" s="697" t="s">
        <v>3905</v>
      </c>
      <c r="E347" s="702">
        <v>0</v>
      </c>
      <c r="G347" s="678" t="str">
        <f t="shared" si="5"/>
        <v>A0226</v>
      </c>
      <c r="H347" s="679"/>
      <c r="I347" s="1357" t="s">
        <v>4455</v>
      </c>
      <c r="J347" s="741" t="s">
        <v>5850</v>
      </c>
      <c r="K347" s="743">
        <v>4.8899999999999996E-4</v>
      </c>
      <c r="L347" s="743">
        <v>3.57E-4</v>
      </c>
      <c r="M347" s="681"/>
      <c r="N347" s="679"/>
      <c r="O347" s="679"/>
      <c r="P347" s="679"/>
      <c r="Q347" s="679"/>
      <c r="R347" s="679"/>
      <c r="S347" s="679"/>
      <c r="T347" s="679"/>
      <c r="U347" s="679"/>
    </row>
    <row r="348" spans="1:21" ht="15.75" customHeight="1">
      <c r="A348" s="713"/>
      <c r="B348" s="714"/>
      <c r="C348" s="715"/>
      <c r="D348" s="697" t="s">
        <v>4150</v>
      </c>
      <c r="E348" s="702">
        <v>0</v>
      </c>
      <c r="G348" s="678" t="str">
        <f t="shared" si="5"/>
        <v>A0226</v>
      </c>
      <c r="H348" s="679"/>
      <c r="I348" s="1357" t="s">
        <v>4456</v>
      </c>
      <c r="J348" s="741" t="s">
        <v>5850</v>
      </c>
      <c r="K348" s="743">
        <v>4.8899999999999996E-4</v>
      </c>
      <c r="L348" s="743">
        <v>3.3600000000000004E-4</v>
      </c>
      <c r="M348" s="681"/>
      <c r="N348" s="679"/>
      <c r="O348" s="679"/>
      <c r="P348" s="679"/>
      <c r="Q348" s="679"/>
      <c r="R348" s="679"/>
      <c r="S348" s="679"/>
      <c r="T348" s="679"/>
      <c r="U348" s="679"/>
    </row>
    <row r="349" spans="1:21">
      <c r="A349" s="703" t="s">
        <v>4600</v>
      </c>
      <c r="B349" s="704" t="s">
        <v>4601</v>
      </c>
      <c r="C349" s="707">
        <v>0.48299999999999998</v>
      </c>
      <c r="D349" s="708"/>
      <c r="E349" s="702">
        <v>0.46700000000000003</v>
      </c>
      <c r="G349" s="678" t="str">
        <f t="shared" si="5"/>
        <v>A0227</v>
      </c>
      <c r="H349" s="679"/>
      <c r="I349" s="1357" t="s">
        <v>4457</v>
      </c>
      <c r="J349" s="741" t="s">
        <v>5850</v>
      </c>
      <c r="K349" s="743">
        <v>4.8899999999999996E-4</v>
      </c>
      <c r="L349" s="743">
        <v>2.7300000000000002E-4</v>
      </c>
      <c r="M349" s="681"/>
      <c r="N349" s="679"/>
      <c r="O349" s="679"/>
      <c r="P349" s="679"/>
      <c r="Q349" s="679"/>
      <c r="R349" s="679"/>
      <c r="S349" s="679"/>
      <c r="T349" s="679"/>
      <c r="U349" s="679"/>
    </row>
    <row r="350" spans="1:21" ht="17.25" customHeight="1">
      <c r="A350" s="703" t="s">
        <v>4603</v>
      </c>
      <c r="B350" s="704" t="s">
        <v>4604</v>
      </c>
      <c r="C350" s="707">
        <v>0.20799999999999999</v>
      </c>
      <c r="D350" s="706"/>
      <c r="E350" s="702">
        <v>0.32500000000000001</v>
      </c>
      <c r="G350" s="678" t="str">
        <f t="shared" si="5"/>
        <v>A0228</v>
      </c>
      <c r="H350" s="679"/>
      <c r="I350" s="1357" t="s">
        <v>5851</v>
      </c>
      <c r="J350" s="741" t="s">
        <v>5850</v>
      </c>
      <c r="K350" s="743">
        <v>4.8899999999999996E-4</v>
      </c>
      <c r="L350" s="743">
        <v>1.6800000000000002E-4</v>
      </c>
      <c r="M350" s="681"/>
      <c r="N350" s="679"/>
      <c r="O350" s="679"/>
      <c r="P350" s="679"/>
      <c r="Q350" s="679"/>
      <c r="R350" s="679"/>
      <c r="S350" s="679"/>
      <c r="T350" s="679"/>
      <c r="U350" s="679"/>
    </row>
    <row r="351" spans="1:21" ht="15.75" customHeight="1">
      <c r="A351" s="716" t="s">
        <v>4606</v>
      </c>
      <c r="B351" s="709" t="s">
        <v>4607</v>
      </c>
      <c r="C351" s="696">
        <v>1.8000000000000002E-2</v>
      </c>
      <c r="D351" s="697" t="s">
        <v>3902</v>
      </c>
      <c r="E351" s="702">
        <v>0</v>
      </c>
      <c r="G351" s="678" t="str">
        <f t="shared" si="5"/>
        <v>A0229</v>
      </c>
      <c r="H351" s="679"/>
      <c r="I351" s="1357" t="s">
        <v>5852</v>
      </c>
      <c r="J351" s="741" t="s">
        <v>5850</v>
      </c>
      <c r="K351" s="743">
        <v>4.8899999999999996E-4</v>
      </c>
      <c r="L351" s="743">
        <v>3.9899999999999999E-4</v>
      </c>
      <c r="M351" s="681"/>
      <c r="N351" s="679"/>
      <c r="O351" s="679"/>
      <c r="P351" s="679"/>
      <c r="Q351" s="679"/>
      <c r="R351" s="679"/>
      <c r="S351" s="679"/>
      <c r="T351" s="679"/>
      <c r="U351" s="679"/>
    </row>
    <row r="352" spans="1:21" ht="15.75" customHeight="1">
      <c r="A352" s="699"/>
      <c r="B352" s="700"/>
      <c r="C352" s="701"/>
      <c r="D352" s="697" t="s">
        <v>3905</v>
      </c>
      <c r="E352" s="702">
        <v>0</v>
      </c>
      <c r="G352" s="678" t="str">
        <f t="shared" si="5"/>
        <v>A0229</v>
      </c>
      <c r="H352" s="679"/>
      <c r="I352" s="1357" t="s">
        <v>5853</v>
      </c>
      <c r="J352" s="741" t="s">
        <v>5850</v>
      </c>
      <c r="K352" s="743">
        <v>4.8899999999999996E-4</v>
      </c>
      <c r="L352" s="743">
        <v>4.4799999999999999E-4</v>
      </c>
      <c r="M352" s="681"/>
      <c r="N352" s="679"/>
      <c r="O352" s="679"/>
      <c r="P352" s="679"/>
      <c r="Q352" s="679"/>
      <c r="R352" s="679"/>
      <c r="S352" s="679"/>
      <c r="T352" s="679"/>
      <c r="U352" s="679"/>
    </row>
    <row r="353" spans="1:21" ht="15.75" customHeight="1">
      <c r="A353" s="699"/>
      <c r="B353" s="700"/>
      <c r="C353" s="701"/>
      <c r="D353" s="697" t="s">
        <v>3907</v>
      </c>
      <c r="E353" s="702">
        <v>6.2E-2</v>
      </c>
      <c r="G353" s="678" t="str">
        <f t="shared" si="5"/>
        <v>A0229</v>
      </c>
      <c r="H353" s="679"/>
      <c r="I353" s="1357" t="s">
        <v>5854</v>
      </c>
      <c r="J353" s="741" t="s">
        <v>4460</v>
      </c>
      <c r="K353" s="743">
        <v>2.3000000000000001E-4</v>
      </c>
      <c r="L353" s="743">
        <v>0</v>
      </c>
      <c r="M353" s="681"/>
      <c r="N353" s="679"/>
      <c r="O353" s="679"/>
      <c r="P353" s="679"/>
      <c r="Q353" s="679"/>
      <c r="R353" s="679"/>
      <c r="S353" s="679"/>
      <c r="T353" s="679"/>
      <c r="U353" s="679"/>
    </row>
    <row r="354" spans="1:21" ht="15.75" customHeight="1">
      <c r="A354" s="699"/>
      <c r="B354" s="700"/>
      <c r="C354" s="701"/>
      <c r="D354" s="697" t="s">
        <v>3940</v>
      </c>
      <c r="E354" s="702">
        <v>4.3999999999999997E-2</v>
      </c>
      <c r="G354" s="678" t="str">
        <f t="shared" si="5"/>
        <v>A0229</v>
      </c>
      <c r="H354" s="679"/>
      <c r="I354" s="1357" t="s">
        <v>5855</v>
      </c>
      <c r="J354" s="741" t="s">
        <v>4460</v>
      </c>
      <c r="K354" s="743">
        <v>2.3000000000000001E-4</v>
      </c>
      <c r="L354" s="743">
        <v>0</v>
      </c>
      <c r="M354" s="681"/>
      <c r="N354" s="679"/>
      <c r="O354" s="679"/>
      <c r="P354" s="679"/>
      <c r="Q354" s="679"/>
      <c r="R354" s="679"/>
      <c r="S354" s="679"/>
      <c r="T354" s="679"/>
      <c r="U354" s="679"/>
    </row>
    <row r="355" spans="1:21" ht="15.75" customHeight="1">
      <c r="A355" s="699"/>
      <c r="B355" s="700"/>
      <c r="C355" s="701"/>
      <c r="D355" s="697" t="s">
        <v>3996</v>
      </c>
      <c r="E355" s="702">
        <v>9.0999999999999998E-2</v>
      </c>
      <c r="G355" s="678" t="str">
        <f t="shared" si="5"/>
        <v>A0229</v>
      </c>
      <c r="H355" s="679"/>
      <c r="I355" s="1357" t="s">
        <v>5856</v>
      </c>
      <c r="J355" s="741" t="s">
        <v>4460</v>
      </c>
      <c r="K355" s="743">
        <v>2.3000000000000001E-4</v>
      </c>
      <c r="L355" s="743">
        <v>2.0000000000000001E-4</v>
      </c>
      <c r="M355" s="681"/>
      <c r="N355" s="679"/>
      <c r="O355" s="679"/>
      <c r="P355" s="679"/>
      <c r="Q355" s="679"/>
      <c r="R355" s="679"/>
      <c r="S355" s="679"/>
      <c r="T355" s="679"/>
      <c r="U355" s="679"/>
    </row>
    <row r="356" spans="1:21" ht="17.25" customHeight="1">
      <c r="A356" s="703" t="s">
        <v>4610</v>
      </c>
      <c r="B356" s="704" t="s">
        <v>4611</v>
      </c>
      <c r="C356" s="705">
        <v>0.47</v>
      </c>
      <c r="D356" s="706"/>
      <c r="E356" s="722">
        <v>0.47</v>
      </c>
      <c r="G356" s="678" t="str">
        <f t="shared" si="5"/>
        <v>A0230</v>
      </c>
      <c r="H356" s="679"/>
      <c r="I356" s="1357" t="s">
        <v>4461</v>
      </c>
      <c r="J356" s="741" t="s">
        <v>4463</v>
      </c>
      <c r="K356" s="743">
        <v>5.1800000000000001E-4</v>
      </c>
      <c r="L356" s="743">
        <v>5.4000000000000001E-4</v>
      </c>
      <c r="M356" s="681"/>
      <c r="N356" s="679"/>
      <c r="O356" s="679"/>
      <c r="P356" s="679"/>
      <c r="Q356" s="679"/>
      <c r="R356" s="679"/>
      <c r="S356" s="679"/>
      <c r="T356" s="679"/>
      <c r="U356" s="679"/>
    </row>
    <row r="357" spans="1:21" ht="15.75" customHeight="1">
      <c r="A357" s="716" t="s">
        <v>4612</v>
      </c>
      <c r="B357" s="709" t="s">
        <v>4613</v>
      </c>
      <c r="C357" s="696">
        <v>0.154</v>
      </c>
      <c r="D357" s="697" t="s">
        <v>3902</v>
      </c>
      <c r="E357" s="702">
        <v>0</v>
      </c>
      <c r="G357" s="678" t="str">
        <f t="shared" si="5"/>
        <v>A0231</v>
      </c>
      <c r="H357" s="679"/>
      <c r="I357" s="1357" t="s">
        <v>4466</v>
      </c>
      <c r="J357" s="741" t="s">
        <v>4468</v>
      </c>
      <c r="K357" s="743">
        <v>4.8500000000000003E-4</v>
      </c>
      <c r="L357" s="743">
        <v>5.4699999999999996E-4</v>
      </c>
      <c r="M357" s="681"/>
      <c r="N357" s="679"/>
      <c r="O357" s="679"/>
      <c r="P357" s="679"/>
      <c r="Q357" s="679"/>
      <c r="R357" s="679"/>
      <c r="S357" s="679"/>
      <c r="T357" s="679"/>
      <c r="U357" s="679"/>
    </row>
    <row r="358" spans="1:21" ht="15.75" customHeight="1">
      <c r="A358" s="699"/>
      <c r="B358" s="700"/>
      <c r="C358" s="701"/>
      <c r="D358" s="697" t="s">
        <v>3921</v>
      </c>
      <c r="E358" s="702">
        <v>0.45199999999999996</v>
      </c>
      <c r="G358" s="678" t="str">
        <f t="shared" si="5"/>
        <v>A0231</v>
      </c>
      <c r="H358" s="679"/>
      <c r="I358" s="1357" t="s">
        <v>4471</v>
      </c>
      <c r="J358" s="741" t="s">
        <v>4472</v>
      </c>
      <c r="K358" s="743">
        <v>4.17E-4</v>
      </c>
      <c r="L358" s="743">
        <v>0</v>
      </c>
      <c r="M358" s="681"/>
      <c r="N358" s="679"/>
      <c r="O358" s="679"/>
      <c r="P358" s="679"/>
      <c r="Q358" s="679"/>
      <c r="R358" s="679"/>
      <c r="S358" s="679"/>
      <c r="T358" s="679"/>
      <c r="U358" s="679"/>
    </row>
    <row r="359" spans="1:21" ht="17.25" customHeight="1">
      <c r="A359" s="703" t="s">
        <v>4616</v>
      </c>
      <c r="B359" s="719" t="s">
        <v>4617</v>
      </c>
      <c r="C359" s="707">
        <v>0.34</v>
      </c>
      <c r="D359" s="706"/>
      <c r="E359" s="702">
        <v>0.56599999999999995</v>
      </c>
      <c r="G359" s="678" t="str">
        <f t="shared" si="5"/>
        <v>A0232</v>
      </c>
      <c r="H359" s="679"/>
      <c r="I359" s="1357" t="s">
        <v>5857</v>
      </c>
      <c r="J359" s="741" t="s">
        <v>4472</v>
      </c>
      <c r="K359" s="743">
        <v>4.17E-4</v>
      </c>
      <c r="L359" s="743">
        <v>4.5800000000000002E-4</v>
      </c>
      <c r="M359" s="681"/>
      <c r="N359" s="679"/>
      <c r="O359" s="679"/>
      <c r="P359" s="679"/>
      <c r="Q359" s="679"/>
      <c r="R359" s="679"/>
      <c r="S359" s="679"/>
      <c r="T359" s="679"/>
      <c r="U359" s="679"/>
    </row>
    <row r="360" spans="1:21" ht="17.25" customHeight="1">
      <c r="A360" s="703" t="s">
        <v>4618</v>
      </c>
      <c r="B360" s="704" t="s">
        <v>4619</v>
      </c>
      <c r="C360" s="707">
        <v>0.187</v>
      </c>
      <c r="D360" s="706"/>
      <c r="E360" s="702">
        <v>0.19600000000000001</v>
      </c>
      <c r="G360" s="678" t="str">
        <f t="shared" si="5"/>
        <v>A0234</v>
      </c>
      <c r="H360" s="679"/>
      <c r="I360" s="1357" t="s">
        <v>4473</v>
      </c>
      <c r="J360" s="741" t="s">
        <v>4475</v>
      </c>
      <c r="K360" s="743">
        <v>5.1000000000000004E-4</v>
      </c>
      <c r="L360" s="743">
        <v>5.5900000000000004E-4</v>
      </c>
      <c r="M360" s="681"/>
      <c r="N360" s="679"/>
      <c r="O360" s="679"/>
      <c r="P360" s="679"/>
      <c r="Q360" s="679"/>
      <c r="R360" s="679"/>
      <c r="S360" s="679"/>
      <c r="T360" s="679"/>
      <c r="U360" s="679"/>
    </row>
    <row r="361" spans="1:21" ht="17.25" customHeight="1">
      <c r="A361" s="703" t="s">
        <v>4621</v>
      </c>
      <c r="B361" s="704" t="s">
        <v>4622</v>
      </c>
      <c r="C361" s="707">
        <v>0.32699999999999996</v>
      </c>
      <c r="D361" s="706"/>
      <c r="E361" s="702">
        <v>0.59399999999999997</v>
      </c>
      <c r="G361" s="678" t="str">
        <f t="shared" si="5"/>
        <v>A0235</v>
      </c>
      <c r="H361" s="679"/>
      <c r="I361" s="1357" t="s">
        <v>4478</v>
      </c>
      <c r="J361" s="741" t="s">
        <v>5858</v>
      </c>
      <c r="K361" s="743">
        <v>5.5400000000000002E-4</v>
      </c>
      <c r="L361" s="743">
        <v>0</v>
      </c>
      <c r="M361" s="681"/>
      <c r="N361" s="679"/>
      <c r="O361" s="679"/>
      <c r="P361" s="679"/>
      <c r="Q361" s="679"/>
      <c r="R361" s="679"/>
      <c r="S361" s="679"/>
      <c r="T361" s="679"/>
      <c r="U361" s="679"/>
    </row>
    <row r="362" spans="1:21">
      <c r="A362" s="703" t="s">
        <v>4624</v>
      </c>
      <c r="B362" s="704" t="s">
        <v>4625</v>
      </c>
      <c r="C362" s="707">
        <v>0.41800000000000004</v>
      </c>
      <c r="D362" s="708"/>
      <c r="E362" s="702">
        <v>0.51700000000000002</v>
      </c>
      <c r="G362" s="678" t="str">
        <f t="shared" si="5"/>
        <v>A0236</v>
      </c>
      <c r="H362" s="679"/>
      <c r="I362" s="1357" t="s">
        <v>4479</v>
      </c>
      <c r="J362" s="741" t="s">
        <v>5858</v>
      </c>
      <c r="K362" s="743">
        <v>5.5400000000000002E-4</v>
      </c>
      <c r="L362" s="743">
        <v>0</v>
      </c>
      <c r="M362" s="681"/>
      <c r="N362" s="679"/>
      <c r="O362" s="679"/>
      <c r="P362" s="679"/>
      <c r="Q362" s="679"/>
      <c r="R362" s="679"/>
      <c r="S362" s="679"/>
      <c r="T362" s="679"/>
      <c r="U362" s="679"/>
    </row>
    <row r="363" spans="1:21" ht="17.25" customHeight="1">
      <c r="A363" s="703" t="s">
        <v>4626</v>
      </c>
      <c r="B363" s="704" t="s">
        <v>4627</v>
      </c>
      <c r="C363" s="707">
        <v>3.9E-2</v>
      </c>
      <c r="D363" s="706"/>
      <c r="E363" s="702">
        <v>0.43600000000000005</v>
      </c>
      <c r="G363" s="678" t="str">
        <f t="shared" si="5"/>
        <v>A0237</v>
      </c>
      <c r="H363" s="679"/>
      <c r="I363" s="1357" t="s">
        <v>4480</v>
      </c>
      <c r="J363" s="741" t="s">
        <v>5858</v>
      </c>
      <c r="K363" s="743">
        <v>5.5400000000000002E-4</v>
      </c>
      <c r="L363" s="743">
        <v>5.6399999999999994E-4</v>
      </c>
      <c r="M363" s="681"/>
      <c r="N363" s="679"/>
      <c r="O363" s="679"/>
      <c r="P363" s="679"/>
      <c r="Q363" s="679"/>
      <c r="R363" s="679"/>
      <c r="S363" s="679"/>
      <c r="T363" s="679"/>
      <c r="U363" s="679"/>
    </row>
    <row r="364" spans="1:21" ht="17.25" customHeight="1">
      <c r="A364" s="703" t="s">
        <v>4629</v>
      </c>
      <c r="B364" s="704" t="s">
        <v>4630</v>
      </c>
      <c r="C364" s="707">
        <v>0.433</v>
      </c>
      <c r="D364" s="706"/>
      <c r="E364" s="702">
        <v>0.40299999999999997</v>
      </c>
      <c r="G364" s="678" t="str">
        <f t="shared" si="5"/>
        <v>A0239</v>
      </c>
      <c r="H364" s="679"/>
      <c r="I364" s="1357" t="s">
        <v>5859</v>
      </c>
      <c r="J364" s="741" t="s">
        <v>5860</v>
      </c>
      <c r="K364" s="743">
        <v>4.5300000000000001E-4</v>
      </c>
      <c r="L364" s="743">
        <v>1.25E-4</v>
      </c>
      <c r="M364" s="681"/>
      <c r="N364" s="679"/>
      <c r="O364" s="679"/>
      <c r="P364" s="679"/>
      <c r="Q364" s="679"/>
      <c r="R364" s="679"/>
      <c r="S364" s="679"/>
      <c r="T364" s="679"/>
      <c r="U364" s="679"/>
    </row>
    <row r="365" spans="1:21" ht="17.25" customHeight="1">
      <c r="A365" s="703" t="s">
        <v>4632</v>
      </c>
      <c r="B365" s="704" t="s">
        <v>4633</v>
      </c>
      <c r="C365" s="707">
        <v>0.36900000000000005</v>
      </c>
      <c r="D365" s="706"/>
      <c r="E365" s="702">
        <v>0.34200000000000003</v>
      </c>
      <c r="G365" s="678" t="str">
        <f t="shared" si="5"/>
        <v>A0240</v>
      </c>
      <c r="H365" s="679"/>
      <c r="I365" s="1357" t="s">
        <v>5861</v>
      </c>
      <c r="J365" s="741" t="s">
        <v>5860</v>
      </c>
      <c r="K365" s="743">
        <v>4.5300000000000001E-4</v>
      </c>
      <c r="L365" s="743">
        <v>3.2499999999999999E-4</v>
      </c>
      <c r="M365" s="681"/>
      <c r="N365" s="679"/>
      <c r="O365" s="679"/>
      <c r="P365" s="679"/>
      <c r="Q365" s="679"/>
      <c r="R365" s="679"/>
      <c r="S365" s="679"/>
      <c r="T365" s="679"/>
      <c r="U365" s="679"/>
    </row>
    <row r="366" spans="1:21" ht="17.25" customHeight="1">
      <c r="A366" s="703" t="s">
        <v>4635</v>
      </c>
      <c r="B366" s="704" t="s">
        <v>4636</v>
      </c>
      <c r="C366" s="707">
        <v>0.35599999999999998</v>
      </c>
      <c r="D366" s="706"/>
      <c r="E366" s="702">
        <v>0.30099999999999999</v>
      </c>
      <c r="G366" s="678" t="str">
        <f t="shared" si="5"/>
        <v>A0241</v>
      </c>
      <c r="H366" s="679"/>
      <c r="I366" s="1357" t="s">
        <v>5862</v>
      </c>
      <c r="J366" s="741" t="s">
        <v>5860</v>
      </c>
      <c r="K366" s="743">
        <v>4.5300000000000001E-4</v>
      </c>
      <c r="L366" s="743">
        <v>4.5300000000000001E-4</v>
      </c>
      <c r="M366" s="681"/>
      <c r="N366" s="679"/>
      <c r="O366" s="679"/>
      <c r="P366" s="679"/>
      <c r="Q366" s="679"/>
      <c r="R366" s="679"/>
      <c r="S366" s="679"/>
      <c r="T366" s="679"/>
      <c r="U366" s="679"/>
    </row>
    <row r="367" spans="1:21" ht="15.75" customHeight="1">
      <c r="A367" s="716" t="s">
        <v>4638</v>
      </c>
      <c r="B367" s="709" t="s">
        <v>4639</v>
      </c>
      <c r="C367" s="696">
        <v>0.35</v>
      </c>
      <c r="D367" s="697" t="s">
        <v>3902</v>
      </c>
      <c r="E367" s="702">
        <v>0.35399999999999998</v>
      </c>
      <c r="G367" s="678" t="str">
        <f t="shared" si="5"/>
        <v>A0242</v>
      </c>
      <c r="H367" s="679"/>
      <c r="I367" s="1357" t="s">
        <v>4485</v>
      </c>
      <c r="J367" s="741" t="s">
        <v>4486</v>
      </c>
      <c r="K367" s="743">
        <v>3.6200000000000002E-4</v>
      </c>
      <c r="L367" s="743">
        <v>2.9499999999999996E-4</v>
      </c>
      <c r="M367" s="681"/>
      <c r="N367" s="679"/>
      <c r="O367" s="679"/>
      <c r="P367" s="679"/>
      <c r="Q367" s="679"/>
      <c r="R367" s="679"/>
      <c r="S367" s="679"/>
      <c r="T367" s="679"/>
      <c r="U367" s="679"/>
    </row>
    <row r="368" spans="1:21" ht="15.75" customHeight="1">
      <c r="A368" s="699"/>
      <c r="B368" s="700"/>
      <c r="C368" s="701"/>
      <c r="D368" s="697" t="s">
        <v>3921</v>
      </c>
      <c r="E368" s="702">
        <v>0.35899999999999999</v>
      </c>
      <c r="G368" s="678" t="str">
        <f t="shared" si="5"/>
        <v>A0242</v>
      </c>
      <c r="H368" s="679"/>
      <c r="I368" s="1357" t="s">
        <v>5863</v>
      </c>
      <c r="J368" s="741" t="s">
        <v>4486</v>
      </c>
      <c r="K368" s="743">
        <v>3.6200000000000002E-4</v>
      </c>
      <c r="L368" s="743">
        <v>0</v>
      </c>
      <c r="M368" s="681"/>
      <c r="N368" s="679"/>
      <c r="O368" s="679"/>
      <c r="P368" s="679"/>
      <c r="Q368" s="679"/>
      <c r="R368" s="679"/>
      <c r="S368" s="679"/>
      <c r="T368" s="679"/>
      <c r="U368" s="679"/>
    </row>
    <row r="369" spans="1:21" ht="17.25" customHeight="1">
      <c r="A369" s="703" t="s">
        <v>4640</v>
      </c>
      <c r="B369" s="704" t="s">
        <v>4641</v>
      </c>
      <c r="C369" s="707">
        <v>0.49399999999999999</v>
      </c>
      <c r="D369" s="706"/>
      <c r="E369" s="702">
        <v>0.51900000000000002</v>
      </c>
      <c r="G369" s="678" t="str">
        <f t="shared" si="5"/>
        <v>A0243</v>
      </c>
      <c r="H369" s="679"/>
      <c r="I369" s="1357" t="s">
        <v>5864</v>
      </c>
      <c r="J369" s="741" t="s">
        <v>4486</v>
      </c>
      <c r="K369" s="743">
        <v>3.6200000000000002E-4</v>
      </c>
      <c r="L369" s="743">
        <v>0</v>
      </c>
      <c r="M369" s="681"/>
      <c r="N369" s="679"/>
      <c r="O369" s="679"/>
      <c r="P369" s="679"/>
      <c r="Q369" s="679"/>
      <c r="R369" s="679"/>
      <c r="S369" s="679"/>
      <c r="T369" s="679"/>
      <c r="U369" s="679"/>
    </row>
    <row r="370" spans="1:21">
      <c r="A370" s="703" t="s">
        <v>4643</v>
      </c>
      <c r="B370" s="704" t="s">
        <v>4644</v>
      </c>
      <c r="C370" s="707">
        <v>0.45899999999999996</v>
      </c>
      <c r="D370" s="708"/>
      <c r="E370" s="702">
        <v>0.501</v>
      </c>
      <c r="G370" s="678" t="str">
        <f t="shared" si="5"/>
        <v>A0245</v>
      </c>
      <c r="H370" s="679"/>
      <c r="I370" s="1357" t="s">
        <v>5865</v>
      </c>
      <c r="J370" s="741" t="s">
        <v>4486</v>
      </c>
      <c r="K370" s="743">
        <v>3.6200000000000002E-4</v>
      </c>
      <c r="L370" s="743">
        <v>6.1200000000000002E-4</v>
      </c>
      <c r="M370" s="681"/>
      <c r="N370" s="679"/>
      <c r="O370" s="679"/>
      <c r="P370" s="679"/>
      <c r="Q370" s="679"/>
      <c r="R370" s="679"/>
      <c r="S370" s="679"/>
      <c r="T370" s="679"/>
      <c r="U370" s="679"/>
    </row>
    <row r="371" spans="1:21">
      <c r="A371" s="703" t="s">
        <v>4646</v>
      </c>
      <c r="B371" s="704" t="s">
        <v>4647</v>
      </c>
      <c r="C371" s="707">
        <v>0.46500000000000002</v>
      </c>
      <c r="D371" s="708"/>
      <c r="E371" s="702">
        <v>0.48399999999999999</v>
      </c>
      <c r="G371" s="678" t="str">
        <f t="shared" si="5"/>
        <v>A0246</v>
      </c>
      <c r="H371" s="679"/>
      <c r="I371" s="1357" t="s">
        <v>4487</v>
      </c>
      <c r="J371" s="741" t="s">
        <v>4489</v>
      </c>
      <c r="K371" s="743">
        <v>4.15E-4</v>
      </c>
      <c r="L371" s="743">
        <v>4.06E-4</v>
      </c>
      <c r="M371" s="681"/>
      <c r="N371" s="679"/>
      <c r="O371" s="679"/>
      <c r="P371" s="679"/>
      <c r="Q371" s="679"/>
      <c r="R371" s="679"/>
      <c r="S371" s="679"/>
      <c r="T371" s="679"/>
      <c r="U371" s="679"/>
    </row>
    <row r="372" spans="1:21" ht="17.25" customHeight="1">
      <c r="A372" s="703" t="s">
        <v>4649</v>
      </c>
      <c r="B372" s="704" t="s">
        <v>4650</v>
      </c>
      <c r="C372" s="707">
        <v>0.51200000000000001</v>
      </c>
      <c r="D372" s="706"/>
      <c r="E372" s="702">
        <v>0.54</v>
      </c>
      <c r="G372" s="678" t="str">
        <f t="shared" si="5"/>
        <v>A0248</v>
      </c>
      <c r="H372" s="679"/>
      <c r="I372" s="1357" t="s">
        <v>4492</v>
      </c>
      <c r="J372" s="741" t="s">
        <v>4493</v>
      </c>
      <c r="K372" s="743">
        <v>4.35E-4</v>
      </c>
      <c r="L372" s="743">
        <v>0</v>
      </c>
      <c r="M372" s="681"/>
      <c r="N372" s="679"/>
      <c r="O372" s="679"/>
      <c r="P372" s="679"/>
      <c r="Q372" s="679"/>
      <c r="R372" s="679"/>
      <c r="S372" s="679"/>
      <c r="T372" s="679"/>
      <c r="U372" s="679"/>
    </row>
    <row r="373" spans="1:21" ht="17.25" customHeight="1">
      <c r="A373" s="703" t="s">
        <v>4652</v>
      </c>
      <c r="B373" s="704" t="s">
        <v>4653</v>
      </c>
      <c r="C373" s="707">
        <v>0.36799999999999999</v>
      </c>
      <c r="D373" s="706"/>
      <c r="E373" s="702">
        <v>0.48500000000000004</v>
      </c>
      <c r="G373" s="678" t="str">
        <f t="shared" si="5"/>
        <v>A0250</v>
      </c>
      <c r="H373" s="679"/>
      <c r="I373" s="1357" t="s">
        <v>5866</v>
      </c>
      <c r="J373" s="741" t="s">
        <v>4493</v>
      </c>
      <c r="K373" s="743">
        <v>4.35E-4</v>
      </c>
      <c r="L373" s="743">
        <v>4.7199999999999998E-4</v>
      </c>
      <c r="M373" s="681"/>
      <c r="N373" s="679"/>
      <c r="O373" s="679"/>
      <c r="P373" s="679"/>
      <c r="Q373" s="679"/>
      <c r="R373" s="679"/>
      <c r="S373" s="679"/>
      <c r="T373" s="679"/>
      <c r="U373" s="679"/>
    </row>
    <row r="374" spans="1:21" ht="17.25" customHeight="1">
      <c r="A374" s="703" t="s">
        <v>4655</v>
      </c>
      <c r="B374" s="704" t="s">
        <v>4656</v>
      </c>
      <c r="C374" s="707">
        <v>0.47800000000000004</v>
      </c>
      <c r="D374" s="706"/>
      <c r="E374" s="702">
        <v>0.504</v>
      </c>
      <c r="G374" s="678" t="str">
        <f t="shared" si="5"/>
        <v>A0253</v>
      </c>
      <c r="H374" s="679"/>
      <c r="I374" s="1357" t="s">
        <v>4494</v>
      </c>
      <c r="J374" s="741" t="s">
        <v>4496</v>
      </c>
      <c r="K374" s="743">
        <v>7.7999999999999999E-5</v>
      </c>
      <c r="L374" s="743">
        <v>6.4999999999999997E-4</v>
      </c>
      <c r="M374" s="681"/>
      <c r="N374" s="679"/>
      <c r="O374" s="679"/>
      <c r="P374" s="679"/>
      <c r="Q374" s="679"/>
      <c r="R374" s="679"/>
      <c r="S374" s="679"/>
      <c r="T374" s="679"/>
      <c r="U374" s="679"/>
    </row>
    <row r="375" spans="1:21" ht="17.25" customHeight="1">
      <c r="A375" s="703" t="s">
        <v>4657</v>
      </c>
      <c r="B375" s="704" t="s">
        <v>4658</v>
      </c>
      <c r="C375" s="707">
        <v>0.46400000000000002</v>
      </c>
      <c r="D375" s="706"/>
      <c r="E375" s="702">
        <v>0.48700000000000004</v>
      </c>
      <c r="G375" s="678" t="str">
        <f t="shared" si="5"/>
        <v>A0254</v>
      </c>
      <c r="H375" s="679"/>
      <c r="I375" s="1357" t="s">
        <v>4499</v>
      </c>
      <c r="J375" s="741" t="s">
        <v>4500</v>
      </c>
      <c r="K375" s="743">
        <v>4.3600000000000008E-4</v>
      </c>
      <c r="L375" s="743">
        <v>0</v>
      </c>
      <c r="M375" s="681"/>
      <c r="N375" s="679"/>
      <c r="O375" s="679"/>
      <c r="P375" s="679"/>
      <c r="Q375" s="679"/>
      <c r="R375" s="679"/>
      <c r="S375" s="679"/>
      <c r="T375" s="679"/>
      <c r="U375" s="679"/>
    </row>
    <row r="376" spans="1:21" ht="17.25" customHeight="1">
      <c r="A376" s="703" t="s">
        <v>4660</v>
      </c>
      <c r="B376" s="704" t="s">
        <v>4661</v>
      </c>
      <c r="C376" s="707">
        <v>0.33300000000000002</v>
      </c>
      <c r="D376" s="706"/>
      <c r="E376" s="702">
        <v>0.41800000000000004</v>
      </c>
      <c r="G376" s="678" t="str">
        <f t="shared" si="5"/>
        <v>A0256</v>
      </c>
      <c r="H376" s="679"/>
      <c r="I376" s="1357" t="s">
        <v>4501</v>
      </c>
      <c r="J376" s="741" t="s">
        <v>4500</v>
      </c>
      <c r="K376" s="743">
        <v>4.3600000000000008E-4</v>
      </c>
      <c r="L376" s="743">
        <v>1.9000000000000001E-4</v>
      </c>
      <c r="M376" s="681"/>
      <c r="N376" s="679"/>
      <c r="O376" s="679"/>
      <c r="P376" s="679"/>
      <c r="Q376" s="679"/>
      <c r="R376" s="679"/>
      <c r="S376" s="679"/>
      <c r="T376" s="679"/>
      <c r="U376" s="679"/>
    </row>
    <row r="377" spans="1:21" ht="17.25" customHeight="1">
      <c r="A377" s="703" t="s">
        <v>4663</v>
      </c>
      <c r="B377" s="704" t="s">
        <v>4664</v>
      </c>
      <c r="C377" s="707">
        <v>0.52899999999999991</v>
      </c>
      <c r="D377" s="706"/>
      <c r="E377" s="702">
        <v>0.47399999999999998</v>
      </c>
      <c r="G377" s="678" t="str">
        <f t="shared" si="5"/>
        <v>A0257</v>
      </c>
      <c r="H377" s="679"/>
      <c r="I377" s="1357" t="s">
        <v>5867</v>
      </c>
      <c r="J377" s="741" t="s">
        <v>4500</v>
      </c>
      <c r="K377" s="743">
        <v>4.3600000000000008E-4</v>
      </c>
      <c r="L377" s="743">
        <v>4.8500000000000003E-4</v>
      </c>
      <c r="M377" s="681"/>
      <c r="N377" s="679"/>
      <c r="O377" s="679"/>
      <c r="P377" s="679"/>
      <c r="Q377" s="679"/>
      <c r="R377" s="679"/>
      <c r="S377" s="679"/>
      <c r="T377" s="679"/>
      <c r="U377" s="679"/>
    </row>
    <row r="378" spans="1:21" ht="17.25" customHeight="1">
      <c r="A378" s="703" t="s">
        <v>4666</v>
      </c>
      <c r="B378" s="704" t="s">
        <v>4667</v>
      </c>
      <c r="C378" s="707">
        <v>0.41599999999999998</v>
      </c>
      <c r="D378" s="706"/>
      <c r="E378" s="702">
        <v>0.39599999999999996</v>
      </c>
      <c r="G378" s="678" t="str">
        <f t="shared" si="5"/>
        <v>A0258</v>
      </c>
      <c r="H378" s="679"/>
      <c r="I378" s="1357" t="s">
        <v>4505</v>
      </c>
      <c r="J378" s="741" t="s">
        <v>4506</v>
      </c>
      <c r="K378" s="743">
        <v>4.3600000000000008E-4</v>
      </c>
      <c r="L378" s="743">
        <v>0</v>
      </c>
      <c r="M378" s="681"/>
      <c r="N378" s="679"/>
      <c r="O378" s="679"/>
      <c r="P378" s="679"/>
      <c r="Q378" s="679"/>
      <c r="R378" s="679"/>
      <c r="S378" s="679"/>
      <c r="T378" s="679"/>
      <c r="U378" s="679"/>
    </row>
    <row r="379" spans="1:21" ht="17.25" customHeight="1">
      <c r="A379" s="703" t="s">
        <v>4669</v>
      </c>
      <c r="B379" s="704" t="s">
        <v>4670</v>
      </c>
      <c r="C379" s="707">
        <v>0.47300000000000003</v>
      </c>
      <c r="D379" s="706"/>
      <c r="E379" s="702">
        <v>0.41800000000000004</v>
      </c>
      <c r="G379" s="678" t="str">
        <f t="shared" si="5"/>
        <v>A0259</v>
      </c>
      <c r="H379" s="679"/>
      <c r="I379" s="1357" t="s">
        <v>5868</v>
      </c>
      <c r="J379" s="741" t="s">
        <v>4506</v>
      </c>
      <c r="K379" s="743">
        <v>4.3600000000000008E-4</v>
      </c>
      <c r="L379" s="743">
        <v>3.9600000000000003E-4</v>
      </c>
      <c r="M379" s="681"/>
      <c r="N379" s="679"/>
      <c r="O379" s="679"/>
      <c r="P379" s="679"/>
      <c r="Q379" s="679"/>
      <c r="R379" s="679"/>
      <c r="S379" s="679"/>
      <c r="T379" s="679"/>
      <c r="U379" s="679"/>
    </row>
    <row r="380" spans="1:21" ht="17.25" customHeight="1">
      <c r="A380" s="703" t="s">
        <v>4672</v>
      </c>
      <c r="B380" s="704" t="s">
        <v>4673</v>
      </c>
      <c r="C380" s="707">
        <v>0.51999999999999991</v>
      </c>
      <c r="D380" s="706"/>
      <c r="E380" s="702">
        <v>0.46500000000000002</v>
      </c>
      <c r="G380" s="678" t="str">
        <f t="shared" si="5"/>
        <v>A0260</v>
      </c>
      <c r="H380" s="679"/>
      <c r="I380" s="1357" t="s">
        <v>4509</v>
      </c>
      <c r="J380" s="741" t="s">
        <v>4510</v>
      </c>
      <c r="K380" s="743">
        <v>4.4700000000000002E-4</v>
      </c>
      <c r="L380" s="743">
        <v>3.9600000000000003E-4</v>
      </c>
      <c r="M380" s="681"/>
      <c r="N380" s="679"/>
      <c r="O380" s="679"/>
      <c r="P380" s="679"/>
      <c r="Q380" s="679"/>
      <c r="R380" s="679"/>
      <c r="S380" s="679"/>
      <c r="T380" s="679"/>
      <c r="U380" s="679"/>
    </row>
    <row r="381" spans="1:21">
      <c r="A381" s="703" t="s">
        <v>4674</v>
      </c>
      <c r="B381" s="704" t="s">
        <v>4675</v>
      </c>
      <c r="C381" s="707">
        <v>0.56599999999999995</v>
      </c>
      <c r="D381" s="708"/>
      <c r="E381" s="702">
        <v>0.55699999999999994</v>
      </c>
      <c r="G381" s="678" t="str">
        <f t="shared" si="5"/>
        <v>A0261</v>
      </c>
      <c r="H381" s="679"/>
      <c r="I381" s="1357" t="s">
        <v>4511</v>
      </c>
      <c r="J381" s="741" t="s">
        <v>4510</v>
      </c>
      <c r="K381" s="743">
        <v>4.4700000000000002E-4</v>
      </c>
      <c r="L381" s="743">
        <v>4.44E-4</v>
      </c>
      <c r="M381" s="681"/>
      <c r="N381" s="679"/>
      <c r="O381" s="679"/>
      <c r="P381" s="679"/>
      <c r="Q381" s="679"/>
      <c r="R381" s="679"/>
      <c r="S381" s="679"/>
      <c r="T381" s="679"/>
      <c r="U381" s="679"/>
    </row>
    <row r="382" spans="1:21" ht="17.25" customHeight="1">
      <c r="A382" s="703" t="s">
        <v>4677</v>
      </c>
      <c r="B382" s="704" t="s">
        <v>4678</v>
      </c>
      <c r="C382" s="707">
        <v>0</v>
      </c>
      <c r="D382" s="706"/>
      <c r="E382" s="702">
        <v>0.41699999999999998</v>
      </c>
      <c r="G382" s="678" t="str">
        <f t="shared" si="5"/>
        <v>A0263</v>
      </c>
      <c r="H382" s="679"/>
      <c r="I382" s="1357" t="s">
        <v>5869</v>
      </c>
      <c r="J382" s="741" t="s">
        <v>4510</v>
      </c>
      <c r="K382" s="743">
        <v>4.4700000000000002E-4</v>
      </c>
      <c r="L382" s="743">
        <v>4.2299999999999998E-4</v>
      </c>
      <c r="M382" s="681"/>
      <c r="N382" s="679"/>
      <c r="O382" s="679"/>
      <c r="P382" s="679"/>
      <c r="Q382" s="679"/>
      <c r="R382" s="679"/>
      <c r="S382" s="679"/>
      <c r="T382" s="679"/>
      <c r="U382" s="679"/>
    </row>
    <row r="383" spans="1:21" ht="17.25" customHeight="1">
      <c r="A383" s="703" t="s">
        <v>4680</v>
      </c>
      <c r="B383" s="704" t="s">
        <v>4681</v>
      </c>
      <c r="C383" s="707">
        <v>0.47300000000000003</v>
      </c>
      <c r="D383" s="706"/>
      <c r="E383" s="702">
        <v>0.41800000000000004</v>
      </c>
      <c r="G383" s="678" t="str">
        <f t="shared" si="5"/>
        <v>A0264</v>
      </c>
      <c r="H383" s="679"/>
      <c r="I383" s="1357" t="s">
        <v>4512</v>
      </c>
      <c r="J383" s="741" t="s">
        <v>4514</v>
      </c>
      <c r="K383" s="743">
        <v>4.75E-4</v>
      </c>
      <c r="L383" s="743">
        <v>5.2800000000000004E-4</v>
      </c>
      <c r="M383" s="681"/>
      <c r="N383" s="679"/>
      <c r="O383" s="679"/>
      <c r="P383" s="679"/>
      <c r="Q383" s="679"/>
      <c r="R383" s="679"/>
      <c r="S383" s="679"/>
      <c r="T383" s="679"/>
      <c r="U383" s="679"/>
    </row>
    <row r="384" spans="1:21" ht="17.25" customHeight="1">
      <c r="A384" s="703" t="s">
        <v>4683</v>
      </c>
      <c r="B384" s="704" t="s">
        <v>4684</v>
      </c>
      <c r="C384" s="707">
        <v>0.44700000000000001</v>
      </c>
      <c r="D384" s="706"/>
      <c r="E384" s="702">
        <v>0.39200000000000002</v>
      </c>
      <c r="G384" s="678" t="str">
        <f t="shared" si="5"/>
        <v>A0265</v>
      </c>
      <c r="H384" s="679"/>
      <c r="I384" s="1357" t="s">
        <v>4515</v>
      </c>
      <c r="J384" s="741" t="s">
        <v>5870</v>
      </c>
      <c r="K384" s="743">
        <v>5.04E-4</v>
      </c>
      <c r="L384" s="743">
        <v>4.8999999999999998E-4</v>
      </c>
      <c r="M384" s="681"/>
      <c r="N384" s="679"/>
      <c r="O384" s="679"/>
      <c r="P384" s="679"/>
      <c r="Q384" s="679"/>
      <c r="R384" s="679"/>
      <c r="S384" s="679"/>
      <c r="T384" s="679"/>
      <c r="U384" s="679"/>
    </row>
    <row r="385" spans="1:21" ht="15.75" customHeight="1">
      <c r="A385" s="716" t="s">
        <v>4686</v>
      </c>
      <c r="B385" s="709" t="s">
        <v>4687</v>
      </c>
      <c r="C385" s="696">
        <v>0.56499999999999995</v>
      </c>
      <c r="D385" s="697" t="s">
        <v>3902</v>
      </c>
      <c r="E385" s="702">
        <v>0</v>
      </c>
      <c r="G385" s="678" t="str">
        <f t="shared" si="5"/>
        <v>A0267</v>
      </c>
      <c r="H385" s="679"/>
      <c r="I385" s="1357" t="s">
        <v>4517</v>
      </c>
      <c r="J385" s="741" t="s">
        <v>4519</v>
      </c>
      <c r="K385" s="743">
        <v>4.6999999999999999E-4</v>
      </c>
      <c r="L385" s="743">
        <v>3.7199999999999999E-4</v>
      </c>
      <c r="M385" s="681"/>
      <c r="N385" s="679"/>
      <c r="O385" s="679"/>
      <c r="P385" s="679"/>
      <c r="Q385" s="679"/>
      <c r="R385" s="679"/>
      <c r="S385" s="679"/>
      <c r="T385" s="679"/>
      <c r="U385" s="679"/>
    </row>
    <row r="386" spans="1:21" ht="15.75" customHeight="1">
      <c r="A386" s="699"/>
      <c r="B386" s="700"/>
      <c r="C386" s="701"/>
      <c r="D386" s="697" t="s">
        <v>3921</v>
      </c>
      <c r="E386" s="702">
        <v>0.53900000000000003</v>
      </c>
      <c r="G386" s="678" t="str">
        <f t="shared" si="5"/>
        <v>A0267</v>
      </c>
      <c r="H386" s="679"/>
      <c r="I386" s="1357" t="s">
        <v>5871</v>
      </c>
      <c r="J386" s="741" t="s">
        <v>4522</v>
      </c>
      <c r="K386" s="743">
        <v>4.6999999999999999E-4</v>
      </c>
      <c r="L386" s="743">
        <v>0</v>
      </c>
      <c r="M386" s="681"/>
      <c r="N386" s="679"/>
      <c r="O386" s="679"/>
      <c r="P386" s="679"/>
      <c r="Q386" s="679"/>
      <c r="R386" s="679"/>
      <c r="S386" s="679"/>
      <c r="T386" s="679"/>
      <c r="U386" s="679"/>
    </row>
    <row r="387" spans="1:21" ht="15.75" customHeight="1">
      <c r="A387" s="717" t="s">
        <v>4690</v>
      </c>
      <c r="B387" s="711" t="s">
        <v>4691</v>
      </c>
      <c r="C387" s="712">
        <v>0.47600000000000003</v>
      </c>
      <c r="D387" s="697" t="s">
        <v>3902</v>
      </c>
      <c r="E387" s="702">
        <v>0</v>
      </c>
      <c r="G387" s="678" t="str">
        <f t="shared" si="5"/>
        <v>A0268</v>
      </c>
      <c r="H387" s="679"/>
      <c r="I387" s="1357" t="s">
        <v>5872</v>
      </c>
      <c r="J387" s="741" t="s">
        <v>4522</v>
      </c>
      <c r="K387" s="743">
        <v>4.6999999999999999E-4</v>
      </c>
      <c r="L387" s="743">
        <v>4.3100000000000001E-4</v>
      </c>
      <c r="M387" s="681"/>
      <c r="N387" s="679"/>
      <c r="O387" s="679"/>
      <c r="P387" s="679"/>
      <c r="Q387" s="679"/>
      <c r="R387" s="679"/>
      <c r="S387" s="679"/>
      <c r="T387" s="679"/>
      <c r="U387" s="679"/>
    </row>
    <row r="388" spans="1:21" ht="15.75" customHeight="1">
      <c r="A388" s="713"/>
      <c r="B388" s="714"/>
      <c r="C388" s="715"/>
      <c r="D388" s="697" t="s">
        <v>3905</v>
      </c>
      <c r="E388" s="702">
        <v>0</v>
      </c>
      <c r="G388" s="678" t="str">
        <f t="shared" si="5"/>
        <v>A0268</v>
      </c>
      <c r="H388" s="679"/>
      <c r="I388" s="1357" t="s">
        <v>5873</v>
      </c>
      <c r="J388" s="741" t="s">
        <v>4522</v>
      </c>
      <c r="K388" s="743">
        <v>4.6999999999999999E-4</v>
      </c>
      <c r="L388" s="743">
        <v>4.7399999999999997E-4</v>
      </c>
      <c r="M388" s="681"/>
      <c r="N388" s="679"/>
      <c r="O388" s="679"/>
      <c r="P388" s="679"/>
      <c r="Q388" s="679"/>
      <c r="R388" s="679"/>
      <c r="S388" s="679"/>
      <c r="T388" s="679"/>
      <c r="U388" s="679"/>
    </row>
    <row r="389" spans="1:21" ht="15.75" customHeight="1">
      <c r="A389" s="713"/>
      <c r="B389" s="714"/>
      <c r="C389" s="715"/>
      <c r="D389" s="697" t="s">
        <v>3927</v>
      </c>
      <c r="E389" s="702">
        <v>0.45700000000000002</v>
      </c>
      <c r="G389" s="678" t="str">
        <f t="shared" si="5"/>
        <v>A0268</v>
      </c>
      <c r="H389" s="679"/>
      <c r="I389" s="1357" t="s">
        <v>4523</v>
      </c>
      <c r="J389" s="741" t="s">
        <v>4525</v>
      </c>
      <c r="K389" s="743">
        <v>5.2500000000000008E-4</v>
      </c>
      <c r="L389" s="743">
        <v>4.6900000000000002E-4</v>
      </c>
      <c r="M389" s="681"/>
      <c r="N389" s="679"/>
      <c r="O389" s="679"/>
      <c r="P389" s="679"/>
      <c r="Q389" s="679"/>
      <c r="R389" s="679"/>
      <c r="S389" s="679"/>
      <c r="T389" s="679"/>
      <c r="U389" s="679"/>
    </row>
    <row r="390" spans="1:21" ht="15.75" customHeight="1">
      <c r="A390" s="716" t="s">
        <v>4695</v>
      </c>
      <c r="B390" s="695" t="s">
        <v>4696</v>
      </c>
      <c r="C390" s="696">
        <v>0.44700000000000001</v>
      </c>
      <c r="D390" s="697" t="s">
        <v>3902</v>
      </c>
      <c r="E390" s="702">
        <v>0</v>
      </c>
      <c r="G390" s="678" t="str">
        <f t="shared" si="5"/>
        <v>A0269</v>
      </c>
      <c r="H390" s="679"/>
      <c r="I390" s="1357" t="s">
        <v>4528</v>
      </c>
      <c r="J390" s="741" t="s">
        <v>4529</v>
      </c>
      <c r="K390" s="743">
        <v>3.1999999999999999E-5</v>
      </c>
      <c r="L390" s="743">
        <v>3.77E-4</v>
      </c>
      <c r="M390" s="681"/>
      <c r="N390" s="679"/>
      <c r="O390" s="679"/>
      <c r="P390" s="679"/>
      <c r="Q390" s="679"/>
      <c r="R390" s="679"/>
      <c r="S390" s="679"/>
      <c r="T390" s="679"/>
      <c r="U390" s="679"/>
    </row>
    <row r="391" spans="1:21" ht="15.75" customHeight="1">
      <c r="A391" s="699"/>
      <c r="B391" s="700"/>
      <c r="C391" s="701"/>
      <c r="D391" s="697" t="s">
        <v>3905</v>
      </c>
      <c r="E391" s="702">
        <v>0</v>
      </c>
      <c r="G391" s="678" t="str">
        <f t="shared" ref="G391:G454" si="6">IF(A391="",G390,A391)</f>
        <v>A0269</v>
      </c>
      <c r="H391" s="679"/>
      <c r="I391" s="1357" t="s">
        <v>5874</v>
      </c>
      <c r="J391" s="741" t="s">
        <v>4529</v>
      </c>
      <c r="K391" s="743">
        <v>3.1999999999999999E-5</v>
      </c>
      <c r="L391" s="743">
        <v>4.2999999999999999E-4</v>
      </c>
      <c r="M391" s="681"/>
      <c r="N391" s="679"/>
      <c r="O391" s="679"/>
      <c r="P391" s="679"/>
      <c r="Q391" s="679"/>
      <c r="R391" s="679"/>
      <c r="S391" s="679"/>
      <c r="T391" s="679"/>
      <c r="U391" s="679"/>
    </row>
    <row r="392" spans="1:21" ht="15.75" customHeight="1">
      <c r="A392" s="699"/>
      <c r="B392" s="700"/>
      <c r="C392" s="701"/>
      <c r="D392" s="697" t="s">
        <v>3907</v>
      </c>
      <c r="E392" s="702">
        <v>0</v>
      </c>
      <c r="G392" s="678" t="str">
        <f t="shared" si="6"/>
        <v>A0269</v>
      </c>
      <c r="H392" s="679"/>
      <c r="I392" s="1357" t="s">
        <v>4530</v>
      </c>
      <c r="J392" s="741" t="s">
        <v>4532</v>
      </c>
      <c r="K392" s="743">
        <v>3.6400000000000001E-4</v>
      </c>
      <c r="L392" s="743">
        <v>3.0800000000000001E-4</v>
      </c>
      <c r="M392" s="681"/>
      <c r="N392" s="679"/>
      <c r="O392" s="679"/>
      <c r="P392" s="679"/>
      <c r="Q392" s="679"/>
      <c r="R392" s="679"/>
      <c r="S392" s="679"/>
      <c r="T392" s="679"/>
      <c r="U392" s="679"/>
    </row>
    <row r="393" spans="1:21" ht="15.75" customHeight="1">
      <c r="A393" s="699"/>
      <c r="B393" s="700"/>
      <c r="C393" s="701"/>
      <c r="D393" s="697" t="s">
        <v>3940</v>
      </c>
      <c r="E393" s="702">
        <v>0</v>
      </c>
      <c r="G393" s="678" t="str">
        <f t="shared" si="6"/>
        <v>A0269</v>
      </c>
      <c r="H393" s="679"/>
      <c r="I393" s="1357" t="s">
        <v>5875</v>
      </c>
      <c r="J393" s="741" t="s">
        <v>4535</v>
      </c>
      <c r="K393" s="743">
        <v>3.8299999999999999E-4</v>
      </c>
      <c r="L393" s="743">
        <v>0</v>
      </c>
      <c r="M393" s="681"/>
      <c r="N393" s="679"/>
      <c r="O393" s="679"/>
      <c r="P393" s="679"/>
      <c r="Q393" s="679"/>
      <c r="R393" s="679"/>
      <c r="S393" s="679"/>
      <c r="T393" s="679"/>
      <c r="U393" s="679"/>
    </row>
    <row r="394" spans="1:21" ht="15.75" customHeight="1">
      <c r="A394" s="699"/>
      <c r="B394" s="700"/>
      <c r="C394" s="701"/>
      <c r="D394" s="697" t="s">
        <v>3942</v>
      </c>
      <c r="E394" s="702">
        <v>0</v>
      </c>
      <c r="G394" s="678" t="str">
        <f t="shared" si="6"/>
        <v>A0269</v>
      </c>
      <c r="H394" s="679"/>
      <c r="I394" s="1357" t="s">
        <v>5876</v>
      </c>
      <c r="J394" s="742" t="s">
        <v>4535</v>
      </c>
      <c r="K394" s="743">
        <v>3.8299999999999999E-4</v>
      </c>
      <c r="L394" s="743">
        <v>0</v>
      </c>
      <c r="M394" s="681"/>
      <c r="N394" s="679"/>
      <c r="O394" s="679"/>
      <c r="P394" s="679"/>
      <c r="Q394" s="679"/>
      <c r="R394" s="679"/>
      <c r="S394" s="679"/>
      <c r="T394" s="679"/>
      <c r="U394" s="679"/>
    </row>
    <row r="395" spans="1:21" ht="15.75" customHeight="1">
      <c r="A395" s="699"/>
      <c r="B395" s="700"/>
      <c r="C395" s="701"/>
      <c r="D395" s="697" t="s">
        <v>3944</v>
      </c>
      <c r="E395" s="702">
        <v>0</v>
      </c>
      <c r="G395" s="678" t="str">
        <f t="shared" si="6"/>
        <v>A0269</v>
      </c>
      <c r="H395" s="679"/>
      <c r="I395" s="1357" t="s">
        <v>5877</v>
      </c>
      <c r="J395" s="741" t="s">
        <v>4535</v>
      </c>
      <c r="K395" s="743">
        <v>3.8299999999999999E-4</v>
      </c>
      <c r="L395" s="743">
        <v>0</v>
      </c>
      <c r="M395" s="681"/>
      <c r="N395" s="679"/>
      <c r="O395" s="679"/>
      <c r="P395" s="679"/>
      <c r="Q395" s="679"/>
      <c r="R395" s="679"/>
      <c r="S395" s="679"/>
      <c r="T395" s="679"/>
      <c r="U395" s="679"/>
    </row>
    <row r="396" spans="1:21" ht="15.75" customHeight="1">
      <c r="A396" s="699"/>
      <c r="B396" s="700"/>
      <c r="C396" s="701"/>
      <c r="D396" s="697" t="s">
        <v>4108</v>
      </c>
      <c r="E396" s="702">
        <v>0.443</v>
      </c>
      <c r="G396" s="678" t="str">
        <f t="shared" si="6"/>
        <v>A0269</v>
      </c>
      <c r="H396" s="679"/>
      <c r="I396" s="1357" t="s">
        <v>5878</v>
      </c>
      <c r="J396" s="741" t="s">
        <v>4535</v>
      </c>
      <c r="K396" s="743">
        <v>3.8299999999999999E-4</v>
      </c>
      <c r="L396" s="743">
        <v>8.8400000000000002E-4</v>
      </c>
      <c r="M396" s="681"/>
      <c r="N396" s="679"/>
      <c r="O396" s="679"/>
      <c r="P396" s="679"/>
      <c r="Q396" s="679"/>
      <c r="R396" s="679"/>
      <c r="S396" s="679"/>
      <c r="T396" s="679"/>
      <c r="U396" s="679"/>
    </row>
    <row r="397" spans="1:21" ht="15.75" customHeight="1">
      <c r="A397" s="716" t="s">
        <v>4704</v>
      </c>
      <c r="B397" s="709" t="s">
        <v>4705</v>
      </c>
      <c r="C397" s="696">
        <v>0.40600000000000003</v>
      </c>
      <c r="D397" s="697" t="s">
        <v>3902</v>
      </c>
      <c r="E397" s="702">
        <v>0</v>
      </c>
      <c r="G397" s="678" t="str">
        <f t="shared" si="6"/>
        <v>A0270</v>
      </c>
      <c r="H397" s="679"/>
      <c r="I397" s="1357" t="s">
        <v>5879</v>
      </c>
      <c r="J397" s="741" t="s">
        <v>4535</v>
      </c>
      <c r="K397" s="743">
        <v>3.8299999999999999E-4</v>
      </c>
      <c r="L397" s="743">
        <v>4.2000000000000004E-5</v>
      </c>
      <c r="M397" s="681"/>
      <c r="N397" s="679"/>
      <c r="O397" s="679"/>
      <c r="P397" s="679"/>
      <c r="Q397" s="679"/>
      <c r="R397" s="679"/>
      <c r="S397" s="679"/>
      <c r="T397" s="679"/>
      <c r="U397" s="679"/>
    </row>
    <row r="398" spans="1:21" ht="15.75" customHeight="1">
      <c r="A398" s="699"/>
      <c r="B398" s="700"/>
      <c r="C398" s="701"/>
      <c r="D398" s="697" t="s">
        <v>3921</v>
      </c>
      <c r="E398" s="702">
        <v>0.379</v>
      </c>
      <c r="G398" s="678" t="str">
        <f t="shared" si="6"/>
        <v>A0270</v>
      </c>
      <c r="H398" s="679"/>
      <c r="I398" s="1357" t="s">
        <v>4538</v>
      </c>
      <c r="J398" s="741" t="s">
        <v>4539</v>
      </c>
      <c r="K398" s="743">
        <v>4.4000000000000002E-4</v>
      </c>
      <c r="L398" s="743">
        <v>0</v>
      </c>
      <c r="M398" s="681"/>
      <c r="N398" s="679"/>
      <c r="O398" s="679"/>
      <c r="P398" s="679"/>
      <c r="Q398" s="679"/>
      <c r="R398" s="679"/>
      <c r="S398" s="679"/>
      <c r="T398" s="679"/>
      <c r="U398" s="679"/>
    </row>
    <row r="399" spans="1:21" ht="15.75" customHeight="1">
      <c r="A399" s="717" t="s">
        <v>4708</v>
      </c>
      <c r="B399" s="711" t="s">
        <v>4709</v>
      </c>
      <c r="C399" s="712">
        <v>0.46900000000000003</v>
      </c>
      <c r="D399" s="697" t="s">
        <v>3902</v>
      </c>
      <c r="E399" s="702">
        <v>0</v>
      </c>
      <c r="G399" s="678" t="str">
        <f t="shared" si="6"/>
        <v>A0271</v>
      </c>
      <c r="H399" s="679"/>
      <c r="I399" s="1357" t="s">
        <v>5880</v>
      </c>
      <c r="J399" s="741" t="s">
        <v>4539</v>
      </c>
      <c r="K399" s="743">
        <v>4.4000000000000002E-4</v>
      </c>
      <c r="L399" s="743">
        <v>4.2099999999999999E-4</v>
      </c>
      <c r="M399" s="681"/>
      <c r="N399" s="679"/>
      <c r="O399" s="679"/>
      <c r="P399" s="679"/>
      <c r="Q399" s="679"/>
      <c r="R399" s="679"/>
      <c r="S399" s="679"/>
      <c r="T399" s="679"/>
      <c r="U399" s="679"/>
    </row>
    <row r="400" spans="1:21" ht="15.75" customHeight="1">
      <c r="A400" s="713"/>
      <c r="B400" s="714"/>
      <c r="C400" s="715"/>
      <c r="D400" s="697" t="s">
        <v>3905</v>
      </c>
      <c r="E400" s="702">
        <v>0</v>
      </c>
      <c r="G400" s="678" t="str">
        <f t="shared" si="6"/>
        <v>A0271</v>
      </c>
      <c r="H400" s="679"/>
      <c r="I400" s="1357" t="s">
        <v>5881</v>
      </c>
      <c r="J400" s="741" t="s">
        <v>4542</v>
      </c>
      <c r="K400" s="743">
        <v>3.01E-4</v>
      </c>
      <c r="L400" s="743">
        <v>0</v>
      </c>
      <c r="M400" s="681"/>
      <c r="N400" s="679"/>
      <c r="O400" s="679"/>
      <c r="P400" s="679"/>
      <c r="Q400" s="679"/>
      <c r="R400" s="679"/>
      <c r="S400" s="679"/>
      <c r="T400" s="679"/>
      <c r="U400" s="679"/>
    </row>
    <row r="401" spans="1:21" ht="15.75" customHeight="1">
      <c r="A401" s="713"/>
      <c r="B401" s="714"/>
      <c r="C401" s="715"/>
      <c r="D401" s="697" t="s">
        <v>3927</v>
      </c>
      <c r="E401" s="702">
        <v>0.46599999999999997</v>
      </c>
      <c r="G401" s="678" t="str">
        <f t="shared" si="6"/>
        <v>A0271</v>
      </c>
      <c r="H401" s="679"/>
      <c r="I401" s="1357" t="s">
        <v>5882</v>
      </c>
      <c r="J401" s="741" t="s">
        <v>4542</v>
      </c>
      <c r="K401" s="743">
        <v>3.01E-4</v>
      </c>
      <c r="L401" s="743">
        <v>2.12E-4</v>
      </c>
      <c r="M401" s="681"/>
      <c r="N401" s="679"/>
      <c r="O401" s="679"/>
      <c r="P401" s="679"/>
      <c r="Q401" s="679"/>
      <c r="R401" s="679"/>
      <c r="S401" s="679"/>
      <c r="T401" s="679"/>
      <c r="U401" s="679"/>
    </row>
    <row r="402" spans="1:21" ht="15.75" customHeight="1">
      <c r="A402" s="716" t="s">
        <v>4713</v>
      </c>
      <c r="B402" s="709" t="s">
        <v>4714</v>
      </c>
      <c r="C402" s="696">
        <v>0.36200000000000004</v>
      </c>
      <c r="D402" s="697" t="s">
        <v>3902</v>
      </c>
      <c r="E402" s="702">
        <v>0</v>
      </c>
      <c r="G402" s="678" t="str">
        <f t="shared" si="6"/>
        <v>A0272</v>
      </c>
      <c r="H402" s="679"/>
      <c r="I402" s="1357" t="s">
        <v>4545</v>
      </c>
      <c r="J402" s="741" t="s">
        <v>5883</v>
      </c>
      <c r="K402" s="743">
        <v>4.0999999999999999E-4</v>
      </c>
      <c r="L402" s="743">
        <v>3.5399999999999999E-4</v>
      </c>
      <c r="M402" s="681"/>
      <c r="N402" s="679"/>
      <c r="O402" s="679"/>
      <c r="P402" s="679"/>
      <c r="Q402" s="679"/>
      <c r="R402" s="679"/>
      <c r="S402" s="679"/>
      <c r="T402" s="679"/>
      <c r="U402" s="679"/>
    </row>
    <row r="403" spans="1:21" ht="15.75" customHeight="1">
      <c r="A403" s="699"/>
      <c r="B403" s="700"/>
      <c r="C403" s="701"/>
      <c r="D403" s="697" t="s">
        <v>3905</v>
      </c>
      <c r="E403" s="702">
        <v>0</v>
      </c>
      <c r="G403" s="678" t="str">
        <f t="shared" si="6"/>
        <v>A0272</v>
      </c>
      <c r="H403" s="679"/>
      <c r="I403" s="1357" t="s">
        <v>4547</v>
      </c>
      <c r="J403" s="741" t="s">
        <v>4549</v>
      </c>
      <c r="K403" s="743">
        <v>3.4E-5</v>
      </c>
      <c r="L403" s="743">
        <v>4.1800000000000002E-4</v>
      </c>
      <c r="M403" s="681"/>
      <c r="N403" s="679"/>
      <c r="O403" s="679"/>
      <c r="P403" s="679"/>
      <c r="Q403" s="679"/>
      <c r="R403" s="679"/>
      <c r="S403" s="679"/>
      <c r="T403" s="679"/>
      <c r="U403" s="679"/>
    </row>
    <row r="404" spans="1:21" ht="15.75" customHeight="1">
      <c r="A404" s="699"/>
      <c r="B404" s="700"/>
      <c r="C404" s="701"/>
      <c r="D404" s="697" t="s">
        <v>3907</v>
      </c>
      <c r="E404" s="702">
        <v>0</v>
      </c>
      <c r="G404" s="678" t="str">
        <f t="shared" si="6"/>
        <v>A0272</v>
      </c>
      <c r="H404" s="679"/>
      <c r="I404" s="1357" t="s">
        <v>4552</v>
      </c>
      <c r="J404" s="741" t="s">
        <v>4553</v>
      </c>
      <c r="K404" s="743">
        <v>3.6999999999999998E-5</v>
      </c>
      <c r="L404" s="743">
        <v>0</v>
      </c>
      <c r="M404" s="681"/>
      <c r="N404" s="679"/>
      <c r="O404" s="679"/>
      <c r="P404" s="679"/>
      <c r="Q404" s="679"/>
      <c r="R404" s="679"/>
      <c r="S404" s="679"/>
      <c r="T404" s="679"/>
      <c r="U404" s="679"/>
    </row>
    <row r="405" spans="1:21" ht="15.75" customHeight="1">
      <c r="A405" s="699"/>
      <c r="B405" s="700"/>
      <c r="C405" s="701"/>
      <c r="D405" s="697" t="s">
        <v>3910</v>
      </c>
      <c r="E405" s="702">
        <v>0.35100000000000003</v>
      </c>
      <c r="G405" s="678" t="str">
        <f t="shared" si="6"/>
        <v>A0272</v>
      </c>
      <c r="H405" s="679"/>
      <c r="I405" s="1357" t="s">
        <v>5884</v>
      </c>
      <c r="J405" s="741" t="s">
        <v>4553</v>
      </c>
      <c r="K405" s="743">
        <v>3.6999999999999998E-5</v>
      </c>
      <c r="L405" s="743">
        <v>4.0899999999999997E-4</v>
      </c>
      <c r="M405" s="681"/>
      <c r="N405" s="679"/>
      <c r="O405" s="679"/>
      <c r="P405" s="679"/>
      <c r="Q405" s="679"/>
      <c r="R405" s="679"/>
      <c r="S405" s="679"/>
      <c r="T405" s="679"/>
      <c r="U405" s="679"/>
    </row>
    <row r="406" spans="1:21" ht="15.75" customHeight="1">
      <c r="A406" s="717" t="s">
        <v>4719</v>
      </c>
      <c r="B406" s="711" t="s">
        <v>4720</v>
      </c>
      <c r="C406" s="712">
        <v>0.53100000000000003</v>
      </c>
      <c r="D406" s="697" t="s">
        <v>3902</v>
      </c>
      <c r="E406" s="702">
        <v>0</v>
      </c>
      <c r="G406" s="678" t="str">
        <f t="shared" si="6"/>
        <v>A0273</v>
      </c>
      <c r="H406" s="679"/>
      <c r="I406" s="1357" t="s">
        <v>4554</v>
      </c>
      <c r="J406" s="741" t="s">
        <v>4556</v>
      </c>
      <c r="K406" s="743">
        <v>1.5E-5</v>
      </c>
      <c r="L406" s="743">
        <v>4.3600000000000008E-4</v>
      </c>
      <c r="M406" s="681"/>
      <c r="N406" s="679"/>
      <c r="O406" s="679"/>
      <c r="P406" s="679"/>
      <c r="Q406" s="679"/>
      <c r="R406" s="679"/>
      <c r="S406" s="679"/>
      <c r="T406" s="679"/>
      <c r="U406" s="679"/>
    </row>
    <row r="407" spans="1:21" ht="15.75" customHeight="1">
      <c r="A407" s="713"/>
      <c r="B407" s="714"/>
      <c r="C407" s="715"/>
      <c r="D407" s="697" t="s">
        <v>3905</v>
      </c>
      <c r="E407" s="702">
        <v>0</v>
      </c>
      <c r="G407" s="678" t="str">
        <f t="shared" si="6"/>
        <v>A0273</v>
      </c>
      <c r="H407" s="679"/>
      <c r="I407" s="1357" t="s">
        <v>4557</v>
      </c>
      <c r="J407" s="741" t="s">
        <v>4559</v>
      </c>
      <c r="K407" s="743">
        <v>1.2999999999999999E-5</v>
      </c>
      <c r="L407" s="743">
        <v>4.35E-4</v>
      </c>
      <c r="M407" s="681"/>
      <c r="N407" s="679"/>
      <c r="O407" s="679"/>
      <c r="P407" s="679"/>
      <c r="Q407" s="679"/>
      <c r="R407" s="679"/>
      <c r="S407" s="679"/>
      <c r="T407" s="679"/>
      <c r="U407" s="679"/>
    </row>
    <row r="408" spans="1:21" ht="15.75" customHeight="1">
      <c r="A408" s="713"/>
      <c r="B408" s="714"/>
      <c r="C408" s="715"/>
      <c r="D408" s="697" t="s">
        <v>3927</v>
      </c>
      <c r="E408" s="702">
        <v>0.52100000000000002</v>
      </c>
      <c r="G408" s="678" t="str">
        <f t="shared" si="6"/>
        <v>A0273</v>
      </c>
      <c r="H408" s="679"/>
      <c r="I408" s="1357" t="s">
        <v>4560</v>
      </c>
      <c r="J408" s="741" t="s">
        <v>4562</v>
      </c>
      <c r="K408" s="743">
        <v>3.6400000000000001E-4</v>
      </c>
      <c r="L408" s="743">
        <v>3.0800000000000001E-4</v>
      </c>
      <c r="M408" s="681"/>
      <c r="N408" s="679"/>
      <c r="O408" s="679"/>
      <c r="P408" s="679"/>
      <c r="Q408" s="679"/>
      <c r="R408" s="679"/>
      <c r="S408" s="679"/>
      <c r="T408" s="679"/>
      <c r="U408" s="679"/>
    </row>
    <row r="409" spans="1:21" ht="15.75" customHeight="1">
      <c r="A409" s="717" t="s">
        <v>4724</v>
      </c>
      <c r="B409" s="711" t="s">
        <v>4725</v>
      </c>
      <c r="C409" s="712">
        <v>0.55000000000000004</v>
      </c>
      <c r="D409" s="697" t="s">
        <v>3902</v>
      </c>
      <c r="E409" s="702">
        <v>0</v>
      </c>
      <c r="G409" s="678" t="str">
        <f t="shared" si="6"/>
        <v>A0274</v>
      </c>
      <c r="H409" s="679"/>
      <c r="I409" s="1357" t="s">
        <v>4563</v>
      </c>
      <c r="J409" s="741" t="s">
        <v>4565</v>
      </c>
      <c r="K409" s="743">
        <v>4.3000000000000002E-5</v>
      </c>
      <c r="L409" s="743">
        <v>4.15E-4</v>
      </c>
      <c r="M409" s="681"/>
      <c r="N409" s="679"/>
      <c r="O409" s="679"/>
      <c r="P409" s="679"/>
      <c r="Q409" s="679"/>
      <c r="R409" s="679"/>
      <c r="S409" s="679"/>
      <c r="T409" s="679"/>
      <c r="U409" s="679"/>
    </row>
    <row r="410" spans="1:21" ht="15.75" customHeight="1">
      <c r="A410" s="713"/>
      <c r="B410" s="714"/>
      <c r="C410" s="715"/>
      <c r="D410" s="697" t="s">
        <v>3905</v>
      </c>
      <c r="E410" s="702">
        <v>0</v>
      </c>
      <c r="G410" s="678" t="str">
        <f t="shared" si="6"/>
        <v>A0274</v>
      </c>
      <c r="H410" s="679"/>
      <c r="I410" s="1357" t="s">
        <v>4566</v>
      </c>
      <c r="J410" s="741" t="s">
        <v>4568</v>
      </c>
      <c r="K410" s="743">
        <v>4.7800000000000002E-4</v>
      </c>
      <c r="L410" s="743">
        <v>5.22E-4</v>
      </c>
      <c r="M410" s="681"/>
      <c r="N410" s="679"/>
      <c r="O410" s="679"/>
      <c r="P410" s="679"/>
      <c r="Q410" s="679"/>
      <c r="R410" s="679"/>
      <c r="S410" s="679"/>
      <c r="T410" s="679"/>
      <c r="U410" s="679"/>
    </row>
    <row r="411" spans="1:21" ht="15.75" customHeight="1">
      <c r="A411" s="713"/>
      <c r="B411" s="714"/>
      <c r="C411" s="715"/>
      <c r="D411" s="697" t="s">
        <v>3927</v>
      </c>
      <c r="E411" s="702">
        <v>0.57399999999999995</v>
      </c>
      <c r="G411" s="678" t="str">
        <f t="shared" si="6"/>
        <v>A0274</v>
      </c>
      <c r="H411" s="679"/>
      <c r="I411" s="1357" t="s">
        <v>4569</v>
      </c>
      <c r="J411" s="741" t="s">
        <v>5885</v>
      </c>
      <c r="K411" s="743">
        <v>4.6799999999999999E-4</v>
      </c>
      <c r="L411" s="743">
        <v>4.9100000000000001E-4</v>
      </c>
      <c r="M411" s="681"/>
      <c r="N411" s="679"/>
      <c r="O411" s="679"/>
      <c r="P411" s="679"/>
      <c r="Q411" s="679"/>
      <c r="R411" s="679"/>
      <c r="S411" s="679"/>
      <c r="T411" s="679"/>
      <c r="U411" s="679"/>
    </row>
    <row r="412" spans="1:21" ht="15.75" customHeight="1">
      <c r="A412" s="716" t="s">
        <v>4729</v>
      </c>
      <c r="B412" s="709" t="s">
        <v>4730</v>
      </c>
      <c r="C412" s="696">
        <v>0.36499999999999999</v>
      </c>
      <c r="D412" s="697" t="s">
        <v>3902</v>
      </c>
      <c r="E412" s="702">
        <v>0</v>
      </c>
      <c r="G412" s="678" t="str">
        <f t="shared" si="6"/>
        <v>A0275</v>
      </c>
      <c r="H412" s="679"/>
      <c r="I412" s="1357" t="s">
        <v>4571</v>
      </c>
      <c r="J412" s="741" t="s">
        <v>4573</v>
      </c>
      <c r="K412" s="743">
        <v>4.75E-4</v>
      </c>
      <c r="L412" s="743">
        <v>4.2200000000000001E-4</v>
      </c>
      <c r="M412" s="681"/>
      <c r="N412" s="679"/>
      <c r="O412" s="679"/>
      <c r="P412" s="679"/>
      <c r="Q412" s="679"/>
      <c r="R412" s="679"/>
      <c r="S412" s="679"/>
      <c r="T412" s="679"/>
      <c r="U412" s="679"/>
    </row>
    <row r="413" spans="1:21" ht="15.75" customHeight="1">
      <c r="A413" s="699"/>
      <c r="B413" s="700"/>
      <c r="C413" s="701"/>
      <c r="D413" s="697" t="s">
        <v>3921</v>
      </c>
      <c r="E413" s="702">
        <v>0.48000000000000004</v>
      </c>
      <c r="G413" s="678" t="str">
        <f t="shared" si="6"/>
        <v>A0275</v>
      </c>
      <c r="H413" s="679"/>
      <c r="I413" s="1357" t="s">
        <v>4574</v>
      </c>
      <c r="J413" s="741" t="s">
        <v>4576</v>
      </c>
      <c r="K413" s="743">
        <v>4.5300000000000001E-4</v>
      </c>
      <c r="L413" s="743">
        <v>4.5100000000000001E-4</v>
      </c>
      <c r="M413" s="681"/>
      <c r="N413" s="679"/>
      <c r="O413" s="679"/>
      <c r="P413" s="679"/>
      <c r="Q413" s="679"/>
      <c r="R413" s="679"/>
      <c r="S413" s="679"/>
      <c r="T413" s="679"/>
      <c r="U413" s="679"/>
    </row>
    <row r="414" spans="1:21" ht="17.25" customHeight="1">
      <c r="A414" s="703" t="s">
        <v>4733</v>
      </c>
      <c r="B414" s="704" t="s">
        <v>4734</v>
      </c>
      <c r="C414" s="707">
        <v>0.73699999999999999</v>
      </c>
      <c r="D414" s="706"/>
      <c r="E414" s="702">
        <v>0.70499999999999996</v>
      </c>
      <c r="G414" s="678" t="str">
        <f t="shared" si="6"/>
        <v>A0276</v>
      </c>
      <c r="H414" s="679"/>
      <c r="I414" s="1357" t="s">
        <v>4577</v>
      </c>
      <c r="J414" s="741" t="s">
        <v>4579</v>
      </c>
      <c r="K414" s="743">
        <v>4.5300000000000001E-4</v>
      </c>
      <c r="L414" s="743">
        <v>4.9399999999999997E-4</v>
      </c>
      <c r="M414" s="681"/>
      <c r="N414" s="679"/>
      <c r="O414" s="679"/>
      <c r="P414" s="679"/>
      <c r="Q414" s="679"/>
      <c r="R414" s="679"/>
      <c r="S414" s="679"/>
      <c r="T414" s="679"/>
      <c r="U414" s="679"/>
    </row>
    <row r="415" spans="1:21" ht="17.25" customHeight="1">
      <c r="A415" s="703" t="s">
        <v>4736</v>
      </c>
      <c r="B415" s="704" t="s">
        <v>4737</v>
      </c>
      <c r="C415" s="707">
        <v>0.44600000000000001</v>
      </c>
      <c r="D415" s="706"/>
      <c r="E415" s="702">
        <v>0.40600000000000003</v>
      </c>
      <c r="G415" s="678" t="str">
        <f t="shared" si="6"/>
        <v>A0277</v>
      </c>
      <c r="H415" s="679"/>
      <c r="I415" s="1357" t="s">
        <v>5886</v>
      </c>
      <c r="J415" s="741" t="s">
        <v>4582</v>
      </c>
      <c r="K415" s="743">
        <v>3.2699999999999998E-4</v>
      </c>
      <c r="L415" s="743">
        <v>0</v>
      </c>
      <c r="M415" s="681"/>
      <c r="N415" s="679"/>
      <c r="O415" s="679"/>
      <c r="P415" s="679"/>
      <c r="Q415" s="679"/>
      <c r="R415" s="679"/>
      <c r="S415" s="679"/>
      <c r="T415" s="679"/>
      <c r="U415" s="679"/>
    </row>
    <row r="416" spans="1:21" ht="17.25" customHeight="1">
      <c r="A416" s="703" t="s">
        <v>4739</v>
      </c>
      <c r="B416" s="704" t="s">
        <v>4740</v>
      </c>
      <c r="C416" s="707">
        <v>0.52600000000000002</v>
      </c>
      <c r="D416" s="706"/>
      <c r="E416" s="702">
        <v>0.48299999999999998</v>
      </c>
      <c r="G416" s="678" t="str">
        <f t="shared" si="6"/>
        <v>A0278</v>
      </c>
      <c r="H416" s="679"/>
      <c r="I416" s="1357" t="s">
        <v>5887</v>
      </c>
      <c r="J416" s="741" t="s">
        <v>4582</v>
      </c>
      <c r="K416" s="743">
        <v>3.2699999999999998E-4</v>
      </c>
      <c r="L416" s="743">
        <v>4.84E-4</v>
      </c>
      <c r="M416" s="681"/>
      <c r="N416" s="679"/>
      <c r="O416" s="679"/>
      <c r="P416" s="679"/>
      <c r="Q416" s="679"/>
      <c r="R416" s="679"/>
      <c r="S416" s="679"/>
      <c r="T416" s="679"/>
      <c r="U416" s="679"/>
    </row>
    <row r="417" spans="1:21" ht="17.25" customHeight="1">
      <c r="A417" s="703" t="s">
        <v>4742</v>
      </c>
      <c r="B417" s="704" t="s">
        <v>4743</v>
      </c>
      <c r="C417" s="707">
        <v>0.52100000000000002</v>
      </c>
      <c r="D417" s="706"/>
      <c r="E417" s="702">
        <v>0.46500000000000002</v>
      </c>
      <c r="G417" s="678" t="str">
        <f t="shared" si="6"/>
        <v>A0279</v>
      </c>
      <c r="H417" s="679"/>
      <c r="I417" s="1357" t="s">
        <v>4583</v>
      </c>
      <c r="J417" s="741" t="s">
        <v>4585</v>
      </c>
      <c r="K417" s="743">
        <v>5.1800000000000001E-4</v>
      </c>
      <c r="L417" s="743">
        <v>5.4699999999999996E-4</v>
      </c>
      <c r="M417" s="681"/>
      <c r="N417" s="679"/>
      <c r="O417" s="679"/>
      <c r="P417" s="679"/>
      <c r="Q417" s="679"/>
      <c r="R417" s="679"/>
      <c r="S417" s="679"/>
      <c r="T417" s="679"/>
      <c r="U417" s="679"/>
    </row>
    <row r="418" spans="1:21">
      <c r="A418" s="703" t="s">
        <v>4745</v>
      </c>
      <c r="B418" s="704" t="s">
        <v>4746</v>
      </c>
      <c r="C418" s="707">
        <v>0.48700000000000004</v>
      </c>
      <c r="D418" s="708"/>
      <c r="E418" s="702">
        <v>0.502</v>
      </c>
      <c r="G418" s="678" t="str">
        <f t="shared" si="6"/>
        <v>A0280</v>
      </c>
      <c r="H418" s="679"/>
      <c r="I418" s="1357" t="s">
        <v>4588</v>
      </c>
      <c r="J418" s="741" t="s">
        <v>5888</v>
      </c>
      <c r="K418" s="743">
        <v>4.08E-4</v>
      </c>
      <c r="L418" s="743">
        <v>0</v>
      </c>
      <c r="M418" s="681"/>
      <c r="N418" s="679"/>
      <c r="O418" s="679"/>
      <c r="P418" s="679"/>
      <c r="Q418" s="679"/>
      <c r="R418" s="679"/>
      <c r="S418" s="679"/>
      <c r="T418" s="679"/>
      <c r="U418" s="679"/>
    </row>
    <row r="419" spans="1:21" ht="17.25" customHeight="1">
      <c r="A419" s="703" t="s">
        <v>4748</v>
      </c>
      <c r="B419" s="704" t="s">
        <v>4749</v>
      </c>
      <c r="C419" s="707">
        <v>0.45700000000000002</v>
      </c>
      <c r="D419" s="706"/>
      <c r="E419" s="702">
        <v>0.46599999999999997</v>
      </c>
      <c r="G419" s="678" t="str">
        <f t="shared" si="6"/>
        <v>A0281</v>
      </c>
      <c r="H419" s="679"/>
      <c r="I419" s="1357" t="s">
        <v>5889</v>
      </c>
      <c r="J419" s="741" t="s">
        <v>5888</v>
      </c>
      <c r="K419" s="743">
        <v>4.08E-4</v>
      </c>
      <c r="L419" s="743">
        <v>5.0600000000000005E-4</v>
      </c>
      <c r="M419" s="681"/>
      <c r="N419" s="679"/>
      <c r="O419" s="679"/>
      <c r="P419" s="679"/>
      <c r="Q419" s="679"/>
      <c r="R419" s="679"/>
      <c r="S419" s="679"/>
      <c r="T419" s="679"/>
      <c r="U419" s="679"/>
    </row>
    <row r="420" spans="1:21" ht="17.25" customHeight="1">
      <c r="A420" s="703" t="s">
        <v>4751</v>
      </c>
      <c r="B420" s="704" t="s">
        <v>4752</v>
      </c>
      <c r="C420" s="707">
        <v>0.44700000000000001</v>
      </c>
      <c r="D420" s="706"/>
      <c r="E420" s="702">
        <v>0.39200000000000002</v>
      </c>
      <c r="G420" s="678" t="str">
        <f t="shared" si="6"/>
        <v>A0283</v>
      </c>
      <c r="H420" s="679"/>
      <c r="I420" s="1357" t="s">
        <v>4589</v>
      </c>
      <c r="J420" s="741" t="s">
        <v>5890</v>
      </c>
      <c r="K420" s="743">
        <v>7.2099999999999996E-4</v>
      </c>
      <c r="L420" s="743">
        <v>7.0899999999999999E-4</v>
      </c>
      <c r="M420" s="681"/>
      <c r="N420" s="679"/>
      <c r="O420" s="679"/>
      <c r="P420" s="679"/>
      <c r="Q420" s="679"/>
      <c r="R420" s="679"/>
      <c r="S420" s="679"/>
      <c r="T420" s="679"/>
      <c r="U420" s="679"/>
    </row>
    <row r="421" spans="1:21" ht="17.25" customHeight="1">
      <c r="A421" s="703" t="s">
        <v>4754</v>
      </c>
      <c r="B421" s="704" t="s">
        <v>4755</v>
      </c>
      <c r="C421" s="707">
        <v>0.308</v>
      </c>
      <c r="D421" s="706"/>
      <c r="E421" s="702">
        <v>0.253</v>
      </c>
      <c r="G421" s="678" t="str">
        <f t="shared" si="6"/>
        <v>A0284</v>
      </c>
      <c r="H421" s="679"/>
      <c r="I421" s="1357" t="s">
        <v>4591</v>
      </c>
      <c r="J421" s="741" t="s">
        <v>4593</v>
      </c>
      <c r="K421" s="743">
        <v>4.6900000000000002E-4</v>
      </c>
      <c r="L421" s="743">
        <v>4.1300000000000001E-4</v>
      </c>
      <c r="M421" s="681"/>
      <c r="N421" s="679"/>
      <c r="O421" s="679"/>
      <c r="P421" s="679"/>
      <c r="Q421" s="679"/>
      <c r="R421" s="679"/>
      <c r="S421" s="679"/>
      <c r="T421" s="679"/>
      <c r="U421" s="679"/>
    </row>
    <row r="422" spans="1:21" ht="17.25" customHeight="1">
      <c r="A422" s="703" t="s">
        <v>4757</v>
      </c>
      <c r="B422" s="704" t="s">
        <v>4758</v>
      </c>
      <c r="C422" s="707">
        <v>0.47199999999999998</v>
      </c>
      <c r="D422" s="706"/>
      <c r="E422" s="702">
        <v>0.41800000000000004</v>
      </c>
      <c r="G422" s="678" t="str">
        <f t="shared" si="6"/>
        <v>A0285</v>
      </c>
      <c r="H422" s="679"/>
      <c r="I422" s="1357" t="s">
        <v>4596</v>
      </c>
      <c r="J422" s="741" t="s">
        <v>4597</v>
      </c>
      <c r="K422" s="743">
        <v>4.44E-4</v>
      </c>
      <c r="L422" s="743">
        <v>0</v>
      </c>
      <c r="M422" s="681"/>
      <c r="N422" s="679"/>
      <c r="O422" s="679"/>
      <c r="P422" s="679"/>
      <c r="Q422" s="679"/>
      <c r="R422" s="679"/>
      <c r="S422" s="679"/>
      <c r="T422" s="679"/>
      <c r="U422" s="679"/>
    </row>
    <row r="423" spans="1:21">
      <c r="A423" s="703" t="s">
        <v>4760</v>
      </c>
      <c r="B423" s="704" t="s">
        <v>4761</v>
      </c>
      <c r="C423" s="707">
        <v>0.48799999999999999</v>
      </c>
      <c r="D423" s="708"/>
      <c r="E423" s="702">
        <v>0.433</v>
      </c>
      <c r="G423" s="678" t="str">
        <f t="shared" si="6"/>
        <v>A0286</v>
      </c>
      <c r="H423" s="679"/>
      <c r="I423" s="1357" t="s">
        <v>4598</v>
      </c>
      <c r="J423" s="741" t="s">
        <v>4597</v>
      </c>
      <c r="K423" s="743">
        <v>4.44E-4</v>
      </c>
      <c r="L423" s="743">
        <v>0</v>
      </c>
      <c r="M423" s="681"/>
      <c r="N423" s="679"/>
      <c r="O423" s="679"/>
      <c r="P423" s="679"/>
      <c r="Q423" s="679"/>
      <c r="R423" s="679"/>
      <c r="S423" s="679"/>
      <c r="T423" s="679"/>
      <c r="U423" s="679"/>
    </row>
    <row r="424" spans="1:21" ht="17.25" customHeight="1">
      <c r="A424" s="703" t="s">
        <v>4763</v>
      </c>
      <c r="B424" s="704" t="s">
        <v>4764</v>
      </c>
      <c r="C424" s="707">
        <v>0.47100000000000003</v>
      </c>
      <c r="D424" s="706"/>
      <c r="E424" s="702">
        <v>0.41599999999999998</v>
      </c>
      <c r="G424" s="678" t="str">
        <f t="shared" si="6"/>
        <v>A0287</v>
      </c>
      <c r="H424" s="679"/>
      <c r="I424" s="1357" t="s">
        <v>4599</v>
      </c>
      <c r="J424" s="741" t="s">
        <v>4597</v>
      </c>
      <c r="K424" s="743">
        <v>4.44E-4</v>
      </c>
      <c r="L424" s="743">
        <v>0</v>
      </c>
      <c r="M424" s="681"/>
      <c r="N424" s="679"/>
      <c r="O424" s="679"/>
      <c r="P424" s="679"/>
      <c r="Q424" s="679"/>
      <c r="R424" s="679"/>
      <c r="S424" s="679"/>
      <c r="T424" s="679"/>
      <c r="U424" s="679"/>
    </row>
    <row r="425" spans="1:21" ht="17.25" customHeight="1">
      <c r="A425" s="703" t="s">
        <v>4766</v>
      </c>
      <c r="B425" s="704" t="s">
        <v>4767</v>
      </c>
      <c r="C425" s="707">
        <v>0.47</v>
      </c>
      <c r="D425" s="706"/>
      <c r="E425" s="702">
        <v>0.48599999999999999</v>
      </c>
      <c r="G425" s="678" t="str">
        <f t="shared" si="6"/>
        <v>A0288</v>
      </c>
      <c r="H425" s="679"/>
      <c r="I425" s="1357" t="s">
        <v>4600</v>
      </c>
      <c r="J425" s="741" t="s">
        <v>4602</v>
      </c>
      <c r="K425" s="743">
        <v>4.95E-4</v>
      </c>
      <c r="L425" s="743">
        <v>5.2599999999999999E-4</v>
      </c>
      <c r="M425" s="681"/>
      <c r="N425" s="679"/>
      <c r="O425" s="679"/>
      <c r="P425" s="679"/>
      <c r="Q425" s="679"/>
      <c r="R425" s="679"/>
      <c r="S425" s="679"/>
      <c r="T425" s="679"/>
      <c r="U425" s="679"/>
    </row>
    <row r="426" spans="1:21" ht="17.25" customHeight="1">
      <c r="A426" s="703" t="s">
        <v>4769</v>
      </c>
      <c r="B426" s="704" t="s">
        <v>4770</v>
      </c>
      <c r="C426" s="707">
        <v>0.5109999999999999</v>
      </c>
      <c r="D426" s="706"/>
      <c r="E426" s="702">
        <v>0.53300000000000003</v>
      </c>
      <c r="G426" s="678" t="str">
        <f t="shared" si="6"/>
        <v>A0289</v>
      </c>
      <c r="H426" s="679"/>
      <c r="I426" s="1357" t="s">
        <v>4603</v>
      </c>
      <c r="J426" s="741" t="s">
        <v>4605</v>
      </c>
      <c r="K426" s="743">
        <v>4.5000000000000003E-5</v>
      </c>
      <c r="L426" s="743">
        <v>5.0100000000000003E-4</v>
      </c>
      <c r="M426" s="681"/>
      <c r="N426" s="679"/>
      <c r="O426" s="679"/>
      <c r="P426" s="679"/>
      <c r="Q426" s="679"/>
      <c r="R426" s="679"/>
      <c r="S426" s="679"/>
      <c r="T426" s="679"/>
      <c r="U426" s="679"/>
    </row>
    <row r="427" spans="1:21">
      <c r="A427" s="703" t="s">
        <v>4771</v>
      </c>
      <c r="B427" s="704" t="s">
        <v>4772</v>
      </c>
      <c r="C427" s="707">
        <v>0.47</v>
      </c>
      <c r="D427" s="708"/>
      <c r="E427" s="702">
        <v>0.41499999999999998</v>
      </c>
      <c r="G427" s="678" t="str">
        <f t="shared" si="6"/>
        <v>A0290</v>
      </c>
      <c r="H427" s="679"/>
      <c r="I427" s="1357" t="s">
        <v>4608</v>
      </c>
      <c r="J427" s="741" t="s">
        <v>4609</v>
      </c>
      <c r="K427" s="743">
        <v>2.5000000000000001E-5</v>
      </c>
      <c r="L427" s="743">
        <v>0</v>
      </c>
      <c r="M427" s="681"/>
      <c r="N427" s="679"/>
      <c r="O427" s="679"/>
      <c r="P427" s="679"/>
      <c r="Q427" s="679"/>
      <c r="R427" s="679"/>
      <c r="S427" s="679"/>
      <c r="T427" s="679"/>
      <c r="U427" s="679"/>
    </row>
    <row r="428" spans="1:21" ht="17.25" customHeight="1">
      <c r="A428" s="703" t="s">
        <v>4774</v>
      </c>
      <c r="B428" s="704" t="s">
        <v>4775</v>
      </c>
      <c r="C428" s="707">
        <v>0.50900000000000001</v>
      </c>
      <c r="D428" s="706"/>
      <c r="E428" s="702">
        <v>0.52800000000000002</v>
      </c>
      <c r="G428" s="678" t="str">
        <f t="shared" si="6"/>
        <v>A0292</v>
      </c>
      <c r="H428" s="679"/>
      <c r="I428" s="1357" t="s">
        <v>4610</v>
      </c>
      <c r="J428" s="741" t="s">
        <v>5891</v>
      </c>
      <c r="K428" s="743">
        <v>4.5300000000000001E-4</v>
      </c>
      <c r="L428" s="743">
        <v>4.5300000000000001E-4</v>
      </c>
      <c r="M428" s="681"/>
      <c r="N428" s="679"/>
      <c r="O428" s="679"/>
      <c r="P428" s="679"/>
      <c r="Q428" s="679"/>
      <c r="R428" s="679"/>
      <c r="S428" s="679"/>
      <c r="T428" s="679"/>
      <c r="U428" s="679"/>
    </row>
    <row r="429" spans="1:21" ht="17.25" customHeight="1">
      <c r="A429" s="703" t="s">
        <v>4777</v>
      </c>
      <c r="B429" s="704" t="s">
        <v>4778</v>
      </c>
      <c r="C429" s="707">
        <v>0.47199999999999998</v>
      </c>
      <c r="D429" s="706"/>
      <c r="E429" s="702">
        <v>0.41800000000000004</v>
      </c>
      <c r="G429" s="678" t="str">
        <f t="shared" si="6"/>
        <v>A0293</v>
      </c>
      <c r="H429" s="679"/>
      <c r="I429" s="1357" t="s">
        <v>4614</v>
      </c>
      <c r="J429" s="741" t="s">
        <v>4615</v>
      </c>
      <c r="K429" s="743">
        <v>6.0000000000000002E-6</v>
      </c>
      <c r="L429" s="743">
        <v>0</v>
      </c>
      <c r="M429" s="681"/>
      <c r="N429" s="679"/>
      <c r="O429" s="679"/>
      <c r="P429" s="679"/>
      <c r="Q429" s="679"/>
      <c r="R429" s="679"/>
      <c r="S429" s="679"/>
      <c r="T429" s="679"/>
      <c r="U429" s="679"/>
    </row>
    <row r="430" spans="1:21">
      <c r="A430" s="703" t="s">
        <v>4780</v>
      </c>
      <c r="B430" s="704" t="s">
        <v>4781</v>
      </c>
      <c r="C430" s="707">
        <v>0.51</v>
      </c>
      <c r="D430" s="708"/>
      <c r="E430" s="702">
        <v>0.45600000000000002</v>
      </c>
      <c r="G430" s="678" t="str">
        <f t="shared" si="6"/>
        <v>A0294</v>
      </c>
      <c r="H430" s="679"/>
      <c r="I430" s="1357" t="s">
        <v>5892</v>
      </c>
      <c r="J430" s="741" t="s">
        <v>4615</v>
      </c>
      <c r="K430" s="743">
        <v>6.0000000000000002E-6</v>
      </c>
      <c r="L430" s="743">
        <v>6.1600000000000001E-4</v>
      </c>
      <c r="M430" s="681"/>
      <c r="N430" s="679"/>
      <c r="O430" s="679"/>
      <c r="P430" s="679"/>
      <c r="Q430" s="679"/>
      <c r="R430" s="679"/>
      <c r="S430" s="679"/>
      <c r="T430" s="679"/>
      <c r="U430" s="679"/>
    </row>
    <row r="431" spans="1:21" ht="17.25" customHeight="1">
      <c r="A431" s="703" t="s">
        <v>4783</v>
      </c>
      <c r="B431" s="719" t="s">
        <v>4784</v>
      </c>
      <c r="C431" s="707">
        <v>0</v>
      </c>
      <c r="D431" s="706"/>
      <c r="E431" s="702">
        <v>0.39</v>
      </c>
      <c r="G431" s="678" t="str">
        <f t="shared" si="6"/>
        <v>A0295</v>
      </c>
      <c r="H431" s="679"/>
      <c r="I431" s="1357" t="s">
        <v>4616</v>
      </c>
      <c r="J431" s="741" t="s">
        <v>4617</v>
      </c>
      <c r="K431" s="743">
        <v>3.6299999999999999E-4</v>
      </c>
      <c r="L431" s="743">
        <v>5.5500000000000005E-4</v>
      </c>
      <c r="M431" s="681"/>
      <c r="N431" s="679"/>
      <c r="O431" s="679"/>
      <c r="P431" s="679"/>
      <c r="Q431" s="679"/>
      <c r="R431" s="679"/>
      <c r="S431" s="679"/>
      <c r="T431" s="679"/>
      <c r="U431" s="679"/>
    </row>
    <row r="432" spans="1:21" ht="17.25" customHeight="1">
      <c r="A432" s="703" t="s">
        <v>4785</v>
      </c>
      <c r="B432" s="719" t="s">
        <v>4786</v>
      </c>
      <c r="C432" s="705">
        <v>0.47</v>
      </c>
      <c r="D432" s="706"/>
      <c r="E432" s="702">
        <v>0.45800000000000002</v>
      </c>
      <c r="G432" s="678" t="str">
        <f t="shared" si="6"/>
        <v>A0296</v>
      </c>
      <c r="H432" s="679"/>
      <c r="I432" s="1357" t="s">
        <v>5893</v>
      </c>
      <c r="J432" s="741" t="s">
        <v>4620</v>
      </c>
      <c r="K432" s="743">
        <v>1.6000000000000001E-4</v>
      </c>
      <c r="L432" s="743">
        <v>0</v>
      </c>
      <c r="M432" s="681"/>
      <c r="N432" s="679"/>
      <c r="O432" s="679"/>
      <c r="P432" s="679"/>
      <c r="Q432" s="679"/>
      <c r="R432" s="679"/>
      <c r="S432" s="679"/>
      <c r="T432" s="679"/>
      <c r="U432" s="679"/>
    </row>
    <row r="433" spans="1:21" ht="17.25" customHeight="1">
      <c r="A433" s="703" t="s">
        <v>4787</v>
      </c>
      <c r="B433" s="704" t="s">
        <v>4788</v>
      </c>
      <c r="C433" s="707">
        <v>0.49099999999999999</v>
      </c>
      <c r="D433" s="706"/>
      <c r="E433" s="702">
        <v>0.43600000000000005</v>
      </c>
      <c r="G433" s="678" t="str">
        <f t="shared" si="6"/>
        <v>A0298</v>
      </c>
      <c r="H433" s="679"/>
      <c r="I433" s="1357" t="s">
        <v>5894</v>
      </c>
      <c r="J433" s="741" t="s">
        <v>4620</v>
      </c>
      <c r="K433" s="743">
        <v>1.6000000000000001E-4</v>
      </c>
      <c r="L433" s="743">
        <v>2.0100000000000001E-4</v>
      </c>
      <c r="M433" s="681"/>
      <c r="N433" s="679"/>
      <c r="O433" s="679"/>
      <c r="P433" s="679"/>
      <c r="Q433" s="679"/>
      <c r="R433" s="679"/>
      <c r="S433" s="679"/>
      <c r="T433" s="679"/>
      <c r="U433" s="679"/>
    </row>
    <row r="434" spans="1:21" ht="15.75" customHeight="1">
      <c r="A434" s="716" t="s">
        <v>4790</v>
      </c>
      <c r="B434" s="709" t="s">
        <v>4791</v>
      </c>
      <c r="C434" s="696">
        <v>0.34099999999999997</v>
      </c>
      <c r="D434" s="697" t="s">
        <v>3902</v>
      </c>
      <c r="E434" s="702">
        <v>0</v>
      </c>
      <c r="G434" s="678" t="str">
        <f t="shared" si="6"/>
        <v>A0300</v>
      </c>
      <c r="H434" s="679"/>
      <c r="I434" s="1357" t="s">
        <v>4621</v>
      </c>
      <c r="J434" s="741" t="s">
        <v>4623</v>
      </c>
      <c r="K434" s="743">
        <v>7.0500000000000001E-4</v>
      </c>
      <c r="L434" s="743">
        <v>6.9899999999999997E-4</v>
      </c>
      <c r="M434" s="681"/>
      <c r="N434" s="679"/>
      <c r="O434" s="679"/>
      <c r="P434" s="679"/>
      <c r="Q434" s="679"/>
      <c r="R434" s="679"/>
      <c r="S434" s="679"/>
      <c r="T434" s="679"/>
      <c r="U434" s="679"/>
    </row>
    <row r="435" spans="1:21" ht="15.75" customHeight="1">
      <c r="A435" s="699"/>
      <c r="B435" s="700"/>
      <c r="C435" s="701"/>
      <c r="D435" s="697" t="s">
        <v>3921</v>
      </c>
      <c r="E435" s="702">
        <v>0.32100000000000001</v>
      </c>
      <c r="G435" s="678" t="str">
        <f t="shared" si="6"/>
        <v>A0300</v>
      </c>
      <c r="H435" s="679"/>
      <c r="I435" s="1357" t="s">
        <v>5895</v>
      </c>
      <c r="J435" s="741" t="s">
        <v>5896</v>
      </c>
      <c r="K435" s="743">
        <v>4.9899999999999999E-4</v>
      </c>
      <c r="L435" s="743">
        <v>0</v>
      </c>
      <c r="M435" s="681"/>
      <c r="N435" s="679"/>
      <c r="O435" s="679"/>
      <c r="P435" s="679"/>
      <c r="Q435" s="679"/>
      <c r="R435" s="679"/>
      <c r="S435" s="679"/>
      <c r="T435" s="679"/>
      <c r="U435" s="679"/>
    </row>
    <row r="436" spans="1:21" ht="17.25" customHeight="1">
      <c r="A436" s="703" t="s">
        <v>4794</v>
      </c>
      <c r="B436" s="704" t="s">
        <v>4795</v>
      </c>
      <c r="C436" s="707">
        <v>0.44400000000000001</v>
      </c>
      <c r="D436" s="706"/>
      <c r="E436" s="702">
        <v>0.42299999999999999</v>
      </c>
      <c r="G436" s="678" t="str">
        <f t="shared" si="6"/>
        <v>A0303</v>
      </c>
      <c r="H436" s="679"/>
      <c r="I436" s="1357" t="s">
        <v>5897</v>
      </c>
      <c r="J436" s="741" t="s">
        <v>5896</v>
      </c>
      <c r="K436" s="743">
        <v>4.9899999999999999E-4</v>
      </c>
      <c r="L436" s="743">
        <v>5.4600000000000004E-4</v>
      </c>
      <c r="M436" s="681"/>
      <c r="N436" s="679"/>
      <c r="O436" s="679"/>
      <c r="P436" s="679"/>
      <c r="Q436" s="679"/>
      <c r="R436" s="679"/>
      <c r="S436" s="679"/>
      <c r="T436" s="679"/>
      <c r="U436" s="679"/>
    </row>
    <row r="437" spans="1:21">
      <c r="A437" s="703" t="s">
        <v>4797</v>
      </c>
      <c r="B437" s="704" t="s">
        <v>4798</v>
      </c>
      <c r="C437" s="707">
        <v>0.14100000000000001</v>
      </c>
      <c r="D437" s="708"/>
      <c r="E437" s="702">
        <v>0.16400000000000001</v>
      </c>
      <c r="G437" s="678" t="str">
        <f t="shared" si="6"/>
        <v>A0305</v>
      </c>
      <c r="H437" s="679"/>
      <c r="I437" s="1357" t="s">
        <v>4626</v>
      </c>
      <c r="J437" s="741" t="s">
        <v>4628</v>
      </c>
      <c r="K437" s="743">
        <v>3.4E-5</v>
      </c>
      <c r="L437" s="743">
        <v>4.5199999999999998E-4</v>
      </c>
      <c r="M437" s="681"/>
      <c r="N437" s="679"/>
      <c r="O437" s="679"/>
      <c r="P437" s="679"/>
      <c r="Q437" s="679"/>
      <c r="R437" s="679"/>
      <c r="S437" s="679"/>
      <c r="T437" s="679"/>
      <c r="U437" s="679"/>
    </row>
    <row r="438" spans="1:21">
      <c r="A438" s="703" t="s">
        <v>4800</v>
      </c>
      <c r="B438" s="704" t="s">
        <v>4801</v>
      </c>
      <c r="C438" s="707">
        <v>0.47399999999999998</v>
      </c>
      <c r="D438" s="708"/>
      <c r="E438" s="702">
        <v>0.48299999999999998</v>
      </c>
      <c r="G438" s="678" t="str">
        <f t="shared" si="6"/>
        <v>A0306</v>
      </c>
      <c r="H438" s="679"/>
      <c r="I438" s="1357" t="s">
        <v>5898</v>
      </c>
      <c r="J438" s="741" t="s">
        <v>5899</v>
      </c>
      <c r="K438" s="743">
        <v>4.5300000000000001E-4</v>
      </c>
      <c r="L438" s="743">
        <v>4.3800000000000002E-4</v>
      </c>
      <c r="M438" s="681"/>
      <c r="N438" s="679"/>
      <c r="O438" s="679"/>
      <c r="P438" s="679"/>
      <c r="Q438" s="679"/>
      <c r="R438" s="679"/>
      <c r="S438" s="679"/>
      <c r="T438" s="679"/>
      <c r="U438" s="679"/>
    </row>
    <row r="439" spans="1:21" ht="15.75" customHeight="1">
      <c r="A439" s="716" t="s">
        <v>4803</v>
      </c>
      <c r="B439" s="709" t="s">
        <v>4804</v>
      </c>
      <c r="C439" s="696">
        <v>0.22800000000000001</v>
      </c>
      <c r="D439" s="697" t="s">
        <v>3902</v>
      </c>
      <c r="E439" s="702">
        <v>0</v>
      </c>
      <c r="G439" s="678" t="str">
        <f t="shared" si="6"/>
        <v>A0308</v>
      </c>
      <c r="H439" s="679"/>
      <c r="I439" s="1357" t="s">
        <v>4629</v>
      </c>
      <c r="J439" s="741" t="s">
        <v>4631</v>
      </c>
      <c r="K439" s="743">
        <v>4.0400000000000001E-4</v>
      </c>
      <c r="L439" s="743">
        <v>3.86E-4</v>
      </c>
      <c r="M439" s="681"/>
      <c r="N439" s="679"/>
      <c r="O439" s="679"/>
      <c r="P439" s="679"/>
      <c r="Q439" s="679"/>
      <c r="R439" s="679"/>
      <c r="S439" s="679"/>
      <c r="T439" s="679"/>
      <c r="U439" s="679"/>
    </row>
    <row r="440" spans="1:21" ht="15.75" customHeight="1">
      <c r="A440" s="699"/>
      <c r="B440" s="700"/>
      <c r="C440" s="701"/>
      <c r="D440" s="697" t="s">
        <v>3921</v>
      </c>
      <c r="E440" s="702">
        <v>0</v>
      </c>
      <c r="G440" s="678" t="str">
        <f t="shared" si="6"/>
        <v>A0308</v>
      </c>
      <c r="H440" s="679"/>
      <c r="I440" s="1357" t="s">
        <v>4632</v>
      </c>
      <c r="J440" s="741" t="s">
        <v>4634</v>
      </c>
      <c r="K440" s="743">
        <v>4.9100000000000001E-4</v>
      </c>
      <c r="L440" s="743">
        <v>4.35E-4</v>
      </c>
      <c r="M440" s="681"/>
      <c r="N440" s="679"/>
      <c r="O440" s="679"/>
      <c r="P440" s="679"/>
      <c r="Q440" s="679"/>
      <c r="R440" s="679"/>
      <c r="S440" s="679"/>
      <c r="T440" s="679"/>
      <c r="U440" s="679"/>
    </row>
    <row r="441" spans="1:21" ht="17.25" customHeight="1">
      <c r="A441" s="703" t="s">
        <v>4807</v>
      </c>
      <c r="B441" s="704" t="s">
        <v>4808</v>
      </c>
      <c r="C441" s="707">
        <v>0.34200000000000003</v>
      </c>
      <c r="D441" s="706"/>
      <c r="E441" s="702">
        <v>0.34099999999999997</v>
      </c>
      <c r="G441" s="678" t="str">
        <f t="shared" si="6"/>
        <v>A0309</v>
      </c>
      <c r="H441" s="679"/>
      <c r="I441" s="1357" t="s">
        <v>4635</v>
      </c>
      <c r="J441" s="741" t="s">
        <v>4637</v>
      </c>
      <c r="K441" s="743">
        <v>4.9799999999999996E-4</v>
      </c>
      <c r="L441" s="743">
        <v>4.4200000000000001E-4</v>
      </c>
      <c r="M441" s="681"/>
      <c r="N441" s="679"/>
      <c r="O441" s="679"/>
      <c r="P441" s="679"/>
      <c r="Q441" s="679"/>
      <c r="R441" s="679"/>
      <c r="S441" s="679"/>
      <c r="T441" s="679"/>
      <c r="U441" s="679"/>
    </row>
    <row r="442" spans="1:21" ht="17.25" customHeight="1">
      <c r="A442" s="703" t="s">
        <v>4809</v>
      </c>
      <c r="B442" s="704" t="s">
        <v>4810</v>
      </c>
      <c r="C442" s="707">
        <v>0.48500000000000004</v>
      </c>
      <c r="D442" s="706"/>
      <c r="E442" s="702">
        <v>0.47899999999999998</v>
      </c>
      <c r="G442" s="678" t="str">
        <f t="shared" si="6"/>
        <v>A0310</v>
      </c>
      <c r="H442" s="679"/>
      <c r="I442" s="1357" t="s">
        <v>4640</v>
      </c>
      <c r="J442" s="741" t="s">
        <v>4642</v>
      </c>
      <c r="K442" s="743">
        <v>4.8500000000000003E-4</v>
      </c>
      <c r="L442" s="743">
        <v>4.6200000000000001E-4</v>
      </c>
      <c r="M442" s="681"/>
      <c r="N442" s="679"/>
      <c r="O442" s="679"/>
      <c r="P442" s="679"/>
      <c r="Q442" s="679"/>
      <c r="R442" s="679"/>
      <c r="S442" s="679"/>
      <c r="T442" s="679"/>
      <c r="U442" s="679"/>
    </row>
    <row r="443" spans="1:21" ht="17.25" customHeight="1">
      <c r="A443" s="703" t="s">
        <v>4812</v>
      </c>
      <c r="B443" s="704" t="s">
        <v>4813</v>
      </c>
      <c r="C443" s="707">
        <v>0.43</v>
      </c>
      <c r="D443" s="706"/>
      <c r="E443" s="702">
        <v>0.39500000000000002</v>
      </c>
      <c r="G443" s="678" t="str">
        <f t="shared" si="6"/>
        <v>A0311</v>
      </c>
      <c r="H443" s="679"/>
      <c r="I443" s="1357" t="s">
        <v>4643</v>
      </c>
      <c r="J443" s="741" t="s">
        <v>4645</v>
      </c>
      <c r="K443" s="743">
        <v>4.3300000000000001E-4</v>
      </c>
      <c r="L443" s="743">
        <v>4.2000000000000002E-4</v>
      </c>
      <c r="M443" s="681"/>
      <c r="N443" s="679"/>
      <c r="O443" s="679"/>
      <c r="P443" s="679"/>
      <c r="Q443" s="679"/>
      <c r="R443" s="679"/>
      <c r="S443" s="679"/>
      <c r="T443" s="679"/>
      <c r="U443" s="679"/>
    </row>
    <row r="444" spans="1:21" ht="17.25" customHeight="1">
      <c r="A444" s="703" t="s">
        <v>4815</v>
      </c>
      <c r="B444" s="704" t="s">
        <v>4816</v>
      </c>
      <c r="C444" s="707">
        <v>0.53399999999999992</v>
      </c>
      <c r="D444" s="706"/>
      <c r="E444" s="702">
        <v>0.47899999999999998</v>
      </c>
      <c r="G444" s="678" t="str">
        <f t="shared" si="6"/>
        <v>A0312</v>
      </c>
      <c r="H444" s="679"/>
      <c r="I444" s="1357" t="s">
        <v>4646</v>
      </c>
      <c r="J444" s="741" t="s">
        <v>4648</v>
      </c>
      <c r="K444" s="743">
        <v>5.0100000000000003E-4</v>
      </c>
      <c r="L444" s="743">
        <v>4.9799999999999996E-4</v>
      </c>
      <c r="M444" s="681"/>
      <c r="N444" s="679"/>
      <c r="O444" s="679"/>
      <c r="P444" s="679"/>
      <c r="Q444" s="679"/>
      <c r="R444" s="679"/>
      <c r="S444" s="679"/>
      <c r="T444" s="679"/>
      <c r="U444" s="679"/>
    </row>
    <row r="445" spans="1:21" ht="17.25" customHeight="1">
      <c r="A445" s="703" t="s">
        <v>4817</v>
      </c>
      <c r="B445" s="704" t="s">
        <v>4818</v>
      </c>
      <c r="C445" s="707">
        <v>0.50900000000000001</v>
      </c>
      <c r="D445" s="706"/>
      <c r="E445" s="702">
        <v>0.54</v>
      </c>
      <c r="G445" s="678" t="str">
        <f t="shared" si="6"/>
        <v>A0313</v>
      </c>
      <c r="H445" s="679"/>
      <c r="I445" s="1357" t="s">
        <v>4649</v>
      </c>
      <c r="J445" s="741" t="s">
        <v>4651</v>
      </c>
      <c r="K445" s="743">
        <v>5.3600000000000002E-4</v>
      </c>
      <c r="L445" s="743">
        <v>5.71E-4</v>
      </c>
      <c r="M445" s="681"/>
      <c r="N445" s="679"/>
      <c r="O445" s="679"/>
      <c r="P445" s="679"/>
      <c r="Q445" s="679"/>
      <c r="R445" s="679"/>
      <c r="S445" s="679"/>
      <c r="T445" s="679"/>
      <c r="U445" s="679"/>
    </row>
    <row r="446" spans="1:21" ht="17.25" customHeight="1">
      <c r="A446" s="703" t="s">
        <v>4820</v>
      </c>
      <c r="B446" s="704" t="s">
        <v>4821</v>
      </c>
      <c r="C446" s="707">
        <v>0.52700000000000002</v>
      </c>
      <c r="D446" s="706"/>
      <c r="E446" s="702">
        <v>0.54600000000000004</v>
      </c>
      <c r="G446" s="678" t="str">
        <f t="shared" si="6"/>
        <v>A0314</v>
      </c>
      <c r="H446" s="679"/>
      <c r="I446" s="1357" t="s">
        <v>4652</v>
      </c>
      <c r="J446" s="741" t="s">
        <v>4654</v>
      </c>
      <c r="K446" s="743">
        <v>2.8800000000000001E-4</v>
      </c>
      <c r="L446" s="743">
        <v>4.5199999999999998E-4</v>
      </c>
      <c r="M446" s="681"/>
      <c r="N446" s="679"/>
      <c r="O446" s="679"/>
      <c r="P446" s="679"/>
      <c r="Q446" s="679"/>
      <c r="R446" s="679"/>
      <c r="S446" s="679"/>
      <c r="T446" s="679"/>
      <c r="U446" s="679"/>
    </row>
    <row r="447" spans="1:21" ht="17.25" customHeight="1">
      <c r="A447" s="703" t="s">
        <v>4823</v>
      </c>
      <c r="B447" s="704" t="s">
        <v>4824</v>
      </c>
      <c r="C447" s="707">
        <v>0.44700000000000001</v>
      </c>
      <c r="D447" s="706"/>
      <c r="E447" s="702">
        <v>0.39200000000000002</v>
      </c>
      <c r="G447" s="678" t="str">
        <f t="shared" si="6"/>
        <v>A0315</v>
      </c>
      <c r="H447" s="679"/>
      <c r="I447" s="1357" t="s">
        <v>4655</v>
      </c>
      <c r="J447" s="741" t="s">
        <v>5900</v>
      </c>
      <c r="K447" s="743">
        <v>4.84E-4</v>
      </c>
      <c r="L447" s="743">
        <v>4.7699999999999999E-4</v>
      </c>
      <c r="M447" s="681"/>
      <c r="N447" s="679"/>
      <c r="O447" s="679"/>
      <c r="P447" s="679"/>
      <c r="Q447" s="679"/>
      <c r="R447" s="679"/>
      <c r="S447" s="679"/>
      <c r="T447" s="679"/>
      <c r="U447" s="679"/>
    </row>
    <row r="448" spans="1:21" ht="17.25" customHeight="1">
      <c r="A448" s="703" t="s">
        <v>4826</v>
      </c>
      <c r="B448" s="704" t="s">
        <v>4827</v>
      </c>
      <c r="C448" s="707">
        <v>0.49700000000000005</v>
      </c>
      <c r="D448" s="706"/>
      <c r="E448" s="702">
        <v>0.52100000000000002</v>
      </c>
      <c r="G448" s="678" t="str">
        <f t="shared" si="6"/>
        <v>A0317</v>
      </c>
      <c r="H448" s="679"/>
      <c r="I448" s="1357" t="s">
        <v>4657</v>
      </c>
      <c r="J448" s="741" t="s">
        <v>4659</v>
      </c>
      <c r="K448" s="743">
        <v>2.0799999999999999E-4</v>
      </c>
      <c r="L448" s="743">
        <v>1.9600000000000002E-4</v>
      </c>
      <c r="M448" s="681"/>
      <c r="N448" s="679"/>
      <c r="O448" s="679"/>
      <c r="P448" s="679"/>
      <c r="Q448" s="679"/>
      <c r="R448" s="679"/>
      <c r="S448" s="679"/>
      <c r="T448" s="679"/>
      <c r="U448" s="679"/>
    </row>
    <row r="449" spans="1:21">
      <c r="A449" s="703" t="s">
        <v>4829</v>
      </c>
      <c r="B449" s="704" t="s">
        <v>4830</v>
      </c>
      <c r="C449" s="707">
        <v>0.47499999999999998</v>
      </c>
      <c r="D449" s="708"/>
      <c r="E449" s="702">
        <v>0.46299999999999997</v>
      </c>
      <c r="G449" s="678" t="str">
        <f t="shared" si="6"/>
        <v>A0318</v>
      </c>
      <c r="H449" s="679"/>
      <c r="I449" s="1357" t="s">
        <v>4660</v>
      </c>
      <c r="J449" s="741" t="s">
        <v>4662</v>
      </c>
      <c r="K449" s="743">
        <v>3.1700000000000001E-4</v>
      </c>
      <c r="L449" s="743">
        <v>3.9599999999999998E-4</v>
      </c>
      <c r="M449" s="681"/>
      <c r="N449" s="679"/>
      <c r="O449" s="679"/>
      <c r="P449" s="679"/>
      <c r="Q449" s="679"/>
      <c r="R449" s="679"/>
      <c r="S449" s="679"/>
      <c r="T449" s="679"/>
      <c r="U449" s="679"/>
    </row>
    <row r="450" spans="1:21" ht="17.25" customHeight="1">
      <c r="A450" s="703" t="s">
        <v>4832</v>
      </c>
      <c r="B450" s="704" t="s">
        <v>4833</v>
      </c>
      <c r="C450" s="707">
        <v>0.48500000000000004</v>
      </c>
      <c r="D450" s="706"/>
      <c r="E450" s="702">
        <v>0.499</v>
      </c>
      <c r="G450" s="678" t="str">
        <f t="shared" si="6"/>
        <v>A0320</v>
      </c>
      <c r="H450" s="679"/>
      <c r="I450" s="1357" t="s">
        <v>5901</v>
      </c>
      <c r="J450" s="741" t="s">
        <v>4665</v>
      </c>
      <c r="K450" s="743">
        <v>4.9700000000000005E-4</v>
      </c>
      <c r="L450" s="743">
        <v>0</v>
      </c>
      <c r="M450" s="681"/>
      <c r="N450" s="679"/>
      <c r="O450" s="679"/>
      <c r="P450" s="679"/>
      <c r="Q450" s="679"/>
      <c r="R450" s="679"/>
      <c r="S450" s="679"/>
      <c r="T450" s="679"/>
      <c r="U450" s="679"/>
    </row>
    <row r="451" spans="1:21" ht="17.25" customHeight="1">
      <c r="A451" s="703" t="s">
        <v>4834</v>
      </c>
      <c r="B451" s="704" t="s">
        <v>4835</v>
      </c>
      <c r="C451" s="707">
        <v>0.56300000000000006</v>
      </c>
      <c r="D451" s="706"/>
      <c r="E451" s="702">
        <v>0.57700000000000007</v>
      </c>
      <c r="G451" s="678" t="str">
        <f t="shared" si="6"/>
        <v>A0321</v>
      </c>
      <c r="H451" s="679"/>
      <c r="I451" s="1357" t="s">
        <v>5902</v>
      </c>
      <c r="J451" s="741" t="s">
        <v>4665</v>
      </c>
      <c r="K451" s="743">
        <v>4.9700000000000005E-4</v>
      </c>
      <c r="L451" s="743">
        <v>4.4200000000000001E-4</v>
      </c>
      <c r="M451" s="681"/>
      <c r="N451" s="679"/>
      <c r="O451" s="679"/>
      <c r="P451" s="679"/>
      <c r="Q451" s="679"/>
      <c r="R451" s="679"/>
      <c r="S451" s="679"/>
      <c r="T451" s="679"/>
      <c r="U451" s="679"/>
    </row>
    <row r="452" spans="1:21" ht="17.25" customHeight="1">
      <c r="A452" s="703" t="s">
        <v>4836</v>
      </c>
      <c r="B452" s="704" t="s">
        <v>4837</v>
      </c>
      <c r="C452" s="707">
        <v>0.442</v>
      </c>
      <c r="D452" s="706"/>
      <c r="E452" s="702">
        <v>0.38699999999999996</v>
      </c>
      <c r="G452" s="678" t="str">
        <f t="shared" si="6"/>
        <v>A0323</v>
      </c>
      <c r="H452" s="679"/>
      <c r="I452" s="1357" t="s">
        <v>4666</v>
      </c>
      <c r="J452" s="741" t="s">
        <v>4668</v>
      </c>
      <c r="K452" s="743">
        <v>4.46E-4</v>
      </c>
      <c r="L452" s="743">
        <v>4.5300000000000001E-4</v>
      </c>
      <c r="M452" s="681"/>
      <c r="N452" s="679"/>
      <c r="O452" s="679"/>
      <c r="P452" s="679"/>
      <c r="Q452" s="679"/>
      <c r="R452" s="679"/>
      <c r="S452" s="679"/>
      <c r="T452" s="679"/>
      <c r="U452" s="679"/>
    </row>
    <row r="453" spans="1:21" ht="15.75" customHeight="1">
      <c r="A453" s="716" t="s">
        <v>4839</v>
      </c>
      <c r="B453" s="725" t="s">
        <v>4840</v>
      </c>
      <c r="C453" s="696">
        <v>0.39500000000000002</v>
      </c>
      <c r="D453" s="697" t="s">
        <v>3902</v>
      </c>
      <c r="E453" s="702">
        <v>0</v>
      </c>
      <c r="G453" s="678" t="str">
        <f t="shared" si="6"/>
        <v>A0324</v>
      </c>
      <c r="H453" s="679"/>
      <c r="I453" s="1357" t="s">
        <v>4669</v>
      </c>
      <c r="J453" s="741" t="s">
        <v>4671</v>
      </c>
      <c r="K453" s="743">
        <v>4.84E-4</v>
      </c>
      <c r="L453" s="743">
        <v>4.28E-4</v>
      </c>
      <c r="M453" s="681"/>
      <c r="N453" s="679"/>
      <c r="O453" s="679"/>
      <c r="P453" s="679"/>
      <c r="Q453" s="679"/>
      <c r="R453" s="679"/>
      <c r="S453" s="679"/>
      <c r="T453" s="679"/>
      <c r="U453" s="679"/>
    </row>
    <row r="454" spans="1:21" ht="15.75" customHeight="1">
      <c r="A454" s="699"/>
      <c r="B454" s="726"/>
      <c r="C454" s="701"/>
      <c r="D454" s="697" t="s">
        <v>3921</v>
      </c>
      <c r="E454" s="702">
        <v>0.34099999999999997</v>
      </c>
      <c r="G454" s="678" t="str">
        <f t="shared" si="6"/>
        <v>A0324</v>
      </c>
      <c r="H454" s="679"/>
      <c r="I454" s="1357" t="s">
        <v>4674</v>
      </c>
      <c r="J454" s="741" t="s">
        <v>4676</v>
      </c>
      <c r="K454" s="743">
        <v>1.3200000000000001E-4</v>
      </c>
      <c r="L454" s="743">
        <v>7.7000000000000001E-5</v>
      </c>
      <c r="M454" s="681"/>
      <c r="N454" s="679"/>
      <c r="O454" s="679"/>
      <c r="P454" s="679"/>
      <c r="Q454" s="679"/>
      <c r="R454" s="679"/>
      <c r="S454" s="679"/>
      <c r="T454" s="679"/>
      <c r="U454" s="679"/>
    </row>
    <row r="455" spans="1:21" ht="15.75" customHeight="1">
      <c r="A455" s="716" t="s">
        <v>4842</v>
      </c>
      <c r="B455" s="709" t="s">
        <v>4843</v>
      </c>
      <c r="C455" s="696">
        <v>0.50900000000000001</v>
      </c>
      <c r="D455" s="697" t="s">
        <v>3902</v>
      </c>
      <c r="E455" s="702">
        <v>0</v>
      </c>
      <c r="G455" s="678" t="str">
        <f t="shared" ref="G455:G518" si="7">IF(A455="",G454,A455)</f>
        <v>A0330</v>
      </c>
      <c r="H455" s="679"/>
      <c r="I455" s="1357" t="s">
        <v>4677</v>
      </c>
      <c r="J455" s="741" t="s">
        <v>4679</v>
      </c>
      <c r="K455" s="743">
        <v>0</v>
      </c>
      <c r="L455" s="743">
        <v>4.0400000000000001E-4</v>
      </c>
      <c r="M455" s="681"/>
      <c r="N455" s="679"/>
      <c r="O455" s="679"/>
      <c r="P455" s="679"/>
      <c r="Q455" s="679"/>
      <c r="R455" s="679"/>
      <c r="S455" s="679"/>
      <c r="T455" s="679"/>
      <c r="U455" s="679"/>
    </row>
    <row r="456" spans="1:21" ht="15.75" customHeight="1">
      <c r="A456" s="699"/>
      <c r="B456" s="700"/>
      <c r="C456" s="701"/>
      <c r="D456" s="697" t="s">
        <v>3921</v>
      </c>
      <c r="E456" s="702">
        <v>0.504</v>
      </c>
      <c r="G456" s="678" t="str">
        <f t="shared" si="7"/>
        <v>A0330</v>
      </c>
      <c r="H456" s="679"/>
      <c r="I456" s="1357" t="s">
        <v>4680</v>
      </c>
      <c r="J456" s="741" t="s">
        <v>4682</v>
      </c>
      <c r="K456" s="743">
        <v>4.84E-4</v>
      </c>
      <c r="L456" s="743">
        <v>4.2900000000000002E-4</v>
      </c>
      <c r="M456" s="681"/>
      <c r="N456" s="679"/>
      <c r="O456" s="679"/>
      <c r="P456" s="679"/>
      <c r="Q456" s="679"/>
      <c r="R456" s="679"/>
      <c r="S456" s="679"/>
      <c r="T456" s="679"/>
      <c r="U456" s="679"/>
    </row>
    <row r="457" spans="1:21" ht="17.25" customHeight="1">
      <c r="A457" s="703" t="s">
        <v>4845</v>
      </c>
      <c r="B457" s="704" t="s">
        <v>4846</v>
      </c>
      <c r="C457" s="707">
        <v>0.54500000000000004</v>
      </c>
      <c r="D457" s="706"/>
      <c r="E457" s="702">
        <v>0.49099999999999999</v>
      </c>
      <c r="G457" s="678" t="str">
        <f t="shared" si="7"/>
        <v>A0332</v>
      </c>
      <c r="H457" s="679"/>
      <c r="I457" s="1357" t="s">
        <v>4683</v>
      </c>
      <c r="J457" s="741" t="s">
        <v>4685</v>
      </c>
      <c r="K457" s="743">
        <v>3.6400000000000001E-4</v>
      </c>
      <c r="L457" s="743">
        <v>3.0800000000000001E-4</v>
      </c>
      <c r="M457" s="681"/>
      <c r="N457" s="679"/>
      <c r="O457" s="679"/>
      <c r="P457" s="679"/>
      <c r="Q457" s="679"/>
      <c r="R457" s="679"/>
      <c r="S457" s="679"/>
      <c r="T457" s="679"/>
      <c r="U457" s="679"/>
    </row>
    <row r="458" spans="1:21" ht="17.25" customHeight="1">
      <c r="A458" s="703" t="s">
        <v>4848</v>
      </c>
      <c r="B458" s="704" t="s">
        <v>4849</v>
      </c>
      <c r="C458" s="707">
        <v>0.68400000000000005</v>
      </c>
      <c r="D458" s="706"/>
      <c r="E458" s="702">
        <v>0.749</v>
      </c>
      <c r="G458" s="678" t="str">
        <f t="shared" si="7"/>
        <v>A0336</v>
      </c>
      <c r="H458" s="679"/>
      <c r="I458" s="1357" t="s">
        <v>4688</v>
      </c>
      <c r="J458" s="741" t="s">
        <v>4689</v>
      </c>
      <c r="K458" s="743">
        <v>5.4900000000000001E-4</v>
      </c>
      <c r="L458" s="743">
        <v>0</v>
      </c>
      <c r="M458" s="681"/>
      <c r="N458" s="679"/>
      <c r="O458" s="679"/>
      <c r="P458" s="679"/>
      <c r="Q458" s="679"/>
      <c r="R458" s="679"/>
      <c r="S458" s="679"/>
      <c r="T458" s="679"/>
      <c r="U458" s="679"/>
    </row>
    <row r="459" spans="1:21" ht="17.25" customHeight="1">
      <c r="A459" s="703" t="s">
        <v>4851</v>
      </c>
      <c r="B459" s="704" t="s">
        <v>4852</v>
      </c>
      <c r="C459" s="707">
        <v>0.44700000000000001</v>
      </c>
      <c r="D459" s="706"/>
      <c r="E459" s="702">
        <v>0.39200000000000002</v>
      </c>
      <c r="G459" s="678" t="str">
        <f t="shared" si="7"/>
        <v>A0337</v>
      </c>
      <c r="H459" s="679"/>
      <c r="I459" s="1357" t="s">
        <v>5903</v>
      </c>
      <c r="J459" s="741" t="s">
        <v>4689</v>
      </c>
      <c r="K459" s="743">
        <v>5.4900000000000001E-4</v>
      </c>
      <c r="L459" s="743">
        <v>0</v>
      </c>
      <c r="M459" s="681"/>
      <c r="N459" s="679"/>
      <c r="O459" s="679"/>
      <c r="P459" s="679"/>
      <c r="Q459" s="679"/>
      <c r="R459" s="679"/>
      <c r="S459" s="679"/>
      <c r="T459" s="679"/>
      <c r="U459" s="679"/>
    </row>
    <row r="460" spans="1:21" ht="16.5" customHeight="1">
      <c r="A460" s="703" t="s">
        <v>4854</v>
      </c>
      <c r="B460" s="704" t="s">
        <v>4855</v>
      </c>
      <c r="C460" s="707">
        <v>0.52800000000000002</v>
      </c>
      <c r="D460" s="706"/>
      <c r="E460" s="702">
        <v>0.47300000000000003</v>
      </c>
      <c r="G460" s="678" t="str">
        <f t="shared" si="7"/>
        <v>A0338</v>
      </c>
      <c r="H460" s="679"/>
      <c r="I460" s="1357" t="s">
        <v>5904</v>
      </c>
      <c r="J460" s="741" t="s">
        <v>4689</v>
      </c>
      <c r="K460" s="743">
        <v>5.4900000000000001E-4</v>
      </c>
      <c r="L460" s="743">
        <v>5.3700000000000004E-4</v>
      </c>
      <c r="M460" s="681"/>
      <c r="N460" s="679"/>
      <c r="O460" s="679"/>
      <c r="P460" s="679"/>
      <c r="Q460" s="679"/>
      <c r="R460" s="679"/>
      <c r="S460" s="679"/>
      <c r="T460" s="679"/>
      <c r="U460" s="679"/>
    </row>
    <row r="461" spans="1:21" ht="17.25" customHeight="1">
      <c r="A461" s="703" t="s">
        <v>4856</v>
      </c>
      <c r="B461" s="704" t="s">
        <v>4857</v>
      </c>
      <c r="C461" s="707">
        <v>0.308</v>
      </c>
      <c r="D461" s="706"/>
      <c r="E461" s="702">
        <v>0.253</v>
      </c>
      <c r="G461" s="678" t="str">
        <f t="shared" si="7"/>
        <v>A0340</v>
      </c>
      <c r="H461" s="679"/>
      <c r="I461" s="1357" t="s">
        <v>4692</v>
      </c>
      <c r="J461" s="741" t="s">
        <v>4693</v>
      </c>
      <c r="K461" s="743">
        <v>4.9600000000000002E-4</v>
      </c>
      <c r="L461" s="743">
        <v>0</v>
      </c>
      <c r="M461" s="681"/>
      <c r="N461" s="679"/>
      <c r="O461" s="679"/>
      <c r="P461" s="679"/>
      <c r="Q461" s="679"/>
      <c r="R461" s="679"/>
      <c r="S461" s="679"/>
      <c r="T461" s="679"/>
      <c r="U461" s="679"/>
    </row>
    <row r="462" spans="1:21" ht="17.25" customHeight="1">
      <c r="A462" s="703" t="s">
        <v>4858</v>
      </c>
      <c r="B462" s="704" t="s">
        <v>4859</v>
      </c>
      <c r="C462" s="707">
        <v>0.45</v>
      </c>
      <c r="D462" s="706"/>
      <c r="E462" s="702">
        <v>0.46099999999999997</v>
      </c>
      <c r="G462" s="678" t="str">
        <f t="shared" si="7"/>
        <v>A0342</v>
      </c>
      <c r="H462" s="679"/>
      <c r="I462" s="1357" t="s">
        <v>4694</v>
      </c>
      <c r="J462" s="741" t="s">
        <v>4693</v>
      </c>
      <c r="K462" s="743">
        <v>4.9600000000000002E-4</v>
      </c>
      <c r="L462" s="743">
        <v>0</v>
      </c>
      <c r="M462" s="681"/>
      <c r="N462" s="679"/>
      <c r="O462" s="679"/>
      <c r="P462" s="679"/>
      <c r="Q462" s="679"/>
      <c r="R462" s="679"/>
      <c r="S462" s="679"/>
      <c r="T462" s="679"/>
      <c r="U462" s="679"/>
    </row>
    <row r="463" spans="1:21" ht="17.25" customHeight="1">
      <c r="A463" s="703" t="s">
        <v>4861</v>
      </c>
      <c r="B463" s="704" t="s">
        <v>4862</v>
      </c>
      <c r="C463" s="707">
        <v>0.47800000000000004</v>
      </c>
      <c r="D463" s="706"/>
      <c r="E463" s="702">
        <v>0.504</v>
      </c>
      <c r="G463" s="678" t="str">
        <f t="shared" si="7"/>
        <v>A0343</v>
      </c>
      <c r="H463" s="679"/>
      <c r="I463" s="1357" t="s">
        <v>5905</v>
      </c>
      <c r="J463" s="741" t="s">
        <v>4693</v>
      </c>
      <c r="K463" s="743">
        <v>4.9600000000000002E-4</v>
      </c>
      <c r="L463" s="743">
        <v>4.8799999999999999E-4</v>
      </c>
      <c r="M463" s="681"/>
      <c r="N463" s="679"/>
      <c r="O463" s="679"/>
      <c r="P463" s="679"/>
      <c r="Q463" s="679"/>
      <c r="R463" s="679"/>
      <c r="S463" s="679"/>
      <c r="T463" s="679"/>
      <c r="U463" s="679"/>
    </row>
    <row r="464" spans="1:21" ht="17.25" customHeight="1">
      <c r="A464" s="703" t="s">
        <v>4863</v>
      </c>
      <c r="B464" s="704" t="s">
        <v>4864</v>
      </c>
      <c r="C464" s="707">
        <v>0.44700000000000001</v>
      </c>
      <c r="D464" s="706"/>
      <c r="E464" s="702">
        <v>0.39200000000000002</v>
      </c>
      <c r="G464" s="678" t="str">
        <f t="shared" si="7"/>
        <v>A0344</v>
      </c>
      <c r="H464" s="679"/>
      <c r="I464" s="1357" t="s">
        <v>4697</v>
      </c>
      <c r="J464" s="741" t="s">
        <v>4698</v>
      </c>
      <c r="K464" s="743">
        <v>4.57E-4</v>
      </c>
      <c r="L464" s="743">
        <v>0</v>
      </c>
      <c r="M464" s="681"/>
      <c r="N464" s="679"/>
      <c r="O464" s="679"/>
      <c r="P464" s="679"/>
      <c r="Q464" s="679"/>
      <c r="R464" s="679"/>
      <c r="S464" s="679"/>
      <c r="T464" s="679"/>
      <c r="U464" s="679"/>
    </row>
    <row r="465" spans="1:21" ht="17.25" customHeight="1">
      <c r="A465" s="703" t="s">
        <v>4866</v>
      </c>
      <c r="B465" s="704" t="s">
        <v>4867</v>
      </c>
      <c r="C465" s="707">
        <v>0.44700000000000001</v>
      </c>
      <c r="D465" s="706"/>
      <c r="E465" s="702">
        <v>0.39200000000000002</v>
      </c>
      <c r="G465" s="678" t="str">
        <f t="shared" si="7"/>
        <v>A0345</v>
      </c>
      <c r="H465" s="679"/>
      <c r="I465" s="1357" t="s">
        <v>4699</v>
      </c>
      <c r="J465" s="741" t="s">
        <v>4698</v>
      </c>
      <c r="K465" s="743">
        <v>4.57E-4</v>
      </c>
      <c r="L465" s="743">
        <v>0</v>
      </c>
      <c r="M465" s="681"/>
      <c r="N465" s="679"/>
      <c r="O465" s="679"/>
      <c r="P465" s="679"/>
      <c r="Q465" s="679"/>
      <c r="R465" s="679"/>
      <c r="S465" s="679"/>
      <c r="T465" s="679"/>
      <c r="U465" s="679"/>
    </row>
    <row r="466" spans="1:21" ht="17.25" customHeight="1">
      <c r="A466" s="703" t="s">
        <v>4869</v>
      </c>
      <c r="B466" s="704" t="s">
        <v>4870</v>
      </c>
      <c r="C466" s="707">
        <v>0.47600000000000003</v>
      </c>
      <c r="D466" s="706"/>
      <c r="E466" s="702">
        <v>0.48199999999999998</v>
      </c>
      <c r="G466" s="678" t="str">
        <f t="shared" si="7"/>
        <v>A0347</v>
      </c>
      <c r="H466" s="679"/>
      <c r="I466" s="1357" t="s">
        <v>4700</v>
      </c>
      <c r="J466" s="741" t="s">
        <v>4698</v>
      </c>
      <c r="K466" s="743">
        <v>4.57E-4</v>
      </c>
      <c r="L466" s="743">
        <v>0</v>
      </c>
      <c r="M466" s="681"/>
      <c r="N466" s="679"/>
      <c r="O466" s="679"/>
      <c r="P466" s="679"/>
      <c r="Q466" s="679"/>
      <c r="R466" s="679"/>
      <c r="S466" s="679"/>
      <c r="T466" s="679"/>
      <c r="U466" s="679"/>
    </row>
    <row r="467" spans="1:21" ht="17.25" customHeight="1">
      <c r="A467" s="703" t="s">
        <v>4872</v>
      </c>
      <c r="B467" s="704" t="s">
        <v>4873</v>
      </c>
      <c r="C467" s="707">
        <v>0.21199999999999999</v>
      </c>
      <c r="D467" s="706"/>
      <c r="E467" s="702">
        <v>0.39800000000000002</v>
      </c>
      <c r="G467" s="678" t="str">
        <f t="shared" si="7"/>
        <v>A0348</v>
      </c>
      <c r="H467" s="679"/>
      <c r="I467" s="1357" t="s">
        <v>4701</v>
      </c>
      <c r="J467" s="741" t="s">
        <v>4698</v>
      </c>
      <c r="K467" s="743">
        <v>4.57E-4</v>
      </c>
      <c r="L467" s="743">
        <v>0</v>
      </c>
      <c r="M467" s="681"/>
      <c r="N467" s="679"/>
      <c r="O467" s="679"/>
      <c r="P467" s="679"/>
      <c r="Q467" s="679"/>
      <c r="R467" s="679"/>
      <c r="S467" s="679"/>
      <c r="T467" s="679"/>
      <c r="U467" s="679"/>
    </row>
    <row r="468" spans="1:21">
      <c r="A468" s="727" t="s">
        <v>4875</v>
      </c>
      <c r="B468" s="728" t="s">
        <v>4876</v>
      </c>
      <c r="C468" s="729">
        <v>0.51800000000000002</v>
      </c>
      <c r="D468" s="697"/>
      <c r="E468" s="730">
        <v>0.54900000000000004</v>
      </c>
      <c r="G468" s="678" t="str">
        <f t="shared" si="7"/>
        <v>A0349</v>
      </c>
      <c r="H468" s="679"/>
      <c r="I468" s="1357" t="s">
        <v>4702</v>
      </c>
      <c r="J468" s="741" t="s">
        <v>4698</v>
      </c>
      <c r="K468" s="743">
        <v>4.57E-4</v>
      </c>
      <c r="L468" s="743">
        <v>0</v>
      </c>
      <c r="M468" s="681"/>
      <c r="N468" s="679"/>
      <c r="O468" s="679"/>
      <c r="P468" s="679"/>
      <c r="Q468" s="679"/>
      <c r="R468" s="679"/>
      <c r="S468" s="679"/>
      <c r="T468" s="679"/>
      <c r="U468" s="679"/>
    </row>
    <row r="469" spans="1:21" ht="17.25" customHeight="1">
      <c r="A469" s="703" t="s">
        <v>4878</v>
      </c>
      <c r="B469" s="704" t="s">
        <v>4879</v>
      </c>
      <c r="C469" s="707">
        <v>0.34</v>
      </c>
      <c r="D469" s="706"/>
      <c r="E469" s="702">
        <v>0.45500000000000002</v>
      </c>
      <c r="G469" s="678" t="str">
        <f t="shared" si="7"/>
        <v>A0350</v>
      </c>
      <c r="H469" s="679"/>
      <c r="I469" s="1357" t="s">
        <v>4703</v>
      </c>
      <c r="J469" s="741" t="s">
        <v>4698</v>
      </c>
      <c r="K469" s="743">
        <v>4.57E-4</v>
      </c>
      <c r="L469" s="743">
        <v>0</v>
      </c>
      <c r="M469" s="681"/>
      <c r="N469" s="679"/>
      <c r="O469" s="679"/>
      <c r="P469" s="679"/>
      <c r="Q469" s="679"/>
      <c r="R469" s="679"/>
      <c r="S469" s="679"/>
      <c r="T469" s="679"/>
      <c r="U469" s="679"/>
    </row>
    <row r="470" spans="1:21" ht="17.25" customHeight="1">
      <c r="A470" s="703" t="s">
        <v>4881</v>
      </c>
      <c r="B470" s="704" t="s">
        <v>4882</v>
      </c>
      <c r="C470" s="707">
        <v>0.437</v>
      </c>
      <c r="D470" s="706"/>
      <c r="E470" s="702">
        <v>0.65200000000000002</v>
      </c>
      <c r="G470" s="678" t="str">
        <f t="shared" si="7"/>
        <v>A0351</v>
      </c>
      <c r="H470" s="679"/>
      <c r="I470" s="1357" t="s">
        <v>5906</v>
      </c>
      <c r="J470" s="741" t="s">
        <v>4698</v>
      </c>
      <c r="K470" s="743">
        <v>4.57E-4</v>
      </c>
      <c r="L470" s="743">
        <v>0</v>
      </c>
      <c r="M470" s="681"/>
      <c r="N470" s="679"/>
      <c r="O470" s="679"/>
      <c r="P470" s="679"/>
      <c r="Q470" s="679"/>
      <c r="R470" s="679"/>
      <c r="S470" s="679"/>
      <c r="T470" s="679"/>
      <c r="U470" s="679"/>
    </row>
    <row r="471" spans="1:21" ht="17.25" customHeight="1">
      <c r="A471" s="703" t="s">
        <v>4884</v>
      </c>
      <c r="B471" s="704" t="s">
        <v>4885</v>
      </c>
      <c r="C471" s="707">
        <v>0.51500000000000001</v>
      </c>
      <c r="D471" s="706"/>
      <c r="E471" s="702">
        <v>0.54400000000000004</v>
      </c>
      <c r="G471" s="678" t="str">
        <f t="shared" si="7"/>
        <v>A0352</v>
      </c>
      <c r="H471" s="679"/>
      <c r="I471" s="1357" t="s">
        <v>5907</v>
      </c>
      <c r="J471" s="741" t="s">
        <v>4698</v>
      </c>
      <c r="K471" s="743">
        <v>4.57E-4</v>
      </c>
      <c r="L471" s="743">
        <v>0</v>
      </c>
      <c r="M471" s="681"/>
      <c r="N471" s="679"/>
      <c r="O471" s="679"/>
      <c r="P471" s="679"/>
      <c r="Q471" s="679"/>
      <c r="R471" s="679"/>
      <c r="S471" s="679"/>
      <c r="T471" s="679"/>
      <c r="U471" s="679"/>
    </row>
    <row r="472" spans="1:21" ht="17.25" customHeight="1">
      <c r="A472" s="703" t="s">
        <v>4886</v>
      </c>
      <c r="B472" s="704" t="s">
        <v>4887</v>
      </c>
      <c r="C472" s="707">
        <v>0.16</v>
      </c>
      <c r="D472" s="706"/>
      <c r="E472" s="702">
        <v>0.41800000000000004</v>
      </c>
      <c r="G472" s="678" t="str">
        <f t="shared" si="7"/>
        <v>A0353</v>
      </c>
      <c r="H472" s="679"/>
      <c r="I472" s="1357" t="s">
        <v>5908</v>
      </c>
      <c r="J472" s="741" t="s">
        <v>4698</v>
      </c>
      <c r="K472" s="743">
        <v>4.57E-4</v>
      </c>
      <c r="L472" s="743">
        <v>0</v>
      </c>
      <c r="M472" s="681"/>
      <c r="N472" s="679"/>
      <c r="O472" s="679"/>
      <c r="P472" s="679"/>
      <c r="Q472" s="679"/>
      <c r="R472" s="679"/>
      <c r="S472" s="679"/>
      <c r="T472" s="679"/>
      <c r="U472" s="679"/>
    </row>
    <row r="473" spans="1:21" ht="15.75" customHeight="1">
      <c r="A473" s="716" t="s">
        <v>4889</v>
      </c>
      <c r="B473" s="709" t="s">
        <v>4890</v>
      </c>
      <c r="C473" s="696">
        <v>0.48799999999999999</v>
      </c>
      <c r="D473" s="697" t="s">
        <v>3902</v>
      </c>
      <c r="E473" s="702">
        <v>0</v>
      </c>
      <c r="G473" s="678" t="str">
        <f t="shared" si="7"/>
        <v>A0355</v>
      </c>
      <c r="H473" s="679"/>
      <c r="I473" s="1676" t="s">
        <v>5909</v>
      </c>
      <c r="J473" s="741" t="s">
        <v>4698</v>
      </c>
      <c r="K473" s="743">
        <v>4.57E-4</v>
      </c>
      <c r="L473" s="743">
        <v>4.5600000000000003E-4</v>
      </c>
      <c r="M473" s="681"/>
      <c r="N473" s="679"/>
      <c r="O473" s="679"/>
      <c r="P473" s="679"/>
      <c r="Q473" s="679"/>
      <c r="R473" s="679"/>
      <c r="S473" s="679"/>
      <c r="T473" s="679"/>
      <c r="U473" s="679"/>
    </row>
    <row r="474" spans="1:21" ht="15.75" customHeight="1">
      <c r="A474" s="699"/>
      <c r="B474" s="700"/>
      <c r="C474" s="701"/>
      <c r="D474" s="697" t="s">
        <v>3921</v>
      </c>
      <c r="E474" s="702">
        <v>0.49</v>
      </c>
      <c r="G474" s="678" t="str">
        <f t="shared" si="7"/>
        <v>A0355</v>
      </c>
      <c r="H474" s="679"/>
      <c r="I474" s="1357" t="s">
        <v>4706</v>
      </c>
      <c r="J474" s="741" t="s">
        <v>4707</v>
      </c>
      <c r="K474" s="743">
        <v>4.4900000000000002E-4</v>
      </c>
      <c r="L474" s="743">
        <v>0</v>
      </c>
      <c r="M474" s="681"/>
      <c r="N474" s="679"/>
      <c r="O474" s="679"/>
      <c r="P474" s="679"/>
      <c r="Q474" s="679"/>
      <c r="R474" s="679"/>
      <c r="S474" s="679"/>
      <c r="T474" s="679"/>
      <c r="U474" s="679"/>
    </row>
    <row r="475" spans="1:21" ht="17.25" customHeight="1">
      <c r="A475" s="703" t="s">
        <v>4893</v>
      </c>
      <c r="B475" s="704" t="s">
        <v>4894</v>
      </c>
      <c r="C475" s="707">
        <v>0.36799999999999999</v>
      </c>
      <c r="D475" s="706"/>
      <c r="E475" s="702">
        <v>0.47300000000000003</v>
      </c>
      <c r="G475" s="678" t="str">
        <f t="shared" si="7"/>
        <v>A0356</v>
      </c>
      <c r="H475" s="679"/>
      <c r="I475" s="1357" t="s">
        <v>5910</v>
      </c>
      <c r="J475" s="741" t="s">
        <v>4707</v>
      </c>
      <c r="K475" s="743">
        <v>4.4900000000000002E-4</v>
      </c>
      <c r="L475" s="743">
        <v>3.88E-4</v>
      </c>
      <c r="M475" s="681"/>
      <c r="N475" s="679"/>
      <c r="O475" s="679"/>
      <c r="P475" s="679"/>
      <c r="Q475" s="679"/>
      <c r="R475" s="679"/>
      <c r="S475" s="679"/>
      <c r="T475" s="679"/>
      <c r="U475" s="679"/>
    </row>
    <row r="476" spans="1:21">
      <c r="A476" s="703" t="s">
        <v>4896</v>
      </c>
      <c r="B476" s="704" t="s">
        <v>4897</v>
      </c>
      <c r="C476" s="707">
        <v>0.49</v>
      </c>
      <c r="D476" s="708"/>
      <c r="E476" s="702">
        <v>0.5109999999999999</v>
      </c>
      <c r="G476" s="678" t="str">
        <f t="shared" si="7"/>
        <v>A0360</v>
      </c>
      <c r="H476" s="679"/>
      <c r="I476" s="1357" t="s">
        <v>4710</v>
      </c>
      <c r="J476" s="741" t="s">
        <v>4711</v>
      </c>
      <c r="K476" s="743">
        <v>4.8000000000000001E-4</v>
      </c>
      <c r="L476" s="743">
        <v>0</v>
      </c>
      <c r="M476" s="681"/>
      <c r="N476" s="679"/>
      <c r="O476" s="679"/>
      <c r="P476" s="679"/>
      <c r="Q476" s="679"/>
      <c r="R476" s="679"/>
      <c r="S476" s="679"/>
      <c r="T476" s="679"/>
      <c r="U476" s="679"/>
    </row>
    <row r="477" spans="1:21" ht="17.25" customHeight="1">
      <c r="A477" s="703" t="s">
        <v>4899</v>
      </c>
      <c r="B477" s="704" t="s">
        <v>4900</v>
      </c>
      <c r="C477" s="707">
        <v>0.27700000000000002</v>
      </c>
      <c r="D477" s="706"/>
      <c r="E477" s="702">
        <v>0.33599999999999997</v>
      </c>
      <c r="G477" s="678" t="str">
        <f t="shared" si="7"/>
        <v>A0362</v>
      </c>
      <c r="H477" s="679"/>
      <c r="I477" s="1357" t="s">
        <v>4712</v>
      </c>
      <c r="J477" s="741" t="s">
        <v>4711</v>
      </c>
      <c r="K477" s="743">
        <v>4.8000000000000001E-4</v>
      </c>
      <c r="L477" s="743">
        <v>0</v>
      </c>
      <c r="M477" s="681"/>
      <c r="N477" s="679"/>
      <c r="O477" s="679"/>
      <c r="P477" s="679"/>
      <c r="Q477" s="679"/>
      <c r="R477" s="679"/>
      <c r="S477" s="679"/>
      <c r="T477" s="679"/>
      <c r="U477" s="679"/>
    </row>
    <row r="478" spans="1:21" ht="17.25" customHeight="1">
      <c r="A478" s="703" t="s">
        <v>4902</v>
      </c>
      <c r="B478" s="704" t="s">
        <v>4903</v>
      </c>
      <c r="C478" s="707">
        <v>0.48199999999999998</v>
      </c>
      <c r="D478" s="706"/>
      <c r="E478" s="702">
        <v>0.47</v>
      </c>
      <c r="G478" s="678" t="str">
        <f t="shared" si="7"/>
        <v>A0364</v>
      </c>
      <c r="H478" s="679"/>
      <c r="I478" s="1357" t="s">
        <v>5911</v>
      </c>
      <c r="J478" s="741" t="s">
        <v>4711</v>
      </c>
      <c r="K478" s="743">
        <v>4.8000000000000001E-4</v>
      </c>
      <c r="L478" s="743">
        <v>0</v>
      </c>
      <c r="M478" s="681"/>
      <c r="N478" s="679"/>
      <c r="O478" s="679"/>
      <c r="P478" s="679"/>
      <c r="Q478" s="679"/>
      <c r="R478" s="679"/>
      <c r="S478" s="679"/>
      <c r="T478" s="679"/>
      <c r="U478" s="679"/>
    </row>
    <row r="479" spans="1:21">
      <c r="A479" s="703" t="s">
        <v>4905</v>
      </c>
      <c r="B479" s="719" t="s">
        <v>4906</v>
      </c>
      <c r="C479" s="707">
        <v>0.56599999999999995</v>
      </c>
      <c r="D479" s="708"/>
      <c r="E479" s="702">
        <v>0.57899999999999996</v>
      </c>
      <c r="G479" s="678" t="str">
        <f t="shared" si="7"/>
        <v>A0365</v>
      </c>
      <c r="H479" s="679"/>
      <c r="I479" s="1357" t="s">
        <v>5912</v>
      </c>
      <c r="J479" s="741" t="s">
        <v>4711</v>
      </c>
      <c r="K479" s="743">
        <v>4.8000000000000001E-4</v>
      </c>
      <c r="L479" s="743">
        <v>0</v>
      </c>
      <c r="M479" s="681"/>
      <c r="N479" s="679"/>
      <c r="O479" s="679"/>
      <c r="P479" s="679"/>
      <c r="Q479" s="679"/>
      <c r="R479" s="679"/>
      <c r="S479" s="679"/>
      <c r="T479" s="679"/>
      <c r="U479" s="679"/>
    </row>
    <row r="480" spans="1:21" ht="17.25" customHeight="1">
      <c r="A480" s="703" t="s">
        <v>4907</v>
      </c>
      <c r="B480" s="704" t="s">
        <v>4908</v>
      </c>
      <c r="C480" s="707">
        <v>0.33300000000000002</v>
      </c>
      <c r="D480" s="706"/>
      <c r="E480" s="702">
        <v>0.27799999999999997</v>
      </c>
      <c r="G480" s="678" t="str">
        <f t="shared" si="7"/>
        <v>A0366</v>
      </c>
      <c r="H480" s="679"/>
      <c r="I480" s="1357" t="s">
        <v>5913</v>
      </c>
      <c r="J480" s="741" t="s">
        <v>4711</v>
      </c>
      <c r="K480" s="743">
        <v>4.8000000000000001E-4</v>
      </c>
      <c r="L480" s="743">
        <v>4.8899999999999996E-4</v>
      </c>
      <c r="M480" s="681"/>
      <c r="N480" s="679"/>
      <c r="O480" s="679"/>
      <c r="P480" s="679"/>
      <c r="Q480" s="679"/>
      <c r="R480" s="679"/>
      <c r="S480" s="679"/>
      <c r="T480" s="679"/>
      <c r="U480" s="679"/>
    </row>
    <row r="481" spans="1:21" ht="17.25" customHeight="1">
      <c r="A481" s="703" t="s">
        <v>4910</v>
      </c>
      <c r="B481" s="704" t="s">
        <v>4911</v>
      </c>
      <c r="C481" s="707">
        <v>0.314</v>
      </c>
      <c r="D481" s="706"/>
      <c r="E481" s="702">
        <v>0.41699999999999998</v>
      </c>
      <c r="G481" s="678" t="str">
        <f t="shared" si="7"/>
        <v>A0367</v>
      </c>
      <c r="H481" s="679"/>
      <c r="I481" s="1357" t="s">
        <v>4715</v>
      </c>
      <c r="J481" s="741" t="s">
        <v>4716</v>
      </c>
      <c r="K481" s="743">
        <v>2.99E-4</v>
      </c>
      <c r="L481" s="743">
        <v>0</v>
      </c>
      <c r="M481" s="681"/>
      <c r="N481" s="679"/>
      <c r="O481" s="679"/>
      <c r="P481" s="679"/>
      <c r="Q481" s="679"/>
      <c r="R481" s="679"/>
      <c r="S481" s="679"/>
      <c r="T481" s="679"/>
      <c r="U481" s="679"/>
    </row>
    <row r="482" spans="1:21" ht="17.25" customHeight="1">
      <c r="A482" s="703" t="s">
        <v>4913</v>
      </c>
      <c r="B482" s="704" t="s">
        <v>4914</v>
      </c>
      <c r="C482" s="707">
        <v>0.47300000000000003</v>
      </c>
      <c r="D482" s="706"/>
      <c r="E482" s="702">
        <v>0.374</v>
      </c>
      <c r="G482" s="678" t="str">
        <f t="shared" si="7"/>
        <v>A0368</v>
      </c>
      <c r="H482" s="679"/>
      <c r="I482" s="1357" t="s">
        <v>4717</v>
      </c>
      <c r="J482" s="741" t="s">
        <v>4716</v>
      </c>
      <c r="K482" s="743">
        <v>2.99E-4</v>
      </c>
      <c r="L482" s="743">
        <v>0</v>
      </c>
      <c r="M482" s="681"/>
      <c r="N482" s="679"/>
      <c r="O482" s="679"/>
      <c r="P482" s="679"/>
      <c r="Q482" s="679"/>
      <c r="R482" s="679"/>
      <c r="S482" s="679"/>
      <c r="T482" s="679"/>
      <c r="U482" s="679"/>
    </row>
    <row r="483" spans="1:21" ht="15.75" customHeight="1">
      <c r="A483" s="716" t="s">
        <v>4916</v>
      </c>
      <c r="B483" s="725" t="s">
        <v>4917</v>
      </c>
      <c r="C483" s="696">
        <v>0.39399999999999996</v>
      </c>
      <c r="D483" s="697" t="s">
        <v>3902</v>
      </c>
      <c r="E483" s="702">
        <v>0</v>
      </c>
      <c r="G483" s="678" t="str">
        <f t="shared" si="7"/>
        <v>A0369</v>
      </c>
      <c r="H483" s="679"/>
      <c r="I483" s="1357" t="s">
        <v>4718</v>
      </c>
      <c r="J483" s="741" t="s">
        <v>4716</v>
      </c>
      <c r="K483" s="743">
        <v>2.99E-4</v>
      </c>
      <c r="L483" s="743">
        <v>0</v>
      </c>
      <c r="M483" s="681"/>
      <c r="N483" s="679"/>
      <c r="O483" s="679"/>
      <c r="P483" s="679"/>
      <c r="Q483" s="679"/>
      <c r="R483" s="679"/>
      <c r="S483" s="679"/>
      <c r="T483" s="679"/>
      <c r="U483" s="679"/>
    </row>
    <row r="484" spans="1:21" ht="15.75" customHeight="1">
      <c r="A484" s="699"/>
      <c r="B484" s="726"/>
      <c r="C484" s="701"/>
      <c r="D484" s="697" t="s">
        <v>3921</v>
      </c>
      <c r="E484" s="702">
        <v>0.34099999999999997</v>
      </c>
      <c r="G484" s="678" t="str">
        <f t="shared" si="7"/>
        <v>A0369</v>
      </c>
      <c r="H484" s="679"/>
      <c r="I484" s="1357" t="s">
        <v>5914</v>
      </c>
      <c r="J484" s="741" t="s">
        <v>4716</v>
      </c>
      <c r="K484" s="743">
        <v>2.99E-4</v>
      </c>
      <c r="L484" s="743">
        <v>0</v>
      </c>
      <c r="M484" s="681"/>
      <c r="N484" s="679"/>
      <c r="O484" s="679"/>
      <c r="P484" s="679"/>
      <c r="Q484" s="679"/>
      <c r="R484" s="679"/>
      <c r="S484" s="679"/>
      <c r="T484" s="679"/>
      <c r="U484" s="679"/>
    </row>
    <row r="485" spans="1:21">
      <c r="A485" s="703" t="s">
        <v>4919</v>
      </c>
      <c r="B485" s="704" t="s">
        <v>4920</v>
      </c>
      <c r="C485" s="707">
        <v>0.503</v>
      </c>
      <c r="D485" s="708"/>
      <c r="E485" s="702">
        <v>0.53500000000000003</v>
      </c>
      <c r="G485" s="678" t="str">
        <f t="shared" si="7"/>
        <v>A0371</v>
      </c>
      <c r="H485" s="679"/>
      <c r="I485" s="1357" t="s">
        <v>5915</v>
      </c>
      <c r="J485" s="741" t="s">
        <v>4716</v>
      </c>
      <c r="K485" s="743">
        <v>2.99E-4</v>
      </c>
      <c r="L485" s="743">
        <v>0</v>
      </c>
      <c r="M485" s="681"/>
      <c r="N485" s="679"/>
      <c r="O485" s="679"/>
      <c r="P485" s="679"/>
      <c r="Q485" s="679"/>
      <c r="R485" s="679"/>
      <c r="S485" s="679"/>
      <c r="T485" s="679"/>
      <c r="U485" s="679"/>
    </row>
    <row r="486" spans="1:21">
      <c r="A486" s="703" t="s">
        <v>4922</v>
      </c>
      <c r="B486" s="704" t="s">
        <v>4923</v>
      </c>
      <c r="C486" s="707">
        <v>0.49200000000000005</v>
      </c>
      <c r="D486" s="708"/>
      <c r="E486" s="702">
        <v>0.503</v>
      </c>
      <c r="G486" s="678" t="str">
        <f t="shared" si="7"/>
        <v>A0372</v>
      </c>
      <c r="H486" s="679"/>
      <c r="I486" s="1357" t="s">
        <v>5916</v>
      </c>
      <c r="J486" s="741" t="s">
        <v>4716</v>
      </c>
      <c r="K486" s="743">
        <v>2.99E-4</v>
      </c>
      <c r="L486" s="743">
        <v>3.1100000000000002E-4</v>
      </c>
      <c r="M486" s="681"/>
      <c r="N486" s="679"/>
      <c r="O486" s="679"/>
      <c r="P486" s="679"/>
      <c r="Q486" s="679"/>
      <c r="R486" s="679"/>
      <c r="S486" s="679"/>
      <c r="T486" s="679"/>
      <c r="U486" s="679"/>
    </row>
    <row r="487" spans="1:21" ht="17.25" customHeight="1">
      <c r="A487" s="703" t="s">
        <v>4925</v>
      </c>
      <c r="B487" s="704" t="s">
        <v>4926</v>
      </c>
      <c r="C487" s="707">
        <v>0.53300000000000003</v>
      </c>
      <c r="D487" s="706"/>
      <c r="E487" s="702">
        <v>0.47800000000000004</v>
      </c>
      <c r="G487" s="678" t="str">
        <f t="shared" si="7"/>
        <v>A0373</v>
      </c>
      <c r="H487" s="679"/>
      <c r="I487" s="1676" t="s">
        <v>4721</v>
      </c>
      <c r="J487" s="741" t="s">
        <v>4722</v>
      </c>
      <c r="K487" s="743">
        <v>5.2899999999999996E-4</v>
      </c>
      <c r="L487" s="743">
        <v>0</v>
      </c>
      <c r="M487" s="681"/>
      <c r="N487" s="679"/>
      <c r="O487" s="679"/>
      <c r="P487" s="679"/>
      <c r="Q487" s="679"/>
      <c r="R487" s="679"/>
      <c r="S487" s="679"/>
      <c r="T487" s="679"/>
      <c r="U487" s="679"/>
    </row>
    <row r="488" spans="1:21" ht="17.25" customHeight="1">
      <c r="A488" s="703" t="s">
        <v>4928</v>
      </c>
      <c r="B488" s="704" t="s">
        <v>4929</v>
      </c>
      <c r="C488" s="707">
        <v>0.52700000000000002</v>
      </c>
      <c r="D488" s="706"/>
      <c r="E488" s="702">
        <v>0.55099999999999993</v>
      </c>
      <c r="G488" s="678" t="str">
        <f t="shared" si="7"/>
        <v>A0374</v>
      </c>
      <c r="H488" s="679"/>
      <c r="I488" s="1676" t="s">
        <v>4723</v>
      </c>
      <c r="J488" s="741" t="s">
        <v>4722</v>
      </c>
      <c r="K488" s="743">
        <v>5.2899999999999996E-4</v>
      </c>
      <c r="L488" s="743">
        <v>0</v>
      </c>
      <c r="M488" s="681"/>
      <c r="N488" s="679"/>
      <c r="O488" s="679"/>
      <c r="P488" s="679"/>
      <c r="Q488" s="679"/>
      <c r="R488" s="679"/>
      <c r="S488" s="679"/>
      <c r="T488" s="679"/>
      <c r="U488" s="679"/>
    </row>
    <row r="489" spans="1:21">
      <c r="A489" s="703" t="s">
        <v>4931</v>
      </c>
      <c r="B489" s="719" t="s">
        <v>4932</v>
      </c>
      <c r="C489" s="707">
        <v>0.57499999999999996</v>
      </c>
      <c r="D489" s="708"/>
      <c r="E489" s="702">
        <v>0.56300000000000006</v>
      </c>
      <c r="G489" s="678" t="str">
        <f t="shared" si="7"/>
        <v>A0375</v>
      </c>
      <c r="H489" s="679"/>
      <c r="I489" s="1676" t="s">
        <v>5917</v>
      </c>
      <c r="J489" s="741" t="s">
        <v>4722</v>
      </c>
      <c r="K489" s="743">
        <v>5.2899999999999996E-4</v>
      </c>
      <c r="L489" s="743">
        <v>0</v>
      </c>
      <c r="M489" s="681"/>
      <c r="N489" s="679"/>
      <c r="O489" s="679"/>
      <c r="P489" s="679"/>
      <c r="Q489" s="679"/>
      <c r="R489" s="679"/>
      <c r="S489" s="679"/>
      <c r="T489" s="679"/>
      <c r="U489" s="679"/>
    </row>
    <row r="490" spans="1:21" ht="15.75" customHeight="1">
      <c r="A490" s="716" t="s">
        <v>4933</v>
      </c>
      <c r="B490" s="709" t="s">
        <v>4934</v>
      </c>
      <c r="C490" s="696">
        <v>0.39900000000000002</v>
      </c>
      <c r="D490" s="697" t="s">
        <v>3902</v>
      </c>
      <c r="E490" s="702">
        <v>0</v>
      </c>
      <c r="G490" s="678" t="str">
        <f t="shared" si="7"/>
        <v>A0376</v>
      </c>
      <c r="H490" s="679"/>
      <c r="I490" s="1676" t="s">
        <v>5918</v>
      </c>
      <c r="J490" s="741" t="s">
        <v>4722</v>
      </c>
      <c r="K490" s="743">
        <v>5.2899999999999996E-4</v>
      </c>
      <c r="L490" s="743">
        <v>0</v>
      </c>
      <c r="M490" s="681"/>
      <c r="N490" s="679"/>
      <c r="O490" s="679"/>
      <c r="P490" s="679"/>
      <c r="Q490" s="679"/>
      <c r="R490" s="679"/>
      <c r="S490" s="679"/>
      <c r="T490" s="679"/>
      <c r="U490" s="679"/>
    </row>
    <row r="491" spans="1:21" ht="15.75" customHeight="1">
      <c r="A491" s="699"/>
      <c r="B491" s="700"/>
      <c r="C491" s="701"/>
      <c r="D491" s="697" t="s">
        <v>3905</v>
      </c>
      <c r="E491" s="702">
        <v>0</v>
      </c>
      <c r="G491" s="678" t="str">
        <f t="shared" si="7"/>
        <v>A0376</v>
      </c>
      <c r="H491" s="679"/>
      <c r="I491" s="1676" t="s">
        <v>5919</v>
      </c>
      <c r="J491" s="741" t="s">
        <v>4722</v>
      </c>
      <c r="K491" s="743">
        <v>5.2899999999999996E-4</v>
      </c>
      <c r="L491" s="743">
        <v>5.4000000000000001E-4</v>
      </c>
      <c r="M491" s="681"/>
      <c r="N491" s="679"/>
      <c r="O491" s="679"/>
      <c r="P491" s="679"/>
      <c r="Q491" s="679"/>
      <c r="R491" s="679"/>
      <c r="S491" s="679"/>
      <c r="T491" s="679"/>
      <c r="U491" s="679"/>
    </row>
    <row r="492" spans="1:21" ht="15.75" customHeight="1">
      <c r="A492" s="699"/>
      <c r="B492" s="700"/>
      <c r="C492" s="701"/>
      <c r="D492" s="697" t="s">
        <v>3907</v>
      </c>
      <c r="E492" s="702">
        <v>0.214</v>
      </c>
      <c r="G492" s="678" t="str">
        <f t="shared" si="7"/>
        <v>A0376</v>
      </c>
      <c r="H492" s="679"/>
      <c r="I492" s="1676" t="s">
        <v>4726</v>
      </c>
      <c r="J492" s="741" t="s">
        <v>4727</v>
      </c>
      <c r="K492" s="743">
        <v>4.84E-4</v>
      </c>
      <c r="L492" s="743">
        <v>0</v>
      </c>
      <c r="M492" s="681"/>
      <c r="N492" s="679"/>
      <c r="O492" s="679"/>
      <c r="P492" s="679"/>
      <c r="Q492" s="679"/>
      <c r="R492" s="679"/>
      <c r="S492" s="679"/>
      <c r="T492" s="679"/>
      <c r="U492" s="679"/>
    </row>
    <row r="493" spans="1:21" ht="15.75" customHeight="1">
      <c r="A493" s="699"/>
      <c r="B493" s="700"/>
      <c r="C493" s="701"/>
      <c r="D493" s="697" t="s">
        <v>3940</v>
      </c>
      <c r="E493" s="702">
        <v>0.34200000000000003</v>
      </c>
      <c r="G493" s="678" t="str">
        <f t="shared" si="7"/>
        <v>A0376</v>
      </c>
      <c r="H493" s="679"/>
      <c r="I493" s="1676" t="s">
        <v>4728</v>
      </c>
      <c r="J493" s="741" t="s">
        <v>4727</v>
      </c>
      <c r="K493" s="743">
        <v>4.84E-4</v>
      </c>
      <c r="L493" s="743">
        <v>0</v>
      </c>
      <c r="M493" s="681"/>
      <c r="N493" s="679"/>
      <c r="O493" s="679"/>
      <c r="P493" s="679"/>
      <c r="Q493" s="679"/>
      <c r="R493" s="679"/>
      <c r="S493" s="679"/>
      <c r="T493" s="679"/>
      <c r="U493" s="679"/>
    </row>
    <row r="494" spans="1:21" ht="15.75" customHeight="1">
      <c r="A494" s="699"/>
      <c r="B494" s="700"/>
      <c r="C494" s="701"/>
      <c r="D494" s="697" t="s">
        <v>3942</v>
      </c>
      <c r="E494" s="702">
        <v>0.41499999999999998</v>
      </c>
      <c r="G494" s="678" t="str">
        <f t="shared" si="7"/>
        <v>A0376</v>
      </c>
      <c r="H494" s="679"/>
      <c r="I494" s="1676" t="s">
        <v>5920</v>
      </c>
      <c r="J494" s="741" t="s">
        <v>4727</v>
      </c>
      <c r="K494" s="743">
        <v>4.84E-4</v>
      </c>
      <c r="L494" s="743">
        <v>5.3200000000000003E-4</v>
      </c>
      <c r="M494" s="681"/>
      <c r="N494" s="679"/>
      <c r="O494" s="679"/>
      <c r="P494" s="679"/>
      <c r="Q494" s="679"/>
      <c r="R494" s="679"/>
      <c r="S494" s="679"/>
      <c r="T494" s="679"/>
      <c r="U494" s="679"/>
    </row>
    <row r="495" spans="1:21" ht="15.75" customHeight="1">
      <c r="A495" s="699"/>
      <c r="B495" s="700"/>
      <c r="C495" s="701"/>
      <c r="D495" s="697" t="s">
        <v>3944</v>
      </c>
      <c r="E495" s="702">
        <v>0.438</v>
      </c>
      <c r="G495" s="678" t="str">
        <f t="shared" si="7"/>
        <v>A0376</v>
      </c>
      <c r="H495" s="679"/>
      <c r="I495" s="1676" t="s">
        <v>4731</v>
      </c>
      <c r="J495" s="741" t="s">
        <v>4732</v>
      </c>
      <c r="K495" s="743">
        <v>2.9599999999999998E-4</v>
      </c>
      <c r="L495" s="743">
        <v>0</v>
      </c>
      <c r="M495" s="681"/>
      <c r="N495" s="679"/>
      <c r="O495" s="679"/>
      <c r="P495" s="679"/>
      <c r="Q495" s="679"/>
      <c r="R495" s="679"/>
      <c r="S495" s="679"/>
      <c r="T495" s="679"/>
      <c r="U495" s="679"/>
    </row>
    <row r="496" spans="1:21" ht="15.75" customHeight="1">
      <c r="A496" s="699"/>
      <c r="B496" s="700"/>
      <c r="C496" s="701"/>
      <c r="D496" s="697" t="s">
        <v>3946</v>
      </c>
      <c r="E496" s="702">
        <v>0.44499999999999995</v>
      </c>
      <c r="G496" s="678" t="str">
        <f t="shared" si="7"/>
        <v>A0376</v>
      </c>
      <c r="H496" s="679"/>
      <c r="I496" s="1676" t="s">
        <v>5921</v>
      </c>
      <c r="J496" s="741" t="s">
        <v>4732</v>
      </c>
      <c r="K496" s="743">
        <v>2.9599999999999998E-4</v>
      </c>
      <c r="L496" s="743">
        <v>3.8900000000000002E-4</v>
      </c>
      <c r="M496" s="681"/>
      <c r="N496" s="679"/>
      <c r="O496" s="679"/>
      <c r="P496" s="679"/>
      <c r="Q496" s="679"/>
      <c r="R496" s="679"/>
      <c r="S496" s="679"/>
      <c r="T496" s="679"/>
      <c r="U496" s="679"/>
    </row>
    <row r="497" spans="1:21" ht="17.25" customHeight="1">
      <c r="A497" s="703" t="s">
        <v>4940</v>
      </c>
      <c r="B497" s="704" t="s">
        <v>4941</v>
      </c>
      <c r="C497" s="707">
        <v>0.50800000000000001</v>
      </c>
      <c r="D497" s="706"/>
      <c r="E497" s="702">
        <v>0.53600000000000003</v>
      </c>
      <c r="G497" s="678" t="str">
        <f t="shared" si="7"/>
        <v>A0377</v>
      </c>
      <c r="H497" s="679"/>
      <c r="I497" s="1676" t="s">
        <v>5922</v>
      </c>
      <c r="J497" s="741" t="s">
        <v>4735</v>
      </c>
      <c r="K497" s="743">
        <v>7.1699999999999997E-4</v>
      </c>
      <c r="L497" s="743">
        <v>0</v>
      </c>
      <c r="M497" s="681"/>
      <c r="N497" s="679"/>
      <c r="O497" s="679"/>
      <c r="P497" s="679"/>
      <c r="Q497" s="679"/>
      <c r="R497" s="679"/>
      <c r="S497" s="679"/>
      <c r="T497" s="679"/>
      <c r="U497" s="679"/>
    </row>
    <row r="498" spans="1:21" ht="17.25" customHeight="1">
      <c r="A498" s="703" t="s">
        <v>4943</v>
      </c>
      <c r="B498" s="704" t="s">
        <v>4944</v>
      </c>
      <c r="C498" s="707">
        <v>0.44700000000000001</v>
      </c>
      <c r="D498" s="706"/>
      <c r="E498" s="702">
        <v>0.39200000000000002</v>
      </c>
      <c r="G498" s="678" t="str">
        <f t="shared" si="7"/>
        <v>A0378</v>
      </c>
      <c r="H498" s="679"/>
      <c r="I498" s="1676" t="s">
        <v>5923</v>
      </c>
      <c r="J498" s="741" t="s">
        <v>4735</v>
      </c>
      <c r="K498" s="743">
        <v>7.1699999999999997E-4</v>
      </c>
      <c r="L498" s="743">
        <v>6.8499999999999995E-4</v>
      </c>
      <c r="M498" s="681"/>
      <c r="N498" s="679"/>
      <c r="O498" s="679"/>
      <c r="P498" s="679"/>
      <c r="Q498" s="679"/>
      <c r="R498" s="679"/>
      <c r="S498" s="679"/>
      <c r="T498" s="679"/>
      <c r="U498" s="679"/>
    </row>
    <row r="499" spans="1:21" ht="17.25" customHeight="1">
      <c r="A499" s="703" t="s">
        <v>4946</v>
      </c>
      <c r="B499" s="704" t="s">
        <v>4947</v>
      </c>
      <c r="C499" s="707">
        <v>0.47699999999999998</v>
      </c>
      <c r="D499" s="706"/>
      <c r="E499" s="702">
        <v>0.42199999999999999</v>
      </c>
      <c r="G499" s="678" t="str">
        <f t="shared" si="7"/>
        <v>A0379</v>
      </c>
      <c r="H499" s="679"/>
      <c r="I499" s="1357" t="s">
        <v>4736</v>
      </c>
      <c r="J499" s="741" t="s">
        <v>4738</v>
      </c>
      <c r="K499" s="743">
        <v>4.28E-4</v>
      </c>
      <c r="L499" s="743">
        <v>3.8900000000000002E-4</v>
      </c>
      <c r="M499" s="681"/>
      <c r="N499" s="679"/>
      <c r="O499" s="679"/>
      <c r="P499" s="679"/>
      <c r="Q499" s="679"/>
      <c r="R499" s="679"/>
      <c r="S499" s="679"/>
      <c r="T499" s="679"/>
      <c r="U499" s="679"/>
    </row>
    <row r="500" spans="1:21" ht="17.25" customHeight="1">
      <c r="A500" s="703" t="s">
        <v>4949</v>
      </c>
      <c r="B500" s="704" t="s">
        <v>4950</v>
      </c>
      <c r="C500" s="707">
        <v>0.43600000000000005</v>
      </c>
      <c r="D500" s="706"/>
      <c r="E500" s="702">
        <v>0.54900000000000004</v>
      </c>
      <c r="G500" s="678" t="str">
        <f t="shared" si="7"/>
        <v>A0380</v>
      </c>
      <c r="H500" s="679"/>
      <c r="I500" s="1357" t="s">
        <v>4739</v>
      </c>
      <c r="J500" s="741" t="s">
        <v>4741</v>
      </c>
      <c r="K500" s="743">
        <v>5.0600000000000005E-4</v>
      </c>
      <c r="L500" s="743">
        <v>5.6300000000000002E-4</v>
      </c>
      <c r="M500" s="681"/>
      <c r="N500" s="679"/>
      <c r="O500" s="679"/>
      <c r="P500" s="679"/>
      <c r="Q500" s="679"/>
      <c r="R500" s="679"/>
      <c r="S500" s="679"/>
      <c r="T500" s="679"/>
      <c r="U500" s="679"/>
    </row>
    <row r="501" spans="1:21" ht="17.25" customHeight="1">
      <c r="A501" s="703" t="s">
        <v>4952</v>
      </c>
      <c r="B501" s="704" t="s">
        <v>4953</v>
      </c>
      <c r="C501" s="707">
        <v>0.52800000000000002</v>
      </c>
      <c r="D501" s="706"/>
      <c r="E501" s="702">
        <v>0.56400000000000006</v>
      </c>
      <c r="G501" s="678" t="str">
        <f t="shared" si="7"/>
        <v>A0381</v>
      </c>
      <c r="H501" s="679"/>
      <c r="I501" s="1357" t="s">
        <v>4742</v>
      </c>
      <c r="J501" s="741" t="s">
        <v>4744</v>
      </c>
      <c r="K501" s="743">
        <v>4.1300000000000001E-4</v>
      </c>
      <c r="L501" s="743">
        <v>3.59E-4</v>
      </c>
      <c r="M501" s="681"/>
      <c r="N501" s="679"/>
      <c r="O501" s="679"/>
      <c r="P501" s="679"/>
      <c r="Q501" s="679"/>
      <c r="R501" s="679"/>
      <c r="S501" s="679"/>
      <c r="T501" s="679"/>
      <c r="U501" s="679"/>
    </row>
    <row r="502" spans="1:21" ht="15.75" customHeight="1">
      <c r="A502" s="716" t="s">
        <v>4955</v>
      </c>
      <c r="B502" s="709" t="s">
        <v>4956</v>
      </c>
      <c r="C502" s="720">
        <v>0.47</v>
      </c>
      <c r="D502" s="697" t="s">
        <v>3902</v>
      </c>
      <c r="E502" s="702">
        <v>0</v>
      </c>
      <c r="G502" s="678" t="str">
        <f t="shared" si="7"/>
        <v>A0382</v>
      </c>
      <c r="H502" s="679"/>
      <c r="I502" s="1357" t="s">
        <v>4745</v>
      </c>
      <c r="J502" s="741" t="s">
        <v>4747</v>
      </c>
      <c r="K502" s="743">
        <v>4.6799999999999999E-4</v>
      </c>
      <c r="L502" s="743">
        <v>4.7399999999999997E-4</v>
      </c>
      <c r="M502" s="681"/>
      <c r="N502" s="679"/>
      <c r="O502" s="679"/>
      <c r="P502" s="679"/>
      <c r="Q502" s="679"/>
      <c r="R502" s="679"/>
      <c r="S502" s="679"/>
      <c r="T502" s="679"/>
      <c r="U502" s="679"/>
    </row>
    <row r="503" spans="1:21" ht="15.75" customHeight="1">
      <c r="A503" s="699"/>
      <c r="B503" s="700"/>
      <c r="C503" s="721"/>
      <c r="D503" s="697" t="s">
        <v>3921</v>
      </c>
      <c r="E503" s="702">
        <v>0.33599999999999997</v>
      </c>
      <c r="G503" s="678" t="str">
        <f t="shared" si="7"/>
        <v>A0382</v>
      </c>
      <c r="H503" s="679"/>
      <c r="I503" s="1357" t="s">
        <v>4748</v>
      </c>
      <c r="J503" s="741" t="s">
        <v>4750</v>
      </c>
      <c r="K503" s="743">
        <v>5.4299999999999997E-4</v>
      </c>
      <c r="L503" s="743">
        <v>5.5099999999999995E-4</v>
      </c>
      <c r="M503" s="681"/>
      <c r="N503" s="679"/>
      <c r="O503" s="679"/>
      <c r="P503" s="679"/>
      <c r="Q503" s="679"/>
      <c r="R503" s="679"/>
      <c r="S503" s="679"/>
      <c r="T503" s="679"/>
      <c r="U503" s="679"/>
    </row>
    <row r="504" spans="1:21" ht="17.25" customHeight="1">
      <c r="A504" s="703" t="s">
        <v>4959</v>
      </c>
      <c r="B504" s="704" t="s">
        <v>4960</v>
      </c>
      <c r="C504" s="707">
        <v>0.45800000000000002</v>
      </c>
      <c r="D504" s="706"/>
      <c r="E504" s="702">
        <v>0.44499999999999995</v>
      </c>
      <c r="G504" s="678" t="str">
        <f t="shared" si="7"/>
        <v>A0383</v>
      </c>
      <c r="H504" s="679"/>
      <c r="I504" s="1357" t="s">
        <v>4751</v>
      </c>
      <c r="J504" s="741" t="s">
        <v>4753</v>
      </c>
      <c r="K504" s="743">
        <v>3.6400000000000001E-4</v>
      </c>
      <c r="L504" s="743">
        <v>3.0800000000000001E-4</v>
      </c>
      <c r="M504" s="681"/>
      <c r="N504" s="679"/>
      <c r="O504" s="679"/>
      <c r="P504" s="679"/>
      <c r="Q504" s="679"/>
      <c r="R504" s="679"/>
      <c r="S504" s="679"/>
      <c r="T504" s="679"/>
      <c r="U504" s="679"/>
    </row>
    <row r="505" spans="1:21">
      <c r="A505" s="703" t="s">
        <v>4962</v>
      </c>
      <c r="B505" s="704" t="s">
        <v>4963</v>
      </c>
      <c r="C505" s="707">
        <v>0.439</v>
      </c>
      <c r="D505" s="708"/>
      <c r="E505" s="702">
        <v>0.55400000000000005</v>
      </c>
      <c r="G505" s="678" t="str">
        <f t="shared" si="7"/>
        <v>A0385</v>
      </c>
      <c r="H505" s="679"/>
      <c r="I505" s="1357" t="s">
        <v>4754</v>
      </c>
      <c r="J505" s="741" t="s">
        <v>4756</v>
      </c>
      <c r="K505" s="743">
        <v>3.79E-4</v>
      </c>
      <c r="L505" s="743">
        <v>3.2299999999999999E-4</v>
      </c>
      <c r="M505" s="681"/>
      <c r="N505" s="679"/>
      <c r="O505" s="679"/>
      <c r="P505" s="679"/>
      <c r="Q505" s="679"/>
      <c r="R505" s="679"/>
      <c r="S505" s="679"/>
      <c r="T505" s="679"/>
      <c r="U505" s="679"/>
    </row>
    <row r="506" spans="1:21" ht="17.25" customHeight="1">
      <c r="A506" s="703" t="s">
        <v>4965</v>
      </c>
      <c r="B506" s="704" t="s">
        <v>4966</v>
      </c>
      <c r="C506" s="707">
        <v>0.51600000000000001</v>
      </c>
      <c r="D506" s="706"/>
      <c r="E506" s="702">
        <v>0.46099999999999997</v>
      </c>
      <c r="G506" s="678" t="str">
        <f t="shared" si="7"/>
        <v>A0386</v>
      </c>
      <c r="H506" s="679"/>
      <c r="I506" s="1357" t="s">
        <v>4757</v>
      </c>
      <c r="J506" s="741" t="s">
        <v>4759</v>
      </c>
      <c r="K506" s="743">
        <v>4.84E-4</v>
      </c>
      <c r="L506" s="743">
        <v>4.28E-4</v>
      </c>
      <c r="M506" s="681"/>
      <c r="N506" s="679"/>
      <c r="O506" s="679"/>
      <c r="P506" s="679"/>
      <c r="Q506" s="679"/>
      <c r="R506" s="679"/>
      <c r="S506" s="679"/>
      <c r="T506" s="679"/>
      <c r="U506" s="679"/>
    </row>
    <row r="507" spans="1:21" ht="17.25" customHeight="1">
      <c r="A507" s="703" t="s">
        <v>4968</v>
      </c>
      <c r="B507" s="704" t="s">
        <v>4969</v>
      </c>
      <c r="C507" s="707">
        <v>0.496</v>
      </c>
      <c r="D507" s="706"/>
      <c r="E507" s="702">
        <v>0.52400000000000002</v>
      </c>
      <c r="G507" s="678" t="str">
        <f t="shared" si="7"/>
        <v>A0387</v>
      </c>
      <c r="H507" s="679"/>
      <c r="I507" s="1357" t="s">
        <v>4760</v>
      </c>
      <c r="J507" s="741" t="s">
        <v>4762</v>
      </c>
      <c r="K507" s="743">
        <v>4.8700000000000002E-4</v>
      </c>
      <c r="L507" s="743">
        <v>5.0199999999999995E-4</v>
      </c>
      <c r="M507" s="681"/>
      <c r="N507" s="679"/>
      <c r="O507" s="679"/>
      <c r="P507" s="679"/>
      <c r="Q507" s="679"/>
      <c r="R507" s="679"/>
      <c r="S507" s="679"/>
      <c r="T507" s="679"/>
      <c r="U507" s="679"/>
    </row>
    <row r="508" spans="1:21" ht="15.75" customHeight="1">
      <c r="A508" s="716" t="s">
        <v>4971</v>
      </c>
      <c r="B508" s="709" t="s">
        <v>4972</v>
      </c>
      <c r="C508" s="696">
        <v>0.54299999999999993</v>
      </c>
      <c r="D508" s="697" t="s">
        <v>3902</v>
      </c>
      <c r="E508" s="702">
        <v>0</v>
      </c>
      <c r="G508" s="678" t="str">
        <f t="shared" si="7"/>
        <v>A0388</v>
      </c>
      <c r="H508" s="679"/>
      <c r="I508" s="1357" t="s">
        <v>4763</v>
      </c>
      <c r="J508" s="741" t="s">
        <v>4765</v>
      </c>
      <c r="K508" s="743">
        <v>4.84E-4</v>
      </c>
      <c r="L508" s="743">
        <v>4.2900000000000002E-4</v>
      </c>
      <c r="M508" s="681"/>
      <c r="N508" s="679"/>
      <c r="O508" s="679"/>
      <c r="P508" s="679"/>
      <c r="Q508" s="679"/>
      <c r="R508" s="679"/>
      <c r="S508" s="679"/>
      <c r="T508" s="679"/>
      <c r="U508" s="679"/>
    </row>
    <row r="509" spans="1:21" ht="15.75" customHeight="1">
      <c r="A509" s="699"/>
      <c r="B509" s="700"/>
      <c r="C509" s="701"/>
      <c r="D509" s="697" t="s">
        <v>3921</v>
      </c>
      <c r="E509" s="702">
        <v>0.54500000000000004</v>
      </c>
      <c r="G509" s="678" t="str">
        <f t="shared" si="7"/>
        <v>A0388</v>
      </c>
      <c r="H509" s="679"/>
      <c r="I509" s="1357" t="s">
        <v>4766</v>
      </c>
      <c r="J509" s="741" t="s">
        <v>4768</v>
      </c>
      <c r="K509" s="743">
        <v>4.8999999999999998E-4</v>
      </c>
      <c r="L509" s="743">
        <v>5.2599999999999999E-4</v>
      </c>
      <c r="M509" s="681"/>
      <c r="N509" s="679"/>
      <c r="O509" s="679"/>
      <c r="P509" s="679"/>
      <c r="Q509" s="679"/>
      <c r="R509" s="679"/>
      <c r="S509" s="679"/>
      <c r="T509" s="679"/>
      <c r="U509" s="679"/>
    </row>
    <row r="510" spans="1:21" ht="17.25" customHeight="1">
      <c r="A510" s="703" t="s">
        <v>4974</v>
      </c>
      <c r="B510" s="704" t="s">
        <v>4975</v>
      </c>
      <c r="C510" s="707">
        <v>0.5</v>
      </c>
      <c r="D510" s="706"/>
      <c r="E510" s="702">
        <v>0.52300000000000002</v>
      </c>
      <c r="G510" s="678" t="str">
        <f t="shared" si="7"/>
        <v>A0389</v>
      </c>
      <c r="H510" s="679"/>
      <c r="I510" s="1357" t="s">
        <v>4771</v>
      </c>
      <c r="J510" s="741" t="s">
        <v>4773</v>
      </c>
      <c r="K510" s="743">
        <v>5.0600000000000005E-4</v>
      </c>
      <c r="L510" s="743">
        <v>5.0699999999999996E-4</v>
      </c>
      <c r="M510" s="681"/>
      <c r="N510" s="679"/>
      <c r="O510" s="679"/>
      <c r="P510" s="679"/>
      <c r="Q510" s="679"/>
      <c r="R510" s="679"/>
      <c r="S510" s="679"/>
      <c r="T510" s="679"/>
      <c r="U510" s="679"/>
    </row>
    <row r="511" spans="1:21" ht="17.25" customHeight="1">
      <c r="A511" s="703" t="s">
        <v>4977</v>
      </c>
      <c r="B511" s="704" t="s">
        <v>4978</v>
      </c>
      <c r="C511" s="707">
        <v>0.48500000000000004</v>
      </c>
      <c r="D511" s="706"/>
      <c r="E511" s="702">
        <v>0.51</v>
      </c>
      <c r="G511" s="678" t="str">
        <f t="shared" si="7"/>
        <v>A0390</v>
      </c>
      <c r="H511" s="679"/>
      <c r="I511" s="1357" t="s">
        <v>4774</v>
      </c>
      <c r="J511" s="741" t="s">
        <v>4776</v>
      </c>
      <c r="K511" s="743">
        <v>5.2700000000000002E-4</v>
      </c>
      <c r="L511" s="743">
        <v>4.7100000000000001E-4</v>
      </c>
      <c r="M511" s="681"/>
      <c r="N511" s="679"/>
      <c r="O511" s="679"/>
      <c r="P511" s="679"/>
      <c r="Q511" s="679"/>
      <c r="R511" s="679"/>
      <c r="S511" s="679"/>
      <c r="T511" s="679"/>
      <c r="U511" s="679"/>
    </row>
    <row r="512" spans="1:21">
      <c r="A512" s="727" t="s">
        <v>4980</v>
      </c>
      <c r="B512" s="728" t="s">
        <v>4981</v>
      </c>
      <c r="C512" s="729">
        <v>0.42899999999999999</v>
      </c>
      <c r="D512" s="697"/>
      <c r="E512" s="730">
        <v>0.38400000000000001</v>
      </c>
      <c r="G512" s="678" t="str">
        <f t="shared" si="7"/>
        <v>A0391</v>
      </c>
      <c r="H512" s="679"/>
      <c r="I512" s="1357" t="s">
        <v>4777</v>
      </c>
      <c r="J512" s="741" t="s">
        <v>4779</v>
      </c>
      <c r="K512" s="743">
        <v>4.84E-4</v>
      </c>
      <c r="L512" s="743">
        <v>4.2900000000000002E-4</v>
      </c>
      <c r="M512" s="681"/>
      <c r="N512" s="679"/>
      <c r="O512" s="679"/>
      <c r="P512" s="679"/>
      <c r="Q512" s="679"/>
      <c r="R512" s="679"/>
      <c r="S512" s="679"/>
      <c r="T512" s="679"/>
      <c r="U512" s="679"/>
    </row>
    <row r="513" spans="1:21" ht="17.25" customHeight="1">
      <c r="A513" s="703" t="s">
        <v>4983</v>
      </c>
      <c r="B513" s="704" t="s">
        <v>4984</v>
      </c>
      <c r="C513" s="707">
        <v>0.52300000000000002</v>
      </c>
      <c r="D513" s="706"/>
      <c r="E513" s="702">
        <v>0.55199999999999994</v>
      </c>
      <c r="G513" s="678" t="str">
        <f t="shared" si="7"/>
        <v>A0392</v>
      </c>
      <c r="H513" s="679"/>
      <c r="I513" s="1357" t="s">
        <v>4780</v>
      </c>
      <c r="J513" s="741" t="s">
        <v>4782</v>
      </c>
      <c r="K513" s="743">
        <v>4.9299999999999995E-4</v>
      </c>
      <c r="L513" s="743">
        <v>4.73E-4</v>
      </c>
      <c r="M513" s="681"/>
      <c r="N513" s="679"/>
      <c r="O513" s="679"/>
      <c r="P513" s="679"/>
      <c r="Q513" s="679"/>
      <c r="R513" s="679"/>
      <c r="S513" s="679"/>
      <c r="T513" s="679"/>
      <c r="U513" s="679"/>
    </row>
    <row r="514" spans="1:21" ht="17.25" customHeight="1">
      <c r="A514" s="703" t="s">
        <v>4986</v>
      </c>
      <c r="B514" s="704" t="s">
        <v>4987</v>
      </c>
      <c r="C514" s="707">
        <v>0.54</v>
      </c>
      <c r="D514" s="706"/>
      <c r="E514" s="702">
        <v>0.54</v>
      </c>
      <c r="G514" s="678" t="str">
        <f t="shared" si="7"/>
        <v>A0393</v>
      </c>
      <c r="H514" s="679"/>
      <c r="I514" s="1357" t="s">
        <v>4783</v>
      </c>
      <c r="J514" s="741" t="s">
        <v>4784</v>
      </c>
      <c r="K514" s="743">
        <v>0</v>
      </c>
      <c r="L514" s="743">
        <v>4.1199999999999999E-4</v>
      </c>
      <c r="M514" s="681"/>
      <c r="N514" s="679"/>
      <c r="O514" s="679"/>
      <c r="P514" s="679"/>
      <c r="Q514" s="679"/>
      <c r="R514" s="679"/>
      <c r="S514" s="679"/>
      <c r="T514" s="679"/>
      <c r="U514" s="679"/>
    </row>
    <row r="515" spans="1:21" ht="17.25" customHeight="1">
      <c r="A515" s="703" t="s">
        <v>4989</v>
      </c>
      <c r="B515" s="704" t="s">
        <v>4990</v>
      </c>
      <c r="C515" s="707">
        <v>0.47600000000000003</v>
      </c>
      <c r="D515" s="706"/>
      <c r="E515" s="702">
        <v>0.42099999999999999</v>
      </c>
      <c r="G515" s="678" t="str">
        <f t="shared" si="7"/>
        <v>A0396</v>
      </c>
      <c r="H515" s="679"/>
      <c r="I515" s="1357" t="s">
        <v>4785</v>
      </c>
      <c r="J515" s="741" t="s">
        <v>4786</v>
      </c>
      <c r="K515" s="743">
        <v>4.5300000000000001E-4</v>
      </c>
      <c r="L515" s="743">
        <v>0</v>
      </c>
      <c r="M515" s="681"/>
      <c r="N515" s="679"/>
      <c r="O515" s="679"/>
      <c r="P515" s="679"/>
      <c r="Q515" s="679"/>
      <c r="R515" s="679"/>
      <c r="S515" s="679"/>
      <c r="T515" s="679"/>
      <c r="U515" s="679"/>
    </row>
    <row r="516" spans="1:21">
      <c r="A516" s="703" t="s">
        <v>4992</v>
      </c>
      <c r="B516" s="704" t="s">
        <v>4993</v>
      </c>
      <c r="C516" s="707">
        <v>0.64200000000000002</v>
      </c>
      <c r="D516" s="708"/>
      <c r="E516" s="702">
        <v>0.67</v>
      </c>
      <c r="G516" s="678" t="str">
        <f t="shared" si="7"/>
        <v>A0397</v>
      </c>
      <c r="H516" s="679"/>
      <c r="I516" s="1357" t="s">
        <v>4787</v>
      </c>
      <c r="J516" s="741" t="s">
        <v>4789</v>
      </c>
      <c r="K516" s="743">
        <v>4.64E-4</v>
      </c>
      <c r="L516" s="743">
        <v>4.08E-4</v>
      </c>
      <c r="M516" s="681"/>
      <c r="N516" s="679"/>
      <c r="O516" s="679"/>
      <c r="P516" s="679"/>
      <c r="Q516" s="679"/>
      <c r="R516" s="679"/>
      <c r="S516" s="679"/>
      <c r="T516" s="679"/>
      <c r="U516" s="679"/>
    </row>
    <row r="517" spans="1:21" ht="17.25" customHeight="1">
      <c r="A517" s="703" t="s">
        <v>4995</v>
      </c>
      <c r="B517" s="704" t="s">
        <v>4996</v>
      </c>
      <c r="C517" s="707">
        <v>0.50700000000000001</v>
      </c>
      <c r="D517" s="706"/>
      <c r="E517" s="702">
        <v>0.53600000000000003</v>
      </c>
      <c r="G517" s="678" t="str">
        <f t="shared" si="7"/>
        <v>A0398</v>
      </c>
      <c r="H517" s="679"/>
      <c r="I517" s="1357" t="s">
        <v>4792</v>
      </c>
      <c r="J517" s="741" t="s">
        <v>4793</v>
      </c>
      <c r="K517" s="743">
        <v>4.3800000000000002E-4</v>
      </c>
      <c r="L517" s="743">
        <v>0</v>
      </c>
      <c r="M517" s="681"/>
      <c r="N517" s="679"/>
      <c r="O517" s="679"/>
      <c r="P517" s="679"/>
      <c r="Q517" s="679"/>
      <c r="R517" s="679"/>
      <c r="S517" s="679"/>
      <c r="T517" s="679"/>
      <c r="U517" s="679"/>
    </row>
    <row r="518" spans="1:21" ht="17.25" customHeight="1">
      <c r="A518" s="703" t="s">
        <v>4997</v>
      </c>
      <c r="B518" s="719" t="s">
        <v>4998</v>
      </c>
      <c r="C518" s="707">
        <v>0.496</v>
      </c>
      <c r="D518" s="706"/>
      <c r="E518" s="702">
        <v>0.51</v>
      </c>
      <c r="G518" s="678" t="str">
        <f t="shared" si="7"/>
        <v>A0399</v>
      </c>
      <c r="H518" s="679"/>
      <c r="I518" s="1357" t="s">
        <v>5924</v>
      </c>
      <c r="J518" s="741" t="s">
        <v>4793</v>
      </c>
      <c r="K518" s="743">
        <v>4.3800000000000002E-4</v>
      </c>
      <c r="L518" s="743">
        <v>0</v>
      </c>
      <c r="M518" s="681"/>
      <c r="N518" s="679"/>
      <c r="O518" s="679"/>
      <c r="P518" s="679"/>
      <c r="Q518" s="679"/>
      <c r="R518" s="679"/>
      <c r="S518" s="679"/>
      <c r="T518" s="679"/>
      <c r="U518" s="679"/>
    </row>
    <row r="519" spans="1:21">
      <c r="A519" s="703" t="s">
        <v>4999</v>
      </c>
      <c r="B519" s="719" t="s">
        <v>5000</v>
      </c>
      <c r="C519" s="707">
        <v>0.51400000000000001</v>
      </c>
      <c r="D519" s="708"/>
      <c r="E519" s="702">
        <v>0.53100000000000003</v>
      </c>
      <c r="G519" s="678" t="str">
        <f t="shared" ref="G519:G582" si="8">IF(A519="",G518,A519)</f>
        <v>A0401</v>
      </c>
      <c r="H519" s="679"/>
      <c r="I519" s="1357" t="s">
        <v>5925</v>
      </c>
      <c r="J519" s="741" t="s">
        <v>4793</v>
      </c>
      <c r="K519" s="743">
        <v>4.3800000000000002E-4</v>
      </c>
      <c r="L519" s="743">
        <v>4.7999999999999996E-4</v>
      </c>
      <c r="M519" s="681"/>
      <c r="N519" s="679"/>
      <c r="O519" s="679"/>
      <c r="P519" s="679"/>
      <c r="Q519" s="679"/>
      <c r="R519" s="679"/>
      <c r="S519" s="679"/>
      <c r="T519" s="679"/>
      <c r="U519" s="679"/>
    </row>
    <row r="520" spans="1:21" ht="17.25" customHeight="1">
      <c r="A520" s="703" t="s">
        <v>5001</v>
      </c>
      <c r="B520" s="704" t="s">
        <v>5002</v>
      </c>
      <c r="C520" s="707">
        <v>0.49799999999999994</v>
      </c>
      <c r="D520" s="706"/>
      <c r="E520" s="702">
        <v>0.52600000000000002</v>
      </c>
      <c r="G520" s="678" t="str">
        <f t="shared" si="8"/>
        <v>A0402</v>
      </c>
      <c r="H520" s="679"/>
      <c r="I520" s="1357" t="s">
        <v>4794</v>
      </c>
      <c r="J520" s="741" t="s">
        <v>4796</v>
      </c>
      <c r="K520" s="743">
        <v>4.4900000000000002E-4</v>
      </c>
      <c r="L520" s="743">
        <v>4.1199999999999999E-4</v>
      </c>
      <c r="M520" s="681"/>
      <c r="N520" s="679"/>
      <c r="O520" s="679"/>
      <c r="P520" s="679"/>
      <c r="Q520" s="679"/>
      <c r="R520" s="679"/>
      <c r="S520" s="679"/>
      <c r="T520" s="679"/>
      <c r="U520" s="679"/>
    </row>
    <row r="521" spans="1:21" ht="17.25" customHeight="1">
      <c r="A521" s="703" t="s">
        <v>5004</v>
      </c>
      <c r="B521" s="704" t="s">
        <v>5005</v>
      </c>
      <c r="C521" s="707">
        <v>0.42899999999999999</v>
      </c>
      <c r="D521" s="706"/>
      <c r="E521" s="702">
        <v>0.48899999999999993</v>
      </c>
      <c r="G521" s="678" t="str">
        <f t="shared" si="8"/>
        <v>A0403</v>
      </c>
      <c r="H521" s="679"/>
      <c r="I521" s="1357" t="s">
        <v>4797</v>
      </c>
      <c r="J521" s="741" t="s">
        <v>4799</v>
      </c>
      <c r="K521" s="743">
        <v>5.22E-4</v>
      </c>
      <c r="L521" s="743">
        <v>5.5900000000000004E-4</v>
      </c>
      <c r="M521" s="681"/>
      <c r="N521" s="679"/>
      <c r="O521" s="679"/>
      <c r="P521" s="679"/>
      <c r="Q521" s="679"/>
      <c r="R521" s="679"/>
      <c r="S521" s="679"/>
      <c r="T521" s="679"/>
      <c r="U521" s="679"/>
    </row>
    <row r="522" spans="1:21" ht="17.25" customHeight="1">
      <c r="A522" s="703" t="s">
        <v>5007</v>
      </c>
      <c r="B522" s="719" t="s">
        <v>5008</v>
      </c>
      <c r="C522" s="707">
        <v>0.53399999999999992</v>
      </c>
      <c r="D522" s="706"/>
      <c r="E522" s="702">
        <v>0.47899999999999998</v>
      </c>
      <c r="G522" s="678" t="str">
        <f t="shared" si="8"/>
        <v>A0405</v>
      </c>
      <c r="H522" s="679"/>
      <c r="I522" s="1357" t="s">
        <v>4800</v>
      </c>
      <c r="J522" s="741" t="s">
        <v>4802</v>
      </c>
      <c r="K522" s="743">
        <v>3.68E-4</v>
      </c>
      <c r="L522" s="743">
        <v>3.77E-4</v>
      </c>
      <c r="M522" s="681"/>
      <c r="N522" s="679"/>
      <c r="O522" s="679"/>
      <c r="P522" s="679"/>
      <c r="Q522" s="679"/>
      <c r="R522" s="679"/>
      <c r="S522" s="679"/>
      <c r="T522" s="679"/>
      <c r="U522" s="679"/>
    </row>
    <row r="523" spans="1:21" ht="17.25" customHeight="1">
      <c r="A523" s="703" t="s">
        <v>5009</v>
      </c>
      <c r="B523" s="719" t="s">
        <v>5010</v>
      </c>
      <c r="C523" s="707">
        <v>0.39</v>
      </c>
      <c r="D523" s="706"/>
      <c r="E523" s="702">
        <v>0.33500000000000002</v>
      </c>
      <c r="G523" s="678" t="str">
        <f t="shared" si="8"/>
        <v>A0406</v>
      </c>
      <c r="H523" s="679"/>
      <c r="I523" s="1357" t="s">
        <v>4805</v>
      </c>
      <c r="J523" s="741" t="s">
        <v>4806</v>
      </c>
      <c r="K523" s="743">
        <v>2.13E-4</v>
      </c>
      <c r="L523" s="743">
        <v>0</v>
      </c>
      <c r="M523" s="681"/>
      <c r="N523" s="679"/>
      <c r="O523" s="679"/>
      <c r="P523" s="679"/>
      <c r="Q523" s="679"/>
      <c r="R523" s="679"/>
      <c r="S523" s="679"/>
      <c r="T523" s="679"/>
      <c r="U523" s="679"/>
    </row>
    <row r="524" spans="1:21" ht="17.25" customHeight="1">
      <c r="A524" s="703" t="s">
        <v>5011</v>
      </c>
      <c r="B524" s="704" t="s">
        <v>5012</v>
      </c>
      <c r="C524" s="707">
        <v>0.51</v>
      </c>
      <c r="D524" s="706"/>
      <c r="E524" s="702">
        <v>0.48899999999999993</v>
      </c>
      <c r="G524" s="678" t="str">
        <f t="shared" si="8"/>
        <v>A0407</v>
      </c>
      <c r="H524" s="679"/>
      <c r="I524" s="1357" t="s">
        <v>5926</v>
      </c>
      <c r="J524" s="741" t="s">
        <v>4806</v>
      </c>
      <c r="K524" s="743">
        <v>2.13E-4</v>
      </c>
      <c r="L524" s="743">
        <v>0</v>
      </c>
      <c r="M524" s="681"/>
      <c r="N524" s="679"/>
      <c r="O524" s="679"/>
      <c r="P524" s="679"/>
      <c r="Q524" s="679"/>
      <c r="R524" s="679"/>
      <c r="S524" s="679"/>
      <c r="T524" s="679"/>
      <c r="U524" s="679"/>
    </row>
    <row r="525" spans="1:21" ht="17.25" customHeight="1">
      <c r="A525" s="703" t="s">
        <v>5014</v>
      </c>
      <c r="B525" s="704" t="s">
        <v>5015</v>
      </c>
      <c r="C525" s="707">
        <v>0.58899999999999997</v>
      </c>
      <c r="D525" s="706"/>
      <c r="E525" s="702">
        <v>0.54500000000000004</v>
      </c>
      <c r="G525" s="678" t="str">
        <f t="shared" si="8"/>
        <v>A0410</v>
      </c>
      <c r="H525" s="679"/>
      <c r="I525" s="1357" t="s">
        <v>5927</v>
      </c>
      <c r="J525" s="741" t="s">
        <v>4811</v>
      </c>
      <c r="K525" s="743">
        <v>5.0199999999999995E-4</v>
      </c>
      <c r="L525" s="743">
        <v>0</v>
      </c>
      <c r="M525" s="681"/>
      <c r="N525" s="679"/>
      <c r="O525" s="679"/>
      <c r="P525" s="679"/>
      <c r="Q525" s="679"/>
      <c r="R525" s="679"/>
      <c r="S525" s="679"/>
      <c r="T525" s="679"/>
      <c r="U525" s="679"/>
    </row>
    <row r="526" spans="1:21" ht="17.25" customHeight="1">
      <c r="A526" s="703" t="s">
        <v>5017</v>
      </c>
      <c r="B526" s="704" t="s">
        <v>5018</v>
      </c>
      <c r="C526" s="707">
        <v>0.5109999999999999</v>
      </c>
      <c r="D526" s="706"/>
      <c r="E526" s="702">
        <v>0.46299999999999997</v>
      </c>
      <c r="G526" s="678" t="str">
        <f t="shared" si="8"/>
        <v>A0411</v>
      </c>
      <c r="H526" s="679"/>
      <c r="I526" s="1357" t="s">
        <v>5928</v>
      </c>
      <c r="J526" s="741" t="s">
        <v>4811</v>
      </c>
      <c r="K526" s="743">
        <v>5.0199999999999995E-4</v>
      </c>
      <c r="L526" s="743">
        <v>0</v>
      </c>
      <c r="M526" s="681"/>
      <c r="N526" s="679"/>
      <c r="O526" s="679"/>
      <c r="P526" s="679"/>
      <c r="Q526" s="679"/>
      <c r="R526" s="679"/>
      <c r="S526" s="679"/>
      <c r="T526" s="679"/>
      <c r="U526" s="679"/>
    </row>
    <row r="527" spans="1:21" ht="17.25" customHeight="1">
      <c r="A527" s="703" t="s">
        <v>5020</v>
      </c>
      <c r="B527" s="704" t="s">
        <v>5021</v>
      </c>
      <c r="C527" s="707">
        <v>0.49</v>
      </c>
      <c r="D527" s="706"/>
      <c r="E527" s="702">
        <v>0.435</v>
      </c>
      <c r="G527" s="678" t="str">
        <f t="shared" si="8"/>
        <v>A0413</v>
      </c>
      <c r="H527" s="679"/>
      <c r="I527" s="1357" t="s">
        <v>5929</v>
      </c>
      <c r="J527" s="741" t="s">
        <v>4811</v>
      </c>
      <c r="K527" s="743">
        <v>5.0199999999999995E-4</v>
      </c>
      <c r="L527" s="743">
        <v>0</v>
      </c>
      <c r="M527" s="681"/>
      <c r="N527" s="679"/>
      <c r="O527" s="679"/>
      <c r="P527" s="679"/>
      <c r="Q527" s="679"/>
      <c r="R527" s="679"/>
      <c r="S527" s="679"/>
      <c r="T527" s="679"/>
      <c r="U527" s="679"/>
    </row>
    <row r="528" spans="1:21" ht="17.25" customHeight="1">
      <c r="A528" s="703" t="s">
        <v>5023</v>
      </c>
      <c r="B528" s="704" t="s">
        <v>5024</v>
      </c>
      <c r="C528" s="705">
        <v>0.47</v>
      </c>
      <c r="D528" s="706"/>
      <c r="E528" s="702">
        <v>0.41899999999999998</v>
      </c>
      <c r="G528" s="678" t="str">
        <f t="shared" si="8"/>
        <v>A0414</v>
      </c>
      <c r="H528" s="679"/>
      <c r="I528" s="1357" t="s">
        <v>5930</v>
      </c>
      <c r="J528" s="741" t="s">
        <v>4811</v>
      </c>
      <c r="K528" s="743">
        <v>5.0199999999999995E-4</v>
      </c>
      <c r="L528" s="743">
        <v>4.8799999999999999E-4</v>
      </c>
      <c r="M528" s="681"/>
      <c r="N528" s="679"/>
      <c r="O528" s="679"/>
      <c r="P528" s="679"/>
      <c r="Q528" s="679"/>
      <c r="R528" s="679"/>
      <c r="S528" s="679"/>
      <c r="T528" s="679"/>
      <c r="U528" s="679"/>
    </row>
    <row r="529" spans="1:21" ht="17.25" customHeight="1">
      <c r="A529" s="703" t="s">
        <v>5025</v>
      </c>
      <c r="B529" s="704" t="s">
        <v>5026</v>
      </c>
      <c r="C529" s="707">
        <v>0.45899999999999996</v>
      </c>
      <c r="D529" s="706"/>
      <c r="E529" s="702">
        <v>0.40400000000000003</v>
      </c>
      <c r="G529" s="678" t="str">
        <f t="shared" si="8"/>
        <v>A0415</v>
      </c>
      <c r="H529" s="679"/>
      <c r="I529" s="1357" t="s">
        <v>4812</v>
      </c>
      <c r="J529" s="741" t="s">
        <v>4814</v>
      </c>
      <c r="K529" s="743">
        <v>4.9700000000000005E-4</v>
      </c>
      <c r="L529" s="743">
        <v>4.6599999999999994E-4</v>
      </c>
      <c r="M529" s="681"/>
      <c r="N529" s="679"/>
      <c r="O529" s="679"/>
      <c r="P529" s="679"/>
      <c r="Q529" s="679"/>
      <c r="R529" s="679"/>
      <c r="S529" s="679"/>
      <c r="T529" s="679"/>
      <c r="U529" s="679"/>
    </row>
    <row r="530" spans="1:21" ht="17.25" customHeight="1">
      <c r="A530" s="703" t="s">
        <v>5028</v>
      </c>
      <c r="B530" s="704" t="s">
        <v>5029</v>
      </c>
      <c r="C530" s="707">
        <v>0.51200000000000001</v>
      </c>
      <c r="D530" s="706"/>
      <c r="E530" s="702">
        <v>0.53500000000000003</v>
      </c>
      <c r="G530" s="678" t="str">
        <f t="shared" si="8"/>
        <v>A0416</v>
      </c>
      <c r="H530" s="679"/>
      <c r="I530" s="1357" t="s">
        <v>4815</v>
      </c>
      <c r="J530" s="741" t="s">
        <v>5931</v>
      </c>
      <c r="K530" s="743">
        <v>5.0299999999999997E-4</v>
      </c>
      <c r="L530" s="743">
        <v>4.4700000000000002E-4</v>
      </c>
      <c r="M530" s="681"/>
      <c r="N530" s="679"/>
      <c r="O530" s="679"/>
      <c r="P530" s="679"/>
      <c r="Q530" s="679"/>
      <c r="R530" s="679"/>
      <c r="S530" s="679"/>
      <c r="T530" s="679"/>
      <c r="U530" s="679"/>
    </row>
    <row r="531" spans="1:21" ht="17.25" customHeight="1">
      <c r="A531" s="703" t="s">
        <v>5031</v>
      </c>
      <c r="B531" s="704" t="s">
        <v>5032</v>
      </c>
      <c r="C531" s="707">
        <v>0.47800000000000004</v>
      </c>
      <c r="D531" s="706"/>
      <c r="E531" s="702">
        <v>0.504</v>
      </c>
      <c r="G531" s="678" t="str">
        <f t="shared" si="8"/>
        <v>A0417</v>
      </c>
      <c r="H531" s="679"/>
      <c r="I531" s="1357" t="s">
        <v>4817</v>
      </c>
      <c r="J531" s="741" t="s">
        <v>4819</v>
      </c>
      <c r="K531" s="743">
        <v>4.9100000000000001E-4</v>
      </c>
      <c r="L531" s="743">
        <v>5.1000000000000004E-4</v>
      </c>
      <c r="M531" s="681"/>
      <c r="N531" s="679"/>
      <c r="O531" s="679"/>
      <c r="P531" s="679"/>
      <c r="Q531" s="679"/>
      <c r="R531" s="679"/>
      <c r="S531" s="679"/>
      <c r="T531" s="679"/>
      <c r="U531" s="679"/>
    </row>
    <row r="532" spans="1:21" ht="17.25" customHeight="1">
      <c r="A532" s="703" t="s">
        <v>5033</v>
      </c>
      <c r="B532" s="704" t="s">
        <v>5034</v>
      </c>
      <c r="C532" s="707">
        <v>0.38300000000000001</v>
      </c>
      <c r="D532" s="706"/>
      <c r="E532" s="702">
        <v>0.501</v>
      </c>
      <c r="G532" s="678" t="str">
        <f t="shared" si="8"/>
        <v>A0418</v>
      </c>
      <c r="H532" s="679"/>
      <c r="I532" s="1357" t="s">
        <v>4820</v>
      </c>
      <c r="J532" s="741" t="s">
        <v>4822</v>
      </c>
      <c r="K532" s="743">
        <v>5.5699999999999999E-4</v>
      </c>
      <c r="L532" s="743">
        <v>5.9299999999999999E-4</v>
      </c>
      <c r="M532" s="681"/>
      <c r="N532" s="679"/>
      <c r="O532" s="679"/>
      <c r="P532" s="679"/>
      <c r="Q532" s="679"/>
      <c r="R532" s="679"/>
      <c r="S532" s="679"/>
      <c r="T532" s="679"/>
      <c r="U532" s="679"/>
    </row>
    <row r="533" spans="1:21" ht="15.75" customHeight="1">
      <c r="A533" s="716" t="s">
        <v>5036</v>
      </c>
      <c r="B533" s="709" t="s">
        <v>5037</v>
      </c>
      <c r="C533" s="696">
        <v>0.23</v>
      </c>
      <c r="D533" s="697" t="s">
        <v>3902</v>
      </c>
      <c r="E533" s="702">
        <v>0</v>
      </c>
      <c r="G533" s="678" t="str">
        <f t="shared" si="8"/>
        <v>A0419</v>
      </c>
      <c r="H533" s="679"/>
      <c r="I533" s="1357" t="s">
        <v>4823</v>
      </c>
      <c r="J533" s="741" t="s">
        <v>4825</v>
      </c>
      <c r="K533" s="743">
        <v>3.6400000000000001E-4</v>
      </c>
      <c r="L533" s="743">
        <v>3.0800000000000001E-4</v>
      </c>
      <c r="M533" s="681"/>
      <c r="N533" s="679"/>
      <c r="O533" s="679"/>
      <c r="P533" s="679"/>
      <c r="Q533" s="679"/>
      <c r="R533" s="679"/>
      <c r="S533" s="679"/>
      <c r="T533" s="679"/>
      <c r="U533" s="679"/>
    </row>
    <row r="534" spans="1:21" ht="15.75" customHeight="1">
      <c r="A534" s="699"/>
      <c r="B534" s="700"/>
      <c r="C534" s="701"/>
      <c r="D534" s="697" t="s">
        <v>3921</v>
      </c>
      <c r="E534" s="702">
        <v>0.41</v>
      </c>
      <c r="G534" s="678" t="str">
        <f t="shared" si="8"/>
        <v>A0419</v>
      </c>
      <c r="H534" s="679"/>
      <c r="I534" s="1357" t="s">
        <v>4826</v>
      </c>
      <c r="J534" s="741" t="s">
        <v>4828</v>
      </c>
      <c r="K534" s="743">
        <v>4.8099999999999998E-4</v>
      </c>
      <c r="L534" s="743">
        <v>5.9199999999999997E-4</v>
      </c>
      <c r="M534" s="681"/>
      <c r="N534" s="679"/>
      <c r="O534" s="679"/>
      <c r="P534" s="679"/>
      <c r="Q534" s="679"/>
      <c r="R534" s="679"/>
      <c r="S534" s="679"/>
      <c r="T534" s="679"/>
      <c r="U534" s="679"/>
    </row>
    <row r="535" spans="1:21" ht="17.25" customHeight="1">
      <c r="A535" s="703" t="s">
        <v>5040</v>
      </c>
      <c r="B535" s="719" t="s">
        <v>5041</v>
      </c>
      <c r="C535" s="707">
        <v>0.39</v>
      </c>
      <c r="D535" s="706"/>
      <c r="E535" s="702">
        <v>0.49099999999999999</v>
      </c>
      <c r="G535" s="678" t="str">
        <f t="shared" si="8"/>
        <v>A0420</v>
      </c>
      <c r="H535" s="679"/>
      <c r="I535" s="1357" t="s">
        <v>4829</v>
      </c>
      <c r="J535" s="741" t="s">
        <v>4831</v>
      </c>
      <c r="K535" s="743">
        <v>5.1699999999999999E-4</v>
      </c>
      <c r="L535" s="743">
        <v>4.95E-4</v>
      </c>
      <c r="M535" s="681"/>
      <c r="N535" s="679"/>
      <c r="O535" s="679"/>
      <c r="P535" s="679"/>
      <c r="Q535" s="679"/>
      <c r="R535" s="679"/>
      <c r="S535" s="679"/>
      <c r="T535" s="679"/>
      <c r="U535" s="679"/>
    </row>
    <row r="536" spans="1:21" ht="17.25" customHeight="1">
      <c r="A536" s="703" t="s">
        <v>5042</v>
      </c>
      <c r="B536" s="704" t="s">
        <v>5043</v>
      </c>
      <c r="C536" s="707">
        <v>0.53600000000000003</v>
      </c>
      <c r="D536" s="706"/>
      <c r="E536" s="702">
        <v>0.48099999999999998</v>
      </c>
      <c r="G536" s="678" t="str">
        <f t="shared" si="8"/>
        <v>A0421</v>
      </c>
      <c r="H536" s="679"/>
      <c r="I536" s="1357" t="s">
        <v>4836</v>
      </c>
      <c r="J536" s="741" t="s">
        <v>4838</v>
      </c>
      <c r="K536" s="743">
        <v>4.5399999999999998E-4</v>
      </c>
      <c r="L536" s="743">
        <v>3.9800000000000002E-4</v>
      </c>
      <c r="M536" s="681"/>
      <c r="N536" s="679"/>
      <c r="O536" s="679"/>
      <c r="P536" s="679"/>
      <c r="Q536" s="679"/>
      <c r="R536" s="679"/>
      <c r="S536" s="679"/>
      <c r="T536" s="679"/>
      <c r="U536" s="679"/>
    </row>
    <row r="537" spans="1:21" ht="17.25" customHeight="1">
      <c r="A537" s="703" t="s">
        <v>5044</v>
      </c>
      <c r="B537" s="704" t="s">
        <v>5045</v>
      </c>
      <c r="C537" s="707">
        <v>0.5109999999999999</v>
      </c>
      <c r="D537" s="706"/>
      <c r="E537" s="702">
        <v>0.53700000000000003</v>
      </c>
      <c r="G537" s="678" t="str">
        <f t="shared" si="8"/>
        <v>A0424</v>
      </c>
      <c r="H537" s="679"/>
      <c r="I537" s="1357" t="s">
        <v>4841</v>
      </c>
      <c r="J537" s="741" t="s">
        <v>4840</v>
      </c>
      <c r="K537" s="743">
        <v>3.7399999999999998E-4</v>
      </c>
      <c r="L537" s="743">
        <v>0</v>
      </c>
      <c r="M537" s="681"/>
      <c r="N537" s="679"/>
      <c r="O537" s="679"/>
      <c r="P537" s="679"/>
      <c r="Q537" s="679"/>
      <c r="R537" s="679"/>
      <c r="S537" s="679"/>
      <c r="T537" s="679"/>
      <c r="U537" s="679"/>
    </row>
    <row r="538" spans="1:21" ht="17.25" customHeight="1">
      <c r="A538" s="703" t="s">
        <v>5047</v>
      </c>
      <c r="B538" s="704" t="s">
        <v>5048</v>
      </c>
      <c r="C538" s="705">
        <v>0.47</v>
      </c>
      <c r="D538" s="706"/>
      <c r="E538" s="722">
        <v>0.47</v>
      </c>
      <c r="G538" s="678" t="str">
        <f t="shared" si="8"/>
        <v>A0425</v>
      </c>
      <c r="H538" s="679"/>
      <c r="I538" s="1357" t="s">
        <v>5932</v>
      </c>
      <c r="J538" s="741" t="s">
        <v>4840</v>
      </c>
      <c r="K538" s="743">
        <v>3.7399999999999998E-4</v>
      </c>
      <c r="L538" s="743">
        <v>3.19E-4</v>
      </c>
      <c r="M538" s="681"/>
      <c r="N538" s="679"/>
      <c r="O538" s="679"/>
      <c r="P538" s="679"/>
      <c r="Q538" s="679"/>
      <c r="R538" s="679"/>
      <c r="S538" s="679"/>
      <c r="T538" s="679"/>
      <c r="U538" s="679"/>
    </row>
    <row r="539" spans="1:21" ht="17.25" customHeight="1">
      <c r="A539" s="703" t="s">
        <v>5050</v>
      </c>
      <c r="B539" s="704" t="s">
        <v>5051</v>
      </c>
      <c r="C539" s="707">
        <v>0.52100000000000002</v>
      </c>
      <c r="D539" s="706"/>
      <c r="E539" s="702">
        <v>0.55199999999999994</v>
      </c>
      <c r="G539" s="678" t="str">
        <f t="shared" si="8"/>
        <v>A0427</v>
      </c>
      <c r="H539" s="679"/>
      <c r="I539" s="1357" t="s">
        <v>4844</v>
      </c>
      <c r="J539" s="741" t="s">
        <v>5933</v>
      </c>
      <c r="K539" s="743">
        <v>4.8500000000000003E-4</v>
      </c>
      <c r="L539" s="743">
        <v>0</v>
      </c>
      <c r="M539" s="681"/>
      <c r="N539" s="679"/>
      <c r="O539" s="679"/>
      <c r="P539" s="679"/>
      <c r="Q539" s="679"/>
      <c r="R539" s="679"/>
      <c r="S539" s="679"/>
      <c r="T539" s="679"/>
      <c r="U539" s="679"/>
    </row>
    <row r="540" spans="1:21" ht="17.25" customHeight="1">
      <c r="A540" s="703" t="s">
        <v>5053</v>
      </c>
      <c r="B540" s="704" t="s">
        <v>5054</v>
      </c>
      <c r="C540" s="707">
        <v>0.48299999999999998</v>
      </c>
      <c r="D540" s="706"/>
      <c r="E540" s="702">
        <v>0.5109999999999999</v>
      </c>
      <c r="G540" s="678" t="str">
        <f t="shared" si="8"/>
        <v>A0429</v>
      </c>
      <c r="H540" s="679"/>
      <c r="I540" s="1357" t="s">
        <v>5934</v>
      </c>
      <c r="J540" s="741" t="s">
        <v>5933</v>
      </c>
      <c r="K540" s="743">
        <v>4.8500000000000003E-4</v>
      </c>
      <c r="L540" s="743">
        <v>4.84E-4</v>
      </c>
      <c r="M540" s="681"/>
      <c r="N540" s="679"/>
      <c r="O540" s="679"/>
      <c r="P540" s="679"/>
      <c r="Q540" s="679"/>
      <c r="R540" s="679"/>
      <c r="S540" s="679"/>
      <c r="T540" s="679"/>
      <c r="U540" s="679"/>
    </row>
    <row r="541" spans="1:21" ht="17.25" customHeight="1">
      <c r="A541" s="703" t="s">
        <v>5056</v>
      </c>
      <c r="B541" s="704" t="s">
        <v>5057</v>
      </c>
      <c r="C541" s="707">
        <v>0.48299999999999998</v>
      </c>
      <c r="D541" s="706"/>
      <c r="E541" s="702">
        <v>0.53300000000000003</v>
      </c>
      <c r="G541" s="678" t="str">
        <f t="shared" si="8"/>
        <v>A0430</v>
      </c>
      <c r="H541" s="679"/>
      <c r="I541" s="1357" t="s">
        <v>4845</v>
      </c>
      <c r="J541" s="741" t="s">
        <v>4847</v>
      </c>
      <c r="K541" s="743">
        <v>4.8999999999999998E-4</v>
      </c>
      <c r="L541" s="743">
        <v>4.3399999999999998E-4</v>
      </c>
      <c r="M541" s="681"/>
      <c r="N541" s="679"/>
      <c r="O541" s="679"/>
      <c r="P541" s="679"/>
      <c r="Q541" s="679"/>
      <c r="R541" s="679"/>
      <c r="S541" s="679"/>
      <c r="T541" s="679"/>
      <c r="U541" s="679"/>
    </row>
    <row r="542" spans="1:21" ht="17.25" customHeight="1">
      <c r="A542" s="703" t="s">
        <v>5059</v>
      </c>
      <c r="B542" s="704" t="s">
        <v>5060</v>
      </c>
      <c r="C542" s="707">
        <v>0.53200000000000003</v>
      </c>
      <c r="D542" s="706"/>
      <c r="E542" s="702">
        <v>0.47699999999999998</v>
      </c>
      <c r="G542" s="678" t="str">
        <f t="shared" si="8"/>
        <v>A0431</v>
      </c>
      <c r="H542" s="679"/>
      <c r="I542" s="1357" t="s">
        <v>5935</v>
      </c>
      <c r="J542" s="741" t="s">
        <v>4850</v>
      </c>
      <c r="K542" s="743">
        <v>4.5300000000000001E-4</v>
      </c>
      <c r="L542" s="743">
        <v>0</v>
      </c>
      <c r="M542" s="681"/>
      <c r="N542" s="679"/>
      <c r="O542" s="679"/>
      <c r="P542" s="679"/>
      <c r="Q542" s="679"/>
      <c r="R542" s="679"/>
      <c r="S542" s="679"/>
      <c r="T542" s="679"/>
      <c r="U542" s="679"/>
    </row>
    <row r="543" spans="1:21" ht="17.25" customHeight="1">
      <c r="A543" s="703" t="s">
        <v>5062</v>
      </c>
      <c r="B543" s="704" t="s">
        <v>5063</v>
      </c>
      <c r="C543" s="707">
        <v>0.32400000000000001</v>
      </c>
      <c r="D543" s="706"/>
      <c r="E543" s="702">
        <v>0.316</v>
      </c>
      <c r="G543" s="678" t="str">
        <f t="shared" si="8"/>
        <v>A0435</v>
      </c>
      <c r="H543" s="679"/>
      <c r="I543" s="1357" t="s">
        <v>5936</v>
      </c>
      <c r="J543" s="741" t="s">
        <v>4850</v>
      </c>
      <c r="K543" s="743">
        <v>4.5300000000000001E-4</v>
      </c>
      <c r="L543" s="743">
        <v>3.2499999999999999E-4</v>
      </c>
      <c r="M543" s="681"/>
      <c r="N543" s="679"/>
      <c r="O543" s="679"/>
      <c r="P543" s="679"/>
      <c r="Q543" s="679"/>
      <c r="R543" s="679"/>
      <c r="S543" s="679"/>
      <c r="T543" s="679"/>
      <c r="U543" s="679"/>
    </row>
    <row r="544" spans="1:21" ht="17.25" customHeight="1">
      <c r="A544" s="703" t="s">
        <v>5065</v>
      </c>
      <c r="B544" s="704" t="s">
        <v>5066</v>
      </c>
      <c r="C544" s="707">
        <v>0.308</v>
      </c>
      <c r="D544" s="706"/>
      <c r="E544" s="702">
        <v>0.253</v>
      </c>
      <c r="G544" s="678" t="str">
        <f t="shared" si="8"/>
        <v>A0436</v>
      </c>
      <c r="H544" s="679"/>
      <c r="I544" s="1357" t="s">
        <v>4851</v>
      </c>
      <c r="J544" s="741" t="s">
        <v>4853</v>
      </c>
      <c r="K544" s="743">
        <v>3.6400000000000001E-4</v>
      </c>
      <c r="L544" s="743">
        <v>3.0800000000000001E-4</v>
      </c>
      <c r="M544" s="681"/>
      <c r="N544" s="679"/>
      <c r="O544" s="679"/>
      <c r="P544" s="679"/>
      <c r="Q544" s="679"/>
      <c r="R544" s="679"/>
      <c r="S544" s="679"/>
      <c r="T544" s="679"/>
      <c r="U544" s="679"/>
    </row>
    <row r="545" spans="1:21" ht="17.25" customHeight="1">
      <c r="A545" s="703" t="s">
        <v>5068</v>
      </c>
      <c r="B545" s="704" t="s">
        <v>5069</v>
      </c>
      <c r="C545" s="707">
        <v>0.26899999999999996</v>
      </c>
      <c r="D545" s="706"/>
      <c r="E545" s="702">
        <v>0.215</v>
      </c>
      <c r="G545" s="678" t="str">
        <f t="shared" si="8"/>
        <v>A0437</v>
      </c>
      <c r="H545" s="679"/>
      <c r="I545" s="1357" t="s">
        <v>4854</v>
      </c>
      <c r="J545" s="741" t="s">
        <v>5937</v>
      </c>
      <c r="K545" s="743">
        <v>4.9299999999999995E-4</v>
      </c>
      <c r="L545" s="743">
        <v>4.37E-4</v>
      </c>
      <c r="M545" s="681"/>
      <c r="N545" s="679"/>
      <c r="O545" s="679"/>
      <c r="P545" s="679"/>
      <c r="Q545" s="679"/>
      <c r="R545" s="679"/>
      <c r="S545" s="679"/>
      <c r="T545" s="679"/>
      <c r="U545" s="679"/>
    </row>
    <row r="546" spans="1:21" ht="17.25" customHeight="1">
      <c r="A546" s="703" t="s">
        <v>5071</v>
      </c>
      <c r="B546" s="704" t="s">
        <v>5072</v>
      </c>
      <c r="C546" s="707">
        <v>0.44700000000000001</v>
      </c>
      <c r="D546" s="706"/>
      <c r="E546" s="702">
        <v>0.39200000000000002</v>
      </c>
      <c r="G546" s="678" t="str">
        <f t="shared" si="8"/>
        <v>A0438</v>
      </c>
      <c r="H546" s="679"/>
      <c r="I546" s="1357" t="s">
        <v>4856</v>
      </c>
      <c r="J546" s="741" t="s">
        <v>5938</v>
      </c>
      <c r="K546" s="743">
        <v>3.8299999999999999E-4</v>
      </c>
      <c r="L546" s="743">
        <v>3.2699999999999998E-4</v>
      </c>
      <c r="M546" s="681"/>
      <c r="N546" s="679"/>
      <c r="O546" s="679"/>
      <c r="P546" s="679"/>
      <c r="Q546" s="679"/>
      <c r="R546" s="679"/>
      <c r="S546" s="679"/>
      <c r="T546" s="679"/>
      <c r="U546" s="679"/>
    </row>
    <row r="547" spans="1:21" ht="17.25" customHeight="1">
      <c r="A547" s="703" t="s">
        <v>5074</v>
      </c>
      <c r="B547" s="704" t="s">
        <v>5075</v>
      </c>
      <c r="C547" s="707">
        <v>0.44700000000000001</v>
      </c>
      <c r="D547" s="706"/>
      <c r="E547" s="702">
        <v>0.39200000000000002</v>
      </c>
      <c r="G547" s="678" t="str">
        <f t="shared" si="8"/>
        <v>A0439</v>
      </c>
      <c r="H547" s="679"/>
      <c r="I547" s="1357" t="s">
        <v>4858</v>
      </c>
      <c r="J547" s="741" t="s">
        <v>4860</v>
      </c>
      <c r="K547" s="743">
        <v>5.5099999999999995E-4</v>
      </c>
      <c r="L547" s="743">
        <v>5.3399999999999997E-4</v>
      </c>
      <c r="M547" s="681"/>
      <c r="N547" s="679"/>
      <c r="O547" s="679"/>
      <c r="P547" s="679"/>
      <c r="Q547" s="679"/>
      <c r="R547" s="679"/>
      <c r="S547" s="679"/>
      <c r="T547" s="679"/>
      <c r="U547" s="679"/>
    </row>
    <row r="548" spans="1:21" ht="17.25" customHeight="1">
      <c r="A548" s="703" t="s">
        <v>5077</v>
      </c>
      <c r="B548" s="704" t="s">
        <v>5078</v>
      </c>
      <c r="C548" s="707">
        <v>0.54900000000000004</v>
      </c>
      <c r="D548" s="706"/>
      <c r="E548" s="702">
        <v>0.495</v>
      </c>
      <c r="G548" s="678" t="str">
        <f t="shared" si="8"/>
        <v>A0440</v>
      </c>
      <c r="H548" s="679"/>
      <c r="I548" s="1357" t="s">
        <v>4861</v>
      </c>
      <c r="J548" s="741" t="s">
        <v>5939</v>
      </c>
      <c r="K548" s="743">
        <v>4.3100000000000001E-4</v>
      </c>
      <c r="L548" s="743">
        <v>4.7899999999999999E-4</v>
      </c>
      <c r="M548" s="681"/>
      <c r="N548" s="679"/>
      <c r="O548" s="679"/>
      <c r="P548" s="679"/>
      <c r="Q548" s="679"/>
      <c r="R548" s="679"/>
      <c r="S548" s="679"/>
      <c r="T548" s="679"/>
      <c r="U548" s="679"/>
    </row>
    <row r="549" spans="1:21" ht="17.25" customHeight="1">
      <c r="A549" s="703" t="s">
        <v>5080</v>
      </c>
      <c r="B549" s="704" t="s">
        <v>5081</v>
      </c>
      <c r="C549" s="707">
        <v>0.504</v>
      </c>
      <c r="D549" s="706"/>
      <c r="E549" s="702">
        <v>0.52100000000000002</v>
      </c>
      <c r="G549" s="678" t="str">
        <f t="shared" si="8"/>
        <v>A0441</v>
      </c>
      <c r="H549" s="679"/>
      <c r="I549" s="1357" t="s">
        <v>4863</v>
      </c>
      <c r="J549" s="741" t="s">
        <v>4865</v>
      </c>
      <c r="K549" s="743">
        <v>3.6400000000000001E-4</v>
      </c>
      <c r="L549" s="743">
        <v>3.0800000000000001E-4</v>
      </c>
      <c r="M549" s="681"/>
      <c r="N549" s="679"/>
      <c r="O549" s="679"/>
      <c r="P549" s="679"/>
      <c r="Q549" s="679"/>
      <c r="R549" s="679"/>
      <c r="S549" s="679"/>
      <c r="T549" s="679"/>
      <c r="U549" s="679"/>
    </row>
    <row r="550" spans="1:21" ht="17.25" customHeight="1">
      <c r="A550" s="703" t="s">
        <v>5083</v>
      </c>
      <c r="B550" s="704" t="s">
        <v>5084</v>
      </c>
      <c r="C550" s="707">
        <v>3.4000000000000002E-2</v>
      </c>
      <c r="D550" s="706"/>
      <c r="E550" s="722">
        <v>0.47</v>
      </c>
      <c r="G550" s="678" t="str">
        <f t="shared" si="8"/>
        <v>A0442</v>
      </c>
      <c r="H550" s="679"/>
      <c r="I550" s="1357" t="s">
        <v>4866</v>
      </c>
      <c r="J550" s="741" t="s">
        <v>4868</v>
      </c>
      <c r="K550" s="743">
        <v>3.6400000000000001E-4</v>
      </c>
      <c r="L550" s="743">
        <v>3.0800000000000001E-4</v>
      </c>
      <c r="M550" s="681"/>
      <c r="N550" s="679"/>
      <c r="O550" s="679"/>
      <c r="P550" s="679"/>
      <c r="Q550" s="679"/>
      <c r="R550" s="679"/>
      <c r="S550" s="679"/>
      <c r="T550" s="679"/>
      <c r="U550" s="679"/>
    </row>
    <row r="551" spans="1:21" ht="17.25" customHeight="1">
      <c r="A551" s="703" t="s">
        <v>5086</v>
      </c>
      <c r="B551" s="704" t="s">
        <v>5087</v>
      </c>
      <c r="C551" s="707">
        <v>0.48399999999999999</v>
      </c>
      <c r="D551" s="706"/>
      <c r="E551" s="702">
        <v>0.503</v>
      </c>
      <c r="G551" s="678" t="str">
        <f t="shared" si="8"/>
        <v>A0443</v>
      </c>
      <c r="H551" s="679"/>
      <c r="I551" s="1357" t="s">
        <v>4869</v>
      </c>
      <c r="J551" s="741" t="s">
        <v>4871</v>
      </c>
      <c r="K551" s="743">
        <v>4.7100000000000001E-4</v>
      </c>
      <c r="L551" s="743">
        <v>4.5600000000000003E-4</v>
      </c>
      <c r="M551" s="681"/>
      <c r="N551" s="679"/>
      <c r="O551" s="679"/>
      <c r="P551" s="679"/>
      <c r="Q551" s="679"/>
      <c r="R551" s="679"/>
      <c r="S551" s="679"/>
      <c r="T551" s="679"/>
      <c r="U551" s="679"/>
    </row>
    <row r="552" spans="1:21" ht="17.25" customHeight="1">
      <c r="A552" s="703" t="s">
        <v>5089</v>
      </c>
      <c r="B552" s="704" t="s">
        <v>5090</v>
      </c>
      <c r="C552" s="707">
        <v>0.47600000000000003</v>
      </c>
      <c r="D552" s="706"/>
      <c r="E552" s="702">
        <v>0.502</v>
      </c>
      <c r="G552" s="678" t="str">
        <f t="shared" si="8"/>
        <v>A0444</v>
      </c>
      <c r="H552" s="679"/>
      <c r="I552" s="1357" t="s">
        <v>4872</v>
      </c>
      <c r="J552" s="741" t="s">
        <v>4874</v>
      </c>
      <c r="K552" s="743">
        <v>2.3499999999999999E-4</v>
      </c>
      <c r="L552" s="743">
        <v>4.4700000000000002E-4</v>
      </c>
      <c r="M552" s="681"/>
      <c r="N552" s="679"/>
      <c r="O552" s="679"/>
      <c r="P552" s="679"/>
      <c r="Q552" s="679"/>
      <c r="R552" s="679"/>
      <c r="S552" s="679"/>
      <c r="T552" s="679"/>
      <c r="U552" s="679"/>
    </row>
    <row r="553" spans="1:21">
      <c r="A553" s="703" t="s">
        <v>5091</v>
      </c>
      <c r="B553" s="704" t="s">
        <v>5092</v>
      </c>
      <c r="C553" s="707">
        <v>0.51</v>
      </c>
      <c r="D553" s="708"/>
      <c r="E553" s="702">
        <v>0.51999999999999991</v>
      </c>
      <c r="G553" s="678" t="str">
        <f t="shared" si="8"/>
        <v>A0445</v>
      </c>
      <c r="H553" s="679"/>
      <c r="I553" s="1357" t="s">
        <v>4875</v>
      </c>
      <c r="J553" s="741" t="s">
        <v>4877</v>
      </c>
      <c r="K553" s="743">
        <v>5.1199999999999998E-4</v>
      </c>
      <c r="L553" s="743">
        <v>5.5800000000000001E-4</v>
      </c>
      <c r="M553" s="681"/>
      <c r="N553" s="679"/>
      <c r="O553" s="679"/>
      <c r="P553" s="679"/>
      <c r="Q553" s="679"/>
      <c r="R553" s="679"/>
      <c r="S553" s="679"/>
      <c r="T553" s="679"/>
      <c r="U553" s="679"/>
    </row>
    <row r="554" spans="1:21">
      <c r="A554" s="703" t="s">
        <v>5094</v>
      </c>
      <c r="B554" s="704" t="s">
        <v>5095</v>
      </c>
      <c r="C554" s="707">
        <v>0.51</v>
      </c>
      <c r="D554" s="708"/>
      <c r="E554" s="702">
        <v>0.51600000000000001</v>
      </c>
      <c r="G554" s="678" t="str">
        <f t="shared" si="8"/>
        <v>A0446</v>
      </c>
      <c r="H554" s="679"/>
      <c r="I554" s="1357" t="s">
        <v>4878</v>
      </c>
      <c r="J554" s="741" t="s">
        <v>4880</v>
      </c>
      <c r="K554" s="743">
        <v>2.8299999999999999E-4</v>
      </c>
      <c r="L554" s="743">
        <v>4.55E-4</v>
      </c>
      <c r="M554" s="681"/>
      <c r="N554" s="679"/>
      <c r="O554" s="679"/>
      <c r="P554" s="679"/>
      <c r="Q554" s="679"/>
      <c r="R554" s="679"/>
      <c r="S554" s="679"/>
      <c r="T554" s="679"/>
      <c r="U554" s="679"/>
    </row>
    <row r="555" spans="1:21" ht="17.25" customHeight="1">
      <c r="A555" s="703" t="s">
        <v>5097</v>
      </c>
      <c r="B555" s="704" t="s">
        <v>5098</v>
      </c>
      <c r="C555" s="707">
        <v>0.44400000000000001</v>
      </c>
      <c r="D555" s="706"/>
      <c r="E555" s="702">
        <v>0.38900000000000001</v>
      </c>
      <c r="G555" s="678" t="str">
        <f t="shared" si="8"/>
        <v>A0447</v>
      </c>
      <c r="H555" s="679"/>
      <c r="I555" s="1357" t="s">
        <v>4881</v>
      </c>
      <c r="J555" s="741" t="s">
        <v>4883</v>
      </c>
      <c r="K555" s="743">
        <v>3.2499999999999999E-4</v>
      </c>
      <c r="L555" s="743">
        <v>5.7600000000000001E-4</v>
      </c>
      <c r="M555" s="681"/>
      <c r="N555" s="679"/>
      <c r="O555" s="679"/>
      <c r="P555" s="679"/>
      <c r="Q555" s="679"/>
      <c r="R555" s="679"/>
      <c r="S555" s="679"/>
      <c r="T555" s="679"/>
      <c r="U555" s="679"/>
    </row>
    <row r="556" spans="1:21" ht="17.25" customHeight="1">
      <c r="A556" s="703" t="s">
        <v>5100</v>
      </c>
      <c r="B556" s="704" t="s">
        <v>5101</v>
      </c>
      <c r="C556" s="707">
        <v>0.48000000000000004</v>
      </c>
      <c r="D556" s="706"/>
      <c r="E556" s="702">
        <v>0.42599999999999999</v>
      </c>
      <c r="G556" s="678" t="str">
        <f t="shared" si="8"/>
        <v>A0448</v>
      </c>
      <c r="H556" s="679"/>
      <c r="I556" s="1357" t="s">
        <v>4884</v>
      </c>
      <c r="J556" s="741" t="s">
        <v>5940</v>
      </c>
      <c r="K556" s="743">
        <v>4.7399999999999997E-4</v>
      </c>
      <c r="L556" s="743">
        <v>5.2500000000000008E-4</v>
      </c>
      <c r="M556" s="681"/>
      <c r="N556" s="679"/>
      <c r="O556" s="679"/>
      <c r="P556" s="679"/>
      <c r="Q556" s="679"/>
      <c r="R556" s="679"/>
      <c r="S556" s="679"/>
      <c r="T556" s="679"/>
      <c r="U556" s="679"/>
    </row>
    <row r="557" spans="1:21" ht="17.25" customHeight="1">
      <c r="A557" s="703" t="s">
        <v>5103</v>
      </c>
      <c r="B557" s="704" t="s">
        <v>5104</v>
      </c>
      <c r="C557" s="707">
        <v>0.44700000000000001</v>
      </c>
      <c r="D557" s="706"/>
      <c r="E557" s="702">
        <v>0.45500000000000002</v>
      </c>
      <c r="G557" s="678" t="str">
        <f t="shared" si="8"/>
        <v>A0451</v>
      </c>
      <c r="H557" s="679"/>
      <c r="I557" s="1357" t="s">
        <v>4886</v>
      </c>
      <c r="J557" s="741" t="s">
        <v>4888</v>
      </c>
      <c r="K557" s="743">
        <v>1.65E-4</v>
      </c>
      <c r="L557" s="743">
        <v>4.6799999999999999E-4</v>
      </c>
      <c r="M557" s="681"/>
      <c r="N557" s="679"/>
      <c r="O557" s="679"/>
      <c r="P557" s="679"/>
      <c r="Q557" s="679"/>
      <c r="R557" s="679"/>
      <c r="S557" s="679"/>
      <c r="T557" s="679"/>
      <c r="U557" s="679"/>
    </row>
    <row r="558" spans="1:21" ht="17.25" customHeight="1">
      <c r="A558" s="703" t="s">
        <v>5106</v>
      </c>
      <c r="B558" s="704" t="s">
        <v>5107</v>
      </c>
      <c r="C558" s="705">
        <v>0.47</v>
      </c>
      <c r="D558" s="706"/>
      <c r="E558" s="722">
        <v>0.47</v>
      </c>
      <c r="G558" s="678" t="str">
        <f t="shared" si="8"/>
        <v>A0452</v>
      </c>
      <c r="H558" s="679"/>
      <c r="I558" s="1357" t="s">
        <v>4891</v>
      </c>
      <c r="J558" s="741" t="s">
        <v>4892</v>
      </c>
      <c r="K558" s="743">
        <v>4.7699999999999999E-4</v>
      </c>
      <c r="L558" s="743">
        <v>0</v>
      </c>
      <c r="M558" s="681"/>
      <c r="N558" s="679"/>
      <c r="O558" s="679"/>
      <c r="P558" s="679"/>
      <c r="Q558" s="679"/>
      <c r="R558" s="679"/>
      <c r="S558" s="679"/>
      <c r="T558" s="679"/>
      <c r="U558" s="679"/>
    </row>
    <row r="559" spans="1:21" ht="17.25" customHeight="1">
      <c r="A559" s="703" t="s">
        <v>5109</v>
      </c>
      <c r="B559" s="704" t="s">
        <v>5110</v>
      </c>
      <c r="C559" s="707">
        <v>0.36099999999999999</v>
      </c>
      <c r="D559" s="706"/>
      <c r="E559" s="702">
        <v>0.46</v>
      </c>
      <c r="G559" s="678" t="str">
        <f t="shared" si="8"/>
        <v>A0453</v>
      </c>
      <c r="H559" s="679"/>
      <c r="I559" s="1357" t="s">
        <v>5941</v>
      </c>
      <c r="J559" s="741" t="s">
        <v>4892</v>
      </c>
      <c r="K559" s="743">
        <v>4.7699999999999999E-4</v>
      </c>
      <c r="L559" s="743">
        <v>0</v>
      </c>
      <c r="M559" s="681"/>
      <c r="N559" s="679"/>
      <c r="O559" s="679"/>
      <c r="P559" s="679"/>
      <c r="Q559" s="679"/>
      <c r="R559" s="679"/>
      <c r="S559" s="679"/>
      <c r="T559" s="679"/>
      <c r="U559" s="679"/>
    </row>
    <row r="560" spans="1:21" ht="17.25" customHeight="1">
      <c r="A560" s="703" t="s">
        <v>5112</v>
      </c>
      <c r="B560" s="704" t="s">
        <v>5113</v>
      </c>
      <c r="C560" s="707">
        <v>0.53300000000000003</v>
      </c>
      <c r="D560" s="706"/>
      <c r="E560" s="702">
        <v>0.68800000000000006</v>
      </c>
      <c r="G560" s="678" t="str">
        <f t="shared" si="8"/>
        <v>A0454</v>
      </c>
      <c r="H560" s="679"/>
      <c r="I560" s="1357" t="s">
        <v>5942</v>
      </c>
      <c r="J560" s="741" t="s">
        <v>4892</v>
      </c>
      <c r="K560" s="743">
        <v>4.7699999999999999E-4</v>
      </c>
      <c r="L560" s="743">
        <v>0</v>
      </c>
      <c r="M560" s="681"/>
      <c r="N560" s="679"/>
      <c r="O560" s="679"/>
      <c r="P560" s="679"/>
      <c r="Q560" s="679"/>
      <c r="R560" s="679"/>
      <c r="S560" s="679"/>
      <c r="T560" s="679"/>
      <c r="U560" s="679"/>
    </row>
    <row r="561" spans="1:21" ht="17.25" customHeight="1">
      <c r="A561" s="703" t="s">
        <v>5115</v>
      </c>
      <c r="B561" s="704" t="s">
        <v>5116</v>
      </c>
      <c r="C561" s="707">
        <v>0.51800000000000002</v>
      </c>
      <c r="D561" s="706"/>
      <c r="E561" s="702">
        <v>0.46400000000000002</v>
      </c>
      <c r="G561" s="678" t="str">
        <f t="shared" si="8"/>
        <v>A0455</v>
      </c>
      <c r="H561" s="679"/>
      <c r="I561" s="1357" t="s">
        <v>5943</v>
      </c>
      <c r="J561" s="741" t="s">
        <v>4892</v>
      </c>
      <c r="K561" s="743">
        <v>4.7699999999999999E-4</v>
      </c>
      <c r="L561" s="743">
        <v>4.8499999999999997E-4</v>
      </c>
      <c r="M561" s="681"/>
      <c r="N561" s="679"/>
      <c r="O561" s="679"/>
      <c r="P561" s="679"/>
      <c r="Q561" s="679"/>
      <c r="R561" s="679"/>
      <c r="S561" s="679"/>
      <c r="T561" s="679"/>
      <c r="U561" s="679"/>
    </row>
    <row r="562" spans="1:21" ht="17.25" customHeight="1">
      <c r="A562" s="703" t="s">
        <v>5118</v>
      </c>
      <c r="B562" s="704" t="s">
        <v>5119</v>
      </c>
      <c r="C562" s="707">
        <v>0.50700000000000001</v>
      </c>
      <c r="D562" s="706"/>
      <c r="E562" s="702">
        <v>0.53600000000000003</v>
      </c>
      <c r="G562" s="678" t="str">
        <f t="shared" si="8"/>
        <v>A0456</v>
      </c>
      <c r="H562" s="679"/>
      <c r="I562" s="1357" t="s">
        <v>4893</v>
      </c>
      <c r="J562" s="741" t="s">
        <v>4895</v>
      </c>
      <c r="K562" s="743">
        <v>3.4699999999999998E-4</v>
      </c>
      <c r="L562" s="743">
        <v>4.3300000000000001E-4</v>
      </c>
      <c r="M562" s="681"/>
      <c r="N562" s="679"/>
      <c r="O562" s="679"/>
      <c r="P562" s="679"/>
      <c r="Q562" s="679"/>
      <c r="R562" s="679"/>
      <c r="S562" s="679"/>
      <c r="T562" s="679"/>
      <c r="U562" s="679"/>
    </row>
    <row r="563" spans="1:21" ht="17.25" customHeight="1">
      <c r="A563" s="703" t="s">
        <v>5121</v>
      </c>
      <c r="B563" s="704" t="s">
        <v>5122</v>
      </c>
      <c r="C563" s="707">
        <v>0.48500000000000004</v>
      </c>
      <c r="D563" s="706"/>
      <c r="E563" s="702">
        <v>0.48700000000000004</v>
      </c>
      <c r="G563" s="678" t="str">
        <f t="shared" si="8"/>
        <v>A0458</v>
      </c>
      <c r="H563" s="679"/>
      <c r="I563" s="1357" t="s">
        <v>4896</v>
      </c>
      <c r="J563" s="741" t="s">
        <v>4898</v>
      </c>
      <c r="K563" s="743">
        <v>5.0000000000000001E-4</v>
      </c>
      <c r="L563" s="743">
        <v>5.4199999999999995E-4</v>
      </c>
      <c r="M563" s="681"/>
      <c r="N563" s="679"/>
      <c r="O563" s="679"/>
      <c r="P563" s="679"/>
      <c r="Q563" s="679"/>
      <c r="R563" s="679"/>
      <c r="S563" s="679"/>
      <c r="T563" s="679"/>
      <c r="U563" s="679"/>
    </row>
    <row r="564" spans="1:21" ht="17.25" customHeight="1">
      <c r="A564" s="703" t="s">
        <v>5123</v>
      </c>
      <c r="B564" s="704" t="s">
        <v>5124</v>
      </c>
      <c r="C564" s="707">
        <v>0.50700000000000001</v>
      </c>
      <c r="D564" s="706"/>
      <c r="E564" s="702">
        <v>0.53300000000000003</v>
      </c>
      <c r="G564" s="678" t="str">
        <f t="shared" si="8"/>
        <v>A0459</v>
      </c>
      <c r="H564" s="679"/>
      <c r="I564" s="1357" t="s">
        <v>4899</v>
      </c>
      <c r="J564" s="741" t="s">
        <v>4901</v>
      </c>
      <c r="K564" s="743">
        <v>2.5000000000000001E-4</v>
      </c>
      <c r="L564" s="743">
        <v>3.01E-4</v>
      </c>
      <c r="M564" s="681"/>
      <c r="N564" s="679"/>
      <c r="O564" s="679"/>
      <c r="P564" s="679"/>
      <c r="Q564" s="679"/>
      <c r="R564" s="679"/>
      <c r="S564" s="679"/>
      <c r="T564" s="679"/>
      <c r="U564" s="679"/>
    </row>
    <row r="565" spans="1:21" ht="17.25" customHeight="1">
      <c r="A565" s="703" t="s">
        <v>5126</v>
      </c>
      <c r="B565" s="704" t="s">
        <v>5127</v>
      </c>
      <c r="C565" s="707">
        <v>0.50700000000000001</v>
      </c>
      <c r="D565" s="706"/>
      <c r="E565" s="702">
        <v>0.53300000000000003</v>
      </c>
      <c r="G565" s="678" t="str">
        <f t="shared" si="8"/>
        <v>A0460</v>
      </c>
      <c r="H565" s="679"/>
      <c r="I565" s="1357" t="s">
        <v>4902</v>
      </c>
      <c r="J565" s="741" t="s">
        <v>4904</v>
      </c>
      <c r="K565" s="743">
        <v>4.9799999999999996E-4</v>
      </c>
      <c r="L565" s="743">
        <v>4.8299999999999998E-4</v>
      </c>
      <c r="M565" s="681"/>
      <c r="N565" s="679"/>
      <c r="O565" s="679"/>
      <c r="P565" s="679"/>
      <c r="Q565" s="679"/>
      <c r="R565" s="679"/>
      <c r="S565" s="679"/>
      <c r="T565" s="679"/>
      <c r="U565" s="679"/>
    </row>
    <row r="566" spans="1:21" ht="15.75" customHeight="1">
      <c r="A566" s="716" t="s">
        <v>5128</v>
      </c>
      <c r="B566" s="709" t="s">
        <v>5129</v>
      </c>
      <c r="C566" s="696">
        <v>0.48099999999999998</v>
      </c>
      <c r="D566" s="697" t="s">
        <v>3902</v>
      </c>
      <c r="E566" s="702">
        <v>0</v>
      </c>
      <c r="G566" s="678" t="str">
        <f t="shared" si="8"/>
        <v>A0461</v>
      </c>
      <c r="H566" s="679"/>
      <c r="I566" s="1357" t="s">
        <v>4905</v>
      </c>
      <c r="J566" s="741" t="s">
        <v>4906</v>
      </c>
      <c r="K566" s="743">
        <v>5.1199999999999998E-4</v>
      </c>
      <c r="L566" s="743">
        <v>4.5600000000000003E-4</v>
      </c>
      <c r="M566" s="681"/>
      <c r="N566" s="679"/>
      <c r="O566" s="679"/>
      <c r="P566" s="679"/>
      <c r="Q566" s="679"/>
      <c r="R566" s="679"/>
      <c r="S566" s="679"/>
      <c r="T566" s="679"/>
      <c r="U566" s="679"/>
    </row>
    <row r="567" spans="1:21" ht="15.75" customHeight="1">
      <c r="A567" s="699"/>
      <c r="B567" s="700"/>
      <c r="C567" s="701"/>
      <c r="D567" s="697" t="s">
        <v>3921</v>
      </c>
      <c r="E567" s="702">
        <v>0.499</v>
      </c>
      <c r="G567" s="678" t="str">
        <f t="shared" si="8"/>
        <v>A0461</v>
      </c>
      <c r="H567" s="679"/>
      <c r="I567" s="1357" t="s">
        <v>4907</v>
      </c>
      <c r="J567" s="741" t="s">
        <v>4909</v>
      </c>
      <c r="K567" s="743">
        <v>4.6999999999999999E-4</v>
      </c>
      <c r="L567" s="743">
        <v>4.1100000000000002E-4</v>
      </c>
      <c r="M567" s="681"/>
      <c r="N567" s="679"/>
      <c r="O567" s="679"/>
      <c r="P567" s="679"/>
      <c r="Q567" s="679"/>
      <c r="R567" s="679"/>
      <c r="S567" s="679"/>
      <c r="T567" s="679"/>
      <c r="U567" s="679"/>
    </row>
    <row r="568" spans="1:21" ht="17.25" customHeight="1">
      <c r="A568" s="703" t="s">
        <v>5131</v>
      </c>
      <c r="B568" s="704" t="s">
        <v>5132</v>
      </c>
      <c r="C568" s="707">
        <v>0.503</v>
      </c>
      <c r="D568" s="706"/>
      <c r="E568" s="702">
        <v>0.53</v>
      </c>
      <c r="G568" s="678" t="str">
        <f t="shared" si="8"/>
        <v>A0463</v>
      </c>
      <c r="H568" s="679"/>
      <c r="I568" s="1357" t="s">
        <v>4910</v>
      </c>
      <c r="J568" s="741" t="s">
        <v>4912</v>
      </c>
      <c r="K568" s="743">
        <v>2.4899999999999998E-4</v>
      </c>
      <c r="L568" s="743">
        <v>3.2200000000000002E-4</v>
      </c>
      <c r="M568" s="681"/>
      <c r="N568" s="679"/>
      <c r="O568" s="679"/>
      <c r="P568" s="679"/>
      <c r="Q568" s="679"/>
      <c r="R568" s="679"/>
      <c r="S568" s="679"/>
      <c r="T568" s="679"/>
      <c r="U568" s="679"/>
    </row>
    <row r="569" spans="1:21" ht="17.25" customHeight="1">
      <c r="A569" s="703" t="s">
        <v>5133</v>
      </c>
      <c r="B569" s="704" t="s">
        <v>5134</v>
      </c>
      <c r="C569" s="707">
        <v>0.50700000000000001</v>
      </c>
      <c r="D569" s="706"/>
      <c r="E569" s="702">
        <v>0.53500000000000003</v>
      </c>
      <c r="G569" s="678" t="str">
        <f t="shared" si="8"/>
        <v>A0465</v>
      </c>
      <c r="H569" s="679"/>
      <c r="I569" s="1357" t="s">
        <v>4913</v>
      </c>
      <c r="J569" s="741" t="s">
        <v>4915</v>
      </c>
      <c r="K569" s="743">
        <v>5.0799999999999999E-4</v>
      </c>
      <c r="L569" s="743">
        <v>4.2400000000000001E-4</v>
      </c>
      <c r="M569" s="681"/>
      <c r="N569" s="679"/>
      <c r="O569" s="679"/>
      <c r="P569" s="679"/>
      <c r="Q569" s="679"/>
      <c r="R569" s="679"/>
      <c r="S569" s="679"/>
      <c r="T569" s="679"/>
      <c r="U569" s="679"/>
    </row>
    <row r="570" spans="1:21" ht="17.25" customHeight="1">
      <c r="A570" s="703" t="s">
        <v>5136</v>
      </c>
      <c r="B570" s="704" t="s">
        <v>5137</v>
      </c>
      <c r="C570" s="707">
        <v>0.495</v>
      </c>
      <c r="D570" s="706"/>
      <c r="E570" s="702">
        <v>0.44</v>
      </c>
      <c r="G570" s="678" t="str">
        <f t="shared" si="8"/>
        <v>A0466</v>
      </c>
      <c r="H570" s="679"/>
      <c r="I570" s="1357" t="s">
        <v>4918</v>
      </c>
      <c r="J570" s="741" t="s">
        <v>4917</v>
      </c>
      <c r="K570" s="743">
        <v>3.7300000000000001E-4</v>
      </c>
      <c r="L570" s="743">
        <v>0</v>
      </c>
      <c r="M570" s="681"/>
      <c r="N570" s="679"/>
      <c r="O570" s="679"/>
      <c r="P570" s="679"/>
      <c r="Q570" s="679"/>
      <c r="R570" s="679"/>
      <c r="S570" s="679"/>
      <c r="T570" s="679"/>
      <c r="U570" s="679"/>
    </row>
    <row r="571" spans="1:21" ht="17.25" customHeight="1">
      <c r="A571" s="703" t="s">
        <v>5139</v>
      </c>
      <c r="B571" s="704" t="s">
        <v>5140</v>
      </c>
      <c r="C571" s="707">
        <v>0.47800000000000004</v>
      </c>
      <c r="D571" s="706"/>
      <c r="E571" s="702">
        <v>0.504</v>
      </c>
      <c r="G571" s="678" t="str">
        <f t="shared" si="8"/>
        <v>A0467</v>
      </c>
      <c r="H571" s="679"/>
      <c r="I571" s="1357" t="s">
        <v>5944</v>
      </c>
      <c r="J571" s="741" t="s">
        <v>4917</v>
      </c>
      <c r="K571" s="743">
        <v>3.7300000000000001E-4</v>
      </c>
      <c r="L571" s="743">
        <v>3.19E-4</v>
      </c>
      <c r="M571" s="681"/>
      <c r="N571" s="679"/>
      <c r="O571" s="679"/>
      <c r="P571" s="679"/>
      <c r="Q571" s="679"/>
      <c r="R571" s="679"/>
      <c r="S571" s="679"/>
      <c r="T571" s="679"/>
      <c r="U571" s="679"/>
    </row>
    <row r="572" spans="1:21" ht="17.25" customHeight="1">
      <c r="A572" s="703" t="s">
        <v>5142</v>
      </c>
      <c r="B572" s="704" t="s">
        <v>5143</v>
      </c>
      <c r="C572" s="707">
        <v>0.16600000000000001</v>
      </c>
      <c r="D572" s="706"/>
      <c r="E572" s="702">
        <v>0.16500000000000001</v>
      </c>
      <c r="G572" s="678" t="str">
        <f t="shared" si="8"/>
        <v>A0468</v>
      </c>
      <c r="H572" s="679"/>
      <c r="I572" s="1357" t="s">
        <v>5945</v>
      </c>
      <c r="J572" s="741" t="s">
        <v>4921</v>
      </c>
      <c r="K572" s="743">
        <v>4.9899999999999999E-4</v>
      </c>
      <c r="L572" s="743">
        <v>0</v>
      </c>
      <c r="M572" s="681"/>
      <c r="N572" s="679"/>
      <c r="O572" s="679"/>
      <c r="P572" s="679"/>
      <c r="Q572" s="679"/>
      <c r="R572" s="679"/>
      <c r="S572" s="679"/>
      <c r="T572" s="679"/>
      <c r="U572" s="679"/>
    </row>
    <row r="573" spans="1:21" ht="17.25" customHeight="1">
      <c r="A573" s="703" t="s">
        <v>5145</v>
      </c>
      <c r="B573" s="704" t="s">
        <v>5146</v>
      </c>
      <c r="C573" s="707">
        <v>0.77500000000000002</v>
      </c>
      <c r="D573" s="706"/>
      <c r="E573" s="702">
        <v>0.75900000000000001</v>
      </c>
      <c r="G573" s="678" t="str">
        <f t="shared" si="8"/>
        <v>A0470</v>
      </c>
      <c r="H573" s="679"/>
      <c r="I573" s="1357" t="s">
        <v>5946</v>
      </c>
      <c r="J573" s="741" t="s">
        <v>4921</v>
      </c>
      <c r="K573" s="743">
        <v>4.9899999999999999E-4</v>
      </c>
      <c r="L573" s="743">
        <v>0</v>
      </c>
      <c r="M573" s="681"/>
      <c r="N573" s="679"/>
      <c r="O573" s="679"/>
      <c r="P573" s="679"/>
      <c r="Q573" s="679"/>
      <c r="R573" s="679"/>
      <c r="S573" s="679"/>
      <c r="T573" s="679"/>
      <c r="U573" s="679"/>
    </row>
    <row r="574" spans="1:21" ht="15.75" customHeight="1">
      <c r="A574" s="716" t="s">
        <v>5148</v>
      </c>
      <c r="B574" s="709" t="s">
        <v>5149</v>
      </c>
      <c r="C574" s="696">
        <v>0.42000000000000004</v>
      </c>
      <c r="D574" s="697" t="s">
        <v>3902</v>
      </c>
      <c r="E574" s="702">
        <v>0</v>
      </c>
      <c r="G574" s="678" t="str">
        <f t="shared" si="8"/>
        <v>A0471</v>
      </c>
      <c r="H574" s="679"/>
      <c r="I574" s="1357" t="s">
        <v>5947</v>
      </c>
      <c r="J574" s="741" t="s">
        <v>4921</v>
      </c>
      <c r="K574" s="743">
        <v>4.9899999999999999E-4</v>
      </c>
      <c r="L574" s="743">
        <v>0</v>
      </c>
      <c r="M574" s="681"/>
      <c r="N574" s="679"/>
      <c r="O574" s="679"/>
      <c r="P574" s="679"/>
      <c r="Q574" s="679"/>
      <c r="R574" s="679"/>
      <c r="S574" s="679"/>
      <c r="T574" s="679"/>
      <c r="U574" s="679"/>
    </row>
    <row r="575" spans="1:21" ht="15.75" customHeight="1">
      <c r="A575" s="699"/>
      <c r="B575" s="700"/>
      <c r="C575" s="701"/>
      <c r="D575" s="697" t="s">
        <v>3921</v>
      </c>
      <c r="E575" s="702">
        <v>0.46200000000000002</v>
      </c>
      <c r="G575" s="678" t="str">
        <f t="shared" si="8"/>
        <v>A0471</v>
      </c>
      <c r="H575" s="679"/>
      <c r="I575" s="1357" t="s">
        <v>5948</v>
      </c>
      <c r="J575" s="741" t="s">
        <v>4921</v>
      </c>
      <c r="K575" s="743">
        <v>4.9899999999999999E-4</v>
      </c>
      <c r="L575" s="743">
        <v>0</v>
      </c>
      <c r="M575" s="681"/>
      <c r="N575" s="679"/>
      <c r="O575" s="679"/>
      <c r="P575" s="679"/>
      <c r="Q575" s="679"/>
      <c r="R575" s="679"/>
      <c r="S575" s="679"/>
      <c r="T575" s="679"/>
      <c r="U575" s="679"/>
    </row>
    <row r="576" spans="1:21" ht="17.25" customHeight="1">
      <c r="A576" s="703" t="s">
        <v>5151</v>
      </c>
      <c r="B576" s="704" t="s">
        <v>5152</v>
      </c>
      <c r="C576" s="707">
        <v>0.33300000000000002</v>
      </c>
      <c r="D576" s="706"/>
      <c r="E576" s="702">
        <v>0.27799999999999997</v>
      </c>
      <c r="G576" s="678" t="str">
        <f t="shared" si="8"/>
        <v>A0472</v>
      </c>
      <c r="H576" s="679"/>
      <c r="I576" s="1357" t="s">
        <v>5949</v>
      </c>
      <c r="J576" s="741" t="s">
        <v>4921</v>
      </c>
      <c r="K576" s="743">
        <v>4.9899999999999999E-4</v>
      </c>
      <c r="L576" s="743">
        <v>5.31E-4</v>
      </c>
      <c r="M576" s="681"/>
      <c r="N576" s="679"/>
      <c r="O576" s="679"/>
      <c r="P576" s="679"/>
      <c r="Q576" s="679"/>
      <c r="R576" s="679"/>
      <c r="S576" s="679"/>
      <c r="T576" s="679"/>
      <c r="U576" s="679"/>
    </row>
    <row r="577" spans="1:21" ht="17.25" customHeight="1">
      <c r="A577" s="703" t="s">
        <v>5154</v>
      </c>
      <c r="B577" s="704" t="s">
        <v>5155</v>
      </c>
      <c r="C577" s="707">
        <v>0.44400000000000001</v>
      </c>
      <c r="D577" s="706"/>
      <c r="E577" s="702">
        <v>0.38900000000000001</v>
      </c>
      <c r="G577" s="678" t="str">
        <f t="shared" si="8"/>
        <v>A0473</v>
      </c>
      <c r="H577" s="679"/>
      <c r="I577" s="1357" t="s">
        <v>4922</v>
      </c>
      <c r="J577" s="741" t="s">
        <v>4924</v>
      </c>
      <c r="K577" s="743">
        <v>4.8000000000000001E-4</v>
      </c>
      <c r="L577" s="743">
        <v>4.86E-4</v>
      </c>
      <c r="M577" s="681"/>
      <c r="N577" s="679"/>
      <c r="O577" s="679"/>
      <c r="P577" s="679"/>
      <c r="Q577" s="679"/>
      <c r="R577" s="679"/>
      <c r="S577" s="679"/>
      <c r="T577" s="679"/>
      <c r="U577" s="679"/>
    </row>
    <row r="578" spans="1:21" ht="17.25" customHeight="1">
      <c r="A578" s="703" t="s">
        <v>5156</v>
      </c>
      <c r="B578" s="704" t="s">
        <v>5157</v>
      </c>
      <c r="C578" s="707">
        <v>0.49700000000000005</v>
      </c>
      <c r="D578" s="706"/>
      <c r="E578" s="702">
        <v>0.52600000000000002</v>
      </c>
      <c r="G578" s="678" t="str">
        <f t="shared" si="8"/>
        <v>A0475</v>
      </c>
      <c r="H578" s="679"/>
      <c r="I578" s="1357" t="s">
        <v>5950</v>
      </c>
      <c r="J578" s="741" t="s">
        <v>4927</v>
      </c>
      <c r="K578" s="743">
        <v>4.7600000000000002E-4</v>
      </c>
      <c r="L578" s="743">
        <v>0</v>
      </c>
      <c r="M578" s="681"/>
      <c r="N578" s="679"/>
      <c r="O578" s="679"/>
      <c r="P578" s="679"/>
      <c r="Q578" s="679"/>
      <c r="R578" s="679"/>
      <c r="S578" s="679"/>
      <c r="T578" s="679"/>
      <c r="U578" s="679"/>
    </row>
    <row r="579" spans="1:21" ht="17.25" customHeight="1">
      <c r="A579" s="703" t="s">
        <v>5158</v>
      </c>
      <c r="B579" s="704" t="s">
        <v>5159</v>
      </c>
      <c r="C579" s="707">
        <v>0.47800000000000004</v>
      </c>
      <c r="D579" s="706"/>
      <c r="E579" s="702">
        <v>0.504</v>
      </c>
      <c r="G579" s="678" t="str">
        <f t="shared" si="8"/>
        <v>A0476</v>
      </c>
      <c r="H579" s="679"/>
      <c r="I579" s="1357" t="s">
        <v>5951</v>
      </c>
      <c r="J579" s="741" t="s">
        <v>4927</v>
      </c>
      <c r="K579" s="743">
        <v>4.7600000000000002E-4</v>
      </c>
      <c r="L579" s="743">
        <v>2.92E-4</v>
      </c>
      <c r="M579" s="681"/>
      <c r="N579" s="679"/>
      <c r="O579" s="679"/>
      <c r="P579" s="679"/>
      <c r="Q579" s="679"/>
      <c r="R579" s="679"/>
      <c r="S579" s="679"/>
      <c r="T579" s="679"/>
      <c r="U579" s="679"/>
    </row>
    <row r="580" spans="1:21" ht="17.25" customHeight="1">
      <c r="A580" s="703" t="s">
        <v>5161</v>
      </c>
      <c r="B580" s="704" t="s">
        <v>5162</v>
      </c>
      <c r="C580" s="707">
        <v>0.42599999999999999</v>
      </c>
      <c r="D580" s="706"/>
      <c r="E580" s="702">
        <v>0.371</v>
      </c>
      <c r="G580" s="678" t="str">
        <f t="shared" si="8"/>
        <v>A0477</v>
      </c>
      <c r="H580" s="679"/>
      <c r="I580" s="1357" t="s">
        <v>4928</v>
      </c>
      <c r="J580" s="741" t="s">
        <v>4930</v>
      </c>
      <c r="K580" s="743">
        <v>4.55E-4</v>
      </c>
      <c r="L580" s="743">
        <v>3.9899999999999999E-4</v>
      </c>
      <c r="M580" s="681"/>
      <c r="N580" s="679"/>
      <c r="O580" s="679"/>
      <c r="P580" s="679"/>
      <c r="Q580" s="679"/>
      <c r="R580" s="679"/>
      <c r="S580" s="679"/>
      <c r="T580" s="679"/>
      <c r="U580" s="679"/>
    </row>
    <row r="581" spans="1:21" ht="17.25" customHeight="1">
      <c r="A581" s="703" t="s">
        <v>5164</v>
      </c>
      <c r="B581" s="704" t="s">
        <v>5165</v>
      </c>
      <c r="C581" s="707">
        <v>0.49</v>
      </c>
      <c r="D581" s="706"/>
      <c r="E581" s="702">
        <v>0.51700000000000002</v>
      </c>
      <c r="G581" s="678" t="str">
        <f t="shared" si="8"/>
        <v>A0478</v>
      </c>
      <c r="H581" s="679"/>
      <c r="I581" s="1357" t="s">
        <v>4931</v>
      </c>
      <c r="J581" s="741" t="s">
        <v>4932</v>
      </c>
      <c r="K581" s="743">
        <v>5.0600000000000005E-4</v>
      </c>
      <c r="L581" s="743">
        <v>4.7399999999999997E-4</v>
      </c>
      <c r="M581" s="681"/>
      <c r="N581" s="679"/>
      <c r="O581" s="679"/>
      <c r="P581" s="679"/>
      <c r="Q581" s="679"/>
      <c r="R581" s="679"/>
      <c r="S581" s="679"/>
      <c r="T581" s="679"/>
      <c r="U581" s="679"/>
    </row>
    <row r="582" spans="1:21">
      <c r="A582" s="703" t="s">
        <v>5167</v>
      </c>
      <c r="B582" s="704" t="s">
        <v>5168</v>
      </c>
      <c r="C582" s="707">
        <v>0.47300000000000003</v>
      </c>
      <c r="D582" s="708"/>
      <c r="E582" s="702">
        <v>0.47399999999999998</v>
      </c>
      <c r="G582" s="678" t="str">
        <f t="shared" si="8"/>
        <v>A0479</v>
      </c>
      <c r="H582" s="679"/>
      <c r="I582" s="1357" t="s">
        <v>4935</v>
      </c>
      <c r="J582" s="741" t="s">
        <v>4936</v>
      </c>
      <c r="K582" s="743">
        <v>3.9599999999999998E-4</v>
      </c>
      <c r="L582" s="743">
        <v>0</v>
      </c>
      <c r="M582" s="681"/>
      <c r="N582" s="679"/>
      <c r="O582" s="679"/>
      <c r="P582" s="679"/>
      <c r="Q582" s="679"/>
      <c r="R582" s="679"/>
      <c r="S582" s="679"/>
      <c r="T582" s="679"/>
      <c r="U582" s="679"/>
    </row>
    <row r="583" spans="1:21" ht="17.25" customHeight="1">
      <c r="A583" s="703" t="s">
        <v>5169</v>
      </c>
      <c r="B583" s="704" t="s">
        <v>5170</v>
      </c>
      <c r="C583" s="707">
        <v>0.114</v>
      </c>
      <c r="D583" s="706"/>
      <c r="E583" s="702">
        <v>0.32200000000000001</v>
      </c>
      <c r="G583" s="678" t="str">
        <f t="shared" ref="G583:G646" si="9">IF(A583="",G582,A583)</f>
        <v>A0480</v>
      </c>
      <c r="H583" s="679"/>
      <c r="I583" s="1357" t="s">
        <v>4937</v>
      </c>
      <c r="J583" s="741" t="s">
        <v>4936</v>
      </c>
      <c r="K583" s="743">
        <v>3.9599999999999998E-4</v>
      </c>
      <c r="L583" s="743">
        <v>0</v>
      </c>
      <c r="M583" s="681"/>
      <c r="N583" s="679"/>
      <c r="O583" s="679"/>
      <c r="P583" s="679"/>
      <c r="Q583" s="679"/>
      <c r="R583" s="679"/>
      <c r="S583" s="679"/>
      <c r="T583" s="679"/>
      <c r="U583" s="679"/>
    </row>
    <row r="584" spans="1:21">
      <c r="A584" s="703" t="s">
        <v>5172</v>
      </c>
      <c r="B584" s="704" t="s">
        <v>5173</v>
      </c>
      <c r="C584" s="707">
        <v>0.34699999999999998</v>
      </c>
      <c r="D584" s="708"/>
      <c r="E584" s="702">
        <v>0.43</v>
      </c>
      <c r="G584" s="678" t="str">
        <f t="shared" si="9"/>
        <v>A0481</v>
      </c>
      <c r="H584" s="679"/>
      <c r="I584" s="1357" t="s">
        <v>4938</v>
      </c>
      <c r="J584" s="741" t="s">
        <v>4936</v>
      </c>
      <c r="K584" s="743">
        <v>3.9599999999999998E-4</v>
      </c>
      <c r="L584" s="743">
        <v>0</v>
      </c>
      <c r="M584" s="681"/>
      <c r="N584" s="679"/>
      <c r="O584" s="679"/>
      <c r="P584" s="679"/>
      <c r="Q584" s="679"/>
      <c r="R584" s="679"/>
      <c r="S584" s="679"/>
      <c r="T584" s="679"/>
      <c r="U584" s="679"/>
    </row>
    <row r="585" spans="1:21" ht="17.25" customHeight="1">
      <c r="A585" s="703" t="s">
        <v>5175</v>
      </c>
      <c r="B585" s="704" t="s">
        <v>5176</v>
      </c>
      <c r="C585" s="707">
        <v>0.374</v>
      </c>
      <c r="D585" s="706"/>
      <c r="E585" s="702">
        <v>0.33300000000000002</v>
      </c>
      <c r="G585" s="678" t="str">
        <f t="shared" si="9"/>
        <v>A0482</v>
      </c>
      <c r="H585" s="679"/>
      <c r="I585" s="1357" t="s">
        <v>4939</v>
      </c>
      <c r="J585" s="741" t="s">
        <v>4936</v>
      </c>
      <c r="K585" s="743">
        <v>3.9599999999999998E-4</v>
      </c>
      <c r="L585" s="743">
        <v>0</v>
      </c>
      <c r="M585" s="681"/>
      <c r="N585" s="679"/>
      <c r="O585" s="679"/>
      <c r="P585" s="679"/>
      <c r="Q585" s="679"/>
      <c r="R585" s="679"/>
      <c r="S585" s="679"/>
      <c r="T585" s="679"/>
      <c r="U585" s="679"/>
    </row>
    <row r="586" spans="1:21" ht="17.25" customHeight="1">
      <c r="A586" s="703" t="s">
        <v>5178</v>
      </c>
      <c r="B586" s="704" t="s">
        <v>5179</v>
      </c>
      <c r="C586" s="707">
        <v>0.496</v>
      </c>
      <c r="D586" s="706"/>
      <c r="E586" s="702">
        <v>0.52300000000000002</v>
      </c>
      <c r="G586" s="678" t="str">
        <f t="shared" si="9"/>
        <v>A0483</v>
      </c>
      <c r="H586" s="679"/>
      <c r="I586" s="1357" t="s">
        <v>4940</v>
      </c>
      <c r="J586" s="741" t="s">
        <v>4942</v>
      </c>
      <c r="K586" s="743">
        <v>5.5000000000000003E-4</v>
      </c>
      <c r="L586" s="743">
        <v>5.2400000000000005E-4</v>
      </c>
      <c r="M586" s="681"/>
      <c r="N586" s="679"/>
      <c r="O586" s="679"/>
      <c r="P586" s="679"/>
      <c r="Q586" s="679"/>
      <c r="R586" s="679"/>
      <c r="S586" s="679"/>
      <c r="T586" s="679"/>
      <c r="U586" s="679"/>
    </row>
    <row r="587" spans="1:21" ht="17.25" customHeight="1">
      <c r="A587" s="703" t="s">
        <v>5181</v>
      </c>
      <c r="B587" s="704" t="s">
        <v>5182</v>
      </c>
      <c r="C587" s="707">
        <v>0.44400000000000001</v>
      </c>
      <c r="D587" s="706"/>
      <c r="E587" s="702">
        <v>0.38900000000000001</v>
      </c>
      <c r="G587" s="678" t="str">
        <f t="shared" si="9"/>
        <v>A0484</v>
      </c>
      <c r="H587" s="679"/>
      <c r="I587" s="1357" t="s">
        <v>4943</v>
      </c>
      <c r="J587" s="741" t="s">
        <v>4945</v>
      </c>
      <c r="K587" s="743">
        <v>3.6400000000000001E-4</v>
      </c>
      <c r="L587" s="743">
        <v>3.0800000000000001E-4</v>
      </c>
      <c r="M587" s="681"/>
      <c r="N587" s="679"/>
      <c r="O587" s="679"/>
      <c r="P587" s="679"/>
      <c r="Q587" s="679"/>
      <c r="R587" s="679"/>
      <c r="S587" s="679"/>
      <c r="T587" s="679"/>
      <c r="U587" s="679"/>
    </row>
    <row r="588" spans="1:21" ht="17.25" customHeight="1">
      <c r="A588" s="703" t="s">
        <v>5184</v>
      </c>
      <c r="B588" s="704" t="s">
        <v>5185</v>
      </c>
      <c r="C588" s="707">
        <v>0.47300000000000003</v>
      </c>
      <c r="D588" s="706"/>
      <c r="E588" s="702">
        <v>0.495</v>
      </c>
      <c r="G588" s="678" t="str">
        <f t="shared" si="9"/>
        <v>A0486</v>
      </c>
      <c r="H588" s="679"/>
      <c r="I588" s="1357" t="s">
        <v>4946</v>
      </c>
      <c r="J588" s="741" t="s">
        <v>4948</v>
      </c>
      <c r="K588" s="743">
        <v>4.57E-4</v>
      </c>
      <c r="L588" s="743">
        <v>4.0099999999999999E-4</v>
      </c>
      <c r="M588" s="681"/>
      <c r="N588" s="679"/>
      <c r="O588" s="679"/>
      <c r="P588" s="679"/>
      <c r="Q588" s="679"/>
      <c r="R588" s="679"/>
      <c r="S588" s="679"/>
      <c r="T588" s="679"/>
      <c r="U588" s="679"/>
    </row>
    <row r="589" spans="1:21" ht="17.25" customHeight="1">
      <c r="A589" s="703" t="s">
        <v>5187</v>
      </c>
      <c r="B589" s="704" t="s">
        <v>5188</v>
      </c>
      <c r="C589" s="707">
        <v>0.51500000000000001</v>
      </c>
      <c r="D589" s="706"/>
      <c r="E589" s="702">
        <v>0.53600000000000003</v>
      </c>
      <c r="G589" s="678" t="str">
        <f t="shared" si="9"/>
        <v>A0487</v>
      </c>
      <c r="H589" s="679"/>
      <c r="I589" s="1357" t="s">
        <v>4949</v>
      </c>
      <c r="J589" s="741" t="s">
        <v>4951</v>
      </c>
      <c r="K589" s="743">
        <v>4.2999999999999999E-4</v>
      </c>
      <c r="L589" s="743">
        <v>5.0000000000000001E-4</v>
      </c>
      <c r="M589" s="681"/>
      <c r="N589" s="679"/>
      <c r="O589" s="679"/>
      <c r="P589" s="679"/>
      <c r="Q589" s="679"/>
      <c r="R589" s="679"/>
      <c r="S589" s="679"/>
      <c r="T589" s="679"/>
      <c r="U589" s="679"/>
    </row>
    <row r="590" spans="1:21">
      <c r="A590" s="703" t="s">
        <v>5190</v>
      </c>
      <c r="B590" s="719" t="s">
        <v>5191</v>
      </c>
      <c r="C590" s="707">
        <v>0.31900000000000001</v>
      </c>
      <c r="D590" s="708"/>
      <c r="E590" s="702">
        <v>0.44800000000000001</v>
      </c>
      <c r="G590" s="678" t="str">
        <f t="shared" si="9"/>
        <v>A0488</v>
      </c>
      <c r="H590" s="679"/>
      <c r="I590" s="1357" t="s">
        <v>4952</v>
      </c>
      <c r="J590" s="741" t="s">
        <v>4954</v>
      </c>
      <c r="K590" s="743">
        <v>4.1399999999999998E-4</v>
      </c>
      <c r="L590" s="743">
        <v>6.29E-4</v>
      </c>
      <c r="M590" s="681"/>
      <c r="N590" s="679"/>
      <c r="O590" s="679"/>
      <c r="P590" s="679"/>
      <c r="Q590" s="679"/>
      <c r="R590" s="679"/>
      <c r="S590" s="679"/>
      <c r="T590" s="679"/>
      <c r="U590" s="679"/>
    </row>
    <row r="591" spans="1:21">
      <c r="A591" s="703" t="s">
        <v>5192</v>
      </c>
      <c r="B591" s="704" t="s">
        <v>5193</v>
      </c>
      <c r="C591" s="707">
        <v>0.73199999999999998</v>
      </c>
      <c r="D591" s="708"/>
      <c r="E591" s="702">
        <v>0.67699999999999994</v>
      </c>
      <c r="G591" s="678" t="str">
        <f t="shared" si="9"/>
        <v>A0489</v>
      </c>
      <c r="H591" s="679"/>
      <c r="I591" s="1357" t="s">
        <v>4957</v>
      </c>
      <c r="J591" s="741" t="s">
        <v>4958</v>
      </c>
      <c r="K591" s="743">
        <v>4.5300000000000001E-4</v>
      </c>
      <c r="L591" s="743">
        <v>0</v>
      </c>
      <c r="M591" s="681"/>
      <c r="N591" s="679"/>
      <c r="O591" s="679"/>
      <c r="P591" s="679"/>
      <c r="Q591" s="679"/>
      <c r="R591" s="679"/>
      <c r="S591" s="679"/>
      <c r="T591" s="679"/>
      <c r="U591" s="679"/>
    </row>
    <row r="592" spans="1:21" ht="15.75" customHeight="1">
      <c r="A592" s="716" t="s">
        <v>5194</v>
      </c>
      <c r="B592" s="709" t="s">
        <v>5195</v>
      </c>
      <c r="C592" s="696">
        <v>0.41300000000000003</v>
      </c>
      <c r="D592" s="697" t="s">
        <v>3902</v>
      </c>
      <c r="E592" s="702">
        <v>0</v>
      </c>
      <c r="G592" s="678" t="str">
        <f t="shared" si="9"/>
        <v>A0490</v>
      </c>
      <c r="H592" s="679"/>
      <c r="I592" s="1357" t="s">
        <v>5952</v>
      </c>
      <c r="J592" s="741" t="s">
        <v>4958</v>
      </c>
      <c r="K592" s="743">
        <v>4.5300000000000001E-4</v>
      </c>
      <c r="L592" s="743">
        <v>4.4200000000000001E-4</v>
      </c>
      <c r="M592" s="681"/>
      <c r="N592" s="679"/>
      <c r="O592" s="679"/>
      <c r="P592" s="679"/>
      <c r="Q592" s="679"/>
      <c r="R592" s="679"/>
      <c r="S592" s="679"/>
      <c r="T592" s="679"/>
      <c r="U592" s="679"/>
    </row>
    <row r="593" spans="1:21" ht="15.75" customHeight="1">
      <c r="A593" s="699"/>
      <c r="B593" s="700"/>
      <c r="C593" s="701"/>
      <c r="D593" s="697" t="s">
        <v>3921</v>
      </c>
      <c r="E593" s="702">
        <v>0.36399999999999999</v>
      </c>
      <c r="G593" s="678" t="str">
        <f t="shared" si="9"/>
        <v>A0490</v>
      </c>
      <c r="H593" s="679"/>
      <c r="I593" s="1357" t="s">
        <v>4959</v>
      </c>
      <c r="J593" s="741" t="s">
        <v>4961</v>
      </c>
      <c r="K593" s="743">
        <v>4.6000000000000001E-4</v>
      </c>
      <c r="L593" s="743">
        <v>4.0400000000000001E-4</v>
      </c>
      <c r="M593" s="681"/>
      <c r="N593" s="679"/>
      <c r="O593" s="679"/>
      <c r="P593" s="679"/>
      <c r="Q593" s="679"/>
      <c r="R593" s="679"/>
      <c r="S593" s="679"/>
      <c r="T593" s="679"/>
      <c r="U593" s="679"/>
    </row>
    <row r="594" spans="1:21">
      <c r="A594" s="703" t="s">
        <v>5198</v>
      </c>
      <c r="B594" s="719" t="s">
        <v>5199</v>
      </c>
      <c r="C594" s="707">
        <v>0.505</v>
      </c>
      <c r="D594" s="708"/>
      <c r="E594" s="702">
        <v>0.47199999999999998</v>
      </c>
      <c r="G594" s="678" t="str">
        <f t="shared" si="9"/>
        <v>A0491</v>
      </c>
      <c r="H594" s="679"/>
      <c r="I594" s="1357" t="s">
        <v>5953</v>
      </c>
      <c r="J594" s="741" t="s">
        <v>4964</v>
      </c>
      <c r="K594" s="743">
        <v>2.9500000000000001E-4</v>
      </c>
      <c r="L594" s="743">
        <v>0</v>
      </c>
      <c r="M594" s="681"/>
      <c r="N594" s="679"/>
      <c r="O594" s="679"/>
      <c r="P594" s="679"/>
      <c r="Q594" s="679"/>
      <c r="R594" s="679"/>
      <c r="S594" s="679"/>
      <c r="T594" s="679"/>
      <c r="U594" s="679"/>
    </row>
    <row r="595" spans="1:21">
      <c r="A595" s="703" t="s">
        <v>5200</v>
      </c>
      <c r="B595" s="704" t="s">
        <v>5201</v>
      </c>
      <c r="C595" s="707">
        <v>0.36200000000000004</v>
      </c>
      <c r="D595" s="708"/>
      <c r="E595" s="702">
        <v>0.46500000000000002</v>
      </c>
      <c r="G595" s="678" t="str">
        <f t="shared" si="9"/>
        <v>A0493</v>
      </c>
      <c r="H595" s="679"/>
      <c r="I595" s="1357" t="s">
        <v>5954</v>
      </c>
      <c r="J595" s="741" t="s">
        <v>4964</v>
      </c>
      <c r="K595" s="743">
        <v>2.9500000000000001E-4</v>
      </c>
      <c r="L595" s="743">
        <v>4.0100000000000004E-4</v>
      </c>
      <c r="M595" s="681"/>
      <c r="N595" s="679"/>
      <c r="O595" s="679"/>
      <c r="P595" s="679"/>
      <c r="Q595" s="679"/>
      <c r="R595" s="679"/>
      <c r="S595" s="679"/>
      <c r="T595" s="679"/>
      <c r="U595" s="679"/>
    </row>
    <row r="596" spans="1:21" ht="17.25" customHeight="1">
      <c r="A596" s="703" t="s">
        <v>5203</v>
      </c>
      <c r="B596" s="704" t="s">
        <v>5204</v>
      </c>
      <c r="C596" s="707">
        <v>0.49099999999999999</v>
      </c>
      <c r="D596" s="706"/>
      <c r="E596" s="702">
        <v>0.51</v>
      </c>
      <c r="G596" s="678" t="str">
        <f t="shared" si="9"/>
        <v>A0494</v>
      </c>
      <c r="H596" s="679"/>
      <c r="I596" s="1357" t="s">
        <v>4965</v>
      </c>
      <c r="J596" s="741" t="s">
        <v>4967</v>
      </c>
      <c r="K596" s="743">
        <v>1.65E-4</v>
      </c>
      <c r="L596" s="743">
        <v>1.0900000000000002E-4</v>
      </c>
      <c r="M596" s="681"/>
      <c r="N596" s="679"/>
      <c r="O596" s="679"/>
      <c r="P596" s="679"/>
      <c r="Q596" s="679"/>
      <c r="R596" s="679"/>
      <c r="S596" s="679"/>
      <c r="T596" s="679"/>
      <c r="U596" s="679"/>
    </row>
    <row r="597" spans="1:21" ht="17.25" customHeight="1">
      <c r="A597" s="703" t="s">
        <v>5206</v>
      </c>
      <c r="B597" s="704" t="s">
        <v>5207</v>
      </c>
      <c r="C597" s="707">
        <v>0.47600000000000003</v>
      </c>
      <c r="D597" s="706"/>
      <c r="E597" s="702">
        <v>0.42700000000000005</v>
      </c>
      <c r="G597" s="678" t="str">
        <f t="shared" si="9"/>
        <v>A0495</v>
      </c>
      <c r="H597" s="679"/>
      <c r="I597" s="1357" t="s">
        <v>4968</v>
      </c>
      <c r="J597" s="741" t="s">
        <v>4970</v>
      </c>
      <c r="K597" s="743">
        <v>4.9799999999999996E-4</v>
      </c>
      <c r="L597" s="743">
        <v>5.44E-4</v>
      </c>
      <c r="M597" s="681"/>
      <c r="N597" s="679"/>
      <c r="O597" s="679"/>
      <c r="P597" s="679"/>
      <c r="Q597" s="679"/>
      <c r="R597" s="679"/>
      <c r="S597" s="679"/>
      <c r="T597" s="679"/>
      <c r="U597" s="679"/>
    </row>
    <row r="598" spans="1:21" ht="17.25" customHeight="1">
      <c r="A598" s="703" t="s">
        <v>5209</v>
      </c>
      <c r="B598" s="719" t="s">
        <v>5210</v>
      </c>
      <c r="C598" s="707">
        <v>0.51200000000000001</v>
      </c>
      <c r="D598" s="706"/>
      <c r="E598" s="702">
        <v>0.51</v>
      </c>
      <c r="G598" s="678" t="str">
        <f t="shared" si="9"/>
        <v>A0498</v>
      </c>
      <c r="H598" s="679"/>
      <c r="I598" s="1357" t="s">
        <v>4973</v>
      </c>
      <c r="J598" s="741" t="s">
        <v>5955</v>
      </c>
      <c r="K598" s="743">
        <v>4.8500000000000003E-4</v>
      </c>
      <c r="L598" s="743">
        <v>0</v>
      </c>
      <c r="M598" s="681"/>
      <c r="N598" s="679"/>
      <c r="O598" s="679"/>
      <c r="P598" s="679"/>
      <c r="Q598" s="679"/>
      <c r="R598" s="679"/>
      <c r="S598" s="679"/>
      <c r="T598" s="679"/>
      <c r="U598" s="679"/>
    </row>
    <row r="599" spans="1:21" ht="17.25" customHeight="1">
      <c r="A599" s="703" t="s">
        <v>5211</v>
      </c>
      <c r="B599" s="704" t="s">
        <v>5212</v>
      </c>
      <c r="C599" s="707">
        <v>0.44700000000000001</v>
      </c>
      <c r="D599" s="706"/>
      <c r="E599" s="702">
        <v>0.39200000000000002</v>
      </c>
      <c r="G599" s="678" t="str">
        <f t="shared" si="9"/>
        <v>A0499</v>
      </c>
      <c r="H599" s="679"/>
      <c r="I599" s="1357" t="s">
        <v>5956</v>
      </c>
      <c r="J599" s="741" t="s">
        <v>5955</v>
      </c>
      <c r="K599" s="743">
        <v>4.8500000000000003E-4</v>
      </c>
      <c r="L599" s="743">
        <v>0</v>
      </c>
      <c r="M599" s="681"/>
      <c r="N599" s="679"/>
      <c r="O599" s="679"/>
      <c r="P599" s="679"/>
      <c r="Q599" s="679"/>
      <c r="R599" s="679"/>
      <c r="S599" s="679"/>
      <c r="T599" s="679"/>
      <c r="U599" s="679"/>
    </row>
    <row r="600" spans="1:21" ht="17.25" customHeight="1">
      <c r="A600" s="703" t="s">
        <v>5214</v>
      </c>
      <c r="B600" s="704" t="s">
        <v>5215</v>
      </c>
      <c r="C600" s="707">
        <v>0.47699999999999998</v>
      </c>
      <c r="D600" s="706"/>
      <c r="E600" s="702">
        <v>0.42199999999999999</v>
      </c>
      <c r="G600" s="678" t="str">
        <f t="shared" si="9"/>
        <v>A0500</v>
      </c>
      <c r="H600" s="679"/>
      <c r="I600" s="1357" t="s">
        <v>5957</v>
      </c>
      <c r="J600" s="741" t="s">
        <v>5955</v>
      </c>
      <c r="K600" s="743">
        <v>4.8500000000000003E-4</v>
      </c>
      <c r="L600" s="743">
        <v>4.26E-4</v>
      </c>
      <c r="M600" s="681"/>
      <c r="N600" s="679"/>
      <c r="O600" s="679"/>
      <c r="P600" s="679"/>
      <c r="Q600" s="679"/>
      <c r="R600" s="679"/>
      <c r="S600" s="679"/>
      <c r="T600" s="679"/>
      <c r="U600" s="679"/>
    </row>
    <row r="601" spans="1:21" ht="17.25" customHeight="1">
      <c r="A601" s="703" t="s">
        <v>5217</v>
      </c>
      <c r="B601" s="704" t="s">
        <v>5218</v>
      </c>
      <c r="C601" s="707">
        <v>0.44700000000000001</v>
      </c>
      <c r="D601" s="706"/>
      <c r="E601" s="702">
        <v>0.39200000000000002</v>
      </c>
      <c r="G601" s="678" t="str">
        <f t="shared" si="9"/>
        <v>A0501</v>
      </c>
      <c r="H601" s="679"/>
      <c r="I601" s="1357" t="s">
        <v>4974</v>
      </c>
      <c r="J601" s="741" t="s">
        <v>4976</v>
      </c>
      <c r="K601" s="743">
        <v>3.86E-4</v>
      </c>
      <c r="L601" s="743">
        <v>3.86E-4</v>
      </c>
      <c r="M601" s="681"/>
      <c r="N601" s="679"/>
      <c r="O601" s="679"/>
      <c r="P601" s="679"/>
      <c r="Q601" s="679"/>
      <c r="R601" s="679"/>
      <c r="S601" s="679"/>
      <c r="T601" s="679"/>
      <c r="U601" s="679"/>
    </row>
    <row r="602" spans="1:21" ht="17.25" customHeight="1">
      <c r="A602" s="703" t="s">
        <v>5220</v>
      </c>
      <c r="B602" s="704" t="s">
        <v>5221</v>
      </c>
      <c r="C602" s="707">
        <v>0.504</v>
      </c>
      <c r="D602" s="706"/>
      <c r="E602" s="702">
        <v>0.52700000000000002</v>
      </c>
      <c r="G602" s="678" t="str">
        <f t="shared" si="9"/>
        <v>A0502</v>
      </c>
      <c r="H602" s="679"/>
      <c r="I602" s="1357" t="s">
        <v>4977</v>
      </c>
      <c r="J602" s="741" t="s">
        <v>4979</v>
      </c>
      <c r="K602" s="743">
        <v>4.9399999999999997E-4</v>
      </c>
      <c r="L602" s="743">
        <v>5.2899999999999996E-4</v>
      </c>
      <c r="M602" s="681"/>
      <c r="N602" s="679"/>
      <c r="O602" s="679"/>
      <c r="P602" s="679"/>
      <c r="Q602" s="679"/>
      <c r="R602" s="679"/>
      <c r="S602" s="679"/>
      <c r="T602" s="679"/>
      <c r="U602" s="679"/>
    </row>
    <row r="603" spans="1:21" ht="17.25" customHeight="1">
      <c r="A603" s="703" t="s">
        <v>5223</v>
      </c>
      <c r="B603" s="704" t="s">
        <v>5224</v>
      </c>
      <c r="C603" s="707">
        <v>0.56999999999999995</v>
      </c>
      <c r="D603" s="706"/>
      <c r="E603" s="702">
        <v>0.54199999999999993</v>
      </c>
      <c r="G603" s="678" t="str">
        <f t="shared" si="9"/>
        <v>A0503</v>
      </c>
      <c r="H603" s="679"/>
      <c r="I603" s="1357" t="s">
        <v>4980</v>
      </c>
      <c r="J603" s="741" t="s">
        <v>4982</v>
      </c>
      <c r="K603" s="743">
        <v>4.8999999999999998E-4</v>
      </c>
      <c r="L603" s="743">
        <v>5.3200000000000003E-4</v>
      </c>
      <c r="M603" s="681"/>
      <c r="N603" s="679"/>
      <c r="O603" s="679"/>
      <c r="P603" s="679"/>
      <c r="Q603" s="679"/>
      <c r="R603" s="679"/>
      <c r="S603" s="679"/>
      <c r="T603" s="679"/>
      <c r="U603" s="679"/>
    </row>
    <row r="604" spans="1:21" ht="17.25" customHeight="1">
      <c r="A604" s="703" t="s">
        <v>5226</v>
      </c>
      <c r="B604" s="704" t="s">
        <v>5227</v>
      </c>
      <c r="C604" s="707">
        <v>0.48199999999999998</v>
      </c>
      <c r="D604" s="706"/>
      <c r="E604" s="702">
        <v>0.51200000000000001</v>
      </c>
      <c r="G604" s="678" t="str">
        <f t="shared" si="9"/>
        <v>A0505</v>
      </c>
      <c r="H604" s="679"/>
      <c r="I604" s="1357" t="s">
        <v>4983</v>
      </c>
      <c r="J604" s="741" t="s">
        <v>4985</v>
      </c>
      <c r="K604" s="743">
        <v>4.95E-4</v>
      </c>
      <c r="L604" s="743">
        <v>5.1999999999999995E-4</v>
      </c>
      <c r="M604" s="681"/>
      <c r="N604" s="679"/>
      <c r="O604" s="679"/>
      <c r="P604" s="679"/>
      <c r="Q604" s="679"/>
      <c r="R604" s="679"/>
      <c r="S604" s="679"/>
      <c r="T604" s="679"/>
      <c r="U604" s="679"/>
    </row>
    <row r="605" spans="1:21" ht="15.75" customHeight="1">
      <c r="A605" s="716" t="s">
        <v>5228</v>
      </c>
      <c r="B605" s="709" t="s">
        <v>5229</v>
      </c>
      <c r="C605" s="696">
        <v>0.495</v>
      </c>
      <c r="D605" s="697" t="s">
        <v>3902</v>
      </c>
      <c r="E605" s="702">
        <v>0</v>
      </c>
      <c r="G605" s="678" t="str">
        <f t="shared" si="9"/>
        <v>A0506</v>
      </c>
      <c r="H605" s="679"/>
      <c r="I605" s="1357" t="s">
        <v>4986</v>
      </c>
      <c r="J605" s="741" t="s">
        <v>4988</v>
      </c>
      <c r="K605" s="743">
        <v>3.8299999999999999E-4</v>
      </c>
      <c r="L605" s="743">
        <v>3.2699999999999998E-4</v>
      </c>
      <c r="M605" s="681"/>
      <c r="N605" s="679"/>
      <c r="O605" s="679"/>
      <c r="P605" s="679"/>
      <c r="Q605" s="679"/>
      <c r="R605" s="679"/>
      <c r="S605" s="679"/>
      <c r="T605" s="679"/>
      <c r="U605" s="679"/>
    </row>
    <row r="606" spans="1:21" ht="15.75" customHeight="1">
      <c r="A606" s="699"/>
      <c r="B606" s="700"/>
      <c r="C606" s="701"/>
      <c r="D606" s="697" t="s">
        <v>3921</v>
      </c>
      <c r="E606" s="702">
        <v>0.45899999999999996</v>
      </c>
      <c r="G606" s="678" t="str">
        <f t="shared" si="9"/>
        <v>A0506</v>
      </c>
      <c r="H606" s="679"/>
      <c r="I606" s="1357" t="s">
        <v>4989</v>
      </c>
      <c r="J606" s="741" t="s">
        <v>4991</v>
      </c>
      <c r="K606" s="743">
        <v>5.0699999999999996E-4</v>
      </c>
      <c r="L606" s="743">
        <v>4.5100000000000001E-4</v>
      </c>
      <c r="M606" s="681"/>
      <c r="N606" s="679"/>
      <c r="O606" s="679"/>
      <c r="P606" s="679"/>
      <c r="Q606" s="679"/>
      <c r="R606" s="679"/>
      <c r="S606" s="679"/>
      <c r="T606" s="679"/>
      <c r="U606" s="679"/>
    </row>
    <row r="607" spans="1:21" ht="17.25" customHeight="1">
      <c r="A607" s="703" t="s">
        <v>5232</v>
      </c>
      <c r="B607" s="704" t="s">
        <v>5233</v>
      </c>
      <c r="C607" s="707">
        <v>0.153</v>
      </c>
      <c r="D607" s="706"/>
      <c r="E607" s="702">
        <v>0.34200000000000003</v>
      </c>
      <c r="G607" s="678" t="str">
        <f t="shared" si="9"/>
        <v>A0507</v>
      </c>
      <c r="H607" s="679"/>
      <c r="I607" s="1357" t="s">
        <v>4992</v>
      </c>
      <c r="J607" s="741" t="s">
        <v>4994</v>
      </c>
      <c r="K607" s="743">
        <v>6.2600000000000004E-4</v>
      </c>
      <c r="L607" s="743">
        <v>6.2500000000000001E-4</v>
      </c>
      <c r="M607" s="681"/>
      <c r="N607" s="679"/>
      <c r="O607" s="679"/>
      <c r="P607" s="679"/>
      <c r="Q607" s="679"/>
      <c r="R607" s="679"/>
      <c r="S607" s="679"/>
      <c r="T607" s="679"/>
      <c r="U607" s="679"/>
    </row>
    <row r="608" spans="1:21" ht="17.25" customHeight="1">
      <c r="A608" s="703" t="s">
        <v>5235</v>
      </c>
      <c r="B608" s="719" t="s">
        <v>5236</v>
      </c>
      <c r="C608" s="707">
        <v>0.39</v>
      </c>
      <c r="D608" s="706"/>
      <c r="E608" s="702">
        <v>0.33500000000000002</v>
      </c>
      <c r="G608" s="678" t="str">
        <f t="shared" si="9"/>
        <v>A0508</v>
      </c>
      <c r="H608" s="679"/>
      <c r="I608" s="1357" t="s">
        <v>4995</v>
      </c>
      <c r="J608" s="741" t="s">
        <v>5958</v>
      </c>
      <c r="K608" s="743">
        <v>5.1099999999999995E-4</v>
      </c>
      <c r="L608" s="743">
        <v>5.6200000000000011E-4</v>
      </c>
      <c r="M608" s="681"/>
      <c r="N608" s="679"/>
      <c r="O608" s="679"/>
      <c r="P608" s="679"/>
      <c r="Q608" s="679"/>
      <c r="R608" s="679"/>
      <c r="S608" s="679"/>
      <c r="T608" s="679"/>
      <c r="U608" s="679"/>
    </row>
    <row r="609" spans="1:21" ht="17.25" customHeight="1">
      <c r="A609" s="703" t="s">
        <v>5237</v>
      </c>
      <c r="B609" s="719" t="s">
        <v>5238</v>
      </c>
      <c r="C609" s="707">
        <v>0.39</v>
      </c>
      <c r="D609" s="706"/>
      <c r="E609" s="702">
        <v>0.33500000000000002</v>
      </c>
      <c r="G609" s="678" t="str">
        <f t="shared" si="9"/>
        <v>A0509</v>
      </c>
      <c r="H609" s="679"/>
      <c r="I609" s="1357" t="s">
        <v>4999</v>
      </c>
      <c r="J609" s="741" t="s">
        <v>5000</v>
      </c>
      <c r="K609" s="743">
        <v>9.5000000000000005E-5</v>
      </c>
      <c r="L609" s="743">
        <v>7.2999999999999999E-5</v>
      </c>
      <c r="M609" s="681"/>
      <c r="N609" s="679"/>
      <c r="O609" s="679"/>
      <c r="P609" s="679"/>
      <c r="Q609" s="679"/>
      <c r="R609" s="679"/>
      <c r="S609" s="679"/>
      <c r="T609" s="679"/>
      <c r="U609" s="679"/>
    </row>
    <row r="610" spans="1:21" ht="17.25" customHeight="1">
      <c r="A610" s="703" t="s">
        <v>5239</v>
      </c>
      <c r="B610" s="719" t="s">
        <v>5240</v>
      </c>
      <c r="C610" s="707">
        <v>0.39</v>
      </c>
      <c r="D610" s="706"/>
      <c r="E610" s="702">
        <v>0.33500000000000002</v>
      </c>
      <c r="G610" s="678" t="str">
        <f t="shared" si="9"/>
        <v>A0510</v>
      </c>
      <c r="H610" s="679"/>
      <c r="I610" s="1357" t="s">
        <v>5001</v>
      </c>
      <c r="J610" s="741" t="s">
        <v>5003</v>
      </c>
      <c r="K610" s="743">
        <v>5.1699999999999999E-4</v>
      </c>
      <c r="L610" s="743">
        <v>5.7200000000000003E-4</v>
      </c>
      <c r="M610" s="681"/>
      <c r="N610" s="679"/>
      <c r="O610" s="679"/>
      <c r="P610" s="679"/>
      <c r="Q610" s="679"/>
      <c r="R610" s="679"/>
      <c r="S610" s="679"/>
      <c r="T610" s="679"/>
      <c r="U610" s="679"/>
    </row>
    <row r="611" spans="1:21" ht="17.25" customHeight="1">
      <c r="A611" s="703" t="s">
        <v>5241</v>
      </c>
      <c r="B611" s="704" t="s">
        <v>5242</v>
      </c>
      <c r="C611" s="707">
        <v>0.26100000000000001</v>
      </c>
      <c r="D611" s="706"/>
      <c r="E611" s="702">
        <v>0.50700000000000001</v>
      </c>
      <c r="G611" s="678" t="str">
        <f t="shared" si="9"/>
        <v>A0511</v>
      </c>
      <c r="H611" s="679"/>
      <c r="I611" s="1357" t="s">
        <v>5004</v>
      </c>
      <c r="J611" s="741" t="s">
        <v>5006</v>
      </c>
      <c r="K611" s="743">
        <v>4.6099999999999998E-4</v>
      </c>
      <c r="L611" s="743">
        <v>5.0299999999999997E-4</v>
      </c>
      <c r="M611" s="681"/>
      <c r="N611" s="679"/>
      <c r="O611" s="679"/>
      <c r="P611" s="679"/>
      <c r="Q611" s="679"/>
      <c r="R611" s="679"/>
      <c r="S611" s="679"/>
      <c r="T611" s="679"/>
      <c r="U611" s="679"/>
    </row>
    <row r="612" spans="1:21" ht="17.25" customHeight="1">
      <c r="A612" s="703" t="s">
        <v>5244</v>
      </c>
      <c r="B612" s="704" t="s">
        <v>5245</v>
      </c>
      <c r="C612" s="707">
        <v>0.51700000000000002</v>
      </c>
      <c r="D612" s="706"/>
      <c r="E612" s="702">
        <v>0.52400000000000002</v>
      </c>
      <c r="G612" s="678" t="str">
        <f t="shared" si="9"/>
        <v>A0512</v>
      </c>
      <c r="H612" s="679"/>
      <c r="I612" s="1357" t="s">
        <v>5007</v>
      </c>
      <c r="J612" s="741" t="s">
        <v>5008</v>
      </c>
      <c r="K612" s="743">
        <v>5.1400000000000003E-4</v>
      </c>
      <c r="L612" s="743">
        <v>4.5800000000000002E-4</v>
      </c>
      <c r="M612" s="681"/>
      <c r="N612" s="679"/>
      <c r="O612" s="679"/>
      <c r="P612" s="679"/>
      <c r="Q612" s="679"/>
      <c r="R612" s="679"/>
      <c r="S612" s="679"/>
      <c r="T612" s="679"/>
      <c r="U612" s="679"/>
    </row>
    <row r="613" spans="1:21" ht="17.25" customHeight="1">
      <c r="A613" s="703" t="s">
        <v>5246</v>
      </c>
      <c r="B613" s="704" t="s">
        <v>5247</v>
      </c>
      <c r="C613" s="707">
        <v>0.504</v>
      </c>
      <c r="D613" s="706"/>
      <c r="E613" s="702">
        <v>0.44900000000000001</v>
      </c>
      <c r="G613" s="678" t="str">
        <f t="shared" si="9"/>
        <v>A0513</v>
      </c>
      <c r="H613" s="679"/>
      <c r="I613" s="1357" t="s">
        <v>5009</v>
      </c>
      <c r="J613" s="741" t="s">
        <v>5010</v>
      </c>
      <c r="K613" s="743">
        <v>3.7199999999999999E-4</v>
      </c>
      <c r="L613" s="743">
        <v>3.1599999999999998E-4</v>
      </c>
      <c r="M613" s="681"/>
      <c r="N613" s="679"/>
      <c r="O613" s="679"/>
      <c r="P613" s="679"/>
      <c r="Q613" s="679"/>
      <c r="R613" s="679"/>
      <c r="S613" s="679"/>
      <c r="T613" s="679"/>
      <c r="U613" s="679"/>
    </row>
    <row r="614" spans="1:21" ht="15.75" customHeight="1">
      <c r="A614" s="716" t="s">
        <v>5249</v>
      </c>
      <c r="B614" s="709" t="s">
        <v>5250</v>
      </c>
      <c r="C614" s="696">
        <v>0.45700000000000002</v>
      </c>
      <c r="D614" s="697" t="s">
        <v>3902</v>
      </c>
      <c r="E614" s="702">
        <v>0</v>
      </c>
      <c r="G614" s="678" t="str">
        <f t="shared" si="9"/>
        <v>A0514</v>
      </c>
      <c r="H614" s="679"/>
      <c r="I614" s="1357" t="s">
        <v>5011</v>
      </c>
      <c r="J614" s="741" t="s">
        <v>5013</v>
      </c>
      <c r="K614" s="743">
        <v>4.86E-4</v>
      </c>
      <c r="L614" s="743">
        <v>4.57E-4</v>
      </c>
      <c r="M614" s="681"/>
      <c r="N614" s="679"/>
      <c r="O614" s="679"/>
      <c r="P614" s="679"/>
      <c r="Q614" s="679"/>
      <c r="R614" s="679"/>
      <c r="S614" s="679"/>
      <c r="T614" s="679"/>
      <c r="U614" s="679"/>
    </row>
    <row r="615" spans="1:21" ht="15.75" customHeight="1">
      <c r="A615" s="699"/>
      <c r="B615" s="700"/>
      <c r="C615" s="701"/>
      <c r="D615" s="697" t="s">
        <v>3921</v>
      </c>
      <c r="E615" s="702">
        <v>0.42899999999999999</v>
      </c>
      <c r="G615" s="678" t="str">
        <f t="shared" si="9"/>
        <v>A0514</v>
      </c>
      <c r="H615" s="679"/>
      <c r="I615" s="1357" t="s">
        <v>5014</v>
      </c>
      <c r="J615" s="741" t="s">
        <v>5016</v>
      </c>
      <c r="K615" s="743">
        <v>9.9400000000000009E-4</v>
      </c>
      <c r="L615" s="743">
        <v>9.3800000000000003E-4</v>
      </c>
      <c r="M615" s="681"/>
      <c r="N615" s="679"/>
      <c r="O615" s="679"/>
      <c r="P615" s="679"/>
      <c r="Q615" s="679"/>
      <c r="R615" s="679"/>
      <c r="S615" s="679"/>
      <c r="T615" s="679"/>
      <c r="U615" s="679"/>
    </row>
    <row r="616" spans="1:21" ht="17.25" customHeight="1">
      <c r="A616" s="703" t="s">
        <v>5253</v>
      </c>
      <c r="B616" s="704" t="s">
        <v>5254</v>
      </c>
      <c r="C616" s="707">
        <v>0.52100000000000002</v>
      </c>
      <c r="D616" s="706"/>
      <c r="E616" s="702">
        <v>0.54500000000000004</v>
      </c>
      <c r="G616" s="678" t="str">
        <f t="shared" si="9"/>
        <v>A0515</v>
      </c>
      <c r="H616" s="679"/>
      <c r="I616" s="1357" t="s">
        <v>5017</v>
      </c>
      <c r="J616" s="741" t="s">
        <v>5019</v>
      </c>
      <c r="K616" s="743">
        <v>4.8099999999999998E-4</v>
      </c>
      <c r="L616" s="743">
        <v>4.2499999999999998E-4</v>
      </c>
      <c r="M616" s="681"/>
      <c r="N616" s="679"/>
      <c r="O616" s="679"/>
      <c r="P616" s="679"/>
      <c r="Q616" s="679"/>
      <c r="R616" s="679"/>
      <c r="S616" s="679"/>
      <c r="T616" s="679"/>
      <c r="U616" s="679"/>
    </row>
    <row r="617" spans="1:21" ht="17.25" customHeight="1">
      <c r="A617" s="703" t="s">
        <v>5255</v>
      </c>
      <c r="B617" s="704" t="s">
        <v>5256</v>
      </c>
      <c r="C617" s="707">
        <v>0.49099999999999999</v>
      </c>
      <c r="D617" s="706"/>
      <c r="E617" s="702">
        <v>0.57099999999999995</v>
      </c>
      <c r="G617" s="678" t="str">
        <f t="shared" si="9"/>
        <v>A0518</v>
      </c>
      <c r="H617" s="679"/>
      <c r="I617" s="1357" t="s">
        <v>5020</v>
      </c>
      <c r="J617" s="741" t="s">
        <v>5022</v>
      </c>
      <c r="K617" s="743">
        <v>5.44E-4</v>
      </c>
      <c r="L617" s="743">
        <v>5.8799999999999998E-4</v>
      </c>
      <c r="M617" s="681"/>
      <c r="N617" s="679"/>
      <c r="O617" s="679"/>
      <c r="P617" s="679"/>
      <c r="Q617" s="679"/>
      <c r="R617" s="679"/>
      <c r="S617" s="679"/>
      <c r="T617" s="679"/>
      <c r="U617" s="679"/>
    </row>
    <row r="618" spans="1:21" ht="15.75" customHeight="1">
      <c r="A618" s="716" t="s">
        <v>5258</v>
      </c>
      <c r="B618" s="709" t="s">
        <v>5259</v>
      </c>
      <c r="C618" s="696">
        <v>0.46200000000000002</v>
      </c>
      <c r="D618" s="697" t="s">
        <v>3902</v>
      </c>
      <c r="E618" s="702">
        <v>0</v>
      </c>
      <c r="G618" s="678" t="str">
        <f t="shared" si="9"/>
        <v>A0519</v>
      </c>
      <c r="H618" s="679"/>
      <c r="I618" s="1357" t="s">
        <v>5023</v>
      </c>
      <c r="J618" s="741" t="s">
        <v>5959</v>
      </c>
      <c r="K618" s="743">
        <v>4.84E-4</v>
      </c>
      <c r="L618" s="743">
        <v>4.28E-4</v>
      </c>
      <c r="M618" s="681"/>
      <c r="N618" s="679"/>
      <c r="O618" s="679"/>
      <c r="P618" s="679"/>
      <c r="Q618" s="679"/>
      <c r="R618" s="679"/>
      <c r="S618" s="679"/>
      <c r="T618" s="679"/>
      <c r="U618" s="679"/>
    </row>
    <row r="619" spans="1:21" ht="15.75" customHeight="1">
      <c r="A619" s="699"/>
      <c r="B619" s="700"/>
      <c r="C619" s="701"/>
      <c r="D619" s="697" t="s">
        <v>3921</v>
      </c>
      <c r="E619" s="702">
        <v>0.46799999999999997</v>
      </c>
      <c r="G619" s="678" t="str">
        <f t="shared" si="9"/>
        <v>A0519</v>
      </c>
      <c r="H619" s="679"/>
      <c r="I619" s="1357" t="s">
        <v>5960</v>
      </c>
      <c r="J619" s="741" t="s">
        <v>5027</v>
      </c>
      <c r="K619" s="743">
        <v>5.3899999999999998E-4</v>
      </c>
      <c r="L619" s="743">
        <v>0</v>
      </c>
      <c r="M619" s="681"/>
      <c r="N619" s="679"/>
      <c r="O619" s="679"/>
      <c r="P619" s="679"/>
      <c r="Q619" s="679"/>
      <c r="R619" s="679"/>
      <c r="S619" s="679"/>
      <c r="T619" s="679"/>
      <c r="U619" s="679"/>
    </row>
    <row r="620" spans="1:21" ht="17.25" customHeight="1">
      <c r="A620" s="703" t="s">
        <v>5262</v>
      </c>
      <c r="B620" s="704" t="s">
        <v>5263</v>
      </c>
      <c r="C620" s="707">
        <v>0.44700000000000001</v>
      </c>
      <c r="D620" s="706"/>
      <c r="E620" s="702">
        <v>0.39200000000000002</v>
      </c>
      <c r="G620" s="678" t="str">
        <f t="shared" si="9"/>
        <v>A0520</v>
      </c>
      <c r="H620" s="679"/>
      <c r="I620" s="1357" t="s">
        <v>5961</v>
      </c>
      <c r="J620" s="741" t="s">
        <v>5027</v>
      </c>
      <c r="K620" s="743">
        <v>5.3899999999999998E-4</v>
      </c>
      <c r="L620" s="743">
        <v>4.8299999999999998E-4</v>
      </c>
      <c r="M620" s="681"/>
      <c r="N620" s="679"/>
      <c r="O620" s="679"/>
      <c r="P620" s="679"/>
      <c r="Q620" s="679"/>
      <c r="R620" s="679"/>
      <c r="S620" s="679"/>
      <c r="T620" s="679"/>
      <c r="U620" s="679"/>
    </row>
    <row r="621" spans="1:21" ht="17.25" customHeight="1">
      <c r="A621" s="703" t="s">
        <v>5265</v>
      </c>
      <c r="B621" s="704" t="s">
        <v>5266</v>
      </c>
      <c r="C621" s="707">
        <v>0.47800000000000004</v>
      </c>
      <c r="D621" s="706"/>
      <c r="E621" s="702">
        <v>0.504</v>
      </c>
      <c r="G621" s="678" t="str">
        <f t="shared" si="9"/>
        <v>A0522</v>
      </c>
      <c r="H621" s="679"/>
      <c r="I621" s="1357" t="s">
        <v>5028</v>
      </c>
      <c r="J621" s="741" t="s">
        <v>5030</v>
      </c>
      <c r="K621" s="743">
        <v>5.0699999999999996E-4</v>
      </c>
      <c r="L621" s="743">
        <v>5.3399999999999997E-4</v>
      </c>
      <c r="M621" s="681"/>
      <c r="N621" s="679"/>
      <c r="O621" s="679"/>
      <c r="P621" s="679"/>
      <c r="Q621" s="679"/>
      <c r="R621" s="679"/>
      <c r="S621" s="679"/>
      <c r="T621" s="679"/>
      <c r="U621" s="679"/>
    </row>
    <row r="622" spans="1:21" ht="17.25" customHeight="1">
      <c r="A622" s="703" t="s">
        <v>5268</v>
      </c>
      <c r="B622" s="704" t="s">
        <v>5269</v>
      </c>
      <c r="C622" s="707">
        <v>0.5109999999999999</v>
      </c>
      <c r="D622" s="706"/>
      <c r="E622" s="702">
        <v>0.53900000000000003</v>
      </c>
      <c r="G622" s="678" t="str">
        <f t="shared" si="9"/>
        <v>A0524</v>
      </c>
      <c r="H622" s="679"/>
      <c r="I622" s="1357" t="s">
        <v>5033</v>
      </c>
      <c r="J622" s="741" t="s">
        <v>5035</v>
      </c>
      <c r="K622" s="743">
        <v>3.88E-4</v>
      </c>
      <c r="L622" s="743">
        <v>5.2599999999999999E-4</v>
      </c>
      <c r="M622" s="681"/>
      <c r="N622" s="679"/>
      <c r="O622" s="679"/>
      <c r="P622" s="679"/>
      <c r="Q622" s="679"/>
      <c r="R622" s="679"/>
      <c r="S622" s="679"/>
      <c r="T622" s="679"/>
      <c r="U622" s="679"/>
    </row>
    <row r="623" spans="1:21" ht="15.75" customHeight="1">
      <c r="A623" s="716" t="s">
        <v>5270</v>
      </c>
      <c r="B623" s="709" t="s">
        <v>5271</v>
      </c>
      <c r="C623" s="696">
        <v>6.8999999999999992E-2</v>
      </c>
      <c r="D623" s="697" t="s">
        <v>3902</v>
      </c>
      <c r="E623" s="702">
        <v>0</v>
      </c>
      <c r="G623" s="678" t="str">
        <f t="shared" si="9"/>
        <v>A0525</v>
      </c>
      <c r="H623" s="679"/>
      <c r="I623" s="1357" t="s">
        <v>5038</v>
      </c>
      <c r="J623" s="741" t="s">
        <v>5039</v>
      </c>
      <c r="K623" s="743">
        <v>1.74E-4</v>
      </c>
      <c r="L623" s="743">
        <v>0</v>
      </c>
      <c r="M623" s="681"/>
      <c r="N623" s="679"/>
      <c r="O623" s="679"/>
      <c r="P623" s="679"/>
      <c r="Q623" s="679"/>
      <c r="R623" s="679"/>
      <c r="S623" s="679"/>
      <c r="T623" s="679"/>
      <c r="U623" s="679"/>
    </row>
    <row r="624" spans="1:21" ht="15.75" customHeight="1">
      <c r="A624" s="699"/>
      <c r="B624" s="700"/>
      <c r="C624" s="701"/>
      <c r="D624" s="697" t="s">
        <v>3921</v>
      </c>
      <c r="E624" s="702">
        <v>0.318</v>
      </c>
      <c r="G624" s="678" t="str">
        <f t="shared" si="9"/>
        <v>A0525</v>
      </c>
      <c r="H624" s="679"/>
      <c r="I624" s="1357" t="s">
        <v>5962</v>
      </c>
      <c r="J624" s="741" t="s">
        <v>5039</v>
      </c>
      <c r="K624" s="743">
        <v>1.74E-4</v>
      </c>
      <c r="L624" s="743">
        <v>3.19E-4</v>
      </c>
      <c r="M624" s="681"/>
      <c r="N624" s="679"/>
      <c r="O624" s="679"/>
      <c r="P624" s="679"/>
      <c r="Q624" s="679"/>
      <c r="R624" s="679"/>
      <c r="S624" s="679"/>
      <c r="T624" s="679"/>
      <c r="U624" s="679"/>
    </row>
    <row r="625" spans="1:21" ht="17.25" customHeight="1">
      <c r="A625" s="703" t="s">
        <v>5274</v>
      </c>
      <c r="B625" s="704" t="s">
        <v>5275</v>
      </c>
      <c r="C625" s="707">
        <v>0.44700000000000001</v>
      </c>
      <c r="D625" s="706"/>
      <c r="E625" s="702">
        <v>0.39200000000000002</v>
      </c>
      <c r="G625" s="678" t="str">
        <f t="shared" si="9"/>
        <v>A0526</v>
      </c>
      <c r="H625" s="679"/>
      <c r="I625" s="1357" t="s">
        <v>5963</v>
      </c>
      <c r="J625" s="741" t="s">
        <v>5039</v>
      </c>
      <c r="K625" s="743">
        <v>1.74E-4</v>
      </c>
      <c r="L625" s="743">
        <v>3.5499999999999996E-4</v>
      </c>
      <c r="M625" s="681"/>
      <c r="N625" s="679"/>
      <c r="O625" s="679"/>
      <c r="P625" s="679"/>
      <c r="Q625" s="679"/>
      <c r="R625" s="679"/>
      <c r="S625" s="679"/>
      <c r="T625" s="679"/>
      <c r="U625" s="679"/>
    </row>
    <row r="626" spans="1:21" ht="15.75" customHeight="1">
      <c r="A626" s="717" t="s">
        <v>5277</v>
      </c>
      <c r="B626" s="711" t="s">
        <v>5278</v>
      </c>
      <c r="C626" s="712">
        <v>0.47800000000000004</v>
      </c>
      <c r="D626" s="697" t="s">
        <v>3902</v>
      </c>
      <c r="E626" s="702">
        <v>0</v>
      </c>
      <c r="G626" s="678" t="str">
        <f t="shared" si="9"/>
        <v>A0528</v>
      </c>
      <c r="H626" s="679"/>
      <c r="I626" s="1357" t="s">
        <v>5040</v>
      </c>
      <c r="J626" s="741" t="s">
        <v>5041</v>
      </c>
      <c r="K626" s="743">
        <v>3.2600000000000001E-4</v>
      </c>
      <c r="L626" s="743">
        <v>4.2400000000000001E-4</v>
      </c>
      <c r="M626" s="681"/>
      <c r="N626" s="679"/>
      <c r="O626" s="679"/>
      <c r="P626" s="679"/>
      <c r="Q626" s="679"/>
      <c r="R626" s="679"/>
      <c r="S626" s="679"/>
      <c r="T626" s="679"/>
      <c r="U626" s="679"/>
    </row>
    <row r="627" spans="1:21" ht="15.75" customHeight="1">
      <c r="A627" s="713"/>
      <c r="B627" s="714"/>
      <c r="C627" s="715"/>
      <c r="D627" s="697" t="s">
        <v>3905</v>
      </c>
      <c r="E627" s="702">
        <v>0</v>
      </c>
      <c r="G627" s="678" t="str">
        <f t="shared" si="9"/>
        <v>A0528</v>
      </c>
      <c r="H627" s="679"/>
      <c r="I627" s="1357" t="s">
        <v>5044</v>
      </c>
      <c r="J627" s="741" t="s">
        <v>5046</v>
      </c>
      <c r="K627" s="743">
        <v>4.28E-4</v>
      </c>
      <c r="L627" s="743">
        <v>4.1199999999999999E-4</v>
      </c>
      <c r="M627" s="681"/>
      <c r="N627" s="679"/>
      <c r="O627" s="679"/>
      <c r="P627" s="679"/>
      <c r="Q627" s="679"/>
      <c r="R627" s="679"/>
      <c r="S627" s="679"/>
      <c r="T627" s="679"/>
      <c r="U627" s="679"/>
    </row>
    <row r="628" spans="1:21" ht="15.75" customHeight="1">
      <c r="A628" s="713"/>
      <c r="B628" s="714"/>
      <c r="C628" s="715"/>
      <c r="D628" s="697" t="s">
        <v>3927</v>
      </c>
      <c r="E628" s="702">
        <v>0.504</v>
      </c>
      <c r="G628" s="678" t="str">
        <f t="shared" si="9"/>
        <v>A0528</v>
      </c>
      <c r="H628" s="679"/>
      <c r="I628" s="1357" t="s">
        <v>5047</v>
      </c>
      <c r="J628" s="741" t="s">
        <v>5049</v>
      </c>
      <c r="K628" s="743">
        <v>4.5300000000000001E-4</v>
      </c>
      <c r="L628" s="743">
        <v>4.5300000000000001E-4</v>
      </c>
      <c r="M628" s="681"/>
      <c r="N628" s="679"/>
      <c r="O628" s="679"/>
      <c r="P628" s="679"/>
      <c r="Q628" s="679"/>
      <c r="R628" s="679"/>
      <c r="S628" s="679"/>
      <c r="T628" s="679"/>
      <c r="U628" s="679"/>
    </row>
    <row r="629" spans="1:21" ht="17.25" customHeight="1">
      <c r="A629" s="703" t="s">
        <v>5282</v>
      </c>
      <c r="B629" s="704" t="s">
        <v>5283</v>
      </c>
      <c r="C629" s="707">
        <v>0.48599999999999999</v>
      </c>
      <c r="D629" s="706"/>
      <c r="E629" s="702">
        <v>0.42899999999999999</v>
      </c>
      <c r="G629" s="678" t="str">
        <f t="shared" si="9"/>
        <v>A0529</v>
      </c>
      <c r="H629" s="679"/>
      <c r="I629" s="1357" t="s">
        <v>5050</v>
      </c>
      <c r="J629" s="741" t="s">
        <v>5052</v>
      </c>
      <c r="K629" s="743">
        <v>5.1199999999999998E-4</v>
      </c>
      <c r="L629" s="743">
        <v>5.6300000000000002E-4</v>
      </c>
      <c r="M629" s="681"/>
      <c r="N629" s="679"/>
      <c r="O629" s="679"/>
      <c r="P629" s="679"/>
      <c r="Q629" s="679"/>
      <c r="R629" s="679"/>
      <c r="S629" s="679"/>
      <c r="T629" s="679"/>
      <c r="U629" s="679"/>
    </row>
    <row r="630" spans="1:21" ht="17.25" customHeight="1">
      <c r="A630" s="703" t="s">
        <v>5285</v>
      </c>
      <c r="B630" s="704" t="s">
        <v>5286</v>
      </c>
      <c r="C630" s="707">
        <v>0.504</v>
      </c>
      <c r="D630" s="706"/>
      <c r="E630" s="702">
        <v>0.53</v>
      </c>
      <c r="G630" s="678" t="str">
        <f t="shared" si="9"/>
        <v>A0532</v>
      </c>
      <c r="H630" s="679"/>
      <c r="I630" s="1357" t="s">
        <v>5053</v>
      </c>
      <c r="J630" s="741" t="s">
        <v>5055</v>
      </c>
      <c r="K630" s="743">
        <v>5.0299999999999997E-4</v>
      </c>
      <c r="L630" s="743">
        <v>5.5400000000000002E-4</v>
      </c>
      <c r="M630" s="681"/>
      <c r="N630" s="679"/>
      <c r="O630" s="679"/>
      <c r="P630" s="679"/>
      <c r="Q630" s="679"/>
      <c r="R630" s="679"/>
      <c r="S630" s="679"/>
      <c r="T630" s="679"/>
      <c r="U630" s="679"/>
    </row>
    <row r="631" spans="1:21" ht="15.75" customHeight="1">
      <c r="A631" s="717" t="s">
        <v>5287</v>
      </c>
      <c r="B631" s="711" t="s">
        <v>5288</v>
      </c>
      <c r="C631" s="712">
        <v>0.33100000000000002</v>
      </c>
      <c r="D631" s="697" t="s">
        <v>3902</v>
      </c>
      <c r="E631" s="702">
        <v>0</v>
      </c>
      <c r="G631" s="678" t="str">
        <f t="shared" si="9"/>
        <v>A0533</v>
      </c>
      <c r="H631" s="679"/>
      <c r="I631" s="1357" t="s">
        <v>5964</v>
      </c>
      <c r="J631" s="741" t="s">
        <v>5058</v>
      </c>
      <c r="K631" s="743">
        <v>4.0400000000000001E-4</v>
      </c>
      <c r="L631" s="743">
        <v>0</v>
      </c>
      <c r="M631" s="681"/>
      <c r="N631" s="679"/>
      <c r="O631" s="679"/>
      <c r="P631" s="679"/>
      <c r="Q631" s="679"/>
      <c r="R631" s="679"/>
      <c r="S631" s="679"/>
      <c r="T631" s="679"/>
      <c r="U631" s="679"/>
    </row>
    <row r="632" spans="1:21" ht="15.75" customHeight="1">
      <c r="A632" s="713"/>
      <c r="B632" s="714"/>
      <c r="C632" s="715"/>
      <c r="D632" s="697" t="s">
        <v>3905</v>
      </c>
      <c r="E632" s="702">
        <v>0.26100000000000001</v>
      </c>
      <c r="G632" s="678" t="str">
        <f t="shared" si="9"/>
        <v>A0533</v>
      </c>
      <c r="H632" s="679"/>
      <c r="I632" s="1357" t="s">
        <v>5965</v>
      </c>
      <c r="J632" s="741" t="s">
        <v>5058</v>
      </c>
      <c r="K632" s="743">
        <v>4.0400000000000001E-4</v>
      </c>
      <c r="L632" s="743">
        <v>4.2999999999999999E-4</v>
      </c>
      <c r="M632" s="681"/>
      <c r="N632" s="679"/>
      <c r="O632" s="679"/>
      <c r="P632" s="679"/>
      <c r="Q632" s="679"/>
      <c r="R632" s="679"/>
      <c r="S632" s="679"/>
      <c r="T632" s="679"/>
      <c r="U632" s="679"/>
    </row>
    <row r="633" spans="1:21" ht="15.75" customHeight="1">
      <c r="A633" s="713"/>
      <c r="B633" s="714"/>
      <c r="C633" s="715"/>
      <c r="D633" s="697" t="s">
        <v>3927</v>
      </c>
      <c r="E633" s="702">
        <v>0.33</v>
      </c>
      <c r="G633" s="678" t="str">
        <f t="shared" si="9"/>
        <v>A0533</v>
      </c>
      <c r="H633" s="679"/>
      <c r="I633" s="1357" t="s">
        <v>5059</v>
      </c>
      <c r="J633" s="741" t="s">
        <v>5061</v>
      </c>
      <c r="K633" s="743">
        <v>4.0099999999999999E-4</v>
      </c>
      <c r="L633" s="743">
        <v>3.4400000000000001E-4</v>
      </c>
      <c r="M633" s="681"/>
      <c r="N633" s="679"/>
      <c r="O633" s="679"/>
      <c r="P633" s="679"/>
      <c r="Q633" s="679"/>
      <c r="R633" s="679"/>
      <c r="S633" s="679"/>
      <c r="T633" s="679"/>
      <c r="U633" s="679"/>
    </row>
    <row r="634" spans="1:21" ht="17.25" customHeight="1">
      <c r="A634" s="703" t="s">
        <v>5292</v>
      </c>
      <c r="B634" s="704" t="s">
        <v>5293</v>
      </c>
      <c r="C634" s="707">
        <v>0.50600000000000001</v>
      </c>
      <c r="D634" s="706"/>
      <c r="E634" s="702">
        <v>0.53399999999999992</v>
      </c>
      <c r="G634" s="678" t="str">
        <f t="shared" si="9"/>
        <v>A0534</v>
      </c>
      <c r="H634" s="679"/>
      <c r="I634" s="1357" t="s">
        <v>5062</v>
      </c>
      <c r="J634" s="741" t="s">
        <v>5064</v>
      </c>
      <c r="K634" s="743">
        <v>1.05E-4</v>
      </c>
      <c r="L634" s="743">
        <v>3.9399999999999998E-4</v>
      </c>
      <c r="M634" s="681"/>
      <c r="N634" s="679"/>
      <c r="O634" s="679"/>
      <c r="P634" s="679"/>
      <c r="Q634" s="679"/>
      <c r="R634" s="679"/>
      <c r="S634" s="679"/>
      <c r="T634" s="679"/>
      <c r="U634" s="679"/>
    </row>
    <row r="635" spans="1:21" ht="17.25" customHeight="1">
      <c r="A635" s="703" t="s">
        <v>5295</v>
      </c>
      <c r="B635" s="704" t="s">
        <v>5296</v>
      </c>
      <c r="C635" s="707">
        <v>0.54900000000000004</v>
      </c>
      <c r="D635" s="706"/>
      <c r="E635" s="702">
        <v>0.495</v>
      </c>
      <c r="G635" s="678" t="str">
        <f t="shared" si="9"/>
        <v>A0536</v>
      </c>
      <c r="H635" s="679"/>
      <c r="I635" s="1357" t="s">
        <v>5065</v>
      </c>
      <c r="J635" s="741" t="s">
        <v>5067</v>
      </c>
      <c r="K635" s="743">
        <v>4.1899999999999999E-4</v>
      </c>
      <c r="L635" s="743">
        <v>3.6299999999999999E-4</v>
      </c>
      <c r="M635" s="681"/>
      <c r="N635" s="679"/>
      <c r="O635" s="679"/>
      <c r="P635" s="679"/>
      <c r="Q635" s="679"/>
      <c r="R635" s="679"/>
      <c r="S635" s="679"/>
      <c r="T635" s="679"/>
      <c r="U635" s="679"/>
    </row>
    <row r="636" spans="1:21" ht="17.25" customHeight="1">
      <c r="A636" s="703" t="s">
        <v>5298</v>
      </c>
      <c r="B636" s="704" t="s">
        <v>5299</v>
      </c>
      <c r="C636" s="707">
        <v>0.54900000000000004</v>
      </c>
      <c r="D636" s="706"/>
      <c r="E636" s="702">
        <v>0.49399999999999999</v>
      </c>
      <c r="G636" s="678" t="str">
        <f t="shared" si="9"/>
        <v>A0537</v>
      </c>
      <c r="H636" s="679"/>
      <c r="I636" s="1357" t="s">
        <v>5068</v>
      </c>
      <c r="J636" s="741" t="s">
        <v>5070</v>
      </c>
      <c r="K636" s="743">
        <v>1.54E-4</v>
      </c>
      <c r="L636" s="743">
        <v>9.800000000000001E-5</v>
      </c>
      <c r="M636" s="681"/>
      <c r="N636" s="679"/>
      <c r="O636" s="679"/>
      <c r="P636" s="679"/>
      <c r="Q636" s="679"/>
      <c r="R636" s="679"/>
      <c r="S636" s="679"/>
      <c r="T636" s="679"/>
      <c r="U636" s="679"/>
    </row>
    <row r="637" spans="1:21" ht="17.25" customHeight="1">
      <c r="A637" s="703" t="s">
        <v>5300</v>
      </c>
      <c r="B637" s="704" t="s">
        <v>5301</v>
      </c>
      <c r="C637" s="707">
        <v>0.51200000000000001</v>
      </c>
      <c r="D637" s="706"/>
      <c r="E637" s="702">
        <v>0.54</v>
      </c>
      <c r="G637" s="678" t="str">
        <f t="shared" si="9"/>
        <v>A0538</v>
      </c>
      <c r="H637" s="679"/>
      <c r="I637" s="1357" t="s">
        <v>5071</v>
      </c>
      <c r="J637" s="741" t="s">
        <v>5073</v>
      </c>
      <c r="K637" s="743">
        <v>3.6400000000000001E-4</v>
      </c>
      <c r="L637" s="743">
        <v>3.0800000000000001E-4</v>
      </c>
      <c r="M637" s="681"/>
      <c r="N637" s="679"/>
      <c r="O637" s="679"/>
      <c r="P637" s="679"/>
      <c r="Q637" s="679"/>
      <c r="R637" s="679"/>
      <c r="S637" s="679"/>
      <c r="T637" s="679"/>
      <c r="U637" s="679"/>
    </row>
    <row r="638" spans="1:21" ht="17.25" customHeight="1">
      <c r="A638" s="703" t="s">
        <v>5303</v>
      </c>
      <c r="B638" s="704" t="s">
        <v>5304</v>
      </c>
      <c r="C638" s="707">
        <v>0.247</v>
      </c>
      <c r="D638" s="706"/>
      <c r="E638" s="702">
        <v>0.40099999999999997</v>
      </c>
      <c r="G638" s="678" t="str">
        <f t="shared" si="9"/>
        <v>A0539</v>
      </c>
      <c r="H638" s="679"/>
      <c r="I638" s="1357" t="s">
        <v>5074</v>
      </c>
      <c r="J638" s="741" t="s">
        <v>5076</v>
      </c>
      <c r="K638" s="743">
        <v>3.6400000000000001E-4</v>
      </c>
      <c r="L638" s="743">
        <v>3.0800000000000001E-4</v>
      </c>
      <c r="M638" s="681"/>
      <c r="N638" s="679"/>
      <c r="O638" s="679"/>
      <c r="P638" s="679"/>
      <c r="Q638" s="679"/>
      <c r="R638" s="679"/>
      <c r="S638" s="679"/>
      <c r="T638" s="679"/>
      <c r="U638" s="679"/>
    </row>
    <row r="639" spans="1:21" ht="17.25" customHeight="1">
      <c r="A639" s="703" t="s">
        <v>5306</v>
      </c>
      <c r="B639" s="704" t="s">
        <v>5307</v>
      </c>
      <c r="C639" s="707">
        <v>0</v>
      </c>
      <c r="D639" s="706"/>
      <c r="E639" s="702">
        <v>0.39</v>
      </c>
      <c r="G639" s="678" t="str">
        <f t="shared" si="9"/>
        <v>A0542</v>
      </c>
      <c r="H639" s="679"/>
      <c r="I639" s="1357" t="s">
        <v>5966</v>
      </c>
      <c r="J639" s="741" t="s">
        <v>5079</v>
      </c>
      <c r="K639" s="743">
        <v>4.9200000000000003E-4</v>
      </c>
      <c r="L639" s="743">
        <v>0</v>
      </c>
      <c r="M639" s="681"/>
      <c r="N639" s="679"/>
      <c r="O639" s="679"/>
      <c r="P639" s="679"/>
      <c r="Q639" s="679"/>
      <c r="R639" s="679"/>
      <c r="S639" s="679"/>
      <c r="T639" s="679"/>
      <c r="U639" s="679"/>
    </row>
    <row r="640" spans="1:21" ht="17.25" customHeight="1">
      <c r="A640" s="703" t="s">
        <v>5309</v>
      </c>
      <c r="B640" s="704" t="s">
        <v>5310</v>
      </c>
      <c r="C640" s="707">
        <v>0.38400000000000001</v>
      </c>
      <c r="D640" s="706"/>
      <c r="E640" s="702">
        <v>0.49200000000000005</v>
      </c>
      <c r="G640" s="678" t="str">
        <f t="shared" si="9"/>
        <v>A0543</v>
      </c>
      <c r="H640" s="679"/>
      <c r="I640" s="1357" t="s">
        <v>5967</v>
      </c>
      <c r="J640" s="741" t="s">
        <v>5079</v>
      </c>
      <c r="K640" s="743">
        <v>4.9200000000000003E-4</v>
      </c>
      <c r="L640" s="743">
        <v>4.3100000000000001E-4</v>
      </c>
      <c r="M640" s="681"/>
      <c r="N640" s="679"/>
      <c r="O640" s="679"/>
      <c r="P640" s="679"/>
      <c r="Q640" s="679"/>
      <c r="R640" s="679"/>
      <c r="S640" s="679"/>
      <c r="T640" s="679"/>
      <c r="U640" s="679"/>
    </row>
    <row r="641" spans="1:21" ht="17.25" customHeight="1">
      <c r="A641" s="703" t="s">
        <v>5312</v>
      </c>
      <c r="B641" s="704" t="s">
        <v>5313</v>
      </c>
      <c r="C641" s="707">
        <v>0.52500000000000002</v>
      </c>
      <c r="D641" s="706"/>
      <c r="E641" s="702">
        <v>0.53200000000000003</v>
      </c>
      <c r="G641" s="678" t="str">
        <f t="shared" si="9"/>
        <v>A0544</v>
      </c>
      <c r="H641" s="679"/>
      <c r="I641" s="1357" t="s">
        <v>5080</v>
      </c>
      <c r="J641" s="741" t="s">
        <v>5082</v>
      </c>
      <c r="K641" s="743">
        <v>5.0799999999999999E-4</v>
      </c>
      <c r="L641" s="743">
        <v>4.5199999999999998E-4</v>
      </c>
      <c r="M641" s="681"/>
      <c r="N641" s="679"/>
      <c r="O641" s="679"/>
      <c r="P641" s="679"/>
      <c r="Q641" s="679"/>
      <c r="R641" s="679"/>
      <c r="S641" s="679"/>
      <c r="T641" s="679"/>
      <c r="U641" s="679"/>
    </row>
    <row r="642" spans="1:21" ht="17.25" customHeight="1">
      <c r="A642" s="703" t="s">
        <v>5314</v>
      </c>
      <c r="B642" s="704" t="s">
        <v>5315</v>
      </c>
      <c r="C642" s="707">
        <v>0.45899999999999996</v>
      </c>
      <c r="D642" s="706"/>
      <c r="E642" s="702">
        <v>0.42199999999999999</v>
      </c>
      <c r="G642" s="678" t="str">
        <f t="shared" si="9"/>
        <v>A0546</v>
      </c>
      <c r="H642" s="679"/>
      <c r="I642" s="1357" t="s">
        <v>5083</v>
      </c>
      <c r="J642" s="741" t="s">
        <v>5085</v>
      </c>
      <c r="K642" s="743">
        <v>5.2999999999999998E-4</v>
      </c>
      <c r="L642" s="743">
        <v>4.7399999999999997E-4</v>
      </c>
      <c r="M642" s="681"/>
      <c r="N642" s="679"/>
      <c r="O642" s="679"/>
      <c r="P642" s="679"/>
      <c r="Q642" s="679"/>
      <c r="R642" s="679"/>
      <c r="S642" s="679"/>
      <c r="T642" s="679"/>
      <c r="U642" s="679"/>
    </row>
    <row r="643" spans="1:21" ht="17.25" customHeight="1">
      <c r="A643" s="703" t="s">
        <v>5317</v>
      </c>
      <c r="B643" s="704" t="s">
        <v>5318</v>
      </c>
      <c r="C643" s="707">
        <v>0.48399999999999999</v>
      </c>
      <c r="D643" s="706"/>
      <c r="E643" s="702">
        <v>0.42899999999999999</v>
      </c>
      <c r="G643" s="678" t="str">
        <f t="shared" si="9"/>
        <v>A0547</v>
      </c>
      <c r="H643" s="679"/>
      <c r="I643" s="1357" t="s">
        <v>5086</v>
      </c>
      <c r="J643" s="741" t="s">
        <v>5088</v>
      </c>
      <c r="K643" s="743">
        <v>4.8899999999999996E-4</v>
      </c>
      <c r="L643" s="743">
        <v>5.1199999999999998E-4</v>
      </c>
      <c r="M643" s="681"/>
      <c r="N643" s="679"/>
      <c r="O643" s="679"/>
      <c r="P643" s="679"/>
      <c r="Q643" s="679"/>
      <c r="R643" s="679"/>
      <c r="S643" s="679"/>
      <c r="T643" s="679"/>
      <c r="U643" s="679"/>
    </row>
    <row r="644" spans="1:21" ht="17.25" customHeight="1">
      <c r="A644" s="703" t="s">
        <v>5320</v>
      </c>
      <c r="B644" s="704" t="s">
        <v>5321</v>
      </c>
      <c r="C644" s="707">
        <v>0.54900000000000004</v>
      </c>
      <c r="D644" s="706"/>
      <c r="E644" s="702">
        <v>0.49399999999999999</v>
      </c>
      <c r="G644" s="678" t="str">
        <f t="shared" si="9"/>
        <v>A0548</v>
      </c>
      <c r="H644" s="679"/>
      <c r="I644" s="1357" t="s">
        <v>5091</v>
      </c>
      <c r="J644" s="741" t="s">
        <v>5093</v>
      </c>
      <c r="K644" s="743">
        <v>5.22E-4</v>
      </c>
      <c r="L644" s="743">
        <v>5.0799999999999999E-4</v>
      </c>
      <c r="M644" s="681"/>
      <c r="N644" s="679"/>
      <c r="O644" s="679"/>
      <c r="P644" s="679"/>
      <c r="Q644" s="679"/>
      <c r="R644" s="679"/>
      <c r="S644" s="679"/>
      <c r="T644" s="679"/>
      <c r="U644" s="679"/>
    </row>
    <row r="645" spans="1:21" ht="17.25" customHeight="1">
      <c r="A645" s="703" t="s">
        <v>5323</v>
      </c>
      <c r="B645" s="704" t="s">
        <v>5324</v>
      </c>
      <c r="C645" s="705">
        <v>0.47</v>
      </c>
      <c r="D645" s="706"/>
      <c r="E645" s="702">
        <v>0.443</v>
      </c>
      <c r="G645" s="678" t="str">
        <f t="shared" si="9"/>
        <v>A0549</v>
      </c>
      <c r="H645" s="679"/>
      <c r="I645" s="1357" t="s">
        <v>5094</v>
      </c>
      <c r="J645" s="741" t="s">
        <v>5096</v>
      </c>
      <c r="K645" s="743">
        <v>4.95E-4</v>
      </c>
      <c r="L645" s="743">
        <v>5.3899999999999998E-4</v>
      </c>
      <c r="M645" s="681"/>
      <c r="N645" s="679"/>
      <c r="O645" s="679"/>
      <c r="P645" s="679"/>
      <c r="Q645" s="679"/>
      <c r="R645" s="679"/>
      <c r="S645" s="679"/>
      <c r="T645" s="679"/>
      <c r="U645" s="679"/>
    </row>
    <row r="646" spans="1:21" ht="17.25" customHeight="1">
      <c r="A646" s="703" t="s">
        <v>5325</v>
      </c>
      <c r="B646" s="704" t="s">
        <v>5326</v>
      </c>
      <c r="C646" s="707">
        <v>0.32600000000000001</v>
      </c>
      <c r="D646" s="706"/>
      <c r="E646" s="702">
        <v>0.45600000000000002</v>
      </c>
      <c r="G646" s="678" t="str">
        <f t="shared" si="9"/>
        <v>A0551</v>
      </c>
      <c r="H646" s="679"/>
      <c r="I646" s="1357" t="s">
        <v>5097</v>
      </c>
      <c r="J646" s="741" t="s">
        <v>5099</v>
      </c>
      <c r="K646" s="743">
        <v>4.7600000000000002E-4</v>
      </c>
      <c r="L646" s="743">
        <v>4.2000000000000002E-4</v>
      </c>
      <c r="M646" s="681"/>
      <c r="N646" s="679"/>
      <c r="O646" s="679"/>
      <c r="P646" s="679"/>
      <c r="Q646" s="679"/>
      <c r="R646" s="679"/>
      <c r="S646" s="679"/>
      <c r="T646" s="679"/>
      <c r="U646" s="679"/>
    </row>
    <row r="647" spans="1:21" ht="17.25" customHeight="1">
      <c r="A647" s="703" t="s">
        <v>5328</v>
      </c>
      <c r="B647" s="704" t="s">
        <v>5329</v>
      </c>
      <c r="C647" s="707">
        <v>0.44700000000000001</v>
      </c>
      <c r="D647" s="706"/>
      <c r="E647" s="702">
        <v>0.39200000000000002</v>
      </c>
      <c r="G647" s="678" t="str">
        <f t="shared" ref="G647:G710" si="10">IF(A647="",G646,A647)</f>
        <v>A0552</v>
      </c>
      <c r="H647" s="679"/>
      <c r="I647" s="1357" t="s">
        <v>5968</v>
      </c>
      <c r="J647" s="741" t="s">
        <v>5102</v>
      </c>
      <c r="K647" s="743">
        <v>4.7600000000000002E-4</v>
      </c>
      <c r="L647" s="743">
        <v>0</v>
      </c>
      <c r="M647" s="681"/>
      <c r="N647" s="679"/>
      <c r="O647" s="679"/>
      <c r="P647" s="679"/>
      <c r="Q647" s="679"/>
      <c r="R647" s="679"/>
      <c r="S647" s="679"/>
      <c r="T647" s="679"/>
      <c r="U647" s="679"/>
    </row>
    <row r="648" spans="1:21" ht="15.75" customHeight="1">
      <c r="A648" s="716" t="s">
        <v>5331</v>
      </c>
      <c r="B648" s="709" t="s">
        <v>5332</v>
      </c>
      <c r="C648" s="720">
        <v>0.47</v>
      </c>
      <c r="D648" s="697" t="s">
        <v>3902</v>
      </c>
      <c r="E648" s="702">
        <v>0.29500000000000004</v>
      </c>
      <c r="G648" s="678" t="str">
        <f t="shared" si="10"/>
        <v>A0553</v>
      </c>
      <c r="H648" s="679"/>
      <c r="I648" s="1357" t="s">
        <v>5969</v>
      </c>
      <c r="J648" s="741" t="s">
        <v>5102</v>
      </c>
      <c r="K648" s="743">
        <v>4.7600000000000002E-4</v>
      </c>
      <c r="L648" s="743">
        <v>4.2400000000000001E-4</v>
      </c>
      <c r="M648" s="681"/>
      <c r="N648" s="679"/>
      <c r="O648" s="679"/>
      <c r="P648" s="679"/>
      <c r="Q648" s="679"/>
      <c r="R648" s="679"/>
      <c r="S648" s="679"/>
      <c r="T648" s="679"/>
      <c r="U648" s="679"/>
    </row>
    <row r="649" spans="1:21" ht="15.75" customHeight="1">
      <c r="A649" s="699"/>
      <c r="B649" s="700"/>
      <c r="C649" s="721"/>
      <c r="D649" s="697" t="s">
        <v>3921</v>
      </c>
      <c r="E649" s="702">
        <v>0.63300000000000001</v>
      </c>
      <c r="G649" s="678" t="str">
        <f t="shared" si="10"/>
        <v>A0553</v>
      </c>
      <c r="H649" s="679"/>
      <c r="I649" s="1357" t="s">
        <v>5103</v>
      </c>
      <c r="J649" s="741" t="s">
        <v>5105</v>
      </c>
      <c r="K649" s="743">
        <v>3.2499999999999999E-4</v>
      </c>
      <c r="L649" s="743">
        <v>3.1100000000000002E-4</v>
      </c>
      <c r="M649" s="681"/>
      <c r="N649" s="679"/>
      <c r="O649" s="679"/>
      <c r="P649" s="679"/>
      <c r="Q649" s="679"/>
      <c r="R649" s="679"/>
      <c r="S649" s="679"/>
      <c r="T649" s="679"/>
      <c r="U649" s="679"/>
    </row>
    <row r="650" spans="1:21" ht="17.25" customHeight="1">
      <c r="A650" s="703" t="s">
        <v>5335</v>
      </c>
      <c r="B650" s="704" t="s">
        <v>5336</v>
      </c>
      <c r="C650" s="707">
        <v>0.41699999999999998</v>
      </c>
      <c r="D650" s="706"/>
      <c r="E650" s="702">
        <v>0.36200000000000004</v>
      </c>
      <c r="G650" s="678" t="str">
        <f t="shared" si="10"/>
        <v>A0554</v>
      </c>
      <c r="H650" s="679"/>
      <c r="I650" s="1357" t="s">
        <v>5106</v>
      </c>
      <c r="J650" s="741" t="s">
        <v>5108</v>
      </c>
      <c r="K650" s="743">
        <v>4.5300000000000001E-4</v>
      </c>
      <c r="L650" s="743">
        <v>4.5300000000000001E-4</v>
      </c>
      <c r="M650" s="681"/>
      <c r="N650" s="679"/>
      <c r="O650" s="679"/>
      <c r="P650" s="679"/>
      <c r="Q650" s="679"/>
      <c r="R650" s="679"/>
      <c r="S650" s="679"/>
      <c r="T650" s="679"/>
      <c r="U650" s="679"/>
    </row>
    <row r="651" spans="1:21" ht="17.25" customHeight="1">
      <c r="A651" s="703" t="s">
        <v>5338</v>
      </c>
      <c r="B651" s="704" t="s">
        <v>5339</v>
      </c>
      <c r="C651" s="705">
        <v>0.47</v>
      </c>
      <c r="D651" s="706"/>
      <c r="E651" s="722">
        <v>0.47</v>
      </c>
      <c r="G651" s="678" t="str">
        <f t="shared" si="10"/>
        <v>A0555</v>
      </c>
      <c r="H651" s="679"/>
      <c r="I651" s="1357" t="s">
        <v>5970</v>
      </c>
      <c r="J651" s="741" t="s">
        <v>5111</v>
      </c>
      <c r="K651" s="743">
        <v>3.8900000000000002E-4</v>
      </c>
      <c r="L651" s="743">
        <v>0</v>
      </c>
      <c r="M651" s="681"/>
      <c r="N651" s="679"/>
      <c r="O651" s="679"/>
      <c r="P651" s="679"/>
      <c r="Q651" s="679"/>
      <c r="R651" s="679"/>
      <c r="S651" s="679"/>
      <c r="T651" s="679"/>
      <c r="U651" s="679"/>
    </row>
    <row r="652" spans="1:21" ht="17.25" customHeight="1">
      <c r="A652" s="703" t="s">
        <v>5341</v>
      </c>
      <c r="B652" s="704" t="s">
        <v>5342</v>
      </c>
      <c r="C652" s="707">
        <v>0.505</v>
      </c>
      <c r="D652" s="706"/>
      <c r="E652" s="702">
        <v>0.29300000000000004</v>
      </c>
      <c r="G652" s="678" t="str">
        <f t="shared" si="10"/>
        <v>A0556</v>
      </c>
      <c r="H652" s="679"/>
      <c r="I652" s="1357" t="s">
        <v>5971</v>
      </c>
      <c r="J652" s="741" t="s">
        <v>5111</v>
      </c>
      <c r="K652" s="743">
        <v>3.8900000000000002E-4</v>
      </c>
      <c r="L652" s="743">
        <v>4.46E-4</v>
      </c>
      <c r="M652" s="681"/>
      <c r="N652" s="679"/>
      <c r="O652" s="679"/>
      <c r="P652" s="679"/>
      <c r="Q652" s="679"/>
      <c r="R652" s="679"/>
      <c r="S652" s="679"/>
      <c r="T652" s="679"/>
      <c r="U652" s="679"/>
    </row>
    <row r="653" spans="1:21" ht="17.25" customHeight="1">
      <c r="A653" s="703" t="s">
        <v>5344</v>
      </c>
      <c r="B653" s="704" t="s">
        <v>5345</v>
      </c>
      <c r="C653" s="707">
        <v>1.6E-2</v>
      </c>
      <c r="D653" s="706"/>
      <c r="E653" s="702">
        <v>0.433</v>
      </c>
      <c r="G653" s="678" t="str">
        <f t="shared" si="10"/>
        <v>A0557</v>
      </c>
      <c r="H653" s="679"/>
      <c r="I653" s="1357" t="s">
        <v>5112</v>
      </c>
      <c r="J653" s="741" t="s">
        <v>5114</v>
      </c>
      <c r="K653" s="743">
        <v>3.0200000000000002E-4</v>
      </c>
      <c r="L653" s="743">
        <v>5.2899999999999996E-4</v>
      </c>
      <c r="M653" s="681"/>
      <c r="N653" s="679"/>
      <c r="O653" s="679"/>
      <c r="P653" s="679"/>
      <c r="Q653" s="679"/>
      <c r="R653" s="679"/>
      <c r="S653" s="679"/>
      <c r="T653" s="679"/>
      <c r="U653" s="679"/>
    </row>
    <row r="654" spans="1:21" ht="17.25" customHeight="1">
      <c r="A654" s="703" t="s">
        <v>5347</v>
      </c>
      <c r="B654" s="704" t="s">
        <v>5348</v>
      </c>
      <c r="C654" s="707">
        <v>0.45399999999999996</v>
      </c>
      <c r="D654" s="706"/>
      <c r="E654" s="702">
        <v>0.39900000000000002</v>
      </c>
      <c r="G654" s="678" t="str">
        <f t="shared" si="10"/>
        <v>A0558</v>
      </c>
      <c r="H654" s="679"/>
      <c r="I654" s="1357" t="s">
        <v>5115</v>
      </c>
      <c r="J654" s="741" t="s">
        <v>5117</v>
      </c>
      <c r="K654" s="743">
        <v>4.9399999999999997E-4</v>
      </c>
      <c r="L654" s="743">
        <v>4.8799999999999999E-4</v>
      </c>
      <c r="M654" s="681"/>
      <c r="N654" s="679"/>
      <c r="O654" s="679"/>
      <c r="P654" s="679"/>
      <c r="Q654" s="679"/>
      <c r="R654" s="679"/>
      <c r="S654" s="679"/>
      <c r="T654" s="679"/>
      <c r="U654" s="679"/>
    </row>
    <row r="655" spans="1:21" ht="17.25" customHeight="1">
      <c r="A655" s="703" t="s">
        <v>5350</v>
      </c>
      <c r="B655" s="704" t="s">
        <v>5351</v>
      </c>
      <c r="C655" s="707">
        <v>0.48099999999999998</v>
      </c>
      <c r="D655" s="706"/>
      <c r="E655" s="702">
        <v>0.42700000000000005</v>
      </c>
      <c r="G655" s="678" t="str">
        <f t="shared" si="10"/>
        <v>A0559</v>
      </c>
      <c r="H655" s="679"/>
      <c r="I655" s="1357" t="s">
        <v>5972</v>
      </c>
      <c r="J655" s="741" t="s">
        <v>5120</v>
      </c>
      <c r="K655" s="743">
        <v>5.0500000000000002E-4</v>
      </c>
      <c r="L655" s="743">
        <v>0</v>
      </c>
      <c r="M655" s="681"/>
      <c r="N655" s="679"/>
      <c r="O655" s="679"/>
      <c r="P655" s="679"/>
      <c r="Q655" s="679"/>
      <c r="R655" s="679"/>
      <c r="S655" s="679"/>
      <c r="T655" s="679"/>
      <c r="U655" s="679"/>
    </row>
    <row r="656" spans="1:21" ht="30.2" customHeight="1">
      <c r="A656" s="703" t="s">
        <v>5353</v>
      </c>
      <c r="B656" s="704" t="s">
        <v>5354</v>
      </c>
      <c r="C656" s="707">
        <v>0.54100000000000004</v>
      </c>
      <c r="D656" s="708"/>
      <c r="E656" s="702">
        <v>0.55500000000000005</v>
      </c>
      <c r="G656" s="678" t="str">
        <f t="shared" si="10"/>
        <v>A0560</v>
      </c>
      <c r="H656" s="679"/>
      <c r="I656" s="1357" t="s">
        <v>5973</v>
      </c>
      <c r="J656" s="741" t="s">
        <v>5120</v>
      </c>
      <c r="K656" s="743">
        <v>5.0500000000000002E-4</v>
      </c>
      <c r="L656" s="743">
        <v>5.5800000000000001E-4</v>
      </c>
      <c r="M656" s="681"/>
      <c r="N656" s="679"/>
      <c r="O656" s="679"/>
      <c r="P656" s="679"/>
      <c r="Q656" s="679"/>
      <c r="R656" s="679"/>
      <c r="S656" s="679"/>
      <c r="T656" s="679"/>
      <c r="U656" s="679"/>
    </row>
    <row r="657" spans="1:21" ht="30.2" customHeight="1">
      <c r="A657" s="703" t="s">
        <v>5356</v>
      </c>
      <c r="B657" s="704" t="s">
        <v>5357</v>
      </c>
      <c r="C657" s="707">
        <v>0.25</v>
      </c>
      <c r="D657" s="708"/>
      <c r="E657" s="702">
        <v>0.40499999999999997</v>
      </c>
      <c r="G657" s="678" t="str">
        <f t="shared" si="10"/>
        <v>A0562</v>
      </c>
      <c r="H657" s="679"/>
      <c r="I657" s="1357" t="s">
        <v>5974</v>
      </c>
      <c r="J657" s="741" t="s">
        <v>5975</v>
      </c>
      <c r="K657" s="743">
        <v>4.5900000000000004E-4</v>
      </c>
      <c r="L657" s="743">
        <v>4.7299999999999995E-4</v>
      </c>
      <c r="M657" s="681"/>
      <c r="N657" s="679"/>
      <c r="O657" s="679"/>
      <c r="P657" s="679"/>
      <c r="Q657" s="679"/>
      <c r="R657" s="679"/>
      <c r="S657" s="679"/>
      <c r="T657" s="679"/>
      <c r="U657" s="679"/>
    </row>
    <row r="658" spans="1:21" ht="30.2" customHeight="1">
      <c r="A658" s="703" t="s">
        <v>5359</v>
      </c>
      <c r="B658" s="704" t="s">
        <v>5360</v>
      </c>
      <c r="C658" s="707">
        <v>9.5000000000000001E-2</v>
      </c>
      <c r="D658" s="708"/>
      <c r="E658" s="702">
        <v>0.12999999999999998</v>
      </c>
      <c r="G658" s="678" t="str">
        <f t="shared" si="10"/>
        <v>A0565</v>
      </c>
      <c r="H658" s="679"/>
      <c r="I658" s="1357" t="s">
        <v>5121</v>
      </c>
      <c r="J658" s="741" t="s">
        <v>5976</v>
      </c>
      <c r="K658" s="743">
        <v>4.6500000000000003E-4</v>
      </c>
      <c r="L658" s="743">
        <v>4.35E-4</v>
      </c>
      <c r="M658" s="681"/>
      <c r="N658" s="679"/>
      <c r="O658" s="679"/>
      <c r="P658" s="679"/>
      <c r="Q658" s="679"/>
      <c r="R658" s="679"/>
      <c r="S658" s="679"/>
      <c r="T658" s="679"/>
      <c r="U658" s="679"/>
    </row>
    <row r="659" spans="1:21" ht="17.25" customHeight="1">
      <c r="A659" s="703" t="s">
        <v>5362</v>
      </c>
      <c r="B659" s="719" t="s">
        <v>5363</v>
      </c>
      <c r="C659" s="707">
        <v>0.53399999999999992</v>
      </c>
      <c r="D659" s="706"/>
      <c r="E659" s="702">
        <v>0.47899999999999998</v>
      </c>
      <c r="G659" s="678" t="str">
        <f t="shared" si="10"/>
        <v>A0566</v>
      </c>
      <c r="H659" s="679"/>
      <c r="I659" s="1357" t="s">
        <v>5123</v>
      </c>
      <c r="J659" s="741" t="s">
        <v>5125</v>
      </c>
      <c r="K659" s="743">
        <v>4.9399999999999997E-4</v>
      </c>
      <c r="L659" s="743">
        <v>5.1599999999999997E-4</v>
      </c>
      <c r="M659" s="681"/>
      <c r="N659" s="679"/>
      <c r="O659" s="679"/>
      <c r="P659" s="679"/>
      <c r="Q659" s="679"/>
      <c r="R659" s="679"/>
      <c r="S659" s="679"/>
      <c r="T659" s="679"/>
      <c r="U659" s="679"/>
    </row>
    <row r="660" spans="1:21" ht="17.25" customHeight="1">
      <c r="A660" s="703" t="s">
        <v>5364</v>
      </c>
      <c r="B660" s="704" t="s">
        <v>5365</v>
      </c>
      <c r="C660" s="707">
        <v>0.56200000000000006</v>
      </c>
      <c r="D660" s="706"/>
      <c r="E660" s="702">
        <v>0.50700000000000001</v>
      </c>
      <c r="G660" s="678" t="str">
        <f t="shared" si="10"/>
        <v>A0567</v>
      </c>
      <c r="H660" s="679"/>
      <c r="I660" s="1357" t="s">
        <v>5130</v>
      </c>
      <c r="J660" s="741" t="s">
        <v>5977</v>
      </c>
      <c r="K660" s="743">
        <v>4.9700000000000005E-4</v>
      </c>
      <c r="L660" s="743">
        <v>0</v>
      </c>
      <c r="M660" s="681"/>
      <c r="N660" s="679"/>
      <c r="O660" s="679"/>
      <c r="P660" s="679"/>
      <c r="Q660" s="679"/>
      <c r="R660" s="679"/>
      <c r="S660" s="679"/>
      <c r="T660" s="679"/>
      <c r="U660" s="679"/>
    </row>
    <row r="661" spans="1:21" ht="17.25" customHeight="1">
      <c r="A661" s="703" t="s">
        <v>5367</v>
      </c>
      <c r="B661" s="704" t="s">
        <v>5368</v>
      </c>
      <c r="C661" s="707">
        <v>0.49099999999999999</v>
      </c>
      <c r="D661" s="706"/>
      <c r="E661" s="702">
        <v>0.43600000000000005</v>
      </c>
      <c r="G661" s="678" t="str">
        <f t="shared" si="10"/>
        <v>A0568</v>
      </c>
      <c r="H661" s="679"/>
      <c r="I661" s="1357" t="s">
        <v>5978</v>
      </c>
      <c r="J661" s="741" t="s">
        <v>5977</v>
      </c>
      <c r="K661" s="743">
        <v>4.9700000000000005E-4</v>
      </c>
      <c r="L661" s="743">
        <v>2.0100000000000001E-4</v>
      </c>
      <c r="M661" s="681"/>
      <c r="N661" s="679"/>
      <c r="O661" s="679"/>
      <c r="P661" s="679"/>
      <c r="Q661" s="679"/>
      <c r="R661" s="679"/>
      <c r="S661" s="679"/>
      <c r="T661" s="679"/>
      <c r="U661" s="679"/>
    </row>
    <row r="662" spans="1:21" ht="17.25" customHeight="1">
      <c r="A662" s="703" t="s">
        <v>5370</v>
      </c>
      <c r="B662" s="704" t="s">
        <v>5371</v>
      </c>
      <c r="C662" s="707">
        <v>0.44700000000000001</v>
      </c>
      <c r="D662" s="706"/>
      <c r="E662" s="702">
        <v>0.39200000000000002</v>
      </c>
      <c r="G662" s="678" t="str">
        <f t="shared" si="10"/>
        <v>A0570</v>
      </c>
      <c r="H662" s="679"/>
      <c r="I662" s="1357" t="s">
        <v>5979</v>
      </c>
      <c r="J662" s="741" t="s">
        <v>5977</v>
      </c>
      <c r="K662" s="743">
        <v>4.9700000000000005E-4</v>
      </c>
      <c r="L662" s="743">
        <v>5.2900000000000006E-4</v>
      </c>
      <c r="M662" s="681"/>
      <c r="N662" s="679"/>
      <c r="O662" s="679"/>
      <c r="P662" s="679"/>
      <c r="Q662" s="679"/>
      <c r="R662" s="679"/>
      <c r="S662" s="679"/>
      <c r="T662" s="679"/>
      <c r="U662" s="679"/>
    </row>
    <row r="663" spans="1:21" ht="17.25" customHeight="1">
      <c r="A663" s="703" t="s">
        <v>5373</v>
      </c>
      <c r="B663" s="704" t="s">
        <v>5374</v>
      </c>
      <c r="C663" s="707">
        <v>0.49099999999999999</v>
      </c>
      <c r="D663" s="706"/>
      <c r="E663" s="702">
        <v>0.54199999999999993</v>
      </c>
      <c r="G663" s="678" t="str">
        <f t="shared" si="10"/>
        <v>A0571</v>
      </c>
      <c r="H663" s="679"/>
      <c r="I663" s="1357" t="s">
        <v>5131</v>
      </c>
      <c r="J663" s="741" t="s">
        <v>5980</v>
      </c>
      <c r="K663" s="743">
        <v>5.31E-4</v>
      </c>
      <c r="L663" s="743">
        <v>5.1400000000000003E-4</v>
      </c>
      <c r="M663" s="681"/>
      <c r="N663" s="679"/>
      <c r="O663" s="679"/>
      <c r="P663" s="679"/>
      <c r="Q663" s="679"/>
      <c r="R663" s="679"/>
      <c r="S663" s="679"/>
      <c r="T663" s="679"/>
      <c r="U663" s="679"/>
    </row>
    <row r="664" spans="1:21" ht="17.25" customHeight="1">
      <c r="A664" s="703" t="s">
        <v>5376</v>
      </c>
      <c r="B664" s="704" t="s">
        <v>5377</v>
      </c>
      <c r="C664" s="707">
        <v>0.54900000000000004</v>
      </c>
      <c r="D664" s="706"/>
      <c r="E664" s="702">
        <v>0.58499999999999996</v>
      </c>
      <c r="G664" s="678" t="str">
        <f t="shared" si="10"/>
        <v>A0572</v>
      </c>
      <c r="H664" s="679"/>
      <c r="I664" s="1357" t="s">
        <v>5133</v>
      </c>
      <c r="J664" s="741" t="s">
        <v>5135</v>
      </c>
      <c r="K664" s="743">
        <v>5.8100000000000003E-4</v>
      </c>
      <c r="L664" s="743">
        <v>5.6400000000000005E-4</v>
      </c>
      <c r="M664" s="681"/>
      <c r="N664" s="679"/>
      <c r="O664" s="679"/>
      <c r="P664" s="679"/>
      <c r="Q664" s="679"/>
      <c r="R664" s="679"/>
      <c r="S664" s="679"/>
      <c r="T664" s="679"/>
      <c r="U664" s="679"/>
    </row>
    <row r="665" spans="1:21">
      <c r="A665" s="703" t="s">
        <v>5379</v>
      </c>
      <c r="B665" s="704" t="s">
        <v>5380</v>
      </c>
      <c r="C665" s="707">
        <v>0.33200000000000002</v>
      </c>
      <c r="D665" s="708"/>
      <c r="E665" s="702">
        <v>0.47</v>
      </c>
      <c r="G665" s="678" t="str">
        <f t="shared" si="10"/>
        <v>A0575</v>
      </c>
      <c r="H665" s="679"/>
      <c r="I665" s="1357" t="s">
        <v>5136</v>
      </c>
      <c r="J665" s="741" t="s">
        <v>5138</v>
      </c>
      <c r="K665" s="743">
        <v>3.2200000000000002E-4</v>
      </c>
      <c r="L665" s="743">
        <v>2.6600000000000001E-4</v>
      </c>
      <c r="M665" s="681"/>
      <c r="N665" s="679"/>
      <c r="O665" s="679"/>
      <c r="P665" s="679"/>
      <c r="Q665" s="679"/>
      <c r="R665" s="679"/>
      <c r="S665" s="679"/>
      <c r="T665" s="679"/>
      <c r="U665" s="679"/>
    </row>
    <row r="666" spans="1:21" ht="15.75" customHeight="1">
      <c r="A666" s="716" t="s">
        <v>5382</v>
      </c>
      <c r="B666" s="709" t="s">
        <v>5383</v>
      </c>
      <c r="C666" s="696">
        <v>0.13400000000000001</v>
      </c>
      <c r="D666" s="697" t="s">
        <v>3902</v>
      </c>
      <c r="E666" s="702">
        <v>0</v>
      </c>
      <c r="G666" s="678" t="str">
        <f t="shared" si="10"/>
        <v>A0577</v>
      </c>
      <c r="H666" s="679"/>
      <c r="I666" s="1357" t="s">
        <v>5139</v>
      </c>
      <c r="J666" s="741" t="s">
        <v>5141</v>
      </c>
      <c r="K666" s="743">
        <v>5.1000000000000004E-4</v>
      </c>
      <c r="L666" s="743">
        <v>5.2800000000000004E-4</v>
      </c>
      <c r="M666" s="681"/>
      <c r="N666" s="679"/>
      <c r="O666" s="679"/>
      <c r="P666" s="679"/>
      <c r="Q666" s="679"/>
      <c r="R666" s="679"/>
      <c r="S666" s="679"/>
      <c r="T666" s="679"/>
      <c r="U666" s="679"/>
    </row>
    <row r="667" spans="1:21" ht="15.75" customHeight="1">
      <c r="A667" s="699"/>
      <c r="B667" s="700"/>
      <c r="C667" s="701"/>
      <c r="D667" s="697" t="s">
        <v>3921</v>
      </c>
      <c r="E667" s="702">
        <v>0.312</v>
      </c>
      <c r="G667" s="678" t="str">
        <f t="shared" si="10"/>
        <v>A0577</v>
      </c>
      <c r="H667" s="679"/>
      <c r="I667" s="1357" t="s">
        <v>5142</v>
      </c>
      <c r="J667" s="741" t="s">
        <v>5144</v>
      </c>
      <c r="K667" s="743">
        <v>4.5800000000000002E-4</v>
      </c>
      <c r="L667" s="743">
        <v>4.5800000000000002E-4</v>
      </c>
      <c r="M667" s="681"/>
      <c r="N667" s="679"/>
      <c r="O667" s="679"/>
      <c r="P667" s="679"/>
      <c r="Q667" s="679"/>
      <c r="R667" s="679"/>
      <c r="S667" s="679"/>
      <c r="T667" s="679"/>
      <c r="U667" s="679"/>
    </row>
    <row r="668" spans="1:21" ht="17.25" customHeight="1">
      <c r="A668" s="703" t="s">
        <v>5386</v>
      </c>
      <c r="B668" s="704" t="s">
        <v>5387</v>
      </c>
      <c r="C668" s="707">
        <v>0.48299999999999998</v>
      </c>
      <c r="D668" s="706"/>
      <c r="E668" s="702">
        <v>0.504</v>
      </c>
      <c r="G668" s="678" t="str">
        <f t="shared" si="10"/>
        <v>A0578</v>
      </c>
      <c r="H668" s="679"/>
      <c r="I668" s="1357" t="s">
        <v>5145</v>
      </c>
      <c r="J668" s="741" t="s">
        <v>5147</v>
      </c>
      <c r="K668" s="743">
        <v>6.96E-4</v>
      </c>
      <c r="L668" s="743">
        <v>6.8300000000000001E-4</v>
      </c>
      <c r="M668" s="681"/>
      <c r="N668" s="679"/>
      <c r="O668" s="679"/>
      <c r="P668" s="679"/>
      <c r="Q668" s="679"/>
      <c r="R668" s="679"/>
      <c r="S668" s="679"/>
      <c r="T668" s="679"/>
      <c r="U668" s="679"/>
    </row>
    <row r="669" spans="1:21" ht="17.25" customHeight="1">
      <c r="A669" s="703" t="s">
        <v>5389</v>
      </c>
      <c r="B669" s="704" t="s">
        <v>5390</v>
      </c>
      <c r="C669" s="707">
        <v>0.52500000000000002</v>
      </c>
      <c r="D669" s="706"/>
      <c r="E669" s="702">
        <v>0.55999999999999994</v>
      </c>
      <c r="G669" s="678" t="str">
        <f t="shared" si="10"/>
        <v>A0579</v>
      </c>
      <c r="H669" s="679"/>
      <c r="I669" s="1357" t="s">
        <v>5148</v>
      </c>
      <c r="J669" s="741" t="s">
        <v>5150</v>
      </c>
      <c r="K669" s="743">
        <v>4.26E-4</v>
      </c>
      <c r="L669" s="743">
        <v>4.9200000000000003E-4</v>
      </c>
      <c r="M669" s="681"/>
      <c r="N669" s="679"/>
      <c r="O669" s="679"/>
      <c r="P669" s="679"/>
      <c r="Q669" s="679"/>
      <c r="R669" s="679"/>
      <c r="S669" s="679"/>
      <c r="T669" s="679"/>
      <c r="U669" s="679"/>
    </row>
    <row r="670" spans="1:21" ht="17.25" customHeight="1">
      <c r="A670" s="703" t="s">
        <v>5391</v>
      </c>
      <c r="B670" s="704" t="s">
        <v>5392</v>
      </c>
      <c r="C670" s="707">
        <v>0.49799999999999994</v>
      </c>
      <c r="D670" s="706"/>
      <c r="E670" s="702">
        <v>0.52500000000000002</v>
      </c>
      <c r="G670" s="678" t="str">
        <f t="shared" si="10"/>
        <v>A0580</v>
      </c>
      <c r="H670" s="679"/>
      <c r="I670" s="1357" t="s">
        <v>5151</v>
      </c>
      <c r="J670" s="741" t="s">
        <v>5153</v>
      </c>
      <c r="K670" s="743">
        <v>4.7699999999999999E-4</v>
      </c>
      <c r="L670" s="743">
        <v>4.6799999999999999E-4</v>
      </c>
      <c r="M670" s="681"/>
      <c r="N670" s="679"/>
      <c r="O670" s="679"/>
      <c r="P670" s="679"/>
      <c r="Q670" s="679"/>
      <c r="R670" s="679"/>
      <c r="S670" s="679"/>
      <c r="T670" s="679"/>
      <c r="U670" s="679"/>
    </row>
    <row r="671" spans="1:21" ht="15.75" customHeight="1">
      <c r="A671" s="716" t="s">
        <v>5394</v>
      </c>
      <c r="B671" s="709" t="s">
        <v>5395</v>
      </c>
      <c r="C671" s="696">
        <v>0.44600000000000001</v>
      </c>
      <c r="D671" s="697" t="s">
        <v>3902</v>
      </c>
      <c r="E671" s="702">
        <v>8.0000000000000002E-3</v>
      </c>
      <c r="G671" s="678" t="str">
        <f t="shared" si="10"/>
        <v>A0581</v>
      </c>
      <c r="H671" s="679"/>
      <c r="I671" s="1357" t="s">
        <v>5981</v>
      </c>
      <c r="J671" s="741" t="s">
        <v>5982</v>
      </c>
      <c r="K671" s="743">
        <v>4.75E-4</v>
      </c>
      <c r="L671" s="743">
        <v>0</v>
      </c>
      <c r="M671" s="681"/>
      <c r="N671" s="679"/>
      <c r="O671" s="679"/>
      <c r="P671" s="679"/>
      <c r="Q671" s="679"/>
      <c r="R671" s="679"/>
      <c r="S671" s="679"/>
      <c r="T671" s="679"/>
      <c r="U671" s="679"/>
    </row>
    <row r="672" spans="1:21" ht="15.75" customHeight="1">
      <c r="A672" s="699"/>
      <c r="B672" s="700"/>
      <c r="C672" s="701"/>
      <c r="D672" s="697" t="s">
        <v>3921</v>
      </c>
      <c r="E672" s="702">
        <v>0.39200000000000002</v>
      </c>
      <c r="G672" s="678" t="str">
        <f t="shared" si="10"/>
        <v>A0581</v>
      </c>
      <c r="H672" s="679"/>
      <c r="I672" s="1357" t="s">
        <v>5983</v>
      </c>
      <c r="J672" s="741" t="s">
        <v>5982</v>
      </c>
      <c r="K672" s="743">
        <v>4.75E-4</v>
      </c>
      <c r="L672" s="743">
        <v>4.1899999999999999E-4</v>
      </c>
      <c r="M672" s="681"/>
      <c r="N672" s="679"/>
      <c r="O672" s="679"/>
      <c r="P672" s="679"/>
      <c r="Q672" s="679"/>
      <c r="R672" s="679"/>
      <c r="S672" s="679"/>
      <c r="T672" s="679"/>
      <c r="U672" s="679"/>
    </row>
    <row r="673" spans="1:21" ht="17.25" customHeight="1">
      <c r="A673" s="703" t="s">
        <v>5397</v>
      </c>
      <c r="B673" s="704" t="s">
        <v>5398</v>
      </c>
      <c r="C673" s="707">
        <v>0.50800000000000001</v>
      </c>
      <c r="D673" s="706"/>
      <c r="E673" s="702">
        <v>0.45300000000000001</v>
      </c>
      <c r="G673" s="678" t="str">
        <f t="shared" si="10"/>
        <v>A0582</v>
      </c>
      <c r="H673" s="679"/>
      <c r="I673" s="1357" t="s">
        <v>5158</v>
      </c>
      <c r="J673" s="741" t="s">
        <v>5160</v>
      </c>
      <c r="K673" s="743">
        <v>5.22E-4</v>
      </c>
      <c r="L673" s="743">
        <v>5.1999999999999995E-4</v>
      </c>
      <c r="M673" s="681"/>
      <c r="N673" s="679"/>
      <c r="O673" s="679"/>
      <c r="P673" s="679"/>
      <c r="Q673" s="679"/>
      <c r="R673" s="679"/>
      <c r="S673" s="679"/>
      <c r="T673" s="679"/>
      <c r="U673" s="679"/>
    </row>
    <row r="674" spans="1:21" ht="17.25" customHeight="1">
      <c r="A674" s="703" t="s">
        <v>5400</v>
      </c>
      <c r="B674" s="704" t="s">
        <v>5401</v>
      </c>
      <c r="C674" s="707">
        <v>0.5109999999999999</v>
      </c>
      <c r="D674" s="706"/>
      <c r="E674" s="702">
        <v>0.54</v>
      </c>
      <c r="G674" s="678" t="str">
        <f t="shared" si="10"/>
        <v>A0583</v>
      </c>
      <c r="H674" s="679"/>
      <c r="I674" s="1357" t="s">
        <v>5161</v>
      </c>
      <c r="J674" s="741" t="s">
        <v>5163</v>
      </c>
      <c r="K674" s="743">
        <v>5.5400000000000002E-4</v>
      </c>
      <c r="L674" s="743">
        <v>4.9799999999999996E-4</v>
      </c>
      <c r="M674" s="681"/>
      <c r="N674" s="679"/>
      <c r="O674" s="679"/>
      <c r="P674" s="679"/>
      <c r="Q674" s="679"/>
      <c r="R674" s="679"/>
      <c r="S674" s="679"/>
      <c r="T674" s="679"/>
      <c r="U674" s="679"/>
    </row>
    <row r="675" spans="1:21" ht="17.25" customHeight="1">
      <c r="A675" s="703" t="s">
        <v>5402</v>
      </c>
      <c r="B675" s="704" t="s">
        <v>5403</v>
      </c>
      <c r="C675" s="707">
        <v>0.48599999999999999</v>
      </c>
      <c r="D675" s="706"/>
      <c r="E675" s="702">
        <v>0.43099999999999999</v>
      </c>
      <c r="G675" s="678" t="str">
        <f t="shared" si="10"/>
        <v>A0584</v>
      </c>
      <c r="H675" s="679"/>
      <c r="I675" s="1357" t="s">
        <v>5164</v>
      </c>
      <c r="J675" s="741" t="s">
        <v>5166</v>
      </c>
      <c r="K675" s="743">
        <v>4.95E-4</v>
      </c>
      <c r="L675" s="743">
        <v>5.3600000000000002E-4</v>
      </c>
      <c r="M675" s="681"/>
      <c r="N675" s="679"/>
      <c r="O675" s="679"/>
      <c r="P675" s="679"/>
      <c r="Q675" s="679"/>
      <c r="R675" s="679"/>
      <c r="S675" s="679"/>
      <c r="T675" s="679"/>
      <c r="U675" s="679"/>
    </row>
    <row r="676" spans="1:21" ht="17.25" customHeight="1">
      <c r="A676" s="703" t="s">
        <v>5404</v>
      </c>
      <c r="B676" s="704" t="s">
        <v>5405</v>
      </c>
      <c r="C676" s="707">
        <v>0.48000000000000004</v>
      </c>
      <c r="D676" s="706"/>
      <c r="E676" s="702">
        <v>0.51400000000000001</v>
      </c>
      <c r="G676" s="678" t="str">
        <f t="shared" si="10"/>
        <v>A0586</v>
      </c>
      <c r="H676" s="679"/>
      <c r="I676" s="1357" t="s">
        <v>5169</v>
      </c>
      <c r="J676" s="741" t="s">
        <v>5171</v>
      </c>
      <c r="K676" s="743">
        <v>9.2E-5</v>
      </c>
      <c r="L676" s="743">
        <v>3.5100000000000002E-4</v>
      </c>
      <c r="M676" s="681"/>
      <c r="N676" s="679"/>
      <c r="O676" s="679"/>
      <c r="P676" s="679"/>
      <c r="Q676" s="679"/>
      <c r="R676" s="679"/>
      <c r="S676" s="679"/>
      <c r="T676" s="679"/>
      <c r="U676" s="679"/>
    </row>
    <row r="677" spans="1:21" ht="17.25" customHeight="1">
      <c r="A677" s="703" t="s">
        <v>5407</v>
      </c>
      <c r="B677" s="704" t="s">
        <v>5408</v>
      </c>
      <c r="C677" s="707">
        <v>0.44700000000000001</v>
      </c>
      <c r="D677" s="706"/>
      <c r="E677" s="702">
        <v>0.39200000000000002</v>
      </c>
      <c r="G677" s="678" t="str">
        <f t="shared" si="10"/>
        <v>A0587</v>
      </c>
      <c r="H677" s="679"/>
      <c r="I677" s="1357" t="s">
        <v>5172</v>
      </c>
      <c r="J677" s="741" t="s">
        <v>5174</v>
      </c>
      <c r="K677" s="743">
        <v>3.1500000000000001E-4</v>
      </c>
      <c r="L677" s="743">
        <v>4.95E-4</v>
      </c>
      <c r="M677" s="681"/>
      <c r="N677" s="679"/>
      <c r="O677" s="679"/>
      <c r="P677" s="679"/>
      <c r="Q677" s="679"/>
      <c r="R677" s="679"/>
      <c r="S677" s="679"/>
      <c r="T677" s="679"/>
      <c r="U677" s="679"/>
    </row>
    <row r="678" spans="1:21" ht="17.25" customHeight="1">
      <c r="A678" s="703" t="s">
        <v>5410</v>
      </c>
      <c r="B678" s="704" t="s">
        <v>5411</v>
      </c>
      <c r="C678" s="707">
        <v>8.1000000000000003E-2</v>
      </c>
      <c r="D678" s="706"/>
      <c r="E678" s="702">
        <v>0</v>
      </c>
      <c r="G678" s="678" t="str">
        <f t="shared" si="10"/>
        <v>A0589</v>
      </c>
      <c r="H678" s="679"/>
      <c r="I678" s="1357" t="s">
        <v>5175</v>
      </c>
      <c r="J678" s="741" t="s">
        <v>5177</v>
      </c>
      <c r="K678" s="743">
        <v>4.0299999999999998E-4</v>
      </c>
      <c r="L678" s="743">
        <v>4.4999999999999999E-4</v>
      </c>
      <c r="M678" s="681"/>
      <c r="N678" s="679"/>
      <c r="O678" s="679"/>
      <c r="P678" s="679"/>
      <c r="Q678" s="679"/>
      <c r="R678" s="679"/>
      <c r="S678" s="679"/>
      <c r="T678" s="679"/>
      <c r="U678" s="679"/>
    </row>
    <row r="679" spans="1:21" ht="17.25" customHeight="1">
      <c r="A679" s="703" t="s">
        <v>5413</v>
      </c>
      <c r="B679" s="704" t="s">
        <v>5414</v>
      </c>
      <c r="C679" s="707">
        <v>0.193</v>
      </c>
      <c r="D679" s="706"/>
      <c r="E679" s="702">
        <v>0.34900000000000003</v>
      </c>
      <c r="G679" s="678" t="str">
        <f t="shared" si="10"/>
        <v>A0590</v>
      </c>
      <c r="H679" s="679"/>
      <c r="I679" s="1357" t="s">
        <v>5178</v>
      </c>
      <c r="J679" s="741" t="s">
        <v>5180</v>
      </c>
      <c r="K679" s="743">
        <v>5.1800000000000001E-4</v>
      </c>
      <c r="L679" s="743">
        <v>5.6300000000000002E-4</v>
      </c>
      <c r="M679" s="681"/>
      <c r="N679" s="679"/>
      <c r="O679" s="679"/>
      <c r="P679" s="679"/>
      <c r="Q679" s="679"/>
      <c r="R679" s="679"/>
      <c r="S679" s="679"/>
      <c r="T679" s="679"/>
      <c r="U679" s="679"/>
    </row>
    <row r="680" spans="1:21" ht="17.25" customHeight="1">
      <c r="A680" s="703" t="s">
        <v>5416</v>
      </c>
      <c r="B680" s="704" t="s">
        <v>5417</v>
      </c>
      <c r="C680" s="707">
        <v>0.47100000000000003</v>
      </c>
      <c r="D680" s="706"/>
      <c r="E680" s="702">
        <v>0.49</v>
      </c>
      <c r="G680" s="678" t="str">
        <f t="shared" si="10"/>
        <v>A0592</v>
      </c>
      <c r="H680" s="679"/>
      <c r="I680" s="1357" t="s">
        <v>5181</v>
      </c>
      <c r="J680" s="741" t="s">
        <v>5183</v>
      </c>
      <c r="K680" s="743">
        <v>4.75E-4</v>
      </c>
      <c r="L680" s="743">
        <v>4.1899999999999999E-4</v>
      </c>
      <c r="M680" s="681"/>
      <c r="N680" s="679"/>
      <c r="O680" s="679"/>
      <c r="P680" s="679"/>
      <c r="Q680" s="679"/>
      <c r="R680" s="679"/>
      <c r="S680" s="679"/>
      <c r="T680" s="679"/>
      <c r="U680" s="679"/>
    </row>
    <row r="681" spans="1:21" ht="17.25" customHeight="1">
      <c r="A681" s="703" t="s">
        <v>5419</v>
      </c>
      <c r="B681" s="704" t="s">
        <v>5420</v>
      </c>
      <c r="C681" s="707">
        <v>0.502</v>
      </c>
      <c r="D681" s="706"/>
      <c r="E681" s="702">
        <v>0.53200000000000003</v>
      </c>
      <c r="G681" s="678" t="str">
        <f t="shared" si="10"/>
        <v>A0593</v>
      </c>
      <c r="H681" s="679"/>
      <c r="I681" s="1357" t="s">
        <v>5984</v>
      </c>
      <c r="J681" s="741" t="s">
        <v>5186</v>
      </c>
      <c r="K681" s="743">
        <v>4.8000000000000001E-4</v>
      </c>
      <c r="L681" s="743">
        <v>0</v>
      </c>
      <c r="M681" s="681"/>
      <c r="N681" s="679"/>
      <c r="O681" s="679"/>
      <c r="P681" s="679"/>
      <c r="Q681" s="679"/>
      <c r="R681" s="679"/>
      <c r="S681" s="679"/>
      <c r="T681" s="679"/>
      <c r="U681" s="679"/>
    </row>
    <row r="682" spans="1:21" ht="17.25" customHeight="1">
      <c r="A682" s="703" t="s">
        <v>5421</v>
      </c>
      <c r="B682" s="704" t="s">
        <v>5422</v>
      </c>
      <c r="C682" s="707">
        <v>0.33399999999999996</v>
      </c>
      <c r="D682" s="706"/>
      <c r="E682" s="702">
        <v>0.41300000000000003</v>
      </c>
      <c r="G682" s="678" t="str">
        <f t="shared" si="10"/>
        <v>A0596</v>
      </c>
      <c r="H682" s="679"/>
      <c r="I682" s="1357" t="s">
        <v>5985</v>
      </c>
      <c r="J682" s="741" t="s">
        <v>5186</v>
      </c>
      <c r="K682" s="743">
        <v>4.8000000000000001E-4</v>
      </c>
      <c r="L682" s="743">
        <v>5.3499999999999999E-4</v>
      </c>
      <c r="M682" s="681"/>
      <c r="N682" s="679"/>
      <c r="O682" s="679"/>
      <c r="P682" s="679"/>
      <c r="Q682" s="679"/>
      <c r="R682" s="679"/>
      <c r="S682" s="679"/>
      <c r="T682" s="679"/>
      <c r="U682" s="679"/>
    </row>
    <row r="683" spans="1:21" ht="17.25" customHeight="1">
      <c r="A683" s="703" t="s">
        <v>5424</v>
      </c>
      <c r="B683" s="704" t="s">
        <v>5425</v>
      </c>
      <c r="C683" s="707">
        <v>0.46099999999999997</v>
      </c>
      <c r="D683" s="706"/>
      <c r="E683" s="702">
        <v>0.40600000000000003</v>
      </c>
      <c r="G683" s="678" t="str">
        <f t="shared" si="10"/>
        <v>A0597</v>
      </c>
      <c r="H683" s="679"/>
      <c r="I683" s="1357" t="s">
        <v>5187</v>
      </c>
      <c r="J683" s="741" t="s">
        <v>5189</v>
      </c>
      <c r="K683" s="743">
        <v>4.8299999999999998E-4</v>
      </c>
      <c r="L683" s="743">
        <v>4.8299999999999998E-4</v>
      </c>
      <c r="M683" s="681"/>
      <c r="N683" s="679"/>
      <c r="O683" s="679"/>
      <c r="P683" s="679"/>
      <c r="Q683" s="679"/>
      <c r="R683" s="679"/>
      <c r="S683" s="679"/>
      <c r="T683" s="679"/>
      <c r="U683" s="679"/>
    </row>
    <row r="684" spans="1:21" ht="17.25" customHeight="1">
      <c r="A684" s="703" t="s">
        <v>5427</v>
      </c>
      <c r="B684" s="704" t="s">
        <v>5428</v>
      </c>
      <c r="C684" s="707">
        <v>0.49299999999999994</v>
      </c>
      <c r="D684" s="706"/>
      <c r="E684" s="702">
        <v>0.51999999999999991</v>
      </c>
      <c r="G684" s="678" t="str">
        <f t="shared" si="10"/>
        <v>A0598</v>
      </c>
      <c r="H684" s="679"/>
      <c r="I684" s="1357" t="s">
        <v>5196</v>
      </c>
      <c r="J684" s="741" t="s">
        <v>5197</v>
      </c>
      <c r="K684" s="743">
        <v>4.1100000000000002E-4</v>
      </c>
      <c r="L684" s="743">
        <v>0</v>
      </c>
      <c r="M684" s="681"/>
      <c r="N684" s="679"/>
      <c r="O684" s="679"/>
      <c r="P684" s="679"/>
      <c r="Q684" s="679"/>
      <c r="R684" s="679"/>
      <c r="S684" s="679"/>
      <c r="T684" s="679"/>
      <c r="U684" s="679"/>
    </row>
    <row r="685" spans="1:21" ht="17.25" customHeight="1">
      <c r="A685" s="703" t="s">
        <v>5430</v>
      </c>
      <c r="B685" s="704" t="s">
        <v>5431</v>
      </c>
      <c r="C685" s="707">
        <v>0.49099999999999999</v>
      </c>
      <c r="D685" s="706"/>
      <c r="E685" s="702">
        <v>0.43600000000000005</v>
      </c>
      <c r="G685" s="678" t="str">
        <f t="shared" si="10"/>
        <v>A0600</v>
      </c>
      <c r="H685" s="679"/>
      <c r="I685" s="1357" t="s">
        <v>5986</v>
      </c>
      <c r="J685" s="741" t="s">
        <v>5197</v>
      </c>
      <c r="K685" s="743">
        <v>4.1100000000000002E-4</v>
      </c>
      <c r="L685" s="743">
        <v>3.2400000000000001E-4</v>
      </c>
      <c r="M685" s="681"/>
      <c r="N685" s="679"/>
      <c r="O685" s="679"/>
      <c r="P685" s="679"/>
      <c r="Q685" s="679"/>
      <c r="R685" s="679"/>
      <c r="S685" s="679"/>
      <c r="T685" s="679"/>
      <c r="U685" s="679"/>
    </row>
    <row r="686" spans="1:21" ht="17.25" customHeight="1">
      <c r="A686" s="703" t="s">
        <v>5433</v>
      </c>
      <c r="B686" s="704" t="s">
        <v>5434</v>
      </c>
      <c r="C686" s="707">
        <v>0.439</v>
      </c>
      <c r="D686" s="706"/>
      <c r="E686" s="702">
        <v>0.44700000000000001</v>
      </c>
      <c r="G686" s="678" t="str">
        <f t="shared" si="10"/>
        <v>A0602</v>
      </c>
      <c r="H686" s="679"/>
      <c r="I686" s="1357" t="s">
        <v>5987</v>
      </c>
      <c r="J686" s="741" t="s">
        <v>5988</v>
      </c>
      <c r="K686" s="743">
        <v>4.5899999999999999E-4</v>
      </c>
      <c r="L686" s="743">
        <v>0</v>
      </c>
      <c r="M686" s="681"/>
      <c r="N686" s="679"/>
      <c r="O686" s="679"/>
      <c r="P686" s="679"/>
      <c r="Q686" s="679"/>
      <c r="R686" s="679"/>
      <c r="S686" s="679"/>
      <c r="T686" s="679"/>
      <c r="U686" s="679"/>
    </row>
    <row r="687" spans="1:21" ht="17.25" customHeight="1">
      <c r="A687" s="703" t="s">
        <v>5436</v>
      </c>
      <c r="B687" s="719" t="s">
        <v>5437</v>
      </c>
      <c r="C687" s="707">
        <v>0.55599999999999994</v>
      </c>
      <c r="D687" s="706"/>
      <c r="E687" s="702">
        <v>0.52899999999999991</v>
      </c>
      <c r="G687" s="678" t="str">
        <f t="shared" si="10"/>
        <v>A0603</v>
      </c>
      <c r="H687" s="679"/>
      <c r="I687" s="1357" t="s">
        <v>5989</v>
      </c>
      <c r="J687" s="741" t="s">
        <v>5988</v>
      </c>
      <c r="K687" s="743">
        <v>4.5899999999999999E-4</v>
      </c>
      <c r="L687" s="743">
        <v>3.3100000000000002E-4</v>
      </c>
      <c r="M687" s="681"/>
      <c r="N687" s="679"/>
      <c r="O687" s="679"/>
      <c r="P687" s="679"/>
      <c r="Q687" s="679"/>
      <c r="R687" s="679"/>
      <c r="S687" s="679"/>
      <c r="T687" s="679"/>
      <c r="U687" s="679"/>
    </row>
    <row r="688" spans="1:21" ht="17.25" customHeight="1">
      <c r="A688" s="703" t="s">
        <v>5438</v>
      </c>
      <c r="B688" s="704" t="s">
        <v>5439</v>
      </c>
      <c r="C688" s="707">
        <v>0.503</v>
      </c>
      <c r="D688" s="706"/>
      <c r="E688" s="702">
        <v>0.53100000000000003</v>
      </c>
      <c r="G688" s="678" t="str">
        <f t="shared" si="10"/>
        <v>A0605</v>
      </c>
      <c r="H688" s="679"/>
      <c r="I688" s="1357" t="s">
        <v>5990</v>
      </c>
      <c r="J688" s="741" t="s">
        <v>5988</v>
      </c>
      <c r="K688" s="743">
        <v>4.5899999999999999E-4</v>
      </c>
      <c r="L688" s="743">
        <v>4.2999999999999999E-4</v>
      </c>
      <c r="M688" s="681"/>
      <c r="N688" s="679"/>
      <c r="O688" s="679"/>
      <c r="P688" s="679"/>
      <c r="Q688" s="679"/>
      <c r="R688" s="679"/>
      <c r="S688" s="679"/>
      <c r="T688" s="679"/>
      <c r="U688" s="679"/>
    </row>
    <row r="689" spans="1:21" ht="17.25" customHeight="1">
      <c r="A689" s="703" t="s">
        <v>5441</v>
      </c>
      <c r="B689" s="704" t="s">
        <v>5442</v>
      </c>
      <c r="C689" s="707">
        <v>0.51800000000000002</v>
      </c>
      <c r="D689" s="706"/>
      <c r="E689" s="702">
        <v>0.46299999999999997</v>
      </c>
      <c r="G689" s="678" t="str">
        <f t="shared" si="10"/>
        <v>A0606</v>
      </c>
      <c r="H689" s="679"/>
      <c r="I689" s="1357" t="s">
        <v>5200</v>
      </c>
      <c r="J689" s="741" t="s">
        <v>5202</v>
      </c>
      <c r="K689" s="743">
        <v>3.77E-4</v>
      </c>
      <c r="L689" s="743">
        <v>4.1899999999999999E-4</v>
      </c>
      <c r="M689" s="681"/>
      <c r="N689" s="679"/>
      <c r="O689" s="679"/>
      <c r="P689" s="679"/>
      <c r="Q689" s="679"/>
      <c r="R689" s="679"/>
      <c r="S689" s="679"/>
      <c r="T689" s="679"/>
      <c r="U689" s="679"/>
    </row>
    <row r="690" spans="1:21" ht="17.25" customHeight="1">
      <c r="A690" s="703" t="s">
        <v>5444</v>
      </c>
      <c r="B690" s="704" t="s">
        <v>5445</v>
      </c>
      <c r="C690" s="707">
        <v>0.48700000000000004</v>
      </c>
      <c r="D690" s="706"/>
      <c r="E690" s="702">
        <v>0.51200000000000001</v>
      </c>
      <c r="G690" s="678" t="str">
        <f t="shared" si="10"/>
        <v>A0607</v>
      </c>
      <c r="H690" s="679"/>
      <c r="I690" s="1357" t="s">
        <v>5203</v>
      </c>
      <c r="J690" s="741" t="s">
        <v>5205</v>
      </c>
      <c r="K690" s="743">
        <v>3.79E-4</v>
      </c>
      <c r="L690" s="743">
        <v>3.2299999999999999E-4</v>
      </c>
      <c r="M690" s="681"/>
      <c r="N690" s="679"/>
      <c r="O690" s="679"/>
      <c r="P690" s="679"/>
      <c r="Q690" s="679"/>
      <c r="R690" s="679"/>
      <c r="S690" s="679"/>
      <c r="T690" s="679"/>
      <c r="U690" s="679"/>
    </row>
    <row r="691" spans="1:21" ht="17.25" customHeight="1">
      <c r="A691" s="703" t="s">
        <v>5447</v>
      </c>
      <c r="B691" s="704" t="s">
        <v>5448</v>
      </c>
      <c r="C691" s="707">
        <v>0.46299999999999997</v>
      </c>
      <c r="D691" s="706"/>
      <c r="E691" s="702">
        <v>0.47399999999999998</v>
      </c>
      <c r="G691" s="678" t="str">
        <f t="shared" si="10"/>
        <v>A0609</v>
      </c>
      <c r="H691" s="679"/>
      <c r="I691" s="1357" t="s">
        <v>5206</v>
      </c>
      <c r="J691" s="741" t="s">
        <v>5208</v>
      </c>
      <c r="K691" s="743">
        <v>3.39E-4</v>
      </c>
      <c r="L691" s="743">
        <v>2.9300000000000002E-4</v>
      </c>
      <c r="M691" s="681"/>
      <c r="N691" s="679"/>
      <c r="O691" s="679"/>
      <c r="P691" s="679"/>
      <c r="Q691" s="679"/>
      <c r="R691" s="679"/>
      <c r="S691" s="679"/>
      <c r="T691" s="679"/>
      <c r="U691" s="679"/>
    </row>
    <row r="692" spans="1:21" ht="17.25" customHeight="1">
      <c r="A692" s="703" t="s">
        <v>5450</v>
      </c>
      <c r="B692" s="704" t="s">
        <v>5451</v>
      </c>
      <c r="C692" s="707">
        <v>0.309</v>
      </c>
      <c r="D692" s="706"/>
      <c r="E692" s="702">
        <v>0.254</v>
      </c>
      <c r="G692" s="678" t="str">
        <f t="shared" si="10"/>
        <v>A0610</v>
      </c>
      <c r="H692" s="679"/>
      <c r="I692" s="1357" t="s">
        <v>5991</v>
      </c>
      <c r="J692" s="741" t="s">
        <v>5213</v>
      </c>
      <c r="K692" s="743">
        <v>3.6400000000000001E-4</v>
      </c>
      <c r="L692" s="743">
        <v>0</v>
      </c>
      <c r="M692" s="681"/>
      <c r="N692" s="679"/>
      <c r="O692" s="679"/>
      <c r="P692" s="679"/>
      <c r="Q692" s="679"/>
      <c r="R692" s="679"/>
      <c r="S692" s="679"/>
      <c r="T692" s="679"/>
      <c r="U692" s="679"/>
    </row>
    <row r="693" spans="1:21" ht="15.75" customHeight="1">
      <c r="A693" s="716" t="s">
        <v>5453</v>
      </c>
      <c r="B693" s="709" t="s">
        <v>5454</v>
      </c>
      <c r="C693" s="696">
        <v>0.157</v>
      </c>
      <c r="D693" s="697" t="s">
        <v>3902</v>
      </c>
      <c r="E693" s="702">
        <v>0</v>
      </c>
      <c r="G693" s="678" t="str">
        <f t="shared" si="10"/>
        <v>A0611</v>
      </c>
      <c r="H693" s="679"/>
      <c r="I693" s="1357" t="s">
        <v>5992</v>
      </c>
      <c r="J693" s="741" t="s">
        <v>5213</v>
      </c>
      <c r="K693" s="743">
        <v>3.6400000000000001E-4</v>
      </c>
      <c r="L693" s="743">
        <v>3.0699999999999998E-4</v>
      </c>
      <c r="M693" s="681"/>
      <c r="N693" s="679"/>
      <c r="O693" s="679"/>
      <c r="P693" s="679"/>
      <c r="Q693" s="679"/>
      <c r="R693" s="679"/>
      <c r="S693" s="679"/>
      <c r="T693" s="679"/>
      <c r="U693" s="679"/>
    </row>
    <row r="694" spans="1:21" ht="15.75" customHeight="1">
      <c r="A694" s="699"/>
      <c r="B694" s="700"/>
      <c r="C694" s="701"/>
      <c r="D694" s="697" t="s">
        <v>3921</v>
      </c>
      <c r="E694" s="702">
        <v>0</v>
      </c>
      <c r="G694" s="678" t="str">
        <f t="shared" si="10"/>
        <v>A0611</v>
      </c>
      <c r="H694" s="679"/>
      <c r="I694" s="1357" t="s">
        <v>5214</v>
      </c>
      <c r="J694" s="741" t="s">
        <v>5216</v>
      </c>
      <c r="K694" s="743">
        <v>2.92E-4</v>
      </c>
      <c r="L694" s="743">
        <v>2.3599999999999999E-4</v>
      </c>
      <c r="M694" s="681"/>
      <c r="N694" s="679"/>
      <c r="O694" s="679"/>
      <c r="P694" s="679"/>
      <c r="Q694" s="679"/>
      <c r="R694" s="679"/>
      <c r="S694" s="679"/>
      <c r="T694" s="679"/>
      <c r="U694" s="679"/>
    </row>
    <row r="695" spans="1:21" ht="17.25" customHeight="1">
      <c r="A695" s="703" t="s">
        <v>5456</v>
      </c>
      <c r="B695" s="719" t="s">
        <v>5457</v>
      </c>
      <c r="C695" s="707">
        <v>0.502</v>
      </c>
      <c r="D695" s="706"/>
      <c r="E695" s="702">
        <v>0.52899999999999991</v>
      </c>
      <c r="G695" s="678" t="str">
        <f t="shared" si="10"/>
        <v>A0613</v>
      </c>
      <c r="H695" s="679"/>
      <c r="I695" s="1357" t="s">
        <v>5217</v>
      </c>
      <c r="J695" s="741" t="s">
        <v>5219</v>
      </c>
      <c r="K695" s="743">
        <v>3.6400000000000001E-4</v>
      </c>
      <c r="L695" s="743">
        <v>3.0800000000000001E-4</v>
      </c>
      <c r="M695" s="681"/>
      <c r="N695" s="679"/>
      <c r="O695" s="679"/>
      <c r="P695" s="679"/>
      <c r="Q695" s="679"/>
      <c r="R695" s="679"/>
      <c r="S695" s="679"/>
      <c r="T695" s="679"/>
      <c r="U695" s="679"/>
    </row>
    <row r="696" spans="1:21" ht="17.25" customHeight="1">
      <c r="A696" s="703" t="s">
        <v>5458</v>
      </c>
      <c r="B696" s="704" t="s">
        <v>5459</v>
      </c>
      <c r="C696" s="707">
        <v>0.48099999999999998</v>
      </c>
      <c r="D696" s="706"/>
      <c r="E696" s="702">
        <v>0.42599999999999999</v>
      </c>
      <c r="G696" s="678" t="str">
        <f t="shared" si="10"/>
        <v>A0615</v>
      </c>
      <c r="H696" s="679"/>
      <c r="I696" s="1357" t="s">
        <v>5220</v>
      </c>
      <c r="J696" s="741" t="s">
        <v>5222</v>
      </c>
      <c r="K696" s="743">
        <v>4.64E-4</v>
      </c>
      <c r="L696" s="743">
        <v>4.4700000000000002E-4</v>
      </c>
      <c r="M696" s="681"/>
      <c r="N696" s="679"/>
      <c r="O696" s="679"/>
      <c r="P696" s="679"/>
      <c r="Q696" s="679"/>
      <c r="R696" s="679"/>
      <c r="S696" s="679"/>
      <c r="T696" s="679"/>
      <c r="U696" s="679"/>
    </row>
    <row r="697" spans="1:21" ht="15.75" customHeight="1">
      <c r="A697" s="716" t="s">
        <v>5461</v>
      </c>
      <c r="B697" s="709" t="s">
        <v>5462</v>
      </c>
      <c r="C697" s="696">
        <v>0.42199999999999999</v>
      </c>
      <c r="D697" s="697" t="s">
        <v>3902</v>
      </c>
      <c r="E697" s="702">
        <v>0</v>
      </c>
      <c r="G697" s="678" t="str">
        <f t="shared" si="10"/>
        <v>A0617</v>
      </c>
      <c r="H697" s="679"/>
      <c r="I697" s="1357" t="s">
        <v>5223</v>
      </c>
      <c r="J697" s="741" t="s">
        <v>5225</v>
      </c>
      <c r="K697" s="743">
        <v>4.3199999999999998E-4</v>
      </c>
      <c r="L697" s="743">
        <v>3.9899999999999999E-4</v>
      </c>
      <c r="M697" s="681"/>
      <c r="N697" s="679"/>
      <c r="O697" s="679"/>
      <c r="P697" s="679"/>
      <c r="Q697" s="679"/>
      <c r="R697" s="679"/>
      <c r="S697" s="679"/>
      <c r="T697" s="679"/>
      <c r="U697" s="679"/>
    </row>
    <row r="698" spans="1:21" ht="15.75" customHeight="1">
      <c r="A698" s="699"/>
      <c r="B698" s="700"/>
      <c r="C698" s="701"/>
      <c r="D698" s="697" t="s">
        <v>3921</v>
      </c>
      <c r="E698" s="702">
        <v>0.4</v>
      </c>
      <c r="G698" s="678" t="str">
        <f t="shared" si="10"/>
        <v>A0617</v>
      </c>
      <c r="H698" s="679"/>
      <c r="I698" s="1357" t="s">
        <v>5230</v>
      </c>
      <c r="J698" s="741" t="s">
        <v>5231</v>
      </c>
      <c r="K698" s="743">
        <v>4.5899999999999999E-4</v>
      </c>
      <c r="L698" s="743">
        <v>0</v>
      </c>
      <c r="M698" s="681"/>
      <c r="N698" s="679"/>
      <c r="O698" s="679"/>
      <c r="P698" s="679"/>
      <c r="Q698" s="679"/>
      <c r="R698" s="679"/>
      <c r="S698" s="679"/>
      <c r="T698" s="679"/>
      <c r="U698" s="679"/>
    </row>
    <row r="699" spans="1:21" ht="17.25" customHeight="1">
      <c r="A699" s="703" t="s">
        <v>5465</v>
      </c>
      <c r="B699" s="704" t="s">
        <v>5466</v>
      </c>
      <c r="C699" s="707">
        <v>0.50600000000000001</v>
      </c>
      <c r="D699" s="706"/>
      <c r="E699" s="702">
        <v>0.53399999999999992</v>
      </c>
      <c r="G699" s="678" t="str">
        <f t="shared" si="10"/>
        <v>A0619</v>
      </c>
      <c r="H699" s="679"/>
      <c r="I699" s="1357" t="s">
        <v>5993</v>
      </c>
      <c r="J699" s="741" t="s">
        <v>5231</v>
      </c>
      <c r="K699" s="743">
        <v>4.5899999999999999E-4</v>
      </c>
      <c r="L699" s="743">
        <v>0</v>
      </c>
      <c r="M699" s="681"/>
      <c r="N699" s="679"/>
      <c r="O699" s="679"/>
      <c r="P699" s="679"/>
      <c r="Q699" s="679"/>
      <c r="R699" s="679"/>
      <c r="S699" s="679"/>
      <c r="T699" s="679"/>
      <c r="U699" s="679"/>
    </row>
    <row r="700" spans="1:21" ht="17.25" customHeight="1">
      <c r="A700" s="703" t="s">
        <v>5467</v>
      </c>
      <c r="B700" s="704" t="s">
        <v>5468</v>
      </c>
      <c r="C700" s="707">
        <v>0.503</v>
      </c>
      <c r="D700" s="706"/>
      <c r="E700" s="702">
        <v>0.52899999999999991</v>
      </c>
      <c r="G700" s="678" t="str">
        <f t="shared" si="10"/>
        <v>A0620</v>
      </c>
      <c r="H700" s="679"/>
      <c r="I700" s="1357" t="s">
        <v>5994</v>
      </c>
      <c r="J700" s="741" t="s">
        <v>5231</v>
      </c>
      <c r="K700" s="743">
        <v>4.5899999999999999E-4</v>
      </c>
      <c r="L700" s="743">
        <v>0</v>
      </c>
      <c r="M700" s="681"/>
      <c r="N700" s="679"/>
      <c r="O700" s="679"/>
      <c r="P700" s="679"/>
      <c r="Q700" s="679"/>
      <c r="R700" s="679"/>
      <c r="S700" s="679"/>
      <c r="T700" s="679"/>
      <c r="U700" s="679"/>
    </row>
    <row r="701" spans="1:21" ht="17.25" customHeight="1">
      <c r="A701" s="703" t="s">
        <v>5469</v>
      </c>
      <c r="B701" s="704" t="s">
        <v>5470</v>
      </c>
      <c r="C701" s="707">
        <v>0.5</v>
      </c>
      <c r="D701" s="706"/>
      <c r="E701" s="702">
        <v>0.44400000000000001</v>
      </c>
      <c r="G701" s="678" t="str">
        <f t="shared" si="10"/>
        <v>A0622</v>
      </c>
      <c r="H701" s="679"/>
      <c r="I701" s="1357" t="s">
        <v>5995</v>
      </c>
      <c r="J701" s="741" t="s">
        <v>5231</v>
      </c>
      <c r="K701" s="743">
        <v>4.5899999999999999E-4</v>
      </c>
      <c r="L701" s="743">
        <v>0</v>
      </c>
      <c r="M701" s="681"/>
      <c r="N701" s="679"/>
      <c r="O701" s="679"/>
      <c r="P701" s="679"/>
      <c r="Q701" s="679"/>
      <c r="R701" s="679"/>
      <c r="S701" s="679"/>
      <c r="T701" s="679"/>
      <c r="U701" s="679"/>
    </row>
    <row r="702" spans="1:21" ht="17.25" customHeight="1">
      <c r="A702" s="703" t="s">
        <v>5471</v>
      </c>
      <c r="B702" s="704" t="s">
        <v>5472</v>
      </c>
      <c r="C702" s="707">
        <v>0.44700000000000001</v>
      </c>
      <c r="D702" s="706"/>
      <c r="E702" s="702">
        <v>0.39200000000000002</v>
      </c>
      <c r="G702" s="678" t="str">
        <f t="shared" si="10"/>
        <v>A0624</v>
      </c>
      <c r="H702" s="679"/>
      <c r="I702" s="1357" t="s">
        <v>5996</v>
      </c>
      <c r="J702" s="741" t="s">
        <v>5231</v>
      </c>
      <c r="K702" s="743">
        <v>4.5899999999999999E-4</v>
      </c>
      <c r="L702" s="743">
        <v>5.2099999999999998E-4</v>
      </c>
      <c r="M702" s="681"/>
      <c r="N702" s="679"/>
      <c r="O702" s="679"/>
      <c r="P702" s="679"/>
      <c r="Q702" s="679"/>
      <c r="R702" s="679"/>
      <c r="S702" s="679"/>
      <c r="T702" s="679"/>
      <c r="U702" s="679"/>
    </row>
    <row r="703" spans="1:21" ht="17.25" customHeight="1">
      <c r="A703" s="703" t="s">
        <v>5473</v>
      </c>
      <c r="B703" s="719" t="s">
        <v>5474</v>
      </c>
      <c r="C703" s="707">
        <v>0.49399999999999999</v>
      </c>
      <c r="D703" s="706"/>
      <c r="E703" s="702">
        <v>0.52800000000000002</v>
      </c>
      <c r="G703" s="678" t="str">
        <f t="shared" si="10"/>
        <v>A0627</v>
      </c>
      <c r="H703" s="679"/>
      <c r="I703" s="1357" t="s">
        <v>5232</v>
      </c>
      <c r="J703" s="741" t="s">
        <v>5234</v>
      </c>
      <c r="K703" s="743">
        <v>2.3000000000000001E-4</v>
      </c>
      <c r="L703" s="743">
        <v>3.8699999999999997E-4</v>
      </c>
      <c r="M703" s="681"/>
      <c r="N703" s="679"/>
      <c r="O703" s="679"/>
      <c r="P703" s="679"/>
      <c r="Q703" s="679"/>
      <c r="R703" s="679"/>
      <c r="S703" s="679"/>
      <c r="T703" s="679"/>
      <c r="U703" s="679"/>
    </row>
    <row r="704" spans="1:21" ht="17.25" customHeight="1">
      <c r="A704" s="703" t="s">
        <v>5475</v>
      </c>
      <c r="B704" s="704" t="s">
        <v>5476</v>
      </c>
      <c r="C704" s="707">
        <v>0.308</v>
      </c>
      <c r="D704" s="706"/>
      <c r="E704" s="702">
        <v>0.26100000000000001</v>
      </c>
      <c r="G704" s="678" t="str">
        <f t="shared" si="10"/>
        <v>A0629</v>
      </c>
      <c r="H704" s="679"/>
      <c r="I704" s="1357" t="s">
        <v>5235</v>
      </c>
      <c r="J704" s="741" t="s">
        <v>5236</v>
      </c>
      <c r="K704" s="743">
        <v>3.7100000000000002E-4</v>
      </c>
      <c r="L704" s="743">
        <v>3.1599999999999998E-4</v>
      </c>
      <c r="M704" s="681"/>
      <c r="N704" s="679"/>
      <c r="O704" s="679"/>
      <c r="P704" s="679"/>
      <c r="Q704" s="679"/>
      <c r="R704" s="679"/>
      <c r="S704" s="679"/>
      <c r="T704" s="679"/>
      <c r="U704" s="679"/>
    </row>
    <row r="705" spans="1:21" ht="17.25" customHeight="1">
      <c r="A705" s="703" t="s">
        <v>5478</v>
      </c>
      <c r="B705" s="704" t="s">
        <v>5479</v>
      </c>
      <c r="C705" s="707">
        <v>8.7999999999999995E-2</v>
      </c>
      <c r="D705" s="706"/>
      <c r="E705" s="702">
        <v>0.443</v>
      </c>
      <c r="G705" s="678" t="str">
        <f t="shared" si="10"/>
        <v>A0630</v>
      </c>
      <c r="H705" s="679"/>
      <c r="I705" s="1357" t="s">
        <v>5237</v>
      </c>
      <c r="J705" s="741" t="s">
        <v>5238</v>
      </c>
      <c r="K705" s="743">
        <v>3.7199999999999999E-4</v>
      </c>
      <c r="L705" s="743">
        <v>3.1599999999999998E-4</v>
      </c>
      <c r="M705" s="681"/>
      <c r="N705" s="679"/>
      <c r="O705" s="679"/>
      <c r="P705" s="679"/>
      <c r="Q705" s="679"/>
      <c r="R705" s="679"/>
      <c r="S705" s="679"/>
      <c r="T705" s="679"/>
      <c r="U705" s="679"/>
    </row>
    <row r="706" spans="1:21" ht="17.25" customHeight="1">
      <c r="A706" s="703" t="s">
        <v>5480</v>
      </c>
      <c r="B706" s="704" t="s">
        <v>5481</v>
      </c>
      <c r="C706" s="707">
        <v>0.307</v>
      </c>
      <c r="D706" s="706"/>
      <c r="E706" s="702">
        <v>0.54699999999999993</v>
      </c>
      <c r="G706" s="678" t="str">
        <f t="shared" si="10"/>
        <v>A0631</v>
      </c>
      <c r="H706" s="679"/>
      <c r="I706" s="1357" t="s">
        <v>5239</v>
      </c>
      <c r="J706" s="741" t="s">
        <v>5240</v>
      </c>
      <c r="K706" s="743">
        <v>3.7199999999999999E-4</v>
      </c>
      <c r="L706" s="743">
        <v>3.1599999999999998E-4</v>
      </c>
      <c r="M706" s="681"/>
      <c r="N706" s="679"/>
      <c r="O706" s="679"/>
      <c r="P706" s="679"/>
      <c r="Q706" s="679"/>
      <c r="R706" s="679"/>
      <c r="S706" s="679"/>
      <c r="T706" s="679"/>
      <c r="U706" s="679"/>
    </row>
    <row r="707" spans="1:21" ht="15.75" customHeight="1">
      <c r="A707" s="716" t="s">
        <v>5483</v>
      </c>
      <c r="B707" s="709" t="s">
        <v>5484</v>
      </c>
      <c r="C707" s="696">
        <v>0.5</v>
      </c>
      <c r="D707" s="697" t="s">
        <v>3902</v>
      </c>
      <c r="E707" s="702">
        <v>0</v>
      </c>
      <c r="G707" s="678" t="str">
        <f t="shared" si="10"/>
        <v>A0632</v>
      </c>
      <c r="H707" s="679"/>
      <c r="I707" s="1357" t="s">
        <v>5241</v>
      </c>
      <c r="J707" s="741" t="s">
        <v>5243</v>
      </c>
      <c r="K707" s="743">
        <v>7.4999999999999993E-5</v>
      </c>
      <c r="L707" s="743">
        <v>5.1400000000000003E-4</v>
      </c>
      <c r="M707" s="681"/>
      <c r="N707" s="679"/>
      <c r="O707" s="679"/>
      <c r="P707" s="679"/>
      <c r="Q707" s="679"/>
      <c r="R707" s="679"/>
      <c r="S707" s="679"/>
      <c r="T707" s="679"/>
      <c r="U707" s="679"/>
    </row>
    <row r="708" spans="1:21" ht="15.75" customHeight="1">
      <c r="A708" s="699"/>
      <c r="B708" s="700"/>
      <c r="C708" s="701"/>
      <c r="D708" s="697" t="s">
        <v>3921</v>
      </c>
      <c r="E708" s="702">
        <v>0.28600000000000003</v>
      </c>
      <c r="G708" s="678" t="str">
        <f t="shared" si="10"/>
        <v>A0632</v>
      </c>
      <c r="H708" s="679"/>
      <c r="I708" s="1357" t="s">
        <v>5997</v>
      </c>
      <c r="J708" s="741" t="s">
        <v>5248</v>
      </c>
      <c r="K708" s="743">
        <v>4.7100000000000001E-4</v>
      </c>
      <c r="L708" s="743">
        <v>0</v>
      </c>
      <c r="M708" s="681"/>
      <c r="N708" s="679"/>
      <c r="O708" s="679"/>
      <c r="P708" s="679"/>
      <c r="Q708" s="679"/>
      <c r="R708" s="679"/>
      <c r="S708" s="679"/>
      <c r="T708" s="679"/>
      <c r="U708" s="679"/>
    </row>
    <row r="709" spans="1:21" ht="17.25" customHeight="1">
      <c r="A709" s="703" t="s">
        <v>5487</v>
      </c>
      <c r="B709" s="704" t="s">
        <v>5488</v>
      </c>
      <c r="C709" s="707">
        <v>0.626</v>
      </c>
      <c r="D709" s="706"/>
      <c r="E709" s="702">
        <v>0.65200000000000002</v>
      </c>
      <c r="G709" s="678" t="str">
        <f t="shared" si="10"/>
        <v>A0633</v>
      </c>
      <c r="H709" s="679"/>
      <c r="I709" s="1357" t="s">
        <v>5998</v>
      </c>
      <c r="J709" s="741" t="s">
        <v>5248</v>
      </c>
      <c r="K709" s="743">
        <v>4.7100000000000001E-4</v>
      </c>
      <c r="L709" s="743">
        <v>4.1299999999999996E-4</v>
      </c>
      <c r="M709" s="681"/>
      <c r="N709" s="679"/>
      <c r="O709" s="679"/>
      <c r="P709" s="679"/>
      <c r="Q709" s="679"/>
      <c r="R709" s="679"/>
      <c r="S709" s="679"/>
      <c r="T709" s="679"/>
      <c r="U709" s="679"/>
    </row>
    <row r="710" spans="1:21" ht="17.25" customHeight="1">
      <c r="A710" s="703" t="s">
        <v>5490</v>
      </c>
      <c r="B710" s="704" t="s">
        <v>5491</v>
      </c>
      <c r="C710" s="707">
        <v>0.505</v>
      </c>
      <c r="D710" s="706"/>
      <c r="E710" s="702">
        <v>0.53100000000000003</v>
      </c>
      <c r="G710" s="678" t="str">
        <f t="shared" si="10"/>
        <v>A0635</v>
      </c>
      <c r="H710" s="679"/>
      <c r="I710" s="1357" t="s">
        <v>5251</v>
      </c>
      <c r="J710" s="741" t="s">
        <v>5252</v>
      </c>
      <c r="K710" s="743">
        <v>4.5199999999999998E-4</v>
      </c>
      <c r="L710" s="743">
        <v>0</v>
      </c>
      <c r="M710" s="681"/>
      <c r="N710" s="679"/>
      <c r="O710" s="679"/>
      <c r="P710" s="679"/>
      <c r="Q710" s="679"/>
      <c r="R710" s="679"/>
      <c r="S710" s="679"/>
      <c r="T710" s="679"/>
      <c r="U710" s="679"/>
    </row>
    <row r="711" spans="1:21" ht="17.25" customHeight="1">
      <c r="A711" s="703" t="s">
        <v>5492</v>
      </c>
      <c r="B711" s="719" t="s">
        <v>5493</v>
      </c>
      <c r="C711" s="707">
        <v>0.39300000000000002</v>
      </c>
      <c r="D711" s="706"/>
      <c r="E711" s="702">
        <v>0.33799999999999997</v>
      </c>
      <c r="G711" s="678" t="str">
        <f t="shared" ref="G711:G774" si="11">IF(A711="",G710,A711)</f>
        <v>A0636</v>
      </c>
      <c r="H711" s="679"/>
      <c r="I711" s="1357" t="s">
        <v>5999</v>
      </c>
      <c r="J711" s="741" t="s">
        <v>5252</v>
      </c>
      <c r="K711" s="743">
        <v>4.5199999999999998E-4</v>
      </c>
      <c r="L711" s="743">
        <v>3.9899999999999999E-4</v>
      </c>
      <c r="M711" s="681"/>
      <c r="N711" s="679"/>
      <c r="O711" s="679"/>
      <c r="P711" s="679"/>
      <c r="Q711" s="679"/>
      <c r="R711" s="679"/>
      <c r="S711" s="679"/>
      <c r="T711" s="679"/>
      <c r="U711" s="679"/>
    </row>
    <row r="712" spans="1:21" ht="17.25" customHeight="1">
      <c r="A712" s="703" t="s">
        <v>5494</v>
      </c>
      <c r="B712" s="719" t="s">
        <v>5495</v>
      </c>
      <c r="C712" s="707">
        <v>0.44900000000000001</v>
      </c>
      <c r="D712" s="706"/>
      <c r="E712" s="702">
        <v>0.45</v>
      </c>
      <c r="G712" s="678" t="str">
        <f t="shared" si="11"/>
        <v>A0637</v>
      </c>
      <c r="H712" s="679"/>
      <c r="I712" s="1357" t="s">
        <v>5253</v>
      </c>
      <c r="J712" s="741" t="s">
        <v>6000</v>
      </c>
      <c r="K712" s="743">
        <v>5.1599999999999997E-4</v>
      </c>
      <c r="L712" s="743">
        <v>5.31E-4</v>
      </c>
      <c r="M712" s="681"/>
      <c r="N712" s="679"/>
      <c r="O712" s="679"/>
      <c r="P712" s="679"/>
      <c r="Q712" s="679"/>
      <c r="R712" s="679"/>
      <c r="S712" s="679"/>
      <c r="T712" s="679"/>
      <c r="U712" s="679"/>
    </row>
    <row r="713" spans="1:21" ht="17.25" customHeight="1">
      <c r="A713" s="703" t="s">
        <v>5496</v>
      </c>
      <c r="B713" s="704" t="s">
        <v>5497</v>
      </c>
      <c r="C713" s="707">
        <v>0.44700000000000001</v>
      </c>
      <c r="D713" s="706"/>
      <c r="E713" s="702">
        <v>0.39200000000000002</v>
      </c>
      <c r="G713" s="678" t="str">
        <f t="shared" si="11"/>
        <v>A0639</v>
      </c>
      <c r="H713" s="679"/>
      <c r="I713" s="1357" t="s">
        <v>5255</v>
      </c>
      <c r="J713" s="741" t="s">
        <v>5257</v>
      </c>
      <c r="K713" s="743">
        <v>3.7399999999999998E-4</v>
      </c>
      <c r="L713" s="743">
        <v>3.1800000000000003E-4</v>
      </c>
      <c r="M713" s="681"/>
      <c r="N713" s="679"/>
      <c r="O713" s="679"/>
      <c r="P713" s="679"/>
      <c r="Q713" s="679"/>
      <c r="R713" s="679"/>
      <c r="S713" s="679"/>
      <c r="T713" s="679"/>
      <c r="U713" s="679"/>
    </row>
    <row r="714" spans="1:21" ht="17.25" customHeight="1">
      <c r="A714" s="703" t="s">
        <v>5499</v>
      </c>
      <c r="B714" s="704" t="s">
        <v>5500</v>
      </c>
      <c r="C714" s="707">
        <v>0.5109999999999999</v>
      </c>
      <c r="D714" s="706"/>
      <c r="E714" s="702">
        <v>0.53700000000000003</v>
      </c>
      <c r="G714" s="678" t="str">
        <f t="shared" si="11"/>
        <v>A0640</v>
      </c>
      <c r="H714" s="679"/>
      <c r="I714" s="1357" t="s">
        <v>5260</v>
      </c>
      <c r="J714" s="741" t="s">
        <v>5261</v>
      </c>
      <c r="K714" s="743">
        <v>5.0000000000000001E-4</v>
      </c>
      <c r="L714" s="743">
        <v>0</v>
      </c>
      <c r="M714" s="681"/>
      <c r="N714" s="679"/>
      <c r="O714" s="679"/>
      <c r="P714" s="679"/>
      <c r="Q714" s="679"/>
      <c r="R714" s="679"/>
      <c r="S714" s="679"/>
      <c r="T714" s="679"/>
      <c r="U714" s="679"/>
    </row>
    <row r="715" spans="1:21" ht="17.25" customHeight="1">
      <c r="A715" s="703" t="s">
        <v>5502</v>
      </c>
      <c r="B715" s="704" t="s">
        <v>5503</v>
      </c>
      <c r="C715" s="707">
        <v>0.44700000000000001</v>
      </c>
      <c r="D715" s="706"/>
      <c r="E715" s="702">
        <v>0.39200000000000002</v>
      </c>
      <c r="G715" s="678" t="str">
        <f t="shared" si="11"/>
        <v>A0641</v>
      </c>
      <c r="H715" s="679"/>
      <c r="I715" s="1357" t="s">
        <v>6001</v>
      </c>
      <c r="J715" s="741" t="s">
        <v>5261</v>
      </c>
      <c r="K715" s="743">
        <v>5.0000000000000001E-4</v>
      </c>
      <c r="L715" s="743">
        <v>4.7199999999999998E-4</v>
      </c>
      <c r="M715" s="681"/>
      <c r="N715" s="679"/>
      <c r="O715" s="679"/>
      <c r="P715" s="679"/>
      <c r="Q715" s="679"/>
      <c r="R715" s="679"/>
      <c r="S715" s="679"/>
      <c r="T715" s="679"/>
      <c r="U715" s="679"/>
    </row>
    <row r="716" spans="1:21" ht="15.75" customHeight="1">
      <c r="A716" s="717" t="s">
        <v>5505</v>
      </c>
      <c r="B716" s="711" t="s">
        <v>5506</v>
      </c>
      <c r="C716" s="712">
        <v>8.1000000000000003E-2</v>
      </c>
      <c r="D716" s="697" t="s">
        <v>3902</v>
      </c>
      <c r="E716" s="702">
        <v>0</v>
      </c>
      <c r="G716" s="678" t="str">
        <f t="shared" si="11"/>
        <v>A0642</v>
      </c>
      <c r="H716" s="679"/>
      <c r="I716" s="1357" t="s">
        <v>5262</v>
      </c>
      <c r="J716" s="741" t="s">
        <v>5264</v>
      </c>
      <c r="K716" s="743">
        <v>3.6400000000000001E-4</v>
      </c>
      <c r="L716" s="743">
        <v>3.0800000000000001E-4</v>
      </c>
      <c r="M716" s="681"/>
      <c r="N716" s="679"/>
      <c r="O716" s="679"/>
      <c r="P716" s="679"/>
      <c r="Q716" s="679"/>
      <c r="R716" s="679"/>
      <c r="S716" s="679"/>
      <c r="T716" s="679"/>
      <c r="U716" s="679"/>
    </row>
    <row r="717" spans="1:21" ht="15.75" customHeight="1">
      <c r="A717" s="713"/>
      <c r="B717" s="714"/>
      <c r="C717" s="715"/>
      <c r="D717" s="697" t="s">
        <v>3905</v>
      </c>
      <c r="E717" s="702">
        <v>0.318</v>
      </c>
      <c r="G717" s="678" t="str">
        <f t="shared" si="11"/>
        <v>A0642</v>
      </c>
      <c r="H717" s="679"/>
      <c r="I717" s="1357" t="s">
        <v>5265</v>
      </c>
      <c r="J717" s="741" t="s">
        <v>5267</v>
      </c>
      <c r="K717" s="743">
        <v>4.75E-4</v>
      </c>
      <c r="L717" s="743">
        <v>4.64E-4</v>
      </c>
      <c r="M717" s="681"/>
      <c r="N717" s="679"/>
      <c r="O717" s="679"/>
      <c r="P717" s="679"/>
      <c r="Q717" s="679"/>
      <c r="R717" s="679"/>
      <c r="S717" s="679"/>
      <c r="T717" s="679"/>
      <c r="U717" s="679"/>
    </row>
    <row r="718" spans="1:21" ht="15.75" customHeight="1">
      <c r="A718" s="713"/>
      <c r="B718" s="714"/>
      <c r="C718" s="715"/>
      <c r="D718" s="697" t="s">
        <v>4150</v>
      </c>
      <c r="E718" s="702">
        <v>0.33</v>
      </c>
      <c r="G718" s="678" t="str">
        <f t="shared" si="11"/>
        <v>A0642</v>
      </c>
      <c r="H718" s="679"/>
      <c r="I718" s="1357" t="s">
        <v>5272</v>
      </c>
      <c r="J718" s="741" t="s">
        <v>5273</v>
      </c>
      <c r="K718" s="743">
        <v>5.8E-5</v>
      </c>
      <c r="L718" s="743">
        <v>2.8100000000000005E-4</v>
      </c>
      <c r="M718" s="681"/>
      <c r="N718" s="679"/>
      <c r="O718" s="679"/>
      <c r="P718" s="679"/>
      <c r="Q718" s="679"/>
      <c r="R718" s="679"/>
      <c r="S718" s="679"/>
      <c r="T718" s="679"/>
      <c r="U718" s="679"/>
    </row>
    <row r="719" spans="1:21" ht="17.25" customHeight="1">
      <c r="A719" s="703" t="s">
        <v>5510</v>
      </c>
      <c r="B719" s="704" t="s">
        <v>5511</v>
      </c>
      <c r="C719" s="707">
        <v>0.36399999999999999</v>
      </c>
      <c r="D719" s="706"/>
      <c r="E719" s="702">
        <v>0.45700000000000002</v>
      </c>
      <c r="G719" s="678" t="str">
        <f t="shared" si="11"/>
        <v>A0644</v>
      </c>
      <c r="H719" s="679"/>
      <c r="I719" s="1357" t="s">
        <v>6002</v>
      </c>
      <c r="J719" s="741" t="s">
        <v>5273</v>
      </c>
      <c r="K719" s="743">
        <v>5.8E-5</v>
      </c>
      <c r="L719" s="743">
        <v>0</v>
      </c>
      <c r="M719" s="681"/>
      <c r="N719" s="679"/>
      <c r="O719" s="679"/>
      <c r="P719" s="679"/>
      <c r="Q719" s="679"/>
      <c r="R719" s="679"/>
      <c r="S719" s="679"/>
      <c r="T719" s="679"/>
      <c r="U719" s="679"/>
    </row>
    <row r="720" spans="1:21" ht="17.25" customHeight="1">
      <c r="A720" s="703" t="s">
        <v>5513</v>
      </c>
      <c r="B720" s="704" t="s">
        <v>5514</v>
      </c>
      <c r="C720" s="705">
        <v>0.47</v>
      </c>
      <c r="D720" s="706"/>
      <c r="E720" s="702">
        <v>0.41100000000000003</v>
      </c>
      <c r="G720" s="678" t="str">
        <f t="shared" si="11"/>
        <v>A0648</v>
      </c>
      <c r="H720" s="679"/>
      <c r="I720" s="1357" t="s">
        <v>6003</v>
      </c>
      <c r="J720" s="741" t="s">
        <v>5273</v>
      </c>
      <c r="K720" s="743">
        <v>5.8E-5</v>
      </c>
      <c r="L720" s="743">
        <v>2.8100000000000005E-4</v>
      </c>
      <c r="M720" s="681"/>
      <c r="N720" s="679"/>
      <c r="O720" s="679"/>
      <c r="P720" s="679"/>
      <c r="Q720" s="679"/>
      <c r="R720" s="679"/>
      <c r="S720" s="679"/>
      <c r="T720" s="679"/>
      <c r="U720" s="679"/>
    </row>
    <row r="721" spans="1:21" ht="17.25" customHeight="1">
      <c r="A721" s="703" t="s">
        <v>5516</v>
      </c>
      <c r="B721" s="704" t="s">
        <v>5517</v>
      </c>
      <c r="C721" s="707">
        <v>0.47600000000000003</v>
      </c>
      <c r="D721" s="706"/>
      <c r="E721" s="702">
        <v>0.505</v>
      </c>
      <c r="G721" s="678" t="str">
        <f t="shared" si="11"/>
        <v>A0649</v>
      </c>
      <c r="H721" s="679"/>
      <c r="I721" s="1357" t="s">
        <v>5274</v>
      </c>
      <c r="J721" s="741" t="s">
        <v>5276</v>
      </c>
      <c r="K721" s="743">
        <v>3.6400000000000001E-4</v>
      </c>
      <c r="L721" s="743">
        <v>3.0800000000000001E-4</v>
      </c>
      <c r="M721" s="681"/>
      <c r="N721" s="679"/>
      <c r="O721" s="679"/>
      <c r="P721" s="679"/>
      <c r="Q721" s="679"/>
      <c r="R721" s="679"/>
      <c r="S721" s="679"/>
      <c r="T721" s="679"/>
      <c r="U721" s="679"/>
    </row>
    <row r="722" spans="1:21">
      <c r="A722" s="703" t="s">
        <v>5519</v>
      </c>
      <c r="B722" s="704" t="s">
        <v>5520</v>
      </c>
      <c r="C722" s="707">
        <v>0.58699999999999997</v>
      </c>
      <c r="D722" s="708"/>
      <c r="E722" s="702">
        <v>0.63200000000000001</v>
      </c>
      <c r="G722" s="678" t="str">
        <f t="shared" si="11"/>
        <v>A0650</v>
      </c>
      <c r="H722" s="679"/>
      <c r="I722" s="1357" t="s">
        <v>5279</v>
      </c>
      <c r="J722" s="741" t="s">
        <v>5280</v>
      </c>
      <c r="K722" s="743">
        <v>4.6299999999999998E-4</v>
      </c>
      <c r="L722" s="743">
        <v>0</v>
      </c>
      <c r="M722" s="681"/>
      <c r="N722" s="679"/>
      <c r="O722" s="679"/>
      <c r="P722" s="679"/>
      <c r="Q722" s="679"/>
      <c r="R722" s="679"/>
      <c r="S722" s="679"/>
      <c r="T722" s="679"/>
      <c r="U722" s="679"/>
    </row>
    <row r="723" spans="1:21" ht="17.25" customHeight="1">
      <c r="A723" s="703" t="s">
        <v>5522</v>
      </c>
      <c r="B723" s="704" t="s">
        <v>5523</v>
      </c>
      <c r="C723" s="707">
        <v>0.56999999999999995</v>
      </c>
      <c r="D723" s="706"/>
      <c r="E723" s="702">
        <v>0.51500000000000001</v>
      </c>
      <c r="G723" s="678" t="str">
        <f t="shared" si="11"/>
        <v>A0652</v>
      </c>
      <c r="H723" s="679"/>
      <c r="I723" s="1357" t="s">
        <v>5281</v>
      </c>
      <c r="J723" s="741" t="s">
        <v>5280</v>
      </c>
      <c r="K723" s="743">
        <v>4.6299999999999998E-4</v>
      </c>
      <c r="L723" s="743">
        <v>0</v>
      </c>
      <c r="M723" s="681"/>
      <c r="N723" s="679"/>
      <c r="O723" s="679"/>
      <c r="P723" s="679"/>
      <c r="Q723" s="679"/>
      <c r="R723" s="679"/>
      <c r="S723" s="679"/>
      <c r="T723" s="679"/>
      <c r="U723" s="679"/>
    </row>
    <row r="724" spans="1:21" ht="17.25" customHeight="1">
      <c r="A724" s="703" t="s">
        <v>5525</v>
      </c>
      <c r="B724" s="704" t="s">
        <v>5526</v>
      </c>
      <c r="C724" s="707">
        <v>0.46200000000000002</v>
      </c>
      <c r="D724" s="706"/>
      <c r="E724" s="702">
        <v>0.42199999999999999</v>
      </c>
      <c r="G724" s="678" t="str">
        <f t="shared" si="11"/>
        <v>A0655</v>
      </c>
      <c r="H724" s="679"/>
      <c r="I724" s="1357" t="s">
        <v>6004</v>
      </c>
      <c r="J724" s="741" t="s">
        <v>5280</v>
      </c>
      <c r="K724" s="743">
        <v>4.6299999999999998E-4</v>
      </c>
      <c r="L724" s="743">
        <v>4.6100000000000004E-4</v>
      </c>
      <c r="M724" s="681"/>
      <c r="N724" s="679"/>
      <c r="O724" s="679"/>
      <c r="P724" s="679"/>
      <c r="Q724" s="679"/>
      <c r="R724" s="679"/>
      <c r="S724" s="679"/>
      <c r="T724" s="679"/>
      <c r="U724" s="679"/>
    </row>
    <row r="725" spans="1:21" ht="17.25" customHeight="1">
      <c r="A725" s="703" t="s">
        <v>5528</v>
      </c>
      <c r="B725" s="704" t="s">
        <v>5529</v>
      </c>
      <c r="C725" s="707">
        <v>0.54400000000000004</v>
      </c>
      <c r="D725" s="706"/>
      <c r="E725" s="702">
        <v>0.48899999999999993</v>
      </c>
      <c r="G725" s="678" t="str">
        <f t="shared" si="11"/>
        <v>A0656</v>
      </c>
      <c r="H725" s="679"/>
      <c r="I725" s="1357" t="s">
        <v>5282</v>
      </c>
      <c r="J725" s="741" t="s">
        <v>5284</v>
      </c>
      <c r="K725" s="743">
        <v>4.7800000000000002E-4</v>
      </c>
      <c r="L725" s="743">
        <v>5.22E-4</v>
      </c>
      <c r="M725" s="681"/>
      <c r="N725" s="679"/>
      <c r="O725" s="679"/>
      <c r="P725" s="679"/>
      <c r="Q725" s="679"/>
      <c r="R725" s="679"/>
      <c r="S725" s="679"/>
      <c r="T725" s="679"/>
      <c r="U725" s="679"/>
    </row>
    <row r="726" spans="1:21" ht="17.25" customHeight="1">
      <c r="A726" s="703" t="s">
        <v>5531</v>
      </c>
      <c r="B726" s="704" t="s">
        <v>5532</v>
      </c>
      <c r="C726" s="707">
        <v>6.9999999999999993E-2</v>
      </c>
      <c r="D726" s="706"/>
      <c r="E726" s="702">
        <v>0.42099999999999999</v>
      </c>
      <c r="G726" s="678" t="str">
        <f t="shared" si="11"/>
        <v>A0659</v>
      </c>
      <c r="H726" s="679"/>
      <c r="I726" s="1357" t="s">
        <v>5285</v>
      </c>
      <c r="J726" s="741" t="s">
        <v>6005</v>
      </c>
      <c r="K726" s="743">
        <v>3.8499999999999998E-4</v>
      </c>
      <c r="L726" s="743">
        <v>3.7199999999999999E-4</v>
      </c>
      <c r="M726" s="681"/>
      <c r="N726" s="679"/>
      <c r="O726" s="679"/>
      <c r="P726" s="679"/>
      <c r="Q726" s="679"/>
      <c r="R726" s="679"/>
      <c r="S726" s="679"/>
      <c r="T726" s="679"/>
      <c r="U726" s="679"/>
    </row>
    <row r="727" spans="1:21" ht="17.25" customHeight="1">
      <c r="A727" s="703" t="s">
        <v>5533</v>
      </c>
      <c r="B727" s="704" t="s">
        <v>5534</v>
      </c>
      <c r="C727" s="707">
        <v>0.50800000000000001</v>
      </c>
      <c r="D727" s="706"/>
      <c r="E727" s="702">
        <v>0.47300000000000003</v>
      </c>
      <c r="G727" s="678" t="str">
        <f t="shared" si="11"/>
        <v>A0660</v>
      </c>
      <c r="H727" s="679"/>
      <c r="I727" s="1357" t="s">
        <v>5289</v>
      </c>
      <c r="J727" s="741" t="s">
        <v>5290</v>
      </c>
      <c r="K727" s="743">
        <v>3.1399999999999999E-4</v>
      </c>
      <c r="L727" s="743">
        <v>0</v>
      </c>
      <c r="M727" s="681"/>
      <c r="N727" s="679"/>
      <c r="O727" s="679"/>
      <c r="P727" s="679"/>
      <c r="Q727" s="679"/>
      <c r="R727" s="679"/>
      <c r="S727" s="679"/>
      <c r="T727" s="679"/>
      <c r="U727" s="679"/>
    </row>
    <row r="728" spans="1:21" ht="17.25" customHeight="1">
      <c r="A728" s="703" t="s">
        <v>5535</v>
      </c>
      <c r="B728" s="704" t="s">
        <v>5536</v>
      </c>
      <c r="C728" s="707">
        <v>0.39399999999999996</v>
      </c>
      <c r="D728" s="706"/>
      <c r="E728" s="702">
        <v>0.33900000000000002</v>
      </c>
      <c r="G728" s="678" t="str">
        <f t="shared" si="11"/>
        <v>A0661</v>
      </c>
      <c r="H728" s="679"/>
      <c r="I728" s="1357" t="s">
        <v>5291</v>
      </c>
      <c r="J728" s="741" t="s">
        <v>5290</v>
      </c>
      <c r="K728" s="743">
        <v>3.1399999999999999E-4</v>
      </c>
      <c r="L728" s="743">
        <v>0</v>
      </c>
      <c r="M728" s="681"/>
      <c r="N728" s="679"/>
      <c r="O728" s="679"/>
      <c r="P728" s="679"/>
      <c r="Q728" s="679"/>
      <c r="R728" s="679"/>
      <c r="S728" s="679"/>
      <c r="T728" s="679"/>
      <c r="U728" s="679"/>
    </row>
    <row r="729" spans="1:21" ht="15.75" customHeight="1">
      <c r="A729" s="717" t="s">
        <v>5537</v>
      </c>
      <c r="B729" s="711" t="s">
        <v>5538</v>
      </c>
      <c r="C729" s="712">
        <v>0.49299999999999994</v>
      </c>
      <c r="D729" s="697" t="s">
        <v>3902</v>
      </c>
      <c r="E729" s="702">
        <v>0</v>
      </c>
      <c r="G729" s="678" t="str">
        <f t="shared" si="11"/>
        <v>A0664</v>
      </c>
      <c r="H729" s="679"/>
      <c r="I729" s="1357" t="s">
        <v>6006</v>
      </c>
      <c r="J729" s="741" t="s">
        <v>5290</v>
      </c>
      <c r="K729" s="743">
        <v>3.1399999999999999E-4</v>
      </c>
      <c r="L729" s="743">
        <v>2.99E-4</v>
      </c>
      <c r="M729" s="681"/>
      <c r="N729" s="679"/>
      <c r="O729" s="679"/>
      <c r="P729" s="679"/>
      <c r="Q729" s="679"/>
      <c r="R729" s="679"/>
      <c r="S729" s="679"/>
      <c r="T729" s="679"/>
      <c r="U729" s="679"/>
    </row>
    <row r="730" spans="1:21" ht="15.75" customHeight="1">
      <c r="A730" s="713"/>
      <c r="B730" s="714"/>
      <c r="C730" s="715"/>
      <c r="D730" s="697" t="s">
        <v>3905</v>
      </c>
      <c r="E730" s="702">
        <v>0.32899999999999996</v>
      </c>
      <c r="G730" s="678" t="str">
        <f t="shared" si="11"/>
        <v>A0664</v>
      </c>
      <c r="H730" s="679"/>
      <c r="I730" s="1357" t="s">
        <v>6007</v>
      </c>
      <c r="J730" s="741" t="s">
        <v>5290</v>
      </c>
      <c r="K730" s="743">
        <v>3.1399999999999999E-4</v>
      </c>
      <c r="L730" s="743">
        <v>3.3300000000000002E-4</v>
      </c>
      <c r="M730" s="681"/>
      <c r="N730" s="679"/>
      <c r="O730" s="679"/>
      <c r="P730" s="679"/>
      <c r="Q730" s="679"/>
      <c r="R730" s="679"/>
      <c r="S730" s="679"/>
      <c r="T730" s="679"/>
      <c r="U730" s="679"/>
    </row>
    <row r="731" spans="1:21" ht="15.75" customHeight="1">
      <c r="A731" s="713"/>
      <c r="B731" s="714"/>
      <c r="C731" s="715"/>
      <c r="D731" s="697" t="s">
        <v>3927</v>
      </c>
      <c r="E731" s="702">
        <v>0.435</v>
      </c>
      <c r="G731" s="678" t="str">
        <f t="shared" si="11"/>
        <v>A0664</v>
      </c>
      <c r="H731" s="679"/>
      <c r="I731" s="1357" t="s">
        <v>5292</v>
      </c>
      <c r="J731" s="741" t="s">
        <v>5294</v>
      </c>
      <c r="K731" s="743">
        <v>2.3299999999999997E-4</v>
      </c>
      <c r="L731" s="743">
        <v>4.9399999999999997E-4</v>
      </c>
      <c r="M731" s="681"/>
      <c r="N731" s="679"/>
      <c r="O731" s="679"/>
      <c r="P731" s="679"/>
      <c r="Q731" s="679"/>
      <c r="R731" s="679"/>
      <c r="S731" s="679"/>
      <c r="T731" s="679"/>
      <c r="U731" s="679"/>
    </row>
    <row r="732" spans="1:21" ht="17.25" customHeight="1">
      <c r="A732" s="703" t="s">
        <v>5542</v>
      </c>
      <c r="B732" s="704" t="s">
        <v>5543</v>
      </c>
      <c r="C732" s="707">
        <v>0.45700000000000002</v>
      </c>
      <c r="D732" s="706"/>
      <c r="E732" s="702">
        <v>0.46400000000000002</v>
      </c>
      <c r="G732" s="678" t="str">
        <f t="shared" si="11"/>
        <v>A0666</v>
      </c>
      <c r="H732" s="679"/>
      <c r="I732" s="1357" t="s">
        <v>5295</v>
      </c>
      <c r="J732" s="741" t="s">
        <v>5297</v>
      </c>
      <c r="K732" s="743">
        <v>4.9299999999999995E-4</v>
      </c>
      <c r="L732" s="743">
        <v>4.3600000000000008E-4</v>
      </c>
      <c r="M732" s="681"/>
      <c r="N732" s="679"/>
      <c r="O732" s="679"/>
      <c r="P732" s="679"/>
      <c r="Q732" s="679"/>
      <c r="R732" s="679"/>
      <c r="S732" s="679"/>
      <c r="T732" s="679"/>
      <c r="U732" s="679"/>
    </row>
    <row r="733" spans="1:21" ht="15.75" customHeight="1">
      <c r="A733" s="716" t="s">
        <v>5545</v>
      </c>
      <c r="B733" s="709" t="s">
        <v>5546</v>
      </c>
      <c r="C733" s="696">
        <v>0</v>
      </c>
      <c r="D733" s="697" t="s">
        <v>3902</v>
      </c>
      <c r="E733" s="702">
        <v>0</v>
      </c>
      <c r="G733" s="678" t="str">
        <f t="shared" si="11"/>
        <v>A0667</v>
      </c>
      <c r="H733" s="679"/>
      <c r="I733" s="1357" t="s">
        <v>6008</v>
      </c>
      <c r="J733" s="741" t="s">
        <v>6009</v>
      </c>
      <c r="K733" s="743">
        <v>4.9299999999999995E-4</v>
      </c>
      <c r="L733" s="743">
        <v>0</v>
      </c>
      <c r="M733" s="681"/>
      <c r="N733" s="679"/>
      <c r="O733" s="679"/>
      <c r="P733" s="679"/>
      <c r="Q733" s="679"/>
      <c r="R733" s="679"/>
      <c r="S733" s="679"/>
      <c r="T733" s="679"/>
      <c r="U733" s="679"/>
    </row>
    <row r="734" spans="1:21" ht="15.75" customHeight="1">
      <c r="A734" s="699"/>
      <c r="B734" s="700"/>
      <c r="C734" s="701"/>
      <c r="D734" s="697" t="s">
        <v>3921</v>
      </c>
      <c r="E734" s="702">
        <v>0.32400000000000001</v>
      </c>
      <c r="G734" s="678" t="str">
        <f t="shared" si="11"/>
        <v>A0667</v>
      </c>
      <c r="H734" s="679"/>
      <c r="I734" s="1357" t="s">
        <v>6010</v>
      </c>
      <c r="J734" s="741" t="s">
        <v>6009</v>
      </c>
      <c r="K734" s="743">
        <v>4.9299999999999995E-4</v>
      </c>
      <c r="L734" s="743">
        <v>4.37E-4</v>
      </c>
      <c r="M734" s="681"/>
      <c r="N734" s="679"/>
      <c r="O734" s="679"/>
      <c r="P734" s="679"/>
      <c r="Q734" s="679"/>
      <c r="R734" s="679"/>
      <c r="S734" s="679"/>
      <c r="T734" s="679"/>
      <c r="U734" s="679"/>
    </row>
    <row r="735" spans="1:21" ht="17.25" customHeight="1">
      <c r="A735" s="703" t="s">
        <v>5549</v>
      </c>
      <c r="B735" s="704" t="s">
        <v>5550</v>
      </c>
      <c r="C735" s="707">
        <v>6.2E-2</v>
      </c>
      <c r="D735" s="706"/>
      <c r="E735" s="702">
        <v>0.40900000000000003</v>
      </c>
      <c r="G735" s="678" t="str">
        <f t="shared" si="11"/>
        <v>A0668</v>
      </c>
      <c r="H735" s="679"/>
      <c r="I735" s="1357" t="s">
        <v>5300</v>
      </c>
      <c r="J735" s="741" t="s">
        <v>5302</v>
      </c>
      <c r="K735" s="743">
        <v>5.1199999999999998E-4</v>
      </c>
      <c r="L735" s="743">
        <v>5.5999999999999995E-4</v>
      </c>
      <c r="M735" s="681"/>
      <c r="N735" s="679"/>
      <c r="O735" s="679"/>
      <c r="P735" s="679"/>
      <c r="Q735" s="679"/>
      <c r="R735" s="679"/>
      <c r="S735" s="679"/>
      <c r="T735" s="679"/>
      <c r="U735" s="679"/>
    </row>
    <row r="736" spans="1:21" ht="17.25" customHeight="1">
      <c r="A736" s="703" t="s">
        <v>5551</v>
      </c>
      <c r="B736" s="704" t="s">
        <v>5552</v>
      </c>
      <c r="C736" s="707">
        <v>0.56400000000000006</v>
      </c>
      <c r="D736" s="706"/>
      <c r="E736" s="702">
        <v>0.72499999999999998</v>
      </c>
      <c r="G736" s="678" t="str">
        <f t="shared" si="11"/>
        <v>A0670</v>
      </c>
      <c r="H736" s="679"/>
      <c r="I736" s="1357" t="s">
        <v>5303</v>
      </c>
      <c r="J736" s="741" t="s">
        <v>5305</v>
      </c>
      <c r="K736" s="743">
        <v>1.01E-4</v>
      </c>
      <c r="L736" s="743">
        <v>4.0700000000000003E-4</v>
      </c>
      <c r="M736" s="681"/>
      <c r="N736" s="679"/>
      <c r="O736" s="679"/>
      <c r="P736" s="679"/>
      <c r="Q736" s="679"/>
      <c r="R736" s="679"/>
      <c r="S736" s="679"/>
      <c r="T736" s="679"/>
      <c r="U736" s="679"/>
    </row>
    <row r="737" spans="1:21" ht="17.25" customHeight="1">
      <c r="A737" s="703" t="s">
        <v>5554</v>
      </c>
      <c r="B737" s="704" t="s">
        <v>5555</v>
      </c>
      <c r="C737" s="707">
        <v>0.44400000000000001</v>
      </c>
      <c r="D737" s="706"/>
      <c r="E737" s="702">
        <v>0.38900000000000001</v>
      </c>
      <c r="G737" s="678" t="str">
        <f t="shared" si="11"/>
        <v>A0671</v>
      </c>
      <c r="H737" s="679"/>
      <c r="I737" s="1357" t="s">
        <v>5306</v>
      </c>
      <c r="J737" s="741" t="s">
        <v>5308</v>
      </c>
      <c r="K737" s="743">
        <v>5.0699999999999996E-4</v>
      </c>
      <c r="L737" s="743">
        <v>5.4199999999999995E-4</v>
      </c>
      <c r="M737" s="681"/>
      <c r="N737" s="679"/>
      <c r="O737" s="679"/>
      <c r="P737" s="679"/>
      <c r="Q737" s="679"/>
      <c r="R737" s="679"/>
      <c r="S737" s="679"/>
      <c r="T737" s="679"/>
      <c r="U737" s="679"/>
    </row>
    <row r="738" spans="1:21" ht="17.25" customHeight="1">
      <c r="A738" s="703" t="s">
        <v>5557</v>
      </c>
      <c r="B738" s="704" t="s">
        <v>5558</v>
      </c>
      <c r="C738" s="707">
        <v>0.501</v>
      </c>
      <c r="D738" s="706"/>
      <c r="E738" s="702">
        <v>0.44600000000000001</v>
      </c>
      <c r="G738" s="678" t="str">
        <f t="shared" si="11"/>
        <v>A0673</v>
      </c>
      <c r="H738" s="679"/>
      <c r="I738" s="1357" t="s">
        <v>5309</v>
      </c>
      <c r="J738" s="741" t="s">
        <v>5311</v>
      </c>
      <c r="K738" s="743">
        <v>3.2600000000000001E-4</v>
      </c>
      <c r="L738" s="743">
        <v>4.6900000000000002E-4</v>
      </c>
      <c r="M738" s="681"/>
      <c r="N738" s="679"/>
      <c r="O738" s="679"/>
      <c r="P738" s="679"/>
      <c r="Q738" s="679"/>
      <c r="R738" s="679"/>
      <c r="S738" s="679"/>
      <c r="T738" s="679"/>
      <c r="U738" s="679"/>
    </row>
    <row r="739" spans="1:21" ht="17.25" customHeight="1">
      <c r="A739" s="703" t="s">
        <v>5560</v>
      </c>
      <c r="B739" s="704" t="s">
        <v>5561</v>
      </c>
      <c r="C739" s="707">
        <v>0.52300000000000002</v>
      </c>
      <c r="D739" s="706"/>
      <c r="E739" s="702">
        <v>0.54799999999999993</v>
      </c>
      <c r="G739" s="678" t="str">
        <f t="shared" si="11"/>
        <v>A0675</v>
      </c>
      <c r="H739" s="679"/>
      <c r="I739" s="1357" t="s">
        <v>5314</v>
      </c>
      <c r="J739" s="741" t="s">
        <v>5316</v>
      </c>
      <c r="K739" s="743">
        <v>4.8099999999999998E-4</v>
      </c>
      <c r="L739" s="743">
        <v>4.4700000000000002E-4</v>
      </c>
      <c r="M739" s="681"/>
      <c r="N739" s="679"/>
      <c r="O739" s="679"/>
      <c r="P739" s="679"/>
      <c r="Q739" s="679"/>
      <c r="R739" s="679"/>
      <c r="S739" s="679"/>
      <c r="T739" s="679"/>
      <c r="U739" s="679"/>
    </row>
    <row r="740" spans="1:21">
      <c r="A740" s="703" t="s">
        <v>5563</v>
      </c>
      <c r="B740" s="704" t="s">
        <v>5564</v>
      </c>
      <c r="C740" s="707">
        <v>0.57600000000000007</v>
      </c>
      <c r="D740" s="708"/>
      <c r="E740" s="702">
        <v>0.60799999999999998</v>
      </c>
      <c r="G740" s="678" t="str">
        <f t="shared" si="11"/>
        <v>A0676</v>
      </c>
      <c r="H740" s="679"/>
      <c r="I740" s="1357" t="s">
        <v>5317</v>
      </c>
      <c r="J740" s="741" t="s">
        <v>5319</v>
      </c>
      <c r="K740" s="743">
        <v>3.28E-4</v>
      </c>
      <c r="L740" s="743">
        <v>2.72E-4</v>
      </c>
      <c r="M740" s="681"/>
      <c r="N740" s="679"/>
      <c r="O740" s="679"/>
      <c r="P740" s="679"/>
      <c r="Q740" s="679"/>
      <c r="R740" s="679"/>
      <c r="S740" s="679"/>
      <c r="T740" s="679"/>
      <c r="U740" s="679"/>
    </row>
    <row r="741" spans="1:21" ht="17.25" customHeight="1">
      <c r="A741" s="703" t="s">
        <v>5565</v>
      </c>
      <c r="B741" s="704" t="s">
        <v>5566</v>
      </c>
      <c r="C741" s="707">
        <v>0.56099999999999994</v>
      </c>
      <c r="D741" s="706"/>
      <c r="E741" s="702">
        <v>0.56499999999999995</v>
      </c>
      <c r="G741" s="678" t="str">
        <f t="shared" si="11"/>
        <v>A0677</v>
      </c>
      <c r="H741" s="679"/>
      <c r="I741" s="1357" t="s">
        <v>5320</v>
      </c>
      <c r="J741" s="741" t="s">
        <v>5322</v>
      </c>
      <c r="K741" s="743">
        <v>4.9299999999999995E-4</v>
      </c>
      <c r="L741" s="743">
        <v>4.35E-4</v>
      </c>
      <c r="M741" s="681"/>
      <c r="N741" s="679"/>
      <c r="O741" s="679"/>
      <c r="P741" s="679"/>
      <c r="Q741" s="679"/>
      <c r="R741" s="679"/>
      <c r="S741" s="679"/>
      <c r="T741" s="679"/>
      <c r="U741" s="679"/>
    </row>
    <row r="742" spans="1:21" ht="15.75" customHeight="1">
      <c r="A742" s="716" t="s">
        <v>5568</v>
      </c>
      <c r="B742" s="709" t="s">
        <v>5569</v>
      </c>
      <c r="C742" s="720">
        <v>0.47</v>
      </c>
      <c r="D742" s="697" t="s">
        <v>3902</v>
      </c>
      <c r="E742" s="702">
        <v>0</v>
      </c>
      <c r="G742" s="678" t="str">
        <f t="shared" si="11"/>
        <v>A0678</v>
      </c>
      <c r="H742" s="679"/>
      <c r="I742" s="1357" t="s">
        <v>5323</v>
      </c>
      <c r="J742" s="741" t="s">
        <v>6011</v>
      </c>
      <c r="K742" s="743">
        <v>5.0100000000000003E-4</v>
      </c>
      <c r="L742" s="743">
        <v>5.31E-4</v>
      </c>
      <c r="M742" s="681"/>
      <c r="N742" s="679"/>
      <c r="O742" s="679"/>
      <c r="P742" s="679"/>
      <c r="Q742" s="679"/>
      <c r="R742" s="679"/>
      <c r="S742" s="679"/>
      <c r="T742" s="679"/>
      <c r="U742" s="679"/>
    </row>
    <row r="743" spans="1:21" ht="15.75" customHeight="1">
      <c r="A743" s="699"/>
      <c r="B743" s="700"/>
      <c r="C743" s="721"/>
      <c r="D743" s="697" t="s">
        <v>3905</v>
      </c>
      <c r="E743" s="702">
        <v>0</v>
      </c>
      <c r="G743" s="678" t="str">
        <f t="shared" si="11"/>
        <v>A0678</v>
      </c>
      <c r="H743" s="679"/>
      <c r="I743" s="1357" t="s">
        <v>6012</v>
      </c>
      <c r="J743" s="741" t="s">
        <v>6013</v>
      </c>
      <c r="K743" s="743">
        <v>5.4200000000000006E-4</v>
      </c>
      <c r="L743" s="743">
        <v>5.4500000000000002E-4</v>
      </c>
      <c r="M743" s="681"/>
      <c r="N743" s="679"/>
      <c r="O743" s="679"/>
      <c r="P743" s="679"/>
      <c r="Q743" s="679"/>
      <c r="R743" s="679"/>
      <c r="S743" s="679"/>
      <c r="T743" s="679"/>
      <c r="U743" s="679"/>
    </row>
    <row r="744" spans="1:21" ht="15.75" customHeight="1">
      <c r="A744" s="699"/>
      <c r="B744" s="700"/>
      <c r="C744" s="721"/>
      <c r="D744" s="697" t="s">
        <v>3907</v>
      </c>
      <c r="E744" s="702">
        <v>0.374</v>
      </c>
      <c r="G744" s="678" t="str">
        <f t="shared" si="11"/>
        <v>A0678</v>
      </c>
      <c r="H744" s="679"/>
      <c r="I744" s="1357" t="s">
        <v>6014</v>
      </c>
      <c r="J744" s="741" t="s">
        <v>5327</v>
      </c>
      <c r="K744" s="743">
        <v>2.6600000000000001E-4</v>
      </c>
      <c r="L744" s="743">
        <v>3.4200000000000002E-4</v>
      </c>
      <c r="M744" s="681"/>
      <c r="N744" s="679"/>
      <c r="O744" s="679"/>
      <c r="P744" s="679"/>
      <c r="Q744" s="679"/>
      <c r="R744" s="679"/>
      <c r="S744" s="679"/>
      <c r="T744" s="679"/>
      <c r="U744" s="679"/>
    </row>
    <row r="745" spans="1:21" ht="15.75" customHeight="1">
      <c r="A745" s="699"/>
      <c r="B745" s="700"/>
      <c r="C745" s="721"/>
      <c r="D745" s="697" t="s">
        <v>3940</v>
      </c>
      <c r="E745" s="702">
        <v>3.3000000000000002E-2</v>
      </c>
      <c r="G745" s="678" t="str">
        <f t="shared" si="11"/>
        <v>A0678</v>
      </c>
      <c r="H745" s="679"/>
      <c r="I745" s="1357" t="s">
        <v>6015</v>
      </c>
      <c r="J745" s="741" t="s">
        <v>5327</v>
      </c>
      <c r="K745" s="743">
        <v>2.6600000000000001E-4</v>
      </c>
      <c r="L745" s="743">
        <v>4.64E-4</v>
      </c>
      <c r="M745" s="681"/>
      <c r="N745" s="679"/>
      <c r="O745" s="679"/>
      <c r="P745" s="679"/>
      <c r="Q745" s="679"/>
      <c r="R745" s="679"/>
      <c r="S745" s="679"/>
      <c r="T745" s="679"/>
      <c r="U745" s="679"/>
    </row>
    <row r="746" spans="1:21" ht="17.25" customHeight="1">
      <c r="A746" s="703" t="s">
        <v>5575</v>
      </c>
      <c r="B746" s="704" t="s">
        <v>5576</v>
      </c>
      <c r="C746" s="707">
        <v>0.46900000000000003</v>
      </c>
      <c r="D746" s="706"/>
      <c r="E746" s="702">
        <v>0.42199999999999999</v>
      </c>
      <c r="G746" s="678" t="str">
        <f t="shared" si="11"/>
        <v>A0679</v>
      </c>
      <c r="H746" s="679"/>
      <c r="I746" s="1357" t="s">
        <v>5328</v>
      </c>
      <c r="J746" s="741" t="s">
        <v>5330</v>
      </c>
      <c r="K746" s="743">
        <v>3.6400000000000001E-4</v>
      </c>
      <c r="L746" s="743">
        <v>3.0800000000000001E-4</v>
      </c>
      <c r="M746" s="681"/>
      <c r="N746" s="679"/>
      <c r="O746" s="679"/>
      <c r="P746" s="679"/>
      <c r="Q746" s="679"/>
      <c r="R746" s="679"/>
      <c r="S746" s="679"/>
      <c r="T746" s="679"/>
      <c r="U746" s="679"/>
    </row>
    <row r="747" spans="1:21" ht="17.25" customHeight="1">
      <c r="A747" s="703" t="s">
        <v>5577</v>
      </c>
      <c r="B747" s="704" t="s">
        <v>5578</v>
      </c>
      <c r="C747" s="707">
        <v>0.13400000000000001</v>
      </c>
      <c r="D747" s="706"/>
      <c r="E747" s="702">
        <v>0.44800000000000001</v>
      </c>
      <c r="G747" s="678" t="str">
        <f t="shared" si="11"/>
        <v>A0681</v>
      </c>
      <c r="H747" s="679"/>
      <c r="I747" s="1357" t="s">
        <v>5333</v>
      </c>
      <c r="J747" s="741" t="s">
        <v>5334</v>
      </c>
      <c r="K747" s="743">
        <v>4.5300000000000001E-4</v>
      </c>
      <c r="L747" s="743">
        <v>2.5000000000000001E-4</v>
      </c>
      <c r="M747" s="681"/>
      <c r="N747" s="679"/>
      <c r="O747" s="679"/>
      <c r="P747" s="679"/>
      <c r="Q747" s="679"/>
      <c r="R747" s="679"/>
      <c r="S747" s="679"/>
      <c r="T747" s="679"/>
      <c r="U747" s="679"/>
    </row>
    <row r="748" spans="1:21" ht="17.25" customHeight="1">
      <c r="A748" s="703" t="s">
        <v>5580</v>
      </c>
      <c r="B748" s="704" t="s">
        <v>5581</v>
      </c>
      <c r="C748" s="707">
        <v>0.47800000000000004</v>
      </c>
      <c r="D748" s="706"/>
      <c r="E748" s="702">
        <v>0.504</v>
      </c>
      <c r="G748" s="678" t="str">
        <f t="shared" si="11"/>
        <v>A0684</v>
      </c>
      <c r="H748" s="679"/>
      <c r="I748" s="1357" t="s">
        <v>6016</v>
      </c>
      <c r="J748" s="741" t="s">
        <v>5334</v>
      </c>
      <c r="K748" s="743">
        <v>4.5300000000000001E-4</v>
      </c>
      <c r="L748" s="743">
        <v>3.1500000000000001E-4</v>
      </c>
      <c r="M748" s="681"/>
      <c r="N748" s="679"/>
      <c r="O748" s="679"/>
      <c r="P748" s="679"/>
      <c r="Q748" s="679"/>
      <c r="R748" s="679"/>
      <c r="S748" s="679"/>
      <c r="T748" s="679"/>
      <c r="U748" s="679"/>
    </row>
    <row r="749" spans="1:21" ht="17.25" customHeight="1">
      <c r="A749" s="703" t="s">
        <v>5583</v>
      </c>
      <c r="B749" s="704" t="s">
        <v>5584</v>
      </c>
      <c r="C749" s="707">
        <v>0.51400000000000001</v>
      </c>
      <c r="D749" s="706"/>
      <c r="E749" s="702">
        <v>0.54299999999999993</v>
      </c>
      <c r="G749" s="678" t="str">
        <f t="shared" si="11"/>
        <v>A0685</v>
      </c>
      <c r="H749" s="679"/>
      <c r="I749" s="1357" t="s">
        <v>6017</v>
      </c>
      <c r="J749" s="741" t="s">
        <v>5334</v>
      </c>
      <c r="K749" s="743">
        <v>4.5300000000000001E-4</v>
      </c>
      <c r="L749" s="743">
        <v>7.8999999999999996E-5</v>
      </c>
      <c r="M749" s="681"/>
      <c r="N749" s="679"/>
      <c r="O749" s="679"/>
      <c r="P749" s="679"/>
      <c r="Q749" s="679"/>
      <c r="R749" s="679"/>
      <c r="S749" s="679"/>
      <c r="T749" s="679"/>
      <c r="U749" s="679"/>
    </row>
    <row r="750" spans="1:21" ht="17.25" customHeight="1">
      <c r="A750" s="703" t="s">
        <v>5586</v>
      </c>
      <c r="B750" s="704" t="s">
        <v>5587</v>
      </c>
      <c r="C750" s="707">
        <v>0.48000000000000004</v>
      </c>
      <c r="D750" s="706"/>
      <c r="E750" s="702">
        <v>0.502</v>
      </c>
      <c r="G750" s="678" t="str">
        <f t="shared" si="11"/>
        <v>A0687</v>
      </c>
      <c r="H750" s="679"/>
      <c r="I750" s="1357" t="s">
        <v>5335</v>
      </c>
      <c r="J750" s="741" t="s">
        <v>5337</v>
      </c>
      <c r="K750" s="743">
        <v>3.9899999999999999E-4</v>
      </c>
      <c r="L750" s="743">
        <v>3.4299999999999999E-4</v>
      </c>
      <c r="M750" s="681"/>
      <c r="N750" s="679"/>
      <c r="O750" s="679"/>
      <c r="P750" s="679"/>
      <c r="Q750" s="679"/>
      <c r="R750" s="679"/>
      <c r="S750" s="679"/>
      <c r="T750" s="679"/>
      <c r="U750" s="679"/>
    </row>
    <row r="751" spans="1:21" ht="17.25" customHeight="1">
      <c r="A751" s="703" t="s">
        <v>5589</v>
      </c>
      <c r="B751" s="704" t="s">
        <v>5590</v>
      </c>
      <c r="C751" s="707">
        <v>0.56899999999999995</v>
      </c>
      <c r="D751" s="706"/>
      <c r="E751" s="702">
        <v>0.60199999999999998</v>
      </c>
      <c r="G751" s="678" t="str">
        <f t="shared" si="11"/>
        <v>A0689</v>
      </c>
      <c r="H751" s="679"/>
      <c r="I751" s="1357" t="s">
        <v>5338</v>
      </c>
      <c r="J751" s="741" t="s">
        <v>5340</v>
      </c>
      <c r="K751" s="743">
        <v>4.5300000000000001E-4</v>
      </c>
      <c r="L751" s="743">
        <v>4.5300000000000001E-4</v>
      </c>
      <c r="M751" s="681"/>
      <c r="N751" s="679"/>
      <c r="O751" s="679"/>
      <c r="P751" s="679"/>
      <c r="Q751" s="679"/>
      <c r="R751" s="679"/>
      <c r="S751" s="679"/>
      <c r="T751" s="679"/>
      <c r="U751" s="679"/>
    </row>
    <row r="752" spans="1:21" ht="17.25" customHeight="1">
      <c r="A752" s="703" t="s">
        <v>5592</v>
      </c>
      <c r="B752" s="704" t="s">
        <v>5593</v>
      </c>
      <c r="C752" s="707">
        <v>0.65</v>
      </c>
      <c r="D752" s="706"/>
      <c r="E752" s="702">
        <v>0.59599999999999997</v>
      </c>
      <c r="G752" s="678" t="str">
        <f t="shared" si="11"/>
        <v>A0690</v>
      </c>
      <c r="H752" s="679"/>
      <c r="I752" s="1357" t="s">
        <v>6018</v>
      </c>
      <c r="J752" s="741" t="s">
        <v>5343</v>
      </c>
      <c r="K752" s="743">
        <v>5.22E-4</v>
      </c>
      <c r="L752" s="743">
        <v>0</v>
      </c>
      <c r="M752" s="681"/>
      <c r="N752" s="679"/>
      <c r="O752" s="679"/>
      <c r="P752" s="679"/>
      <c r="Q752" s="679"/>
      <c r="R752" s="679"/>
      <c r="S752" s="679"/>
      <c r="T752" s="679"/>
      <c r="U752" s="679"/>
    </row>
    <row r="753" spans="1:21" ht="15.75" customHeight="1">
      <c r="A753" s="716" t="s">
        <v>5595</v>
      </c>
      <c r="B753" s="709" t="s">
        <v>5596</v>
      </c>
      <c r="C753" s="696">
        <v>0.46400000000000002</v>
      </c>
      <c r="D753" s="697" t="s">
        <v>3902</v>
      </c>
      <c r="E753" s="702">
        <v>0.318</v>
      </c>
      <c r="G753" s="678" t="str">
        <f t="shared" si="11"/>
        <v>A0692</v>
      </c>
      <c r="H753" s="679"/>
      <c r="I753" s="1357" t="s">
        <v>6019</v>
      </c>
      <c r="J753" s="741" t="s">
        <v>5343</v>
      </c>
      <c r="K753" s="743">
        <v>5.22E-4</v>
      </c>
      <c r="L753" s="743">
        <v>5.9899999999999992E-4</v>
      </c>
      <c r="M753" s="681"/>
      <c r="N753" s="679"/>
      <c r="O753" s="679"/>
      <c r="P753" s="679"/>
      <c r="Q753" s="679"/>
      <c r="R753" s="679"/>
      <c r="S753" s="679"/>
      <c r="T753" s="679"/>
      <c r="U753" s="679"/>
    </row>
    <row r="754" spans="1:21" ht="15.75" customHeight="1">
      <c r="A754" s="699"/>
      <c r="B754" s="700"/>
      <c r="C754" s="701"/>
      <c r="D754" s="697" t="s">
        <v>3905</v>
      </c>
      <c r="E754" s="702">
        <v>0.39</v>
      </c>
      <c r="G754" s="678" t="str">
        <f t="shared" si="11"/>
        <v>A0692</v>
      </c>
      <c r="H754" s="679"/>
      <c r="I754" s="1357" t="s">
        <v>5344</v>
      </c>
      <c r="J754" s="741" t="s">
        <v>5346</v>
      </c>
      <c r="K754" s="743">
        <v>1.4E-5</v>
      </c>
      <c r="L754" s="743">
        <v>4.2299999999999998E-4</v>
      </c>
      <c r="M754" s="681"/>
      <c r="N754" s="679"/>
      <c r="O754" s="679"/>
      <c r="P754" s="679"/>
      <c r="Q754" s="679"/>
      <c r="R754" s="679"/>
      <c r="S754" s="679"/>
      <c r="T754" s="679"/>
      <c r="U754" s="679"/>
    </row>
    <row r="755" spans="1:21" ht="17.25" customHeight="1">
      <c r="A755" s="703" t="s">
        <v>5600</v>
      </c>
      <c r="B755" s="704" t="s">
        <v>5601</v>
      </c>
      <c r="C755" s="707">
        <v>0.64600000000000002</v>
      </c>
      <c r="D755" s="706"/>
      <c r="E755" s="702">
        <v>0.59100000000000008</v>
      </c>
      <c r="G755" s="678" t="str">
        <f t="shared" si="11"/>
        <v>A0693</v>
      </c>
      <c r="H755" s="679"/>
      <c r="I755" s="1357" t="s">
        <v>5347</v>
      </c>
      <c r="J755" s="741" t="s">
        <v>5349</v>
      </c>
      <c r="K755" s="743">
        <v>4.0700000000000003E-4</v>
      </c>
      <c r="L755" s="743">
        <v>3.5100000000000002E-4</v>
      </c>
      <c r="M755" s="681"/>
      <c r="N755" s="679"/>
      <c r="O755" s="679"/>
      <c r="P755" s="679"/>
      <c r="Q755" s="679"/>
      <c r="R755" s="679"/>
      <c r="S755" s="679"/>
      <c r="T755" s="679"/>
      <c r="U755" s="679"/>
    </row>
    <row r="756" spans="1:21" ht="17.25" customHeight="1">
      <c r="A756" s="703" t="s">
        <v>5603</v>
      </c>
      <c r="B756" s="704" t="s">
        <v>5604</v>
      </c>
      <c r="C756" s="707">
        <v>0.46799999999999997</v>
      </c>
      <c r="D756" s="706"/>
      <c r="E756" s="702">
        <v>0.46799999999999997</v>
      </c>
      <c r="G756" s="678" t="str">
        <f t="shared" si="11"/>
        <v>A0695</v>
      </c>
      <c r="H756" s="679"/>
      <c r="I756" s="1357" t="s">
        <v>5350</v>
      </c>
      <c r="J756" s="741" t="s">
        <v>5352</v>
      </c>
      <c r="K756" s="743">
        <v>4.0000000000000002E-4</v>
      </c>
      <c r="L756" s="743">
        <v>3.4400000000000001E-4</v>
      </c>
      <c r="M756" s="681"/>
      <c r="N756" s="679"/>
      <c r="O756" s="679"/>
      <c r="P756" s="679"/>
      <c r="Q756" s="679"/>
      <c r="R756" s="679"/>
      <c r="S756" s="679"/>
      <c r="T756" s="679"/>
      <c r="U756" s="679"/>
    </row>
    <row r="757" spans="1:21" ht="17.25" customHeight="1">
      <c r="A757" s="703" t="s">
        <v>5605</v>
      </c>
      <c r="B757" s="704" t="s">
        <v>5606</v>
      </c>
      <c r="C757" s="707">
        <v>0.60099999999999998</v>
      </c>
      <c r="D757" s="706"/>
      <c r="E757" s="702">
        <v>0.54600000000000004</v>
      </c>
      <c r="G757" s="678" t="str">
        <f t="shared" si="11"/>
        <v>A0696</v>
      </c>
      <c r="H757" s="679"/>
      <c r="I757" s="1357" t="s">
        <v>5353</v>
      </c>
      <c r="J757" s="741" t="s">
        <v>5355</v>
      </c>
      <c r="K757" s="743">
        <v>6.29E-4</v>
      </c>
      <c r="L757" s="743">
        <v>5.8600000000000004E-4</v>
      </c>
      <c r="M757" s="681"/>
      <c r="N757" s="679"/>
      <c r="O757" s="679"/>
      <c r="P757" s="679"/>
      <c r="Q757" s="679"/>
      <c r="R757" s="679"/>
      <c r="S757" s="679"/>
      <c r="T757" s="679"/>
      <c r="U757" s="679"/>
    </row>
    <row r="758" spans="1:21" ht="15.75" customHeight="1">
      <c r="A758" s="716" t="s">
        <v>5608</v>
      </c>
      <c r="B758" s="709" t="s">
        <v>5609</v>
      </c>
      <c r="C758" s="720">
        <v>0.47</v>
      </c>
      <c r="D758" s="697" t="s">
        <v>3902</v>
      </c>
      <c r="E758" s="702">
        <v>0</v>
      </c>
      <c r="G758" s="678" t="str">
        <f t="shared" si="11"/>
        <v>A0698</v>
      </c>
      <c r="H758" s="679"/>
      <c r="I758" s="1357" t="s">
        <v>5356</v>
      </c>
      <c r="J758" s="741" t="s">
        <v>5358</v>
      </c>
      <c r="K758" s="743">
        <v>3.8499999999999998E-4</v>
      </c>
      <c r="L758" s="743">
        <v>3.4200000000000002E-4</v>
      </c>
      <c r="M758" s="681"/>
      <c r="N758" s="679"/>
      <c r="O758" s="679"/>
      <c r="P758" s="679"/>
      <c r="Q758" s="679"/>
      <c r="R758" s="679"/>
      <c r="S758" s="679"/>
      <c r="T758" s="679"/>
      <c r="U758" s="679"/>
    </row>
    <row r="759" spans="1:21" ht="15.75" customHeight="1">
      <c r="A759" s="699"/>
      <c r="B759" s="700"/>
      <c r="C759" s="721"/>
      <c r="D759" s="697" t="s">
        <v>3905</v>
      </c>
      <c r="E759" s="702">
        <v>0</v>
      </c>
      <c r="G759" s="678" t="str">
        <f t="shared" si="11"/>
        <v>A0698</v>
      </c>
      <c r="H759" s="679"/>
      <c r="I759" s="1357" t="s">
        <v>5359</v>
      </c>
      <c r="J759" s="741" t="s">
        <v>5361</v>
      </c>
      <c r="K759" s="743">
        <v>4.5300000000000001E-4</v>
      </c>
      <c r="L759" s="743">
        <v>5.0199999999999995E-4</v>
      </c>
      <c r="M759" s="681"/>
      <c r="N759" s="679"/>
      <c r="O759" s="679"/>
      <c r="P759" s="679"/>
      <c r="Q759" s="679"/>
      <c r="R759" s="679"/>
      <c r="S759" s="679"/>
      <c r="T759" s="679"/>
      <c r="U759" s="679"/>
    </row>
    <row r="760" spans="1:21" ht="15.75" customHeight="1">
      <c r="A760" s="699"/>
      <c r="B760" s="700"/>
      <c r="C760" s="721"/>
      <c r="D760" s="697" t="s">
        <v>3907</v>
      </c>
      <c r="E760" s="702">
        <v>0.253</v>
      </c>
      <c r="G760" s="678" t="str">
        <f t="shared" si="11"/>
        <v>A0698</v>
      </c>
      <c r="H760" s="679"/>
      <c r="I760" s="1357" t="s">
        <v>5362</v>
      </c>
      <c r="J760" s="741" t="s">
        <v>5363</v>
      </c>
      <c r="K760" s="743">
        <v>4.4700000000000002E-4</v>
      </c>
      <c r="L760" s="743">
        <v>4.5899999999999999E-4</v>
      </c>
      <c r="M760" s="681"/>
      <c r="N760" s="679"/>
      <c r="O760" s="679"/>
      <c r="P760" s="679"/>
      <c r="Q760" s="679"/>
      <c r="R760" s="679"/>
      <c r="S760" s="679"/>
      <c r="T760" s="679"/>
      <c r="U760" s="679"/>
    </row>
    <row r="761" spans="1:21" ht="15.75" customHeight="1">
      <c r="A761" s="699"/>
      <c r="B761" s="700"/>
      <c r="C761" s="721"/>
      <c r="D761" s="697" t="s">
        <v>3940</v>
      </c>
      <c r="E761" s="702">
        <v>0.317</v>
      </c>
      <c r="G761" s="678" t="str">
        <f t="shared" si="11"/>
        <v>A0698</v>
      </c>
      <c r="H761" s="679"/>
      <c r="I761" s="1357" t="s">
        <v>5364</v>
      </c>
      <c r="J761" s="741" t="s">
        <v>5366</v>
      </c>
      <c r="K761" s="743">
        <v>5.1000000000000004E-4</v>
      </c>
      <c r="L761" s="743">
        <v>4.5399999999999998E-4</v>
      </c>
      <c r="M761" s="681"/>
      <c r="N761" s="679"/>
      <c r="O761" s="679"/>
      <c r="P761" s="679"/>
      <c r="Q761" s="679"/>
      <c r="R761" s="679"/>
      <c r="S761" s="679"/>
      <c r="T761" s="679"/>
      <c r="U761" s="679"/>
    </row>
    <row r="762" spans="1:21" ht="15.75" customHeight="1">
      <c r="A762" s="699"/>
      <c r="B762" s="700"/>
      <c r="C762" s="721"/>
      <c r="D762" s="697" t="s">
        <v>3942</v>
      </c>
      <c r="E762" s="702">
        <v>0.33799999999999997</v>
      </c>
      <c r="G762" s="678" t="str">
        <f t="shared" si="11"/>
        <v>A0698</v>
      </c>
      <c r="H762" s="679"/>
      <c r="I762" s="1357" t="s">
        <v>5367</v>
      </c>
      <c r="J762" s="741" t="s">
        <v>5369</v>
      </c>
      <c r="K762" s="743">
        <v>4.64E-4</v>
      </c>
      <c r="L762" s="743">
        <v>4.08E-4</v>
      </c>
      <c r="M762" s="681"/>
      <c r="N762" s="679"/>
      <c r="O762" s="679"/>
      <c r="P762" s="679"/>
      <c r="Q762" s="679"/>
      <c r="R762" s="679"/>
      <c r="S762" s="679"/>
      <c r="T762" s="679"/>
      <c r="U762" s="679"/>
    </row>
    <row r="763" spans="1:21" ht="17.25" customHeight="1">
      <c r="A763" s="703" t="s">
        <v>5616</v>
      </c>
      <c r="B763" s="704" t="s">
        <v>5617</v>
      </c>
      <c r="C763" s="707">
        <v>0.12300000000000001</v>
      </c>
      <c r="D763" s="706"/>
      <c r="E763" s="702">
        <v>0.30399999999999999</v>
      </c>
      <c r="G763" s="678" t="str">
        <f t="shared" si="11"/>
        <v>A0699</v>
      </c>
      <c r="H763" s="679"/>
      <c r="I763" s="1357" t="s">
        <v>5370</v>
      </c>
      <c r="J763" s="741" t="s">
        <v>5372</v>
      </c>
      <c r="K763" s="743">
        <v>3.6400000000000001E-4</v>
      </c>
      <c r="L763" s="743">
        <v>3.0800000000000001E-4</v>
      </c>
      <c r="M763" s="681"/>
      <c r="N763" s="679"/>
      <c r="O763" s="679"/>
      <c r="P763" s="679"/>
      <c r="Q763" s="679"/>
      <c r="R763" s="679"/>
      <c r="S763" s="679"/>
      <c r="T763" s="679"/>
      <c r="U763" s="679"/>
    </row>
    <row r="764" spans="1:21" ht="17.25" customHeight="1">
      <c r="A764" s="703" t="s">
        <v>5619</v>
      </c>
      <c r="B764" s="704" t="s">
        <v>5620</v>
      </c>
      <c r="C764" s="707">
        <v>0.63</v>
      </c>
      <c r="D764" s="706"/>
      <c r="E764" s="702">
        <v>0.65899999999999992</v>
      </c>
      <c r="G764" s="678" t="str">
        <f t="shared" si="11"/>
        <v>A0702</v>
      </c>
      <c r="H764" s="679"/>
      <c r="I764" s="1357" t="s">
        <v>6020</v>
      </c>
      <c r="J764" s="741" t="s">
        <v>5375</v>
      </c>
      <c r="K764" s="743">
        <v>4.6999999999999999E-4</v>
      </c>
      <c r="L764" s="743">
        <v>0</v>
      </c>
      <c r="M764" s="681"/>
      <c r="N764" s="679"/>
      <c r="O764" s="679"/>
      <c r="P764" s="679"/>
      <c r="Q764" s="679"/>
      <c r="R764" s="679"/>
      <c r="S764" s="679"/>
      <c r="T764" s="679"/>
      <c r="U764" s="679"/>
    </row>
    <row r="765" spans="1:21" ht="15.75" customHeight="1">
      <c r="A765" s="703" t="s">
        <v>5622</v>
      </c>
      <c r="B765" s="719" t="s">
        <v>5623</v>
      </c>
      <c r="C765" s="707">
        <v>0.46200000000000002</v>
      </c>
      <c r="D765" s="706"/>
      <c r="E765" s="702">
        <v>0.40799999999999997</v>
      </c>
      <c r="G765" s="678" t="str">
        <f t="shared" si="11"/>
        <v>A0704</v>
      </c>
      <c r="H765" s="679"/>
      <c r="I765" s="1357" t="s">
        <v>6021</v>
      </c>
      <c r="J765" s="741" t="s">
        <v>5375</v>
      </c>
      <c r="K765" s="743">
        <v>4.6999999999999999E-4</v>
      </c>
      <c r="L765" s="743">
        <v>0</v>
      </c>
      <c r="M765" s="681"/>
      <c r="N765" s="679"/>
      <c r="O765" s="679"/>
      <c r="P765" s="679"/>
      <c r="Q765" s="679"/>
      <c r="R765" s="679"/>
      <c r="S765" s="679"/>
      <c r="T765" s="679"/>
      <c r="U765" s="679"/>
    </row>
    <row r="766" spans="1:21" ht="17.25" customHeight="1">
      <c r="A766" s="703" t="s">
        <v>5624</v>
      </c>
      <c r="B766" s="704" t="s">
        <v>5625</v>
      </c>
      <c r="C766" s="707">
        <v>0.64499999999999991</v>
      </c>
      <c r="D766" s="706"/>
      <c r="E766" s="702">
        <v>0.59000000000000008</v>
      </c>
      <c r="G766" s="678" t="str">
        <f t="shared" si="11"/>
        <v>A0705</v>
      </c>
      <c r="H766" s="679"/>
      <c r="I766" s="1357" t="s">
        <v>6022</v>
      </c>
      <c r="J766" s="741" t="s">
        <v>5375</v>
      </c>
      <c r="K766" s="743">
        <v>4.6999999999999999E-4</v>
      </c>
      <c r="L766" s="743">
        <v>2.3000000000000001E-4</v>
      </c>
      <c r="M766" s="681"/>
      <c r="N766" s="679"/>
      <c r="O766" s="679"/>
      <c r="P766" s="679"/>
      <c r="Q766" s="679"/>
      <c r="R766" s="679"/>
      <c r="S766" s="679"/>
      <c r="T766" s="679"/>
      <c r="U766" s="679"/>
    </row>
    <row r="767" spans="1:21" ht="17.25" customHeight="1">
      <c r="A767" s="703" t="s">
        <v>5627</v>
      </c>
      <c r="B767" s="704" t="s">
        <v>5628</v>
      </c>
      <c r="C767" s="707">
        <v>1.0920000000000001</v>
      </c>
      <c r="D767" s="706"/>
      <c r="E767" s="702">
        <v>1.0369999999999999</v>
      </c>
      <c r="G767" s="678" t="str">
        <f t="shared" si="11"/>
        <v>A0708</v>
      </c>
      <c r="H767" s="679"/>
      <c r="I767" s="1357" t="s">
        <v>5376</v>
      </c>
      <c r="J767" s="741" t="s">
        <v>5378</v>
      </c>
      <c r="K767" s="743">
        <v>5.0900000000000001E-4</v>
      </c>
      <c r="L767" s="743">
        <v>5.7200000000000003E-4</v>
      </c>
      <c r="M767" s="681"/>
      <c r="N767" s="679"/>
      <c r="O767" s="679"/>
      <c r="P767" s="679"/>
      <c r="Q767" s="679"/>
      <c r="R767" s="679"/>
      <c r="S767" s="679"/>
      <c r="T767" s="679"/>
      <c r="U767" s="679"/>
    </row>
    <row r="768" spans="1:21" ht="15.75" customHeight="1">
      <c r="A768" s="716" t="s">
        <v>5629</v>
      </c>
      <c r="B768" s="725" t="s">
        <v>5630</v>
      </c>
      <c r="C768" s="696">
        <v>0.38100000000000001</v>
      </c>
      <c r="D768" s="697" t="s">
        <v>3902</v>
      </c>
      <c r="E768" s="702">
        <v>0.374</v>
      </c>
      <c r="G768" s="678" t="str">
        <f t="shared" si="11"/>
        <v>A0709</v>
      </c>
      <c r="H768" s="679"/>
      <c r="I768" s="1357" t="s">
        <v>6023</v>
      </c>
      <c r="J768" s="741" t="s">
        <v>6024</v>
      </c>
      <c r="K768" s="743">
        <v>7.7000000000000007E-4</v>
      </c>
      <c r="L768" s="743">
        <v>2.4800000000000001E-4</v>
      </c>
      <c r="M768" s="681"/>
      <c r="N768" s="679"/>
      <c r="O768" s="679"/>
      <c r="P768" s="679"/>
      <c r="Q768" s="679"/>
      <c r="R768" s="679"/>
      <c r="S768" s="679"/>
      <c r="T768" s="679"/>
      <c r="U768" s="679"/>
    </row>
    <row r="769" spans="1:21" ht="15.75" customHeight="1">
      <c r="A769" s="699"/>
      <c r="B769" s="726"/>
      <c r="C769" s="701"/>
      <c r="D769" s="697" t="s">
        <v>3921</v>
      </c>
      <c r="E769" s="702">
        <v>0.34099999999999997</v>
      </c>
      <c r="G769" s="678" t="str">
        <f t="shared" si="11"/>
        <v>A0709</v>
      </c>
      <c r="H769" s="679"/>
      <c r="I769" s="1357" t="s">
        <v>5379</v>
      </c>
      <c r="J769" s="741" t="s">
        <v>5381</v>
      </c>
      <c r="K769" s="743">
        <v>4.9600000000000002E-4</v>
      </c>
      <c r="L769" s="743">
        <v>4.9299999999999995E-4</v>
      </c>
      <c r="M769" s="681"/>
      <c r="N769" s="679"/>
      <c r="O769" s="679"/>
      <c r="P769" s="679"/>
      <c r="Q769" s="679"/>
      <c r="R769" s="679"/>
      <c r="S769" s="679"/>
      <c r="T769" s="679"/>
      <c r="U769" s="679"/>
    </row>
    <row r="770" spans="1:21" ht="17.25" customHeight="1">
      <c r="A770" s="703" t="s">
        <v>5632</v>
      </c>
      <c r="B770" s="704" t="s">
        <v>5633</v>
      </c>
      <c r="C770" s="707">
        <v>0.51400000000000001</v>
      </c>
      <c r="D770" s="706"/>
      <c r="E770" s="702">
        <v>0.54400000000000004</v>
      </c>
      <c r="G770" s="678" t="str">
        <f t="shared" si="11"/>
        <v>A0711</v>
      </c>
      <c r="H770" s="679"/>
      <c r="I770" s="1357" t="s">
        <v>5384</v>
      </c>
      <c r="J770" s="741" t="s">
        <v>5385</v>
      </c>
      <c r="K770" s="743">
        <v>1.8000000000000001E-4</v>
      </c>
      <c r="L770" s="743">
        <v>0</v>
      </c>
      <c r="M770" s="681"/>
      <c r="N770" s="679"/>
      <c r="O770" s="679"/>
      <c r="P770" s="679"/>
      <c r="Q770" s="679"/>
      <c r="R770" s="679"/>
      <c r="S770" s="679"/>
      <c r="T770" s="679"/>
      <c r="U770" s="679"/>
    </row>
    <row r="771" spans="1:21" ht="17.25" customHeight="1">
      <c r="A771" s="703" t="s">
        <v>5634</v>
      </c>
      <c r="B771" s="704" t="s">
        <v>5635</v>
      </c>
      <c r="C771" s="707">
        <v>0.495</v>
      </c>
      <c r="D771" s="706"/>
      <c r="E771" s="702">
        <v>0</v>
      </c>
      <c r="G771" s="678" t="str">
        <f t="shared" si="11"/>
        <v>A0712</v>
      </c>
      <c r="H771" s="679"/>
      <c r="I771" s="1357" t="s">
        <v>6025</v>
      </c>
      <c r="J771" s="741" t="s">
        <v>5385</v>
      </c>
      <c r="K771" s="743">
        <v>1.8000000000000001E-4</v>
      </c>
      <c r="L771" s="743">
        <v>2.9799999999999998E-4</v>
      </c>
      <c r="M771" s="681"/>
      <c r="N771" s="679"/>
      <c r="O771" s="679"/>
      <c r="P771" s="679"/>
      <c r="Q771" s="679"/>
      <c r="R771" s="679"/>
      <c r="S771" s="679"/>
      <c r="T771" s="679"/>
      <c r="U771" s="679"/>
    </row>
    <row r="772" spans="1:21" ht="17.25" customHeight="1">
      <c r="A772" s="703" t="s">
        <v>5637</v>
      </c>
      <c r="B772" s="719" t="s">
        <v>5638</v>
      </c>
      <c r="C772" s="707">
        <v>0.60199999999999998</v>
      </c>
      <c r="D772" s="706"/>
      <c r="E772" s="702">
        <v>0.64</v>
      </c>
      <c r="G772" s="678" t="str">
        <f t="shared" si="11"/>
        <v>A0713</v>
      </c>
      <c r="H772" s="679"/>
      <c r="I772" s="1357" t="s">
        <v>5386</v>
      </c>
      <c r="J772" s="741" t="s">
        <v>5388</v>
      </c>
      <c r="K772" s="743">
        <v>4.7899999999999999E-4</v>
      </c>
      <c r="L772" s="743">
        <v>5.1400000000000003E-4</v>
      </c>
      <c r="M772" s="681"/>
      <c r="N772" s="679"/>
      <c r="O772" s="679"/>
      <c r="P772" s="679"/>
      <c r="Q772" s="679"/>
      <c r="R772" s="679"/>
      <c r="S772" s="679"/>
      <c r="T772" s="679"/>
      <c r="U772" s="679"/>
    </row>
    <row r="773" spans="1:21" ht="17.25" customHeight="1">
      <c r="A773" s="703" t="s">
        <v>5639</v>
      </c>
      <c r="B773" s="704" t="s">
        <v>5640</v>
      </c>
      <c r="C773" s="707">
        <v>0.626</v>
      </c>
      <c r="D773" s="706"/>
      <c r="E773" s="702">
        <v>0.57099999999999995</v>
      </c>
      <c r="G773" s="678" t="str">
        <f t="shared" si="11"/>
        <v>A0714</v>
      </c>
      <c r="H773" s="679"/>
      <c r="I773" s="1357" t="s">
        <v>5391</v>
      </c>
      <c r="J773" s="741" t="s">
        <v>5393</v>
      </c>
      <c r="K773" s="743">
        <v>4.6799999999999999E-4</v>
      </c>
      <c r="L773" s="743">
        <v>4.4099999999999999E-4</v>
      </c>
      <c r="M773" s="681"/>
      <c r="N773" s="679"/>
      <c r="O773" s="679"/>
      <c r="P773" s="679"/>
      <c r="Q773" s="679"/>
      <c r="R773" s="679"/>
      <c r="S773" s="679"/>
      <c r="T773" s="679"/>
      <c r="U773" s="679"/>
    </row>
    <row r="774" spans="1:21" ht="17.25" customHeight="1">
      <c r="A774" s="703" t="s">
        <v>5642</v>
      </c>
      <c r="B774" s="704" t="s">
        <v>5643</v>
      </c>
      <c r="C774" s="707">
        <v>0.47800000000000004</v>
      </c>
      <c r="D774" s="706"/>
      <c r="E774" s="702">
        <v>0.504</v>
      </c>
      <c r="G774" s="678" t="str">
        <f t="shared" si="11"/>
        <v>A0715</v>
      </c>
      <c r="H774" s="679"/>
      <c r="I774" s="1357" t="s">
        <v>5396</v>
      </c>
      <c r="J774" s="741" t="s">
        <v>6026</v>
      </c>
      <c r="K774" s="743">
        <v>3.6400000000000001E-4</v>
      </c>
      <c r="L774" s="743">
        <v>0</v>
      </c>
      <c r="M774" s="681"/>
      <c r="N774" s="679"/>
      <c r="O774" s="679"/>
      <c r="P774" s="679"/>
      <c r="Q774" s="679"/>
      <c r="R774" s="679"/>
      <c r="S774" s="679"/>
      <c r="T774" s="679"/>
      <c r="U774" s="679"/>
    </row>
    <row r="775" spans="1:21" ht="17.25" customHeight="1">
      <c r="A775" s="703" t="s">
        <v>5645</v>
      </c>
      <c r="B775" s="704" t="s">
        <v>5646</v>
      </c>
      <c r="C775" s="707">
        <v>0.49700000000000005</v>
      </c>
      <c r="D775" s="697" t="s">
        <v>3902</v>
      </c>
      <c r="E775" s="702">
        <v>0</v>
      </c>
      <c r="G775" s="678" t="str">
        <f t="shared" ref="G775:G795" si="12">IF(A775="",G774,A775)</f>
        <v>A0720</v>
      </c>
      <c r="H775" s="679"/>
      <c r="I775" s="1357" t="s">
        <v>6027</v>
      </c>
      <c r="J775" s="741" t="s">
        <v>207</v>
      </c>
      <c r="K775" s="743">
        <v>3.6400000000000001E-4</v>
      </c>
      <c r="L775" s="743">
        <v>1.8000000000000001E-4</v>
      </c>
      <c r="M775" s="681"/>
      <c r="N775" s="679"/>
      <c r="O775" s="679"/>
      <c r="P775" s="679"/>
      <c r="Q775" s="679"/>
      <c r="R775" s="679"/>
      <c r="S775" s="679"/>
      <c r="T775" s="679"/>
      <c r="U775" s="679"/>
    </row>
    <row r="776" spans="1:21" ht="17.25" customHeight="1">
      <c r="A776" s="703" t="s">
        <v>5649</v>
      </c>
      <c r="B776" s="704" t="s">
        <v>5650</v>
      </c>
      <c r="C776" s="707">
        <v>0.79100000000000004</v>
      </c>
      <c r="D776" s="706"/>
      <c r="E776" s="702">
        <v>0.86899999999999999</v>
      </c>
      <c r="G776" s="678" t="str">
        <f t="shared" si="12"/>
        <v>A0721</v>
      </c>
      <c r="H776" s="679"/>
      <c r="I776" s="1357" t="s">
        <v>6028</v>
      </c>
      <c r="J776" s="741" t="s">
        <v>207</v>
      </c>
      <c r="K776" s="743">
        <v>3.6400000000000001E-4</v>
      </c>
      <c r="L776" s="743">
        <v>3.0800000000000001E-4</v>
      </c>
      <c r="M776" s="681"/>
      <c r="N776" s="679"/>
      <c r="O776" s="679"/>
      <c r="P776" s="679"/>
      <c r="Q776" s="679"/>
      <c r="R776" s="679"/>
      <c r="S776" s="679"/>
      <c r="T776" s="679"/>
      <c r="U776" s="679"/>
    </row>
    <row r="777" spans="1:21" ht="17.25" customHeight="1">
      <c r="A777" s="703" t="s">
        <v>5652</v>
      </c>
      <c r="B777" s="719" t="s">
        <v>5653</v>
      </c>
      <c r="C777" s="707">
        <v>0.55199999999999994</v>
      </c>
      <c r="D777" s="706"/>
      <c r="E777" s="702">
        <v>0.49700000000000005</v>
      </c>
      <c r="G777" s="678" t="str">
        <f t="shared" si="12"/>
        <v>A0722</v>
      </c>
      <c r="H777" s="679"/>
      <c r="I777" s="1357" t="s">
        <v>5397</v>
      </c>
      <c r="J777" s="741" t="s">
        <v>5399</v>
      </c>
      <c r="K777" s="743">
        <v>4.6299999999999998E-4</v>
      </c>
      <c r="L777" s="743">
        <v>4.0700000000000003E-4</v>
      </c>
      <c r="M777" s="681"/>
      <c r="N777" s="679"/>
      <c r="O777" s="679"/>
      <c r="P777" s="679"/>
      <c r="Q777" s="679"/>
      <c r="R777" s="679"/>
      <c r="S777" s="679"/>
      <c r="T777" s="679"/>
      <c r="U777" s="679"/>
    </row>
    <row r="778" spans="1:21" ht="17.25" customHeight="1">
      <c r="A778" s="703" t="s">
        <v>5654</v>
      </c>
      <c r="B778" s="704" t="s">
        <v>5655</v>
      </c>
      <c r="C778" s="707">
        <v>0.47800000000000004</v>
      </c>
      <c r="D778" s="706"/>
      <c r="E778" s="702">
        <v>0.504</v>
      </c>
      <c r="G778" s="678" t="str">
        <f t="shared" si="12"/>
        <v>A0729</v>
      </c>
      <c r="H778" s="679"/>
      <c r="I778" s="1357" t="s">
        <v>5400</v>
      </c>
      <c r="J778" s="741" t="s">
        <v>6029</v>
      </c>
      <c r="K778" s="743">
        <v>4.86E-4</v>
      </c>
      <c r="L778" s="743">
        <v>5.2500000000000008E-4</v>
      </c>
      <c r="M778" s="681"/>
      <c r="N778" s="679"/>
      <c r="O778" s="679"/>
      <c r="P778" s="679"/>
      <c r="Q778" s="679"/>
      <c r="R778" s="679"/>
      <c r="S778" s="679"/>
      <c r="T778" s="679"/>
      <c r="U778" s="679"/>
    </row>
    <row r="779" spans="1:21" ht="17.25" customHeight="1">
      <c r="A779" s="703" t="s">
        <v>5657</v>
      </c>
      <c r="B779" s="704" t="s">
        <v>5658</v>
      </c>
      <c r="C779" s="707">
        <v>0.05</v>
      </c>
      <c r="D779" s="706"/>
      <c r="E779" s="702">
        <v>0.41199999999999998</v>
      </c>
      <c r="G779" s="678" t="str">
        <f t="shared" si="12"/>
        <v>A0732</v>
      </c>
      <c r="H779" s="679"/>
      <c r="I779" s="1357" t="s">
        <v>6030</v>
      </c>
      <c r="J779" s="741" t="s">
        <v>6031</v>
      </c>
      <c r="K779" s="743">
        <v>3.6600000000000001E-4</v>
      </c>
      <c r="L779" s="743">
        <v>0</v>
      </c>
      <c r="M779" s="681"/>
      <c r="N779" s="679"/>
      <c r="O779" s="679"/>
      <c r="P779" s="679"/>
      <c r="Q779" s="679"/>
      <c r="R779" s="679"/>
      <c r="S779" s="679"/>
      <c r="T779" s="679"/>
      <c r="U779" s="679"/>
    </row>
    <row r="780" spans="1:21" ht="17.25" customHeight="1">
      <c r="A780" s="703" t="s">
        <v>5660</v>
      </c>
      <c r="B780" s="704" t="s">
        <v>5661</v>
      </c>
      <c r="C780" s="707">
        <v>0.48099999999999998</v>
      </c>
      <c r="D780" s="706"/>
      <c r="E780" s="702">
        <v>0.5</v>
      </c>
      <c r="G780" s="678" t="str">
        <f t="shared" si="12"/>
        <v>A0739</v>
      </c>
      <c r="H780" s="679"/>
      <c r="I780" s="1357" t="s">
        <v>6032</v>
      </c>
      <c r="J780" s="741" t="s">
        <v>207</v>
      </c>
      <c r="K780" s="743">
        <v>3.6600000000000001E-4</v>
      </c>
      <c r="L780" s="743">
        <v>1.95E-4</v>
      </c>
      <c r="M780" s="681"/>
      <c r="N780" s="679"/>
      <c r="O780" s="679"/>
      <c r="P780" s="679"/>
      <c r="Q780" s="679"/>
      <c r="R780" s="679"/>
      <c r="S780" s="679"/>
      <c r="T780" s="679"/>
      <c r="U780" s="679"/>
    </row>
    <row r="781" spans="1:21" ht="17.25" customHeight="1">
      <c r="A781" s="703" t="s">
        <v>5663</v>
      </c>
      <c r="B781" s="704" t="s">
        <v>5664</v>
      </c>
      <c r="C781" s="705">
        <v>0.47</v>
      </c>
      <c r="D781" s="706"/>
      <c r="E781" s="702">
        <v>0.42299999999999999</v>
      </c>
      <c r="G781" s="678" t="str">
        <f t="shared" si="12"/>
        <v>A0740</v>
      </c>
      <c r="H781" s="679"/>
      <c r="I781" s="1357" t="s">
        <v>5404</v>
      </c>
      <c r="J781" s="741" t="s">
        <v>5406</v>
      </c>
      <c r="K781" s="743">
        <v>4.28E-4</v>
      </c>
      <c r="L781" s="743">
        <v>5.0699999999999996E-4</v>
      </c>
      <c r="M781" s="681"/>
      <c r="N781" s="679"/>
      <c r="O781" s="679"/>
      <c r="P781" s="679"/>
      <c r="Q781" s="679"/>
      <c r="R781" s="679"/>
      <c r="S781" s="679"/>
      <c r="T781" s="679"/>
      <c r="U781" s="679"/>
    </row>
    <row r="782" spans="1:21" ht="17.25" customHeight="1">
      <c r="A782" s="703" t="s">
        <v>5666</v>
      </c>
      <c r="B782" s="704" t="s">
        <v>5667</v>
      </c>
      <c r="C782" s="707">
        <v>0.747</v>
      </c>
      <c r="D782" s="706"/>
      <c r="E782" s="702">
        <v>0.79900000000000004</v>
      </c>
      <c r="G782" s="678" t="str">
        <f t="shared" si="12"/>
        <v>A0741</v>
      </c>
      <c r="H782" s="679"/>
      <c r="I782" s="1357" t="s">
        <v>5407</v>
      </c>
      <c r="J782" s="741" t="s">
        <v>5409</v>
      </c>
      <c r="K782" s="743">
        <v>3.6400000000000001E-4</v>
      </c>
      <c r="L782" s="743">
        <v>3.0800000000000001E-4</v>
      </c>
      <c r="M782" s="681"/>
      <c r="N782" s="679"/>
      <c r="O782" s="679"/>
      <c r="P782" s="679"/>
      <c r="Q782" s="679"/>
      <c r="R782" s="679"/>
      <c r="S782" s="679"/>
      <c r="T782" s="679"/>
      <c r="U782" s="679"/>
    </row>
    <row r="783" spans="1:21" ht="17.25" customHeight="1">
      <c r="A783" s="703" t="s">
        <v>5668</v>
      </c>
      <c r="B783" s="704" t="s">
        <v>5669</v>
      </c>
      <c r="C783" s="707">
        <v>0.55400000000000005</v>
      </c>
      <c r="D783" s="706"/>
      <c r="E783" s="702">
        <v>0.499</v>
      </c>
      <c r="G783" s="678" t="str">
        <f t="shared" si="12"/>
        <v>A0743</v>
      </c>
      <c r="H783" s="679"/>
      <c r="I783" s="1357" t="s">
        <v>5410</v>
      </c>
      <c r="J783" s="741" t="s">
        <v>5412</v>
      </c>
      <c r="K783" s="743">
        <v>4.5000000000000003E-5</v>
      </c>
      <c r="L783" s="743">
        <v>0</v>
      </c>
      <c r="M783" s="681"/>
      <c r="N783" s="679"/>
      <c r="O783" s="679"/>
      <c r="P783" s="679"/>
      <c r="Q783" s="679"/>
      <c r="R783" s="679"/>
      <c r="S783" s="679"/>
      <c r="T783" s="679"/>
      <c r="U783" s="679"/>
    </row>
    <row r="784" spans="1:21" ht="17.25" customHeight="1">
      <c r="A784" s="703" t="s">
        <v>5670</v>
      </c>
      <c r="B784" s="704" t="s">
        <v>5671</v>
      </c>
      <c r="C784" s="707">
        <v>8.5000000000000006E-2</v>
      </c>
      <c r="D784" s="706"/>
      <c r="E784" s="702">
        <v>0.38800000000000001</v>
      </c>
      <c r="G784" s="678" t="str">
        <f t="shared" si="12"/>
        <v>A0748</v>
      </c>
      <c r="H784" s="679"/>
      <c r="I784" s="1357" t="s">
        <v>5413</v>
      </c>
      <c r="J784" s="741" t="s">
        <v>5415</v>
      </c>
      <c r="K784" s="743">
        <v>2.0799999999999999E-4</v>
      </c>
      <c r="L784" s="743">
        <v>3.5100000000000002E-4</v>
      </c>
      <c r="M784" s="681"/>
      <c r="N784" s="679"/>
      <c r="O784" s="679"/>
      <c r="P784" s="679"/>
      <c r="Q784" s="679"/>
      <c r="R784" s="679"/>
      <c r="S784" s="679"/>
      <c r="T784" s="679"/>
      <c r="U784" s="679"/>
    </row>
    <row r="785" spans="1:21" ht="17.25" customHeight="1">
      <c r="A785" s="731" t="s">
        <v>5673</v>
      </c>
      <c r="B785" s="719" t="s">
        <v>5674</v>
      </c>
      <c r="C785" s="707">
        <v>0.432</v>
      </c>
      <c r="D785" s="706"/>
      <c r="E785" s="702">
        <v>0.432</v>
      </c>
      <c r="G785" s="678" t="str">
        <f t="shared" si="12"/>
        <v>送配電</v>
      </c>
      <c r="H785" s="679"/>
      <c r="I785" s="1357" t="s">
        <v>6033</v>
      </c>
      <c r="J785" s="741" t="s">
        <v>5418</v>
      </c>
      <c r="K785" s="743">
        <v>4.95E-4</v>
      </c>
      <c r="L785" s="743">
        <v>0</v>
      </c>
      <c r="M785" s="681"/>
      <c r="N785" s="679"/>
      <c r="O785" s="679"/>
      <c r="P785" s="679"/>
      <c r="Q785" s="679"/>
      <c r="R785" s="679"/>
      <c r="S785" s="679"/>
      <c r="T785" s="679"/>
      <c r="U785" s="679"/>
    </row>
    <row r="786" spans="1:21" ht="17.25" customHeight="1">
      <c r="A786" s="731">
        <v>2</v>
      </c>
      <c r="B786" s="719" t="s">
        <v>5675</v>
      </c>
      <c r="C786" s="707">
        <v>0.432</v>
      </c>
      <c r="D786" s="706"/>
      <c r="E786" s="702">
        <v>0.432</v>
      </c>
      <c r="G786" s="678">
        <f t="shared" si="12"/>
        <v>2</v>
      </c>
      <c r="H786" s="679"/>
      <c r="I786" s="1357" t="s">
        <v>6034</v>
      </c>
      <c r="J786" s="741" t="s">
        <v>5418</v>
      </c>
      <c r="K786" s="743">
        <v>4.95E-4</v>
      </c>
      <c r="L786" s="743">
        <v>5.1500000000000005E-4</v>
      </c>
      <c r="M786" s="681"/>
      <c r="N786" s="679"/>
      <c r="O786" s="679"/>
      <c r="P786" s="679"/>
      <c r="Q786" s="679"/>
      <c r="R786" s="679"/>
      <c r="S786" s="679"/>
      <c r="T786" s="679"/>
      <c r="U786" s="679"/>
    </row>
    <row r="787" spans="1:21" ht="17.25" customHeight="1">
      <c r="A787" s="731">
        <v>3</v>
      </c>
      <c r="B787" s="704" t="s">
        <v>5676</v>
      </c>
      <c r="C787" s="707">
        <v>0.432</v>
      </c>
      <c r="D787" s="706"/>
      <c r="E787" s="702">
        <v>0.432</v>
      </c>
      <c r="G787" s="678">
        <f t="shared" si="12"/>
        <v>3</v>
      </c>
      <c r="H787" s="679"/>
      <c r="I787" s="1357" t="s">
        <v>5419</v>
      </c>
      <c r="J787" s="741" t="s">
        <v>6035</v>
      </c>
      <c r="K787" s="743">
        <v>4.9899999999999999E-4</v>
      </c>
      <c r="L787" s="743">
        <v>5.5000000000000003E-4</v>
      </c>
      <c r="M787" s="681"/>
      <c r="N787" s="679"/>
      <c r="O787" s="679"/>
      <c r="P787" s="679"/>
      <c r="Q787" s="679"/>
      <c r="R787" s="679"/>
      <c r="S787" s="679"/>
      <c r="T787" s="679"/>
      <c r="U787" s="679"/>
    </row>
    <row r="788" spans="1:21" ht="17.25" customHeight="1">
      <c r="A788" s="731">
        <v>4</v>
      </c>
      <c r="B788" s="719" t="s">
        <v>5678</v>
      </c>
      <c r="C788" s="707">
        <v>0.432</v>
      </c>
      <c r="D788" s="706"/>
      <c r="E788" s="702">
        <v>0.432</v>
      </c>
      <c r="G788" s="678">
        <f t="shared" si="12"/>
        <v>4</v>
      </c>
      <c r="H788" s="679"/>
      <c r="I788" s="1357" t="s">
        <v>6036</v>
      </c>
      <c r="J788" s="741" t="s">
        <v>5423</v>
      </c>
      <c r="K788" s="743">
        <v>3.8699999999999997E-4</v>
      </c>
      <c r="L788" s="743">
        <v>0</v>
      </c>
      <c r="M788" s="681"/>
      <c r="N788" s="679"/>
      <c r="O788" s="679"/>
      <c r="P788" s="679"/>
      <c r="Q788" s="679"/>
      <c r="R788" s="679"/>
      <c r="S788" s="679"/>
      <c r="T788" s="679"/>
      <c r="U788" s="679"/>
    </row>
    <row r="789" spans="1:21" ht="17.25" customHeight="1">
      <c r="A789" s="731">
        <v>5</v>
      </c>
      <c r="B789" s="719" t="s">
        <v>5680</v>
      </c>
      <c r="C789" s="707">
        <v>0.432</v>
      </c>
      <c r="D789" s="706"/>
      <c r="E789" s="702">
        <v>0.432</v>
      </c>
      <c r="G789" s="678">
        <f t="shared" si="12"/>
        <v>5</v>
      </c>
      <c r="H789" s="679"/>
      <c r="I789" s="1357" t="s">
        <v>6037</v>
      </c>
      <c r="J789" s="741" t="s">
        <v>5423</v>
      </c>
      <c r="K789" s="743">
        <v>3.8699999999999997E-4</v>
      </c>
      <c r="L789" s="743">
        <v>0</v>
      </c>
      <c r="M789" s="681"/>
      <c r="N789" s="679"/>
      <c r="O789" s="679"/>
      <c r="P789" s="679"/>
      <c r="Q789" s="679"/>
      <c r="R789" s="679"/>
      <c r="S789" s="679"/>
      <c r="T789" s="679"/>
      <c r="U789" s="679"/>
    </row>
    <row r="790" spans="1:21" ht="17.25" customHeight="1">
      <c r="A790" s="731">
        <v>6</v>
      </c>
      <c r="B790" s="719" t="s">
        <v>5682</v>
      </c>
      <c r="C790" s="707">
        <v>0.432</v>
      </c>
      <c r="D790" s="706"/>
      <c r="E790" s="702">
        <v>0.432</v>
      </c>
      <c r="G790" s="678">
        <f t="shared" si="12"/>
        <v>6</v>
      </c>
      <c r="H790" s="679"/>
      <c r="I790" s="1357" t="s">
        <v>6038</v>
      </c>
      <c r="J790" s="741" t="s">
        <v>5423</v>
      </c>
      <c r="K790" s="743">
        <v>3.8699999999999997E-4</v>
      </c>
      <c r="L790" s="743">
        <v>4.4799999999999999E-4</v>
      </c>
      <c r="M790" s="681"/>
      <c r="N790" s="679"/>
      <c r="O790" s="679"/>
      <c r="P790" s="679"/>
      <c r="Q790" s="679"/>
      <c r="R790" s="679"/>
      <c r="S790" s="679"/>
      <c r="T790" s="679"/>
      <c r="U790" s="679"/>
    </row>
    <row r="791" spans="1:21" ht="17.25" customHeight="1">
      <c r="A791" s="731">
        <v>7</v>
      </c>
      <c r="B791" s="719" t="s">
        <v>5684</v>
      </c>
      <c r="C791" s="707">
        <v>0.432</v>
      </c>
      <c r="D791" s="706"/>
      <c r="E791" s="702">
        <v>0.432</v>
      </c>
      <c r="G791" s="678">
        <f t="shared" si="12"/>
        <v>7</v>
      </c>
      <c r="H791" s="679"/>
      <c r="I791" s="1357" t="s">
        <v>5424</v>
      </c>
      <c r="J791" s="741" t="s">
        <v>5426</v>
      </c>
      <c r="K791" s="743">
        <v>4.0000000000000002E-4</v>
      </c>
      <c r="L791" s="743">
        <v>3.4400000000000001E-4</v>
      </c>
      <c r="M791" s="681"/>
      <c r="N791" s="679"/>
      <c r="O791" s="679"/>
      <c r="P791" s="679"/>
      <c r="Q791" s="679"/>
      <c r="R791" s="679"/>
      <c r="S791" s="679"/>
      <c r="T791" s="679"/>
      <c r="U791" s="679"/>
    </row>
    <row r="792" spans="1:21" ht="17.25" customHeight="1">
      <c r="A792" s="731">
        <v>8</v>
      </c>
      <c r="B792" s="719" t="s">
        <v>5686</v>
      </c>
      <c r="C792" s="707">
        <v>0.432</v>
      </c>
      <c r="D792" s="706"/>
      <c r="E792" s="702">
        <v>0.432</v>
      </c>
      <c r="G792" s="678">
        <f t="shared" si="12"/>
        <v>8</v>
      </c>
      <c r="H792" s="679"/>
      <c r="I792" s="1357" t="s">
        <v>5427</v>
      </c>
      <c r="J792" s="741" t="s">
        <v>5429</v>
      </c>
      <c r="K792" s="743">
        <v>5.0100000000000003E-4</v>
      </c>
      <c r="L792" s="743">
        <v>5.3799999999999996E-4</v>
      </c>
      <c r="M792" s="681"/>
      <c r="N792" s="679"/>
      <c r="O792" s="679"/>
      <c r="P792" s="679"/>
      <c r="Q792" s="679"/>
      <c r="R792" s="679"/>
      <c r="S792" s="679"/>
      <c r="T792" s="679"/>
      <c r="U792" s="679"/>
    </row>
    <row r="793" spans="1:21" ht="17.25" customHeight="1">
      <c r="A793" s="731">
        <v>9</v>
      </c>
      <c r="B793" s="719" t="s">
        <v>5688</v>
      </c>
      <c r="C793" s="707">
        <v>0.432</v>
      </c>
      <c r="D793" s="706"/>
      <c r="E793" s="702">
        <v>0.432</v>
      </c>
      <c r="G793" s="678">
        <f t="shared" si="12"/>
        <v>9</v>
      </c>
      <c r="H793" s="679"/>
      <c r="I793" s="1357" t="s">
        <v>5430</v>
      </c>
      <c r="J793" s="741" t="s">
        <v>5432</v>
      </c>
      <c r="K793" s="743">
        <v>4.44E-4</v>
      </c>
      <c r="L793" s="743">
        <v>4.7699999999999999E-4</v>
      </c>
      <c r="M793" s="681"/>
      <c r="N793" s="679"/>
      <c r="O793" s="679"/>
      <c r="P793" s="679"/>
      <c r="Q793" s="679"/>
      <c r="R793" s="679"/>
      <c r="S793" s="679"/>
      <c r="T793" s="679"/>
      <c r="U793" s="679"/>
    </row>
    <row r="794" spans="1:21" ht="17.25" customHeight="1">
      <c r="A794" s="731">
        <v>10</v>
      </c>
      <c r="B794" s="719" t="s">
        <v>4735</v>
      </c>
      <c r="C794" s="707">
        <v>0.73099999999999998</v>
      </c>
      <c r="D794" s="732"/>
      <c r="E794" s="733">
        <v>0.69199999999999995</v>
      </c>
      <c r="G794" s="678">
        <f t="shared" si="12"/>
        <v>10</v>
      </c>
      <c r="H794" s="679"/>
      <c r="I794" s="1357" t="s">
        <v>5433</v>
      </c>
      <c r="J794" s="679" t="s">
        <v>5435</v>
      </c>
      <c r="K794" s="744">
        <v>5.2999999999999998E-4</v>
      </c>
      <c r="L794" s="744">
        <v>4.7399999999999997E-4</v>
      </c>
      <c r="M794" s="681"/>
      <c r="N794" s="679"/>
      <c r="O794" s="679"/>
      <c r="P794" s="679"/>
      <c r="Q794" s="679"/>
      <c r="R794" s="679"/>
      <c r="S794" s="679"/>
      <c r="T794" s="679"/>
      <c r="U794" s="679"/>
    </row>
    <row r="795" spans="1:21" ht="17.25" customHeight="1">
      <c r="A795" s="719" t="s">
        <v>5691</v>
      </c>
      <c r="B795" s="719" t="s">
        <v>5691</v>
      </c>
      <c r="C795" s="734">
        <v>0.45300000000000001</v>
      </c>
      <c r="D795" s="735"/>
      <c r="E795" s="736">
        <v>0.45300000000000001</v>
      </c>
      <c r="G795" s="678" t="str">
        <f t="shared" si="12"/>
        <v>代替値</v>
      </c>
      <c r="H795" s="679"/>
      <c r="I795" s="1357" t="s">
        <v>5436</v>
      </c>
      <c r="J795" s="679" t="s">
        <v>5437</v>
      </c>
      <c r="K795" s="744">
        <v>6.8900000000000005E-4</v>
      </c>
      <c r="L795" s="744">
        <v>6.2200000000000005E-4</v>
      </c>
      <c r="M795" s="681"/>
      <c r="N795" s="679"/>
      <c r="O795" s="679"/>
      <c r="P795" s="679"/>
      <c r="Q795" s="679"/>
      <c r="R795" s="679"/>
      <c r="S795" s="679"/>
      <c r="T795" s="679"/>
      <c r="U795" s="679"/>
    </row>
    <row r="796" spans="1:21">
      <c r="H796" s="679"/>
      <c r="I796" s="1357" t="s">
        <v>6039</v>
      </c>
      <c r="J796" s="679" t="s">
        <v>6040</v>
      </c>
      <c r="K796" s="744">
        <v>3.0800000000000001E-4</v>
      </c>
      <c r="L796" s="744">
        <v>2.52E-4</v>
      </c>
      <c r="M796" s="681"/>
      <c r="N796" s="679"/>
      <c r="O796" s="679"/>
      <c r="P796" s="679"/>
      <c r="Q796" s="679"/>
      <c r="R796" s="679"/>
      <c r="S796" s="679"/>
      <c r="T796" s="679"/>
      <c r="U796" s="679"/>
    </row>
    <row r="797" spans="1:21">
      <c r="H797" s="679"/>
      <c r="I797" s="1357" t="s">
        <v>5438</v>
      </c>
      <c r="J797" s="679" t="s">
        <v>5440</v>
      </c>
      <c r="K797" s="744">
        <v>5.0799999999999999E-4</v>
      </c>
      <c r="L797" s="744">
        <v>5.4500000000000002E-4</v>
      </c>
      <c r="M797" s="681"/>
      <c r="N797" s="679"/>
      <c r="O797" s="679"/>
      <c r="P797" s="679"/>
      <c r="Q797" s="679"/>
      <c r="R797" s="679"/>
      <c r="S797" s="679"/>
      <c r="T797" s="679"/>
      <c r="U797" s="679"/>
    </row>
    <row r="798" spans="1:21">
      <c r="H798" s="679"/>
      <c r="I798" s="1357" t="s">
        <v>5441</v>
      </c>
      <c r="J798" s="679" t="s">
        <v>5443</v>
      </c>
      <c r="K798" s="744">
        <v>4.1300000000000001E-4</v>
      </c>
      <c r="L798" s="744">
        <v>3.57E-4</v>
      </c>
      <c r="M798" s="681"/>
      <c r="N798" s="679"/>
      <c r="O798" s="679"/>
      <c r="P798" s="679"/>
      <c r="Q798" s="679"/>
      <c r="R798" s="679"/>
      <c r="S798" s="679"/>
      <c r="T798" s="679"/>
      <c r="U798" s="679"/>
    </row>
    <row r="799" spans="1:21">
      <c r="H799" s="679"/>
      <c r="I799" s="1357" t="s">
        <v>5444</v>
      </c>
      <c r="J799" s="678" t="s">
        <v>5446</v>
      </c>
      <c r="K799" s="745">
        <v>4.4700000000000002E-4</v>
      </c>
      <c r="L799" s="745">
        <v>4.8700000000000002E-4</v>
      </c>
      <c r="M799" s="681"/>
      <c r="N799" s="679"/>
      <c r="O799" s="679"/>
      <c r="P799" s="679"/>
      <c r="Q799" s="679"/>
      <c r="R799" s="679"/>
      <c r="S799" s="679"/>
      <c r="T799" s="679"/>
      <c r="U799" s="679"/>
    </row>
    <row r="800" spans="1:21">
      <c r="H800" s="679"/>
      <c r="I800" s="1357" t="s">
        <v>5447</v>
      </c>
      <c r="J800" s="678" t="s">
        <v>5449</v>
      </c>
      <c r="K800" s="745">
        <v>3.1700000000000001E-4</v>
      </c>
      <c r="L800" s="745">
        <v>2.9999999999999997E-4</v>
      </c>
      <c r="M800" s="681"/>
      <c r="N800" s="679"/>
      <c r="O800" s="679"/>
      <c r="P800" s="679"/>
      <c r="Q800" s="679"/>
      <c r="R800" s="679"/>
      <c r="S800" s="679"/>
      <c r="T800" s="679"/>
      <c r="U800" s="679"/>
    </row>
    <row r="801" spans="9:13">
      <c r="I801" s="1357" t="s">
        <v>5450</v>
      </c>
      <c r="J801" s="678" t="s">
        <v>5452</v>
      </c>
      <c r="K801" s="745">
        <v>3.9300000000000001E-4</v>
      </c>
      <c r="L801" s="745">
        <v>3.3700000000000001E-4</v>
      </c>
      <c r="M801" s="681"/>
    </row>
    <row r="802" spans="9:13">
      <c r="I802" s="1357" t="s">
        <v>5455</v>
      </c>
      <c r="J802" s="678" t="s">
        <v>6041</v>
      </c>
      <c r="K802" s="745">
        <v>1.6000000000000001E-4</v>
      </c>
      <c r="L802" s="745">
        <v>0</v>
      </c>
      <c r="M802" s="681"/>
    </row>
    <row r="803" spans="9:13">
      <c r="I803" s="1357" t="s">
        <v>6042</v>
      </c>
      <c r="J803" s="678" t="s">
        <v>207</v>
      </c>
      <c r="K803" s="745">
        <v>1.6000000000000001E-4</v>
      </c>
      <c r="L803" s="745">
        <v>8.7100000000000003E-4</v>
      </c>
      <c r="M803" s="681"/>
    </row>
    <row r="804" spans="9:13">
      <c r="I804" s="1357" t="s">
        <v>5458</v>
      </c>
      <c r="J804" s="678" t="s">
        <v>5460</v>
      </c>
      <c r="K804" s="745">
        <v>4.5100000000000001E-4</v>
      </c>
      <c r="L804" s="745">
        <v>3.9500000000000001E-4</v>
      </c>
      <c r="M804" s="681"/>
    </row>
    <row r="805" spans="9:13">
      <c r="I805" s="1357" t="s">
        <v>5463</v>
      </c>
      <c r="J805" s="678" t="s">
        <v>5464</v>
      </c>
      <c r="K805" s="745">
        <v>4.1800000000000002E-4</v>
      </c>
      <c r="L805" s="745">
        <v>0</v>
      </c>
      <c r="M805" s="681"/>
    </row>
    <row r="806" spans="9:13">
      <c r="I806" s="1357" t="s">
        <v>6043</v>
      </c>
      <c r="J806" s="678" t="s">
        <v>5464</v>
      </c>
      <c r="K806" s="745">
        <v>4.1800000000000002E-4</v>
      </c>
      <c r="L806" s="745">
        <v>2.0000000000000001E-4</v>
      </c>
      <c r="M806" s="681"/>
    </row>
    <row r="807" spans="9:13">
      <c r="I807" s="1357" t="s">
        <v>6044</v>
      </c>
      <c r="J807" s="678" t="s">
        <v>5464</v>
      </c>
      <c r="K807" s="745">
        <v>4.1800000000000002E-4</v>
      </c>
      <c r="L807" s="745">
        <v>4.2400000000000001E-4</v>
      </c>
      <c r="M807" s="681"/>
    </row>
    <row r="808" spans="9:13">
      <c r="I808" s="1357" t="s">
        <v>5467</v>
      </c>
      <c r="J808" s="678" t="s">
        <v>6045</v>
      </c>
      <c r="K808" s="745">
        <v>4.9700000000000005E-4</v>
      </c>
      <c r="L808" s="745">
        <v>5.4199999999999995E-4</v>
      </c>
      <c r="M808" s="681"/>
    </row>
    <row r="809" spans="9:13">
      <c r="I809" s="1357" t="s">
        <v>5469</v>
      </c>
      <c r="J809" s="678" t="s">
        <v>6046</v>
      </c>
      <c r="K809" s="745">
        <v>5.71E-4</v>
      </c>
      <c r="L809" s="745">
        <v>5.1500000000000005E-4</v>
      </c>
      <c r="M809" s="681"/>
    </row>
    <row r="810" spans="9:13">
      <c r="I810" s="1357" t="s">
        <v>6047</v>
      </c>
      <c r="J810" s="678" t="s">
        <v>6048</v>
      </c>
      <c r="K810" s="745">
        <v>4.8200000000000001E-4</v>
      </c>
      <c r="L810" s="745">
        <v>5.04E-4</v>
      </c>
      <c r="M810" s="681"/>
    </row>
    <row r="811" spans="9:13">
      <c r="I811" s="1357" t="s">
        <v>5471</v>
      </c>
      <c r="J811" s="678" t="s">
        <v>6049</v>
      </c>
      <c r="K811" s="745">
        <v>3.6400000000000001E-4</v>
      </c>
      <c r="L811" s="745">
        <v>3.0800000000000001E-4</v>
      </c>
      <c r="M811" s="681"/>
    </row>
    <row r="812" spans="9:13">
      <c r="I812" s="1357" t="s">
        <v>5473</v>
      </c>
      <c r="J812" s="678" t="s">
        <v>5474</v>
      </c>
      <c r="K812" s="745">
        <v>4.9600000000000002E-4</v>
      </c>
      <c r="L812" s="745">
        <v>5.4699999999999996E-4</v>
      </c>
      <c r="M812" s="681"/>
    </row>
    <row r="813" spans="9:13">
      <c r="I813" s="1357" t="s">
        <v>5475</v>
      </c>
      <c r="J813" s="678" t="s">
        <v>5477</v>
      </c>
      <c r="K813" s="745">
        <v>3.79E-4</v>
      </c>
      <c r="L813" s="745">
        <v>3.2299999999999999E-4</v>
      </c>
      <c r="M813" s="681"/>
    </row>
    <row r="814" spans="9:13">
      <c r="I814" s="1357" t="s">
        <v>5478</v>
      </c>
      <c r="J814" s="678" t="s">
        <v>6050</v>
      </c>
      <c r="K814" s="745">
        <v>1.15E-4</v>
      </c>
      <c r="L814" s="745">
        <v>4.4799999999999999E-4</v>
      </c>
      <c r="M814" s="681"/>
    </row>
    <row r="815" spans="9:13">
      <c r="I815" s="1357" t="s">
        <v>6051</v>
      </c>
      <c r="J815" s="678" t="s">
        <v>5482</v>
      </c>
      <c r="K815" s="745">
        <v>2.7900000000000001E-4</v>
      </c>
      <c r="L815" s="745">
        <v>0</v>
      </c>
      <c r="M815" s="681"/>
    </row>
    <row r="816" spans="9:13">
      <c r="I816" s="1357" t="s">
        <v>6052</v>
      </c>
      <c r="J816" s="678" t="s">
        <v>5482</v>
      </c>
      <c r="K816" s="745">
        <v>2.7900000000000001E-4</v>
      </c>
      <c r="L816" s="745">
        <v>5.4199999999999995E-4</v>
      </c>
      <c r="M816" s="681"/>
    </row>
    <row r="817" spans="9:13">
      <c r="I817" s="1357" t="s">
        <v>5485</v>
      </c>
      <c r="J817" s="678" t="s">
        <v>5486</v>
      </c>
      <c r="K817" s="745">
        <v>3.1199999999999999E-4</v>
      </c>
      <c r="L817" s="745">
        <v>0</v>
      </c>
      <c r="M817" s="681"/>
    </row>
    <row r="818" spans="9:13">
      <c r="I818" s="1357" t="s">
        <v>6053</v>
      </c>
      <c r="J818" s="678" t="s">
        <v>5486</v>
      </c>
      <c r="K818" s="745">
        <v>3.1199999999999999E-4</v>
      </c>
      <c r="L818" s="745">
        <v>0</v>
      </c>
      <c r="M818" s="681"/>
    </row>
    <row r="819" spans="9:13">
      <c r="I819" s="1357" t="s">
        <v>5487</v>
      </c>
      <c r="J819" s="678" t="s">
        <v>5489</v>
      </c>
      <c r="K819" s="745">
        <v>5.8200000000000005E-4</v>
      </c>
      <c r="L819" s="745">
        <v>6.5300000000000004E-4</v>
      </c>
      <c r="M819" s="681"/>
    </row>
    <row r="820" spans="9:13">
      <c r="I820" s="1357" t="s">
        <v>5492</v>
      </c>
      <c r="J820" s="678" t="s">
        <v>5493</v>
      </c>
      <c r="K820" s="745">
        <v>3.7199999999999999E-4</v>
      </c>
      <c r="L820" s="745">
        <v>3.1599999999999998E-4</v>
      </c>
      <c r="M820" s="681"/>
    </row>
    <row r="821" spans="9:13">
      <c r="I821" s="1357" t="s">
        <v>5494</v>
      </c>
      <c r="J821" s="678" t="s">
        <v>5495</v>
      </c>
      <c r="K821" s="745">
        <v>6.3699999999999998E-4</v>
      </c>
      <c r="L821" s="745">
        <v>6.0300000000000002E-4</v>
      </c>
      <c r="M821" s="681"/>
    </row>
    <row r="822" spans="9:13">
      <c r="I822" s="1357" t="s">
        <v>5496</v>
      </c>
      <c r="J822" s="678" t="s">
        <v>5498</v>
      </c>
      <c r="K822" s="745">
        <v>3.6400000000000001E-4</v>
      </c>
      <c r="L822" s="745">
        <v>3.0800000000000001E-4</v>
      </c>
      <c r="M822" s="681"/>
    </row>
    <row r="823" spans="9:13">
      <c r="I823" s="1357" t="s">
        <v>5499</v>
      </c>
      <c r="J823" s="678" t="s">
        <v>5501</v>
      </c>
      <c r="K823" s="745">
        <v>5.0699999999999996E-4</v>
      </c>
      <c r="L823" s="745">
        <v>5.4100000000000003E-4</v>
      </c>
      <c r="M823" s="681"/>
    </row>
    <row r="824" spans="9:13">
      <c r="I824" s="1357" t="s">
        <v>5502</v>
      </c>
      <c r="J824" s="678" t="s">
        <v>5504</v>
      </c>
      <c r="K824" s="745">
        <v>3.6400000000000001E-4</v>
      </c>
      <c r="L824" s="745">
        <v>3.0800000000000001E-4</v>
      </c>
      <c r="M824" s="681"/>
    </row>
    <row r="825" spans="9:13">
      <c r="I825" s="1357" t="s">
        <v>5507</v>
      </c>
      <c r="J825" s="678" t="s">
        <v>5508</v>
      </c>
      <c r="K825" s="745">
        <v>1.03E-4</v>
      </c>
      <c r="L825" s="745">
        <v>0</v>
      </c>
      <c r="M825" s="681"/>
    </row>
    <row r="826" spans="9:13">
      <c r="I826" s="1357" t="s">
        <v>5509</v>
      </c>
      <c r="J826" s="678" t="s">
        <v>5508</v>
      </c>
      <c r="K826" s="745">
        <v>1.03E-4</v>
      </c>
      <c r="L826" s="745">
        <v>2.9E-4</v>
      </c>
      <c r="M826" s="681"/>
    </row>
    <row r="827" spans="9:13">
      <c r="I827" s="1357" t="s">
        <v>6054</v>
      </c>
      <c r="J827" s="678" t="s">
        <v>5508</v>
      </c>
      <c r="K827" s="745">
        <v>1.03E-4</v>
      </c>
      <c r="L827" s="745">
        <v>2.7599999999999999E-4</v>
      </c>
      <c r="M827" s="681"/>
    </row>
    <row r="828" spans="9:13">
      <c r="I828" s="1357" t="s">
        <v>6055</v>
      </c>
      <c r="J828" s="678" t="s">
        <v>5508</v>
      </c>
      <c r="K828" s="745">
        <v>1.03E-4</v>
      </c>
      <c r="L828" s="745">
        <v>2.9700000000000001E-4</v>
      </c>
      <c r="M828" s="681"/>
    </row>
    <row r="829" spans="9:13">
      <c r="I829" s="1357" t="s">
        <v>5510</v>
      </c>
      <c r="J829" s="678" t="s">
        <v>5512</v>
      </c>
      <c r="K829" s="745">
        <v>2.5599999999999999E-4</v>
      </c>
      <c r="L829" s="745">
        <v>5.1199999999999998E-4</v>
      </c>
      <c r="M829" s="681"/>
    </row>
    <row r="830" spans="9:13">
      <c r="I830" s="1357" t="s">
        <v>6056</v>
      </c>
      <c r="J830" s="678" t="s">
        <v>6057</v>
      </c>
      <c r="K830" s="745">
        <v>5.6299999999999992E-4</v>
      </c>
      <c r="L830" s="745">
        <v>4.8799999999999999E-4</v>
      </c>
      <c r="M830" s="681"/>
    </row>
    <row r="831" spans="9:13">
      <c r="I831" s="1357" t="s">
        <v>5513</v>
      </c>
      <c r="J831" s="678" t="s">
        <v>5515</v>
      </c>
      <c r="K831" s="745">
        <v>9.7E-5</v>
      </c>
      <c r="L831" s="745">
        <v>4.2700000000000002E-4</v>
      </c>
      <c r="M831" s="681"/>
    </row>
    <row r="832" spans="9:13">
      <c r="I832" s="1357" t="s">
        <v>5516</v>
      </c>
      <c r="J832" s="678" t="s">
        <v>5518</v>
      </c>
      <c r="K832" s="745">
        <v>4.3399999999999998E-4</v>
      </c>
      <c r="L832" s="745">
        <v>4.2400000000000001E-4</v>
      </c>
      <c r="M832" s="681"/>
    </row>
    <row r="833" spans="9:13">
      <c r="I833" s="1357" t="s">
        <v>5519</v>
      </c>
      <c r="J833" s="678" t="s">
        <v>5521</v>
      </c>
      <c r="K833" s="745">
        <v>5.13E-4</v>
      </c>
      <c r="L833" s="745">
        <v>5.5199999999999997E-4</v>
      </c>
      <c r="M833" s="681"/>
    </row>
    <row r="834" spans="9:13">
      <c r="I834" s="1357" t="s">
        <v>5522</v>
      </c>
      <c r="J834" s="678" t="s">
        <v>5524</v>
      </c>
      <c r="K834" s="745">
        <v>7.0999999999999991E-4</v>
      </c>
      <c r="L834" s="745">
        <v>6.5399999999999996E-4</v>
      </c>
      <c r="M834" s="681"/>
    </row>
    <row r="835" spans="9:13">
      <c r="I835" s="1357" t="s">
        <v>6058</v>
      </c>
      <c r="J835" s="678" t="s">
        <v>6059</v>
      </c>
      <c r="K835" s="745">
        <v>4.5300000000000001E-4</v>
      </c>
      <c r="L835" s="745">
        <v>0</v>
      </c>
      <c r="M835" s="681"/>
    </row>
    <row r="836" spans="9:13">
      <c r="I836" s="1357" t="s">
        <v>6060</v>
      </c>
      <c r="J836" s="678" t="s">
        <v>207</v>
      </c>
      <c r="K836" s="745">
        <v>4.5300000000000001E-4</v>
      </c>
      <c r="L836" s="745">
        <v>4.6500000000000003E-4</v>
      </c>
      <c r="M836" s="681"/>
    </row>
    <row r="837" spans="9:13">
      <c r="I837" s="1357" t="s">
        <v>6061</v>
      </c>
      <c r="J837" s="678" t="s">
        <v>6062</v>
      </c>
      <c r="K837" s="745">
        <v>4.7599999999999997E-4</v>
      </c>
      <c r="L837" s="745">
        <v>7.2399999999999993E-4</v>
      </c>
      <c r="M837" s="681"/>
    </row>
    <row r="838" spans="9:13">
      <c r="I838" s="1357" t="s">
        <v>5525</v>
      </c>
      <c r="J838" s="678" t="s">
        <v>5527</v>
      </c>
      <c r="K838" s="745">
        <v>4.86E-4</v>
      </c>
      <c r="L838" s="745">
        <v>5.0000000000000001E-4</v>
      </c>
      <c r="M838" s="681"/>
    </row>
    <row r="839" spans="9:13">
      <c r="I839" s="1357" t="s">
        <v>6063</v>
      </c>
      <c r="J839" s="678" t="s">
        <v>5530</v>
      </c>
      <c r="K839" s="745">
        <v>4.7100000000000001E-4</v>
      </c>
      <c r="L839" s="745">
        <v>0</v>
      </c>
      <c r="M839" s="681"/>
    </row>
    <row r="840" spans="9:13">
      <c r="I840" s="1357" t="s">
        <v>6064</v>
      </c>
      <c r="J840" s="678" t="s">
        <v>5530</v>
      </c>
      <c r="K840" s="745">
        <v>4.7100000000000001E-4</v>
      </c>
      <c r="L840" s="745">
        <v>1.16E-4</v>
      </c>
      <c r="M840" s="681"/>
    </row>
    <row r="841" spans="9:13">
      <c r="I841" s="1357" t="s">
        <v>5533</v>
      </c>
      <c r="J841" s="678" t="s">
        <v>6065</v>
      </c>
      <c r="K841" s="745">
        <v>4.15E-4</v>
      </c>
      <c r="L841" s="745">
        <v>3.9100000000000002E-4</v>
      </c>
      <c r="M841" s="681"/>
    </row>
    <row r="842" spans="9:13">
      <c r="I842" s="1357" t="s">
        <v>5535</v>
      </c>
      <c r="J842" s="678" t="s">
        <v>6066</v>
      </c>
      <c r="K842" s="745">
        <v>3.4699999999999998E-4</v>
      </c>
      <c r="L842" s="745">
        <v>2.9100000000000003E-4</v>
      </c>
      <c r="M842" s="681"/>
    </row>
    <row r="843" spans="9:13">
      <c r="I843" s="1357" t="s">
        <v>6067</v>
      </c>
      <c r="J843" s="678" t="s">
        <v>6068</v>
      </c>
      <c r="K843" s="745">
        <v>3.7300000000000001E-4</v>
      </c>
      <c r="L843" s="745">
        <v>3.1700000000000001E-4</v>
      </c>
      <c r="M843" s="681"/>
    </row>
    <row r="844" spans="9:13">
      <c r="I844" s="1357" t="s">
        <v>5539</v>
      </c>
      <c r="J844" s="678" t="s">
        <v>5540</v>
      </c>
      <c r="K844" s="745">
        <v>4.6700000000000002E-4</v>
      </c>
      <c r="L844" s="745">
        <v>0</v>
      </c>
      <c r="M844" s="681"/>
    </row>
    <row r="845" spans="9:13">
      <c r="I845" s="1357" t="s">
        <v>5541</v>
      </c>
      <c r="J845" s="678" t="s">
        <v>5540</v>
      </c>
      <c r="K845" s="745">
        <v>4.6700000000000002E-4</v>
      </c>
      <c r="L845" s="745">
        <v>1.7799999999999999E-4</v>
      </c>
      <c r="M845" s="681"/>
    </row>
    <row r="846" spans="9:13">
      <c r="I846" s="1357" t="s">
        <v>6069</v>
      </c>
      <c r="J846" s="678" t="s">
        <v>5540</v>
      </c>
      <c r="K846" s="745">
        <v>4.6700000000000002E-4</v>
      </c>
      <c r="L846" s="745">
        <v>3.2700000000000003E-4</v>
      </c>
      <c r="M846" s="681"/>
    </row>
    <row r="847" spans="9:13">
      <c r="I847" s="1357" t="s">
        <v>6070</v>
      </c>
      <c r="J847" s="678" t="s">
        <v>5540</v>
      </c>
      <c r="K847" s="745">
        <v>4.6700000000000002E-4</v>
      </c>
      <c r="L847" s="745">
        <v>4.3800000000000002E-4</v>
      </c>
      <c r="M847" s="681"/>
    </row>
    <row r="848" spans="9:13">
      <c r="I848" s="1357" t="s">
        <v>5542</v>
      </c>
      <c r="J848" s="678" t="s">
        <v>5544</v>
      </c>
      <c r="K848" s="745">
        <v>2.3800000000000001E-4</v>
      </c>
      <c r="L848" s="745">
        <v>1.6200000000000001E-4</v>
      </c>
      <c r="M848" s="681"/>
    </row>
    <row r="849" spans="9:13">
      <c r="I849" s="1357" t="s">
        <v>5547</v>
      </c>
      <c r="J849" s="678" t="s">
        <v>5548</v>
      </c>
      <c r="K849" s="745">
        <v>0</v>
      </c>
      <c r="L849" s="745">
        <v>0</v>
      </c>
      <c r="M849" s="681"/>
    </row>
    <row r="850" spans="9:13">
      <c r="I850" s="1357" t="s">
        <v>6071</v>
      </c>
      <c r="J850" s="678" t="s">
        <v>5548</v>
      </c>
      <c r="K850" s="745">
        <v>0</v>
      </c>
      <c r="L850" s="745">
        <v>2.8699999999999998E-4</v>
      </c>
      <c r="M850" s="681"/>
    </row>
    <row r="851" spans="9:13">
      <c r="I851" s="1357" t="s">
        <v>5549</v>
      </c>
      <c r="J851" s="678" t="s">
        <v>6072</v>
      </c>
      <c r="K851" s="745">
        <v>2.0599999999999999E-4</v>
      </c>
      <c r="L851" s="745">
        <v>4.44E-4</v>
      </c>
      <c r="M851" s="681"/>
    </row>
    <row r="852" spans="9:13">
      <c r="I852" s="1357" t="s">
        <v>6073</v>
      </c>
      <c r="J852" s="678" t="s">
        <v>5553</v>
      </c>
      <c r="K852" s="745">
        <v>4.5300000000000001E-4</v>
      </c>
      <c r="L852" s="745">
        <v>0</v>
      </c>
      <c r="M852" s="681"/>
    </row>
    <row r="853" spans="9:13">
      <c r="I853" s="1357" t="s">
        <v>6074</v>
      </c>
      <c r="J853" s="678" t="s">
        <v>5553</v>
      </c>
      <c r="K853" s="745">
        <v>4.5300000000000001E-4</v>
      </c>
      <c r="L853" s="745">
        <v>0</v>
      </c>
      <c r="M853" s="681"/>
    </row>
    <row r="854" spans="9:13">
      <c r="I854" s="1357" t="s">
        <v>6075</v>
      </c>
      <c r="J854" s="678" t="s">
        <v>5553</v>
      </c>
      <c r="K854" s="745">
        <v>4.5300000000000001E-4</v>
      </c>
      <c r="L854" s="745">
        <v>4.5300000000000001E-4</v>
      </c>
      <c r="M854" s="681"/>
    </row>
    <row r="855" spans="9:13">
      <c r="I855" s="1357" t="s">
        <v>5554</v>
      </c>
      <c r="J855" s="678" t="s">
        <v>5556</v>
      </c>
      <c r="K855" s="745">
        <v>4.75E-4</v>
      </c>
      <c r="L855" s="745">
        <v>4.1899999999999999E-4</v>
      </c>
      <c r="M855" s="681"/>
    </row>
    <row r="856" spans="9:13">
      <c r="I856" s="1357" t="s">
        <v>5557</v>
      </c>
      <c r="J856" s="678" t="s">
        <v>5559</v>
      </c>
      <c r="K856" s="745">
        <v>6.11E-4</v>
      </c>
      <c r="L856" s="745">
        <v>5.5500000000000005E-4</v>
      </c>
      <c r="M856" s="681"/>
    </row>
    <row r="857" spans="9:13">
      <c r="I857" s="1357" t="s">
        <v>5560</v>
      </c>
      <c r="J857" s="678" t="s">
        <v>5562</v>
      </c>
      <c r="K857" s="745">
        <v>5.0699999999999996E-4</v>
      </c>
      <c r="L857" s="745">
        <v>5.5699999999999999E-4</v>
      </c>
      <c r="M857" s="681"/>
    </row>
    <row r="858" spans="9:13">
      <c r="I858" s="1357" t="s">
        <v>5563</v>
      </c>
      <c r="J858" s="678" t="s">
        <v>6076</v>
      </c>
      <c r="K858" s="745">
        <v>5.1599999999999997E-4</v>
      </c>
      <c r="L858" s="745">
        <v>4.7800000000000002E-4</v>
      </c>
      <c r="M858" s="681"/>
    </row>
    <row r="859" spans="9:13">
      <c r="I859" s="1357" t="s">
        <v>5565</v>
      </c>
      <c r="J859" s="678" t="s">
        <v>5567</v>
      </c>
      <c r="K859" s="745">
        <v>5.0900000000000001E-4</v>
      </c>
      <c r="L859" s="745">
        <v>4.9799999999999996E-4</v>
      </c>
      <c r="M859" s="681"/>
    </row>
    <row r="860" spans="9:13">
      <c r="I860" s="1357" t="s">
        <v>5570</v>
      </c>
      <c r="J860" s="678" t="s">
        <v>5571</v>
      </c>
      <c r="K860" s="745">
        <v>1.13E-4</v>
      </c>
      <c r="L860" s="745">
        <v>0</v>
      </c>
      <c r="M860" s="681"/>
    </row>
    <row r="861" spans="9:13">
      <c r="I861" s="1357" t="s">
        <v>5572</v>
      </c>
      <c r="J861" s="678" t="s">
        <v>5571</v>
      </c>
      <c r="K861" s="745">
        <v>1.13E-4</v>
      </c>
      <c r="L861" s="745">
        <v>1.8900000000000001E-4</v>
      </c>
      <c r="M861" s="681"/>
    </row>
    <row r="862" spans="9:13">
      <c r="I862" s="1357" t="s">
        <v>5573</v>
      </c>
      <c r="J862" s="678" t="s">
        <v>5571</v>
      </c>
      <c r="K862" s="745">
        <v>1.13E-4</v>
      </c>
      <c r="L862" s="745">
        <v>3.0199999999999997E-4</v>
      </c>
      <c r="M862" s="681"/>
    </row>
    <row r="863" spans="9:13">
      <c r="I863" s="1357" t="s">
        <v>5574</v>
      </c>
      <c r="J863" s="678" t="s">
        <v>5571</v>
      </c>
      <c r="K863" s="745">
        <v>1.13E-4</v>
      </c>
      <c r="L863" s="745">
        <v>3.39E-4</v>
      </c>
      <c r="M863" s="681"/>
    </row>
    <row r="864" spans="9:13">
      <c r="I864" s="1357" t="s">
        <v>6077</v>
      </c>
      <c r="J864" s="678" t="s">
        <v>5571</v>
      </c>
      <c r="K864" s="745">
        <v>1.13E-4</v>
      </c>
      <c r="L864" s="745">
        <v>3.6699999999999998E-4</v>
      </c>
      <c r="M864" s="681"/>
    </row>
    <row r="865" spans="9:13">
      <c r="I865" s="1357" t="s">
        <v>5575</v>
      </c>
      <c r="J865" s="678" t="s">
        <v>6078</v>
      </c>
      <c r="K865" s="745">
        <v>4.9299999999999995E-4</v>
      </c>
      <c r="L865" s="745">
        <v>4.44E-4</v>
      </c>
      <c r="M865" s="681"/>
    </row>
    <row r="866" spans="9:13">
      <c r="I866" s="1357" t="s">
        <v>6079</v>
      </c>
      <c r="J866" s="678" t="s">
        <v>6080</v>
      </c>
      <c r="K866" s="745">
        <v>1E-4</v>
      </c>
      <c r="L866" s="745">
        <v>5.0500000000000002E-4</v>
      </c>
      <c r="M866" s="681"/>
    </row>
    <row r="867" spans="9:13">
      <c r="I867" s="1357" t="s">
        <v>5577</v>
      </c>
      <c r="J867" s="678" t="s">
        <v>5579</v>
      </c>
      <c r="K867" s="745">
        <v>2.9700000000000001E-4</v>
      </c>
      <c r="L867" s="745">
        <v>4.9100000000000001E-4</v>
      </c>
      <c r="M867" s="681"/>
    </row>
    <row r="868" spans="9:13">
      <c r="I868" s="1357" t="s">
        <v>6081</v>
      </c>
      <c r="J868" s="678" t="s">
        <v>6082</v>
      </c>
      <c r="K868" s="745">
        <v>4.7299999999999995E-4</v>
      </c>
      <c r="L868" s="745">
        <v>4.17E-4</v>
      </c>
      <c r="M868" s="681"/>
    </row>
    <row r="869" spans="9:13">
      <c r="I869" s="1357" t="s">
        <v>5580</v>
      </c>
      <c r="J869" s="678" t="s">
        <v>5582</v>
      </c>
      <c r="K869" s="745">
        <v>5.1500000000000005E-4</v>
      </c>
      <c r="L869" s="745">
        <v>5.6700000000000001E-4</v>
      </c>
      <c r="M869" s="681"/>
    </row>
    <row r="870" spans="9:13">
      <c r="I870" s="1357" t="s">
        <v>5583</v>
      </c>
      <c r="J870" s="678" t="s">
        <v>5585</v>
      </c>
      <c r="K870" s="745">
        <v>4.9299999999999995E-4</v>
      </c>
      <c r="L870" s="745">
        <v>5.1699999999999999E-4</v>
      </c>
      <c r="M870" s="681"/>
    </row>
    <row r="871" spans="9:13">
      <c r="I871" s="1357" t="s">
        <v>5586</v>
      </c>
      <c r="J871" s="678" t="s">
        <v>5588</v>
      </c>
      <c r="K871" s="745">
        <v>4.73E-4</v>
      </c>
      <c r="L871" s="745">
        <v>5.1400000000000003E-4</v>
      </c>
      <c r="M871" s="681"/>
    </row>
    <row r="872" spans="9:13">
      <c r="I872" s="1357" t="s">
        <v>6083</v>
      </c>
      <c r="J872" s="678" t="s">
        <v>5591</v>
      </c>
      <c r="K872" s="745">
        <v>5.1599999999999997E-4</v>
      </c>
      <c r="L872" s="745">
        <v>0</v>
      </c>
      <c r="M872" s="681"/>
    </row>
    <row r="873" spans="9:13">
      <c r="I873" s="1357" t="s">
        <v>6084</v>
      </c>
      <c r="J873" s="678" t="s">
        <v>5591</v>
      </c>
      <c r="K873" s="745">
        <v>5.1599999999999997E-4</v>
      </c>
      <c r="L873" s="745">
        <v>5.4900000000000001E-4</v>
      </c>
      <c r="M873" s="681"/>
    </row>
    <row r="874" spans="9:13">
      <c r="I874" s="1357" t="s">
        <v>5592</v>
      </c>
      <c r="J874" s="678" t="s">
        <v>5594</v>
      </c>
      <c r="K874" s="745">
        <v>5.6899999999999995E-4</v>
      </c>
      <c r="L874" s="745">
        <v>4.44E-4</v>
      </c>
      <c r="M874" s="681"/>
    </row>
    <row r="875" spans="9:13">
      <c r="I875" s="1357" t="s">
        <v>5597</v>
      </c>
      <c r="J875" s="678" t="s">
        <v>5598</v>
      </c>
      <c r="K875" s="745">
        <v>4.7699999999999999E-4</v>
      </c>
      <c r="L875" s="745">
        <v>3.1500000000000001E-4</v>
      </c>
      <c r="M875" s="681"/>
    </row>
    <row r="876" spans="9:13">
      <c r="I876" s="1357" t="s">
        <v>5599</v>
      </c>
      <c r="J876" s="678" t="s">
        <v>5598</v>
      </c>
      <c r="K876" s="745">
        <v>4.7699999999999999E-4</v>
      </c>
      <c r="L876" s="745">
        <v>4.0500000000000003E-4</v>
      </c>
      <c r="M876" s="681"/>
    </row>
    <row r="877" spans="9:13">
      <c r="I877" s="1357" t="s">
        <v>6085</v>
      </c>
      <c r="J877" s="678" t="s">
        <v>5598</v>
      </c>
      <c r="K877" s="745">
        <v>4.7699999999999999E-4</v>
      </c>
      <c r="L877" s="745">
        <v>4.1099999999999996E-4</v>
      </c>
      <c r="M877" s="681"/>
    </row>
    <row r="878" spans="9:13">
      <c r="I878" s="1357" t="s">
        <v>6086</v>
      </c>
      <c r="J878" s="678" t="s">
        <v>5598</v>
      </c>
      <c r="K878" s="745">
        <v>4.7699999999999999E-4</v>
      </c>
      <c r="L878" s="745">
        <v>3.4599999999999995E-4</v>
      </c>
      <c r="M878" s="681"/>
    </row>
    <row r="879" spans="9:13">
      <c r="I879" s="1357" t="s">
        <v>6087</v>
      </c>
      <c r="J879" s="678" t="s">
        <v>5598</v>
      </c>
      <c r="K879" s="745">
        <v>4.7699999999999999E-4</v>
      </c>
      <c r="L879" s="745">
        <v>3.5299999999999996E-4</v>
      </c>
      <c r="M879" s="681"/>
    </row>
    <row r="880" spans="9:13">
      <c r="I880" s="1357" t="s">
        <v>6088</v>
      </c>
      <c r="J880" s="678" t="s">
        <v>5598</v>
      </c>
      <c r="K880" s="745">
        <v>4.7699999999999999E-4</v>
      </c>
      <c r="L880" s="745">
        <v>0</v>
      </c>
      <c r="M880" s="681"/>
    </row>
    <row r="881" spans="9:13">
      <c r="I881" s="1357" t="s">
        <v>5600</v>
      </c>
      <c r="J881" s="678" t="s">
        <v>5602</v>
      </c>
      <c r="K881" s="745">
        <v>5.1500000000000005E-4</v>
      </c>
      <c r="L881" s="745">
        <v>4.5899999999999999E-4</v>
      </c>
      <c r="M881" s="681"/>
    </row>
    <row r="882" spans="9:13">
      <c r="I882" s="1357" t="s">
        <v>5605</v>
      </c>
      <c r="J882" s="678" t="s">
        <v>5607</v>
      </c>
      <c r="K882" s="745">
        <v>4.9299999999999995E-4</v>
      </c>
      <c r="L882" s="745">
        <v>4.37E-4</v>
      </c>
      <c r="M882" s="681"/>
    </row>
    <row r="883" spans="9:13">
      <c r="I883" s="1357" t="s">
        <v>5610</v>
      </c>
      <c r="J883" s="678" t="s">
        <v>5611</v>
      </c>
      <c r="K883" s="745">
        <v>4.5300000000000001E-4</v>
      </c>
      <c r="L883" s="745">
        <v>0</v>
      </c>
      <c r="M883" s="681"/>
    </row>
    <row r="884" spans="9:13">
      <c r="I884" s="1357" t="s">
        <v>5612</v>
      </c>
      <c r="J884" s="678" t="s">
        <v>5611</v>
      </c>
      <c r="K884" s="745">
        <v>4.5300000000000001E-4</v>
      </c>
      <c r="L884" s="745">
        <v>2.4699999999999999E-4</v>
      </c>
      <c r="M884" s="681"/>
    </row>
    <row r="885" spans="9:13">
      <c r="I885" s="1357" t="s">
        <v>5613</v>
      </c>
      <c r="J885" s="678" t="s">
        <v>5611</v>
      </c>
      <c r="K885" s="745">
        <v>4.5300000000000001E-4</v>
      </c>
      <c r="L885" s="745">
        <v>2.9499999999999996E-4</v>
      </c>
      <c r="M885" s="681"/>
    </row>
    <row r="886" spans="9:13">
      <c r="I886" s="1357" t="s">
        <v>5614</v>
      </c>
      <c r="J886" s="678" t="s">
        <v>5611</v>
      </c>
      <c r="K886" s="745">
        <v>4.5300000000000001E-4</v>
      </c>
      <c r="L886" s="745">
        <v>3.0899999999999998E-4</v>
      </c>
      <c r="M886" s="681"/>
    </row>
    <row r="887" spans="9:13">
      <c r="I887" s="1357" t="s">
        <v>5615</v>
      </c>
      <c r="J887" s="678" t="s">
        <v>5611</v>
      </c>
      <c r="K887" s="745">
        <v>4.5300000000000001E-4</v>
      </c>
      <c r="L887" s="745">
        <v>3.3100000000000002E-4</v>
      </c>
      <c r="M887" s="681"/>
    </row>
    <row r="888" spans="9:13">
      <c r="I888" s="1357" t="s">
        <v>6089</v>
      </c>
      <c r="J888" s="678" t="s">
        <v>5611</v>
      </c>
      <c r="K888" s="745">
        <v>4.5300000000000001E-4</v>
      </c>
      <c r="L888" s="745">
        <v>3.3500000000000001E-4</v>
      </c>
      <c r="M888" s="681"/>
    </row>
    <row r="889" spans="9:13">
      <c r="I889" s="1357" t="s">
        <v>5616</v>
      </c>
      <c r="J889" s="678" t="s">
        <v>5618</v>
      </c>
      <c r="K889" s="745">
        <v>1.85E-4</v>
      </c>
      <c r="L889" s="745">
        <v>3.1700000000000001E-4</v>
      </c>
      <c r="M889" s="681"/>
    </row>
    <row r="890" spans="9:13">
      <c r="I890" s="1357" t="s">
        <v>5619</v>
      </c>
      <c r="J890" s="678" t="s">
        <v>5621</v>
      </c>
      <c r="K890" s="745">
        <v>5.1599999999999997E-4</v>
      </c>
      <c r="L890" s="745">
        <v>5.6099999999999998E-4</v>
      </c>
      <c r="M890" s="681"/>
    </row>
    <row r="891" spans="9:13">
      <c r="I891" s="1357" t="s">
        <v>6090</v>
      </c>
      <c r="J891" s="678" t="s">
        <v>6091</v>
      </c>
      <c r="K891" s="745">
        <v>4.5300000000000001E-4</v>
      </c>
      <c r="L891" s="745">
        <v>7.0899999999999999E-4</v>
      </c>
      <c r="M891" s="681"/>
    </row>
    <row r="892" spans="9:13">
      <c r="I892" s="1357" t="s">
        <v>5622</v>
      </c>
      <c r="J892" s="678" t="s">
        <v>6092</v>
      </c>
      <c r="K892" s="745">
        <v>2.05E-4</v>
      </c>
      <c r="L892" s="745">
        <v>1.4899999999999999E-4</v>
      </c>
      <c r="M892" s="681"/>
    </row>
    <row r="893" spans="9:13">
      <c r="I893" s="1357" t="s">
        <v>5624</v>
      </c>
      <c r="J893" s="678" t="s">
        <v>5626</v>
      </c>
      <c r="K893" s="745">
        <v>6.1799999999999995E-4</v>
      </c>
      <c r="L893" s="745">
        <v>6.9200000000000002E-4</v>
      </c>
      <c r="M893" s="681"/>
    </row>
    <row r="894" spans="9:13">
      <c r="I894" s="1357" t="s">
        <v>5627</v>
      </c>
      <c r="J894" s="678" t="s">
        <v>6093</v>
      </c>
      <c r="K894" s="745">
        <v>6.0300000000000002E-4</v>
      </c>
      <c r="L894" s="745">
        <v>5.4699999999999996E-4</v>
      </c>
      <c r="M894" s="681"/>
    </row>
    <row r="895" spans="9:13">
      <c r="I895" s="1357" t="s">
        <v>5631</v>
      </c>
      <c r="J895" s="678" t="s">
        <v>5630</v>
      </c>
      <c r="K895" s="745">
        <v>3.6699999999999998E-4</v>
      </c>
      <c r="L895" s="745">
        <v>3.5100000000000002E-4</v>
      </c>
      <c r="M895" s="681"/>
    </row>
    <row r="896" spans="9:13">
      <c r="I896" s="1357" t="s">
        <v>6094</v>
      </c>
      <c r="J896" s="678" t="s">
        <v>5630</v>
      </c>
      <c r="K896" s="745">
        <v>3.6699999999999998E-4</v>
      </c>
      <c r="L896" s="745">
        <v>3.21E-4</v>
      </c>
      <c r="M896" s="681"/>
    </row>
    <row r="897" spans="9:13">
      <c r="I897" s="1357" t="s">
        <v>6095</v>
      </c>
      <c r="J897" s="678" t="s">
        <v>6096</v>
      </c>
      <c r="K897" s="745">
        <v>4.8299999999999998E-4</v>
      </c>
      <c r="L897" s="745">
        <v>5.2999999999999998E-4</v>
      </c>
      <c r="M897" s="681"/>
    </row>
    <row r="898" spans="9:13">
      <c r="I898" s="1357" t="s">
        <v>5632</v>
      </c>
      <c r="J898" s="678" t="s">
        <v>6097</v>
      </c>
      <c r="K898" s="745">
        <v>5.1000000000000004E-4</v>
      </c>
      <c r="L898" s="745">
        <v>5.6300000000000002E-4</v>
      </c>
      <c r="M898" s="681"/>
    </row>
    <row r="899" spans="9:13">
      <c r="I899" s="1357" t="s">
        <v>5634</v>
      </c>
      <c r="J899" s="678" t="s">
        <v>5636</v>
      </c>
      <c r="K899" s="745">
        <v>5.13E-4</v>
      </c>
      <c r="L899" s="745">
        <v>0</v>
      </c>
      <c r="M899" s="681"/>
    </row>
    <row r="900" spans="9:13">
      <c r="I900" s="1357" t="s">
        <v>5637</v>
      </c>
      <c r="J900" s="678" t="s">
        <v>5638</v>
      </c>
      <c r="K900" s="745">
        <v>5.2500000000000008E-4</v>
      </c>
      <c r="L900" s="745">
        <v>5.6999999999999998E-4</v>
      </c>
      <c r="M900" s="681"/>
    </row>
    <row r="901" spans="9:13">
      <c r="I901" s="1357" t="s">
        <v>5639</v>
      </c>
      <c r="J901" s="678" t="s">
        <v>5641</v>
      </c>
      <c r="K901" s="745">
        <v>3.9100000000000002E-4</v>
      </c>
      <c r="L901" s="745">
        <v>3.3500000000000001E-4</v>
      </c>
      <c r="M901" s="681"/>
    </row>
    <row r="902" spans="9:13">
      <c r="I902" s="1357" t="s">
        <v>5642</v>
      </c>
      <c r="J902" s="678" t="s">
        <v>5644</v>
      </c>
      <c r="K902" s="745">
        <v>4.9600000000000002E-4</v>
      </c>
      <c r="L902" s="745">
        <v>5.4299999999999997E-4</v>
      </c>
      <c r="M902" s="681"/>
    </row>
    <row r="903" spans="9:13">
      <c r="I903" s="1357" t="s">
        <v>6098</v>
      </c>
      <c r="J903" s="678" t="s">
        <v>6099</v>
      </c>
      <c r="K903" s="745">
        <v>4.6000000000000001E-4</v>
      </c>
      <c r="L903" s="745">
        <v>4.0400000000000001E-4</v>
      </c>
      <c r="M903" s="681"/>
    </row>
    <row r="904" spans="9:13">
      <c r="I904" s="1357" t="s">
        <v>6100</v>
      </c>
      <c r="J904" s="678" t="s">
        <v>6101</v>
      </c>
      <c r="K904" s="745">
        <v>3.7399999999999998E-4</v>
      </c>
      <c r="L904" s="745">
        <v>3.1800000000000003E-4</v>
      </c>
      <c r="M904" s="681"/>
    </row>
    <row r="905" spans="9:13">
      <c r="I905" s="1357" t="s">
        <v>5647</v>
      </c>
      <c r="J905" s="678" t="s">
        <v>5648</v>
      </c>
      <c r="K905" s="745">
        <v>4.9600000000000002E-4</v>
      </c>
      <c r="L905" s="745">
        <v>0</v>
      </c>
      <c r="M905" s="681"/>
    </row>
    <row r="906" spans="9:13">
      <c r="I906" s="1357" t="s">
        <v>5649</v>
      </c>
      <c r="J906" s="678" t="s">
        <v>5651</v>
      </c>
      <c r="K906" s="745">
        <v>5.3799999999999996E-4</v>
      </c>
      <c r="L906" s="745">
        <v>5.9500000000000004E-4</v>
      </c>
      <c r="M906" s="681"/>
    </row>
    <row r="907" spans="9:13">
      <c r="I907" s="1357" t="s">
        <v>5652</v>
      </c>
      <c r="J907" s="678" t="s">
        <v>5653</v>
      </c>
      <c r="K907" s="745">
        <v>5.1400000000000003E-4</v>
      </c>
      <c r="L907" s="745">
        <v>4.5800000000000002E-4</v>
      </c>
      <c r="M907" s="681"/>
    </row>
    <row r="908" spans="9:13">
      <c r="I908" s="1357" t="s">
        <v>6102</v>
      </c>
      <c r="J908" s="678" t="s">
        <v>6103</v>
      </c>
      <c r="K908" s="745">
        <v>4.75E-4</v>
      </c>
      <c r="L908" s="745">
        <v>4.1899999999999999E-4</v>
      </c>
      <c r="M908" s="681"/>
    </row>
    <row r="909" spans="9:13">
      <c r="I909" s="1357" t="s">
        <v>6104</v>
      </c>
      <c r="J909" s="678" t="s">
        <v>6105</v>
      </c>
      <c r="K909" s="745">
        <v>4.7799999999999996E-4</v>
      </c>
      <c r="L909" s="745">
        <v>0</v>
      </c>
      <c r="M909" s="681"/>
    </row>
    <row r="910" spans="9:13">
      <c r="I910" s="1357" t="s">
        <v>5654</v>
      </c>
      <c r="J910" s="678" t="s">
        <v>5656</v>
      </c>
      <c r="K910" s="745">
        <v>4.4900000000000002E-4</v>
      </c>
      <c r="L910" s="745">
        <v>5.5699999999999999E-4</v>
      </c>
      <c r="M910" s="681"/>
    </row>
    <row r="911" spans="9:13">
      <c r="I911" s="1357" t="s">
        <v>6106</v>
      </c>
      <c r="J911" s="678" t="s">
        <v>6107</v>
      </c>
      <c r="K911" s="745">
        <v>5.22E-4</v>
      </c>
      <c r="L911" s="745">
        <v>4.6900000000000002E-4</v>
      </c>
      <c r="M911" s="681"/>
    </row>
    <row r="912" spans="9:13">
      <c r="I912" s="1357" t="s">
        <v>5657</v>
      </c>
      <c r="J912" s="678" t="s">
        <v>5659</v>
      </c>
      <c r="K912" s="745">
        <v>8.1000000000000004E-5</v>
      </c>
      <c r="L912" s="745">
        <v>0</v>
      </c>
      <c r="M912" s="681"/>
    </row>
    <row r="913" spans="9:13">
      <c r="I913" s="1357" t="s">
        <v>6108</v>
      </c>
      <c r="J913" s="678" t="s">
        <v>6109</v>
      </c>
      <c r="K913" s="745">
        <v>5.3200000000000003E-4</v>
      </c>
      <c r="L913" s="745">
        <v>4.7599999999999997E-4</v>
      </c>
      <c r="M913" s="681"/>
    </row>
    <row r="914" spans="9:13">
      <c r="I914" s="1357" t="s">
        <v>6110</v>
      </c>
      <c r="J914" s="678" t="s">
        <v>6111</v>
      </c>
      <c r="K914" s="745">
        <v>5.6999999999999998E-4</v>
      </c>
      <c r="L914" s="745">
        <v>6.1700000000000004E-4</v>
      </c>
      <c r="M914" s="681"/>
    </row>
    <row r="915" spans="9:13">
      <c r="I915" s="1357" t="s">
        <v>5660</v>
      </c>
      <c r="J915" s="678" t="s">
        <v>5662</v>
      </c>
      <c r="K915" s="745">
        <v>4.6599999999999994E-4</v>
      </c>
      <c r="L915" s="745">
        <v>4.86E-4</v>
      </c>
      <c r="M915" s="681"/>
    </row>
    <row r="916" spans="9:13">
      <c r="I916" s="1357" t="s">
        <v>5663</v>
      </c>
      <c r="J916" s="678" t="s">
        <v>5665</v>
      </c>
      <c r="K916" s="745">
        <v>4.9799999999999996E-4</v>
      </c>
      <c r="L916" s="745">
        <v>4.4200000000000001E-4</v>
      </c>
      <c r="M916" s="681"/>
    </row>
    <row r="917" spans="9:13">
      <c r="I917" s="1357" t="s">
        <v>6112</v>
      </c>
      <c r="J917" s="678" t="s">
        <v>6113</v>
      </c>
      <c r="K917" s="745">
        <v>5.8500000000000002E-4</v>
      </c>
      <c r="L917" s="745">
        <v>6.2299999999999996E-4</v>
      </c>
      <c r="M917" s="681"/>
    </row>
    <row r="918" spans="9:13">
      <c r="I918" s="1357" t="s">
        <v>5668</v>
      </c>
      <c r="J918" s="678" t="s">
        <v>6114</v>
      </c>
      <c r="K918" s="745">
        <v>4.9299999999999995E-4</v>
      </c>
      <c r="L918" s="745">
        <v>4.37E-4</v>
      </c>
      <c r="M918" s="681"/>
    </row>
    <row r="919" spans="9:13">
      <c r="I919" s="1357" t="s">
        <v>6115</v>
      </c>
      <c r="J919" s="678" t="s">
        <v>6116</v>
      </c>
      <c r="K919" s="745">
        <v>4.4700000000000002E-4</v>
      </c>
      <c r="L919" s="745">
        <v>0</v>
      </c>
      <c r="M919" s="681"/>
    </row>
    <row r="920" spans="9:13">
      <c r="I920" s="1357" t="s">
        <v>6117</v>
      </c>
      <c r="J920" s="678" t="s">
        <v>6116</v>
      </c>
      <c r="K920" s="745">
        <v>4.4700000000000002E-4</v>
      </c>
      <c r="L920" s="745">
        <v>3.4900000000000003E-4</v>
      </c>
      <c r="M920" s="681"/>
    </row>
    <row r="921" spans="9:13">
      <c r="I921" s="1357" t="s">
        <v>6118</v>
      </c>
      <c r="J921" s="678" t="s">
        <v>6116</v>
      </c>
      <c r="K921" s="745">
        <v>4.4700000000000002E-4</v>
      </c>
      <c r="L921" s="745">
        <v>3.9100000000000002E-4</v>
      </c>
      <c r="M921" s="681"/>
    </row>
    <row r="922" spans="9:13">
      <c r="I922" s="1357" t="s">
        <v>6119</v>
      </c>
      <c r="J922" s="678" t="s">
        <v>6120</v>
      </c>
      <c r="K922" s="745">
        <v>4.5300000000000001E-4</v>
      </c>
      <c r="L922" s="745">
        <v>7.8700000000000005E-4</v>
      </c>
      <c r="M922" s="681"/>
    </row>
    <row r="923" spans="9:13">
      <c r="I923" s="1357" t="s">
        <v>6121</v>
      </c>
      <c r="J923" s="678" t="s">
        <v>6122</v>
      </c>
      <c r="K923" s="745">
        <v>4.6999999999999999E-4</v>
      </c>
      <c r="L923" s="745">
        <v>5.2000000000000006E-4</v>
      </c>
      <c r="M923" s="681"/>
    </row>
    <row r="924" spans="9:13">
      <c r="I924" s="1357" t="s">
        <v>6123</v>
      </c>
      <c r="J924" s="678" t="s">
        <v>6124</v>
      </c>
      <c r="K924" s="745">
        <v>5.6000000000000006E-4</v>
      </c>
      <c r="L924" s="745">
        <v>5.4500000000000002E-4</v>
      </c>
      <c r="M924" s="681"/>
    </row>
    <row r="925" spans="9:13">
      <c r="I925" s="1357" t="s">
        <v>5670</v>
      </c>
      <c r="J925" s="678" t="s">
        <v>5672</v>
      </c>
      <c r="K925" s="745">
        <v>1.22E-4</v>
      </c>
      <c r="L925" s="745">
        <v>3.1100000000000002E-4</v>
      </c>
      <c r="M925" s="681"/>
    </row>
    <row r="926" spans="9:13">
      <c r="I926" s="1357" t="s">
        <v>6125</v>
      </c>
      <c r="J926" s="678" t="s">
        <v>6126</v>
      </c>
      <c r="K926" s="745">
        <v>1.0989999999999999E-3</v>
      </c>
      <c r="L926" s="745">
        <v>1.0429999999999999E-3</v>
      </c>
      <c r="M926" s="681"/>
    </row>
    <row r="927" spans="9:13">
      <c r="I927" s="1357" t="s">
        <v>6127</v>
      </c>
      <c r="J927" s="678" t="s">
        <v>6128</v>
      </c>
      <c r="K927" s="745">
        <v>4.4799999999999999E-4</v>
      </c>
      <c r="L927" s="745">
        <v>3.9200000000000004E-4</v>
      </c>
      <c r="M927" s="681"/>
    </row>
    <row r="928" spans="9:13">
      <c r="I928" s="1357" t="s">
        <v>6129</v>
      </c>
      <c r="J928" s="678" t="s">
        <v>6130</v>
      </c>
      <c r="K928" s="745">
        <v>4.0400000000000001E-4</v>
      </c>
      <c r="L928" s="745">
        <v>5.7700000000000004E-4</v>
      </c>
      <c r="M928" s="681"/>
    </row>
    <row r="929" spans="9:13">
      <c r="I929" s="1357" t="s">
        <v>6131</v>
      </c>
      <c r="J929" s="678" t="s">
        <v>6132</v>
      </c>
      <c r="K929" s="745">
        <v>4.6799999999999999E-4</v>
      </c>
      <c r="L929" s="745">
        <v>4.7199999999999998E-4</v>
      </c>
      <c r="M929" s="681"/>
    </row>
    <row r="930" spans="9:13">
      <c r="I930" s="1357" t="s">
        <v>6133</v>
      </c>
      <c r="J930" s="678" t="s">
        <v>6134</v>
      </c>
      <c r="K930" s="745">
        <v>5.3300000000000005E-4</v>
      </c>
      <c r="L930" s="745">
        <v>5.8399999999999999E-4</v>
      </c>
      <c r="M930" s="681"/>
    </row>
    <row r="931" spans="9:13">
      <c r="I931" s="1357" t="s">
        <v>6135</v>
      </c>
      <c r="J931" s="678" t="s">
        <v>6136</v>
      </c>
      <c r="K931" s="745">
        <v>5.0000000000000001E-4</v>
      </c>
      <c r="L931" s="745">
        <v>5.9599999999999996E-4</v>
      </c>
      <c r="M931" s="681"/>
    </row>
    <row r="932" spans="9:13">
      <c r="I932" s="1357" t="s">
        <v>6137</v>
      </c>
      <c r="J932" s="678" t="s">
        <v>6138</v>
      </c>
      <c r="K932" s="745">
        <v>4.6999999999999999E-4</v>
      </c>
      <c r="L932" s="745">
        <v>4.1399999999999998E-4</v>
      </c>
      <c r="M932" s="681"/>
    </row>
    <row r="933" spans="9:13">
      <c r="I933" s="1357" t="s">
        <v>6139</v>
      </c>
      <c r="J933" s="678" t="s">
        <v>6140</v>
      </c>
      <c r="K933" s="745">
        <v>5.2999999999999998E-4</v>
      </c>
      <c r="L933" s="745">
        <v>4.7399999999999997E-4</v>
      </c>
      <c r="M933" s="681"/>
    </row>
    <row r="934" spans="9:13">
      <c r="I934" s="1357" t="s">
        <v>6141</v>
      </c>
      <c r="J934" s="678" t="s">
        <v>6142</v>
      </c>
      <c r="K934" s="745">
        <v>5.4800000000000009E-4</v>
      </c>
      <c r="L934" s="745">
        <v>6.0099999999999997E-4</v>
      </c>
      <c r="M934" s="681"/>
    </row>
    <row r="935" spans="9:13">
      <c r="I935" s="1357" t="s">
        <v>6143</v>
      </c>
      <c r="J935" s="678" t="s">
        <v>6144</v>
      </c>
      <c r="K935" s="745">
        <v>5.0000000000000001E-4</v>
      </c>
      <c r="L935" s="745">
        <v>6.0800000000000003E-4</v>
      </c>
      <c r="M935" s="681"/>
    </row>
    <row r="936" spans="9:13">
      <c r="I936" s="1357" t="s">
        <v>6145</v>
      </c>
      <c r="J936" s="678" t="s">
        <v>6146</v>
      </c>
      <c r="K936" s="745">
        <v>4.8000000000000001E-5</v>
      </c>
      <c r="L936" s="745">
        <v>0</v>
      </c>
      <c r="M936" s="681"/>
    </row>
    <row r="937" spans="9:13">
      <c r="I937" s="1357" t="s">
        <v>6147</v>
      </c>
      <c r="J937" s="678" t="s">
        <v>6146</v>
      </c>
      <c r="K937" s="745">
        <v>4.8000000000000001E-5</v>
      </c>
      <c r="L937" s="745">
        <v>2.5900000000000001E-4</v>
      </c>
      <c r="M937" s="681"/>
    </row>
    <row r="938" spans="9:13">
      <c r="I938" s="1357" t="s">
        <v>6148</v>
      </c>
      <c r="J938" s="678" t="s">
        <v>6149</v>
      </c>
      <c r="K938" s="745">
        <v>3.2299999999999999E-4</v>
      </c>
      <c r="L938" s="745">
        <v>2.6600000000000001E-4</v>
      </c>
      <c r="M938" s="681"/>
    </row>
    <row r="939" spans="9:13">
      <c r="I939" s="1357" t="s">
        <v>6150</v>
      </c>
      <c r="J939" s="678" t="s">
        <v>6151</v>
      </c>
      <c r="K939" s="745">
        <v>4.8299999999999998E-4</v>
      </c>
      <c r="L939" s="745">
        <v>4.4900000000000002E-4</v>
      </c>
      <c r="M939" s="681"/>
    </row>
    <row r="940" spans="9:13">
      <c r="I940" s="1357" t="s">
        <v>6152</v>
      </c>
      <c r="J940" s="678" t="s">
        <v>6153</v>
      </c>
      <c r="K940" s="745">
        <v>5.0299999999999997E-4</v>
      </c>
      <c r="L940" s="745">
        <v>4.4700000000000002E-4</v>
      </c>
      <c r="M940" s="681"/>
    </row>
    <row r="941" spans="9:13">
      <c r="I941" s="1357" t="s">
        <v>6154</v>
      </c>
      <c r="J941" s="678" t="s">
        <v>6155</v>
      </c>
      <c r="K941" s="745">
        <v>3.28E-4</v>
      </c>
      <c r="L941" s="745">
        <v>2.72E-4</v>
      </c>
      <c r="M941" s="681"/>
    </row>
    <row r="942" spans="9:13">
      <c r="I942" s="1357" t="s">
        <v>6156</v>
      </c>
      <c r="J942" s="678" t="s">
        <v>6157</v>
      </c>
      <c r="K942" s="745">
        <v>3.79E-4</v>
      </c>
      <c r="L942" s="745">
        <v>3.2299999999999999E-4</v>
      </c>
      <c r="M942" s="681"/>
    </row>
    <row r="943" spans="9:13">
      <c r="I943" s="1357" t="s">
        <v>6158</v>
      </c>
      <c r="J943" s="678" t="s">
        <v>6159</v>
      </c>
      <c r="K943" s="745">
        <v>5.8900000000000001E-4</v>
      </c>
      <c r="L943" s="745">
        <v>6.6300000000000007E-4</v>
      </c>
      <c r="M943" s="681"/>
    </row>
    <row r="944" spans="9:13">
      <c r="I944" s="1357" t="s">
        <v>6160</v>
      </c>
      <c r="J944" s="678" t="s">
        <v>6161</v>
      </c>
      <c r="K944" s="745">
        <v>7.8400000000000008E-4</v>
      </c>
      <c r="L944" s="745">
        <v>7.3099999999999999E-4</v>
      </c>
      <c r="M944" s="681"/>
    </row>
    <row r="945" spans="9:13">
      <c r="I945" s="1357" t="s">
        <v>6162</v>
      </c>
      <c r="J945" s="678" t="s">
        <v>6163</v>
      </c>
      <c r="K945" s="745">
        <v>5.5500000000000005E-4</v>
      </c>
      <c r="L945" s="745">
        <v>4.9899999999999999E-4</v>
      </c>
      <c r="M945" s="681"/>
    </row>
    <row r="946" spans="9:13">
      <c r="I946" s="1357" t="s">
        <v>6164</v>
      </c>
      <c r="J946" s="678" t="s">
        <v>6165</v>
      </c>
      <c r="K946" s="745">
        <v>5.5100000000000006E-4</v>
      </c>
      <c r="L946" s="745">
        <v>4.95E-4</v>
      </c>
      <c r="M946" s="681"/>
    </row>
    <row r="947" spans="9:13">
      <c r="I947" s="1357" t="s">
        <v>6166</v>
      </c>
      <c r="J947" s="678" t="s">
        <v>6167</v>
      </c>
      <c r="K947" s="745">
        <v>5.6200000000000011E-4</v>
      </c>
      <c r="L947" s="745">
        <v>5.0600000000000005E-4</v>
      </c>
      <c r="M947" s="681"/>
    </row>
    <row r="948" spans="9:13">
      <c r="I948" s="1357" t="s">
        <v>6168</v>
      </c>
      <c r="J948" s="678" t="s">
        <v>6169</v>
      </c>
      <c r="K948" s="745">
        <v>3.9399999999999998E-4</v>
      </c>
      <c r="L948" s="745">
        <v>0</v>
      </c>
      <c r="M948" s="681"/>
    </row>
    <row r="949" spans="9:13">
      <c r="I949" s="1357" t="s">
        <v>6170</v>
      </c>
      <c r="J949" s="678" t="s">
        <v>6169</v>
      </c>
      <c r="K949" s="745">
        <v>3.9399999999999998E-4</v>
      </c>
      <c r="L949" s="745">
        <v>0</v>
      </c>
      <c r="M949" s="681"/>
    </row>
    <row r="950" spans="9:13">
      <c r="I950" s="1357" t="s">
        <v>6171</v>
      </c>
      <c r="J950" s="678" t="s">
        <v>6172</v>
      </c>
      <c r="K950" s="745">
        <v>6.2399999999999999E-4</v>
      </c>
      <c r="L950" s="745">
        <v>5.6799999999999993E-4</v>
      </c>
      <c r="M950" s="681"/>
    </row>
    <row r="951" spans="9:13">
      <c r="I951" s="1357" t="s">
        <v>6173</v>
      </c>
      <c r="J951" s="678" t="s">
        <v>6174</v>
      </c>
      <c r="K951" s="745">
        <v>4.7799999999999996E-4</v>
      </c>
      <c r="L951" s="745">
        <v>5.22E-4</v>
      </c>
      <c r="M951" s="681"/>
    </row>
    <row r="952" spans="9:13">
      <c r="I952" s="1357" t="s">
        <v>6175</v>
      </c>
      <c r="J952" s="678" t="s">
        <v>6176</v>
      </c>
      <c r="K952" s="745">
        <v>4.1299999999999996E-4</v>
      </c>
      <c r="L952" s="745">
        <v>4.6500000000000003E-4</v>
      </c>
      <c r="M952" s="681"/>
    </row>
    <row r="953" spans="9:13">
      <c r="I953" s="1357" t="s">
        <v>6177</v>
      </c>
      <c r="J953" s="678" t="s">
        <v>6178</v>
      </c>
      <c r="K953" s="745">
        <v>1.02E-4</v>
      </c>
      <c r="L953" s="745">
        <v>2.8100000000000005E-4</v>
      </c>
      <c r="M953" s="681"/>
    </row>
    <row r="954" spans="9:13">
      <c r="I954" s="1357" t="s">
        <v>6179</v>
      </c>
      <c r="J954" s="678" t="s">
        <v>6180</v>
      </c>
      <c r="K954" s="745">
        <v>3.1300000000000002E-4</v>
      </c>
      <c r="L954" s="745">
        <v>4.17E-4</v>
      </c>
      <c r="M954" s="681"/>
    </row>
    <row r="955" spans="9:13">
      <c r="I955" s="1688" t="s">
        <v>5692</v>
      </c>
      <c r="J955" s="678" t="s">
        <v>5674</v>
      </c>
      <c r="K955" s="3149">
        <v>4.3399999999999998E-4</v>
      </c>
      <c r="L955" s="3149">
        <v>4.3399999999999998E-4</v>
      </c>
      <c r="M955" s="681"/>
    </row>
    <row r="956" spans="9:13">
      <c r="I956" s="1357" t="s">
        <v>5690</v>
      </c>
      <c r="J956" s="678" t="s">
        <v>4735</v>
      </c>
      <c r="K956" s="745">
        <v>6.9300000000000004E-4</v>
      </c>
      <c r="L956" s="745">
        <v>6.4899999999999995E-4</v>
      </c>
      <c r="M956" s="681"/>
    </row>
    <row r="957" spans="9:13">
      <c r="I957" s="1688" t="s">
        <v>6181</v>
      </c>
      <c r="J957" s="678" t="s">
        <v>5675</v>
      </c>
      <c r="K957" s="3149">
        <v>4.3399999999999998E-4</v>
      </c>
      <c r="L957" s="3149">
        <v>4.3399999999999998E-4</v>
      </c>
      <c r="M957" s="681"/>
    </row>
    <row r="958" spans="9:13">
      <c r="I958" s="1688" t="s">
        <v>6373</v>
      </c>
      <c r="J958" s="678" t="s">
        <v>5677</v>
      </c>
      <c r="K958" s="3149">
        <v>4.3399999999999998E-4</v>
      </c>
      <c r="L958" s="3149">
        <v>4.3399999999999998E-4</v>
      </c>
      <c r="M958" s="681"/>
    </row>
    <row r="959" spans="9:13">
      <c r="I959" s="1688" t="s">
        <v>5679</v>
      </c>
      <c r="J959" s="678" t="s">
        <v>5678</v>
      </c>
      <c r="K959" s="3149">
        <v>4.3399999999999998E-4</v>
      </c>
      <c r="L959" s="3149">
        <v>4.3399999999999998E-4</v>
      </c>
      <c r="M959" s="681"/>
    </row>
    <row r="960" spans="9:13">
      <c r="I960" s="1688" t="s">
        <v>5681</v>
      </c>
      <c r="J960" s="678" t="s">
        <v>5680</v>
      </c>
      <c r="K960" s="3149">
        <v>4.3399999999999998E-4</v>
      </c>
      <c r="L960" s="3149">
        <v>4.3399999999999998E-4</v>
      </c>
      <c r="M960" s="681"/>
    </row>
    <row r="961" spans="9:13">
      <c r="I961" s="1688" t="s">
        <v>5683</v>
      </c>
      <c r="J961" s="678" t="s">
        <v>5682</v>
      </c>
      <c r="K961" s="3149">
        <v>4.3399999999999998E-4</v>
      </c>
      <c r="L961" s="3149">
        <v>4.3399999999999998E-4</v>
      </c>
      <c r="M961" s="681"/>
    </row>
    <row r="962" spans="9:13">
      <c r="I962" s="1688" t="s">
        <v>5685</v>
      </c>
      <c r="J962" s="678" t="s">
        <v>5684</v>
      </c>
      <c r="K962" s="3149">
        <v>4.3399999999999998E-4</v>
      </c>
      <c r="L962" s="3149">
        <v>4.3399999999999998E-4</v>
      </c>
      <c r="M962" s="681"/>
    </row>
    <row r="963" spans="9:13">
      <c r="I963" s="1688" t="s">
        <v>5687</v>
      </c>
      <c r="J963" s="678" t="s">
        <v>5686</v>
      </c>
      <c r="K963" s="3149">
        <v>4.3399999999999998E-4</v>
      </c>
      <c r="L963" s="3149">
        <v>4.3399999999999998E-4</v>
      </c>
      <c r="M963" s="681"/>
    </row>
    <row r="964" spans="9:13">
      <c r="I964" s="1688" t="s">
        <v>5689</v>
      </c>
      <c r="J964" s="678" t="s">
        <v>5688</v>
      </c>
      <c r="K964" s="3149">
        <v>4.3399999999999998E-4</v>
      </c>
      <c r="L964" s="3149">
        <v>4.3399999999999998E-4</v>
      </c>
      <c r="M964" s="681"/>
    </row>
    <row r="965" spans="9:13">
      <c r="I965" s="1357" t="s">
        <v>5691</v>
      </c>
      <c r="J965" s="678" t="s">
        <v>5691</v>
      </c>
      <c r="K965" s="745">
        <v>4.4099999999999999E-4</v>
      </c>
      <c r="L965" s="745">
        <v>4.4099999999999999E-4</v>
      </c>
      <c r="M965" s="681"/>
    </row>
  </sheetData>
  <sheetProtection algorithmName="SHA-512" hashValue="PRGixYP6kfdRW3TFzq13DgiUOl8GxDvuP8OMTQzI2DsoXlRshn3y2uC+USzCqAJUFMxyHrCaFa+yfyTjbMCUAQ==" saltValue="V/5IW6Wx3lyB7J4N/GCONA==" spinCount="100000" sheet="1" formatCells="0" formatColumns="0" formatRows="0" autoFilter="0"/>
  <autoFilter ref="I3:L965"/>
  <mergeCells count="1">
    <mergeCell ref="A1:B1"/>
  </mergeCells>
  <phoneticPr fontId="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outlinePr summaryBelow="0" summaryRight="0"/>
  </sheetPr>
  <dimension ref="B1:BM111"/>
  <sheetViews>
    <sheetView showGridLines="0" zoomScale="85" zoomScaleNormal="85" workbookViewId="0">
      <selection activeCell="J9" sqref="J9:O9"/>
    </sheetView>
  </sheetViews>
  <sheetFormatPr defaultColWidth="8.875" defaultRowHeight="13.5" outlineLevelRow="1"/>
  <cols>
    <col min="1" max="1" width="2.125" style="587" customWidth="1"/>
    <col min="2" max="2" width="5.25" style="587" customWidth="1"/>
    <col min="3" max="3" width="8.875" style="587"/>
    <col min="4" max="4" width="5.75" style="587" customWidth="1"/>
    <col min="5" max="5" width="12.25" style="587" customWidth="1"/>
    <col min="6" max="7" width="7.5" style="587" customWidth="1"/>
    <col min="8" max="9" width="5.625" style="587" customWidth="1"/>
    <col min="10" max="10" width="10.5" style="587" customWidth="1"/>
    <col min="11" max="16384" width="8.875" style="587"/>
  </cols>
  <sheetData>
    <row r="1" spans="2:17" ht="19.149999999999999" customHeight="1">
      <c r="B1" s="666" t="s">
        <v>6388</v>
      </c>
      <c r="Q1" s="1205" t="str">
        <f>はじめに!O1</f>
        <v>2023年度提出用（2022年度実績値）</v>
      </c>
    </row>
    <row r="2" spans="2:17" collapsed="1"/>
    <row r="3" spans="2:17" ht="13.15" hidden="1" customHeight="1" outlineLevel="1"/>
    <row r="4" spans="2:17" ht="14.45" hidden="1" customHeight="1" outlineLevel="1"/>
    <row r="5" spans="2:17" ht="13.15" hidden="1" customHeight="1" outlineLevel="1"/>
    <row r="6" spans="2:17" ht="13.15" hidden="1" customHeight="1" outlineLevel="1"/>
    <row r="7" spans="2:17" ht="13.15" hidden="1" customHeight="1" outlineLevel="1"/>
    <row r="8" spans="2:17" ht="14.45" hidden="1" customHeight="1" outlineLevel="1"/>
    <row r="9" spans="2:17" ht="13.15" hidden="1" customHeight="1" outlineLevel="1"/>
    <row r="10" spans="2:17" ht="13.15" hidden="1" customHeight="1" outlineLevel="1"/>
    <row r="11" spans="2:17" ht="13.15" hidden="1" customHeight="1" outlineLevel="1"/>
    <row r="12" spans="2:17" ht="14.45" hidden="1" customHeight="1" outlineLevel="1"/>
    <row r="13" spans="2:17" ht="13.15" hidden="1" customHeight="1" outlineLevel="1"/>
    <row r="14" spans="2:17" ht="13.15" hidden="1" customHeight="1" outlineLevel="1"/>
    <row r="15" spans="2:17" ht="13.15" hidden="1" customHeight="1" outlineLevel="1"/>
    <row r="16" spans="2:17" ht="13.15" customHeight="1" collapsed="1"/>
    <row r="17" spans="2:65" ht="13.15" customHeight="1"/>
    <row r="18" spans="2:65" ht="14.25">
      <c r="B18" s="2098" t="s">
        <v>6182</v>
      </c>
      <c r="C18" s="2099"/>
      <c r="D18" s="2099"/>
      <c r="E18" s="2099"/>
      <c r="F18" s="2100"/>
      <c r="G18" s="667" t="str">
        <f>'使用量_1,2'!H18</f>
        <v/>
      </c>
      <c r="H18" s="668" t="s">
        <v>3820</v>
      </c>
    </row>
    <row r="19" spans="2:65" ht="14.25">
      <c r="B19" s="1819" t="s">
        <v>3819</v>
      </c>
      <c r="C19" s="1819"/>
      <c r="D19" s="1819"/>
      <c r="E19" s="1819"/>
      <c r="F19" s="1819"/>
      <c r="G19" s="667" t="str">
        <f>'使用量_1,2'!H19</f>
        <v/>
      </c>
      <c r="H19" s="668" t="s">
        <v>3820</v>
      </c>
    </row>
    <row r="21" spans="2:65" ht="13.15" hidden="1" customHeight="1">
      <c r="B21" s="1819" t="s">
        <v>3887</v>
      </c>
      <c r="C21" s="1819"/>
      <c r="D21" s="1819"/>
      <c r="E21" s="1819"/>
      <c r="F21" s="1819"/>
      <c r="G21" s="667" t="b">
        <f>IF('使用量_1,2'!I24=1,0,IF('使用量_1,2'!I24=2,1,IF('使用量_1,2'!I24=3,2)))</f>
        <v>0</v>
      </c>
      <c r="H21" s="669" t="s">
        <v>3874</v>
      </c>
    </row>
    <row r="22" spans="2:65" hidden="1"/>
    <row r="23" spans="2:65" hidden="1"/>
    <row r="25" spans="2:65" ht="13.15" customHeight="1"/>
    <row r="26" spans="2:65" ht="20.45" customHeight="1">
      <c r="B26" s="1825" t="s">
        <v>6523</v>
      </c>
      <c r="C26" s="1825"/>
      <c r="D26" s="1825"/>
      <c r="E26" s="1825"/>
      <c r="F26" s="1825"/>
      <c r="G26" s="1825"/>
      <c r="H26" s="1825"/>
      <c r="I26" s="1825"/>
      <c r="J26" s="1825"/>
      <c r="K26" s="1825"/>
      <c r="L26" s="1825"/>
      <c r="M26" s="1825"/>
      <c r="N26" s="1825"/>
      <c r="O26" s="1825"/>
      <c r="P26" s="1825"/>
      <c r="Q26" s="645"/>
      <c r="R26" s="645"/>
      <c r="S26" s="645"/>
      <c r="T26" s="645"/>
      <c r="U26" s="645"/>
      <c r="V26" s="645"/>
      <c r="W26" s="645"/>
      <c r="X26" s="645"/>
      <c r="Y26" s="645"/>
      <c r="Z26" s="645"/>
      <c r="AA26" s="645"/>
      <c r="AB26" s="645"/>
      <c r="AC26" s="645"/>
      <c r="AD26" s="645"/>
      <c r="AE26" s="645"/>
      <c r="AF26" s="645"/>
      <c r="AG26" s="645"/>
      <c r="AH26" s="645"/>
      <c r="AI26" s="645"/>
      <c r="AJ26" s="645"/>
      <c r="AK26" s="645"/>
      <c r="AL26" s="645"/>
      <c r="AM26" s="645"/>
      <c r="AN26" s="645"/>
      <c r="AO26" s="645"/>
      <c r="AP26" s="645"/>
      <c r="AQ26" s="645"/>
      <c r="AR26" s="645"/>
      <c r="AS26" s="645"/>
      <c r="AT26" s="645"/>
      <c r="AU26" s="645"/>
      <c r="AV26" s="645"/>
      <c r="AW26" s="645"/>
      <c r="AX26" s="645"/>
      <c r="AY26" s="645"/>
      <c r="AZ26" s="645"/>
      <c r="BA26" s="645"/>
      <c r="BB26" s="638"/>
      <c r="BD26" s="589"/>
      <c r="BE26" s="586"/>
      <c r="BF26" s="586"/>
      <c r="BH26" s="589"/>
      <c r="BI26" s="586"/>
      <c r="BJ26" s="586"/>
      <c r="BK26" s="643">
        <v>8</v>
      </c>
      <c r="BL26" s="587" t="e">
        <f>IF(#REF!="",IF($O$15&lt;BK26,"OK","NG"),IF($O$15&gt;=BK26,"OK","NG"))</f>
        <v>#REF!</v>
      </c>
      <c r="BM26" s="642"/>
    </row>
    <row r="28" spans="2:65" ht="19.899999999999999" hidden="1" customHeight="1">
      <c r="J28" s="1184"/>
      <c r="K28" s="1162">
        <v>1</v>
      </c>
      <c r="L28" s="1163">
        <v>2</v>
      </c>
      <c r="M28" s="1164">
        <v>3</v>
      </c>
      <c r="N28" s="1134">
        <v>4</v>
      </c>
      <c r="O28" s="1134">
        <v>5</v>
      </c>
      <c r="P28" s="1134">
        <v>6</v>
      </c>
      <c r="Q28" s="1134">
        <v>7</v>
      </c>
      <c r="R28" s="1134">
        <v>8</v>
      </c>
      <c r="S28" s="1134">
        <v>9</v>
      </c>
      <c r="T28" s="1134">
        <v>10</v>
      </c>
      <c r="U28" s="1134">
        <v>11</v>
      </c>
      <c r="V28" s="1134">
        <v>12</v>
      </c>
      <c r="W28" s="1134">
        <v>13</v>
      </c>
      <c r="X28" s="1134">
        <v>14</v>
      </c>
      <c r="Y28" s="1134">
        <v>15</v>
      </c>
      <c r="Z28" s="1134">
        <v>16</v>
      </c>
      <c r="AA28" s="1134">
        <v>17</v>
      </c>
      <c r="AB28" s="1134">
        <v>18</v>
      </c>
      <c r="AC28" s="1134">
        <v>19</v>
      </c>
      <c r="AD28" s="1134">
        <v>20</v>
      </c>
      <c r="AE28" s="1134">
        <v>21</v>
      </c>
      <c r="AF28" s="1134">
        <v>22</v>
      </c>
      <c r="AG28" s="1134">
        <v>23</v>
      </c>
      <c r="AH28" s="1134">
        <v>24</v>
      </c>
      <c r="AI28" s="1134">
        <v>25</v>
      </c>
      <c r="AJ28" s="1134">
        <v>26</v>
      </c>
      <c r="AK28" s="1134">
        <v>27</v>
      </c>
      <c r="AL28" s="1134">
        <v>28</v>
      </c>
      <c r="AM28" s="1134">
        <v>29</v>
      </c>
      <c r="AN28" s="1134">
        <v>30</v>
      </c>
      <c r="AO28" s="1134">
        <v>31</v>
      </c>
      <c r="AP28" s="1134">
        <v>32</v>
      </c>
      <c r="AQ28" s="1134">
        <v>33</v>
      </c>
      <c r="AR28" s="1134">
        <v>34</v>
      </c>
      <c r="AS28" s="1134">
        <v>35</v>
      </c>
      <c r="AT28" s="1134">
        <v>36</v>
      </c>
      <c r="AU28" s="1134">
        <v>37</v>
      </c>
      <c r="AV28" s="1134">
        <v>38</v>
      </c>
      <c r="AW28" s="1134">
        <v>39</v>
      </c>
      <c r="AX28" s="1134">
        <v>40</v>
      </c>
      <c r="AY28" s="1134">
        <v>41</v>
      </c>
      <c r="AZ28" s="1134">
        <v>42</v>
      </c>
      <c r="BA28" s="1134">
        <v>43</v>
      </c>
    </row>
    <row r="29" spans="2:65" ht="19.899999999999999" customHeight="1">
      <c r="B29" s="1226"/>
      <c r="C29" s="1227"/>
      <c r="D29" s="1227"/>
      <c r="E29" s="1227"/>
      <c r="F29" s="1227"/>
      <c r="G29" s="1227"/>
      <c r="H29" s="1222"/>
      <c r="I29" s="1220"/>
      <c r="J29" s="2101" t="s">
        <v>6389</v>
      </c>
      <c r="K29" s="1803" t="s">
        <v>6599</v>
      </c>
      <c r="L29" s="1804"/>
      <c r="M29" s="1805"/>
      <c r="N29" s="1170" t="s">
        <v>3876</v>
      </c>
      <c r="O29" s="1171"/>
      <c r="P29" s="1171"/>
      <c r="Q29" s="1171"/>
      <c r="R29" s="1171"/>
      <c r="S29" s="1171"/>
      <c r="T29" s="1171"/>
      <c r="U29" s="1171"/>
      <c r="V29" s="1172"/>
      <c r="W29" s="1171"/>
      <c r="X29" s="1172"/>
      <c r="Y29" s="1171"/>
      <c r="Z29" s="1172"/>
      <c r="AA29" s="1171"/>
      <c r="AB29" s="1172"/>
      <c r="AC29" s="1171"/>
      <c r="AD29" s="1172"/>
      <c r="AE29" s="1171"/>
      <c r="AF29" s="1172"/>
      <c r="AG29" s="1171"/>
      <c r="AH29" s="1172"/>
      <c r="AI29" s="1171"/>
      <c r="AJ29" s="1172"/>
      <c r="AK29" s="1171"/>
      <c r="AL29" s="1172"/>
      <c r="AM29" s="1171"/>
      <c r="AN29" s="1172"/>
      <c r="AO29" s="1171"/>
      <c r="AP29" s="1172"/>
      <c r="AQ29" s="1171"/>
      <c r="AR29" s="1172"/>
      <c r="AS29" s="1171"/>
      <c r="AT29" s="1172"/>
      <c r="AU29" s="1171"/>
      <c r="AV29" s="1172"/>
      <c r="AW29" s="1171"/>
      <c r="AX29" s="1172"/>
      <c r="AY29" s="1171"/>
      <c r="AZ29" s="1172"/>
      <c r="BA29" s="1171"/>
    </row>
    <row r="30" spans="2:65" ht="45" customHeight="1">
      <c r="B30" s="1228"/>
      <c r="C30" s="1229"/>
      <c r="D30" s="1229"/>
      <c r="E30" s="1229"/>
      <c r="F30" s="1229"/>
      <c r="G30" s="1229"/>
      <c r="H30" s="1230"/>
      <c r="I30" s="1231"/>
      <c r="J30" s="2102"/>
      <c r="K30" s="1806"/>
      <c r="L30" s="1807"/>
      <c r="M30" s="1808"/>
      <c r="N30" s="1165" t="str">
        <f>'使用量_1,2'!N30&amp;""</f>
        <v>事業所名を入力1</v>
      </c>
      <c r="O30" s="1165" t="str">
        <f>'使用量_1,2'!O30&amp;""</f>
        <v>事業所名を入力2</v>
      </c>
      <c r="P30" s="1165" t="str">
        <f>'使用量_1,2'!P30&amp;""</f>
        <v>事業所名を入力3</v>
      </c>
      <c r="Q30" s="1165" t="str">
        <f>'使用量_1,2'!Q30&amp;""</f>
        <v>事業所名を入力4</v>
      </c>
      <c r="R30" s="1165" t="str">
        <f>'使用量_1,2'!R30&amp;""</f>
        <v>事業所名を入力5</v>
      </c>
      <c r="S30" s="1165" t="str">
        <f>'使用量_1,2'!S30&amp;""</f>
        <v>事業所名を入力6</v>
      </c>
      <c r="T30" s="1165" t="str">
        <f>'使用量_1,2'!T30&amp;""</f>
        <v>事業所名を入力7</v>
      </c>
      <c r="U30" s="1165" t="str">
        <f>'使用量_1,2'!U30&amp;""</f>
        <v>事業所名を入力8</v>
      </c>
      <c r="V30" s="1165" t="str">
        <f>'使用量_1,2'!V30&amp;""</f>
        <v>事業所名を入力9</v>
      </c>
      <c r="W30" s="1165" t="str">
        <f>'使用量_1,2'!W30&amp;""</f>
        <v>事業所名を入力10</v>
      </c>
      <c r="X30" s="1165" t="str">
        <f>'使用量_1,2'!X30&amp;""</f>
        <v>事業所名を入力11</v>
      </c>
      <c r="Y30" s="1165" t="str">
        <f>'使用量_1,2'!Y30&amp;""</f>
        <v>事業所名を入力12</v>
      </c>
      <c r="Z30" s="1165" t="str">
        <f>'使用量_1,2'!Z30&amp;""</f>
        <v>事業所名を入力13</v>
      </c>
      <c r="AA30" s="1165" t="str">
        <f>'使用量_1,2'!AA30&amp;""</f>
        <v>事業所名を入力14</v>
      </c>
      <c r="AB30" s="1165" t="str">
        <f>'使用量_1,2'!AB30&amp;""</f>
        <v>事業所名を入力15</v>
      </c>
      <c r="AC30" s="1165" t="str">
        <f>'使用量_1,2'!AC30&amp;""</f>
        <v>事業所名を入力16</v>
      </c>
      <c r="AD30" s="1165" t="str">
        <f>'使用量_1,2'!AD30&amp;""</f>
        <v>事業所名を入力17</v>
      </c>
      <c r="AE30" s="1165" t="str">
        <f>'使用量_1,2'!AE30&amp;""</f>
        <v>事業所名を入力18</v>
      </c>
      <c r="AF30" s="1165" t="str">
        <f>'使用量_1,2'!AF30&amp;""</f>
        <v>事業所名を入力19</v>
      </c>
      <c r="AG30" s="1165" t="str">
        <f>'使用量_1,2'!AG30&amp;""</f>
        <v>事業所名を入力20</v>
      </c>
      <c r="AH30" s="1165" t="str">
        <f>'使用量_1,2'!AH30&amp;""</f>
        <v>事業所名を入力21</v>
      </c>
      <c r="AI30" s="1165" t="str">
        <f>'使用量_1,2'!AI30&amp;""</f>
        <v>事業所名を入力22</v>
      </c>
      <c r="AJ30" s="1165" t="str">
        <f>'使用量_1,2'!AJ30&amp;""</f>
        <v>事業所名を入力23</v>
      </c>
      <c r="AK30" s="1165" t="str">
        <f>'使用量_1,2'!AK30&amp;""</f>
        <v>事業所名を入力24</v>
      </c>
      <c r="AL30" s="1165" t="str">
        <f>'使用量_1,2'!AL30&amp;""</f>
        <v>事業所名を入力25</v>
      </c>
      <c r="AM30" s="1165" t="str">
        <f>'使用量_1,2'!AM30&amp;""</f>
        <v>事業所名を入力26</v>
      </c>
      <c r="AN30" s="1165" t="str">
        <f>'使用量_1,2'!AN30&amp;""</f>
        <v>事業所名を入力27</v>
      </c>
      <c r="AO30" s="1165" t="str">
        <f>'使用量_1,2'!AO30&amp;""</f>
        <v>事業所名を入力28</v>
      </c>
      <c r="AP30" s="1165" t="str">
        <f>'使用量_1,2'!AP30&amp;""</f>
        <v>事業所名を入力29</v>
      </c>
      <c r="AQ30" s="1165" t="str">
        <f>'使用量_1,2'!AQ30&amp;""</f>
        <v>事業所名を入力30</v>
      </c>
      <c r="AR30" s="1165" t="str">
        <f>'使用量_1,2'!AR30&amp;""</f>
        <v>事業所名を入力31</v>
      </c>
      <c r="AS30" s="1165" t="str">
        <f>'使用量_1,2'!AS30&amp;""</f>
        <v>事業所名を入力32</v>
      </c>
      <c r="AT30" s="1165" t="str">
        <f>'使用量_1,2'!AT30&amp;""</f>
        <v>事業所名を入力33</v>
      </c>
      <c r="AU30" s="1165" t="str">
        <f>'使用量_1,2'!AU30&amp;""</f>
        <v>事業所名を入力34</v>
      </c>
      <c r="AV30" s="1165" t="str">
        <f>'使用量_1,2'!AV30&amp;""</f>
        <v>事業所名を入力35</v>
      </c>
      <c r="AW30" s="1165" t="str">
        <f>'使用量_1,2'!AW30&amp;""</f>
        <v>事業所名を入力36</v>
      </c>
      <c r="AX30" s="1165" t="str">
        <f>'使用量_1,2'!AX30&amp;""</f>
        <v>事業所名を入力37</v>
      </c>
      <c r="AY30" s="1165" t="str">
        <f>'使用量_1,2'!AY30&amp;""</f>
        <v>事業所名を入力38</v>
      </c>
      <c r="AZ30" s="1165" t="str">
        <f>'使用量_1,2'!AZ30&amp;""</f>
        <v>事業所名を入力39</v>
      </c>
      <c r="BA30" s="1165" t="str">
        <f>'使用量_1,2'!BA30&amp;""</f>
        <v>事業所名を入力40</v>
      </c>
    </row>
    <row r="31" spans="2:65" ht="15" thickBot="1">
      <c r="B31" s="2103" t="s">
        <v>3877</v>
      </c>
      <c r="C31" s="2103"/>
      <c r="D31" s="2103"/>
      <c r="E31" s="2103"/>
      <c r="F31" s="2103"/>
      <c r="G31" s="2103"/>
      <c r="H31" s="2103"/>
      <c r="I31" s="1232" t="s">
        <v>3878</v>
      </c>
      <c r="J31" s="1234" t="s">
        <v>3879</v>
      </c>
      <c r="K31" s="1809"/>
      <c r="L31" s="1810"/>
      <c r="M31" s="1811"/>
      <c r="N31" s="1175" t="s">
        <v>6582</v>
      </c>
      <c r="O31" s="1173"/>
      <c r="P31" s="1173"/>
      <c r="Q31" s="1173"/>
      <c r="R31" s="1173"/>
      <c r="S31" s="1173"/>
      <c r="T31" s="1173"/>
      <c r="U31" s="1173"/>
      <c r="V31" s="1174"/>
      <c r="W31" s="1173"/>
      <c r="X31" s="1174"/>
      <c r="Y31" s="1173"/>
      <c r="Z31" s="1174"/>
      <c r="AA31" s="1173"/>
      <c r="AB31" s="1174"/>
      <c r="AC31" s="1173"/>
      <c r="AD31" s="1174"/>
      <c r="AE31" s="1173"/>
      <c r="AF31" s="1174"/>
      <c r="AG31" s="1173"/>
      <c r="AH31" s="1174"/>
      <c r="AI31" s="1173"/>
      <c r="AJ31" s="1174"/>
      <c r="AK31" s="1173"/>
      <c r="AL31" s="1174"/>
      <c r="AM31" s="1173"/>
      <c r="AN31" s="1174"/>
      <c r="AO31" s="1173"/>
      <c r="AP31" s="1174"/>
      <c r="AQ31" s="1173"/>
      <c r="AR31" s="1174"/>
      <c r="AS31" s="1173"/>
      <c r="AT31" s="1174"/>
      <c r="AU31" s="1173"/>
      <c r="AV31" s="1174"/>
      <c r="AW31" s="1173"/>
      <c r="AX31" s="1174"/>
      <c r="AY31" s="1173"/>
      <c r="AZ31" s="1174"/>
      <c r="BA31" s="1173"/>
    </row>
    <row r="32" spans="2:65" ht="15" thickTop="1">
      <c r="B32" s="1789" t="s">
        <v>3826</v>
      </c>
      <c r="C32" s="1812" t="s">
        <v>3827</v>
      </c>
      <c r="D32" s="1813"/>
      <c r="E32" s="1813"/>
      <c r="F32" s="1813"/>
      <c r="G32" s="1813"/>
      <c r="H32" s="1814"/>
      <c r="I32" s="649" t="str">
        <f>係数!I32</f>
        <v>kL</v>
      </c>
      <c r="J32" s="910"/>
      <c r="K32" s="749"/>
      <c r="L32" s="650"/>
      <c r="M32" s="651"/>
      <c r="N32" s="1176"/>
      <c r="O32" s="653"/>
      <c r="P32" s="653"/>
      <c r="Q32" s="653"/>
      <c r="R32" s="653"/>
      <c r="S32" s="653"/>
      <c r="T32" s="653"/>
      <c r="U32" s="653"/>
      <c r="V32" s="653"/>
      <c r="W32" s="653"/>
      <c r="X32" s="653"/>
      <c r="Y32" s="653"/>
      <c r="Z32" s="653"/>
      <c r="AA32" s="653"/>
      <c r="AB32" s="653"/>
      <c r="AC32" s="653"/>
      <c r="AD32" s="653"/>
      <c r="AE32" s="653"/>
      <c r="AF32" s="653"/>
      <c r="AG32" s="653"/>
      <c r="AH32" s="653"/>
      <c r="AI32" s="653"/>
      <c r="AJ32" s="653"/>
      <c r="AK32" s="653"/>
      <c r="AL32" s="653"/>
      <c r="AM32" s="653"/>
      <c r="AN32" s="653"/>
      <c r="AO32" s="653"/>
      <c r="AP32" s="653"/>
      <c r="AQ32" s="653"/>
      <c r="AR32" s="653"/>
      <c r="AS32" s="653"/>
      <c r="AT32" s="653"/>
      <c r="AU32" s="653"/>
      <c r="AV32" s="653"/>
      <c r="AW32" s="653"/>
      <c r="AX32" s="653"/>
      <c r="AY32" s="653"/>
      <c r="AZ32" s="653"/>
      <c r="BA32" s="653"/>
    </row>
    <row r="33" spans="2:53" ht="14.25">
      <c r="B33" s="1790"/>
      <c r="C33" s="1812" t="s">
        <v>3831</v>
      </c>
      <c r="D33" s="1813"/>
      <c r="E33" s="1813"/>
      <c r="F33" s="1813"/>
      <c r="G33" s="1813"/>
      <c r="H33" s="1814"/>
      <c r="I33" s="649" t="str">
        <f>係数!I33</f>
        <v>kL</v>
      </c>
      <c r="J33" s="910"/>
      <c r="K33" s="750"/>
      <c r="L33" s="655"/>
      <c r="M33" s="656"/>
      <c r="N33" s="1177"/>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658"/>
      <c r="AP33" s="658"/>
      <c r="AQ33" s="658"/>
      <c r="AR33" s="658"/>
      <c r="AS33" s="658"/>
      <c r="AT33" s="658"/>
      <c r="AU33" s="658"/>
      <c r="AV33" s="658"/>
      <c r="AW33" s="658"/>
      <c r="AX33" s="658"/>
      <c r="AY33" s="658"/>
      <c r="AZ33" s="658"/>
      <c r="BA33" s="658"/>
    </row>
    <row r="34" spans="2:53" ht="14.25">
      <c r="B34" s="1790"/>
      <c r="C34" s="1812" t="s">
        <v>3832</v>
      </c>
      <c r="D34" s="1813"/>
      <c r="E34" s="1813"/>
      <c r="F34" s="1813"/>
      <c r="G34" s="1813"/>
      <c r="H34" s="1814"/>
      <c r="I34" s="649" t="str">
        <f>係数!I34</f>
        <v>kL</v>
      </c>
      <c r="J34" s="910"/>
      <c r="K34" s="750"/>
      <c r="L34" s="655"/>
      <c r="M34" s="656"/>
      <c r="N34" s="1177"/>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658"/>
      <c r="AP34" s="658"/>
      <c r="AQ34" s="658"/>
      <c r="AR34" s="658"/>
      <c r="AS34" s="658"/>
      <c r="AT34" s="658"/>
      <c r="AU34" s="658"/>
      <c r="AV34" s="658"/>
      <c r="AW34" s="658"/>
      <c r="AX34" s="658"/>
      <c r="AY34" s="658"/>
      <c r="AZ34" s="658"/>
      <c r="BA34" s="658"/>
    </row>
    <row r="35" spans="2:53" ht="14.25">
      <c r="B35" s="1790"/>
      <c r="C35" s="1812" t="s">
        <v>3833</v>
      </c>
      <c r="D35" s="1813"/>
      <c r="E35" s="1813"/>
      <c r="F35" s="1813"/>
      <c r="G35" s="1813"/>
      <c r="H35" s="1814"/>
      <c r="I35" s="649" t="str">
        <f>係数!I35</f>
        <v>kL</v>
      </c>
      <c r="J35" s="910"/>
      <c r="K35" s="750"/>
      <c r="L35" s="655"/>
      <c r="M35" s="656"/>
      <c r="N35" s="1177"/>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658"/>
      <c r="AP35" s="658"/>
      <c r="AQ35" s="658"/>
      <c r="AR35" s="658"/>
      <c r="AS35" s="658"/>
      <c r="AT35" s="658"/>
      <c r="AU35" s="658"/>
      <c r="AV35" s="658"/>
      <c r="AW35" s="658"/>
      <c r="AX35" s="658"/>
      <c r="AY35" s="658"/>
      <c r="AZ35" s="658"/>
      <c r="BA35" s="658"/>
    </row>
    <row r="36" spans="2:53" ht="14.25">
      <c r="B36" s="1790"/>
      <c r="C36" s="1791" t="s">
        <v>3834</v>
      </c>
      <c r="D36" s="1792"/>
      <c r="E36" s="1792"/>
      <c r="F36" s="1792"/>
      <c r="G36" s="1792"/>
      <c r="H36" s="1793"/>
      <c r="I36" s="649" t="str">
        <f>係数!I36</f>
        <v>kL</v>
      </c>
      <c r="J36" s="911"/>
      <c r="K36" s="750"/>
      <c r="L36" s="655"/>
      <c r="M36" s="656"/>
      <c r="N36" s="1177"/>
      <c r="O36" s="658"/>
      <c r="P36" s="658"/>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658"/>
      <c r="AP36" s="658"/>
      <c r="AQ36" s="658"/>
      <c r="AR36" s="658"/>
      <c r="AS36" s="658"/>
      <c r="AT36" s="658"/>
      <c r="AU36" s="658"/>
      <c r="AV36" s="658"/>
      <c r="AW36" s="658"/>
      <c r="AX36" s="658"/>
      <c r="AY36" s="658"/>
      <c r="AZ36" s="658"/>
      <c r="BA36" s="658"/>
    </row>
    <row r="37" spans="2:53" ht="14.25">
      <c r="B37" s="1790"/>
      <c r="C37" s="1791" t="s">
        <v>3835</v>
      </c>
      <c r="D37" s="1792"/>
      <c r="E37" s="1792"/>
      <c r="F37" s="1792"/>
      <c r="G37" s="1792"/>
      <c r="H37" s="1793"/>
      <c r="I37" s="649" t="str">
        <f>係数!I37</f>
        <v>kL</v>
      </c>
      <c r="J37" s="911"/>
      <c r="K37" s="750"/>
      <c r="L37" s="655"/>
      <c r="M37" s="656"/>
      <c r="N37" s="1177"/>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658"/>
      <c r="AP37" s="658"/>
      <c r="AQ37" s="658"/>
      <c r="AR37" s="658"/>
      <c r="AS37" s="658"/>
      <c r="AT37" s="658"/>
      <c r="AU37" s="658"/>
      <c r="AV37" s="658"/>
      <c r="AW37" s="658"/>
      <c r="AX37" s="658"/>
      <c r="AY37" s="658"/>
      <c r="AZ37" s="658"/>
      <c r="BA37" s="658"/>
    </row>
    <row r="38" spans="2:53" ht="14.25">
      <c r="B38" s="1790"/>
      <c r="C38" s="1791" t="s">
        <v>3836</v>
      </c>
      <c r="D38" s="1792"/>
      <c r="E38" s="1792"/>
      <c r="F38" s="1792"/>
      <c r="G38" s="1792"/>
      <c r="H38" s="1793"/>
      <c r="I38" s="649" t="str">
        <f>係数!I38</f>
        <v>kL</v>
      </c>
      <c r="J38" s="911"/>
      <c r="K38" s="750"/>
      <c r="L38" s="655"/>
      <c r="M38" s="656"/>
      <c r="N38" s="1177"/>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8"/>
    </row>
    <row r="39" spans="2:53" ht="14.25">
      <c r="B39" s="1790"/>
      <c r="C39" s="1791" t="s">
        <v>3837</v>
      </c>
      <c r="D39" s="1792"/>
      <c r="E39" s="1792"/>
      <c r="F39" s="1792"/>
      <c r="G39" s="1792"/>
      <c r="H39" s="1793"/>
      <c r="I39" s="649" t="str">
        <f>係数!I39</f>
        <v>kL</v>
      </c>
      <c r="J39" s="911"/>
      <c r="K39" s="750"/>
      <c r="L39" s="655"/>
      <c r="M39" s="656"/>
      <c r="N39" s="1177"/>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658"/>
      <c r="AP39" s="658"/>
      <c r="AQ39" s="658"/>
      <c r="AR39" s="658"/>
      <c r="AS39" s="658"/>
      <c r="AT39" s="658"/>
      <c r="AU39" s="658"/>
      <c r="AV39" s="658"/>
      <c r="AW39" s="658"/>
      <c r="AX39" s="658"/>
      <c r="AY39" s="658"/>
      <c r="AZ39" s="658"/>
      <c r="BA39" s="658"/>
    </row>
    <row r="40" spans="2:53" ht="14.25">
      <c r="B40" s="1790"/>
      <c r="C40" s="1791" t="s">
        <v>3838</v>
      </c>
      <c r="D40" s="1792"/>
      <c r="E40" s="1792"/>
      <c r="F40" s="1792"/>
      <c r="G40" s="1792"/>
      <c r="H40" s="1793"/>
      <c r="I40" s="649" t="str">
        <f>係数!I40</f>
        <v>t</v>
      </c>
      <c r="J40" s="911"/>
      <c r="K40" s="750"/>
      <c r="L40" s="655"/>
      <c r="M40" s="656"/>
      <c r="N40" s="1177"/>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658"/>
      <c r="AP40" s="658"/>
      <c r="AQ40" s="658"/>
      <c r="AR40" s="658"/>
      <c r="AS40" s="658"/>
      <c r="AT40" s="658"/>
      <c r="AU40" s="658"/>
      <c r="AV40" s="658"/>
      <c r="AW40" s="658"/>
      <c r="AX40" s="658"/>
      <c r="AY40" s="658"/>
      <c r="AZ40" s="658"/>
      <c r="BA40" s="658"/>
    </row>
    <row r="41" spans="2:53" ht="14.25">
      <c r="B41" s="1790"/>
      <c r="C41" s="1791" t="s">
        <v>3840</v>
      </c>
      <c r="D41" s="1792"/>
      <c r="E41" s="1792"/>
      <c r="F41" s="1792"/>
      <c r="G41" s="1792"/>
      <c r="H41" s="1793"/>
      <c r="I41" s="649" t="str">
        <f>係数!I41</f>
        <v>t</v>
      </c>
      <c r="J41" s="911"/>
      <c r="K41" s="750"/>
      <c r="L41" s="655"/>
      <c r="M41" s="656"/>
      <c r="N41" s="1177"/>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c r="AP41" s="658"/>
      <c r="AQ41" s="658"/>
      <c r="AR41" s="658"/>
      <c r="AS41" s="658"/>
      <c r="AT41" s="658"/>
      <c r="AU41" s="658"/>
      <c r="AV41" s="658"/>
      <c r="AW41" s="658"/>
      <c r="AX41" s="658"/>
      <c r="AY41" s="658"/>
      <c r="AZ41" s="658"/>
      <c r="BA41" s="658"/>
    </row>
    <row r="42" spans="2:53" ht="14.25">
      <c r="B42" s="1790"/>
      <c r="C42" s="1817" t="s">
        <v>3841</v>
      </c>
      <c r="D42" s="1819" t="s">
        <v>3842</v>
      </c>
      <c r="E42" s="1819"/>
      <c r="F42" s="1819"/>
      <c r="G42" s="1819"/>
      <c r="H42" s="1819"/>
      <c r="I42" s="649" t="str">
        <f>係数!I42</f>
        <v>t</v>
      </c>
      <c r="J42" s="910"/>
      <c r="K42" s="750"/>
      <c r="L42" s="655"/>
      <c r="M42" s="656"/>
      <c r="N42" s="1177"/>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658"/>
      <c r="AP42" s="658"/>
      <c r="AQ42" s="658"/>
      <c r="AR42" s="658"/>
      <c r="AS42" s="658"/>
      <c r="AT42" s="658"/>
      <c r="AU42" s="658"/>
      <c r="AV42" s="658"/>
      <c r="AW42" s="658"/>
      <c r="AX42" s="658"/>
      <c r="AY42" s="658"/>
      <c r="AZ42" s="658"/>
      <c r="BA42" s="658"/>
    </row>
    <row r="43" spans="2:53" ht="14.25">
      <c r="B43" s="1790"/>
      <c r="C43" s="1818"/>
      <c r="D43" s="1819" t="s">
        <v>3843</v>
      </c>
      <c r="E43" s="1819"/>
      <c r="F43" s="1819"/>
      <c r="G43" s="1819"/>
      <c r="H43" s="1819"/>
      <c r="I43" s="649" t="str">
        <f>係数!I43</f>
        <v>千㎥</v>
      </c>
      <c r="J43" s="910"/>
      <c r="K43" s="750"/>
      <c r="L43" s="655"/>
      <c r="M43" s="656"/>
      <c r="N43" s="1177"/>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658"/>
      <c r="AP43" s="658"/>
      <c r="AQ43" s="658"/>
      <c r="AR43" s="658"/>
      <c r="AS43" s="658"/>
      <c r="AT43" s="658"/>
      <c r="AU43" s="658"/>
      <c r="AV43" s="658"/>
      <c r="AW43" s="658"/>
      <c r="AX43" s="658"/>
      <c r="AY43" s="658"/>
      <c r="AZ43" s="658"/>
      <c r="BA43" s="658"/>
    </row>
    <row r="44" spans="2:53" ht="14.25">
      <c r="B44" s="1790"/>
      <c r="C44" s="1832" t="s">
        <v>3845</v>
      </c>
      <c r="D44" s="1819" t="s">
        <v>3846</v>
      </c>
      <c r="E44" s="1819"/>
      <c r="F44" s="1819"/>
      <c r="G44" s="1819"/>
      <c r="H44" s="1819"/>
      <c r="I44" s="649" t="str">
        <f>係数!I44</f>
        <v>t</v>
      </c>
      <c r="J44" s="910"/>
      <c r="K44" s="750"/>
      <c r="L44" s="655"/>
      <c r="M44" s="656"/>
      <c r="N44" s="1177"/>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658"/>
      <c r="AP44" s="658"/>
      <c r="AQ44" s="658"/>
      <c r="AR44" s="658"/>
      <c r="AS44" s="658"/>
      <c r="AT44" s="658"/>
      <c r="AU44" s="658"/>
      <c r="AV44" s="658"/>
      <c r="AW44" s="658"/>
      <c r="AX44" s="658"/>
      <c r="AY44" s="658"/>
      <c r="AZ44" s="658"/>
      <c r="BA44" s="658"/>
    </row>
    <row r="45" spans="2:53" ht="14.25">
      <c r="B45" s="1790"/>
      <c r="C45" s="1818"/>
      <c r="D45" s="1819" t="s">
        <v>3847</v>
      </c>
      <c r="E45" s="1819"/>
      <c r="F45" s="1819"/>
      <c r="G45" s="1819"/>
      <c r="H45" s="1819"/>
      <c r="I45" s="649" t="str">
        <f>係数!I45</f>
        <v>千㎥</v>
      </c>
      <c r="J45" s="910"/>
      <c r="K45" s="750"/>
      <c r="L45" s="655"/>
      <c r="M45" s="656"/>
      <c r="N45" s="1177"/>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658"/>
      <c r="AP45" s="658"/>
      <c r="AQ45" s="658"/>
      <c r="AR45" s="658"/>
      <c r="AS45" s="658"/>
      <c r="AT45" s="658"/>
      <c r="AU45" s="658"/>
      <c r="AV45" s="658"/>
      <c r="AW45" s="658"/>
      <c r="AX45" s="658"/>
      <c r="AY45" s="658"/>
      <c r="AZ45" s="658"/>
      <c r="BA45" s="658"/>
    </row>
    <row r="46" spans="2:53" ht="14.25">
      <c r="B46" s="1790"/>
      <c r="C46" s="1833" t="s">
        <v>3848</v>
      </c>
      <c r="D46" s="1819" t="s">
        <v>3849</v>
      </c>
      <c r="E46" s="1819"/>
      <c r="F46" s="1819"/>
      <c r="G46" s="1819"/>
      <c r="H46" s="1819"/>
      <c r="I46" s="649" t="str">
        <f>係数!I46</f>
        <v>t</v>
      </c>
      <c r="J46" s="910"/>
      <c r="K46" s="750"/>
      <c r="L46" s="655"/>
      <c r="M46" s="656"/>
      <c r="N46" s="1177"/>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658"/>
      <c r="AP46" s="658"/>
      <c r="AQ46" s="658"/>
      <c r="AR46" s="658"/>
      <c r="AS46" s="658"/>
      <c r="AT46" s="658"/>
      <c r="AU46" s="658"/>
      <c r="AV46" s="658"/>
      <c r="AW46" s="658"/>
      <c r="AX46" s="658"/>
      <c r="AY46" s="658"/>
      <c r="AZ46" s="658"/>
      <c r="BA46" s="658"/>
    </row>
    <row r="47" spans="2:53" ht="14.25">
      <c r="B47" s="1790"/>
      <c r="C47" s="1834"/>
      <c r="D47" s="1819" t="s">
        <v>3850</v>
      </c>
      <c r="E47" s="1819"/>
      <c r="F47" s="1819"/>
      <c r="G47" s="1819"/>
      <c r="H47" s="1819"/>
      <c r="I47" s="649" t="str">
        <f>係数!I47</f>
        <v>t</v>
      </c>
      <c r="J47" s="910"/>
      <c r="K47" s="750"/>
      <c r="L47" s="655"/>
      <c r="M47" s="656"/>
      <c r="N47" s="1177"/>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658"/>
      <c r="AP47" s="658"/>
      <c r="AQ47" s="658"/>
      <c r="AR47" s="658"/>
      <c r="AS47" s="658"/>
      <c r="AT47" s="658"/>
      <c r="AU47" s="658"/>
      <c r="AV47" s="658"/>
      <c r="AW47" s="658"/>
      <c r="AX47" s="658"/>
      <c r="AY47" s="658"/>
      <c r="AZ47" s="658"/>
      <c r="BA47" s="658"/>
    </row>
    <row r="48" spans="2:53" ht="14.25">
      <c r="B48" s="1790"/>
      <c r="C48" s="1835"/>
      <c r="D48" s="1819" t="s">
        <v>3851</v>
      </c>
      <c r="E48" s="1819"/>
      <c r="F48" s="1819"/>
      <c r="G48" s="1819"/>
      <c r="H48" s="1819"/>
      <c r="I48" s="649" t="str">
        <f>係数!I48</f>
        <v>t</v>
      </c>
      <c r="J48" s="910"/>
      <c r="K48" s="750"/>
      <c r="L48" s="655"/>
      <c r="M48" s="656"/>
      <c r="N48" s="1177"/>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658"/>
      <c r="AP48" s="658"/>
      <c r="AQ48" s="658"/>
      <c r="AR48" s="658"/>
      <c r="AS48" s="658"/>
      <c r="AT48" s="658"/>
      <c r="AU48" s="658"/>
      <c r="AV48" s="658"/>
      <c r="AW48" s="658"/>
      <c r="AX48" s="658"/>
      <c r="AY48" s="658"/>
      <c r="AZ48" s="658"/>
      <c r="BA48" s="658"/>
    </row>
    <row r="49" spans="2:53" ht="14.25">
      <c r="B49" s="1790"/>
      <c r="C49" s="1791" t="s">
        <v>3852</v>
      </c>
      <c r="D49" s="1792"/>
      <c r="E49" s="1792"/>
      <c r="F49" s="1792"/>
      <c r="G49" s="1792"/>
      <c r="H49" s="1793"/>
      <c r="I49" s="649" t="str">
        <f>係数!I49</f>
        <v>t</v>
      </c>
      <c r="J49" s="911"/>
      <c r="K49" s="750"/>
      <c r="L49" s="655"/>
      <c r="M49" s="656"/>
      <c r="N49" s="1177"/>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658"/>
      <c r="AP49" s="658"/>
      <c r="AQ49" s="658"/>
      <c r="AR49" s="658"/>
      <c r="AS49" s="658"/>
      <c r="AT49" s="658"/>
      <c r="AU49" s="658"/>
      <c r="AV49" s="658"/>
      <c r="AW49" s="658"/>
      <c r="AX49" s="658"/>
      <c r="AY49" s="658"/>
      <c r="AZ49" s="658"/>
      <c r="BA49" s="658"/>
    </row>
    <row r="50" spans="2:53" ht="14.25">
      <c r="B50" s="1790"/>
      <c r="C50" s="1791" t="s">
        <v>3853</v>
      </c>
      <c r="D50" s="1792"/>
      <c r="E50" s="1792"/>
      <c r="F50" s="1792"/>
      <c r="G50" s="1792"/>
      <c r="H50" s="1793"/>
      <c r="I50" s="649" t="str">
        <f>係数!I50</f>
        <v>t</v>
      </c>
      <c r="J50" s="911"/>
      <c r="K50" s="750"/>
      <c r="L50" s="655"/>
      <c r="M50" s="656"/>
      <c r="N50" s="1177"/>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658"/>
      <c r="AP50" s="658"/>
      <c r="AQ50" s="658"/>
      <c r="AR50" s="658"/>
      <c r="AS50" s="658"/>
      <c r="AT50" s="658"/>
      <c r="AU50" s="658"/>
      <c r="AV50" s="658"/>
      <c r="AW50" s="658"/>
      <c r="AX50" s="658"/>
      <c r="AY50" s="658"/>
      <c r="AZ50" s="658"/>
      <c r="BA50" s="658"/>
    </row>
    <row r="51" spans="2:53" ht="14.25">
      <c r="B51" s="1790"/>
      <c r="C51" s="1791" t="s">
        <v>3854</v>
      </c>
      <c r="D51" s="1792"/>
      <c r="E51" s="1792"/>
      <c r="F51" s="1792"/>
      <c r="G51" s="1792"/>
      <c r="H51" s="1793"/>
      <c r="I51" s="649" t="str">
        <f>係数!I51</f>
        <v>千㎥</v>
      </c>
      <c r="J51" s="910"/>
      <c r="K51" s="750"/>
      <c r="L51" s="655"/>
      <c r="M51" s="656"/>
      <c r="N51" s="1177"/>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658"/>
      <c r="AP51" s="658"/>
      <c r="AQ51" s="658"/>
      <c r="AR51" s="658"/>
      <c r="AS51" s="658"/>
      <c r="AT51" s="658"/>
      <c r="AU51" s="658"/>
      <c r="AV51" s="658"/>
      <c r="AW51" s="658"/>
      <c r="AX51" s="658"/>
      <c r="AY51" s="658"/>
      <c r="AZ51" s="658"/>
      <c r="BA51" s="658"/>
    </row>
    <row r="52" spans="2:53" ht="14.25">
      <c r="B52" s="1790"/>
      <c r="C52" s="1791" t="s">
        <v>3855</v>
      </c>
      <c r="D52" s="1792"/>
      <c r="E52" s="1792"/>
      <c r="F52" s="1792"/>
      <c r="G52" s="1792"/>
      <c r="H52" s="1793"/>
      <c r="I52" s="649" t="str">
        <f>係数!I52</f>
        <v>千㎥</v>
      </c>
      <c r="J52" s="910"/>
      <c r="K52" s="750"/>
      <c r="L52" s="655"/>
      <c r="M52" s="656"/>
      <c r="N52" s="1177"/>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658"/>
      <c r="AP52" s="658"/>
      <c r="AQ52" s="658"/>
      <c r="AR52" s="658"/>
      <c r="AS52" s="658"/>
      <c r="AT52" s="658"/>
      <c r="AU52" s="658"/>
      <c r="AV52" s="658"/>
      <c r="AW52" s="658"/>
      <c r="AX52" s="658"/>
      <c r="AY52" s="658"/>
      <c r="AZ52" s="658"/>
      <c r="BA52" s="658"/>
    </row>
    <row r="53" spans="2:53" ht="15" thickBot="1">
      <c r="B53" s="1790"/>
      <c r="C53" s="1791" t="s">
        <v>3856</v>
      </c>
      <c r="D53" s="1792"/>
      <c r="E53" s="1792"/>
      <c r="F53" s="1792"/>
      <c r="G53" s="1826"/>
      <c r="H53" s="1827"/>
      <c r="I53" s="649" t="str">
        <f>係数!I53</f>
        <v>千㎥</v>
      </c>
      <c r="J53" s="910"/>
      <c r="K53" s="750"/>
      <c r="L53" s="655"/>
      <c r="M53" s="656"/>
      <c r="N53" s="1177"/>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658"/>
      <c r="AP53" s="658"/>
      <c r="AQ53" s="658"/>
      <c r="AR53" s="658"/>
      <c r="AS53" s="658"/>
      <c r="AT53" s="658"/>
      <c r="AU53" s="658"/>
      <c r="AV53" s="658"/>
      <c r="AW53" s="658"/>
      <c r="AX53" s="658"/>
      <c r="AY53" s="658"/>
      <c r="AZ53" s="658"/>
      <c r="BA53" s="658"/>
    </row>
    <row r="54" spans="2:53" ht="15.75" thickTop="1" thickBot="1">
      <c r="B54" s="1790"/>
      <c r="C54" s="660" t="s">
        <v>3857</v>
      </c>
      <c r="D54" s="1828" t="s">
        <v>3858</v>
      </c>
      <c r="E54" s="1829"/>
      <c r="F54" s="1829"/>
      <c r="G54" s="2096">
        <f>係数!G54</f>
        <v>44.8</v>
      </c>
      <c r="H54" s="2097"/>
      <c r="I54" s="649" t="str">
        <f>係数!I54</f>
        <v>千㎥</v>
      </c>
      <c r="J54" s="910"/>
      <c r="K54" s="750"/>
      <c r="L54" s="655"/>
      <c r="M54" s="656"/>
      <c r="N54" s="1177"/>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658"/>
      <c r="AP54" s="658"/>
      <c r="AQ54" s="658"/>
      <c r="AR54" s="658"/>
      <c r="AS54" s="658"/>
      <c r="AT54" s="658"/>
      <c r="AU54" s="658"/>
      <c r="AV54" s="658"/>
      <c r="AW54" s="658"/>
      <c r="AX54" s="658"/>
      <c r="AY54" s="658"/>
      <c r="AZ54" s="658"/>
      <c r="BA54" s="658"/>
    </row>
    <row r="55" spans="2:53" ht="15" thickTop="1">
      <c r="B55" s="1790"/>
      <c r="C55" s="1836" t="s">
        <v>123</v>
      </c>
      <c r="D55" s="1787" t="str">
        <f>係数!D55&amp;""</f>
        <v/>
      </c>
      <c r="E55" s="1787"/>
      <c r="F55" s="1787"/>
      <c r="G55" s="1787"/>
      <c r="H55" s="1787"/>
      <c r="I55" s="649" t="str">
        <f>係数!I55&amp;""</f>
        <v/>
      </c>
      <c r="J55" s="910"/>
      <c r="K55" s="750"/>
      <c r="L55" s="655"/>
      <c r="M55" s="656"/>
      <c r="N55" s="1177"/>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8"/>
    </row>
    <row r="56" spans="2:53" ht="14.25">
      <c r="B56" s="1790"/>
      <c r="C56" s="1837"/>
      <c r="D56" s="1787" t="str">
        <f>係数!D56&amp;""</f>
        <v/>
      </c>
      <c r="E56" s="1787"/>
      <c r="F56" s="1787"/>
      <c r="G56" s="1787"/>
      <c r="H56" s="1787"/>
      <c r="I56" s="649" t="str">
        <f>係数!I56&amp;""</f>
        <v/>
      </c>
      <c r="J56" s="910"/>
      <c r="K56" s="750"/>
      <c r="L56" s="655"/>
      <c r="M56" s="656"/>
      <c r="N56" s="1177"/>
      <c r="O56" s="658"/>
      <c r="P56" s="658"/>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658"/>
      <c r="AP56" s="658"/>
      <c r="AQ56" s="658"/>
      <c r="AR56" s="658"/>
      <c r="AS56" s="658"/>
      <c r="AT56" s="658"/>
      <c r="AU56" s="658"/>
      <c r="AV56" s="658"/>
      <c r="AW56" s="658"/>
      <c r="AX56" s="658"/>
      <c r="AY56" s="658"/>
      <c r="AZ56" s="658"/>
      <c r="BA56" s="658"/>
    </row>
    <row r="57" spans="2:53" ht="14.25">
      <c r="B57" s="1790"/>
      <c r="C57" s="1838"/>
      <c r="D57" s="1787" t="str">
        <f>係数!D57&amp;""</f>
        <v/>
      </c>
      <c r="E57" s="1787"/>
      <c r="F57" s="1787"/>
      <c r="G57" s="1787"/>
      <c r="H57" s="1787"/>
      <c r="I57" s="649" t="str">
        <f>係数!I57&amp;""</f>
        <v/>
      </c>
      <c r="J57" s="910"/>
      <c r="K57" s="750"/>
      <c r="L57" s="655"/>
      <c r="M57" s="656"/>
      <c r="N57" s="1177"/>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658"/>
      <c r="AP57" s="658"/>
      <c r="AQ57" s="658"/>
      <c r="AR57" s="658"/>
      <c r="AS57" s="658"/>
      <c r="AT57" s="658"/>
      <c r="AU57" s="658"/>
      <c r="AV57" s="658"/>
      <c r="AW57" s="658"/>
      <c r="AX57" s="658"/>
      <c r="AY57" s="658"/>
      <c r="AZ57" s="658"/>
      <c r="BA57" s="658"/>
    </row>
    <row r="58" spans="2:53">
      <c r="B58" s="1790"/>
      <c r="C58" s="2093" t="s">
        <v>3861</v>
      </c>
      <c r="D58" s="2094"/>
      <c r="E58" s="2094"/>
      <c r="F58" s="2094"/>
      <c r="G58" s="2095"/>
      <c r="H58" s="1797"/>
      <c r="I58" s="1225"/>
      <c r="J58" s="1236"/>
      <c r="K58" s="1237"/>
      <c r="L58" s="1238"/>
      <c r="M58" s="1239"/>
      <c r="N58" s="1240"/>
      <c r="O58" s="1241"/>
      <c r="P58" s="1241"/>
      <c r="Q58" s="1241"/>
      <c r="R58" s="1241"/>
      <c r="S58" s="1241"/>
      <c r="T58" s="1241"/>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V58" s="1241"/>
      <c r="AW58" s="1241"/>
      <c r="AX58" s="1241"/>
      <c r="AY58" s="1241"/>
      <c r="AZ58" s="1241"/>
      <c r="BA58" s="1241"/>
    </row>
    <row r="59" spans="2:53" ht="14.25">
      <c r="B59" s="1789" t="s">
        <v>220</v>
      </c>
      <c r="C59" s="1791" t="s">
        <v>3862</v>
      </c>
      <c r="D59" s="1792"/>
      <c r="E59" s="1792"/>
      <c r="F59" s="1792"/>
      <c r="G59" s="1792"/>
      <c r="H59" s="1793"/>
      <c r="I59" s="649" t="str">
        <f>係数!I59</f>
        <v>GJ</v>
      </c>
      <c r="J59" s="911"/>
      <c r="K59" s="750"/>
      <c r="L59" s="655"/>
      <c r="M59" s="656"/>
      <c r="N59" s="1177"/>
      <c r="O59" s="658"/>
      <c r="P59" s="658"/>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658"/>
      <c r="AP59" s="658"/>
      <c r="AQ59" s="658"/>
      <c r="AR59" s="658"/>
      <c r="AS59" s="658"/>
      <c r="AT59" s="658"/>
      <c r="AU59" s="658"/>
      <c r="AV59" s="658"/>
      <c r="AW59" s="658"/>
      <c r="AX59" s="658"/>
      <c r="AY59" s="658"/>
      <c r="AZ59" s="658"/>
      <c r="BA59" s="658"/>
    </row>
    <row r="60" spans="2:53" ht="14.25">
      <c r="B60" s="1790"/>
      <c r="C60" s="1791" t="s">
        <v>3864</v>
      </c>
      <c r="D60" s="1792"/>
      <c r="E60" s="1792"/>
      <c r="F60" s="1792"/>
      <c r="G60" s="1792"/>
      <c r="H60" s="1793"/>
      <c r="I60" s="649" t="str">
        <f>係数!I60</f>
        <v>GJ</v>
      </c>
      <c r="J60" s="911"/>
      <c r="K60" s="750"/>
      <c r="L60" s="655"/>
      <c r="M60" s="656"/>
      <c r="N60" s="1177"/>
      <c r="O60" s="658"/>
      <c r="P60" s="658"/>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658"/>
      <c r="AP60" s="658"/>
      <c r="AQ60" s="658"/>
      <c r="AR60" s="658"/>
      <c r="AS60" s="658"/>
      <c r="AT60" s="658"/>
      <c r="AU60" s="658"/>
      <c r="AV60" s="658"/>
      <c r="AW60" s="658"/>
      <c r="AX60" s="658"/>
      <c r="AY60" s="658"/>
      <c r="AZ60" s="658"/>
      <c r="BA60" s="658"/>
    </row>
    <row r="61" spans="2:53" ht="14.25">
      <c r="B61" s="1790"/>
      <c r="C61" s="1791" t="s">
        <v>3865</v>
      </c>
      <c r="D61" s="1792"/>
      <c r="E61" s="1792"/>
      <c r="F61" s="1792"/>
      <c r="G61" s="1792"/>
      <c r="H61" s="1793"/>
      <c r="I61" s="649" t="str">
        <f>係数!I61</f>
        <v>GJ</v>
      </c>
      <c r="J61" s="911"/>
      <c r="K61" s="750"/>
      <c r="L61" s="655"/>
      <c r="M61" s="656"/>
      <c r="N61" s="1177"/>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658"/>
      <c r="AP61" s="658"/>
      <c r="AQ61" s="658"/>
      <c r="AR61" s="658"/>
      <c r="AS61" s="658"/>
      <c r="AT61" s="658"/>
      <c r="AU61" s="658"/>
      <c r="AV61" s="658"/>
      <c r="AW61" s="658"/>
      <c r="AX61" s="658"/>
      <c r="AY61" s="658"/>
      <c r="AZ61" s="658"/>
      <c r="BA61" s="658"/>
    </row>
    <row r="62" spans="2:53" ht="14.25">
      <c r="B62" s="1790"/>
      <c r="C62" s="1791" t="s">
        <v>3866</v>
      </c>
      <c r="D62" s="1792"/>
      <c r="E62" s="1792"/>
      <c r="F62" s="1792"/>
      <c r="G62" s="1792"/>
      <c r="H62" s="1793"/>
      <c r="I62" s="649" t="str">
        <f>係数!I62</f>
        <v>GJ</v>
      </c>
      <c r="J62" s="911"/>
      <c r="K62" s="750"/>
      <c r="L62" s="655"/>
      <c r="M62" s="656"/>
      <c r="N62" s="1177"/>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658"/>
      <c r="AP62" s="658"/>
      <c r="AQ62" s="658"/>
      <c r="AR62" s="658"/>
      <c r="AS62" s="658"/>
      <c r="AT62" s="658"/>
      <c r="AU62" s="658"/>
      <c r="AV62" s="658"/>
      <c r="AW62" s="658"/>
      <c r="AX62" s="658"/>
      <c r="AY62" s="658"/>
      <c r="AZ62" s="658"/>
      <c r="BA62" s="658"/>
    </row>
    <row r="63" spans="2:53">
      <c r="B63" s="2092"/>
      <c r="C63" s="1794" t="s">
        <v>3861</v>
      </c>
      <c r="D63" s="1795"/>
      <c r="E63" s="1795"/>
      <c r="F63" s="1795"/>
      <c r="G63" s="1795"/>
      <c r="H63" s="1797"/>
      <c r="I63" s="1225" t="s">
        <v>3880</v>
      </c>
      <c r="J63" s="1242"/>
      <c r="K63" s="1214">
        <f>SUM(K59:K62)</f>
        <v>0</v>
      </c>
      <c r="L63" s="1215">
        <f t="shared" ref="L63:V63" si="0">SUM(L59:L62)</f>
        <v>0</v>
      </c>
      <c r="M63" s="1216">
        <f t="shared" si="0"/>
        <v>0</v>
      </c>
      <c r="N63" s="1214">
        <f t="shared" si="0"/>
        <v>0</v>
      </c>
      <c r="O63" s="1215">
        <f t="shared" si="0"/>
        <v>0</v>
      </c>
      <c r="P63" s="1215">
        <f t="shared" si="0"/>
        <v>0</v>
      </c>
      <c r="Q63" s="1215">
        <f t="shared" si="0"/>
        <v>0</v>
      </c>
      <c r="R63" s="1215">
        <f t="shared" si="0"/>
        <v>0</v>
      </c>
      <c r="S63" s="1215">
        <f t="shared" si="0"/>
        <v>0</v>
      </c>
      <c r="T63" s="1215">
        <f t="shared" si="0"/>
        <v>0</v>
      </c>
      <c r="U63" s="1215">
        <f t="shared" si="0"/>
        <v>0</v>
      </c>
      <c r="V63" s="1215">
        <f t="shared" si="0"/>
        <v>0</v>
      </c>
      <c r="W63" s="1215">
        <f t="shared" ref="W63:BA63" si="1">SUM(W59:W62)</f>
        <v>0</v>
      </c>
      <c r="X63" s="1215">
        <f t="shared" si="1"/>
        <v>0</v>
      </c>
      <c r="Y63" s="1215">
        <f t="shared" si="1"/>
        <v>0</v>
      </c>
      <c r="Z63" s="1215">
        <f t="shared" si="1"/>
        <v>0</v>
      </c>
      <c r="AA63" s="1215">
        <f t="shared" si="1"/>
        <v>0</v>
      </c>
      <c r="AB63" s="1215">
        <f t="shared" si="1"/>
        <v>0</v>
      </c>
      <c r="AC63" s="1215">
        <f t="shared" si="1"/>
        <v>0</v>
      </c>
      <c r="AD63" s="1215">
        <f t="shared" si="1"/>
        <v>0</v>
      </c>
      <c r="AE63" s="1215">
        <f t="shared" si="1"/>
        <v>0</v>
      </c>
      <c r="AF63" s="1215">
        <f t="shared" si="1"/>
        <v>0</v>
      </c>
      <c r="AG63" s="1215">
        <f t="shared" si="1"/>
        <v>0</v>
      </c>
      <c r="AH63" s="1215">
        <f t="shared" si="1"/>
        <v>0</v>
      </c>
      <c r="AI63" s="1215">
        <f t="shared" si="1"/>
        <v>0</v>
      </c>
      <c r="AJ63" s="1215">
        <f t="shared" si="1"/>
        <v>0</v>
      </c>
      <c r="AK63" s="1215">
        <f t="shared" si="1"/>
        <v>0</v>
      </c>
      <c r="AL63" s="1215">
        <f t="shared" si="1"/>
        <v>0</v>
      </c>
      <c r="AM63" s="1215">
        <f t="shared" si="1"/>
        <v>0</v>
      </c>
      <c r="AN63" s="1215">
        <f t="shared" si="1"/>
        <v>0</v>
      </c>
      <c r="AO63" s="1215">
        <f t="shared" si="1"/>
        <v>0</v>
      </c>
      <c r="AP63" s="1215">
        <f t="shared" si="1"/>
        <v>0</v>
      </c>
      <c r="AQ63" s="1215">
        <f t="shared" si="1"/>
        <v>0</v>
      </c>
      <c r="AR63" s="1215">
        <f t="shared" si="1"/>
        <v>0</v>
      </c>
      <c r="AS63" s="1215">
        <f t="shared" si="1"/>
        <v>0</v>
      </c>
      <c r="AT63" s="1215">
        <f t="shared" si="1"/>
        <v>0</v>
      </c>
      <c r="AU63" s="1215">
        <f t="shared" si="1"/>
        <v>0</v>
      </c>
      <c r="AV63" s="1215">
        <f t="shared" si="1"/>
        <v>0</v>
      </c>
      <c r="AW63" s="1215">
        <f t="shared" si="1"/>
        <v>0</v>
      </c>
      <c r="AX63" s="1215">
        <f t="shared" si="1"/>
        <v>0</v>
      </c>
      <c r="AY63" s="1215">
        <f t="shared" si="1"/>
        <v>0</v>
      </c>
      <c r="AZ63" s="1215">
        <f t="shared" si="1"/>
        <v>0</v>
      </c>
      <c r="BA63" s="1215">
        <f t="shared" si="1"/>
        <v>0</v>
      </c>
    </row>
    <row r="64" spans="2:53" ht="14.25" hidden="1" thickBot="1">
      <c r="B64" s="1235"/>
      <c r="C64" s="752"/>
      <c r="D64" s="752"/>
      <c r="E64" s="752"/>
      <c r="F64" s="752"/>
      <c r="G64" s="752"/>
      <c r="H64" s="1154"/>
      <c r="I64" s="670"/>
      <c r="J64" s="1185"/>
      <c r="K64" s="671"/>
      <c r="L64" s="672"/>
      <c r="M64" s="673"/>
      <c r="N64" s="671"/>
      <c r="O64" s="672"/>
      <c r="P64" s="672"/>
      <c r="Q64" s="672"/>
      <c r="R64" s="672"/>
      <c r="S64" s="672"/>
      <c r="T64" s="672"/>
      <c r="U64" s="672"/>
      <c r="V64" s="672"/>
      <c r="W64" s="672"/>
      <c r="X64" s="672"/>
      <c r="Y64" s="672"/>
      <c r="Z64" s="672"/>
      <c r="AA64" s="672"/>
      <c r="AB64" s="672"/>
      <c r="AC64" s="672"/>
      <c r="AD64" s="672"/>
      <c r="AE64" s="672"/>
      <c r="AF64" s="672"/>
      <c r="AG64" s="672"/>
      <c r="AH64" s="672"/>
      <c r="AI64" s="672"/>
      <c r="AJ64" s="672"/>
      <c r="AK64" s="672"/>
      <c r="AL64" s="672"/>
      <c r="AM64" s="672"/>
      <c r="AN64" s="672"/>
      <c r="AO64" s="672"/>
      <c r="AP64" s="672"/>
      <c r="AQ64" s="672"/>
      <c r="AR64" s="672"/>
      <c r="AS64" s="672"/>
      <c r="AT64" s="672"/>
      <c r="AU64" s="672"/>
      <c r="AV64" s="672"/>
      <c r="AW64" s="672"/>
      <c r="AX64" s="672"/>
      <c r="AY64" s="672"/>
      <c r="AZ64" s="672"/>
      <c r="BA64" s="672"/>
    </row>
    <row r="65" spans="2:53" ht="19.149999999999999" customHeight="1">
      <c r="B65" s="1783" t="s">
        <v>3867</v>
      </c>
      <c r="C65" s="2090" t="str">
        <f>'使用量_1,2'!C65&amp;""</f>
        <v>登録番号+メニュー</v>
      </c>
      <c r="D65" s="2090"/>
      <c r="E65" s="2091" t="e">
        <f>'使用量_1,2'!E65&amp;""</f>
        <v>#N/A</v>
      </c>
      <c r="F65" s="1248" t="s">
        <v>3824</v>
      </c>
      <c r="G65" s="1248" t="s">
        <v>601</v>
      </c>
      <c r="H65" s="1246" t="s">
        <v>3868</v>
      </c>
      <c r="I65" s="649" t="str">
        <f>係数!I65</f>
        <v>千kWh</v>
      </c>
      <c r="J65" s="912"/>
      <c r="K65" s="750"/>
      <c r="L65" s="655"/>
      <c r="M65" s="656"/>
      <c r="N65" s="1177"/>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658"/>
      <c r="AP65" s="658"/>
      <c r="AQ65" s="658"/>
      <c r="AR65" s="658"/>
      <c r="AS65" s="658"/>
      <c r="AT65" s="658"/>
      <c r="AU65" s="658"/>
      <c r="AV65" s="658"/>
      <c r="AW65" s="658"/>
      <c r="AX65" s="658"/>
      <c r="AY65" s="658"/>
      <c r="AZ65" s="658"/>
      <c r="BA65" s="658"/>
    </row>
    <row r="66" spans="2:53" ht="14.25">
      <c r="B66" s="1784"/>
      <c r="C66" s="2090"/>
      <c r="D66" s="2090"/>
      <c r="E66" s="2091"/>
      <c r="F66" s="1005" t="e">
        <f>'使用量_1,2'!F66</f>
        <v>#N/A</v>
      </c>
      <c r="G66" s="1006" t="e">
        <f>'使用量_1,2'!G66</f>
        <v>#N/A</v>
      </c>
      <c r="H66" s="1246" t="s">
        <v>3871</v>
      </c>
      <c r="I66" s="649" t="str">
        <f>係数!I66</f>
        <v>千kWh</v>
      </c>
      <c r="J66" s="912"/>
      <c r="K66" s="750"/>
      <c r="L66" s="655"/>
      <c r="M66" s="656"/>
      <c r="N66" s="1177"/>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658"/>
      <c r="AP66" s="658"/>
      <c r="AQ66" s="658"/>
      <c r="AR66" s="658"/>
      <c r="AS66" s="658"/>
      <c r="AT66" s="658"/>
      <c r="AU66" s="658"/>
      <c r="AV66" s="658"/>
      <c r="AW66" s="658"/>
      <c r="AX66" s="658"/>
      <c r="AY66" s="658"/>
      <c r="AZ66" s="658"/>
      <c r="BA66" s="658"/>
    </row>
    <row r="67" spans="2:53" ht="19.149999999999999" customHeight="1">
      <c r="B67" s="1784"/>
      <c r="C67" s="2090" t="str">
        <f>'使用量_1,2'!C67&amp;""</f>
        <v>登録番号+メニュー</v>
      </c>
      <c r="D67" s="2090"/>
      <c r="E67" s="2091" t="e">
        <f>'使用量_1,2'!E67&amp;""</f>
        <v>#N/A</v>
      </c>
      <c r="F67" s="1248" t="s">
        <v>3824</v>
      </c>
      <c r="G67" s="1248" t="s">
        <v>601</v>
      </c>
      <c r="H67" s="1246" t="s">
        <v>3868</v>
      </c>
      <c r="I67" s="649" t="str">
        <f>係数!I67</f>
        <v>千kWh</v>
      </c>
      <c r="J67" s="912"/>
      <c r="K67" s="750"/>
      <c r="L67" s="655"/>
      <c r="M67" s="656"/>
      <c r="N67" s="1177"/>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658"/>
      <c r="AP67" s="658"/>
      <c r="AQ67" s="658"/>
      <c r="AR67" s="658"/>
      <c r="AS67" s="658"/>
      <c r="AT67" s="658"/>
      <c r="AU67" s="658"/>
      <c r="AV67" s="658"/>
      <c r="AW67" s="658"/>
      <c r="AX67" s="658"/>
      <c r="AY67" s="658"/>
      <c r="AZ67" s="658"/>
      <c r="BA67" s="658"/>
    </row>
    <row r="68" spans="2:53" ht="14.25">
      <c r="B68" s="1784"/>
      <c r="C68" s="2090"/>
      <c r="D68" s="2090"/>
      <c r="E68" s="2091"/>
      <c r="F68" s="1005" t="e">
        <f>'使用量_1,2'!F68</f>
        <v>#N/A</v>
      </c>
      <c r="G68" s="1006" t="e">
        <f>'使用量_1,2'!G68</f>
        <v>#N/A</v>
      </c>
      <c r="H68" s="1246" t="s">
        <v>3871</v>
      </c>
      <c r="I68" s="649" t="str">
        <f>係数!I68</f>
        <v>千kWh</v>
      </c>
      <c r="J68" s="912"/>
      <c r="K68" s="750"/>
      <c r="L68" s="655"/>
      <c r="M68" s="656"/>
      <c r="N68" s="1177"/>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8"/>
    </row>
    <row r="69" spans="2:53" ht="19.149999999999999" customHeight="1">
      <c r="B69" s="1784"/>
      <c r="C69" s="2090" t="str">
        <f>'使用量_1,2'!C69&amp;""</f>
        <v>登録番号+メニュー</v>
      </c>
      <c r="D69" s="2090"/>
      <c r="E69" s="2091" t="e">
        <f>'使用量_1,2'!E69&amp;""</f>
        <v>#N/A</v>
      </c>
      <c r="F69" s="1248" t="s">
        <v>3824</v>
      </c>
      <c r="G69" s="1248" t="s">
        <v>601</v>
      </c>
      <c r="H69" s="1246" t="s">
        <v>3868</v>
      </c>
      <c r="I69" s="649" t="str">
        <f>係数!I69</f>
        <v>千kWh</v>
      </c>
      <c r="J69" s="912"/>
      <c r="K69" s="750"/>
      <c r="L69" s="655"/>
      <c r="M69" s="656"/>
      <c r="N69" s="1177"/>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658"/>
      <c r="AP69" s="658"/>
      <c r="AQ69" s="658"/>
      <c r="AR69" s="658"/>
      <c r="AS69" s="658"/>
      <c r="AT69" s="658"/>
      <c r="AU69" s="658"/>
      <c r="AV69" s="658"/>
      <c r="AW69" s="658"/>
      <c r="AX69" s="658"/>
      <c r="AY69" s="658"/>
      <c r="AZ69" s="658"/>
      <c r="BA69" s="658"/>
    </row>
    <row r="70" spans="2:53" ht="14.25">
      <c r="B70" s="1784"/>
      <c r="C70" s="2090"/>
      <c r="D70" s="2090"/>
      <c r="E70" s="2091"/>
      <c r="F70" s="1005" t="e">
        <f>'使用量_1,2'!F70</f>
        <v>#N/A</v>
      </c>
      <c r="G70" s="1006" t="e">
        <f>'使用量_1,2'!G70</f>
        <v>#N/A</v>
      </c>
      <c r="H70" s="1246" t="s">
        <v>3871</v>
      </c>
      <c r="I70" s="649" t="str">
        <f>係数!I70</f>
        <v>千kWh</v>
      </c>
      <c r="J70" s="912"/>
      <c r="K70" s="750"/>
      <c r="L70" s="655"/>
      <c r="M70" s="656"/>
      <c r="N70" s="1177"/>
      <c r="O70" s="658"/>
      <c r="P70" s="658"/>
      <c r="Q70" s="658"/>
      <c r="R70" s="658"/>
      <c r="S70" s="658"/>
      <c r="T70" s="658"/>
      <c r="U70" s="658"/>
      <c r="V70" s="658"/>
      <c r="W70" s="658"/>
      <c r="X70" s="658"/>
      <c r="Y70" s="658"/>
      <c r="Z70" s="658"/>
      <c r="AA70" s="658"/>
      <c r="AB70" s="658"/>
      <c r="AC70" s="658"/>
      <c r="AD70" s="658"/>
      <c r="AE70" s="658"/>
      <c r="AF70" s="658"/>
      <c r="AG70" s="658"/>
      <c r="AH70" s="658"/>
      <c r="AI70" s="658"/>
      <c r="AJ70" s="658"/>
      <c r="AK70" s="658"/>
      <c r="AL70" s="658"/>
      <c r="AM70" s="658"/>
      <c r="AN70" s="658"/>
      <c r="AO70" s="658"/>
      <c r="AP70" s="658"/>
      <c r="AQ70" s="658"/>
      <c r="AR70" s="658"/>
      <c r="AS70" s="658"/>
      <c r="AT70" s="658"/>
      <c r="AU70" s="658"/>
      <c r="AV70" s="658"/>
      <c r="AW70" s="658"/>
      <c r="AX70" s="658"/>
      <c r="AY70" s="658"/>
      <c r="AZ70" s="658"/>
      <c r="BA70" s="658"/>
    </row>
    <row r="71" spans="2:53" ht="19.149999999999999" customHeight="1">
      <c r="B71" s="1784"/>
      <c r="C71" s="2090" t="str">
        <f>'使用量_1,2'!C71&amp;""</f>
        <v>登録番号+メニュー</v>
      </c>
      <c r="D71" s="2090"/>
      <c r="E71" s="2091" t="e">
        <f>'使用量_1,2'!E71&amp;""</f>
        <v>#N/A</v>
      </c>
      <c r="F71" s="1248" t="s">
        <v>3824</v>
      </c>
      <c r="G71" s="1248" t="s">
        <v>601</v>
      </c>
      <c r="H71" s="1246" t="s">
        <v>3868</v>
      </c>
      <c r="I71" s="649" t="str">
        <f>係数!I71</f>
        <v>千kWh</v>
      </c>
      <c r="J71" s="912"/>
      <c r="K71" s="750"/>
      <c r="L71" s="655"/>
      <c r="M71" s="656"/>
      <c r="N71" s="1177"/>
      <c r="O71" s="658"/>
      <c r="P71" s="658"/>
      <c r="Q71" s="658"/>
      <c r="R71" s="658"/>
      <c r="S71" s="658"/>
      <c r="T71" s="658"/>
      <c r="U71" s="658"/>
      <c r="V71" s="658"/>
      <c r="W71" s="658"/>
      <c r="X71" s="658"/>
      <c r="Y71" s="658"/>
      <c r="Z71" s="658"/>
      <c r="AA71" s="658"/>
      <c r="AB71" s="658"/>
      <c r="AC71" s="658"/>
      <c r="AD71" s="658"/>
      <c r="AE71" s="658"/>
      <c r="AF71" s="658"/>
      <c r="AG71" s="658"/>
      <c r="AH71" s="658"/>
      <c r="AI71" s="658"/>
      <c r="AJ71" s="658"/>
      <c r="AK71" s="658"/>
      <c r="AL71" s="658"/>
      <c r="AM71" s="658"/>
      <c r="AN71" s="658"/>
      <c r="AO71" s="658"/>
      <c r="AP71" s="658"/>
      <c r="AQ71" s="658"/>
      <c r="AR71" s="658"/>
      <c r="AS71" s="658"/>
      <c r="AT71" s="658"/>
      <c r="AU71" s="658"/>
      <c r="AV71" s="658"/>
      <c r="AW71" s="658"/>
      <c r="AX71" s="658"/>
      <c r="AY71" s="658"/>
      <c r="AZ71" s="658"/>
      <c r="BA71" s="658"/>
    </row>
    <row r="72" spans="2:53" ht="14.25">
      <c r="B72" s="1784"/>
      <c r="C72" s="2090"/>
      <c r="D72" s="2090"/>
      <c r="E72" s="2091"/>
      <c r="F72" s="1005" t="e">
        <f>'使用量_1,2'!F72</f>
        <v>#N/A</v>
      </c>
      <c r="G72" s="1006" t="e">
        <f>'使用量_1,2'!G72</f>
        <v>#N/A</v>
      </c>
      <c r="H72" s="1246" t="s">
        <v>3871</v>
      </c>
      <c r="I72" s="649" t="str">
        <f>係数!I72</f>
        <v>千kWh</v>
      </c>
      <c r="J72" s="912"/>
      <c r="K72" s="750"/>
      <c r="L72" s="655"/>
      <c r="M72" s="656"/>
      <c r="N72" s="1177"/>
      <c r="O72" s="658"/>
      <c r="P72" s="658"/>
      <c r="Q72" s="658"/>
      <c r="R72" s="658"/>
      <c r="S72" s="658"/>
      <c r="T72" s="658"/>
      <c r="U72" s="658"/>
      <c r="V72" s="658"/>
      <c r="W72" s="658"/>
      <c r="X72" s="658"/>
      <c r="Y72" s="658"/>
      <c r="Z72" s="658"/>
      <c r="AA72" s="658"/>
      <c r="AB72" s="658"/>
      <c r="AC72" s="658"/>
      <c r="AD72" s="658"/>
      <c r="AE72" s="658"/>
      <c r="AF72" s="658"/>
      <c r="AG72" s="658"/>
      <c r="AH72" s="658"/>
      <c r="AI72" s="658"/>
      <c r="AJ72" s="658"/>
      <c r="AK72" s="658"/>
      <c r="AL72" s="658"/>
      <c r="AM72" s="658"/>
      <c r="AN72" s="658"/>
      <c r="AO72" s="658"/>
      <c r="AP72" s="658"/>
      <c r="AQ72" s="658"/>
      <c r="AR72" s="658"/>
      <c r="AS72" s="658"/>
      <c r="AT72" s="658"/>
      <c r="AU72" s="658"/>
      <c r="AV72" s="658"/>
      <c r="AW72" s="658"/>
      <c r="AX72" s="658"/>
      <c r="AY72" s="658"/>
      <c r="AZ72" s="658"/>
      <c r="BA72" s="658"/>
    </row>
    <row r="73" spans="2:53" ht="19.149999999999999" customHeight="1">
      <c r="B73" s="1784"/>
      <c r="C73" s="2090" t="str">
        <f>'使用量_1,2'!C73&amp;""</f>
        <v>登録番号+メニュー</v>
      </c>
      <c r="D73" s="2090"/>
      <c r="E73" s="2091" t="e">
        <f>'使用量_1,2'!E73&amp;""</f>
        <v>#N/A</v>
      </c>
      <c r="F73" s="1248" t="s">
        <v>3824</v>
      </c>
      <c r="G73" s="1248" t="s">
        <v>601</v>
      </c>
      <c r="H73" s="1246" t="s">
        <v>3868</v>
      </c>
      <c r="I73" s="649" t="str">
        <f>係数!I73</f>
        <v>千kWh</v>
      </c>
      <c r="J73" s="912"/>
      <c r="K73" s="750"/>
      <c r="L73" s="655"/>
      <c r="M73" s="656"/>
      <c r="N73" s="1177"/>
      <c r="O73" s="658"/>
      <c r="P73" s="658"/>
      <c r="Q73" s="658"/>
      <c r="R73" s="658"/>
      <c r="S73" s="658"/>
      <c r="T73" s="658"/>
      <c r="U73" s="658"/>
      <c r="V73" s="658"/>
      <c r="W73" s="658"/>
      <c r="X73" s="658"/>
      <c r="Y73" s="658"/>
      <c r="Z73" s="658"/>
      <c r="AA73" s="658"/>
      <c r="AB73" s="658"/>
      <c r="AC73" s="658"/>
      <c r="AD73" s="658"/>
      <c r="AE73" s="658"/>
      <c r="AF73" s="658"/>
      <c r="AG73" s="658"/>
      <c r="AH73" s="658"/>
      <c r="AI73" s="658"/>
      <c r="AJ73" s="658"/>
      <c r="AK73" s="658"/>
      <c r="AL73" s="658"/>
      <c r="AM73" s="658"/>
      <c r="AN73" s="658"/>
      <c r="AO73" s="658"/>
      <c r="AP73" s="658"/>
      <c r="AQ73" s="658"/>
      <c r="AR73" s="658"/>
      <c r="AS73" s="658"/>
      <c r="AT73" s="658"/>
      <c r="AU73" s="658"/>
      <c r="AV73" s="658"/>
      <c r="AW73" s="658"/>
      <c r="AX73" s="658"/>
      <c r="AY73" s="658"/>
      <c r="AZ73" s="658"/>
      <c r="BA73" s="658"/>
    </row>
    <row r="74" spans="2:53" ht="15" thickBot="1">
      <c r="B74" s="1784"/>
      <c r="C74" s="2090"/>
      <c r="D74" s="2090"/>
      <c r="E74" s="2091"/>
      <c r="F74" s="1005" t="e">
        <f>'使用量_1,2'!F74</f>
        <v>#N/A</v>
      </c>
      <c r="G74" s="1006" t="e">
        <f>'使用量_1,2'!G74</f>
        <v>#N/A</v>
      </c>
      <c r="H74" s="1246" t="s">
        <v>3871</v>
      </c>
      <c r="I74" s="649" t="str">
        <f>係数!I74</f>
        <v>千kWh</v>
      </c>
      <c r="J74" s="912"/>
      <c r="K74" s="750"/>
      <c r="L74" s="655"/>
      <c r="M74" s="656"/>
      <c r="N74" s="1177"/>
      <c r="O74" s="658"/>
      <c r="P74" s="658"/>
      <c r="Q74" s="658"/>
      <c r="R74" s="658"/>
      <c r="S74" s="658"/>
      <c r="T74" s="658"/>
      <c r="U74" s="658"/>
      <c r="V74" s="658"/>
      <c r="W74" s="658"/>
      <c r="X74" s="658"/>
      <c r="Y74" s="658"/>
      <c r="Z74" s="658"/>
      <c r="AA74" s="658"/>
      <c r="AB74" s="658"/>
      <c r="AC74" s="658"/>
      <c r="AD74" s="658"/>
      <c r="AE74" s="658"/>
      <c r="AF74" s="658"/>
      <c r="AG74" s="658"/>
      <c r="AH74" s="658"/>
      <c r="AI74" s="658"/>
      <c r="AJ74" s="658"/>
      <c r="AK74" s="658"/>
      <c r="AL74" s="658"/>
      <c r="AM74" s="658"/>
      <c r="AN74" s="658"/>
      <c r="AO74" s="658"/>
      <c r="AP74" s="658"/>
      <c r="AQ74" s="658"/>
      <c r="AR74" s="658"/>
      <c r="AS74" s="658"/>
      <c r="AT74" s="658"/>
      <c r="AU74" s="658"/>
      <c r="AV74" s="658"/>
      <c r="AW74" s="658"/>
      <c r="AX74" s="658"/>
      <c r="AY74" s="658"/>
      <c r="AZ74" s="658"/>
      <c r="BA74" s="658"/>
    </row>
    <row r="75" spans="2:53" ht="14.45" hidden="1" customHeight="1">
      <c r="B75" s="1784"/>
      <c r="C75" s="2090" t="str">
        <f>'使用量_1,2'!C75&amp;""</f>
        <v>登録番号+メニュー</v>
      </c>
      <c r="D75" s="2090"/>
      <c r="E75" s="2091" t="e">
        <f>'使用量_1,2'!E75&amp;""</f>
        <v>#N/A</v>
      </c>
      <c r="F75" s="1248" t="s">
        <v>3824</v>
      </c>
      <c r="G75" s="1248" t="s">
        <v>601</v>
      </c>
      <c r="H75" s="1246" t="s">
        <v>3868</v>
      </c>
      <c r="I75" s="649" t="str">
        <f>係数!I75</f>
        <v>千kWh</v>
      </c>
      <c r="J75" s="912"/>
      <c r="K75" s="750"/>
      <c r="L75" s="655"/>
      <c r="M75" s="656"/>
      <c r="N75" s="1177"/>
      <c r="O75" s="658"/>
      <c r="P75" s="658"/>
      <c r="Q75" s="658"/>
      <c r="R75" s="658"/>
      <c r="S75" s="658"/>
      <c r="T75" s="658"/>
      <c r="U75" s="658"/>
      <c r="V75" s="658"/>
      <c r="W75" s="658"/>
      <c r="X75" s="658"/>
      <c r="Y75" s="658"/>
      <c r="Z75" s="658"/>
      <c r="AA75" s="658"/>
      <c r="AB75" s="658"/>
      <c r="AC75" s="658"/>
      <c r="AD75" s="658"/>
      <c r="AE75" s="658"/>
      <c r="AF75" s="658"/>
      <c r="AG75" s="658"/>
      <c r="AH75" s="658"/>
      <c r="AI75" s="658"/>
      <c r="AJ75" s="658"/>
      <c r="AK75" s="658"/>
      <c r="AL75" s="658"/>
      <c r="AM75" s="658"/>
      <c r="AN75" s="658"/>
      <c r="AO75" s="658"/>
      <c r="AP75" s="658"/>
      <c r="AQ75" s="658"/>
      <c r="AR75" s="658"/>
      <c r="AS75" s="658"/>
      <c r="AT75" s="658"/>
      <c r="AU75" s="658"/>
      <c r="AV75" s="658"/>
      <c r="AW75" s="658"/>
      <c r="AX75" s="658"/>
      <c r="AY75" s="658"/>
      <c r="AZ75" s="658"/>
      <c r="BA75" s="658"/>
    </row>
    <row r="76" spans="2:53" ht="14.25" hidden="1">
      <c r="B76" s="1784"/>
      <c r="C76" s="2090"/>
      <c r="D76" s="2090"/>
      <c r="E76" s="2091"/>
      <c r="F76" s="1005" t="e">
        <f>'使用量_1,2'!F76</f>
        <v>#N/A</v>
      </c>
      <c r="G76" s="1006" t="e">
        <f>'使用量_1,2'!G76</f>
        <v>#N/A</v>
      </c>
      <c r="H76" s="1246" t="s">
        <v>3871</v>
      </c>
      <c r="I76" s="649" t="str">
        <f>係数!I76</f>
        <v>千kWh</v>
      </c>
      <c r="J76" s="912"/>
      <c r="K76" s="750"/>
      <c r="L76" s="655"/>
      <c r="M76" s="656"/>
      <c r="N76" s="1177"/>
      <c r="O76" s="658"/>
      <c r="P76" s="658"/>
      <c r="Q76" s="658"/>
      <c r="R76" s="658"/>
      <c r="S76" s="658"/>
      <c r="T76" s="658"/>
      <c r="U76" s="658"/>
      <c r="V76" s="658"/>
      <c r="W76" s="658"/>
      <c r="X76" s="658"/>
      <c r="Y76" s="658"/>
      <c r="Z76" s="658"/>
      <c r="AA76" s="658"/>
      <c r="AB76" s="658"/>
      <c r="AC76" s="658"/>
      <c r="AD76" s="658"/>
      <c r="AE76" s="658"/>
      <c r="AF76" s="658"/>
      <c r="AG76" s="658"/>
      <c r="AH76" s="658"/>
      <c r="AI76" s="658"/>
      <c r="AJ76" s="658"/>
      <c r="AK76" s="658"/>
      <c r="AL76" s="658"/>
      <c r="AM76" s="658"/>
      <c r="AN76" s="658"/>
      <c r="AO76" s="658"/>
      <c r="AP76" s="658"/>
      <c r="AQ76" s="658"/>
      <c r="AR76" s="658"/>
      <c r="AS76" s="658"/>
      <c r="AT76" s="658"/>
      <c r="AU76" s="658"/>
      <c r="AV76" s="658"/>
      <c r="AW76" s="658"/>
      <c r="AX76" s="658"/>
      <c r="AY76" s="658"/>
      <c r="AZ76" s="658"/>
      <c r="BA76" s="658"/>
    </row>
    <row r="77" spans="2:53" ht="14.45" hidden="1" customHeight="1">
      <c r="B77" s="1784"/>
      <c r="C77" s="2090" t="str">
        <f>'使用量_1,2'!C77&amp;""</f>
        <v>登録番号+メニュー</v>
      </c>
      <c r="D77" s="2090"/>
      <c r="E77" s="2091" t="e">
        <f>'使用量_1,2'!E77&amp;""</f>
        <v>#N/A</v>
      </c>
      <c r="F77" s="1248" t="s">
        <v>3824</v>
      </c>
      <c r="G77" s="1248" t="s">
        <v>601</v>
      </c>
      <c r="H77" s="1246" t="s">
        <v>3868</v>
      </c>
      <c r="I77" s="649" t="str">
        <f>係数!I77</f>
        <v>千kWh</v>
      </c>
      <c r="J77" s="912"/>
      <c r="K77" s="750"/>
      <c r="L77" s="655"/>
      <c r="M77" s="656"/>
      <c r="N77" s="1177"/>
      <c r="O77" s="658"/>
      <c r="P77" s="658"/>
      <c r="Q77" s="658"/>
      <c r="R77" s="658"/>
      <c r="S77" s="658"/>
      <c r="T77" s="658"/>
      <c r="U77" s="658"/>
      <c r="V77" s="658"/>
      <c r="W77" s="658"/>
      <c r="X77" s="658"/>
      <c r="Y77" s="658"/>
      <c r="Z77" s="658"/>
      <c r="AA77" s="658"/>
      <c r="AB77" s="658"/>
      <c r="AC77" s="658"/>
      <c r="AD77" s="658"/>
      <c r="AE77" s="658"/>
      <c r="AF77" s="658"/>
      <c r="AG77" s="658"/>
      <c r="AH77" s="658"/>
      <c r="AI77" s="658"/>
      <c r="AJ77" s="658"/>
      <c r="AK77" s="658"/>
      <c r="AL77" s="658"/>
      <c r="AM77" s="658"/>
      <c r="AN77" s="658"/>
      <c r="AO77" s="658"/>
      <c r="AP77" s="658"/>
      <c r="AQ77" s="658"/>
      <c r="AR77" s="658"/>
      <c r="AS77" s="658"/>
      <c r="AT77" s="658"/>
      <c r="AU77" s="658"/>
      <c r="AV77" s="658"/>
      <c r="AW77" s="658"/>
      <c r="AX77" s="658"/>
      <c r="AY77" s="658"/>
      <c r="AZ77" s="658"/>
      <c r="BA77" s="658"/>
    </row>
    <row r="78" spans="2:53" ht="14.25" hidden="1">
      <c r="B78" s="1784"/>
      <c r="C78" s="2090"/>
      <c r="D78" s="2090"/>
      <c r="E78" s="2091"/>
      <c r="F78" s="1005" t="e">
        <f>'使用量_1,2'!F78</f>
        <v>#N/A</v>
      </c>
      <c r="G78" s="1006" t="e">
        <f>'使用量_1,2'!G78</f>
        <v>#N/A</v>
      </c>
      <c r="H78" s="1246" t="s">
        <v>3871</v>
      </c>
      <c r="I78" s="649" t="str">
        <f>係数!I78</f>
        <v>千kWh</v>
      </c>
      <c r="J78" s="912"/>
      <c r="K78" s="750"/>
      <c r="L78" s="655"/>
      <c r="M78" s="656"/>
      <c r="N78" s="1177"/>
      <c r="O78" s="658"/>
      <c r="P78" s="658"/>
      <c r="Q78" s="658"/>
      <c r="R78" s="658"/>
      <c r="S78" s="658"/>
      <c r="T78" s="658"/>
      <c r="U78" s="658"/>
      <c r="V78" s="658"/>
      <c r="W78" s="658"/>
      <c r="X78" s="658"/>
      <c r="Y78" s="658"/>
      <c r="Z78" s="658"/>
      <c r="AA78" s="658"/>
      <c r="AB78" s="658"/>
      <c r="AC78" s="658"/>
      <c r="AD78" s="658"/>
      <c r="AE78" s="658"/>
      <c r="AF78" s="658"/>
      <c r="AG78" s="658"/>
      <c r="AH78" s="658"/>
      <c r="AI78" s="658"/>
      <c r="AJ78" s="658"/>
      <c r="AK78" s="658"/>
      <c r="AL78" s="658"/>
      <c r="AM78" s="658"/>
      <c r="AN78" s="658"/>
      <c r="AO78" s="658"/>
      <c r="AP78" s="658"/>
      <c r="AQ78" s="658"/>
      <c r="AR78" s="658"/>
      <c r="AS78" s="658"/>
      <c r="AT78" s="658"/>
      <c r="AU78" s="658"/>
      <c r="AV78" s="658"/>
      <c r="AW78" s="658"/>
      <c r="AX78" s="658"/>
      <c r="AY78" s="658"/>
      <c r="AZ78" s="658"/>
      <c r="BA78" s="658"/>
    </row>
    <row r="79" spans="2:53" ht="14.45" hidden="1" customHeight="1">
      <c r="B79" s="1784"/>
      <c r="C79" s="2090" t="str">
        <f>'使用量_1,2'!C79&amp;""</f>
        <v>登録番号+メニュー</v>
      </c>
      <c r="D79" s="2090"/>
      <c r="E79" s="2091" t="e">
        <f>'使用量_1,2'!E79&amp;""</f>
        <v>#N/A</v>
      </c>
      <c r="F79" s="1248" t="s">
        <v>3824</v>
      </c>
      <c r="G79" s="1248" t="s">
        <v>601</v>
      </c>
      <c r="H79" s="1246" t="s">
        <v>3868</v>
      </c>
      <c r="I79" s="649" t="str">
        <f>係数!I79</f>
        <v>千kWh</v>
      </c>
      <c r="J79" s="912"/>
      <c r="K79" s="750"/>
      <c r="L79" s="655"/>
      <c r="M79" s="656"/>
      <c r="N79" s="1177"/>
      <c r="O79" s="658"/>
      <c r="P79" s="658"/>
      <c r="Q79" s="658"/>
      <c r="R79" s="658"/>
      <c r="S79" s="658"/>
      <c r="T79" s="658"/>
      <c r="U79" s="658"/>
      <c r="V79" s="658"/>
      <c r="W79" s="658"/>
      <c r="X79" s="658"/>
      <c r="Y79" s="658"/>
      <c r="Z79" s="658"/>
      <c r="AA79" s="658"/>
      <c r="AB79" s="658"/>
      <c r="AC79" s="658"/>
      <c r="AD79" s="658"/>
      <c r="AE79" s="658"/>
      <c r="AF79" s="658"/>
      <c r="AG79" s="658"/>
      <c r="AH79" s="658"/>
      <c r="AI79" s="658"/>
      <c r="AJ79" s="658"/>
      <c r="AK79" s="658"/>
      <c r="AL79" s="658"/>
      <c r="AM79" s="658"/>
      <c r="AN79" s="658"/>
      <c r="AO79" s="658"/>
      <c r="AP79" s="658"/>
      <c r="AQ79" s="658"/>
      <c r="AR79" s="658"/>
      <c r="AS79" s="658"/>
      <c r="AT79" s="658"/>
      <c r="AU79" s="658"/>
      <c r="AV79" s="658"/>
      <c r="AW79" s="658"/>
      <c r="AX79" s="658"/>
      <c r="AY79" s="658"/>
      <c r="AZ79" s="658"/>
      <c r="BA79" s="658"/>
    </row>
    <row r="80" spans="2:53" ht="14.25" hidden="1">
      <c r="B80" s="1784"/>
      <c r="C80" s="2090"/>
      <c r="D80" s="2090"/>
      <c r="E80" s="2091"/>
      <c r="F80" s="1005" t="e">
        <f>'使用量_1,2'!F80</f>
        <v>#N/A</v>
      </c>
      <c r="G80" s="1006" t="e">
        <f>'使用量_1,2'!G80</f>
        <v>#N/A</v>
      </c>
      <c r="H80" s="1246" t="s">
        <v>3871</v>
      </c>
      <c r="I80" s="649" t="str">
        <f>係数!I80</f>
        <v>千kWh</v>
      </c>
      <c r="J80" s="912"/>
      <c r="K80" s="750"/>
      <c r="L80" s="655"/>
      <c r="M80" s="656"/>
      <c r="N80" s="1177"/>
      <c r="O80" s="658"/>
      <c r="P80" s="658"/>
      <c r="Q80" s="658"/>
      <c r="R80" s="658"/>
      <c r="S80" s="658"/>
      <c r="T80" s="658"/>
      <c r="U80" s="658"/>
      <c r="V80" s="658"/>
      <c r="W80" s="658"/>
      <c r="X80" s="658"/>
      <c r="Y80" s="658"/>
      <c r="Z80" s="658"/>
      <c r="AA80" s="658"/>
      <c r="AB80" s="658"/>
      <c r="AC80" s="658"/>
      <c r="AD80" s="658"/>
      <c r="AE80" s="658"/>
      <c r="AF80" s="658"/>
      <c r="AG80" s="658"/>
      <c r="AH80" s="658"/>
      <c r="AI80" s="658"/>
      <c r="AJ80" s="658"/>
      <c r="AK80" s="658"/>
      <c r="AL80" s="658"/>
      <c r="AM80" s="658"/>
      <c r="AN80" s="658"/>
      <c r="AO80" s="658"/>
      <c r="AP80" s="658"/>
      <c r="AQ80" s="658"/>
      <c r="AR80" s="658"/>
      <c r="AS80" s="658"/>
      <c r="AT80" s="658"/>
      <c r="AU80" s="658"/>
      <c r="AV80" s="658"/>
      <c r="AW80" s="658"/>
      <c r="AX80" s="658"/>
      <c r="AY80" s="658"/>
      <c r="AZ80" s="658"/>
      <c r="BA80" s="658"/>
    </row>
    <row r="81" spans="2:53" ht="14.45" hidden="1" customHeight="1">
      <c r="B81" s="1784"/>
      <c r="C81" s="2090" t="str">
        <f>'使用量_1,2'!C81&amp;""</f>
        <v>登録番号+メニュー</v>
      </c>
      <c r="D81" s="2090"/>
      <c r="E81" s="2091" t="e">
        <f>'使用量_1,2'!E81&amp;""</f>
        <v>#N/A</v>
      </c>
      <c r="F81" s="1248" t="s">
        <v>3824</v>
      </c>
      <c r="G81" s="1248" t="s">
        <v>601</v>
      </c>
      <c r="H81" s="1246" t="s">
        <v>3868</v>
      </c>
      <c r="I81" s="649" t="str">
        <f>係数!I81</f>
        <v>千kWh</v>
      </c>
      <c r="J81" s="912"/>
      <c r="K81" s="750"/>
      <c r="L81" s="655"/>
      <c r="M81" s="656"/>
      <c r="N81" s="1177"/>
      <c r="O81" s="658"/>
      <c r="P81" s="658"/>
      <c r="Q81" s="658"/>
      <c r="R81" s="658"/>
      <c r="S81" s="658"/>
      <c r="T81" s="658"/>
      <c r="U81" s="658"/>
      <c r="V81" s="658"/>
      <c r="W81" s="658"/>
      <c r="X81" s="658"/>
      <c r="Y81" s="658"/>
      <c r="Z81" s="658"/>
      <c r="AA81" s="658"/>
      <c r="AB81" s="658"/>
      <c r="AC81" s="658"/>
      <c r="AD81" s="658"/>
      <c r="AE81" s="658"/>
      <c r="AF81" s="658"/>
      <c r="AG81" s="658"/>
      <c r="AH81" s="658"/>
      <c r="AI81" s="658"/>
      <c r="AJ81" s="658"/>
      <c r="AK81" s="658"/>
      <c r="AL81" s="658"/>
      <c r="AM81" s="658"/>
      <c r="AN81" s="658"/>
      <c r="AO81" s="658"/>
      <c r="AP81" s="658"/>
      <c r="AQ81" s="658"/>
      <c r="AR81" s="658"/>
      <c r="AS81" s="658"/>
      <c r="AT81" s="658"/>
      <c r="AU81" s="658"/>
      <c r="AV81" s="658"/>
      <c r="AW81" s="658"/>
      <c r="AX81" s="658"/>
      <c r="AY81" s="658"/>
      <c r="AZ81" s="658"/>
      <c r="BA81" s="658"/>
    </row>
    <row r="82" spans="2:53" ht="14.25" hidden="1">
      <c r="B82" s="1784"/>
      <c r="C82" s="2090"/>
      <c r="D82" s="2090"/>
      <c r="E82" s="2091"/>
      <c r="F82" s="1005" t="e">
        <f>'使用量_1,2'!F82</f>
        <v>#N/A</v>
      </c>
      <c r="G82" s="1006" t="e">
        <f>'使用量_1,2'!G82</f>
        <v>#N/A</v>
      </c>
      <c r="H82" s="1246" t="s">
        <v>3871</v>
      </c>
      <c r="I82" s="649" t="str">
        <f>係数!I82</f>
        <v>千kWh</v>
      </c>
      <c r="J82" s="912"/>
      <c r="K82" s="750"/>
      <c r="L82" s="655"/>
      <c r="M82" s="656"/>
      <c r="N82" s="1177"/>
      <c r="O82" s="658"/>
      <c r="P82" s="658"/>
      <c r="Q82" s="658"/>
      <c r="R82" s="658"/>
      <c r="S82" s="658"/>
      <c r="T82" s="658"/>
      <c r="U82" s="658"/>
      <c r="V82" s="658"/>
      <c r="W82" s="658"/>
      <c r="X82" s="658"/>
      <c r="Y82" s="658"/>
      <c r="Z82" s="658"/>
      <c r="AA82" s="658"/>
      <c r="AB82" s="658"/>
      <c r="AC82" s="658"/>
      <c r="AD82" s="658"/>
      <c r="AE82" s="658"/>
      <c r="AF82" s="658"/>
      <c r="AG82" s="658"/>
      <c r="AH82" s="658"/>
      <c r="AI82" s="658"/>
      <c r="AJ82" s="658"/>
      <c r="AK82" s="658"/>
      <c r="AL82" s="658"/>
      <c r="AM82" s="658"/>
      <c r="AN82" s="658"/>
      <c r="AO82" s="658"/>
      <c r="AP82" s="658"/>
      <c r="AQ82" s="658"/>
      <c r="AR82" s="658"/>
      <c r="AS82" s="658"/>
      <c r="AT82" s="658"/>
      <c r="AU82" s="658"/>
      <c r="AV82" s="658"/>
      <c r="AW82" s="658"/>
      <c r="AX82" s="658"/>
      <c r="AY82" s="658"/>
      <c r="AZ82" s="658"/>
      <c r="BA82" s="658"/>
    </row>
    <row r="83" spans="2:53" ht="14.45" hidden="1" customHeight="1">
      <c r="B83" s="1784"/>
      <c r="C83" s="2090" t="str">
        <f>'使用量_1,2'!C83&amp;""</f>
        <v>登録番号+メニュー</v>
      </c>
      <c r="D83" s="2090"/>
      <c r="E83" s="2091" t="e">
        <f>'使用量_1,2'!E83&amp;""</f>
        <v>#N/A</v>
      </c>
      <c r="F83" s="1248" t="s">
        <v>3824</v>
      </c>
      <c r="G83" s="1248" t="s">
        <v>601</v>
      </c>
      <c r="H83" s="1246" t="s">
        <v>3868</v>
      </c>
      <c r="I83" s="649" t="str">
        <f>係数!I83</f>
        <v>千kWh</v>
      </c>
      <c r="J83" s="912"/>
      <c r="K83" s="750"/>
      <c r="L83" s="655"/>
      <c r="M83" s="656"/>
      <c r="N83" s="1177"/>
      <c r="O83" s="658"/>
      <c r="P83" s="658"/>
      <c r="Q83" s="658"/>
      <c r="R83" s="658"/>
      <c r="S83" s="658"/>
      <c r="T83" s="658"/>
      <c r="U83" s="658"/>
      <c r="V83" s="658"/>
      <c r="W83" s="658"/>
      <c r="X83" s="658"/>
      <c r="Y83" s="658"/>
      <c r="Z83" s="658"/>
      <c r="AA83" s="658"/>
      <c r="AB83" s="658"/>
      <c r="AC83" s="658"/>
      <c r="AD83" s="658"/>
      <c r="AE83" s="658"/>
      <c r="AF83" s="658"/>
      <c r="AG83" s="658"/>
      <c r="AH83" s="658"/>
      <c r="AI83" s="658"/>
      <c r="AJ83" s="658"/>
      <c r="AK83" s="658"/>
      <c r="AL83" s="658"/>
      <c r="AM83" s="658"/>
      <c r="AN83" s="658"/>
      <c r="AO83" s="658"/>
      <c r="AP83" s="658"/>
      <c r="AQ83" s="658"/>
      <c r="AR83" s="658"/>
      <c r="AS83" s="658"/>
      <c r="AT83" s="658"/>
      <c r="AU83" s="658"/>
      <c r="AV83" s="658"/>
      <c r="AW83" s="658"/>
      <c r="AX83" s="658"/>
      <c r="AY83" s="658"/>
      <c r="AZ83" s="658"/>
      <c r="BA83" s="658"/>
    </row>
    <row r="84" spans="2:53" ht="14.25" hidden="1">
      <c r="B84" s="1784"/>
      <c r="C84" s="2090"/>
      <c r="D84" s="2090"/>
      <c r="E84" s="2091"/>
      <c r="F84" s="1005" t="e">
        <f>'使用量_1,2'!F84</f>
        <v>#N/A</v>
      </c>
      <c r="G84" s="1006" t="e">
        <f>'使用量_1,2'!G84</f>
        <v>#N/A</v>
      </c>
      <c r="H84" s="1246" t="s">
        <v>3871</v>
      </c>
      <c r="I84" s="649" t="str">
        <f>係数!I84</f>
        <v>千kWh</v>
      </c>
      <c r="J84" s="912"/>
      <c r="K84" s="750"/>
      <c r="L84" s="655"/>
      <c r="M84" s="656"/>
      <c r="N84" s="1177"/>
      <c r="O84" s="658"/>
      <c r="P84" s="658"/>
      <c r="Q84" s="658"/>
      <c r="R84" s="658"/>
      <c r="S84" s="658"/>
      <c r="T84" s="658"/>
      <c r="U84" s="658"/>
      <c r="V84" s="658"/>
      <c r="W84" s="658"/>
      <c r="X84" s="658"/>
      <c r="Y84" s="658"/>
      <c r="Z84" s="658"/>
      <c r="AA84" s="658"/>
      <c r="AB84" s="658"/>
      <c r="AC84" s="658"/>
      <c r="AD84" s="658"/>
      <c r="AE84" s="658"/>
      <c r="AF84" s="658"/>
      <c r="AG84" s="658"/>
      <c r="AH84" s="658"/>
      <c r="AI84" s="658"/>
      <c r="AJ84" s="658"/>
      <c r="AK84" s="658"/>
      <c r="AL84" s="658"/>
      <c r="AM84" s="658"/>
      <c r="AN84" s="658"/>
      <c r="AO84" s="658"/>
      <c r="AP84" s="658"/>
      <c r="AQ84" s="658"/>
      <c r="AR84" s="658"/>
      <c r="AS84" s="658"/>
      <c r="AT84" s="658"/>
      <c r="AU84" s="658"/>
      <c r="AV84" s="658"/>
      <c r="AW84" s="658"/>
      <c r="AX84" s="658"/>
      <c r="AY84" s="658"/>
      <c r="AZ84" s="658"/>
      <c r="BA84" s="658"/>
    </row>
    <row r="85" spans="2:53" ht="14.45" hidden="1" customHeight="1">
      <c r="B85" s="1784"/>
      <c r="C85" s="2090" t="str">
        <f>'使用量_1,2'!C85&amp;""</f>
        <v>登録番号+メニュー</v>
      </c>
      <c r="D85" s="2090"/>
      <c r="E85" s="2091" t="e">
        <f>'使用量_1,2'!E85&amp;""</f>
        <v>#N/A</v>
      </c>
      <c r="F85" s="1248" t="s">
        <v>3824</v>
      </c>
      <c r="G85" s="1248" t="s">
        <v>601</v>
      </c>
      <c r="H85" s="1246" t="s">
        <v>3868</v>
      </c>
      <c r="I85" s="649" t="str">
        <f>係数!I85</f>
        <v>千kWh</v>
      </c>
      <c r="J85" s="912"/>
      <c r="K85" s="750"/>
      <c r="L85" s="655"/>
      <c r="M85" s="656"/>
      <c r="N85" s="1177"/>
      <c r="O85" s="658"/>
      <c r="P85" s="658"/>
      <c r="Q85" s="658"/>
      <c r="R85" s="658"/>
      <c r="S85" s="658"/>
      <c r="T85" s="658"/>
      <c r="U85" s="658"/>
      <c r="V85" s="658"/>
      <c r="W85" s="658"/>
      <c r="X85" s="658"/>
      <c r="Y85" s="658"/>
      <c r="Z85" s="658"/>
      <c r="AA85" s="658"/>
      <c r="AB85" s="658"/>
      <c r="AC85" s="658"/>
      <c r="AD85" s="658"/>
      <c r="AE85" s="658"/>
      <c r="AF85" s="658"/>
      <c r="AG85" s="658"/>
      <c r="AH85" s="658"/>
      <c r="AI85" s="658"/>
      <c r="AJ85" s="658"/>
      <c r="AK85" s="658"/>
      <c r="AL85" s="658"/>
      <c r="AM85" s="658"/>
      <c r="AN85" s="658"/>
      <c r="AO85" s="658"/>
      <c r="AP85" s="658"/>
      <c r="AQ85" s="658"/>
      <c r="AR85" s="658"/>
      <c r="AS85" s="658"/>
      <c r="AT85" s="658"/>
      <c r="AU85" s="658"/>
      <c r="AV85" s="658"/>
      <c r="AW85" s="658"/>
      <c r="AX85" s="658"/>
      <c r="AY85" s="658"/>
      <c r="AZ85" s="658"/>
      <c r="BA85" s="658"/>
    </row>
    <row r="86" spans="2:53" ht="14.25" hidden="1">
      <c r="B86" s="1784"/>
      <c r="C86" s="2090"/>
      <c r="D86" s="2090"/>
      <c r="E86" s="2091"/>
      <c r="F86" s="1005" t="e">
        <f>'使用量_1,2'!F86</f>
        <v>#N/A</v>
      </c>
      <c r="G86" s="1006" t="e">
        <f>'使用量_1,2'!G86</f>
        <v>#N/A</v>
      </c>
      <c r="H86" s="1246" t="s">
        <v>3871</v>
      </c>
      <c r="I86" s="649" t="str">
        <f>係数!I86</f>
        <v>千kWh</v>
      </c>
      <c r="J86" s="912"/>
      <c r="K86" s="750"/>
      <c r="L86" s="655"/>
      <c r="M86" s="656"/>
      <c r="N86" s="1177"/>
      <c r="O86" s="658"/>
      <c r="P86" s="658"/>
      <c r="Q86" s="658"/>
      <c r="R86" s="658"/>
      <c r="S86" s="658"/>
      <c r="T86" s="658"/>
      <c r="U86" s="658"/>
      <c r="V86" s="658"/>
      <c r="W86" s="658"/>
      <c r="X86" s="658"/>
      <c r="Y86" s="658"/>
      <c r="Z86" s="658"/>
      <c r="AA86" s="658"/>
      <c r="AB86" s="658"/>
      <c r="AC86" s="658"/>
      <c r="AD86" s="658"/>
      <c r="AE86" s="658"/>
      <c r="AF86" s="658"/>
      <c r="AG86" s="658"/>
      <c r="AH86" s="658"/>
      <c r="AI86" s="658"/>
      <c r="AJ86" s="658"/>
      <c r="AK86" s="658"/>
      <c r="AL86" s="658"/>
      <c r="AM86" s="658"/>
      <c r="AN86" s="658"/>
      <c r="AO86" s="658"/>
      <c r="AP86" s="658"/>
      <c r="AQ86" s="658"/>
      <c r="AR86" s="658"/>
      <c r="AS86" s="658"/>
      <c r="AT86" s="658"/>
      <c r="AU86" s="658"/>
      <c r="AV86" s="658"/>
      <c r="AW86" s="658"/>
      <c r="AX86" s="658"/>
      <c r="AY86" s="658"/>
      <c r="AZ86" s="658"/>
      <c r="BA86" s="658"/>
    </row>
    <row r="87" spans="2:53" ht="14.45" hidden="1" customHeight="1">
      <c r="B87" s="1784"/>
      <c r="C87" s="2090" t="str">
        <f>'使用量_1,2'!C87&amp;""</f>
        <v>登録番号+メニュー</v>
      </c>
      <c r="D87" s="2090"/>
      <c r="E87" s="2091" t="e">
        <f>'使用量_1,2'!E87&amp;""</f>
        <v>#N/A</v>
      </c>
      <c r="F87" s="1248" t="s">
        <v>3824</v>
      </c>
      <c r="G87" s="1248" t="s">
        <v>601</v>
      </c>
      <c r="H87" s="1246" t="s">
        <v>3868</v>
      </c>
      <c r="I87" s="649" t="str">
        <f>係数!I87</f>
        <v>千kWh</v>
      </c>
      <c r="J87" s="912"/>
      <c r="K87" s="750"/>
      <c r="L87" s="655"/>
      <c r="M87" s="656"/>
      <c r="N87" s="1177"/>
      <c r="O87" s="658"/>
      <c r="P87" s="658"/>
      <c r="Q87" s="658"/>
      <c r="R87" s="658"/>
      <c r="S87" s="658"/>
      <c r="T87" s="658"/>
      <c r="U87" s="658"/>
      <c r="V87" s="658"/>
      <c r="W87" s="658"/>
      <c r="X87" s="658"/>
      <c r="Y87" s="658"/>
      <c r="Z87" s="658"/>
      <c r="AA87" s="658"/>
      <c r="AB87" s="658"/>
      <c r="AC87" s="658"/>
      <c r="AD87" s="658"/>
      <c r="AE87" s="658"/>
      <c r="AF87" s="658"/>
      <c r="AG87" s="658"/>
      <c r="AH87" s="658"/>
      <c r="AI87" s="658"/>
      <c r="AJ87" s="658"/>
      <c r="AK87" s="658"/>
      <c r="AL87" s="658"/>
      <c r="AM87" s="658"/>
      <c r="AN87" s="658"/>
      <c r="AO87" s="658"/>
      <c r="AP87" s="658"/>
      <c r="AQ87" s="658"/>
      <c r="AR87" s="658"/>
      <c r="AS87" s="658"/>
      <c r="AT87" s="658"/>
      <c r="AU87" s="658"/>
      <c r="AV87" s="658"/>
      <c r="AW87" s="658"/>
      <c r="AX87" s="658"/>
      <c r="AY87" s="658"/>
      <c r="AZ87" s="658"/>
      <c r="BA87" s="658"/>
    </row>
    <row r="88" spans="2:53" ht="14.25" hidden="1">
      <c r="B88" s="1784"/>
      <c r="C88" s="2090"/>
      <c r="D88" s="2090"/>
      <c r="E88" s="2091"/>
      <c r="F88" s="1005" t="e">
        <f>'使用量_1,2'!F88</f>
        <v>#N/A</v>
      </c>
      <c r="G88" s="1006" t="e">
        <f>'使用量_1,2'!G88</f>
        <v>#N/A</v>
      </c>
      <c r="H88" s="1246" t="s">
        <v>3871</v>
      </c>
      <c r="I88" s="649" t="str">
        <f>係数!I88</f>
        <v>千kWh</v>
      </c>
      <c r="J88" s="912"/>
      <c r="K88" s="750"/>
      <c r="L88" s="655"/>
      <c r="M88" s="656"/>
      <c r="N88" s="1177"/>
      <c r="O88" s="658"/>
      <c r="P88" s="658"/>
      <c r="Q88" s="658"/>
      <c r="R88" s="658"/>
      <c r="S88" s="658"/>
      <c r="T88" s="658"/>
      <c r="U88" s="658"/>
      <c r="V88" s="658"/>
      <c r="W88" s="658"/>
      <c r="X88" s="658"/>
      <c r="Y88" s="658"/>
      <c r="Z88" s="658"/>
      <c r="AA88" s="658"/>
      <c r="AB88" s="658"/>
      <c r="AC88" s="658"/>
      <c r="AD88" s="658"/>
      <c r="AE88" s="658"/>
      <c r="AF88" s="658"/>
      <c r="AG88" s="658"/>
      <c r="AH88" s="658"/>
      <c r="AI88" s="658"/>
      <c r="AJ88" s="658"/>
      <c r="AK88" s="658"/>
      <c r="AL88" s="658"/>
      <c r="AM88" s="658"/>
      <c r="AN88" s="658"/>
      <c r="AO88" s="658"/>
      <c r="AP88" s="658"/>
      <c r="AQ88" s="658"/>
      <c r="AR88" s="658"/>
      <c r="AS88" s="658"/>
      <c r="AT88" s="658"/>
      <c r="AU88" s="658"/>
      <c r="AV88" s="658"/>
      <c r="AW88" s="658"/>
      <c r="AX88" s="658"/>
      <c r="AY88" s="658"/>
      <c r="AZ88" s="658"/>
      <c r="BA88" s="658"/>
    </row>
    <row r="89" spans="2:53" ht="14.45" hidden="1" customHeight="1">
      <c r="B89" s="1784"/>
      <c r="C89" s="2090" t="str">
        <f>'使用量_1,2'!C89&amp;""</f>
        <v>登録番号+メニュー</v>
      </c>
      <c r="D89" s="2090"/>
      <c r="E89" s="2091" t="e">
        <f>'使用量_1,2'!E89&amp;""</f>
        <v>#N/A</v>
      </c>
      <c r="F89" s="1248" t="s">
        <v>3824</v>
      </c>
      <c r="G89" s="1248" t="s">
        <v>601</v>
      </c>
      <c r="H89" s="1246" t="s">
        <v>3868</v>
      </c>
      <c r="I89" s="649" t="str">
        <f>係数!I89</f>
        <v>千kWh</v>
      </c>
      <c r="J89" s="912"/>
      <c r="K89" s="750"/>
      <c r="L89" s="655"/>
      <c r="M89" s="656"/>
      <c r="N89" s="1177"/>
      <c r="O89" s="658"/>
      <c r="P89" s="658"/>
      <c r="Q89" s="658"/>
      <c r="R89" s="658"/>
      <c r="S89" s="658"/>
      <c r="T89" s="658"/>
      <c r="U89" s="658"/>
      <c r="V89" s="658"/>
      <c r="W89" s="658"/>
      <c r="X89" s="658"/>
      <c r="Y89" s="658"/>
      <c r="Z89" s="658"/>
      <c r="AA89" s="658"/>
      <c r="AB89" s="658"/>
      <c r="AC89" s="658"/>
      <c r="AD89" s="658"/>
      <c r="AE89" s="658"/>
      <c r="AF89" s="658"/>
      <c r="AG89" s="658"/>
      <c r="AH89" s="658"/>
      <c r="AI89" s="658"/>
      <c r="AJ89" s="658"/>
      <c r="AK89" s="658"/>
      <c r="AL89" s="658"/>
      <c r="AM89" s="658"/>
      <c r="AN89" s="658"/>
      <c r="AO89" s="658"/>
      <c r="AP89" s="658"/>
      <c r="AQ89" s="658"/>
      <c r="AR89" s="658"/>
      <c r="AS89" s="658"/>
      <c r="AT89" s="658"/>
      <c r="AU89" s="658"/>
      <c r="AV89" s="658"/>
      <c r="AW89" s="658"/>
      <c r="AX89" s="658"/>
      <c r="AY89" s="658"/>
      <c r="AZ89" s="658"/>
      <c r="BA89" s="658"/>
    </row>
    <row r="90" spans="2:53" ht="14.25" hidden="1">
      <c r="B90" s="1784"/>
      <c r="C90" s="2090"/>
      <c r="D90" s="2090"/>
      <c r="E90" s="2091"/>
      <c r="F90" s="1005" t="e">
        <f>'使用量_1,2'!F90</f>
        <v>#N/A</v>
      </c>
      <c r="G90" s="1006" t="e">
        <f>'使用量_1,2'!G90</f>
        <v>#N/A</v>
      </c>
      <c r="H90" s="1246" t="s">
        <v>3871</v>
      </c>
      <c r="I90" s="649" t="str">
        <f>係数!I90</f>
        <v>千kWh</v>
      </c>
      <c r="J90" s="912"/>
      <c r="K90" s="750"/>
      <c r="L90" s="655"/>
      <c r="M90" s="656"/>
      <c r="N90" s="1177"/>
      <c r="O90" s="658"/>
      <c r="P90" s="658"/>
      <c r="Q90" s="658"/>
      <c r="R90" s="658"/>
      <c r="S90" s="658"/>
      <c r="T90" s="658"/>
      <c r="U90" s="658"/>
      <c r="V90" s="658"/>
      <c r="W90" s="658"/>
      <c r="X90" s="658"/>
      <c r="Y90" s="658"/>
      <c r="Z90" s="658"/>
      <c r="AA90" s="658"/>
      <c r="AB90" s="658"/>
      <c r="AC90" s="658"/>
      <c r="AD90" s="658"/>
      <c r="AE90" s="658"/>
      <c r="AF90" s="658"/>
      <c r="AG90" s="658"/>
      <c r="AH90" s="658"/>
      <c r="AI90" s="658"/>
      <c r="AJ90" s="658"/>
      <c r="AK90" s="658"/>
      <c r="AL90" s="658"/>
      <c r="AM90" s="658"/>
      <c r="AN90" s="658"/>
      <c r="AO90" s="658"/>
      <c r="AP90" s="658"/>
      <c r="AQ90" s="658"/>
      <c r="AR90" s="658"/>
      <c r="AS90" s="658"/>
      <c r="AT90" s="658"/>
      <c r="AU90" s="658"/>
      <c r="AV90" s="658"/>
      <c r="AW90" s="658"/>
      <c r="AX90" s="658"/>
      <c r="AY90" s="658"/>
      <c r="AZ90" s="658"/>
      <c r="BA90" s="658"/>
    </row>
    <row r="91" spans="2:53" ht="14.45" hidden="1" customHeight="1">
      <c r="B91" s="1784"/>
      <c r="C91" s="2090" t="str">
        <f>'使用量_1,2'!C91&amp;""</f>
        <v>登録番号+メニュー</v>
      </c>
      <c r="D91" s="2090"/>
      <c r="E91" s="2091" t="e">
        <f>'使用量_1,2'!E91&amp;""</f>
        <v>#N/A</v>
      </c>
      <c r="F91" s="1248" t="s">
        <v>3824</v>
      </c>
      <c r="G91" s="1248" t="s">
        <v>601</v>
      </c>
      <c r="H91" s="1246" t="s">
        <v>3868</v>
      </c>
      <c r="I91" s="649" t="str">
        <f>係数!I91</f>
        <v>千kWh</v>
      </c>
      <c r="J91" s="912"/>
      <c r="K91" s="750"/>
      <c r="L91" s="655"/>
      <c r="M91" s="656"/>
      <c r="N91" s="1177"/>
      <c r="O91" s="658"/>
      <c r="P91" s="658"/>
      <c r="Q91" s="658"/>
      <c r="R91" s="658"/>
      <c r="S91" s="658"/>
      <c r="T91" s="658"/>
      <c r="U91" s="658"/>
      <c r="V91" s="658"/>
      <c r="W91" s="658"/>
      <c r="X91" s="658"/>
      <c r="Y91" s="658"/>
      <c r="Z91" s="658"/>
      <c r="AA91" s="658"/>
      <c r="AB91" s="658"/>
      <c r="AC91" s="658"/>
      <c r="AD91" s="658"/>
      <c r="AE91" s="658"/>
      <c r="AF91" s="658"/>
      <c r="AG91" s="658"/>
      <c r="AH91" s="658"/>
      <c r="AI91" s="658"/>
      <c r="AJ91" s="658"/>
      <c r="AK91" s="658"/>
      <c r="AL91" s="658"/>
      <c r="AM91" s="658"/>
      <c r="AN91" s="658"/>
      <c r="AO91" s="658"/>
      <c r="AP91" s="658"/>
      <c r="AQ91" s="658"/>
      <c r="AR91" s="658"/>
      <c r="AS91" s="658"/>
      <c r="AT91" s="658"/>
      <c r="AU91" s="658"/>
      <c r="AV91" s="658"/>
      <c r="AW91" s="658"/>
      <c r="AX91" s="658"/>
      <c r="AY91" s="658"/>
      <c r="AZ91" s="658"/>
      <c r="BA91" s="658"/>
    </row>
    <row r="92" spans="2:53" ht="14.25" hidden="1">
      <c r="B92" s="1784"/>
      <c r="C92" s="2090"/>
      <c r="D92" s="2090"/>
      <c r="E92" s="2091"/>
      <c r="F92" s="1005" t="e">
        <f>'使用量_1,2'!F92</f>
        <v>#N/A</v>
      </c>
      <c r="G92" s="1006" t="e">
        <f>'使用量_1,2'!G92</f>
        <v>#N/A</v>
      </c>
      <c r="H92" s="1246" t="s">
        <v>3871</v>
      </c>
      <c r="I92" s="649" t="str">
        <f>係数!I92</f>
        <v>千kWh</v>
      </c>
      <c r="J92" s="912"/>
      <c r="K92" s="750"/>
      <c r="L92" s="655"/>
      <c r="M92" s="656"/>
      <c r="N92" s="1177"/>
      <c r="O92" s="658"/>
      <c r="P92" s="658"/>
      <c r="Q92" s="658"/>
      <c r="R92" s="658"/>
      <c r="S92" s="658"/>
      <c r="T92" s="658"/>
      <c r="U92" s="658"/>
      <c r="V92" s="658"/>
      <c r="W92" s="658"/>
      <c r="X92" s="658"/>
      <c r="Y92" s="658"/>
      <c r="Z92" s="658"/>
      <c r="AA92" s="658"/>
      <c r="AB92" s="658"/>
      <c r="AC92" s="658"/>
      <c r="AD92" s="658"/>
      <c r="AE92" s="658"/>
      <c r="AF92" s="658"/>
      <c r="AG92" s="658"/>
      <c r="AH92" s="658"/>
      <c r="AI92" s="658"/>
      <c r="AJ92" s="658"/>
      <c r="AK92" s="658"/>
      <c r="AL92" s="658"/>
      <c r="AM92" s="658"/>
      <c r="AN92" s="658"/>
      <c r="AO92" s="658"/>
      <c r="AP92" s="658"/>
      <c r="AQ92" s="658"/>
      <c r="AR92" s="658"/>
      <c r="AS92" s="658"/>
      <c r="AT92" s="658"/>
      <c r="AU92" s="658"/>
      <c r="AV92" s="658"/>
      <c r="AW92" s="658"/>
      <c r="AX92" s="658"/>
      <c r="AY92" s="658"/>
      <c r="AZ92" s="658"/>
      <c r="BA92" s="658"/>
    </row>
    <row r="93" spans="2:53" ht="14.45" hidden="1" customHeight="1">
      <c r="B93" s="1784"/>
      <c r="C93" s="2090" t="str">
        <f>'使用量_1,2'!C93&amp;""</f>
        <v>登録番号+メニュー</v>
      </c>
      <c r="D93" s="2090"/>
      <c r="E93" s="2091" t="e">
        <f>'使用量_1,2'!E93&amp;""</f>
        <v>#N/A</v>
      </c>
      <c r="F93" s="1248" t="s">
        <v>3824</v>
      </c>
      <c r="G93" s="1248" t="s">
        <v>601</v>
      </c>
      <c r="H93" s="1246" t="s">
        <v>3868</v>
      </c>
      <c r="I93" s="649" t="str">
        <f>係数!I93</f>
        <v>千kWh</v>
      </c>
      <c r="J93" s="912"/>
      <c r="K93" s="750"/>
      <c r="L93" s="655"/>
      <c r="M93" s="656"/>
      <c r="N93" s="1177"/>
      <c r="O93" s="658"/>
      <c r="P93" s="658"/>
      <c r="Q93" s="658"/>
      <c r="R93" s="658"/>
      <c r="S93" s="658"/>
      <c r="T93" s="658"/>
      <c r="U93" s="658"/>
      <c r="V93" s="658"/>
      <c r="W93" s="658"/>
      <c r="X93" s="658"/>
      <c r="Y93" s="658"/>
      <c r="Z93" s="658"/>
      <c r="AA93" s="658"/>
      <c r="AB93" s="658"/>
      <c r="AC93" s="658"/>
      <c r="AD93" s="658"/>
      <c r="AE93" s="658"/>
      <c r="AF93" s="658"/>
      <c r="AG93" s="658"/>
      <c r="AH93" s="658"/>
      <c r="AI93" s="658"/>
      <c r="AJ93" s="658"/>
      <c r="AK93" s="658"/>
      <c r="AL93" s="658"/>
      <c r="AM93" s="658"/>
      <c r="AN93" s="658"/>
      <c r="AO93" s="658"/>
      <c r="AP93" s="658"/>
      <c r="AQ93" s="658"/>
      <c r="AR93" s="658"/>
      <c r="AS93" s="658"/>
      <c r="AT93" s="658"/>
      <c r="AU93" s="658"/>
      <c r="AV93" s="658"/>
      <c r="AW93" s="658"/>
      <c r="AX93" s="658"/>
      <c r="AY93" s="658"/>
      <c r="AZ93" s="658"/>
      <c r="BA93" s="658"/>
    </row>
    <row r="94" spans="2:53" ht="14.25" hidden="1">
      <c r="B94" s="1784"/>
      <c r="C94" s="2090"/>
      <c r="D94" s="2090"/>
      <c r="E94" s="2091"/>
      <c r="F94" s="1005" t="e">
        <f>'使用量_1,2'!F94</f>
        <v>#N/A</v>
      </c>
      <c r="G94" s="1006" t="e">
        <f>'使用量_1,2'!G94</f>
        <v>#N/A</v>
      </c>
      <c r="H94" s="1246" t="s">
        <v>3871</v>
      </c>
      <c r="I94" s="649" t="str">
        <f>係数!I94</f>
        <v>千kWh</v>
      </c>
      <c r="J94" s="912"/>
      <c r="K94" s="750"/>
      <c r="L94" s="655"/>
      <c r="M94" s="656"/>
      <c r="N94" s="1177"/>
      <c r="O94" s="658"/>
      <c r="P94" s="658"/>
      <c r="Q94" s="658"/>
      <c r="R94" s="658"/>
      <c r="S94" s="658"/>
      <c r="T94" s="658"/>
      <c r="U94" s="658"/>
      <c r="V94" s="658"/>
      <c r="W94" s="658"/>
      <c r="X94" s="658"/>
      <c r="Y94" s="658"/>
      <c r="Z94" s="658"/>
      <c r="AA94" s="658"/>
      <c r="AB94" s="658"/>
      <c r="AC94" s="658"/>
      <c r="AD94" s="658"/>
      <c r="AE94" s="658"/>
      <c r="AF94" s="658"/>
      <c r="AG94" s="658"/>
      <c r="AH94" s="658"/>
      <c r="AI94" s="658"/>
      <c r="AJ94" s="658"/>
      <c r="AK94" s="658"/>
      <c r="AL94" s="658"/>
      <c r="AM94" s="658"/>
      <c r="AN94" s="658"/>
      <c r="AO94" s="658"/>
      <c r="AP94" s="658"/>
      <c r="AQ94" s="658"/>
      <c r="AR94" s="658"/>
      <c r="AS94" s="658"/>
      <c r="AT94" s="658"/>
      <c r="AU94" s="658"/>
      <c r="AV94" s="658"/>
      <c r="AW94" s="658"/>
      <c r="AX94" s="658"/>
      <c r="AY94" s="658"/>
      <c r="AZ94" s="658"/>
      <c r="BA94" s="658"/>
    </row>
    <row r="95" spans="2:53" ht="14.45" hidden="1" customHeight="1">
      <c r="B95" s="1784"/>
      <c r="C95" s="2090" t="str">
        <f>'使用量_1,2'!C95&amp;""</f>
        <v>登録番号+メニュー</v>
      </c>
      <c r="D95" s="2090"/>
      <c r="E95" s="2091" t="e">
        <f>'使用量_1,2'!E95&amp;""</f>
        <v>#N/A</v>
      </c>
      <c r="F95" s="1248" t="s">
        <v>3824</v>
      </c>
      <c r="G95" s="1248" t="s">
        <v>601</v>
      </c>
      <c r="H95" s="1246" t="s">
        <v>3868</v>
      </c>
      <c r="I95" s="649" t="str">
        <f>係数!I95</f>
        <v>千kWh</v>
      </c>
      <c r="J95" s="912"/>
      <c r="K95" s="750"/>
      <c r="L95" s="655"/>
      <c r="M95" s="656"/>
      <c r="N95" s="1177"/>
      <c r="O95" s="658"/>
      <c r="P95" s="658"/>
      <c r="Q95" s="658"/>
      <c r="R95" s="658"/>
      <c r="S95" s="658"/>
      <c r="T95" s="658"/>
      <c r="U95" s="658"/>
      <c r="V95" s="658"/>
      <c r="W95" s="658"/>
      <c r="X95" s="658"/>
      <c r="Y95" s="658"/>
      <c r="Z95" s="658"/>
      <c r="AA95" s="658"/>
      <c r="AB95" s="658"/>
      <c r="AC95" s="658"/>
      <c r="AD95" s="658"/>
      <c r="AE95" s="658"/>
      <c r="AF95" s="658"/>
      <c r="AG95" s="658"/>
      <c r="AH95" s="658"/>
      <c r="AI95" s="658"/>
      <c r="AJ95" s="658"/>
      <c r="AK95" s="658"/>
      <c r="AL95" s="658"/>
      <c r="AM95" s="658"/>
      <c r="AN95" s="658"/>
      <c r="AO95" s="658"/>
      <c r="AP95" s="658"/>
      <c r="AQ95" s="658"/>
      <c r="AR95" s="658"/>
      <c r="AS95" s="658"/>
      <c r="AT95" s="658"/>
      <c r="AU95" s="658"/>
      <c r="AV95" s="658"/>
      <c r="AW95" s="658"/>
      <c r="AX95" s="658"/>
      <c r="AY95" s="658"/>
      <c r="AZ95" s="658"/>
      <c r="BA95" s="658"/>
    </row>
    <row r="96" spans="2:53" ht="14.25" hidden="1">
      <c r="B96" s="1784"/>
      <c r="C96" s="2090"/>
      <c r="D96" s="2090"/>
      <c r="E96" s="2091"/>
      <c r="F96" s="1005" t="e">
        <f>'使用量_1,2'!F96</f>
        <v>#N/A</v>
      </c>
      <c r="G96" s="1006" t="e">
        <f>'使用量_1,2'!G96</f>
        <v>#N/A</v>
      </c>
      <c r="H96" s="1246" t="s">
        <v>3871</v>
      </c>
      <c r="I96" s="649" t="str">
        <f>係数!I96</f>
        <v>千kWh</v>
      </c>
      <c r="J96" s="912"/>
      <c r="K96" s="750"/>
      <c r="L96" s="655"/>
      <c r="M96" s="656"/>
      <c r="N96" s="1177"/>
      <c r="O96" s="658"/>
      <c r="P96" s="658"/>
      <c r="Q96" s="658"/>
      <c r="R96" s="658"/>
      <c r="S96" s="658"/>
      <c r="T96" s="658"/>
      <c r="U96" s="658"/>
      <c r="V96" s="658"/>
      <c r="W96" s="658"/>
      <c r="X96" s="658"/>
      <c r="Y96" s="658"/>
      <c r="Z96" s="658"/>
      <c r="AA96" s="658"/>
      <c r="AB96" s="658"/>
      <c r="AC96" s="658"/>
      <c r="AD96" s="658"/>
      <c r="AE96" s="658"/>
      <c r="AF96" s="658"/>
      <c r="AG96" s="658"/>
      <c r="AH96" s="658"/>
      <c r="AI96" s="658"/>
      <c r="AJ96" s="658"/>
      <c r="AK96" s="658"/>
      <c r="AL96" s="658"/>
      <c r="AM96" s="658"/>
      <c r="AN96" s="658"/>
      <c r="AO96" s="658"/>
      <c r="AP96" s="658"/>
      <c r="AQ96" s="658"/>
      <c r="AR96" s="658"/>
      <c r="AS96" s="658"/>
      <c r="AT96" s="658"/>
      <c r="AU96" s="658"/>
      <c r="AV96" s="658"/>
      <c r="AW96" s="658"/>
      <c r="AX96" s="658"/>
      <c r="AY96" s="658"/>
      <c r="AZ96" s="658"/>
      <c r="BA96" s="658"/>
    </row>
    <row r="97" spans="2:53" ht="14.45" hidden="1" customHeight="1">
      <c r="B97" s="1784"/>
      <c r="C97" s="2090" t="str">
        <f>'使用量_1,2'!C97&amp;""</f>
        <v>登録番号+メニュー</v>
      </c>
      <c r="D97" s="2090"/>
      <c r="E97" s="2091" t="e">
        <f>'使用量_1,2'!E97&amp;""</f>
        <v>#N/A</v>
      </c>
      <c r="F97" s="1248" t="s">
        <v>3824</v>
      </c>
      <c r="G97" s="1248" t="s">
        <v>601</v>
      </c>
      <c r="H97" s="1246" t="s">
        <v>3868</v>
      </c>
      <c r="I97" s="649" t="str">
        <f>係数!I97</f>
        <v>千kWh</v>
      </c>
      <c r="J97" s="912"/>
      <c r="K97" s="750"/>
      <c r="L97" s="655"/>
      <c r="M97" s="656"/>
      <c r="N97" s="1177"/>
      <c r="O97" s="658"/>
      <c r="P97" s="658"/>
      <c r="Q97" s="658"/>
      <c r="R97" s="658"/>
      <c r="S97" s="658"/>
      <c r="T97" s="658"/>
      <c r="U97" s="658"/>
      <c r="V97" s="658"/>
      <c r="W97" s="658"/>
      <c r="X97" s="658"/>
      <c r="Y97" s="658"/>
      <c r="Z97" s="658"/>
      <c r="AA97" s="658"/>
      <c r="AB97" s="658"/>
      <c r="AC97" s="658"/>
      <c r="AD97" s="658"/>
      <c r="AE97" s="658"/>
      <c r="AF97" s="658"/>
      <c r="AG97" s="658"/>
      <c r="AH97" s="658"/>
      <c r="AI97" s="658"/>
      <c r="AJ97" s="658"/>
      <c r="AK97" s="658"/>
      <c r="AL97" s="658"/>
      <c r="AM97" s="658"/>
      <c r="AN97" s="658"/>
      <c r="AO97" s="658"/>
      <c r="AP97" s="658"/>
      <c r="AQ97" s="658"/>
      <c r="AR97" s="658"/>
      <c r="AS97" s="658"/>
      <c r="AT97" s="658"/>
      <c r="AU97" s="658"/>
      <c r="AV97" s="658"/>
      <c r="AW97" s="658"/>
      <c r="AX97" s="658"/>
      <c r="AY97" s="658"/>
      <c r="AZ97" s="658"/>
      <c r="BA97" s="658"/>
    </row>
    <row r="98" spans="2:53" ht="14.25" hidden="1">
      <c r="B98" s="1784"/>
      <c r="C98" s="2090"/>
      <c r="D98" s="2090"/>
      <c r="E98" s="2091"/>
      <c r="F98" s="1005" t="e">
        <f>'使用量_1,2'!F98</f>
        <v>#N/A</v>
      </c>
      <c r="G98" s="1006" t="e">
        <f>'使用量_1,2'!G98</f>
        <v>#N/A</v>
      </c>
      <c r="H98" s="1246" t="s">
        <v>3871</v>
      </c>
      <c r="I98" s="649" t="str">
        <f>係数!I98</f>
        <v>千kWh</v>
      </c>
      <c r="J98" s="912"/>
      <c r="K98" s="750"/>
      <c r="L98" s="655"/>
      <c r="M98" s="656"/>
      <c r="N98" s="1177"/>
      <c r="O98" s="658"/>
      <c r="P98" s="658"/>
      <c r="Q98" s="658"/>
      <c r="R98" s="658"/>
      <c r="S98" s="658"/>
      <c r="T98" s="658"/>
      <c r="U98" s="658"/>
      <c r="V98" s="658"/>
      <c r="W98" s="658"/>
      <c r="X98" s="658"/>
      <c r="Y98" s="658"/>
      <c r="Z98" s="658"/>
      <c r="AA98" s="658"/>
      <c r="AB98" s="658"/>
      <c r="AC98" s="658"/>
      <c r="AD98" s="658"/>
      <c r="AE98" s="658"/>
      <c r="AF98" s="658"/>
      <c r="AG98" s="658"/>
      <c r="AH98" s="658"/>
      <c r="AI98" s="658"/>
      <c r="AJ98" s="658"/>
      <c r="AK98" s="658"/>
      <c r="AL98" s="658"/>
      <c r="AM98" s="658"/>
      <c r="AN98" s="658"/>
      <c r="AO98" s="658"/>
      <c r="AP98" s="658"/>
      <c r="AQ98" s="658"/>
      <c r="AR98" s="658"/>
      <c r="AS98" s="658"/>
      <c r="AT98" s="658"/>
      <c r="AU98" s="658"/>
      <c r="AV98" s="658"/>
      <c r="AW98" s="658"/>
      <c r="AX98" s="658"/>
      <c r="AY98" s="658"/>
      <c r="AZ98" s="658"/>
      <c r="BA98" s="658"/>
    </row>
    <row r="99" spans="2:53" ht="14.45" hidden="1" customHeight="1">
      <c r="B99" s="1784"/>
      <c r="C99" s="2090" t="str">
        <f>'使用量_1,2'!C99&amp;""</f>
        <v>登録番号+メニュー</v>
      </c>
      <c r="D99" s="2090"/>
      <c r="E99" s="2091" t="e">
        <f>'使用量_1,2'!E99&amp;""</f>
        <v>#N/A</v>
      </c>
      <c r="F99" s="1248" t="s">
        <v>3824</v>
      </c>
      <c r="G99" s="1248" t="s">
        <v>601</v>
      </c>
      <c r="H99" s="1246" t="s">
        <v>3868</v>
      </c>
      <c r="I99" s="649" t="str">
        <f>係数!I99</f>
        <v>千kWh</v>
      </c>
      <c r="J99" s="912"/>
      <c r="K99" s="750"/>
      <c r="L99" s="655"/>
      <c r="M99" s="656"/>
      <c r="N99" s="1177"/>
      <c r="O99" s="658"/>
      <c r="P99" s="658"/>
      <c r="Q99" s="658"/>
      <c r="R99" s="658"/>
      <c r="S99" s="658"/>
      <c r="T99" s="658"/>
      <c r="U99" s="658"/>
      <c r="V99" s="658"/>
      <c r="W99" s="658"/>
      <c r="X99" s="658"/>
      <c r="Y99" s="658"/>
      <c r="Z99" s="658"/>
      <c r="AA99" s="658"/>
      <c r="AB99" s="658"/>
      <c r="AC99" s="658"/>
      <c r="AD99" s="658"/>
      <c r="AE99" s="658"/>
      <c r="AF99" s="658"/>
      <c r="AG99" s="658"/>
      <c r="AH99" s="658"/>
      <c r="AI99" s="658"/>
      <c r="AJ99" s="658"/>
      <c r="AK99" s="658"/>
      <c r="AL99" s="658"/>
      <c r="AM99" s="658"/>
      <c r="AN99" s="658"/>
      <c r="AO99" s="658"/>
      <c r="AP99" s="658"/>
      <c r="AQ99" s="658"/>
      <c r="AR99" s="658"/>
      <c r="AS99" s="658"/>
      <c r="AT99" s="658"/>
      <c r="AU99" s="658"/>
      <c r="AV99" s="658"/>
      <c r="AW99" s="658"/>
      <c r="AX99" s="658"/>
      <c r="AY99" s="658"/>
      <c r="AZ99" s="658"/>
      <c r="BA99" s="658"/>
    </row>
    <row r="100" spans="2:53" ht="14.25" hidden="1">
      <c r="B100" s="1784"/>
      <c r="C100" s="2090"/>
      <c r="D100" s="2090"/>
      <c r="E100" s="2091"/>
      <c r="F100" s="1005" t="e">
        <f>'使用量_1,2'!F100</f>
        <v>#N/A</v>
      </c>
      <c r="G100" s="1006" t="e">
        <f>'使用量_1,2'!G100</f>
        <v>#N/A</v>
      </c>
      <c r="H100" s="1246" t="s">
        <v>3871</v>
      </c>
      <c r="I100" s="649" t="str">
        <f>係数!I100</f>
        <v>千kWh</v>
      </c>
      <c r="J100" s="912"/>
      <c r="K100" s="750"/>
      <c r="L100" s="655"/>
      <c r="M100" s="656"/>
      <c r="N100" s="1177"/>
      <c r="O100" s="658"/>
      <c r="P100" s="658"/>
      <c r="Q100" s="658"/>
      <c r="R100" s="658"/>
      <c r="S100" s="658"/>
      <c r="T100" s="658"/>
      <c r="U100" s="658"/>
      <c r="V100" s="658"/>
      <c r="W100" s="658"/>
      <c r="X100" s="658"/>
      <c r="Y100" s="658"/>
      <c r="Z100" s="658"/>
      <c r="AA100" s="658"/>
      <c r="AB100" s="658"/>
      <c r="AC100" s="658"/>
      <c r="AD100" s="658"/>
      <c r="AE100" s="658"/>
      <c r="AF100" s="658"/>
      <c r="AG100" s="658"/>
      <c r="AH100" s="658"/>
      <c r="AI100" s="658"/>
      <c r="AJ100" s="658"/>
      <c r="AK100" s="658"/>
      <c r="AL100" s="658"/>
      <c r="AM100" s="658"/>
      <c r="AN100" s="658"/>
      <c r="AO100" s="658"/>
      <c r="AP100" s="658"/>
      <c r="AQ100" s="658"/>
      <c r="AR100" s="658"/>
      <c r="AS100" s="658"/>
      <c r="AT100" s="658"/>
      <c r="AU100" s="658"/>
      <c r="AV100" s="658"/>
      <c r="AW100" s="658"/>
      <c r="AX100" s="658"/>
      <c r="AY100" s="658"/>
      <c r="AZ100" s="658"/>
      <c r="BA100" s="658"/>
    </row>
    <row r="101" spans="2:53" ht="14.45" hidden="1" customHeight="1">
      <c r="B101" s="1784"/>
      <c r="C101" s="2090" t="str">
        <f>'使用量_1,2'!C101&amp;""</f>
        <v>登録番号+メニュー</v>
      </c>
      <c r="D101" s="2090"/>
      <c r="E101" s="2091" t="e">
        <f>'使用量_1,2'!E101&amp;""</f>
        <v>#N/A</v>
      </c>
      <c r="F101" s="1248" t="s">
        <v>3824</v>
      </c>
      <c r="G101" s="1248" t="s">
        <v>601</v>
      </c>
      <c r="H101" s="1246" t="s">
        <v>3868</v>
      </c>
      <c r="I101" s="649" t="str">
        <f>係数!I101</f>
        <v>千kWh</v>
      </c>
      <c r="J101" s="912"/>
      <c r="K101" s="750"/>
      <c r="L101" s="655"/>
      <c r="M101" s="656"/>
      <c r="N101" s="1177"/>
      <c r="O101" s="658"/>
      <c r="P101" s="658"/>
      <c r="Q101" s="658"/>
      <c r="R101" s="658"/>
      <c r="S101" s="658"/>
      <c r="T101" s="658"/>
      <c r="U101" s="658"/>
      <c r="V101" s="658"/>
      <c r="W101" s="658"/>
      <c r="X101" s="658"/>
      <c r="Y101" s="658"/>
      <c r="Z101" s="658"/>
      <c r="AA101" s="658"/>
      <c r="AB101" s="658"/>
      <c r="AC101" s="658"/>
      <c r="AD101" s="658"/>
      <c r="AE101" s="658"/>
      <c r="AF101" s="658"/>
      <c r="AG101" s="658"/>
      <c r="AH101" s="658"/>
      <c r="AI101" s="658"/>
      <c r="AJ101" s="658"/>
      <c r="AK101" s="658"/>
      <c r="AL101" s="658"/>
      <c r="AM101" s="658"/>
      <c r="AN101" s="658"/>
      <c r="AO101" s="658"/>
      <c r="AP101" s="658"/>
      <c r="AQ101" s="658"/>
      <c r="AR101" s="658"/>
      <c r="AS101" s="658"/>
      <c r="AT101" s="658"/>
      <c r="AU101" s="658"/>
      <c r="AV101" s="658"/>
      <c r="AW101" s="658"/>
      <c r="AX101" s="658"/>
      <c r="AY101" s="658"/>
      <c r="AZ101" s="658"/>
      <c r="BA101" s="658"/>
    </row>
    <row r="102" spans="2:53" ht="14.25" hidden="1">
      <c r="B102" s="1784"/>
      <c r="C102" s="2090"/>
      <c r="D102" s="2090"/>
      <c r="E102" s="2091"/>
      <c r="F102" s="1005" t="e">
        <f>'使用量_1,2'!F102</f>
        <v>#N/A</v>
      </c>
      <c r="G102" s="1006" t="e">
        <f>'使用量_1,2'!G102</f>
        <v>#N/A</v>
      </c>
      <c r="H102" s="1246" t="s">
        <v>3871</v>
      </c>
      <c r="I102" s="649" t="str">
        <f>係数!I102</f>
        <v>千kWh</v>
      </c>
      <c r="J102" s="912"/>
      <c r="K102" s="750"/>
      <c r="L102" s="655"/>
      <c r="M102" s="656"/>
      <c r="N102" s="1177"/>
      <c r="O102" s="658"/>
      <c r="P102" s="658"/>
      <c r="Q102" s="658"/>
      <c r="R102" s="658"/>
      <c r="S102" s="658"/>
      <c r="T102" s="658"/>
      <c r="U102" s="658"/>
      <c r="V102" s="658"/>
      <c r="W102" s="658"/>
      <c r="X102" s="658"/>
      <c r="Y102" s="658"/>
      <c r="Z102" s="658"/>
      <c r="AA102" s="658"/>
      <c r="AB102" s="658"/>
      <c r="AC102" s="658"/>
      <c r="AD102" s="658"/>
      <c r="AE102" s="658"/>
      <c r="AF102" s="658"/>
      <c r="AG102" s="658"/>
      <c r="AH102" s="658"/>
      <c r="AI102" s="658"/>
      <c r="AJ102" s="658"/>
      <c r="AK102" s="658"/>
      <c r="AL102" s="658"/>
      <c r="AM102" s="658"/>
      <c r="AN102" s="658"/>
      <c r="AO102" s="658"/>
      <c r="AP102" s="658"/>
      <c r="AQ102" s="658"/>
      <c r="AR102" s="658"/>
      <c r="AS102" s="658"/>
      <c r="AT102" s="658"/>
      <c r="AU102" s="658"/>
      <c r="AV102" s="658"/>
      <c r="AW102" s="658"/>
      <c r="AX102" s="658"/>
      <c r="AY102" s="658"/>
      <c r="AZ102" s="658"/>
      <c r="BA102" s="658"/>
    </row>
    <row r="103" spans="2:53" ht="14.45" hidden="1" customHeight="1">
      <c r="B103" s="1784"/>
      <c r="C103" s="2090" t="str">
        <f>'使用量_1,2'!C103&amp;""</f>
        <v>登録番号+メニュー</v>
      </c>
      <c r="D103" s="2090"/>
      <c r="E103" s="2091" t="e">
        <f>'使用量_1,2'!E103&amp;""</f>
        <v>#N/A</v>
      </c>
      <c r="F103" s="1248" t="s">
        <v>3824</v>
      </c>
      <c r="G103" s="1248" t="s">
        <v>601</v>
      </c>
      <c r="H103" s="1246" t="s">
        <v>3868</v>
      </c>
      <c r="I103" s="649" t="str">
        <f>係数!I103</f>
        <v>千kWh</v>
      </c>
      <c r="J103" s="912"/>
      <c r="K103" s="750"/>
      <c r="L103" s="655"/>
      <c r="M103" s="656"/>
      <c r="N103" s="1177"/>
      <c r="O103" s="658"/>
      <c r="P103" s="658"/>
      <c r="Q103" s="658"/>
      <c r="R103" s="658"/>
      <c r="S103" s="658"/>
      <c r="T103" s="658"/>
      <c r="U103" s="658"/>
      <c r="V103" s="658"/>
      <c r="W103" s="658"/>
      <c r="X103" s="658"/>
      <c r="Y103" s="658"/>
      <c r="Z103" s="658"/>
      <c r="AA103" s="658"/>
      <c r="AB103" s="658"/>
      <c r="AC103" s="658"/>
      <c r="AD103" s="658"/>
      <c r="AE103" s="658"/>
      <c r="AF103" s="658"/>
      <c r="AG103" s="658"/>
      <c r="AH103" s="658"/>
      <c r="AI103" s="658"/>
      <c r="AJ103" s="658"/>
      <c r="AK103" s="658"/>
      <c r="AL103" s="658"/>
      <c r="AM103" s="658"/>
      <c r="AN103" s="658"/>
      <c r="AO103" s="658"/>
      <c r="AP103" s="658"/>
      <c r="AQ103" s="658"/>
      <c r="AR103" s="658"/>
      <c r="AS103" s="658"/>
      <c r="AT103" s="658"/>
      <c r="AU103" s="658"/>
      <c r="AV103" s="658"/>
      <c r="AW103" s="658"/>
      <c r="AX103" s="658"/>
      <c r="AY103" s="658"/>
      <c r="AZ103" s="658"/>
      <c r="BA103" s="658"/>
    </row>
    <row r="104" spans="2:53" ht="14.25" hidden="1">
      <c r="B104" s="1784"/>
      <c r="C104" s="2090"/>
      <c r="D104" s="2090"/>
      <c r="E104" s="2091"/>
      <c r="F104" s="1005" t="e">
        <f>'使用量_1,2'!F104</f>
        <v>#N/A</v>
      </c>
      <c r="G104" s="1006" t="e">
        <f>'使用量_1,2'!G104</f>
        <v>#N/A</v>
      </c>
      <c r="H104" s="1246" t="s">
        <v>3871</v>
      </c>
      <c r="I104" s="649" t="str">
        <f>係数!I104</f>
        <v>千kWh</v>
      </c>
      <c r="J104" s="912"/>
      <c r="K104" s="750"/>
      <c r="L104" s="655"/>
      <c r="M104" s="656"/>
      <c r="N104" s="1177"/>
      <c r="O104" s="658"/>
      <c r="P104" s="658"/>
      <c r="Q104" s="658"/>
      <c r="R104" s="658"/>
      <c r="S104" s="658"/>
      <c r="T104" s="658"/>
      <c r="U104" s="658"/>
      <c r="V104" s="658"/>
      <c r="W104" s="658"/>
      <c r="X104" s="658"/>
      <c r="Y104" s="658"/>
      <c r="Z104" s="658"/>
      <c r="AA104" s="658"/>
      <c r="AB104" s="658"/>
      <c r="AC104" s="658"/>
      <c r="AD104" s="658"/>
      <c r="AE104" s="658"/>
      <c r="AF104" s="658"/>
      <c r="AG104" s="658"/>
      <c r="AH104" s="658"/>
      <c r="AI104" s="658"/>
      <c r="AJ104" s="658"/>
      <c r="AK104" s="658"/>
      <c r="AL104" s="658"/>
      <c r="AM104" s="658"/>
      <c r="AN104" s="658"/>
      <c r="AO104" s="658"/>
      <c r="AP104" s="658"/>
      <c r="AQ104" s="658"/>
      <c r="AR104" s="658"/>
      <c r="AS104" s="658"/>
      <c r="AT104" s="658"/>
      <c r="AU104" s="658"/>
      <c r="AV104" s="658"/>
      <c r="AW104" s="658"/>
      <c r="AX104" s="658"/>
      <c r="AY104" s="658"/>
      <c r="AZ104" s="658"/>
      <c r="BA104" s="658"/>
    </row>
    <row r="105" spans="2:53" ht="14.25" hidden="1">
      <c r="B105" s="1784"/>
      <c r="C105" s="1250"/>
      <c r="D105" s="1251"/>
      <c r="E105" s="1252"/>
      <c r="F105" s="1253"/>
      <c r="G105" s="1254"/>
      <c r="H105" s="1247"/>
      <c r="I105" s="649"/>
      <c r="J105" s="912"/>
      <c r="K105" s="777"/>
      <c r="L105" s="778"/>
      <c r="M105" s="779"/>
      <c r="N105" s="1178"/>
      <c r="O105" s="780"/>
      <c r="P105" s="780"/>
      <c r="Q105" s="780"/>
      <c r="R105" s="780"/>
      <c r="S105" s="780"/>
      <c r="T105" s="780"/>
      <c r="U105" s="780"/>
      <c r="V105" s="780"/>
      <c r="W105" s="780"/>
      <c r="X105" s="780"/>
      <c r="Y105" s="780"/>
      <c r="Z105" s="780"/>
      <c r="AA105" s="780"/>
      <c r="AB105" s="780"/>
      <c r="AC105" s="780"/>
      <c r="AD105" s="780"/>
      <c r="AE105" s="780"/>
      <c r="AF105" s="780"/>
      <c r="AG105" s="780"/>
      <c r="AH105" s="780"/>
      <c r="AI105" s="780"/>
      <c r="AJ105" s="780"/>
      <c r="AK105" s="780"/>
      <c r="AL105" s="780"/>
      <c r="AM105" s="780"/>
      <c r="AN105" s="780"/>
      <c r="AO105" s="780"/>
      <c r="AP105" s="780"/>
      <c r="AQ105" s="780"/>
      <c r="AR105" s="780"/>
      <c r="AS105" s="780"/>
      <c r="AT105" s="780"/>
      <c r="AU105" s="780"/>
      <c r="AV105" s="780"/>
      <c r="AW105" s="780"/>
      <c r="AX105" s="780"/>
      <c r="AY105" s="780"/>
      <c r="AZ105" s="780"/>
      <c r="BA105" s="780"/>
    </row>
    <row r="106" spans="2:53" ht="14.25" hidden="1">
      <c r="B106" s="1784"/>
      <c r="C106" s="1819" t="str">
        <f>'使用量_1,2'!C106&amp;""</f>
        <v/>
      </c>
      <c r="D106" s="1819"/>
      <c r="E106" s="1819"/>
      <c r="F106" s="1249">
        <f>'使用量_1,2'!F106</f>
        <v>0</v>
      </c>
      <c r="G106" s="1249">
        <f>'使用量_1,2'!G106</f>
        <v>0</v>
      </c>
      <c r="H106" s="1247"/>
      <c r="I106" s="649" t="str">
        <f>係数!I107</f>
        <v>千kWh</v>
      </c>
      <c r="J106" s="910"/>
      <c r="K106" s="750"/>
      <c r="L106" s="655"/>
      <c r="M106" s="656"/>
      <c r="N106" s="1177"/>
      <c r="O106" s="658"/>
      <c r="P106" s="658"/>
      <c r="Q106" s="658"/>
      <c r="R106" s="658"/>
      <c r="S106" s="658"/>
      <c r="T106" s="658"/>
      <c r="U106" s="658"/>
      <c r="V106" s="658"/>
      <c r="W106" s="658"/>
      <c r="X106" s="658"/>
      <c r="Y106" s="658"/>
      <c r="Z106" s="658"/>
      <c r="AA106" s="658"/>
      <c r="AB106" s="658"/>
      <c r="AC106" s="658"/>
      <c r="AD106" s="658"/>
      <c r="AE106" s="658"/>
      <c r="AF106" s="658"/>
      <c r="AG106" s="658"/>
      <c r="AH106" s="658"/>
      <c r="AI106" s="658"/>
      <c r="AJ106" s="658"/>
      <c r="AK106" s="658"/>
      <c r="AL106" s="658"/>
      <c r="AM106" s="658"/>
      <c r="AN106" s="658"/>
      <c r="AO106" s="658"/>
      <c r="AP106" s="658"/>
      <c r="AQ106" s="658"/>
      <c r="AR106" s="658"/>
      <c r="AS106" s="658"/>
      <c r="AT106" s="658"/>
      <c r="AU106" s="658"/>
      <c r="AV106" s="658"/>
      <c r="AW106" s="658"/>
      <c r="AX106" s="658"/>
      <c r="AY106" s="658"/>
      <c r="AZ106" s="658"/>
      <c r="BA106" s="658"/>
    </row>
    <row r="107" spans="2:53" ht="14.25" hidden="1">
      <c r="B107" s="1784"/>
      <c r="C107" s="1819" t="str">
        <f>'使用量_1,2'!C107&amp;""</f>
        <v/>
      </c>
      <c r="D107" s="1819"/>
      <c r="E107" s="1819"/>
      <c r="F107" s="1249">
        <f>'使用量_1,2'!F107</f>
        <v>0</v>
      </c>
      <c r="G107" s="1249">
        <f>'使用量_1,2'!G107</f>
        <v>0</v>
      </c>
      <c r="H107" s="1247"/>
      <c r="I107" s="649" t="str">
        <f>係数!I108</f>
        <v>千kWh</v>
      </c>
      <c r="J107" s="910"/>
      <c r="K107" s="750"/>
      <c r="L107" s="655"/>
      <c r="M107" s="656"/>
      <c r="N107" s="1177"/>
      <c r="O107" s="658"/>
      <c r="P107" s="658"/>
      <c r="Q107" s="658"/>
      <c r="R107" s="658"/>
      <c r="S107" s="658"/>
      <c r="T107" s="658"/>
      <c r="U107" s="658"/>
      <c r="V107" s="658"/>
      <c r="W107" s="658"/>
      <c r="X107" s="658"/>
      <c r="Y107" s="658"/>
      <c r="Z107" s="658"/>
      <c r="AA107" s="658"/>
      <c r="AB107" s="658"/>
      <c r="AC107" s="658"/>
      <c r="AD107" s="658"/>
      <c r="AE107" s="658"/>
      <c r="AF107" s="658"/>
      <c r="AG107" s="658"/>
      <c r="AH107" s="658"/>
      <c r="AI107" s="658"/>
      <c r="AJ107" s="658"/>
      <c r="AK107" s="658"/>
      <c r="AL107" s="658"/>
      <c r="AM107" s="658"/>
      <c r="AN107" s="658"/>
      <c r="AO107" s="658"/>
      <c r="AP107" s="658"/>
      <c r="AQ107" s="658"/>
      <c r="AR107" s="658"/>
      <c r="AS107" s="658"/>
      <c r="AT107" s="658"/>
      <c r="AU107" s="658"/>
      <c r="AV107" s="658"/>
      <c r="AW107" s="658"/>
      <c r="AX107" s="658"/>
      <c r="AY107" s="658"/>
      <c r="AZ107" s="658"/>
      <c r="BA107" s="658"/>
    </row>
    <row r="108" spans="2:53" ht="14.25" hidden="1">
      <c r="B108" s="1784"/>
      <c r="C108" s="1819" t="str">
        <f>'使用量_1,2'!C108&amp;""</f>
        <v/>
      </c>
      <c r="D108" s="1819"/>
      <c r="E108" s="1819"/>
      <c r="F108" s="1249">
        <f>'使用量_1,2'!F108</f>
        <v>0</v>
      </c>
      <c r="G108" s="1249">
        <f>'使用量_1,2'!G108</f>
        <v>0</v>
      </c>
      <c r="H108" s="1247"/>
      <c r="I108" s="649" t="str">
        <f>係数!I109</f>
        <v>千kWh</v>
      </c>
      <c r="J108" s="910"/>
      <c r="K108" s="750"/>
      <c r="L108" s="655"/>
      <c r="M108" s="656"/>
      <c r="N108" s="1177"/>
      <c r="O108" s="658"/>
      <c r="P108" s="658"/>
      <c r="Q108" s="658"/>
      <c r="R108" s="658"/>
      <c r="S108" s="658"/>
      <c r="T108" s="658"/>
      <c r="U108" s="658"/>
      <c r="V108" s="658"/>
      <c r="W108" s="658"/>
      <c r="X108" s="658"/>
      <c r="Y108" s="658"/>
      <c r="Z108" s="658"/>
      <c r="AA108" s="658"/>
      <c r="AB108" s="658"/>
      <c r="AC108" s="658"/>
      <c r="AD108" s="658"/>
      <c r="AE108" s="658"/>
      <c r="AF108" s="658"/>
      <c r="AG108" s="658"/>
      <c r="AH108" s="658"/>
      <c r="AI108" s="658"/>
      <c r="AJ108" s="658"/>
      <c r="AK108" s="658"/>
      <c r="AL108" s="658"/>
      <c r="AM108" s="658"/>
      <c r="AN108" s="658"/>
      <c r="AO108" s="658"/>
      <c r="AP108" s="658"/>
      <c r="AQ108" s="658"/>
      <c r="AR108" s="658"/>
      <c r="AS108" s="658"/>
      <c r="AT108" s="658"/>
      <c r="AU108" s="658"/>
      <c r="AV108" s="658"/>
      <c r="AW108" s="658"/>
      <c r="AX108" s="658"/>
      <c r="AY108" s="658"/>
      <c r="AZ108" s="658"/>
      <c r="BA108" s="658"/>
    </row>
    <row r="109" spans="2:53" ht="14.25" hidden="1">
      <c r="B109" s="1784"/>
      <c r="C109" s="1819" t="str">
        <f>'使用量_1,2'!C109&amp;""</f>
        <v/>
      </c>
      <c r="D109" s="1819"/>
      <c r="E109" s="1819"/>
      <c r="F109" s="1249">
        <f>'使用量_1,2'!F109</f>
        <v>0</v>
      </c>
      <c r="G109" s="1249">
        <f>'使用量_1,2'!G109</f>
        <v>0</v>
      </c>
      <c r="H109" s="1247"/>
      <c r="I109" s="649" t="str">
        <f>係数!I110</f>
        <v>千kWh</v>
      </c>
      <c r="J109" s="910"/>
      <c r="K109" s="750"/>
      <c r="L109" s="655"/>
      <c r="M109" s="656"/>
      <c r="N109" s="1177"/>
      <c r="O109" s="658"/>
      <c r="P109" s="658"/>
      <c r="Q109" s="658"/>
      <c r="R109" s="658"/>
      <c r="S109" s="658"/>
      <c r="T109" s="658"/>
      <c r="U109" s="658"/>
      <c r="V109" s="658"/>
      <c r="W109" s="658"/>
      <c r="X109" s="658"/>
      <c r="Y109" s="658"/>
      <c r="Z109" s="658"/>
      <c r="AA109" s="658"/>
      <c r="AB109" s="658"/>
      <c r="AC109" s="658"/>
      <c r="AD109" s="658"/>
      <c r="AE109" s="658"/>
      <c r="AF109" s="658"/>
      <c r="AG109" s="658"/>
      <c r="AH109" s="658"/>
      <c r="AI109" s="658"/>
      <c r="AJ109" s="658"/>
      <c r="AK109" s="658"/>
      <c r="AL109" s="658"/>
      <c r="AM109" s="658"/>
      <c r="AN109" s="658"/>
      <c r="AO109" s="658"/>
      <c r="AP109" s="658"/>
      <c r="AQ109" s="658"/>
      <c r="AR109" s="658"/>
      <c r="AS109" s="658"/>
      <c r="AT109" s="658"/>
      <c r="AU109" s="658"/>
      <c r="AV109" s="658"/>
      <c r="AW109" s="658"/>
      <c r="AX109" s="658"/>
      <c r="AY109" s="658"/>
      <c r="AZ109" s="658"/>
      <c r="BA109" s="658"/>
    </row>
    <row r="110" spans="2:53" ht="15" hidden="1" thickBot="1">
      <c r="B110" s="1784"/>
      <c r="C110" s="1819" t="str">
        <f>'使用量_1,2'!C110&amp;""</f>
        <v/>
      </c>
      <c r="D110" s="1819"/>
      <c r="E110" s="1819"/>
      <c r="F110" s="1249">
        <f>'使用量_1,2'!F110</f>
        <v>0</v>
      </c>
      <c r="G110" s="1249">
        <f>'使用量_1,2'!G110</f>
        <v>0</v>
      </c>
      <c r="H110" s="1247"/>
      <c r="I110" s="649" t="str">
        <f>係数!I111</f>
        <v>千kWh</v>
      </c>
      <c r="J110" s="910"/>
      <c r="K110" s="751"/>
      <c r="L110" s="661"/>
      <c r="M110" s="662"/>
      <c r="N110" s="1179"/>
      <c r="O110" s="674"/>
      <c r="P110" s="674"/>
      <c r="Q110" s="674"/>
      <c r="R110" s="674"/>
      <c r="S110" s="674"/>
      <c r="T110" s="674"/>
      <c r="U110" s="674"/>
      <c r="V110" s="674"/>
      <c r="W110" s="674"/>
      <c r="X110" s="674"/>
      <c r="Y110" s="674"/>
      <c r="Z110" s="674"/>
      <c r="AA110" s="674"/>
      <c r="AB110" s="674"/>
      <c r="AC110" s="674"/>
      <c r="AD110" s="674"/>
      <c r="AE110" s="674"/>
      <c r="AF110" s="674"/>
      <c r="AG110" s="674"/>
      <c r="AH110" s="674"/>
      <c r="AI110" s="674"/>
      <c r="AJ110" s="674"/>
      <c r="AK110" s="674"/>
      <c r="AL110" s="674"/>
      <c r="AM110" s="674"/>
      <c r="AN110" s="674"/>
      <c r="AO110" s="674"/>
      <c r="AP110" s="674"/>
      <c r="AQ110" s="674"/>
      <c r="AR110" s="674"/>
      <c r="AS110" s="674"/>
      <c r="AT110" s="674"/>
      <c r="AU110" s="674"/>
      <c r="AV110" s="674"/>
      <c r="AW110" s="674"/>
      <c r="AX110" s="674"/>
      <c r="AY110" s="674"/>
      <c r="AZ110" s="674"/>
      <c r="BA110" s="674"/>
    </row>
    <row r="111" spans="2:53" ht="14.25" thickTop="1">
      <c r="B111" s="2092"/>
      <c r="C111" s="2089" t="s">
        <v>3861</v>
      </c>
      <c r="D111" s="2089"/>
      <c r="E111" s="2089"/>
      <c r="F111" s="2089"/>
      <c r="G111" s="2089"/>
      <c r="H111" s="2089"/>
      <c r="I111" s="1243" t="s">
        <v>292</v>
      </c>
      <c r="J111" s="1243"/>
      <c r="K111" s="1244">
        <f t="shared" ref="K111:V111" si="2">SUM(K65:K107)</f>
        <v>0</v>
      </c>
      <c r="L111" s="1244">
        <f t="shared" si="2"/>
        <v>0</v>
      </c>
      <c r="M111" s="1244">
        <f t="shared" si="2"/>
        <v>0</v>
      </c>
      <c r="N111" s="1244">
        <f t="shared" si="2"/>
        <v>0</v>
      </c>
      <c r="O111" s="1244">
        <f t="shared" si="2"/>
        <v>0</v>
      </c>
      <c r="P111" s="1244">
        <f t="shared" si="2"/>
        <v>0</v>
      </c>
      <c r="Q111" s="1244">
        <f t="shared" si="2"/>
        <v>0</v>
      </c>
      <c r="R111" s="1244">
        <f t="shared" si="2"/>
        <v>0</v>
      </c>
      <c r="S111" s="1244">
        <f t="shared" si="2"/>
        <v>0</v>
      </c>
      <c r="T111" s="1244">
        <f t="shared" si="2"/>
        <v>0</v>
      </c>
      <c r="U111" s="1244">
        <f t="shared" si="2"/>
        <v>0</v>
      </c>
      <c r="V111" s="1244">
        <f t="shared" si="2"/>
        <v>0</v>
      </c>
      <c r="W111" s="1244">
        <f t="shared" ref="W111:BA111" si="3">SUM(W65:W107)</f>
        <v>0</v>
      </c>
      <c r="X111" s="1244">
        <f t="shared" si="3"/>
        <v>0</v>
      </c>
      <c r="Y111" s="1244">
        <f t="shared" si="3"/>
        <v>0</v>
      </c>
      <c r="Z111" s="1244">
        <f t="shared" si="3"/>
        <v>0</v>
      </c>
      <c r="AA111" s="1244">
        <f t="shared" si="3"/>
        <v>0</v>
      </c>
      <c r="AB111" s="1244">
        <f t="shared" si="3"/>
        <v>0</v>
      </c>
      <c r="AC111" s="1244">
        <f t="shared" si="3"/>
        <v>0</v>
      </c>
      <c r="AD111" s="1244">
        <f t="shared" si="3"/>
        <v>0</v>
      </c>
      <c r="AE111" s="1244">
        <f t="shared" si="3"/>
        <v>0</v>
      </c>
      <c r="AF111" s="1244">
        <f t="shared" si="3"/>
        <v>0</v>
      </c>
      <c r="AG111" s="1244">
        <f t="shared" si="3"/>
        <v>0</v>
      </c>
      <c r="AH111" s="1244">
        <f t="shared" si="3"/>
        <v>0</v>
      </c>
      <c r="AI111" s="1244">
        <f t="shared" si="3"/>
        <v>0</v>
      </c>
      <c r="AJ111" s="1244">
        <f t="shared" si="3"/>
        <v>0</v>
      </c>
      <c r="AK111" s="1244">
        <f t="shared" si="3"/>
        <v>0</v>
      </c>
      <c r="AL111" s="1244">
        <f t="shared" si="3"/>
        <v>0</v>
      </c>
      <c r="AM111" s="1244">
        <f t="shared" si="3"/>
        <v>0</v>
      </c>
      <c r="AN111" s="1244">
        <f t="shared" si="3"/>
        <v>0</v>
      </c>
      <c r="AO111" s="1244">
        <f t="shared" si="3"/>
        <v>0</v>
      </c>
      <c r="AP111" s="1244">
        <f t="shared" si="3"/>
        <v>0</v>
      </c>
      <c r="AQ111" s="1244">
        <f t="shared" si="3"/>
        <v>0</v>
      </c>
      <c r="AR111" s="1244">
        <f t="shared" si="3"/>
        <v>0</v>
      </c>
      <c r="AS111" s="1244">
        <f t="shared" si="3"/>
        <v>0</v>
      </c>
      <c r="AT111" s="1244">
        <f t="shared" si="3"/>
        <v>0</v>
      </c>
      <c r="AU111" s="1244">
        <f t="shared" si="3"/>
        <v>0</v>
      </c>
      <c r="AV111" s="1244">
        <f t="shared" si="3"/>
        <v>0</v>
      </c>
      <c r="AW111" s="1244">
        <f t="shared" si="3"/>
        <v>0</v>
      </c>
      <c r="AX111" s="1244">
        <f t="shared" si="3"/>
        <v>0</v>
      </c>
      <c r="AY111" s="1244">
        <f t="shared" si="3"/>
        <v>0</v>
      </c>
      <c r="AZ111" s="1244">
        <f t="shared" si="3"/>
        <v>0</v>
      </c>
      <c r="BA111" s="1244">
        <f t="shared" si="3"/>
        <v>0</v>
      </c>
    </row>
  </sheetData>
  <sheetProtection algorithmName="SHA-512" hashValue="8SqKdrvDDHcfD9EqSXU9QVPKSlqgL59ydbAJh2dDGoyCUsmbs+OX6SqXT9uERm254zTRlJqqpirc/C9K7GEyFw==" saltValue="+gEXji8Lp+y7JO/nzu4tfQ==" spinCount="100000" sheet="1" formatCells="0" formatColumns="0" formatRows="0"/>
  <mergeCells count="93">
    <mergeCell ref="B18:F18"/>
    <mergeCell ref="B19:F19"/>
    <mergeCell ref="B21:F21"/>
    <mergeCell ref="B26:P26"/>
    <mergeCell ref="J29:J30"/>
    <mergeCell ref="K29:M31"/>
    <mergeCell ref="B31:H31"/>
    <mergeCell ref="B32:B58"/>
    <mergeCell ref="C32:H32"/>
    <mergeCell ref="C33:H33"/>
    <mergeCell ref="C34:H34"/>
    <mergeCell ref="C35:H35"/>
    <mergeCell ref="C36:H36"/>
    <mergeCell ref="C37:H37"/>
    <mergeCell ref="C38:H38"/>
    <mergeCell ref="C39:H39"/>
    <mergeCell ref="C40:H40"/>
    <mergeCell ref="C41:H41"/>
    <mergeCell ref="C42:C43"/>
    <mergeCell ref="D42:H42"/>
    <mergeCell ref="D43:H43"/>
    <mergeCell ref="D54:F54"/>
    <mergeCell ref="G54:H54"/>
    <mergeCell ref="C44:C45"/>
    <mergeCell ref="D44:H44"/>
    <mergeCell ref="D45:H45"/>
    <mergeCell ref="C46:C48"/>
    <mergeCell ref="D46:H46"/>
    <mergeCell ref="D47:H47"/>
    <mergeCell ref="D48:H48"/>
    <mergeCell ref="C49:H49"/>
    <mergeCell ref="C50:H50"/>
    <mergeCell ref="C51:H51"/>
    <mergeCell ref="C52:H52"/>
    <mergeCell ref="C53:H53"/>
    <mergeCell ref="C55:C57"/>
    <mergeCell ref="D55:H55"/>
    <mergeCell ref="D56:H56"/>
    <mergeCell ref="D57:H57"/>
    <mergeCell ref="C58:H58"/>
    <mergeCell ref="C63:H63"/>
    <mergeCell ref="B65:B111"/>
    <mergeCell ref="C65:D66"/>
    <mergeCell ref="E65:E66"/>
    <mergeCell ref="C67:D68"/>
    <mergeCell ref="E67:E68"/>
    <mergeCell ref="C69:D70"/>
    <mergeCell ref="E69:E70"/>
    <mergeCell ref="C71:D72"/>
    <mergeCell ref="E71:E72"/>
    <mergeCell ref="B59:B63"/>
    <mergeCell ref="C59:H59"/>
    <mergeCell ref="C60:H60"/>
    <mergeCell ref="C61:H61"/>
    <mergeCell ref="C62:H62"/>
    <mergeCell ref="C73:D74"/>
    <mergeCell ref="E73:E74"/>
    <mergeCell ref="C75:D76"/>
    <mergeCell ref="E75:E76"/>
    <mergeCell ref="C77:D78"/>
    <mergeCell ref="E77:E78"/>
    <mergeCell ref="C79:D80"/>
    <mergeCell ref="E79:E80"/>
    <mergeCell ref="C81:D82"/>
    <mergeCell ref="E81:E82"/>
    <mergeCell ref="C83:D84"/>
    <mergeCell ref="E83:E84"/>
    <mergeCell ref="C85:D86"/>
    <mergeCell ref="E85:E86"/>
    <mergeCell ref="C87:D88"/>
    <mergeCell ref="E87:E88"/>
    <mergeCell ref="C89:D90"/>
    <mergeCell ref="E89:E90"/>
    <mergeCell ref="C91:D92"/>
    <mergeCell ref="E91:E92"/>
    <mergeCell ref="C93:D94"/>
    <mergeCell ref="E93:E94"/>
    <mergeCell ref="C95:D96"/>
    <mergeCell ref="E95:E96"/>
    <mergeCell ref="C97:D98"/>
    <mergeCell ref="E97:E98"/>
    <mergeCell ref="C99:D100"/>
    <mergeCell ref="E99:E100"/>
    <mergeCell ref="C101:D102"/>
    <mergeCell ref="E101:E102"/>
    <mergeCell ref="C111:H111"/>
    <mergeCell ref="C108:E108"/>
    <mergeCell ref="C109:E109"/>
    <mergeCell ref="C110:E110"/>
    <mergeCell ref="C103:D104"/>
    <mergeCell ref="E103:E104"/>
    <mergeCell ref="C106:E106"/>
    <mergeCell ref="C107:E107"/>
  </mergeCells>
  <phoneticPr fontId="9"/>
  <conditionalFormatting sqref="F97:G97">
    <cfRule type="containsErrors" dxfId="739" priority="48">
      <formula>ISERROR(F97)</formula>
    </cfRule>
  </conditionalFormatting>
  <conditionalFormatting sqref="F95:G95">
    <cfRule type="containsErrors" dxfId="738" priority="47">
      <formula>ISERROR(F95)</formula>
    </cfRule>
  </conditionalFormatting>
  <conditionalFormatting sqref="F93:G93">
    <cfRule type="containsErrors" dxfId="737" priority="46">
      <formula>ISERROR(F93)</formula>
    </cfRule>
  </conditionalFormatting>
  <conditionalFormatting sqref="F106:G110">
    <cfRule type="containsErrors" dxfId="736" priority="53">
      <formula>ISERROR(F106)</formula>
    </cfRule>
  </conditionalFormatting>
  <conditionalFormatting sqref="F107:G110">
    <cfRule type="containsErrors" dxfId="735" priority="52">
      <formula>ISERROR(F107)</formula>
    </cfRule>
  </conditionalFormatting>
  <conditionalFormatting sqref="F91:G91">
    <cfRule type="containsErrors" dxfId="734" priority="45">
      <formula>ISERROR(F91)</formula>
    </cfRule>
  </conditionalFormatting>
  <conditionalFormatting sqref="F89:G89">
    <cfRule type="containsErrors" dxfId="733" priority="44">
      <formula>ISERROR(F89)</formula>
    </cfRule>
  </conditionalFormatting>
  <conditionalFormatting sqref="F66">
    <cfRule type="containsErrors" dxfId="732" priority="43">
      <formula>ISERROR(F66)</formula>
    </cfRule>
  </conditionalFormatting>
  <conditionalFormatting sqref="G66">
    <cfRule type="containsErrors" dxfId="731" priority="42">
      <formula>ISERROR(G66)</formula>
    </cfRule>
  </conditionalFormatting>
  <conditionalFormatting sqref="F70">
    <cfRule type="containsErrors" dxfId="730" priority="41">
      <formula>ISERROR(F70)</formula>
    </cfRule>
  </conditionalFormatting>
  <conditionalFormatting sqref="G70">
    <cfRule type="containsErrors" dxfId="729" priority="40">
      <formula>ISERROR(G70)</formula>
    </cfRule>
  </conditionalFormatting>
  <conditionalFormatting sqref="F72">
    <cfRule type="containsErrors" dxfId="728" priority="39">
      <formula>ISERROR(F72)</formula>
    </cfRule>
  </conditionalFormatting>
  <conditionalFormatting sqref="G72">
    <cfRule type="containsErrors" dxfId="727" priority="38">
      <formula>ISERROR(G72)</formula>
    </cfRule>
  </conditionalFormatting>
  <conditionalFormatting sqref="F81:G81 F82">
    <cfRule type="containsErrors" dxfId="726" priority="79">
      <formula>ISERROR(F81)</formula>
    </cfRule>
  </conditionalFormatting>
  <conditionalFormatting sqref="G82">
    <cfRule type="containsErrors" dxfId="725" priority="78">
      <formula>ISERROR(G82)</formula>
    </cfRule>
  </conditionalFormatting>
  <conditionalFormatting sqref="F83:G83 F84">
    <cfRule type="containsErrors" dxfId="724" priority="77">
      <formula>ISERROR(F83)</formula>
    </cfRule>
  </conditionalFormatting>
  <conditionalFormatting sqref="G84">
    <cfRule type="containsErrors" dxfId="723" priority="76">
      <formula>ISERROR(G84)</formula>
    </cfRule>
  </conditionalFormatting>
  <conditionalFormatting sqref="F75:G75 F76">
    <cfRule type="containsErrors" dxfId="722" priority="33">
      <formula>ISERROR(F75)</formula>
    </cfRule>
  </conditionalFormatting>
  <conditionalFormatting sqref="G76">
    <cfRule type="containsErrors" dxfId="721" priority="32">
      <formula>ISERROR(G76)</formula>
    </cfRule>
  </conditionalFormatting>
  <conditionalFormatting sqref="F85:G85 F86">
    <cfRule type="containsErrors" dxfId="720" priority="73">
      <formula>ISERROR(F85)</formula>
    </cfRule>
  </conditionalFormatting>
  <conditionalFormatting sqref="G86">
    <cfRule type="containsErrors" dxfId="719" priority="72">
      <formula>ISERROR(G86)</formula>
    </cfRule>
  </conditionalFormatting>
  <conditionalFormatting sqref="F87:G87 F88">
    <cfRule type="containsErrors" dxfId="718" priority="71">
      <formula>ISERROR(F87)</formula>
    </cfRule>
  </conditionalFormatting>
  <conditionalFormatting sqref="G88">
    <cfRule type="containsErrors" dxfId="717" priority="70">
      <formula>ISERROR(G88)</formula>
    </cfRule>
  </conditionalFormatting>
  <conditionalFormatting sqref="F90">
    <cfRule type="containsErrors" dxfId="716" priority="69">
      <formula>ISERROR(F90)</formula>
    </cfRule>
  </conditionalFormatting>
  <conditionalFormatting sqref="G90">
    <cfRule type="containsErrors" dxfId="715" priority="68">
      <formula>ISERROR(G90)</formula>
    </cfRule>
  </conditionalFormatting>
  <conditionalFormatting sqref="F94">
    <cfRule type="containsErrors" dxfId="714" priority="67">
      <formula>ISERROR(F94)</formula>
    </cfRule>
  </conditionalFormatting>
  <conditionalFormatting sqref="G94">
    <cfRule type="containsErrors" dxfId="713" priority="66">
      <formula>ISERROR(G94)</formula>
    </cfRule>
  </conditionalFormatting>
  <conditionalFormatting sqref="F96">
    <cfRule type="containsErrors" dxfId="712" priority="65">
      <formula>ISERROR(F96)</formula>
    </cfRule>
  </conditionalFormatting>
  <conditionalFormatting sqref="G96">
    <cfRule type="containsErrors" dxfId="711" priority="64">
      <formula>ISERROR(G96)</formula>
    </cfRule>
  </conditionalFormatting>
  <conditionalFormatting sqref="F92">
    <cfRule type="containsErrors" dxfId="710" priority="63">
      <formula>ISERROR(F92)</formula>
    </cfRule>
  </conditionalFormatting>
  <conditionalFormatting sqref="G92">
    <cfRule type="containsErrors" dxfId="709" priority="62">
      <formula>ISERROR(G92)</formula>
    </cfRule>
  </conditionalFormatting>
  <conditionalFormatting sqref="F98">
    <cfRule type="containsErrors" dxfId="708" priority="61">
      <formula>ISERROR(F98)</formula>
    </cfRule>
  </conditionalFormatting>
  <conditionalFormatting sqref="G98">
    <cfRule type="containsErrors" dxfId="707" priority="60">
      <formula>ISERROR(G98)</formula>
    </cfRule>
  </conditionalFormatting>
  <conditionalFormatting sqref="F99:G99 F100">
    <cfRule type="containsErrors" dxfId="706" priority="59">
      <formula>ISERROR(F99)</formula>
    </cfRule>
  </conditionalFormatting>
  <conditionalFormatting sqref="G100">
    <cfRule type="containsErrors" dxfId="705" priority="58">
      <formula>ISERROR(G100)</formula>
    </cfRule>
  </conditionalFormatting>
  <conditionalFormatting sqref="F101:G101 F102">
    <cfRule type="containsErrors" dxfId="704" priority="57">
      <formula>ISERROR(F101)</formula>
    </cfRule>
  </conditionalFormatting>
  <conditionalFormatting sqref="G102">
    <cfRule type="containsErrors" dxfId="703" priority="56">
      <formula>ISERROR(G102)</formula>
    </cfRule>
  </conditionalFormatting>
  <conditionalFormatting sqref="F103:G103 F104:F105">
    <cfRule type="containsErrors" dxfId="702" priority="55">
      <formula>ISERROR(F103)</formula>
    </cfRule>
  </conditionalFormatting>
  <conditionalFormatting sqref="G104:G105">
    <cfRule type="containsErrors" dxfId="701" priority="54">
      <formula>ISERROR(G104)</formula>
    </cfRule>
  </conditionalFormatting>
  <conditionalFormatting sqref="N32:BA57 N59:BA62 N65:BA104 N106:BA110">
    <cfRule type="expression" dxfId="700" priority="212">
      <formula>$G$19&gt;=N$28-3</formula>
    </cfRule>
  </conditionalFormatting>
  <conditionalFormatting sqref="L32:L57 L59:L62 L65:L104 L106:L110">
    <cfRule type="expression" dxfId="699" priority="213">
      <formula>AND($G$18&gt;$G$19+1,$G$21&gt;=2)</formula>
    </cfRule>
  </conditionalFormatting>
  <conditionalFormatting sqref="M32:M57 M59:M62 M65:M104 M106:M110">
    <cfRule type="expression" dxfId="698" priority="217">
      <formula>AND($G$18&gt;$G$19+2,$G$21&gt;=2)</formula>
    </cfRule>
  </conditionalFormatting>
  <conditionalFormatting sqref="F68">
    <cfRule type="containsErrors" dxfId="697" priority="37">
      <formula>ISERROR(F68)</formula>
    </cfRule>
  </conditionalFormatting>
  <conditionalFormatting sqref="G68">
    <cfRule type="containsErrors" dxfId="696" priority="36">
      <formula>ISERROR(G68)</formula>
    </cfRule>
  </conditionalFormatting>
  <conditionalFormatting sqref="F74">
    <cfRule type="containsErrors" dxfId="695" priority="35">
      <formula>ISERROR(F74)</formula>
    </cfRule>
  </conditionalFormatting>
  <conditionalFormatting sqref="G74">
    <cfRule type="containsErrors" dxfId="694" priority="34">
      <formula>ISERROR(G74)</formula>
    </cfRule>
  </conditionalFormatting>
  <conditionalFormatting sqref="F77:G77 F78">
    <cfRule type="containsErrors" dxfId="693" priority="31">
      <formula>ISERROR(F77)</formula>
    </cfRule>
  </conditionalFormatting>
  <conditionalFormatting sqref="G78">
    <cfRule type="containsErrors" dxfId="692" priority="30">
      <formula>ISERROR(G78)</formula>
    </cfRule>
  </conditionalFormatting>
  <conditionalFormatting sqref="F79:G79 F80">
    <cfRule type="containsErrors" dxfId="691" priority="29">
      <formula>ISERROR(F79)</formula>
    </cfRule>
  </conditionalFormatting>
  <conditionalFormatting sqref="G80">
    <cfRule type="containsErrors" dxfId="690" priority="28">
      <formula>ISERROR(G80)</formula>
    </cfRule>
  </conditionalFormatting>
  <conditionalFormatting sqref="F73:G73">
    <cfRule type="containsErrors" dxfId="689" priority="27">
      <formula>ISERROR(F73)</formula>
    </cfRule>
  </conditionalFormatting>
  <conditionalFormatting sqref="F71:G71">
    <cfRule type="containsErrors" dxfId="688" priority="26">
      <formula>ISERROR(F71)</formula>
    </cfRule>
  </conditionalFormatting>
  <conditionalFormatting sqref="F69:G69">
    <cfRule type="containsErrors" dxfId="687" priority="25">
      <formula>ISERROR(F69)</formula>
    </cfRule>
  </conditionalFormatting>
  <conditionalFormatting sqref="F67:G67">
    <cfRule type="containsErrors" dxfId="686" priority="24">
      <formula>ISERROR(F67)</formula>
    </cfRule>
  </conditionalFormatting>
  <conditionalFormatting sqref="F65:G65">
    <cfRule type="containsErrors" dxfId="685" priority="23">
      <formula>ISERROR(F65)</formula>
    </cfRule>
  </conditionalFormatting>
  <conditionalFormatting sqref="F82">
    <cfRule type="containsErrors" dxfId="684" priority="22">
      <formula>ISERROR(F82)</formula>
    </cfRule>
  </conditionalFormatting>
  <conditionalFormatting sqref="G82">
    <cfRule type="containsErrors" dxfId="683" priority="21">
      <formula>ISERROR(G82)</formula>
    </cfRule>
  </conditionalFormatting>
  <conditionalFormatting sqref="F86">
    <cfRule type="containsErrors" dxfId="682" priority="20">
      <formula>ISERROR(F86)</formula>
    </cfRule>
  </conditionalFormatting>
  <conditionalFormatting sqref="G86">
    <cfRule type="containsErrors" dxfId="681" priority="19">
      <formula>ISERROR(G86)</formula>
    </cfRule>
  </conditionalFormatting>
  <conditionalFormatting sqref="F88">
    <cfRule type="containsErrors" dxfId="680" priority="18">
      <formula>ISERROR(F88)</formula>
    </cfRule>
  </conditionalFormatting>
  <conditionalFormatting sqref="G88">
    <cfRule type="containsErrors" dxfId="679" priority="17">
      <formula>ISERROR(G88)</formula>
    </cfRule>
  </conditionalFormatting>
  <conditionalFormatting sqref="F84">
    <cfRule type="containsErrors" dxfId="678" priority="16">
      <formula>ISERROR(F84)</formula>
    </cfRule>
  </conditionalFormatting>
  <conditionalFormatting sqref="G84">
    <cfRule type="containsErrors" dxfId="677" priority="15">
      <formula>ISERROR(G84)</formula>
    </cfRule>
  </conditionalFormatting>
  <conditionalFormatting sqref="F90">
    <cfRule type="containsErrors" dxfId="676" priority="14">
      <formula>ISERROR(F90)</formula>
    </cfRule>
  </conditionalFormatting>
  <conditionalFormatting sqref="G90">
    <cfRule type="containsErrors" dxfId="675" priority="13">
      <formula>ISERROR(G90)</formula>
    </cfRule>
  </conditionalFormatting>
  <conditionalFormatting sqref="F91:G91 F92">
    <cfRule type="containsErrors" dxfId="674" priority="12">
      <formula>ISERROR(F91)</formula>
    </cfRule>
  </conditionalFormatting>
  <conditionalFormatting sqref="G92">
    <cfRule type="containsErrors" dxfId="673" priority="11">
      <formula>ISERROR(G92)</formula>
    </cfRule>
  </conditionalFormatting>
  <conditionalFormatting sqref="F93:G93 F94">
    <cfRule type="containsErrors" dxfId="672" priority="10">
      <formula>ISERROR(F93)</formula>
    </cfRule>
  </conditionalFormatting>
  <conditionalFormatting sqref="G94">
    <cfRule type="containsErrors" dxfId="671" priority="9">
      <formula>ISERROR(G94)</formula>
    </cfRule>
  </conditionalFormatting>
  <conditionalFormatting sqref="F95:G95 F96">
    <cfRule type="containsErrors" dxfId="670" priority="8">
      <formula>ISERROR(F95)</formula>
    </cfRule>
  </conditionalFormatting>
  <conditionalFormatting sqref="G96">
    <cfRule type="containsErrors" dxfId="669" priority="7">
      <formula>ISERROR(G96)</formula>
    </cfRule>
  </conditionalFormatting>
  <conditionalFormatting sqref="F89:G89">
    <cfRule type="containsErrors" dxfId="668" priority="6">
      <formula>ISERROR(F89)</formula>
    </cfRule>
  </conditionalFormatting>
  <conditionalFormatting sqref="F87:G87">
    <cfRule type="containsErrors" dxfId="667" priority="5">
      <formula>ISERROR(F87)</formula>
    </cfRule>
  </conditionalFormatting>
  <conditionalFormatting sqref="F85:G85">
    <cfRule type="containsErrors" dxfId="666" priority="4">
      <formula>ISERROR(F85)</formula>
    </cfRule>
  </conditionalFormatting>
  <conditionalFormatting sqref="F83:G83">
    <cfRule type="containsErrors" dxfId="665" priority="3">
      <formula>ISERROR(F83)</formula>
    </cfRule>
  </conditionalFormatting>
  <conditionalFormatting sqref="F81:G81">
    <cfRule type="containsErrors" dxfId="664" priority="2">
      <formula>ISERROR(F81)</formula>
    </cfRule>
  </conditionalFormatting>
  <conditionalFormatting sqref="K32:K57 K59:K62 K65:K74">
    <cfRule type="expression" dxfId="663" priority="49">
      <formula>$G$18=$G$19</formula>
    </cfRule>
  </conditionalFormatting>
  <dataValidations count="1">
    <dataValidation type="whole" operator="greaterThanOrEqual" allowBlank="1" showInputMessage="1" showErrorMessage="1" sqref="G21 G18:G19">
      <formula1>0</formula1>
    </dataValidation>
  </dataValidations>
  <pageMargins left="0.7" right="0.7" top="0.75" bottom="0.75" header="0.3" footer="0.3"/>
  <pageSetup paperSize="9" orientation="portrait" horizontalDpi="300"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950F3DC5-9020-4829-A33D-E33E2FC9E77F}">
            <xm:f>'使用量_1,2'!$C$8="無し"</xm:f>
            <x14:dxf>
              <fill>
                <patternFill>
                  <bgColor theme="0" tint="-0.499984740745262"/>
                </patternFill>
              </fill>
            </x14:dxf>
          </x14:cfRule>
          <xm:sqref>K32:BA110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outlinePr summaryBelow="0" summaryRight="0"/>
  </sheetPr>
  <dimension ref="B1:V115"/>
  <sheetViews>
    <sheetView workbookViewId="0">
      <pane xSplit="6" ySplit="31" topLeftCell="G32" activePane="bottomRight" state="frozen"/>
      <selection activeCell="S20" sqref="S20"/>
      <selection pane="topRight" activeCell="S20" sqref="S20"/>
      <selection pane="bottomLeft" activeCell="S20" sqref="S20"/>
      <selection pane="bottomRight" activeCell="J22" sqref="J22"/>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8" width="16" style="1040" customWidth="1"/>
    <col min="19" max="19" width="13.7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o1</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22" ht="14.45" hidden="1" customHeight="1" outlineLevel="1"/>
    <row r="18" spans="2:22" ht="14.45" hidden="1" customHeight="1" outlineLevel="1">
      <c r="R18" s="1040" t="s">
        <v>6337</v>
      </c>
    </row>
    <row r="19" spans="2:22"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K</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22" ht="6.6" customHeight="1" thickBot="1"/>
    <row r="21" spans="2:22"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22"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c r="V22" s="1040" t="str">
        <f ca="1">CELL("filename",V1)</f>
        <v>\\Fs\環境創造局\03環境管理課\共通\400_地球温暖化対策\01_温暖化対策計画書制度\03_提出様式（ダウンロード用）\2023（R5）年度\[2023youshiki_ver04.xlsx]o1</v>
      </c>
    </row>
    <row r="23" spans="2:22" ht="15" hidden="1" customHeight="1">
      <c r="F23" s="1040"/>
      <c r="H23" s="1040"/>
      <c r="I23" s="1040"/>
      <c r="L23" s="1040"/>
      <c r="Q23" s="1040"/>
    </row>
    <row r="24" spans="2:22" ht="15" hidden="1" customHeight="1">
      <c r="F24" s="1040"/>
      <c r="H24" s="1040"/>
      <c r="I24" s="1040"/>
      <c r="L24" s="1040"/>
      <c r="Q24" s="1040"/>
    </row>
    <row r="25" spans="2:22" ht="22.5" hidden="1" customHeight="1">
      <c r="F25" s="1040"/>
      <c r="H25" s="1040"/>
      <c r="I25" s="1040"/>
      <c r="L25" s="1040"/>
      <c r="Q25" s="1040"/>
    </row>
    <row r="26" spans="2:22" ht="11.25" hidden="1" customHeight="1"/>
    <row r="27" spans="2:22" ht="11.25" hidden="1" customHeight="1"/>
    <row r="28" spans="2:22" ht="15">
      <c r="H28" s="1063"/>
    </row>
    <row r="29" spans="2:22"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22"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22"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22"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4"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4"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21"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21"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21"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21"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21"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c r="U53" s="1040" t="str">
        <f ca="1">$R$19&amp;"!"&amp;$P$19&amp;ROW('使用量_1,2'!K53)</f>
        <v>'使用量_1,2'!K53</v>
      </c>
    </row>
    <row r="54" spans="2:21"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21"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ref="N55:N57" ca="1" si="6">J55-M55</f>
        <v>0</v>
      </c>
      <c r="O55" s="1070">
        <f>係数!J55</f>
        <v>0</v>
      </c>
      <c r="P55" s="1070">
        <f>係数!K55</f>
        <v>0</v>
      </c>
      <c r="Q55" s="1071" t="s">
        <v>3829</v>
      </c>
      <c r="R55" s="1069">
        <f t="shared" ref="R55:R57" ca="1" si="7">ROUND(N55*O55*44/12,0)</f>
        <v>0</v>
      </c>
      <c r="S55" s="1072">
        <f t="shared" ref="S55:S57" ca="1" si="8">R55</f>
        <v>0</v>
      </c>
    </row>
    <row r="56" spans="2:21"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6"/>
        <v>0</v>
      </c>
      <c r="O56" s="1070">
        <f>係数!J56</f>
        <v>0</v>
      </c>
      <c r="P56" s="1070">
        <f>係数!K56</f>
        <v>0</v>
      </c>
      <c r="Q56" s="1071" t="s">
        <v>3829</v>
      </c>
      <c r="R56" s="1069">
        <f t="shared" ca="1" si="7"/>
        <v>0</v>
      </c>
      <c r="S56" s="1072">
        <f t="shared" ca="1" si="8"/>
        <v>0</v>
      </c>
    </row>
    <row r="57" spans="2:21"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6"/>
        <v>0</v>
      </c>
      <c r="O57" s="1070">
        <f>係数!J57</f>
        <v>0</v>
      </c>
      <c r="P57" s="1070">
        <f>係数!K57</f>
        <v>0</v>
      </c>
      <c r="Q57" s="1071" t="s">
        <v>3829</v>
      </c>
      <c r="R57" s="1069">
        <f t="shared" ca="1" si="7"/>
        <v>0</v>
      </c>
      <c r="S57" s="1072">
        <f t="shared" ca="1" si="8"/>
        <v>0</v>
      </c>
    </row>
    <row r="58" spans="2:21" ht="15.75" customHeight="1">
      <c r="B58" s="2125"/>
      <c r="C58" s="2153" t="s">
        <v>3861</v>
      </c>
      <c r="D58" s="2154"/>
      <c r="E58" s="2154"/>
      <c r="F58" s="2155"/>
      <c r="G58" s="1075"/>
      <c r="H58" s="1075"/>
      <c r="I58" s="1076"/>
      <c r="J58" s="1133">
        <f ca="1">SUM(J32:J57)</f>
        <v>0</v>
      </c>
      <c r="K58" s="1075"/>
      <c r="L58" s="1075"/>
      <c r="M58" s="1077">
        <f ca="1">SUM(M32:M57)</f>
        <v>0</v>
      </c>
      <c r="N58" s="1078">
        <f ca="1">SUM(N32:N57)</f>
        <v>0</v>
      </c>
      <c r="O58" s="1075"/>
      <c r="P58" s="1075"/>
      <c r="Q58" s="1079"/>
      <c r="R58" s="1080">
        <f ca="1">SUM(R32:R57)</f>
        <v>0</v>
      </c>
      <c r="S58" s="1080">
        <f ca="1">SUM(S32:S57)</f>
        <v>0</v>
      </c>
    </row>
    <row r="59" spans="2:21"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21"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21"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21"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21"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21"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9">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9"/>
        <v>0</v>
      </c>
      <c r="K66" s="1124">
        <f ca="1">INDIRECT($S$19&amp;"!"&amp;$P$19&amp;ROW('使用量_1,2'!O66))</f>
        <v>0</v>
      </c>
      <c r="L66" s="1066" t="s">
        <v>6331</v>
      </c>
      <c r="M66" s="1084"/>
      <c r="N66" s="1069">
        <f t="shared" ref="N66:N109" ca="1" si="10">+J66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9"/>
        <v>0</v>
      </c>
      <c r="K67" s="1124">
        <f ca="1">INDIRECT($S$19&amp;"!"&amp;$P$19&amp;ROW('使用量_1,2'!O67))</f>
        <v>0</v>
      </c>
      <c r="L67" s="1066" t="s">
        <v>6331</v>
      </c>
      <c r="M67" s="1084"/>
      <c r="N67" s="1069">
        <f t="shared" ca="1" si="10"/>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9"/>
        <v>0</v>
      </c>
      <c r="K68" s="1124">
        <f ca="1">INDIRECT($S$19&amp;"!"&amp;$P$19&amp;ROW('使用量_1,2'!O68))</f>
        <v>0</v>
      </c>
      <c r="L68" s="1066" t="s">
        <v>6331</v>
      </c>
      <c r="M68" s="1084"/>
      <c r="N68" s="1069">
        <f t="shared" ca="1" si="10"/>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9"/>
        <v>0</v>
      </c>
      <c r="K69" s="1124">
        <f ca="1">INDIRECT($S$19&amp;"!"&amp;$P$19&amp;ROW('使用量_1,2'!O69))</f>
        <v>0</v>
      </c>
      <c r="L69" s="1066" t="s">
        <v>6331</v>
      </c>
      <c r="M69" s="1084"/>
      <c r="N69" s="1069">
        <f t="shared" ca="1" si="10"/>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9"/>
        <v>0</v>
      </c>
      <c r="K70" s="1124">
        <f ca="1">INDIRECT($S$19&amp;"!"&amp;$P$19&amp;ROW('使用量_1,2'!O70))</f>
        <v>0</v>
      </c>
      <c r="L70" s="1066" t="s">
        <v>6331</v>
      </c>
      <c r="M70" s="1084"/>
      <c r="N70" s="1069">
        <f t="shared" ca="1" si="10"/>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9"/>
        <v>0</v>
      </c>
      <c r="K71" s="1124">
        <f ca="1">INDIRECT($S$19&amp;"!"&amp;$P$19&amp;ROW('使用量_1,2'!O71))</f>
        <v>0</v>
      </c>
      <c r="L71" s="1066" t="s">
        <v>6331</v>
      </c>
      <c r="M71" s="1084"/>
      <c r="N71" s="1069">
        <f t="shared" ca="1" si="10"/>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9"/>
        <v>0</v>
      </c>
      <c r="K72" s="1124">
        <f ca="1">INDIRECT($S$19&amp;"!"&amp;$P$19&amp;ROW('使用量_1,2'!O72))</f>
        <v>0</v>
      </c>
      <c r="L72" s="1066" t="s">
        <v>6331</v>
      </c>
      <c r="M72" s="1084"/>
      <c r="N72" s="1069">
        <f t="shared" ca="1" si="10"/>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9"/>
        <v>0</v>
      </c>
      <c r="K73" s="1124">
        <f ca="1">INDIRECT($S$19&amp;"!"&amp;$P$19&amp;ROW('使用量_1,2'!O73))</f>
        <v>0</v>
      </c>
      <c r="L73" s="1066" t="s">
        <v>6331</v>
      </c>
      <c r="M73" s="1084"/>
      <c r="N73" s="1069">
        <f t="shared" ca="1" si="10"/>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9"/>
        <v>0</v>
      </c>
      <c r="K74" s="1124">
        <f ca="1">INDIRECT($S$19&amp;"!"&amp;$P$19&amp;ROW('使用量_1,2'!O74))</f>
        <v>0</v>
      </c>
      <c r="L74" s="1066" t="s">
        <v>6331</v>
      </c>
      <c r="M74" s="1084"/>
      <c r="N74" s="1069">
        <f t="shared" ca="1" si="10"/>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9"/>
        <v>0</v>
      </c>
      <c r="K75" s="1124">
        <f ca="1">INDIRECT($S$19&amp;"!"&amp;$P$19&amp;ROW('使用量_1,2'!O75))</f>
        <v>0</v>
      </c>
      <c r="L75" s="1066" t="s">
        <v>6331</v>
      </c>
      <c r="M75" s="1084"/>
      <c r="N75" s="1069">
        <f t="shared" ca="1" si="10"/>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9"/>
        <v>0</v>
      </c>
      <c r="K76" s="1124">
        <f ca="1">INDIRECT($S$19&amp;"!"&amp;$P$19&amp;ROW('使用量_1,2'!O76))</f>
        <v>0</v>
      </c>
      <c r="L76" s="1066" t="s">
        <v>6331</v>
      </c>
      <c r="M76" s="1084"/>
      <c r="N76" s="1069">
        <f t="shared" ca="1" si="10"/>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9"/>
        <v>0</v>
      </c>
      <c r="K77" s="1124">
        <f ca="1">INDIRECT($S$19&amp;"!"&amp;$P$19&amp;ROW('使用量_1,2'!O77))</f>
        <v>0</v>
      </c>
      <c r="L77" s="1066" t="s">
        <v>6331</v>
      </c>
      <c r="M77" s="1084"/>
      <c r="N77" s="1069">
        <f t="shared" ca="1" si="10"/>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9"/>
        <v>0</v>
      </c>
      <c r="K78" s="1124">
        <f ca="1">INDIRECT($S$19&amp;"!"&amp;$P$19&amp;ROW('使用量_1,2'!O78))</f>
        <v>0</v>
      </c>
      <c r="L78" s="1066" t="s">
        <v>6331</v>
      </c>
      <c r="M78" s="1084"/>
      <c r="N78" s="1069">
        <f t="shared" ca="1" si="10"/>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9"/>
        <v>0</v>
      </c>
      <c r="K79" s="1124">
        <f ca="1">INDIRECT($S$19&amp;"!"&amp;$P$19&amp;ROW('使用量_1,2'!O79))</f>
        <v>0</v>
      </c>
      <c r="L79" s="1066" t="s">
        <v>6331</v>
      </c>
      <c r="M79" s="1084"/>
      <c r="N79" s="1069">
        <f t="shared" ca="1" si="10"/>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9"/>
        <v>0</v>
      </c>
      <c r="K80" s="1124">
        <f ca="1">INDIRECT($S$19&amp;"!"&amp;$P$19&amp;ROW('使用量_1,2'!O80))</f>
        <v>0</v>
      </c>
      <c r="L80" s="1066" t="s">
        <v>6331</v>
      </c>
      <c r="M80" s="1084"/>
      <c r="N80" s="1069">
        <f t="shared" ca="1" si="10"/>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9"/>
        <v>0</v>
      </c>
      <c r="K81" s="1124">
        <f ca="1">INDIRECT($S$19&amp;"!"&amp;$P$19&amp;ROW('使用量_1,2'!O81))</f>
        <v>0</v>
      </c>
      <c r="L81" s="1066" t="s">
        <v>6331</v>
      </c>
      <c r="M81" s="1084"/>
      <c r="N81" s="1069">
        <f t="shared" ca="1" si="10"/>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9"/>
        <v>0</v>
      </c>
      <c r="K82" s="1124">
        <f ca="1">INDIRECT($S$19&amp;"!"&amp;$P$19&amp;ROW('使用量_1,2'!O82))</f>
        <v>0</v>
      </c>
      <c r="L82" s="1066" t="s">
        <v>6331</v>
      </c>
      <c r="M82" s="1084"/>
      <c r="N82" s="1069">
        <f t="shared" ca="1" si="10"/>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9"/>
        <v>0</v>
      </c>
      <c r="K83" s="1124">
        <f ca="1">INDIRECT($S$19&amp;"!"&amp;$P$19&amp;ROW('使用量_1,2'!O83))</f>
        <v>0</v>
      </c>
      <c r="L83" s="1066" t="s">
        <v>6331</v>
      </c>
      <c r="M83" s="1084"/>
      <c r="N83" s="1069">
        <f t="shared" ca="1" si="10"/>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9"/>
        <v>0</v>
      </c>
      <c r="K84" s="1124">
        <f ca="1">INDIRECT($S$19&amp;"!"&amp;$P$19&amp;ROW('使用量_1,2'!O84))</f>
        <v>0</v>
      </c>
      <c r="L84" s="1066" t="s">
        <v>6331</v>
      </c>
      <c r="M84" s="1084"/>
      <c r="N84" s="1069">
        <f t="shared" ca="1" si="10"/>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9"/>
        <v>0</v>
      </c>
      <c r="K85" s="1124">
        <f ca="1">INDIRECT($S$19&amp;"!"&amp;$P$19&amp;ROW('使用量_1,2'!O85))</f>
        <v>0</v>
      </c>
      <c r="L85" s="1066" t="s">
        <v>6331</v>
      </c>
      <c r="M85" s="1084"/>
      <c r="N85" s="1069">
        <f t="shared" ca="1" si="10"/>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9"/>
        <v>0</v>
      </c>
      <c r="K86" s="1124">
        <f ca="1">INDIRECT($S$19&amp;"!"&amp;$P$19&amp;ROW('使用量_1,2'!O86))</f>
        <v>0</v>
      </c>
      <c r="L86" s="1066" t="s">
        <v>6331</v>
      </c>
      <c r="M86" s="1084"/>
      <c r="N86" s="1069">
        <f t="shared" ca="1" si="10"/>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9"/>
        <v>0</v>
      </c>
      <c r="K87" s="1124">
        <f ca="1">INDIRECT($S$19&amp;"!"&amp;$P$19&amp;ROW('使用量_1,2'!O87))</f>
        <v>0</v>
      </c>
      <c r="L87" s="1066" t="s">
        <v>6331</v>
      </c>
      <c r="M87" s="1084"/>
      <c r="N87" s="1069">
        <f t="shared" ca="1" si="10"/>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9"/>
        <v>0</v>
      </c>
      <c r="K88" s="1124">
        <f ca="1">INDIRECT($S$19&amp;"!"&amp;$P$19&amp;ROW('使用量_1,2'!O88))</f>
        <v>0</v>
      </c>
      <c r="L88" s="1066" t="s">
        <v>6331</v>
      </c>
      <c r="M88" s="1084"/>
      <c r="N88" s="1069">
        <f t="shared" ca="1" si="10"/>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9"/>
        <v>0</v>
      </c>
      <c r="K89" s="1124">
        <f ca="1">INDIRECT($S$19&amp;"!"&amp;$P$19&amp;ROW('使用量_1,2'!O89))</f>
        <v>0</v>
      </c>
      <c r="L89" s="1066" t="s">
        <v>6331</v>
      </c>
      <c r="M89" s="1084"/>
      <c r="N89" s="1069">
        <f t="shared" ca="1" si="10"/>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9"/>
        <v>0</v>
      </c>
      <c r="K90" s="1124">
        <f ca="1">INDIRECT($S$19&amp;"!"&amp;$P$19&amp;ROW('使用量_1,2'!O90))</f>
        <v>0</v>
      </c>
      <c r="L90" s="1066" t="s">
        <v>6331</v>
      </c>
      <c r="M90" s="1084"/>
      <c r="N90" s="1069">
        <f t="shared" ca="1" si="10"/>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9"/>
        <v>0</v>
      </c>
      <c r="K91" s="1124">
        <f ca="1">INDIRECT($S$19&amp;"!"&amp;$P$19&amp;ROW('使用量_1,2'!O91))</f>
        <v>0</v>
      </c>
      <c r="L91" s="1066" t="s">
        <v>6331</v>
      </c>
      <c r="M91" s="1084"/>
      <c r="N91" s="1069">
        <f t="shared" ca="1" si="10"/>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9"/>
        <v>0</v>
      </c>
      <c r="K92" s="1124">
        <f ca="1">INDIRECT($S$19&amp;"!"&amp;$P$19&amp;ROW('使用量_1,2'!O92))</f>
        <v>0</v>
      </c>
      <c r="L92" s="1066" t="s">
        <v>6331</v>
      </c>
      <c r="M92" s="1084"/>
      <c r="N92" s="1069">
        <f t="shared" ca="1" si="10"/>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9"/>
        <v>0</v>
      </c>
      <c r="K93" s="1124">
        <f ca="1">INDIRECT($S$19&amp;"!"&amp;$P$19&amp;ROW('使用量_1,2'!O93))</f>
        <v>0</v>
      </c>
      <c r="L93" s="1066" t="s">
        <v>6331</v>
      </c>
      <c r="M93" s="1084"/>
      <c r="N93" s="1069">
        <f t="shared" ca="1" si="10"/>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9"/>
        <v>0</v>
      </c>
      <c r="K94" s="1124">
        <f ca="1">INDIRECT($S$19&amp;"!"&amp;$P$19&amp;ROW('使用量_1,2'!O94))</f>
        <v>0</v>
      </c>
      <c r="L94" s="1066" t="s">
        <v>6331</v>
      </c>
      <c r="M94" s="1084"/>
      <c r="N94" s="1069">
        <f t="shared" ca="1" si="10"/>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9"/>
        <v>0</v>
      </c>
      <c r="K95" s="1124">
        <f ca="1">INDIRECT($S$19&amp;"!"&amp;$P$19&amp;ROW('使用量_1,2'!O95))</f>
        <v>0</v>
      </c>
      <c r="L95" s="1066" t="s">
        <v>6331</v>
      </c>
      <c r="M95" s="1084"/>
      <c r="N95" s="1069">
        <f t="shared" ca="1" si="10"/>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9"/>
        <v>0</v>
      </c>
      <c r="K96" s="1124">
        <f ca="1">INDIRECT($S$19&amp;"!"&amp;$P$19&amp;ROW('使用量_1,2'!O96))</f>
        <v>0</v>
      </c>
      <c r="L96" s="1066" t="s">
        <v>6331</v>
      </c>
      <c r="M96" s="1084"/>
      <c r="N96" s="1069">
        <f t="shared" ca="1" si="10"/>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9"/>
        <v>0</v>
      </c>
      <c r="K97" s="1124">
        <f ca="1">INDIRECT($S$19&amp;"!"&amp;$P$19&amp;ROW('使用量_1,2'!O97))</f>
        <v>0</v>
      </c>
      <c r="L97" s="1066" t="s">
        <v>6331</v>
      </c>
      <c r="M97" s="1084"/>
      <c r="N97" s="1069">
        <f t="shared" ca="1" si="10"/>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9"/>
        <v>0</v>
      </c>
      <c r="K98" s="1124">
        <f ca="1">INDIRECT($S$19&amp;"!"&amp;$P$19&amp;ROW('使用量_1,2'!O98))</f>
        <v>0</v>
      </c>
      <c r="L98" s="1066" t="s">
        <v>6331</v>
      </c>
      <c r="M98" s="1084"/>
      <c r="N98" s="1069">
        <f t="shared" ca="1" si="10"/>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9"/>
        <v>0</v>
      </c>
      <c r="K99" s="1124">
        <f ca="1">INDIRECT($S$19&amp;"!"&amp;$P$19&amp;ROW('使用量_1,2'!O99))</f>
        <v>0</v>
      </c>
      <c r="L99" s="1066" t="s">
        <v>6331</v>
      </c>
      <c r="M99" s="1084"/>
      <c r="N99" s="1069">
        <f t="shared" ca="1" si="10"/>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9"/>
        <v>0</v>
      </c>
      <c r="K100" s="1124">
        <f ca="1">INDIRECT($S$19&amp;"!"&amp;$P$19&amp;ROW('使用量_1,2'!O100))</f>
        <v>0</v>
      </c>
      <c r="L100" s="1066" t="s">
        <v>6331</v>
      </c>
      <c r="M100" s="1084"/>
      <c r="N100" s="1069">
        <f t="shared" ca="1" si="10"/>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9"/>
        <v>0</v>
      </c>
      <c r="K101" s="1124">
        <f ca="1">INDIRECT($S$19&amp;"!"&amp;$P$19&amp;ROW('使用量_1,2'!O101))</f>
        <v>0</v>
      </c>
      <c r="L101" s="1066" t="s">
        <v>6331</v>
      </c>
      <c r="M101" s="1084"/>
      <c r="N101" s="1069">
        <f t="shared" ca="1" si="10"/>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9"/>
        <v>0</v>
      </c>
      <c r="K102" s="1124">
        <f ca="1">INDIRECT($S$19&amp;"!"&amp;$P$19&amp;ROW('使用量_1,2'!O102))</f>
        <v>0</v>
      </c>
      <c r="L102" s="1066" t="s">
        <v>6331</v>
      </c>
      <c r="M102" s="1084"/>
      <c r="N102" s="1069">
        <f t="shared" ca="1" si="10"/>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9"/>
        <v>0</v>
      </c>
      <c r="K103" s="1124">
        <f ca="1">INDIRECT($S$19&amp;"!"&amp;$P$19&amp;ROW('使用量_1,2'!O103))</f>
        <v>0</v>
      </c>
      <c r="L103" s="1066" t="s">
        <v>6331</v>
      </c>
      <c r="M103" s="1084"/>
      <c r="N103" s="1069">
        <f t="shared" ca="1" si="10"/>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9"/>
        <v>0</v>
      </c>
      <c r="K104" s="1124">
        <f ca="1">INDIRECT($S$19&amp;"!"&amp;$P$19&amp;ROW('使用量_1,2'!O104))</f>
        <v>0</v>
      </c>
      <c r="L104" s="1066" t="s">
        <v>6331</v>
      </c>
      <c r="M104" s="1084"/>
      <c r="N104" s="1069">
        <f t="shared" ca="1" si="10"/>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11">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11"/>
        <v>0</v>
      </c>
      <c r="K107" s="1124">
        <f ca="1">INDIRECT($S$19&amp;"!"&amp;$P$19&amp;ROW('使用量_1,2'!O107))</f>
        <v>0</v>
      </c>
      <c r="L107" s="1066" t="s">
        <v>6331</v>
      </c>
      <c r="M107" s="1084"/>
      <c r="N107" s="1069"/>
      <c r="O107" s="1070">
        <f>係数!J107</f>
        <v>0</v>
      </c>
      <c r="P107" s="1070">
        <f>係数!K107</f>
        <v>0</v>
      </c>
      <c r="Q107" s="1081"/>
      <c r="R107" s="1085">
        <f t="shared" ref="R107:R110" ca="1" si="12">IF(ISNA(C107),"",ROUND((G107-K107)*O107*1000,0))</f>
        <v>0</v>
      </c>
      <c r="S107" s="1085">
        <f t="shared" ref="S107:S110" ca="1" si="13">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11"/>
        <v>0</v>
      </c>
      <c r="K108" s="1124">
        <f ca="1">INDIRECT($S$19&amp;"!"&amp;$P$19&amp;ROW('使用量_1,2'!O108))</f>
        <v>0</v>
      </c>
      <c r="L108" s="1066" t="s">
        <v>6331</v>
      </c>
      <c r="M108" s="1084"/>
      <c r="N108" s="1069"/>
      <c r="O108" s="1070">
        <f>係数!J108</f>
        <v>0</v>
      </c>
      <c r="P108" s="1070">
        <f>係数!K108</f>
        <v>0</v>
      </c>
      <c r="Q108" s="1081"/>
      <c r="R108" s="1085">
        <f t="shared" ca="1" si="12"/>
        <v>0</v>
      </c>
      <c r="S108" s="1085">
        <f t="shared" ca="1" si="13"/>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11"/>
        <v>0</v>
      </c>
      <c r="K109" s="1124">
        <f ca="1">INDIRECT($S$19&amp;"!"&amp;$P$19&amp;ROW('使用量_1,2'!O109))</f>
        <v>0</v>
      </c>
      <c r="L109" s="1066" t="s">
        <v>6331</v>
      </c>
      <c r="M109" s="1084"/>
      <c r="N109" s="1069">
        <f t="shared" ca="1" si="10"/>
        <v>0</v>
      </c>
      <c r="O109" s="1070">
        <f>係数!J109</f>
        <v>0</v>
      </c>
      <c r="P109" s="1070">
        <f>係数!K109</f>
        <v>0</v>
      </c>
      <c r="Q109" s="1081" t="s">
        <v>3870</v>
      </c>
      <c r="R109" s="1085">
        <f t="shared" ca="1" si="12"/>
        <v>0</v>
      </c>
      <c r="S109" s="1085">
        <f t="shared" ca="1" si="13"/>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11"/>
        <v>0</v>
      </c>
      <c r="K110" s="1124">
        <f ca="1">INDIRECT($S$19&amp;"!"&amp;$P$19&amp;ROW('使用量_1,2'!O110))</f>
        <v>0</v>
      </c>
      <c r="L110" s="1066" t="s">
        <v>6331</v>
      </c>
      <c r="M110" s="1121"/>
      <c r="N110" s="1122"/>
      <c r="O110" s="1070">
        <f>係数!J110</f>
        <v>0</v>
      </c>
      <c r="P110" s="1070">
        <f>係数!K110</f>
        <v>0</v>
      </c>
      <c r="Q110" s="1123"/>
      <c r="R110" s="1085">
        <f t="shared" ca="1" si="12"/>
        <v>0</v>
      </c>
      <c r="S110" s="1085">
        <f t="shared" ca="1" si="13"/>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sheetData>
  <mergeCells count="108">
    <mergeCell ref="D85:E86"/>
    <mergeCell ref="C71:C72"/>
    <mergeCell ref="D71:E72"/>
    <mergeCell ref="C73:C74"/>
    <mergeCell ref="D73:E74"/>
    <mergeCell ref="C75:C76"/>
    <mergeCell ref="D75:E76"/>
    <mergeCell ref="C59:F59"/>
    <mergeCell ref="C60:F60"/>
    <mergeCell ref="C108:F108"/>
    <mergeCell ref="C109:F109"/>
    <mergeCell ref="C110:F110"/>
    <mergeCell ref="C105:F105"/>
    <mergeCell ref="C65:C66"/>
    <mergeCell ref="D65:E66"/>
    <mergeCell ref="C67:C68"/>
    <mergeCell ref="D67:E68"/>
    <mergeCell ref="C69:C70"/>
    <mergeCell ref="D69:E70"/>
    <mergeCell ref="C103:C104"/>
    <mergeCell ref="D103:E104"/>
    <mergeCell ref="C91:C92"/>
    <mergeCell ref="D91:E92"/>
    <mergeCell ref="C93:C94"/>
    <mergeCell ref="D93:E94"/>
    <mergeCell ref="C95:C96"/>
    <mergeCell ref="D95:E96"/>
    <mergeCell ref="D79:E80"/>
    <mergeCell ref="C81:C82"/>
    <mergeCell ref="D81:E82"/>
    <mergeCell ref="C83:C84"/>
    <mergeCell ref="D83:E84"/>
    <mergeCell ref="C85:C86"/>
    <mergeCell ref="C111:F111"/>
    <mergeCell ref="B112:F112"/>
    <mergeCell ref="B113:S114"/>
    <mergeCell ref="D55:F55"/>
    <mergeCell ref="D56:F56"/>
    <mergeCell ref="D57:F57"/>
    <mergeCell ref="C106:F106"/>
    <mergeCell ref="C107:F107"/>
    <mergeCell ref="C99:C100"/>
    <mergeCell ref="D99:E100"/>
    <mergeCell ref="C101:C102"/>
    <mergeCell ref="D101:E102"/>
    <mergeCell ref="C97:C98"/>
    <mergeCell ref="D97:E98"/>
    <mergeCell ref="C87:C88"/>
    <mergeCell ref="D87:E88"/>
    <mergeCell ref="C89:C90"/>
    <mergeCell ref="D89:E90"/>
    <mergeCell ref="C77:C78"/>
    <mergeCell ref="D77:E78"/>
    <mergeCell ref="C79:C80"/>
    <mergeCell ref="B65:B111"/>
    <mergeCell ref="C58:F58"/>
    <mergeCell ref="B59:B63"/>
    <mergeCell ref="D42:F42"/>
    <mergeCell ref="D43:F43"/>
    <mergeCell ref="C61:F61"/>
    <mergeCell ref="C62:F62"/>
    <mergeCell ref="C63:F63"/>
    <mergeCell ref="C49:F49"/>
    <mergeCell ref="C50:F50"/>
    <mergeCell ref="C51:F51"/>
    <mergeCell ref="C52:F52"/>
    <mergeCell ref="C53:F53"/>
    <mergeCell ref="C54:F54"/>
    <mergeCell ref="B32:B58"/>
    <mergeCell ref="C32:F32"/>
    <mergeCell ref="C33:F33"/>
    <mergeCell ref="C34:F34"/>
    <mergeCell ref="C35:F35"/>
    <mergeCell ref="C36:F36"/>
    <mergeCell ref="G30:G31"/>
    <mergeCell ref="H30:H31"/>
    <mergeCell ref="I30:I31"/>
    <mergeCell ref="B29:F31"/>
    <mergeCell ref="G29:J29"/>
    <mergeCell ref="C44:C45"/>
    <mergeCell ref="D44:F44"/>
    <mergeCell ref="D45:F45"/>
    <mergeCell ref="C46:C48"/>
    <mergeCell ref="D46:F46"/>
    <mergeCell ref="D47:F47"/>
    <mergeCell ref="D48:F48"/>
    <mergeCell ref="C37:F37"/>
    <mergeCell ref="C38:F38"/>
    <mergeCell ref="C39:F39"/>
    <mergeCell ref="C40:F40"/>
    <mergeCell ref="C41:F41"/>
    <mergeCell ref="C42:C43"/>
    <mergeCell ref="B1:M1"/>
    <mergeCell ref="C19:D19"/>
    <mergeCell ref="E19:I19"/>
    <mergeCell ref="K21:Q22"/>
    <mergeCell ref="B22:I22"/>
    <mergeCell ref="M30:M31"/>
    <mergeCell ref="O30:P30"/>
    <mergeCell ref="Q30:Q31"/>
    <mergeCell ref="R30:S30"/>
    <mergeCell ref="J30:J31"/>
    <mergeCell ref="K30:K31"/>
    <mergeCell ref="L30:L31"/>
    <mergeCell ref="K29:M29"/>
    <mergeCell ref="N29:N31"/>
    <mergeCell ref="O29:S29"/>
    <mergeCell ref="M19:O19"/>
  </mergeCells>
  <phoneticPr fontId="9"/>
  <conditionalFormatting sqref="R22:S22 F65 D65">
    <cfRule type="containsErrors" dxfId="661" priority="9">
      <formula>ISERROR(D22)</formula>
    </cfRule>
  </conditionalFormatting>
  <conditionalFormatting sqref="B111:S112 B65:C65 Q65:Q110 H105:N105 H65:I104 L65:N104 H106:I110 L106:N110 B66:B110 F66:F104">
    <cfRule type="containsErrors" dxfId="660" priority="8">
      <formula>ISERROR(B65)</formula>
    </cfRule>
  </conditionalFormatting>
  <conditionalFormatting sqref="O105:P105">
    <cfRule type="containsErrors" dxfId="659" priority="7">
      <formula>ISERROR(O105)</formula>
    </cfRule>
  </conditionalFormatting>
  <conditionalFormatting sqref="R65:S110">
    <cfRule type="containsErrors" dxfId="658" priority="6">
      <formula>ISERROR(R65)</formula>
    </cfRule>
  </conditionalFormatting>
  <conditionalFormatting sqref="C106">
    <cfRule type="containsErrors" dxfId="657" priority="5">
      <formula>ISERROR(C106)</formula>
    </cfRule>
  </conditionalFormatting>
  <conditionalFormatting sqref="C107:C110">
    <cfRule type="containsErrors" dxfId="656" priority="3">
      <formula>ISERROR(C107)</formula>
    </cfRule>
  </conditionalFormatting>
  <conditionalFormatting sqref="D67 D69 D71 D73 D75 D77 D79 D81 D83 D85 D87 D89 D91 D93 D95 D97 D99 D101 D103">
    <cfRule type="containsErrors" dxfId="655" priority="2">
      <formula>ISERROR(D67)</formula>
    </cfRule>
  </conditionalFormatting>
  <conditionalFormatting sqref="C67 C69 C71 C73 C75 C77 C79 C81 C83 C85 C87 C89 C91 C93 C95 C97 C99 C101 C103">
    <cfRule type="containsErrors" dxfId="654" priority="1">
      <formula>ISERROR(C67)</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o2</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L</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653" priority="8">
      <formula>ISERROR(D22)</formula>
    </cfRule>
  </conditionalFormatting>
  <conditionalFormatting sqref="B111:S112 B65:C65 Q65:Q110 H105:N105 H65:I104 L65:N104 H106:I110 L106:N110 B66:B110 F66:F104">
    <cfRule type="containsErrors" dxfId="652" priority="7">
      <formula>ISERROR(B65)</formula>
    </cfRule>
  </conditionalFormatting>
  <conditionalFormatting sqref="O105:P105">
    <cfRule type="containsErrors" dxfId="651" priority="6">
      <formula>ISERROR(O105)</formula>
    </cfRule>
  </conditionalFormatting>
  <conditionalFormatting sqref="R65:S110">
    <cfRule type="containsErrors" dxfId="650" priority="5">
      <formula>ISERROR(R65)</formula>
    </cfRule>
  </conditionalFormatting>
  <conditionalFormatting sqref="C106">
    <cfRule type="containsErrors" dxfId="649" priority="4">
      <formula>ISERROR(C106)</formula>
    </cfRule>
  </conditionalFormatting>
  <conditionalFormatting sqref="C107:C110">
    <cfRule type="containsErrors" dxfId="648" priority="3">
      <formula>ISERROR(C107)</formula>
    </cfRule>
  </conditionalFormatting>
  <conditionalFormatting sqref="D67 D69 D71 D73 D75 D77 D79 D81 D83 D85 D87 D89 D91 D93 D95 D97 D99 D101 D103">
    <cfRule type="containsErrors" dxfId="647" priority="2">
      <formula>ISERROR(D67)</formula>
    </cfRule>
  </conditionalFormatting>
  <conditionalFormatting sqref="C67 C69 C71 C73 C75 C77 C79 C81 C83 C85 C87 C89 C91 C93 C95 C97 C99 C101 C103">
    <cfRule type="containsErrors" dxfId="646" priority="1">
      <formula>ISERROR(C67)</formula>
    </cfRule>
  </conditionalFormatting>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outlinePr summaryBelow="0" summaryRight="0"/>
  </sheetPr>
  <dimension ref="B1:U519"/>
  <sheetViews>
    <sheetView workbookViewId="0">
      <pane xSplit="6" ySplit="31" topLeftCell="G52" activePane="bottomRight" state="frozen"/>
      <selection activeCell="S20" sqref="S20"/>
      <selection pane="topRight" activeCell="S20" sqref="S20"/>
      <selection pane="bottomLeft" activeCell="S20" sqref="S20"/>
      <selection pane="bottomRight" activeCell="U57" sqref="U57"/>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o3</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M</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645" priority="8">
      <formula>ISERROR(D22)</formula>
    </cfRule>
  </conditionalFormatting>
  <conditionalFormatting sqref="B111:S112 B65:C65 Q65:Q110 H105:N105 H65:I104 L65:N104 H106:I110 L106:N110 B66:B110 F66:F104">
    <cfRule type="containsErrors" dxfId="644" priority="7">
      <formula>ISERROR(B65)</formula>
    </cfRule>
  </conditionalFormatting>
  <conditionalFormatting sqref="O105:P105">
    <cfRule type="containsErrors" dxfId="643" priority="6">
      <formula>ISERROR(O105)</formula>
    </cfRule>
  </conditionalFormatting>
  <conditionalFormatting sqref="R65:S110">
    <cfRule type="containsErrors" dxfId="642" priority="5">
      <formula>ISERROR(R65)</formula>
    </cfRule>
  </conditionalFormatting>
  <conditionalFormatting sqref="C106">
    <cfRule type="containsErrors" dxfId="641" priority="4">
      <formula>ISERROR(C106)</formula>
    </cfRule>
  </conditionalFormatting>
  <conditionalFormatting sqref="C107:C110">
    <cfRule type="containsErrors" dxfId="640" priority="3">
      <formula>ISERROR(C107)</formula>
    </cfRule>
  </conditionalFormatting>
  <conditionalFormatting sqref="D67 D69 D71 D73 D75 D77 D79 D81 D83 D85 D87 D89 D91 D93 D95 D97 D99 D101 D103">
    <cfRule type="containsErrors" dxfId="639" priority="2">
      <formula>ISERROR(D67)</formula>
    </cfRule>
  </conditionalFormatting>
  <conditionalFormatting sqref="C67 C69 C71 C73 C75 C77 C79 C81 C83 C85 C87 C89 C91 C93 C95 C97 C99 C101 C103">
    <cfRule type="containsErrors" dxfId="638" priority="1">
      <formula>ISERROR(C67)</formula>
    </cfRule>
  </conditionalFormatting>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o4</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N</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637" priority="8">
      <formula>ISERROR(D22)</formula>
    </cfRule>
  </conditionalFormatting>
  <conditionalFormatting sqref="B111:S112 B65:C65 Q65:Q110 H105:N105 H65:I104 L65:N104 H106:I110 L106:N110 B66:B110 F66:F104">
    <cfRule type="containsErrors" dxfId="636" priority="7">
      <formula>ISERROR(B65)</formula>
    </cfRule>
  </conditionalFormatting>
  <conditionalFormatting sqref="O105:P105">
    <cfRule type="containsErrors" dxfId="635" priority="6">
      <formula>ISERROR(O105)</formula>
    </cfRule>
  </conditionalFormatting>
  <conditionalFormatting sqref="R65:S110">
    <cfRule type="containsErrors" dxfId="634" priority="5">
      <formula>ISERROR(R65)</formula>
    </cfRule>
  </conditionalFormatting>
  <conditionalFormatting sqref="C106">
    <cfRule type="containsErrors" dxfId="633" priority="4">
      <formula>ISERROR(C106)</formula>
    </cfRule>
  </conditionalFormatting>
  <conditionalFormatting sqref="C107:C110">
    <cfRule type="containsErrors" dxfId="632" priority="3">
      <formula>ISERROR(C107)</formula>
    </cfRule>
  </conditionalFormatting>
  <conditionalFormatting sqref="D67 D69 D71 D73 D75 D77 D79 D81 D83 D85 D87 D89 D91 D93 D95 D97 D99 D101 D103">
    <cfRule type="containsErrors" dxfId="631" priority="2">
      <formula>ISERROR(D67)</formula>
    </cfRule>
  </conditionalFormatting>
  <conditionalFormatting sqref="C67 C69 C71 C73 C75 C77 C79 C81 C83 C85 C87 C89 C91 C93 C95 C97 C99 C101 C103">
    <cfRule type="containsErrors" dxfId="630" priority="1">
      <formula>ISERROR(C67)</formula>
    </cfRule>
  </conditionalFormatting>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o5</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O</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629" priority="8">
      <formula>ISERROR(D22)</formula>
    </cfRule>
  </conditionalFormatting>
  <conditionalFormatting sqref="B111:S112 B65:C65 Q65:Q110 H105:N105 H65:I104 L65:N104 H106:I110 L106:N110 B66:B110 F66:F104">
    <cfRule type="containsErrors" dxfId="628" priority="7">
      <formula>ISERROR(B65)</formula>
    </cfRule>
  </conditionalFormatting>
  <conditionalFormatting sqref="O105:P105">
    <cfRule type="containsErrors" dxfId="627" priority="6">
      <formula>ISERROR(O105)</formula>
    </cfRule>
  </conditionalFormatting>
  <conditionalFormatting sqref="R65:S110">
    <cfRule type="containsErrors" dxfId="626" priority="5">
      <formula>ISERROR(R65)</formula>
    </cfRule>
  </conditionalFormatting>
  <conditionalFormatting sqref="C106">
    <cfRule type="containsErrors" dxfId="625" priority="4">
      <formula>ISERROR(C106)</formula>
    </cfRule>
  </conditionalFormatting>
  <conditionalFormatting sqref="C107:C110">
    <cfRule type="containsErrors" dxfId="624" priority="3">
      <formula>ISERROR(C107)</formula>
    </cfRule>
  </conditionalFormatting>
  <conditionalFormatting sqref="D67 D69 D71 D73 D75 D77 D79 D81 D83 D85 D87 D89 D91 D93 D95 D97 D99 D101 D103">
    <cfRule type="containsErrors" dxfId="623" priority="2">
      <formula>ISERROR(D67)</formula>
    </cfRule>
  </conditionalFormatting>
  <conditionalFormatting sqref="C67 C69 C71 C73 C75 C77 C79 C81 C83 C85 C87 C89 C91 C93 C95 C97 C99 C101 C103">
    <cfRule type="containsErrors" dxfId="622" priority="1">
      <formula>ISERROR(C67)</formula>
    </cfRule>
  </conditionalFormatting>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o6</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P</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621" priority="8">
      <formula>ISERROR(D22)</formula>
    </cfRule>
  </conditionalFormatting>
  <conditionalFormatting sqref="B111:S112 B65:C65 Q65:Q110 H105:N105 H65:I104 L65:N104 H106:I110 L106:N110 B66:B110 F66:F104">
    <cfRule type="containsErrors" dxfId="620" priority="7">
      <formula>ISERROR(B65)</formula>
    </cfRule>
  </conditionalFormatting>
  <conditionalFormatting sqref="O105:P105">
    <cfRule type="containsErrors" dxfId="619" priority="6">
      <formula>ISERROR(O105)</formula>
    </cfRule>
  </conditionalFormatting>
  <conditionalFormatting sqref="R65:S110">
    <cfRule type="containsErrors" dxfId="618" priority="5">
      <formula>ISERROR(R65)</formula>
    </cfRule>
  </conditionalFormatting>
  <conditionalFormatting sqref="C106">
    <cfRule type="containsErrors" dxfId="617" priority="4">
      <formula>ISERROR(C106)</formula>
    </cfRule>
  </conditionalFormatting>
  <conditionalFormatting sqref="C107:C110">
    <cfRule type="containsErrors" dxfId="616" priority="3">
      <formula>ISERROR(C107)</formula>
    </cfRule>
  </conditionalFormatting>
  <conditionalFormatting sqref="D67 D69 D71 D73 D75 D77 D79 D81 D83 D85 D87 D89 D91 D93 D95 D97 D99 D101 D103">
    <cfRule type="containsErrors" dxfId="615" priority="2">
      <formula>ISERROR(D67)</formula>
    </cfRule>
  </conditionalFormatting>
  <conditionalFormatting sqref="C67 C69 C71 C73 C75 C77 C79 C81 C83 C85 C87 C89 C91 C93 C95 C97 C99 C101 C103">
    <cfRule type="containsErrors" dxfId="614" priority="1">
      <formula>ISERROR(C67)</formula>
    </cfRule>
  </conditionalFormatting>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R58" sqref="R58:S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o7</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Q</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613" priority="8">
      <formula>ISERROR(D22)</formula>
    </cfRule>
  </conditionalFormatting>
  <conditionalFormatting sqref="B111:S112 B65:C65 Q65:Q110 H105:N105 H65:I104 L65:N104 H106:I110 L106:N110 B66:B110 F66:F104">
    <cfRule type="containsErrors" dxfId="612" priority="7">
      <formula>ISERROR(B65)</formula>
    </cfRule>
  </conditionalFormatting>
  <conditionalFormatting sqref="O105:P105">
    <cfRule type="containsErrors" dxfId="611" priority="6">
      <formula>ISERROR(O105)</formula>
    </cfRule>
  </conditionalFormatting>
  <conditionalFormatting sqref="R65:S110">
    <cfRule type="containsErrors" dxfId="610" priority="5">
      <formula>ISERROR(R65)</formula>
    </cfRule>
  </conditionalFormatting>
  <conditionalFormatting sqref="C106">
    <cfRule type="containsErrors" dxfId="609" priority="4">
      <formula>ISERROR(C106)</formula>
    </cfRule>
  </conditionalFormatting>
  <conditionalFormatting sqref="C107:C110">
    <cfRule type="containsErrors" dxfId="608" priority="3">
      <formula>ISERROR(C107)</formula>
    </cfRule>
  </conditionalFormatting>
  <conditionalFormatting sqref="D67 D69 D71 D73 D75 D77 D79 D81 D83 D85 D87 D89 D91 D93 D95 D97 D99 D101 D103">
    <cfRule type="containsErrors" dxfId="607" priority="2">
      <formula>ISERROR(D67)</formula>
    </cfRule>
  </conditionalFormatting>
  <conditionalFormatting sqref="C67 C69 C71 C73 C75 C77 C79 C81 C83 C85 C87 C89 C91 C93 C95 C97 C99 C101 C103">
    <cfRule type="containsErrors" dxfId="606" priority="1">
      <formula>ISERROR(C67)</formula>
    </cfRule>
  </conditionalFormatting>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outlinePr summaryBelow="0" summaryRight="0"/>
  </sheetPr>
  <dimension ref="B1:U519"/>
  <sheetViews>
    <sheetView workbookViewId="0">
      <pane xSplit="6" ySplit="31" topLeftCell="G56" activePane="bottomRight" state="frozen"/>
      <selection activeCell="S20" sqref="S20"/>
      <selection pane="topRight" activeCell="S20" sqref="S20"/>
      <selection pane="bottomLeft" activeCell="S20" sqref="S20"/>
      <selection pane="bottomRight" activeCell="U59" sqref="U59"/>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o8</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R</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605" priority="8">
      <formula>ISERROR(D22)</formula>
    </cfRule>
  </conditionalFormatting>
  <conditionalFormatting sqref="B111:S112 B65:C65 Q65:Q110 H105:N105 H65:I104 L65:N104 H106:I110 L106:N110 B66:B110 F66:F104">
    <cfRule type="containsErrors" dxfId="604" priority="7">
      <formula>ISERROR(B65)</formula>
    </cfRule>
  </conditionalFormatting>
  <conditionalFormatting sqref="O105:P105">
    <cfRule type="containsErrors" dxfId="603" priority="6">
      <formula>ISERROR(O105)</formula>
    </cfRule>
  </conditionalFormatting>
  <conditionalFormatting sqref="R65:S110">
    <cfRule type="containsErrors" dxfId="602" priority="5">
      <formula>ISERROR(R65)</formula>
    </cfRule>
  </conditionalFormatting>
  <conditionalFormatting sqref="C106">
    <cfRule type="containsErrors" dxfId="601" priority="4">
      <formula>ISERROR(C106)</formula>
    </cfRule>
  </conditionalFormatting>
  <conditionalFormatting sqref="C107:C110">
    <cfRule type="containsErrors" dxfId="600" priority="3">
      <formula>ISERROR(C107)</formula>
    </cfRule>
  </conditionalFormatting>
  <conditionalFormatting sqref="D67 D69 D71 D73 D75 D77 D79 D81 D83 D85 D87 D89 D91 D93 D95 D97 D99 D101 D103">
    <cfRule type="containsErrors" dxfId="599" priority="2">
      <formula>ISERROR(D67)</formula>
    </cfRule>
  </conditionalFormatting>
  <conditionalFormatting sqref="C67 C69 C71 C73 C75 C77 C79 C81 C83 C85 C87 C89 C91 C93 C95 C97 C99 C101 C103">
    <cfRule type="containsErrors" dxfId="598" priority="1">
      <formula>ISERROR(C67)</formula>
    </cfRule>
  </conditionalFormatting>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O5"/>
  <sheetViews>
    <sheetView zoomScale="75" zoomScaleNormal="75" workbookViewId="0">
      <selection sqref="A1:C1"/>
    </sheetView>
  </sheetViews>
  <sheetFormatPr defaultRowHeight="13.5"/>
  <cols>
    <col min="8" max="8" width="10.5" bestFit="1" customWidth="1"/>
  </cols>
  <sheetData>
    <row r="1" spans="1:249" s="1483" customFormat="1" ht="18.75" customHeight="1">
      <c r="A1" s="1700" t="s">
        <v>6799</v>
      </c>
      <c r="B1" s="1700"/>
      <c r="C1" s="1700"/>
      <c r="D1" s="1486"/>
      <c r="E1" s="1487"/>
      <c r="F1" s="1584"/>
      <c r="G1" s="1489" t="s">
        <v>6646</v>
      </c>
      <c r="H1" s="1490"/>
      <c r="I1" s="1490"/>
      <c r="J1" s="1490"/>
      <c r="K1" s="1490"/>
      <c r="L1" s="1490"/>
      <c r="M1" s="1490"/>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1"/>
      <c r="AK1" s="1489" t="s">
        <v>6647</v>
      </c>
      <c r="AL1" s="1490"/>
      <c r="AM1" s="1490"/>
      <c r="AN1" s="1490"/>
      <c r="AO1" s="1490"/>
      <c r="AP1" s="1490"/>
      <c r="AQ1" s="1490"/>
      <c r="AR1" s="1490"/>
      <c r="AS1" s="1490"/>
      <c r="AT1" s="1490"/>
      <c r="AU1" s="1490"/>
      <c r="AV1" s="1490"/>
      <c r="AW1" s="1490"/>
      <c r="AX1" s="1490"/>
      <c r="AY1" s="1490"/>
      <c r="AZ1" s="1490"/>
      <c r="BA1" s="1490"/>
      <c r="BB1" s="1490"/>
      <c r="BC1" s="1490"/>
      <c r="BD1" s="1490"/>
      <c r="BE1" s="1490"/>
      <c r="BF1" s="1490"/>
      <c r="BG1" s="1490"/>
      <c r="BH1" s="1490"/>
      <c r="BI1" s="1490"/>
      <c r="BJ1" s="1490"/>
      <c r="BK1" s="1490"/>
      <c r="BL1" s="1490"/>
      <c r="BM1" s="1490"/>
      <c r="BN1" s="1490"/>
      <c r="BO1" s="1490"/>
      <c r="BP1" s="1490"/>
      <c r="BQ1" s="1490"/>
      <c r="BR1" s="1490"/>
      <c r="BS1" s="1490"/>
      <c r="BT1" s="1490"/>
      <c r="BU1" s="1490"/>
      <c r="BV1" s="1490"/>
      <c r="BW1" s="1490"/>
      <c r="BX1" s="1490"/>
      <c r="BY1" s="1490"/>
      <c r="BZ1" s="1489"/>
      <c r="CA1" s="1490"/>
      <c r="CB1" s="1490"/>
      <c r="CC1" s="1490"/>
      <c r="CD1" s="1490"/>
      <c r="CE1" s="1490"/>
      <c r="CF1" s="1490"/>
      <c r="CG1" s="1490"/>
      <c r="CH1" s="1490"/>
      <c r="CI1" s="1490"/>
      <c r="CJ1" s="1490"/>
      <c r="CK1" s="1490"/>
      <c r="CL1" s="1490"/>
      <c r="CM1" s="1490"/>
      <c r="CN1" s="1490"/>
      <c r="CO1" s="1490"/>
      <c r="CP1" s="1490"/>
      <c r="CQ1" s="1490"/>
      <c r="CR1" s="1490"/>
      <c r="CS1" s="1490"/>
      <c r="CT1" s="1490"/>
      <c r="CU1" s="1490"/>
      <c r="CV1" s="1490"/>
      <c r="CW1" s="1490"/>
      <c r="CX1" s="1490"/>
      <c r="CY1" s="1490"/>
      <c r="CZ1" s="1490"/>
      <c r="DA1" s="1490"/>
      <c r="DB1" s="1490"/>
      <c r="DC1" s="1490"/>
      <c r="DD1" s="1490"/>
      <c r="DE1" s="1490"/>
      <c r="DF1" s="1490"/>
      <c r="DG1" s="1490"/>
      <c r="DH1" s="1490"/>
      <c r="DI1" s="1490"/>
      <c r="DJ1" s="1490"/>
      <c r="DK1" s="1490"/>
      <c r="DL1" s="1490"/>
      <c r="DM1" s="1490"/>
      <c r="DN1" s="1490"/>
      <c r="DO1" s="1492" t="s">
        <v>6648</v>
      </c>
      <c r="DP1" s="1490"/>
      <c r="DQ1" s="1490"/>
      <c r="DR1" s="1490"/>
      <c r="DS1" s="1490"/>
      <c r="DT1" s="1490"/>
      <c r="DU1" s="1490"/>
      <c r="DV1" s="1490"/>
      <c r="DW1" s="1490"/>
      <c r="DX1" s="1490"/>
      <c r="DY1" s="1490"/>
      <c r="DZ1" s="1490"/>
      <c r="EA1" s="1490"/>
      <c r="EB1" s="1490"/>
      <c r="EC1" s="1490"/>
      <c r="ED1" s="1490"/>
      <c r="EE1" s="1492" t="s">
        <v>6649</v>
      </c>
      <c r="EF1" s="1490"/>
      <c r="EG1" s="1490"/>
      <c r="EH1" s="1490"/>
      <c r="EI1" s="1490"/>
      <c r="EJ1" s="1490"/>
      <c r="EK1" s="1490"/>
      <c r="EL1" s="1490"/>
      <c r="EM1" s="1490"/>
      <c r="EN1" s="1490"/>
      <c r="EO1" s="1490"/>
      <c r="EP1" s="1490"/>
      <c r="EQ1" s="1490"/>
      <c r="ER1" s="1490"/>
      <c r="ES1" s="1490"/>
      <c r="ET1" s="1490"/>
      <c r="EU1" s="1490"/>
      <c r="EV1" s="1490"/>
      <c r="EW1" s="1490"/>
      <c r="EX1" s="1490"/>
      <c r="EY1" s="1490"/>
      <c r="EZ1" s="1490"/>
      <c r="FA1" s="1490"/>
      <c r="FB1" s="1490"/>
      <c r="FC1" s="1490"/>
      <c r="FD1" s="1489" t="s">
        <v>6650</v>
      </c>
      <c r="FE1" s="1490"/>
      <c r="FF1" s="1490"/>
      <c r="FG1" s="1490"/>
      <c r="FH1" s="1490"/>
      <c r="FI1" s="1490"/>
      <c r="FJ1" s="1490"/>
      <c r="FK1" s="1490"/>
      <c r="FL1" s="1492" t="s">
        <v>6651</v>
      </c>
      <c r="FM1" s="1490"/>
      <c r="FN1" s="1490"/>
      <c r="FO1" s="1490"/>
      <c r="FP1" s="1490"/>
      <c r="FQ1" s="1490"/>
      <c r="FR1" s="1490"/>
      <c r="FS1" s="1490"/>
      <c r="FT1" s="1490"/>
      <c r="FU1" s="1490"/>
      <c r="FV1" s="1490"/>
      <c r="FW1" s="1490"/>
      <c r="FX1" s="1490"/>
      <c r="FY1" s="1490"/>
      <c r="FZ1" s="1490"/>
      <c r="GA1" s="1490"/>
      <c r="GB1" s="1490"/>
      <c r="GC1" s="1490"/>
      <c r="GD1" s="1490"/>
      <c r="GE1" s="1490"/>
      <c r="GF1" s="1490"/>
      <c r="GG1" s="1490"/>
      <c r="GH1" s="1490"/>
      <c r="GI1" s="1490"/>
      <c r="GJ1" s="1490"/>
      <c r="GK1" s="1490"/>
      <c r="GL1" s="1490"/>
      <c r="GM1" s="1490"/>
      <c r="GN1" s="1490"/>
      <c r="GO1" s="1490"/>
      <c r="GP1" s="1490"/>
      <c r="GQ1" s="1490"/>
      <c r="GR1" s="1490"/>
      <c r="GS1" s="1490"/>
      <c r="GT1" s="1490"/>
      <c r="GU1" s="1490"/>
      <c r="GV1" s="1490"/>
      <c r="GW1" s="1490"/>
      <c r="GX1" s="1490"/>
      <c r="GY1" s="1490"/>
      <c r="GZ1" s="1490"/>
      <c r="HA1" s="1490"/>
      <c r="HB1" s="1490"/>
      <c r="HC1" s="1490"/>
      <c r="HD1" s="1490"/>
      <c r="HE1" s="1490"/>
      <c r="HF1" s="1490"/>
      <c r="HG1" s="1490"/>
      <c r="HH1" s="1490"/>
      <c r="HI1" s="1490"/>
      <c r="HJ1" s="1490"/>
      <c r="HK1" s="1490"/>
      <c r="HL1" s="1490"/>
      <c r="HM1" s="1490"/>
      <c r="HN1" s="1489" t="s">
        <v>6652</v>
      </c>
      <c r="HO1" s="1490"/>
      <c r="HP1" s="1490"/>
      <c r="HQ1" s="1490"/>
      <c r="HR1" s="1490"/>
      <c r="HS1" s="1490"/>
      <c r="HT1" s="1490"/>
      <c r="HU1" s="1490"/>
      <c r="HV1" s="1492" t="s">
        <v>6653</v>
      </c>
      <c r="HW1" s="1490"/>
      <c r="HX1" s="1490"/>
      <c r="HY1" s="1490"/>
      <c r="HZ1" s="1490"/>
      <c r="IA1" s="1490"/>
      <c r="IB1" s="1490"/>
      <c r="IC1" s="1490"/>
      <c r="ID1" s="1490"/>
      <c r="IE1" s="1493"/>
      <c r="IH1" s="1495"/>
      <c r="II1" s="1496"/>
      <c r="IJ1" s="1497"/>
      <c r="IK1" s="1497"/>
      <c r="IL1" s="1497"/>
      <c r="IM1" s="1497"/>
      <c r="IN1" s="1497"/>
      <c r="IO1" s="1497"/>
    </row>
    <row r="2" spans="1:249" s="1483" customFormat="1" ht="28.5" customHeight="1">
      <c r="A2" s="1488"/>
      <c r="B2" s="1484"/>
      <c r="C2" s="1488"/>
      <c r="D2" s="1498"/>
      <c r="E2" s="1487"/>
      <c r="F2" s="1488"/>
      <c r="G2" s="1489" t="s">
        <v>6654</v>
      </c>
      <c r="H2" s="1499"/>
      <c r="I2" s="1499"/>
      <c r="J2" s="1499"/>
      <c r="K2" s="1499"/>
      <c r="L2" s="1489" t="s">
        <v>6655</v>
      </c>
      <c r="M2" s="1499"/>
      <c r="N2" s="1499"/>
      <c r="O2" s="1499"/>
      <c r="P2" s="1499"/>
      <c r="Q2" s="1499"/>
      <c r="R2" s="1499"/>
      <c r="S2" s="1499"/>
      <c r="T2" s="1499"/>
      <c r="U2" s="1499"/>
      <c r="V2" s="1500"/>
      <c r="W2" s="1500"/>
      <c r="X2" s="1500"/>
      <c r="Y2" s="1500"/>
      <c r="Z2" s="1501" t="s">
        <v>6656</v>
      </c>
      <c r="AA2" s="1502"/>
      <c r="AB2" s="1502"/>
      <c r="AC2" s="1489" t="s">
        <v>6657</v>
      </c>
      <c r="AD2" s="1499"/>
      <c r="AE2" s="1499"/>
      <c r="AF2" s="1499"/>
      <c r="AG2" s="1499"/>
      <c r="AH2" s="1499"/>
      <c r="AI2" s="1499"/>
      <c r="AJ2" s="1503"/>
      <c r="AK2" s="1499" t="s">
        <v>274</v>
      </c>
      <c r="AL2" s="1500"/>
      <c r="AM2" s="1500"/>
      <c r="AN2" s="1504"/>
      <c r="AO2" s="1499"/>
      <c r="AP2" s="1499"/>
      <c r="AQ2" s="1500"/>
      <c r="AR2" s="1505"/>
      <c r="AS2" s="1500"/>
      <c r="AT2" s="1505"/>
      <c r="AU2" s="1504"/>
      <c r="AV2" s="1499"/>
      <c r="AW2" s="1504"/>
      <c r="AX2" s="1499"/>
      <c r="AY2" s="1500"/>
      <c r="AZ2" s="1505"/>
      <c r="BA2" s="1500"/>
      <c r="BB2" s="1505"/>
      <c r="BC2" s="1504"/>
      <c r="BD2" s="1499"/>
      <c r="BE2" s="1504"/>
      <c r="BF2" s="1499"/>
      <c r="BG2" s="1500"/>
      <c r="BH2" s="1505"/>
      <c r="BI2" s="1500"/>
      <c r="BJ2" s="1505"/>
      <c r="BK2" s="1504"/>
      <c r="BL2" s="1499"/>
      <c r="BM2" s="1504"/>
      <c r="BN2" s="1499"/>
      <c r="BO2" s="1500"/>
      <c r="BP2" s="1505"/>
      <c r="BQ2" s="1500"/>
      <c r="BR2" s="1505"/>
      <c r="BS2" s="1504"/>
      <c r="BT2" s="1499"/>
      <c r="BU2" s="1504"/>
      <c r="BV2" s="1506"/>
      <c r="BW2" s="1506"/>
      <c r="BX2" s="1506"/>
      <c r="BY2" s="1506"/>
      <c r="BZ2" s="1489" t="s">
        <v>6658</v>
      </c>
      <c r="CA2" s="1500"/>
      <c r="CB2" s="1500"/>
      <c r="CC2" s="1504"/>
      <c r="CD2" s="1499"/>
      <c r="CE2" s="1499"/>
      <c r="CF2" s="1500"/>
      <c r="CG2" s="1505"/>
      <c r="CH2" s="1500"/>
      <c r="CI2" s="1505"/>
      <c r="CJ2" s="1504"/>
      <c r="CK2" s="1499"/>
      <c r="CL2" s="1504"/>
      <c r="CM2" s="1499"/>
      <c r="CN2" s="1500"/>
      <c r="CO2" s="1505"/>
      <c r="CP2" s="1500"/>
      <c r="CQ2" s="1505"/>
      <c r="CR2" s="1504"/>
      <c r="CS2" s="1499"/>
      <c r="CT2" s="1504"/>
      <c r="CU2" s="1499"/>
      <c r="CV2" s="1500"/>
      <c r="CW2" s="1505"/>
      <c r="CX2" s="1500"/>
      <c r="CY2" s="1505"/>
      <c r="CZ2" s="1504"/>
      <c r="DA2" s="1499"/>
      <c r="DB2" s="1504"/>
      <c r="DC2" s="1499"/>
      <c r="DD2" s="1500"/>
      <c r="DE2" s="1505"/>
      <c r="DF2" s="1500"/>
      <c r="DG2" s="1505"/>
      <c r="DH2" s="1504"/>
      <c r="DI2" s="1499"/>
      <c r="DJ2" s="1504"/>
      <c r="DK2" s="1506"/>
      <c r="DL2" s="1506"/>
      <c r="DM2" s="1506"/>
      <c r="DN2" s="1506"/>
      <c r="DO2" s="1489" t="s">
        <v>6659</v>
      </c>
      <c r="DP2" s="1500"/>
      <c r="DQ2" s="1499"/>
      <c r="DR2" s="1499"/>
      <c r="DS2" s="1500"/>
      <c r="DT2" s="1499"/>
      <c r="DU2" s="1499"/>
      <c r="DV2" s="1500"/>
      <c r="DW2" s="1499"/>
      <c r="DX2" s="1499"/>
      <c r="DY2" s="1500"/>
      <c r="DZ2" s="1499"/>
      <c r="EA2" s="1499"/>
      <c r="EB2" s="1500"/>
      <c r="EC2" s="1499"/>
      <c r="ED2" s="1500"/>
      <c r="EE2" s="1489" t="s">
        <v>6660</v>
      </c>
      <c r="EF2" s="1499"/>
      <c r="EG2" s="1499"/>
      <c r="EH2" s="1500"/>
      <c r="EI2" s="1499"/>
      <c r="EJ2" s="1499"/>
      <c r="EK2" s="1499"/>
      <c r="EL2" s="1499"/>
      <c r="EM2" s="1500"/>
      <c r="EN2" s="1499"/>
      <c r="EO2" s="1499"/>
      <c r="EP2" s="1499"/>
      <c r="EQ2" s="1499"/>
      <c r="ER2" s="1500"/>
      <c r="ES2" s="1499"/>
      <c r="ET2" s="1499"/>
      <c r="EU2" s="1499"/>
      <c r="EV2" s="1499"/>
      <c r="EW2" s="1500"/>
      <c r="EX2" s="1499"/>
      <c r="EY2" s="1499"/>
      <c r="EZ2" s="1499"/>
      <c r="FA2" s="1499"/>
      <c r="FB2" s="1500"/>
      <c r="FC2" s="1499"/>
      <c r="FD2" s="1507" t="s">
        <v>6661</v>
      </c>
      <c r="FE2" s="1500"/>
      <c r="FF2" s="1500"/>
      <c r="FG2" s="1500"/>
      <c r="FH2" s="1500"/>
      <c r="FI2" s="1500"/>
      <c r="FJ2" s="1500"/>
      <c r="FK2" s="1500"/>
      <c r="FL2" s="1489" t="s">
        <v>6662</v>
      </c>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89" t="s">
        <v>6663</v>
      </c>
      <c r="GZ2" s="1499"/>
      <c r="HA2" s="1499"/>
      <c r="HB2" s="1499"/>
      <c r="HC2" s="1499"/>
      <c r="HD2" s="1499"/>
      <c r="HE2" s="1499"/>
      <c r="HF2" s="1499"/>
      <c r="HG2" s="1499"/>
      <c r="HH2" s="1499"/>
      <c r="HI2" s="1499"/>
      <c r="HJ2" s="1499"/>
      <c r="HK2" s="1499"/>
      <c r="HL2" s="1499"/>
      <c r="HM2" s="1499"/>
      <c r="HN2" s="1507" t="s">
        <v>6664</v>
      </c>
      <c r="HO2" s="1499"/>
      <c r="HP2" s="1499"/>
      <c r="HQ2" s="1499"/>
      <c r="HR2" s="1499"/>
      <c r="HS2" s="1499"/>
      <c r="HT2" s="1499"/>
      <c r="HU2" s="1499"/>
      <c r="HV2" s="1707" t="s">
        <v>6665</v>
      </c>
      <c r="HW2" s="1708"/>
      <c r="HX2" s="1708"/>
      <c r="HY2" s="1708"/>
      <c r="HZ2" s="1708"/>
      <c r="IA2" s="1708"/>
      <c r="IB2" s="1708"/>
      <c r="IC2" s="1708"/>
      <c r="ID2" s="1709"/>
      <c r="IE2" s="1696" t="s">
        <v>6666</v>
      </c>
      <c r="IH2" s="1495"/>
      <c r="II2" s="1496"/>
      <c r="IJ2" s="1497"/>
      <c r="IK2" s="1497"/>
      <c r="IL2" s="1497"/>
      <c r="IM2" s="1497"/>
      <c r="IN2" s="1497"/>
      <c r="IO2" s="1497"/>
    </row>
    <row r="3" spans="1:249" s="1483" customFormat="1" ht="46.5" customHeight="1">
      <c r="B3" s="1508" t="s">
        <v>6667</v>
      </c>
      <c r="C3" s="1509"/>
      <c r="D3" s="1509"/>
      <c r="E3" s="1510"/>
      <c r="F3" s="1509"/>
      <c r="G3" s="1511" t="s">
        <v>6668</v>
      </c>
      <c r="H3" s="1512"/>
      <c r="I3" s="1513" t="s">
        <v>6669</v>
      </c>
      <c r="J3" s="1512"/>
      <c r="K3" s="1512"/>
      <c r="L3" s="1511" t="s">
        <v>6670</v>
      </c>
      <c r="M3" s="1512"/>
      <c r="N3" s="1514"/>
      <c r="O3" s="1515" t="s">
        <v>6671</v>
      </c>
      <c r="P3" s="1516"/>
      <c r="Q3" s="1512" t="s">
        <v>6672</v>
      </c>
      <c r="R3" s="1512"/>
      <c r="S3" s="1512"/>
      <c r="T3" s="1512"/>
      <c r="U3" s="1514"/>
      <c r="V3" s="1517" t="s">
        <v>6673</v>
      </c>
      <c r="W3" s="1517"/>
      <c r="X3" s="1517"/>
      <c r="Y3" s="1517"/>
      <c r="Z3" s="1511" t="s">
        <v>6674</v>
      </c>
      <c r="AA3" s="1512"/>
      <c r="AB3" s="1703" t="s">
        <v>6675</v>
      </c>
      <c r="AC3" s="1511" t="s">
        <v>6676</v>
      </c>
      <c r="AD3" s="1512"/>
      <c r="AE3" s="1518" t="s">
        <v>6677</v>
      </c>
      <c r="AF3" s="1512"/>
      <c r="AG3" s="1512"/>
      <c r="AH3" s="1512"/>
      <c r="AI3" s="1519" t="s">
        <v>6678</v>
      </c>
      <c r="AJ3" s="1520"/>
      <c r="AK3" s="1521" t="s">
        <v>6679</v>
      </c>
      <c r="AL3" s="1522"/>
      <c r="AM3" s="1522"/>
      <c r="AN3" s="1523"/>
      <c r="AO3" s="1521"/>
      <c r="AP3" s="1524" t="s">
        <v>6680</v>
      </c>
      <c r="AQ3" s="1522"/>
      <c r="AR3" s="1525"/>
      <c r="AS3" s="1522"/>
      <c r="AT3" s="1525"/>
      <c r="AU3" s="1523"/>
      <c r="AV3" s="1521"/>
      <c r="AW3" s="1526"/>
      <c r="AX3" s="1524" t="s">
        <v>6681</v>
      </c>
      <c r="AY3" s="1522"/>
      <c r="AZ3" s="1525"/>
      <c r="BA3" s="1522"/>
      <c r="BB3" s="1525"/>
      <c r="BC3" s="1523"/>
      <c r="BD3" s="1521"/>
      <c r="BE3" s="1526"/>
      <c r="BF3" s="1524" t="s">
        <v>6682</v>
      </c>
      <c r="BG3" s="1522"/>
      <c r="BH3" s="1525"/>
      <c r="BI3" s="1522"/>
      <c r="BJ3" s="1525"/>
      <c r="BK3" s="1523"/>
      <c r="BL3" s="1521"/>
      <c r="BM3" s="1526"/>
      <c r="BN3" s="1524" t="s">
        <v>6683</v>
      </c>
      <c r="BO3" s="1522"/>
      <c r="BP3" s="1525"/>
      <c r="BQ3" s="1522"/>
      <c r="BR3" s="1525"/>
      <c r="BS3" s="1523"/>
      <c r="BT3" s="1521"/>
      <c r="BU3" s="1523"/>
      <c r="BV3" s="1527" t="s">
        <v>6684</v>
      </c>
      <c r="BW3" s="1527" t="s">
        <v>6685</v>
      </c>
      <c r="BX3" s="1527" t="s">
        <v>6686</v>
      </c>
      <c r="BY3" s="1527" t="s">
        <v>6687</v>
      </c>
      <c r="BZ3" s="1528" t="s">
        <v>6679</v>
      </c>
      <c r="CA3" s="1522"/>
      <c r="CB3" s="1522"/>
      <c r="CC3" s="1523"/>
      <c r="CD3" s="1521"/>
      <c r="CE3" s="1524" t="s">
        <v>6680</v>
      </c>
      <c r="CF3" s="1522"/>
      <c r="CG3" s="1525"/>
      <c r="CH3" s="1522"/>
      <c r="CI3" s="1525"/>
      <c r="CJ3" s="1523"/>
      <c r="CK3" s="1521"/>
      <c r="CL3" s="1526"/>
      <c r="CM3" s="1524" t="s">
        <v>6681</v>
      </c>
      <c r="CN3" s="1522"/>
      <c r="CO3" s="1525"/>
      <c r="CP3" s="1522"/>
      <c r="CQ3" s="1525"/>
      <c r="CR3" s="1523"/>
      <c r="CS3" s="1521"/>
      <c r="CT3" s="1526"/>
      <c r="CU3" s="1524" t="s">
        <v>6682</v>
      </c>
      <c r="CV3" s="1522"/>
      <c r="CW3" s="1525"/>
      <c r="CX3" s="1522"/>
      <c r="CY3" s="1525"/>
      <c r="CZ3" s="1523"/>
      <c r="DA3" s="1521"/>
      <c r="DB3" s="1526"/>
      <c r="DC3" s="1524" t="s">
        <v>6683</v>
      </c>
      <c r="DD3" s="1522"/>
      <c r="DE3" s="1525"/>
      <c r="DF3" s="1522"/>
      <c r="DG3" s="1525"/>
      <c r="DH3" s="1523"/>
      <c r="DI3" s="1521"/>
      <c r="DJ3" s="1523"/>
      <c r="DK3" s="1527" t="s">
        <v>6684</v>
      </c>
      <c r="DL3" s="1527" t="s">
        <v>6685</v>
      </c>
      <c r="DM3" s="1527" t="s">
        <v>6686</v>
      </c>
      <c r="DN3" s="1527" t="s">
        <v>6687</v>
      </c>
      <c r="DO3" s="1529">
        <v>1</v>
      </c>
      <c r="DP3" s="1530"/>
      <c r="DQ3" s="1531"/>
      <c r="DR3" s="1532">
        <v>2</v>
      </c>
      <c r="DS3" s="1530"/>
      <c r="DT3" s="1531"/>
      <c r="DU3" s="1532">
        <v>3</v>
      </c>
      <c r="DV3" s="1530"/>
      <c r="DW3" s="1531"/>
      <c r="DX3" s="1532">
        <v>4</v>
      </c>
      <c r="DY3" s="1530"/>
      <c r="DZ3" s="1531"/>
      <c r="EA3" s="1532">
        <v>5</v>
      </c>
      <c r="EB3" s="1530"/>
      <c r="EC3" s="1531"/>
      <c r="ED3" s="1533" t="s">
        <v>6688</v>
      </c>
      <c r="EE3" s="1534">
        <v>1</v>
      </c>
      <c r="EF3" s="1531"/>
      <c r="EG3" s="1531"/>
      <c r="EH3" s="1530"/>
      <c r="EI3" s="1531"/>
      <c r="EJ3" s="1535">
        <v>2</v>
      </c>
      <c r="EK3" s="1531"/>
      <c r="EL3" s="1531"/>
      <c r="EM3" s="1530"/>
      <c r="EN3" s="1531"/>
      <c r="EO3" s="1535">
        <v>3</v>
      </c>
      <c r="EP3" s="1531"/>
      <c r="EQ3" s="1531"/>
      <c r="ER3" s="1530"/>
      <c r="ES3" s="1531"/>
      <c r="ET3" s="1535">
        <v>4</v>
      </c>
      <c r="EU3" s="1531"/>
      <c r="EV3" s="1531"/>
      <c r="EW3" s="1530"/>
      <c r="EX3" s="1531"/>
      <c r="EY3" s="1535">
        <v>5</v>
      </c>
      <c r="EZ3" s="1531"/>
      <c r="FA3" s="1531"/>
      <c r="FB3" s="1530"/>
      <c r="FC3" s="1531"/>
      <c r="FD3" s="1536" t="s">
        <v>6689</v>
      </c>
      <c r="FE3" s="1517"/>
      <c r="FF3" s="1537" t="s">
        <v>6690</v>
      </c>
      <c r="FG3" s="1538"/>
      <c r="FH3" s="1537" t="s">
        <v>6691</v>
      </c>
      <c r="FI3" s="1538"/>
      <c r="FJ3" s="1539" t="s">
        <v>6688</v>
      </c>
      <c r="FK3" s="1517"/>
      <c r="FL3" s="1540" t="s">
        <v>6692</v>
      </c>
      <c r="FM3" s="1541"/>
      <c r="FN3" s="1541"/>
      <c r="FO3" s="1542" t="s">
        <v>6693</v>
      </c>
      <c r="FP3" s="1541"/>
      <c r="FQ3" s="1541"/>
      <c r="FR3" s="1542" t="s">
        <v>6694</v>
      </c>
      <c r="FS3" s="1541"/>
      <c r="FT3" s="1541"/>
      <c r="FU3" s="1542" t="s">
        <v>6695</v>
      </c>
      <c r="FV3" s="1541"/>
      <c r="FW3" s="1541"/>
      <c r="FX3" s="1542" t="s">
        <v>6696</v>
      </c>
      <c r="FY3" s="1541"/>
      <c r="FZ3" s="1541"/>
      <c r="GA3" s="1542" t="s">
        <v>6697</v>
      </c>
      <c r="GB3" s="1541"/>
      <c r="GC3" s="1541"/>
      <c r="GD3" s="1542" t="s">
        <v>6698</v>
      </c>
      <c r="GE3" s="1541"/>
      <c r="GF3" s="1541"/>
      <c r="GG3" s="1542" t="s">
        <v>6699</v>
      </c>
      <c r="GH3" s="1541"/>
      <c r="GI3" s="1541"/>
      <c r="GJ3" s="1542" t="s">
        <v>6700</v>
      </c>
      <c r="GK3" s="1541"/>
      <c r="GL3" s="1541"/>
      <c r="GM3" s="1542" t="s">
        <v>6701</v>
      </c>
      <c r="GN3" s="1541"/>
      <c r="GO3" s="1541"/>
      <c r="GP3" s="1542" t="s">
        <v>6702</v>
      </c>
      <c r="GQ3" s="1541"/>
      <c r="GR3" s="1541"/>
      <c r="GS3" s="1542" t="s">
        <v>6703</v>
      </c>
      <c r="GT3" s="1541"/>
      <c r="GU3" s="1541"/>
      <c r="GV3" s="1542" t="s">
        <v>6704</v>
      </c>
      <c r="GW3" s="1541"/>
      <c r="GX3" s="1541"/>
      <c r="GY3" s="1540" t="s">
        <v>6705</v>
      </c>
      <c r="GZ3" s="1541"/>
      <c r="HA3" s="1541"/>
      <c r="HB3" s="1542" t="s">
        <v>6706</v>
      </c>
      <c r="HC3" s="1541"/>
      <c r="HD3" s="1541"/>
      <c r="HE3" s="1542" t="s">
        <v>6707</v>
      </c>
      <c r="HF3" s="1541"/>
      <c r="HG3" s="1541"/>
      <c r="HH3" s="1542" t="s">
        <v>6708</v>
      </c>
      <c r="HI3" s="1541"/>
      <c r="HJ3" s="1541"/>
      <c r="HK3" s="1542" t="s">
        <v>6709</v>
      </c>
      <c r="HL3" s="1541"/>
      <c r="HM3" s="1541"/>
      <c r="HN3" s="1543" t="s">
        <v>6710</v>
      </c>
      <c r="HO3" s="1515"/>
      <c r="HP3" s="1515"/>
      <c r="HQ3" s="1544" t="s">
        <v>6711</v>
      </c>
      <c r="HR3" s="1515"/>
      <c r="HS3" s="1515"/>
      <c r="HT3" s="1515"/>
      <c r="HU3" s="1515"/>
      <c r="HV3" s="1705" t="s">
        <v>442</v>
      </c>
      <c r="HW3" s="1698" t="s">
        <v>6712</v>
      </c>
      <c r="HX3" s="1698" t="s">
        <v>443</v>
      </c>
      <c r="HY3" s="1698" t="s">
        <v>444</v>
      </c>
      <c r="HZ3" s="1698" t="s">
        <v>445</v>
      </c>
      <c r="IA3" s="1698" t="s">
        <v>446</v>
      </c>
      <c r="IB3" s="1698" t="s">
        <v>447</v>
      </c>
      <c r="IC3" s="1698" t="s">
        <v>6713</v>
      </c>
      <c r="ID3" s="1701" t="s">
        <v>6714</v>
      </c>
      <c r="IE3" s="1697"/>
      <c r="IH3" s="1495"/>
      <c r="II3" s="1496"/>
      <c r="IJ3" s="1497"/>
      <c r="IK3" s="1497"/>
      <c r="IL3" s="1497"/>
      <c r="IM3" s="1497"/>
      <c r="IN3" s="1497"/>
      <c r="IO3" s="1497"/>
    </row>
    <row r="4" spans="1:249" s="1483" customFormat="1" ht="67.150000000000006" customHeight="1" thickBot="1">
      <c r="A4" s="1546"/>
      <c r="B4" s="1547" t="s">
        <v>625</v>
      </c>
      <c r="C4" s="1548" t="s">
        <v>626</v>
      </c>
      <c r="D4" s="1549" t="s">
        <v>627</v>
      </c>
      <c r="E4" s="1548" t="s">
        <v>3220</v>
      </c>
      <c r="F4" s="1550" t="s">
        <v>6755</v>
      </c>
      <c r="G4" s="1551" t="s">
        <v>6715</v>
      </c>
      <c r="H4" s="1548" t="s">
        <v>630</v>
      </c>
      <c r="I4" s="1552" t="s">
        <v>132</v>
      </c>
      <c r="J4" s="1553" t="s">
        <v>631</v>
      </c>
      <c r="K4" s="1554" t="s">
        <v>6803</v>
      </c>
      <c r="L4" s="1617" t="s">
        <v>633</v>
      </c>
      <c r="M4" s="1618" t="s">
        <v>634</v>
      </c>
      <c r="N4" s="1556" t="s">
        <v>635</v>
      </c>
      <c r="O4" s="1555" t="s">
        <v>636</v>
      </c>
      <c r="P4" s="1556" t="s">
        <v>637</v>
      </c>
      <c r="Q4" s="1650" t="s">
        <v>638</v>
      </c>
      <c r="R4" s="1651" t="s">
        <v>639</v>
      </c>
      <c r="S4" s="1651" t="s">
        <v>640</v>
      </c>
      <c r="T4" s="1652" t="s">
        <v>6801</v>
      </c>
      <c r="U4" s="1653" t="s">
        <v>6802</v>
      </c>
      <c r="V4" s="1557" t="s">
        <v>3222</v>
      </c>
      <c r="W4" s="1558" t="s">
        <v>642</v>
      </c>
      <c r="X4" s="1559" t="s">
        <v>6717</v>
      </c>
      <c r="Y4" s="1560" t="s">
        <v>644</v>
      </c>
      <c r="Z4" s="1551" t="s">
        <v>645</v>
      </c>
      <c r="AA4" s="1548" t="s">
        <v>646</v>
      </c>
      <c r="AB4" s="1704"/>
      <c r="AC4" s="1551" t="s">
        <v>6718</v>
      </c>
      <c r="AD4" s="1548" t="s">
        <v>6719</v>
      </c>
      <c r="AE4" s="1561" t="s">
        <v>6718</v>
      </c>
      <c r="AF4" s="1562" t="s">
        <v>6720</v>
      </c>
      <c r="AG4" s="1549" t="s">
        <v>6721</v>
      </c>
      <c r="AH4" s="1563" t="s">
        <v>6722</v>
      </c>
      <c r="AI4" s="1561" t="s">
        <v>6718</v>
      </c>
      <c r="AJ4" s="1564" t="s">
        <v>6723</v>
      </c>
      <c r="AK4" s="1555" t="s">
        <v>6724</v>
      </c>
      <c r="AL4" s="1565" t="s">
        <v>6725</v>
      </c>
      <c r="AM4" s="1565" t="s">
        <v>6726</v>
      </c>
      <c r="AN4" s="1548" t="s">
        <v>6727</v>
      </c>
      <c r="AO4" s="1566" t="s">
        <v>6399</v>
      </c>
      <c r="AP4" s="1561" t="s">
        <v>6724</v>
      </c>
      <c r="AQ4" s="1548" t="s">
        <v>6728</v>
      </c>
      <c r="AR4" s="1566" t="s">
        <v>6729</v>
      </c>
      <c r="AS4" s="1548" t="s">
        <v>6730</v>
      </c>
      <c r="AT4" s="1566" t="s">
        <v>6731</v>
      </c>
      <c r="AU4" s="1567" t="s">
        <v>6727</v>
      </c>
      <c r="AV4" s="1568" t="s">
        <v>6399</v>
      </c>
      <c r="AW4" s="1569" t="s">
        <v>6732</v>
      </c>
      <c r="AX4" s="1561" t="s">
        <v>6724</v>
      </c>
      <c r="AY4" s="1548" t="s">
        <v>6725</v>
      </c>
      <c r="AZ4" s="1566" t="s">
        <v>6729</v>
      </c>
      <c r="BA4" s="1548" t="s">
        <v>6726</v>
      </c>
      <c r="BB4" s="1566" t="s">
        <v>6731</v>
      </c>
      <c r="BC4" s="1567" t="s">
        <v>6727</v>
      </c>
      <c r="BD4" s="1568" t="s">
        <v>6399</v>
      </c>
      <c r="BE4" s="1569" t="s">
        <v>6732</v>
      </c>
      <c r="BF4" s="1561" t="s">
        <v>6724</v>
      </c>
      <c r="BG4" s="1548" t="s">
        <v>6725</v>
      </c>
      <c r="BH4" s="1566" t="s">
        <v>6729</v>
      </c>
      <c r="BI4" s="1548" t="s">
        <v>6726</v>
      </c>
      <c r="BJ4" s="1566" t="s">
        <v>6731</v>
      </c>
      <c r="BK4" s="1567" t="s">
        <v>6727</v>
      </c>
      <c r="BL4" s="1568" t="s">
        <v>6399</v>
      </c>
      <c r="BM4" s="1569" t="s">
        <v>6732</v>
      </c>
      <c r="BN4" s="1561" t="s">
        <v>6724</v>
      </c>
      <c r="BO4" s="1548" t="s">
        <v>6725</v>
      </c>
      <c r="BP4" s="1566" t="s">
        <v>6729</v>
      </c>
      <c r="BQ4" s="1548" t="s">
        <v>6726</v>
      </c>
      <c r="BR4" s="1566" t="s">
        <v>6731</v>
      </c>
      <c r="BS4" s="1567" t="s">
        <v>6727</v>
      </c>
      <c r="BT4" s="1568" t="s">
        <v>6399</v>
      </c>
      <c r="BU4" s="1570" t="s">
        <v>6732</v>
      </c>
      <c r="BV4" s="1631" t="s">
        <v>693</v>
      </c>
      <c r="BW4" s="1632" t="s">
        <v>694</v>
      </c>
      <c r="BX4" s="1632" t="s">
        <v>695</v>
      </c>
      <c r="BY4" s="1632" t="s">
        <v>696</v>
      </c>
      <c r="BZ4" s="1555" t="s">
        <v>6724</v>
      </c>
      <c r="CA4" s="1565" t="s">
        <v>6725</v>
      </c>
      <c r="CB4" s="1565" t="s">
        <v>6726</v>
      </c>
      <c r="CC4" s="1548" t="s">
        <v>6727</v>
      </c>
      <c r="CD4" s="1566" t="s">
        <v>6399</v>
      </c>
      <c r="CE4" s="1561" t="s">
        <v>6724</v>
      </c>
      <c r="CF4" s="1548" t="s">
        <v>6725</v>
      </c>
      <c r="CG4" s="1566" t="s">
        <v>6729</v>
      </c>
      <c r="CH4" s="1548" t="s">
        <v>6726</v>
      </c>
      <c r="CI4" s="1566" t="s">
        <v>6731</v>
      </c>
      <c r="CJ4" s="1567" t="s">
        <v>6727</v>
      </c>
      <c r="CK4" s="1568" t="s">
        <v>6399</v>
      </c>
      <c r="CL4" s="1569" t="s">
        <v>6732</v>
      </c>
      <c r="CM4" s="1561" t="s">
        <v>6724</v>
      </c>
      <c r="CN4" s="1548" t="s">
        <v>6725</v>
      </c>
      <c r="CO4" s="1566" t="s">
        <v>6729</v>
      </c>
      <c r="CP4" s="1548" t="s">
        <v>6726</v>
      </c>
      <c r="CQ4" s="1566" t="s">
        <v>6731</v>
      </c>
      <c r="CR4" s="1567" t="s">
        <v>6727</v>
      </c>
      <c r="CS4" s="1568" t="s">
        <v>6399</v>
      </c>
      <c r="CT4" s="1569" t="s">
        <v>6732</v>
      </c>
      <c r="CU4" s="1561" t="s">
        <v>6724</v>
      </c>
      <c r="CV4" s="1548" t="s">
        <v>6725</v>
      </c>
      <c r="CW4" s="1566" t="s">
        <v>6729</v>
      </c>
      <c r="CX4" s="1548" t="s">
        <v>6726</v>
      </c>
      <c r="CY4" s="1566" t="s">
        <v>6731</v>
      </c>
      <c r="CZ4" s="1567" t="s">
        <v>6727</v>
      </c>
      <c r="DA4" s="1568" t="s">
        <v>6399</v>
      </c>
      <c r="DB4" s="1569" t="s">
        <v>6732</v>
      </c>
      <c r="DC4" s="1561" t="s">
        <v>6724</v>
      </c>
      <c r="DD4" s="1548" t="s">
        <v>6725</v>
      </c>
      <c r="DE4" s="1566" t="s">
        <v>6729</v>
      </c>
      <c r="DF4" s="1548" t="s">
        <v>6726</v>
      </c>
      <c r="DG4" s="1566" t="s">
        <v>6731</v>
      </c>
      <c r="DH4" s="1567" t="s">
        <v>6727</v>
      </c>
      <c r="DI4" s="1568" t="s">
        <v>6399</v>
      </c>
      <c r="DJ4" s="1569" t="s">
        <v>6732</v>
      </c>
      <c r="DK4" s="1631" t="s">
        <v>693</v>
      </c>
      <c r="DL4" s="1632" t="s">
        <v>694</v>
      </c>
      <c r="DM4" s="1632" t="s">
        <v>695</v>
      </c>
      <c r="DN4" s="1632" t="s">
        <v>696</v>
      </c>
      <c r="DO4" s="1552" t="s">
        <v>6733</v>
      </c>
      <c r="DP4" s="1571" t="s">
        <v>6734</v>
      </c>
      <c r="DQ4" s="1548" t="s">
        <v>6735</v>
      </c>
      <c r="DR4" s="1552" t="s">
        <v>6733</v>
      </c>
      <c r="DS4" s="1571" t="s">
        <v>6734</v>
      </c>
      <c r="DT4" s="1548" t="s">
        <v>6735</v>
      </c>
      <c r="DU4" s="1552" t="s">
        <v>6733</v>
      </c>
      <c r="DV4" s="1571" t="s">
        <v>6734</v>
      </c>
      <c r="DW4" s="1548" t="s">
        <v>6735</v>
      </c>
      <c r="DX4" s="1552" t="s">
        <v>6733</v>
      </c>
      <c r="DY4" s="1571" t="s">
        <v>6734</v>
      </c>
      <c r="DZ4" s="1548" t="s">
        <v>6735</v>
      </c>
      <c r="EA4" s="1552" t="s">
        <v>6733</v>
      </c>
      <c r="EB4" s="1571" t="s">
        <v>6734</v>
      </c>
      <c r="EC4" s="1548" t="s">
        <v>6735</v>
      </c>
      <c r="ED4" s="1572" t="s">
        <v>6734</v>
      </c>
      <c r="EE4" s="1551" t="s">
        <v>6736</v>
      </c>
      <c r="EF4" s="1549" t="s">
        <v>6737</v>
      </c>
      <c r="EG4" s="1549" t="s">
        <v>6738</v>
      </c>
      <c r="EH4" s="1549" t="s">
        <v>6739</v>
      </c>
      <c r="EI4" s="1548" t="s">
        <v>6740</v>
      </c>
      <c r="EJ4" s="1561" t="s">
        <v>6736</v>
      </c>
      <c r="EK4" s="1549" t="s">
        <v>6737</v>
      </c>
      <c r="EL4" s="1549" t="s">
        <v>6738</v>
      </c>
      <c r="EM4" s="1549" t="s">
        <v>6739</v>
      </c>
      <c r="EN4" s="1548" t="s">
        <v>6740</v>
      </c>
      <c r="EO4" s="1561" t="s">
        <v>6736</v>
      </c>
      <c r="EP4" s="1549" t="s">
        <v>6737</v>
      </c>
      <c r="EQ4" s="1549" t="s">
        <v>6738</v>
      </c>
      <c r="ER4" s="1549" t="s">
        <v>6739</v>
      </c>
      <c r="ES4" s="1548" t="s">
        <v>6740</v>
      </c>
      <c r="ET4" s="1561" t="s">
        <v>6736</v>
      </c>
      <c r="EU4" s="1549" t="s">
        <v>6737</v>
      </c>
      <c r="EV4" s="1549" t="s">
        <v>6738</v>
      </c>
      <c r="EW4" s="1549" t="s">
        <v>6739</v>
      </c>
      <c r="EX4" s="1548" t="s">
        <v>6740</v>
      </c>
      <c r="EY4" s="1561" t="s">
        <v>6736</v>
      </c>
      <c r="EZ4" s="1549" t="s">
        <v>6737</v>
      </c>
      <c r="FA4" s="1549" t="s">
        <v>6738</v>
      </c>
      <c r="FB4" s="1549" t="s">
        <v>6739</v>
      </c>
      <c r="FC4" s="1548" t="s">
        <v>6740</v>
      </c>
      <c r="FD4" s="1551" t="s">
        <v>6741</v>
      </c>
      <c r="FE4" s="1548" t="s">
        <v>6742</v>
      </c>
      <c r="FF4" s="1552" t="s">
        <v>6741</v>
      </c>
      <c r="FG4" s="1548" t="s">
        <v>6742</v>
      </c>
      <c r="FH4" s="1552" t="s">
        <v>6741</v>
      </c>
      <c r="FI4" s="1548" t="s">
        <v>6742</v>
      </c>
      <c r="FJ4" s="1552" t="s">
        <v>6741</v>
      </c>
      <c r="FK4" s="1548" t="s">
        <v>6742</v>
      </c>
      <c r="FL4" s="1573" t="s">
        <v>6743</v>
      </c>
      <c r="FM4" s="1574" t="s">
        <v>6744</v>
      </c>
      <c r="FN4" s="1575" t="s">
        <v>6745</v>
      </c>
      <c r="FO4" s="1576" t="s">
        <v>6743</v>
      </c>
      <c r="FP4" s="1577" t="s">
        <v>6744</v>
      </c>
      <c r="FQ4" s="1575" t="s">
        <v>6745</v>
      </c>
      <c r="FR4" s="1576" t="s">
        <v>6743</v>
      </c>
      <c r="FS4" s="1577" t="s">
        <v>6744</v>
      </c>
      <c r="FT4" s="1575" t="s">
        <v>6745</v>
      </c>
      <c r="FU4" s="1576" t="s">
        <v>6743</v>
      </c>
      <c r="FV4" s="1577" t="s">
        <v>6744</v>
      </c>
      <c r="FW4" s="1575" t="s">
        <v>6745</v>
      </c>
      <c r="FX4" s="1576" t="s">
        <v>6743</v>
      </c>
      <c r="FY4" s="1577" t="s">
        <v>6744</v>
      </c>
      <c r="FZ4" s="1575" t="s">
        <v>6745</v>
      </c>
      <c r="GA4" s="1576" t="s">
        <v>6743</v>
      </c>
      <c r="GB4" s="1577" t="s">
        <v>6744</v>
      </c>
      <c r="GC4" s="1575" t="s">
        <v>6745</v>
      </c>
      <c r="GD4" s="1576" t="s">
        <v>6743</v>
      </c>
      <c r="GE4" s="1577" t="s">
        <v>6744</v>
      </c>
      <c r="GF4" s="1575" t="s">
        <v>6745</v>
      </c>
      <c r="GG4" s="1576" t="s">
        <v>6743</v>
      </c>
      <c r="GH4" s="1577" t="s">
        <v>6744</v>
      </c>
      <c r="GI4" s="1575" t="s">
        <v>6745</v>
      </c>
      <c r="GJ4" s="1576" t="s">
        <v>6743</v>
      </c>
      <c r="GK4" s="1577" t="s">
        <v>6744</v>
      </c>
      <c r="GL4" s="1575" t="s">
        <v>6745</v>
      </c>
      <c r="GM4" s="1576" t="s">
        <v>6743</v>
      </c>
      <c r="GN4" s="1577" t="s">
        <v>6744</v>
      </c>
      <c r="GO4" s="1575" t="s">
        <v>6745</v>
      </c>
      <c r="GP4" s="1576" t="s">
        <v>6743</v>
      </c>
      <c r="GQ4" s="1577" t="s">
        <v>6744</v>
      </c>
      <c r="GR4" s="1575" t="s">
        <v>6745</v>
      </c>
      <c r="GS4" s="1576" t="s">
        <v>6743</v>
      </c>
      <c r="GT4" s="1577" t="s">
        <v>6744</v>
      </c>
      <c r="GU4" s="1575" t="s">
        <v>6745</v>
      </c>
      <c r="GV4" s="1576" t="s">
        <v>6743</v>
      </c>
      <c r="GW4" s="1577" t="s">
        <v>6744</v>
      </c>
      <c r="GX4" s="1575" t="s">
        <v>6745</v>
      </c>
      <c r="GY4" s="1573" t="s">
        <v>6743</v>
      </c>
      <c r="GZ4" s="1574" t="s">
        <v>6744</v>
      </c>
      <c r="HA4" s="1575" t="s">
        <v>6745</v>
      </c>
      <c r="HB4" s="1576" t="s">
        <v>6743</v>
      </c>
      <c r="HC4" s="1577" t="s">
        <v>6744</v>
      </c>
      <c r="HD4" s="1575" t="s">
        <v>6745</v>
      </c>
      <c r="HE4" s="1576" t="s">
        <v>6743</v>
      </c>
      <c r="HF4" s="1577" t="s">
        <v>6744</v>
      </c>
      <c r="HG4" s="1575" t="s">
        <v>6745</v>
      </c>
      <c r="HH4" s="1576" t="s">
        <v>6743</v>
      </c>
      <c r="HI4" s="1577" t="s">
        <v>6744</v>
      </c>
      <c r="HJ4" s="1575" t="s">
        <v>6745</v>
      </c>
      <c r="HK4" s="1576" t="s">
        <v>6743</v>
      </c>
      <c r="HL4" s="1577" t="s">
        <v>6744</v>
      </c>
      <c r="HM4" s="1575" t="s">
        <v>6745</v>
      </c>
      <c r="HN4" s="1578" t="s">
        <v>6746</v>
      </c>
      <c r="HO4" s="1549" t="s">
        <v>6747</v>
      </c>
      <c r="HP4" s="1563" t="s">
        <v>6748</v>
      </c>
      <c r="HQ4" s="1552" t="s">
        <v>6749</v>
      </c>
      <c r="HR4" s="1549" t="s">
        <v>6750</v>
      </c>
      <c r="HS4" s="1549" t="s">
        <v>6751</v>
      </c>
      <c r="HT4" s="1549" t="s">
        <v>6752</v>
      </c>
      <c r="HU4" s="1548" t="s">
        <v>6753</v>
      </c>
      <c r="HV4" s="1706"/>
      <c r="HW4" s="1699"/>
      <c r="HX4" s="1699"/>
      <c r="HY4" s="1699"/>
      <c r="HZ4" s="1699"/>
      <c r="IA4" s="1699"/>
      <c r="IB4" s="1699"/>
      <c r="IC4" s="1699"/>
      <c r="ID4" s="1702"/>
      <c r="IE4" s="1697"/>
      <c r="IH4" s="1495"/>
      <c r="II4" s="1496"/>
      <c r="IJ4" s="1497"/>
      <c r="IK4" s="1497"/>
      <c r="IL4" s="1497"/>
      <c r="IM4" s="1497"/>
      <c r="IN4" s="1497"/>
      <c r="IO4" s="1497"/>
    </row>
    <row r="5" spans="1:249" ht="30" customHeight="1" thickBot="1">
      <c r="B5" s="1633">
        <f>はじめに!B6</f>
        <v>0</v>
      </c>
      <c r="C5" s="1633" t="str">
        <f>報1!I8</f>
        <v/>
      </c>
      <c r="D5" s="1633">
        <f>報1!D28</f>
        <v>2023</v>
      </c>
      <c r="E5" s="1633"/>
      <c r="F5" s="1633"/>
      <c r="G5" s="1633" t="str">
        <f>報1!M2</f>
        <v>新規</v>
      </c>
      <c r="H5" s="1654" t="str">
        <f>報1!$S$5</f>
        <v/>
      </c>
      <c r="I5" s="1633" t="str">
        <f>報1!I7</f>
        <v/>
      </c>
      <c r="J5" s="1633" t="str">
        <f>報1!I8</f>
        <v/>
      </c>
      <c r="K5" s="1633" t="str">
        <f>報1!I9</f>
        <v/>
      </c>
      <c r="L5" s="1633" t="str">
        <f>報1!D14</f>
        <v/>
      </c>
      <c r="M5" s="1633" t="str">
        <f>報1!D15</f>
        <v/>
      </c>
      <c r="N5" s="1633" t="str">
        <f>報1!D16</f>
        <v/>
      </c>
      <c r="O5" s="1633" t="str">
        <f>報1!F17</f>
        <v/>
      </c>
      <c r="P5" s="1633" t="str">
        <f>報1!F18</f>
        <v/>
      </c>
      <c r="Q5" s="1655" t="str">
        <f>IF(報1!P7=TRUE,"１号","")</f>
        <v/>
      </c>
      <c r="R5" s="1655" t="str">
        <f>IF(報1!P8=TRUE,"２号","")</f>
        <v/>
      </c>
      <c r="S5" s="1655" t="str">
        <f>IF(報1!P9=TRUE,"３号","")</f>
        <v/>
      </c>
      <c r="T5" s="1655" t="str">
        <f>IF(報1!P10=TRUE,"任１２","")</f>
        <v/>
      </c>
      <c r="U5" s="1655" t="str">
        <f>IF(報1!P11=TRUE,"任３","")</f>
        <v/>
      </c>
      <c r="V5" s="1656" t="str">
        <f>報1!G23</f>
        <v/>
      </c>
      <c r="W5" s="1633" t="str">
        <f>報1!L23</f>
        <v/>
      </c>
      <c r="X5" s="1633" t="str">
        <f>報1!L24</f>
        <v/>
      </c>
      <c r="Y5" s="1633" t="str">
        <f>報1!G25</f>
        <v/>
      </c>
      <c r="Z5" s="1633">
        <f>報1!D28</f>
        <v>2023</v>
      </c>
      <c r="AA5" s="1633">
        <f>報1!G28</f>
        <v>2025</v>
      </c>
      <c r="AB5" s="1633">
        <f>報1!L28</f>
        <v>2022</v>
      </c>
      <c r="AC5" s="1655" t="str">
        <f>IF(報1!P31=TRUE,"有","")</f>
        <v/>
      </c>
      <c r="AD5" s="1633" t="str">
        <f>報1!F31</f>
        <v/>
      </c>
      <c r="AE5" s="1655" t="str">
        <f>IF(報1!P32=TRUE,"有","")</f>
        <v/>
      </c>
      <c r="AF5" s="1633" t="str">
        <f>報1!F32</f>
        <v/>
      </c>
      <c r="AG5" s="1633" t="str">
        <f>報1!F33</f>
        <v/>
      </c>
      <c r="AH5" s="1633" t="str">
        <f>報1!F34</f>
        <v/>
      </c>
      <c r="AI5" s="1655" t="str">
        <f>IF(報1!P33=TRUE,"有","")</f>
        <v/>
      </c>
      <c r="AJ5" s="1633" t="str">
        <f>報1!D35</f>
        <v/>
      </c>
      <c r="AK5" s="1633">
        <f>報2!A7</f>
        <v>2022</v>
      </c>
      <c r="AL5" s="1633" t="str">
        <f>報2!E6</f>
        <v>新規</v>
      </c>
      <c r="AM5" s="1633" t="str">
        <f>報2!E7</f>
        <v>新規</v>
      </c>
      <c r="AN5" s="1633" t="str">
        <f>報2!I6</f>
        <v>新規</v>
      </c>
      <c r="AO5" s="1633" t="str">
        <f>報2!K6</f>
        <v>新規</v>
      </c>
      <c r="AP5" s="1633">
        <f>報2!A9</f>
        <v>2025</v>
      </c>
      <c r="AQ5" s="1633" t="str">
        <f>報2!E8</f>
        <v>新規</v>
      </c>
      <c r="AR5" s="1633" t="e">
        <f>報2!G8</f>
        <v>#VALUE!</v>
      </c>
      <c r="AS5" s="1633" t="str">
        <f>報2!E9</f>
        <v>新規</v>
      </c>
      <c r="AT5" s="1633" t="e">
        <f>報2!G9</f>
        <v>#VALUE!</v>
      </c>
      <c r="AU5" s="1633" t="str">
        <f>報2!I8</f>
        <v>新規</v>
      </c>
      <c r="AV5" s="1633" t="str">
        <f>報2!K8</f>
        <v>新規</v>
      </c>
      <c r="AW5" s="1633" t="str">
        <f>報2!J9</f>
        <v>新規</v>
      </c>
      <c r="AX5" s="1633">
        <f>報2!A11</f>
        <v>2023</v>
      </c>
      <c r="AY5" s="1633" t="str">
        <f>報2!E10</f>
        <v/>
      </c>
      <c r="AZ5" s="1633" t="str">
        <f>報2!G10</f>
        <v/>
      </c>
      <c r="BA5" s="1633" t="str">
        <f>報2!E11</f>
        <v/>
      </c>
      <c r="BB5" s="1633" t="str">
        <f>報2!G11</f>
        <v/>
      </c>
      <c r="BC5" s="1633" t="str">
        <f>報2!I10</f>
        <v/>
      </c>
      <c r="BD5" s="1633" t="str">
        <f>報2!K10</f>
        <v/>
      </c>
      <c r="BE5" s="1633" t="str">
        <f>報2!J11</f>
        <v/>
      </c>
      <c r="BF5" s="1633">
        <f>報2!A13</f>
        <v>2024</v>
      </c>
      <c r="BG5" s="1633" t="str">
        <f>報2!E12</f>
        <v/>
      </c>
      <c r="BH5" s="1633" t="str">
        <f>報2!G12</f>
        <v/>
      </c>
      <c r="BI5" s="1633" t="str">
        <f>報2!E13</f>
        <v/>
      </c>
      <c r="BJ5" s="1633" t="str">
        <f>報2!G13</f>
        <v/>
      </c>
      <c r="BK5" s="1633" t="str">
        <f>報2!I12</f>
        <v/>
      </c>
      <c r="BL5" s="1633" t="str">
        <f>報2!K12</f>
        <v/>
      </c>
      <c r="BM5" s="1633" t="str">
        <f>報2!J13</f>
        <v/>
      </c>
      <c r="BN5" s="1633">
        <f>報2!A15</f>
        <v>2025</v>
      </c>
      <c r="BO5" s="1633" t="str">
        <f>報2!E14</f>
        <v/>
      </c>
      <c r="BP5" s="1633" t="str">
        <f>報2!G14</f>
        <v/>
      </c>
      <c r="BQ5" s="1633" t="str">
        <f>報2!E15</f>
        <v/>
      </c>
      <c r="BR5" s="1633" t="str">
        <f>報2!G15</f>
        <v/>
      </c>
      <c r="BS5" s="1633" t="str">
        <f>報2!I14</f>
        <v/>
      </c>
      <c r="BT5" s="1633" t="str">
        <f>報2!K14</f>
        <v/>
      </c>
      <c r="BU5" s="1633" t="str">
        <f>報2!J15</f>
        <v/>
      </c>
      <c r="BV5" s="1633" t="str">
        <f>報2!U16</f>
        <v/>
      </c>
      <c r="BW5" s="1633" t="str">
        <f>報2!U17</f>
        <v/>
      </c>
      <c r="BX5" s="1633" t="str">
        <f>報2!U18</f>
        <v/>
      </c>
      <c r="BY5" s="1633" t="str">
        <f>IF(報2!F19="","",報2!F19)</f>
        <v/>
      </c>
      <c r="BZ5" s="1633">
        <f>報2!A24</f>
        <v>2022</v>
      </c>
      <c r="CA5" s="1633" t="str">
        <f>報2!E23</f>
        <v>新規</v>
      </c>
      <c r="CB5" s="1633" t="str">
        <f>報2!E24</f>
        <v>新規</v>
      </c>
      <c r="CC5" s="1633" t="str">
        <f>報2!I23</f>
        <v>新規</v>
      </c>
      <c r="CD5" s="1633" t="str">
        <f>報2!K23</f>
        <v>新規</v>
      </c>
      <c r="CE5" s="1633">
        <f>報2!A26</f>
        <v>2025</v>
      </c>
      <c r="CF5" s="1633" t="str">
        <f>報2!E25</f>
        <v>新規</v>
      </c>
      <c r="CG5" s="1633" t="e">
        <f>報2!G25</f>
        <v>#VALUE!</v>
      </c>
      <c r="CH5" s="1633" t="str">
        <f>報2!E26</f>
        <v>新規</v>
      </c>
      <c r="CI5" s="1633" t="e">
        <f>報2!G26</f>
        <v>#VALUE!</v>
      </c>
      <c r="CJ5" s="1633" t="str">
        <f>報2!I25</f>
        <v>新規</v>
      </c>
      <c r="CK5" s="1633" t="str">
        <f>報2!K25</f>
        <v>新規</v>
      </c>
      <c r="CL5" s="1633" t="str">
        <f>報2!J26</f>
        <v>新規</v>
      </c>
      <c r="CM5" s="1633">
        <f>報2!A28</f>
        <v>2023</v>
      </c>
      <c r="CN5" s="1633" t="str">
        <f>報2!E27</f>
        <v/>
      </c>
      <c r="CO5" s="1633" t="str">
        <f>報2!G27</f>
        <v/>
      </c>
      <c r="CP5" s="1633" t="str">
        <f>報2!E28</f>
        <v/>
      </c>
      <c r="CQ5" s="1633" t="str">
        <f>報2!G28</f>
        <v/>
      </c>
      <c r="CR5" s="1633" t="str">
        <f>報2!I27</f>
        <v/>
      </c>
      <c r="CS5" s="1633" t="str">
        <f>報2!K27</f>
        <v/>
      </c>
      <c r="CT5" s="1633" t="str">
        <f>報2!J28</f>
        <v/>
      </c>
      <c r="CU5" s="1633">
        <f>報2!A30</f>
        <v>2024</v>
      </c>
      <c r="CV5" s="1633" t="str">
        <f>報2!E29</f>
        <v/>
      </c>
      <c r="CW5" s="1633" t="str">
        <f>報2!G29</f>
        <v/>
      </c>
      <c r="CX5" s="1633" t="str">
        <f>報2!E30</f>
        <v/>
      </c>
      <c r="CY5" s="1633" t="str">
        <f>報2!G30</f>
        <v/>
      </c>
      <c r="CZ5" s="1633" t="str">
        <f>報2!I29</f>
        <v/>
      </c>
      <c r="DA5" s="1633" t="str">
        <f>報2!K29</f>
        <v/>
      </c>
      <c r="DB5" s="1633" t="str">
        <f>報2!J30</f>
        <v/>
      </c>
      <c r="DC5" s="1633">
        <f>報2!A32</f>
        <v>2025</v>
      </c>
      <c r="DD5" s="1633" t="str">
        <f>報2!E31&amp;""</f>
        <v/>
      </c>
      <c r="DE5" s="1633" t="str">
        <f>IFERROR(報2!G31,"")</f>
        <v/>
      </c>
      <c r="DF5" s="1633" t="str">
        <f>報2!E32&amp;""</f>
        <v/>
      </c>
      <c r="DG5" s="1633" t="str">
        <f>IFERROR(報2!G32,"")</f>
        <v/>
      </c>
      <c r="DH5" s="1633" t="str">
        <f>報2!I31</f>
        <v/>
      </c>
      <c r="DI5" s="1633" t="str">
        <f>報2!K31</f>
        <v/>
      </c>
      <c r="DJ5" s="1633" t="str">
        <f>報2!J32&amp;""</f>
        <v/>
      </c>
      <c r="DK5" s="1633" t="str">
        <f>報2!BJ16&amp;""</f>
        <v/>
      </c>
      <c r="DL5" s="1633">
        <f>報2!BJ17</f>
        <v>0</v>
      </c>
      <c r="DM5" s="1633">
        <f>報2!BJ18</f>
        <v>0</v>
      </c>
      <c r="DN5" s="1633" t="str">
        <f>IF(報2!AU19="","",報2!AU19)</f>
        <v/>
      </c>
      <c r="DO5" s="1633" t="str">
        <f>IF(報3!B6="","",報3!B6)</f>
        <v/>
      </c>
      <c r="DP5" s="1633" t="str">
        <f>IF(報3!G6="","",報3!G6)</f>
        <v/>
      </c>
      <c r="DQ5" s="1633" t="str">
        <f>IF(報3!K6="","",報3!K6)</f>
        <v/>
      </c>
      <c r="DR5" s="1633" t="str">
        <f>IF(報3!B7="","",報3!B7)</f>
        <v/>
      </c>
      <c r="DS5" s="1633" t="str">
        <f>IF(報3!G7="","",報3!G7)</f>
        <v/>
      </c>
      <c r="DT5" s="1633" t="str">
        <f>IF(報3!K7="","",報3!K7)</f>
        <v/>
      </c>
      <c r="DU5" s="1633" t="str">
        <f>IF(報3!B8="","",報3!B8)</f>
        <v/>
      </c>
      <c r="DV5" s="1633" t="str">
        <f>IF(報3!G8="","",報3!G8)</f>
        <v/>
      </c>
      <c r="DW5" s="1633" t="str">
        <f>IF(報3!K8="","",報3!K8)</f>
        <v/>
      </c>
      <c r="DX5" s="1633" t="str">
        <f>IF(報3!B9="","",報3!B9)</f>
        <v/>
      </c>
      <c r="DY5" s="1633" t="str">
        <f>IF(報3!G9="","",報3!G9)</f>
        <v/>
      </c>
      <c r="DZ5" s="1633" t="str">
        <f>IF(報3!K9="","",報3!K9)</f>
        <v/>
      </c>
      <c r="EA5" s="1633" t="str">
        <f>IF(報3!B10="","",報3!B10)</f>
        <v/>
      </c>
      <c r="EB5" s="1633" t="str">
        <f>IF(報3!G10="","",報3!G10)</f>
        <v/>
      </c>
      <c r="EC5" s="1633" t="str">
        <f>IF(報3!K10="","",報3!K10)</f>
        <v/>
      </c>
      <c r="ED5" s="1633" t="str">
        <f>IF(報3!V11="","",報3!V11)</f>
        <v/>
      </c>
      <c r="EE5" s="1633" t="str">
        <f>報3!B15&amp;""</f>
        <v/>
      </c>
      <c r="EF5" s="1633" t="str">
        <f>報3!F15&amp;""</f>
        <v/>
      </c>
      <c r="EG5" s="1633" t="str">
        <f>報3!H15&amp;""</f>
        <v/>
      </c>
      <c r="EH5" s="1633" t="str">
        <f>報3!L15&amp;""</f>
        <v/>
      </c>
      <c r="EI5" s="1633" t="str">
        <f>報3!O15&amp;""</f>
        <v/>
      </c>
      <c r="EJ5" s="1633" t="str">
        <f>報3!B16&amp;""</f>
        <v/>
      </c>
      <c r="EK5" s="1633" t="str">
        <f>報3!F16&amp;""</f>
        <v/>
      </c>
      <c r="EL5" s="1633" t="str">
        <f>報3!H16&amp;""</f>
        <v/>
      </c>
      <c r="EM5" s="1633" t="str">
        <f>報3!L16&amp;""</f>
        <v/>
      </c>
      <c r="EN5" s="1633" t="str">
        <f>報3!O16&amp;""</f>
        <v/>
      </c>
      <c r="EO5" s="1633" t="str">
        <f>報3!B17&amp;""</f>
        <v/>
      </c>
      <c r="EP5" s="1633" t="str">
        <f>報3!F17&amp;""</f>
        <v/>
      </c>
      <c r="EQ5" s="1633" t="str">
        <f>報3!H17&amp;""</f>
        <v/>
      </c>
      <c r="ER5" s="1633" t="str">
        <f>報3!L17&amp;""</f>
        <v/>
      </c>
      <c r="ES5" s="1633" t="str">
        <f>報3!O17&amp;""</f>
        <v/>
      </c>
      <c r="ET5" s="1633" t="str">
        <f>報3!B18&amp;""</f>
        <v/>
      </c>
      <c r="EU5" s="1633" t="str">
        <f>報3!F18&amp;""</f>
        <v/>
      </c>
      <c r="EV5" s="1633" t="str">
        <f>報3!H18&amp;""</f>
        <v/>
      </c>
      <c r="EW5" s="1633" t="str">
        <f>報3!L18&amp;""</f>
        <v/>
      </c>
      <c r="EX5" s="1633" t="str">
        <f>報3!O18&amp;""</f>
        <v/>
      </c>
      <c r="EY5" s="1633" t="str">
        <f>報3!B19&amp;""</f>
        <v/>
      </c>
      <c r="EZ5" s="1633" t="str">
        <f>報3!F19&amp;""</f>
        <v/>
      </c>
      <c r="FA5" s="1633" t="str">
        <f>報3!H19&amp;""</f>
        <v/>
      </c>
      <c r="FB5" s="1633" t="str">
        <f>報3!L19&amp;""</f>
        <v/>
      </c>
      <c r="FC5" s="1633" t="str">
        <f>報3!O19&amp;""</f>
        <v/>
      </c>
      <c r="FD5" s="1657" t="str">
        <f>報3!D23&amp;""</f>
        <v/>
      </c>
      <c r="FE5" s="1657" t="str">
        <f>報3!D24&amp;""</f>
        <v/>
      </c>
      <c r="FF5" s="1657" t="str">
        <f>報3!G23&amp;""</f>
        <v/>
      </c>
      <c r="FG5" s="1657" t="str">
        <f>報3!G24&amp;""</f>
        <v/>
      </c>
      <c r="FH5" s="1657" t="str">
        <f>報3!J23&amp;""</f>
        <v/>
      </c>
      <c r="FI5" s="1657" t="str">
        <f>報3!J24&amp;""</f>
        <v/>
      </c>
      <c r="FJ5" s="1633" t="str">
        <f>報3!M23</f>
        <v/>
      </c>
      <c r="FK5" s="1633" t="str">
        <f>報3!M24</f>
        <v/>
      </c>
      <c r="FL5" s="1633" t="str">
        <f>報4!S9</f>
        <v/>
      </c>
      <c r="FM5" s="1633" t="str">
        <f>報4!T9</f>
        <v/>
      </c>
      <c r="FN5" s="1633" t="str">
        <f>報4!L6&amp;""</f>
        <v/>
      </c>
      <c r="FO5" s="1633" t="str">
        <f>報4!S13</f>
        <v/>
      </c>
      <c r="FP5" s="1633" t="str">
        <f>報4!T13</f>
        <v/>
      </c>
      <c r="FQ5" s="1633" t="str">
        <f>報4!L10&amp;""</f>
        <v/>
      </c>
      <c r="FR5" s="1633" t="str">
        <f>報4!S17</f>
        <v/>
      </c>
      <c r="FS5" s="1633" t="str">
        <f>報4!T17</f>
        <v/>
      </c>
      <c r="FT5" s="1633" t="str">
        <f>報4!L14&amp;""</f>
        <v/>
      </c>
      <c r="FU5" s="1633" t="str">
        <f>報4!S21</f>
        <v/>
      </c>
      <c r="FV5" s="1633" t="str">
        <f>報4!T21</f>
        <v/>
      </c>
      <c r="FW5" s="1633" t="str">
        <f>報4!L18&amp;""</f>
        <v/>
      </c>
      <c r="FX5" s="1633" t="str">
        <f>報4!S25</f>
        <v/>
      </c>
      <c r="FY5" s="1633" t="str">
        <f>報4!T25</f>
        <v/>
      </c>
      <c r="FZ5" s="1633" t="str">
        <f>報4!L22&amp;""</f>
        <v/>
      </c>
      <c r="GA5" s="1633" t="str">
        <f>報4!S29</f>
        <v/>
      </c>
      <c r="GB5" s="1633" t="str">
        <f>報4!T29</f>
        <v/>
      </c>
      <c r="GC5" s="1633" t="str">
        <f>報4!L26&amp;""</f>
        <v/>
      </c>
      <c r="GD5" s="1633" t="str">
        <f>報4!S33</f>
        <v/>
      </c>
      <c r="GE5" s="1633" t="str">
        <f>報4!T33</f>
        <v/>
      </c>
      <c r="GF5" s="1633" t="str">
        <f>報4!L30&amp;""</f>
        <v/>
      </c>
      <c r="GG5" s="1633" t="str">
        <f>報4!S37</f>
        <v/>
      </c>
      <c r="GH5" s="1633" t="str">
        <f>報4!T37</f>
        <v/>
      </c>
      <c r="GI5" s="1633" t="str">
        <f>報4!L34&amp;""</f>
        <v/>
      </c>
      <c r="GJ5" s="1633" t="str">
        <f>報4!S41</f>
        <v/>
      </c>
      <c r="GK5" s="1633" t="str">
        <f>報4!T41</f>
        <v/>
      </c>
      <c r="GL5" s="1633" t="str">
        <f>報4!L38&amp;""</f>
        <v/>
      </c>
      <c r="GM5" s="1633" t="str">
        <f>報4!S45</f>
        <v/>
      </c>
      <c r="GN5" s="1633" t="str">
        <f>報4!T45</f>
        <v/>
      </c>
      <c r="GO5" s="1633" t="str">
        <f>報4!L42&amp;""</f>
        <v/>
      </c>
      <c r="GP5" s="1633" t="str">
        <f>報4!S54</f>
        <v/>
      </c>
      <c r="GQ5" s="1633" t="str">
        <f>報4!T54</f>
        <v/>
      </c>
      <c r="GR5" s="1633" t="str">
        <f>報4!L51&amp;""</f>
        <v/>
      </c>
      <c r="GS5" s="1633" t="str">
        <f>報4!S58</f>
        <v/>
      </c>
      <c r="GT5" s="1633" t="str">
        <f>報4!T58</f>
        <v/>
      </c>
      <c r="GU5" s="1633" t="str">
        <f>報4!L55&amp;""</f>
        <v/>
      </c>
      <c r="GV5" s="1633" t="str">
        <f>報4!S62</f>
        <v/>
      </c>
      <c r="GW5" s="1633" t="str">
        <f>報4!T62</f>
        <v/>
      </c>
      <c r="GX5" s="1633" t="str">
        <f>報4!L59&amp;""</f>
        <v/>
      </c>
      <c r="GY5" s="1633" t="str">
        <f>報4!S71</f>
        <v/>
      </c>
      <c r="GZ5" s="1633" t="str">
        <f>報4!T71</f>
        <v/>
      </c>
      <c r="HA5" s="1633" t="str">
        <f>報4!L68&amp;""</f>
        <v/>
      </c>
      <c r="HB5" s="1633" t="str">
        <f>報4!S75</f>
        <v/>
      </c>
      <c r="HC5" s="1633" t="str">
        <f>報4!T75</f>
        <v/>
      </c>
      <c r="HD5" s="1633" t="str">
        <f>報4!L72&amp;""</f>
        <v/>
      </c>
      <c r="HE5" s="1633" t="str">
        <f>報4!S79</f>
        <v/>
      </c>
      <c r="HF5" s="1633" t="str">
        <f>報4!T79</f>
        <v/>
      </c>
      <c r="HG5" s="1633" t="str">
        <f>報4!L76&amp;""</f>
        <v/>
      </c>
      <c r="HH5" s="1633" t="str">
        <f>報4!S83</f>
        <v/>
      </c>
      <c r="HI5" s="1633" t="str">
        <f>報4!T83</f>
        <v/>
      </c>
      <c r="HJ5" s="1633" t="str">
        <f>報4!L80&amp;""</f>
        <v/>
      </c>
      <c r="HK5" s="1633" t="str">
        <f>報4!S87</f>
        <v/>
      </c>
      <c r="HL5" s="1633" t="str">
        <f>報4!T87</f>
        <v/>
      </c>
      <c r="HM5" s="1633" t="str">
        <f>報4!L84&amp;""</f>
        <v/>
      </c>
      <c r="HN5" s="1657" t="str">
        <f>報5!F8</f>
        <v/>
      </c>
      <c r="HO5" s="1633" t="str">
        <f>報5!H8</f>
        <v/>
      </c>
      <c r="HP5" s="1633" t="str">
        <f>報5!J8</f>
        <v/>
      </c>
      <c r="HQ5" s="1633" t="str">
        <f>報5!C10&amp;""</f>
        <v/>
      </c>
      <c r="HR5" s="1633" t="str">
        <f>報5!D10&amp;""</f>
        <v/>
      </c>
      <c r="HS5" s="1633" t="str">
        <f>報5!E10&amp;""</f>
        <v/>
      </c>
      <c r="HT5" s="1633" t="str">
        <f>報5!F10&amp;""</f>
        <v/>
      </c>
      <c r="HU5" s="1633" t="str">
        <f>報5!K10</f>
        <v/>
      </c>
      <c r="HV5" s="1633" t="str">
        <f>IF(報6!R6=TRUE,"有","")</f>
        <v/>
      </c>
      <c r="HW5" s="1633" t="str">
        <f>IF(報6!R7=TRUE,"有","")</f>
        <v/>
      </c>
      <c r="HX5" s="1633" t="str">
        <f>IF(報6!R8=TRUE,"有","")</f>
        <v/>
      </c>
      <c r="HY5" s="1633" t="str">
        <f>IF(報6!R9=TRUE,"有","")</f>
        <v/>
      </c>
      <c r="HZ5" s="1633" t="str">
        <f>IF(報6!R10=TRUE,"有","")</f>
        <v/>
      </c>
      <c r="IA5" s="1633" t="str">
        <f>IF(報6!R11=TRUE,"有","")</f>
        <v/>
      </c>
      <c r="IB5" s="1633" t="str">
        <f>IF(報6!R12=TRUE,"有","")</f>
        <v/>
      </c>
      <c r="IC5" s="1633" t="str">
        <f>IF(報6!R13=TRUE,"有","")</f>
        <v/>
      </c>
      <c r="ID5" s="1633" t="str">
        <f>報6!A14&amp;""</f>
        <v/>
      </c>
      <c r="IE5" s="1633" t="str">
        <f>報6!A18&amp;""</f>
        <v/>
      </c>
    </row>
  </sheetData>
  <mergeCells count="13">
    <mergeCell ref="IE2:IE4"/>
    <mergeCell ref="IA3:IA4"/>
    <mergeCell ref="IB3:IB4"/>
    <mergeCell ref="IC3:IC4"/>
    <mergeCell ref="A1:C1"/>
    <mergeCell ref="ID3:ID4"/>
    <mergeCell ref="AB3:AB4"/>
    <mergeCell ref="HV3:HV4"/>
    <mergeCell ref="HW3:HW4"/>
    <mergeCell ref="HX3:HX4"/>
    <mergeCell ref="HY3:HY4"/>
    <mergeCell ref="HZ3:HZ4"/>
    <mergeCell ref="HV2:ID2"/>
  </mergeCells>
  <phoneticPr fontId="9"/>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7" sqref="U57"/>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o9</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S</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97" priority="8">
      <formula>ISERROR(D22)</formula>
    </cfRule>
  </conditionalFormatting>
  <conditionalFormatting sqref="B111:S112 B65:C65 Q65:Q110 H105:N105 H65:I104 L65:N104 H106:I110 L106:N110 B66:B110 F66:F104">
    <cfRule type="containsErrors" dxfId="596" priority="7">
      <formula>ISERROR(B65)</formula>
    </cfRule>
  </conditionalFormatting>
  <conditionalFormatting sqref="O105:P105">
    <cfRule type="containsErrors" dxfId="595" priority="6">
      <formula>ISERROR(O105)</formula>
    </cfRule>
  </conditionalFormatting>
  <conditionalFormatting sqref="R65:S110">
    <cfRule type="containsErrors" dxfId="594" priority="5">
      <formula>ISERROR(R65)</formula>
    </cfRule>
  </conditionalFormatting>
  <conditionalFormatting sqref="C106">
    <cfRule type="containsErrors" dxfId="593" priority="4">
      <formula>ISERROR(C106)</formula>
    </cfRule>
  </conditionalFormatting>
  <conditionalFormatting sqref="C107:C110">
    <cfRule type="containsErrors" dxfId="592" priority="3">
      <formula>ISERROR(C107)</formula>
    </cfRule>
  </conditionalFormatting>
  <conditionalFormatting sqref="D67 D69 D71 D73 D75 D77 D79 D81 D83 D85 D87 D89 D91 D93 D95 D97 D99 D101 D103">
    <cfRule type="containsErrors" dxfId="591" priority="2">
      <formula>ISERROR(D67)</formula>
    </cfRule>
  </conditionalFormatting>
  <conditionalFormatting sqref="C67 C69 C71 C73 C75 C77 C79 C81 C83 C85 C87 C89 C91 C93 C95 C97 C99 C101 C103">
    <cfRule type="containsErrors" dxfId="590" priority="1">
      <formula>ISERROR(C67)</formula>
    </cfRule>
  </conditionalFormatting>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o10</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T</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89" priority="8">
      <formula>ISERROR(D22)</formula>
    </cfRule>
  </conditionalFormatting>
  <conditionalFormatting sqref="B111:S112 B65:C65 Q65:Q110 H105:N105 H65:I104 L65:N104 H106:I110 L106:N110 B66:B110 F66:F104">
    <cfRule type="containsErrors" dxfId="588" priority="7">
      <formula>ISERROR(B65)</formula>
    </cfRule>
  </conditionalFormatting>
  <conditionalFormatting sqref="O105:P105">
    <cfRule type="containsErrors" dxfId="587" priority="6">
      <formula>ISERROR(O105)</formula>
    </cfRule>
  </conditionalFormatting>
  <conditionalFormatting sqref="R65:S110">
    <cfRule type="containsErrors" dxfId="586" priority="5">
      <formula>ISERROR(R65)</formula>
    </cfRule>
  </conditionalFormatting>
  <conditionalFormatting sqref="C106">
    <cfRule type="containsErrors" dxfId="585" priority="4">
      <formula>ISERROR(C106)</formula>
    </cfRule>
  </conditionalFormatting>
  <conditionalFormatting sqref="C107:C110">
    <cfRule type="containsErrors" dxfId="584" priority="3">
      <formula>ISERROR(C107)</formula>
    </cfRule>
  </conditionalFormatting>
  <conditionalFormatting sqref="D67 D69 D71 D73 D75 D77 D79 D81 D83 D85 D87 D89 D91 D93 D95 D97 D99 D101 D103">
    <cfRule type="containsErrors" dxfId="583" priority="2">
      <formula>ISERROR(D67)</formula>
    </cfRule>
  </conditionalFormatting>
  <conditionalFormatting sqref="C67 C69 C71 C73 C75 C77 C79 C81 C83 C85 C87 C89 C91 C93 C95 C97 C99 C101 C103">
    <cfRule type="containsErrors" dxfId="582" priority="1">
      <formula>ISERROR(C67)</formula>
    </cfRule>
  </conditionalFormatting>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o11</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U</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81" priority="8">
      <formula>ISERROR(D22)</formula>
    </cfRule>
  </conditionalFormatting>
  <conditionalFormatting sqref="B111:S112 B65:C65 Q65:Q110 H105:N105 H65:I104 L65:N104 H106:I110 L106:N110 B66:B110 F66:F104">
    <cfRule type="containsErrors" dxfId="580" priority="7">
      <formula>ISERROR(B65)</formula>
    </cfRule>
  </conditionalFormatting>
  <conditionalFormatting sqref="O105:P105">
    <cfRule type="containsErrors" dxfId="579" priority="6">
      <formula>ISERROR(O105)</formula>
    </cfRule>
  </conditionalFormatting>
  <conditionalFormatting sqref="R65:S110">
    <cfRule type="containsErrors" dxfId="578" priority="5">
      <formula>ISERROR(R65)</formula>
    </cfRule>
  </conditionalFormatting>
  <conditionalFormatting sqref="C106">
    <cfRule type="containsErrors" dxfId="577" priority="4">
      <formula>ISERROR(C106)</formula>
    </cfRule>
  </conditionalFormatting>
  <conditionalFormatting sqref="C107:C110">
    <cfRule type="containsErrors" dxfId="576" priority="3">
      <formula>ISERROR(C107)</formula>
    </cfRule>
  </conditionalFormatting>
  <conditionalFormatting sqref="D67 D69 D71 D73 D75 D77 D79 D81 D83 D85 D87 D89 D91 D93 D95 D97 D99 D101 D103">
    <cfRule type="containsErrors" dxfId="575" priority="2">
      <formula>ISERROR(D67)</formula>
    </cfRule>
  </conditionalFormatting>
  <conditionalFormatting sqref="C67 C69 C71 C73 C75 C77 C79 C81 C83 C85 C87 C89 C91 C93 C95 C97 C99 C101 C103">
    <cfRule type="containsErrors" dxfId="574" priority="1">
      <formula>ISERROR(C67)</formula>
    </cfRule>
  </conditionalFormatting>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outlinePr summaryBelow="0" summaryRight="0"/>
  </sheetPr>
  <dimension ref="B1:U519"/>
  <sheetViews>
    <sheetView workbookViewId="0">
      <pane xSplit="6" ySplit="31" topLeftCell="G56"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o12</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V</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73" priority="8">
      <formula>ISERROR(D22)</formula>
    </cfRule>
  </conditionalFormatting>
  <conditionalFormatting sqref="B111:S112 B65:C65 Q65:Q110 H105:N105 H65:I104 L65:N104 H106:I110 L106:N110 B66:B110 F66:F104">
    <cfRule type="containsErrors" dxfId="572" priority="7">
      <formula>ISERROR(B65)</formula>
    </cfRule>
  </conditionalFormatting>
  <conditionalFormatting sqref="O105:P105">
    <cfRule type="containsErrors" dxfId="571" priority="6">
      <formula>ISERROR(O105)</formula>
    </cfRule>
  </conditionalFormatting>
  <conditionalFormatting sqref="R65:S110">
    <cfRule type="containsErrors" dxfId="570" priority="5">
      <formula>ISERROR(R65)</formula>
    </cfRule>
  </conditionalFormatting>
  <conditionalFormatting sqref="C106">
    <cfRule type="containsErrors" dxfId="569" priority="4">
      <formula>ISERROR(C106)</formula>
    </cfRule>
  </conditionalFormatting>
  <conditionalFormatting sqref="C107:C110">
    <cfRule type="containsErrors" dxfId="568" priority="3">
      <formula>ISERROR(C107)</formula>
    </cfRule>
  </conditionalFormatting>
  <conditionalFormatting sqref="D67 D69 D71 D73 D75 D77 D79 D81 D83 D85 D87 D89 D91 D93 D95 D97 D99 D101 D103">
    <cfRule type="containsErrors" dxfId="567" priority="2">
      <formula>ISERROR(D67)</formula>
    </cfRule>
  </conditionalFormatting>
  <conditionalFormatting sqref="C67 C69 C71 C73 C75 C77 C79 C81 C83 C85 C87 C89 C91 C93 C95 C97 C99 C101 C103">
    <cfRule type="containsErrors" dxfId="566" priority="1">
      <formula>ISERROR(C67)</formula>
    </cfRule>
  </conditionalFormatting>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o13</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W</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65" priority="8">
      <formula>ISERROR(D22)</formula>
    </cfRule>
  </conditionalFormatting>
  <conditionalFormatting sqref="B111:S112 B65:C65 Q65:Q110 H105:N105 H65:I104 L65:N104 H106:I110 L106:N110 B66:B110 F66:F104">
    <cfRule type="containsErrors" dxfId="564" priority="7">
      <formula>ISERROR(B65)</formula>
    </cfRule>
  </conditionalFormatting>
  <conditionalFormatting sqref="O105:P105">
    <cfRule type="containsErrors" dxfId="563" priority="6">
      <formula>ISERROR(O105)</formula>
    </cfRule>
  </conditionalFormatting>
  <conditionalFormatting sqref="R65:S110">
    <cfRule type="containsErrors" dxfId="562" priority="5">
      <formula>ISERROR(R65)</formula>
    </cfRule>
  </conditionalFormatting>
  <conditionalFormatting sqref="C106">
    <cfRule type="containsErrors" dxfId="561" priority="4">
      <formula>ISERROR(C106)</formula>
    </cfRule>
  </conditionalFormatting>
  <conditionalFormatting sqref="C107:C110">
    <cfRule type="containsErrors" dxfId="560" priority="3">
      <formula>ISERROR(C107)</formula>
    </cfRule>
  </conditionalFormatting>
  <conditionalFormatting sqref="D67 D69 D71 D73 D75 D77 D79 D81 D83 D85 D87 D89 D91 D93 D95 D97 D99 D101 D103">
    <cfRule type="containsErrors" dxfId="559" priority="2">
      <formula>ISERROR(D67)</formula>
    </cfRule>
  </conditionalFormatting>
  <conditionalFormatting sqref="C67 C69 C71 C73 C75 C77 C79 C81 C83 C85 C87 C89 C91 C93 C95 C97 C99 C101 C103">
    <cfRule type="containsErrors" dxfId="558" priority="1">
      <formula>ISERROR(C67)</formula>
    </cfRule>
  </conditionalFormatting>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R58" sqref="R58:S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o14</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X</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57" priority="8">
      <formula>ISERROR(D22)</formula>
    </cfRule>
  </conditionalFormatting>
  <conditionalFormatting sqref="B111:S112 B65:C65 Q65:Q110 H105:N105 H65:I104 L65:N104 H106:I110 L106:N110 B66:B110 F66:F104">
    <cfRule type="containsErrors" dxfId="556" priority="7">
      <formula>ISERROR(B65)</formula>
    </cfRule>
  </conditionalFormatting>
  <conditionalFormatting sqref="O105:P105">
    <cfRule type="containsErrors" dxfId="555" priority="6">
      <formula>ISERROR(O105)</formula>
    </cfRule>
  </conditionalFormatting>
  <conditionalFormatting sqref="R65:S110">
    <cfRule type="containsErrors" dxfId="554" priority="5">
      <formula>ISERROR(R65)</formula>
    </cfRule>
  </conditionalFormatting>
  <conditionalFormatting sqref="C106">
    <cfRule type="containsErrors" dxfId="553" priority="4">
      <formula>ISERROR(C106)</formula>
    </cfRule>
  </conditionalFormatting>
  <conditionalFormatting sqref="C107:C110">
    <cfRule type="containsErrors" dxfId="552" priority="3">
      <formula>ISERROR(C107)</formula>
    </cfRule>
  </conditionalFormatting>
  <conditionalFormatting sqref="D67 D69 D71 D73 D75 D77 D79 D81 D83 D85 D87 D89 D91 D93 D95 D97 D99 D101 D103">
    <cfRule type="containsErrors" dxfId="551" priority="2">
      <formula>ISERROR(D67)</formula>
    </cfRule>
  </conditionalFormatting>
  <conditionalFormatting sqref="C67 C69 C71 C73 C75 C77 C79 C81 C83 C85 C87 C89 C91 C93 C95 C97 C99 C101 C103">
    <cfRule type="containsErrors" dxfId="550" priority="1">
      <formula>ISERROR(C67)</formula>
    </cfRule>
  </conditionalFormatting>
  <pageMargins left="0.7" right="0.7" top="0.75" bottom="0.75"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o15</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Y</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49" priority="8">
      <formula>ISERROR(D22)</formula>
    </cfRule>
  </conditionalFormatting>
  <conditionalFormatting sqref="B111:S112 B65:C65 Q65:Q110 H105:N105 H65:I104 L65:N104 H106:I110 L106:N110 B66:B110 F66:F104">
    <cfRule type="containsErrors" dxfId="548" priority="7">
      <formula>ISERROR(B65)</formula>
    </cfRule>
  </conditionalFormatting>
  <conditionalFormatting sqref="O105:P105">
    <cfRule type="containsErrors" dxfId="547" priority="6">
      <formula>ISERROR(O105)</formula>
    </cfRule>
  </conditionalFormatting>
  <conditionalFormatting sqref="R65:S110">
    <cfRule type="containsErrors" dxfId="546" priority="5">
      <formula>ISERROR(R65)</formula>
    </cfRule>
  </conditionalFormatting>
  <conditionalFormatting sqref="C106">
    <cfRule type="containsErrors" dxfId="545" priority="4">
      <formula>ISERROR(C106)</formula>
    </cfRule>
  </conditionalFormatting>
  <conditionalFormatting sqref="C107:C110">
    <cfRule type="containsErrors" dxfId="544" priority="3">
      <formula>ISERROR(C107)</formula>
    </cfRule>
  </conditionalFormatting>
  <conditionalFormatting sqref="D67 D69 D71 D73 D75 D77 D79 D81 D83 D85 D87 D89 D91 D93 D95 D97 D99 D101 D103">
    <cfRule type="containsErrors" dxfId="543" priority="2">
      <formula>ISERROR(D67)</formula>
    </cfRule>
  </conditionalFormatting>
  <conditionalFormatting sqref="C67 C69 C71 C73 C75 C77 C79 C81 C83 C85 C87 C89 C91 C93 C95 C97 C99 C101 C103">
    <cfRule type="containsErrors" dxfId="542" priority="1">
      <formula>ISERROR(C67)</formula>
    </cfRule>
  </conditionalFormatting>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o16</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Z</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41" priority="8">
      <formula>ISERROR(D22)</formula>
    </cfRule>
  </conditionalFormatting>
  <conditionalFormatting sqref="B111:S112 B65:C65 Q65:Q110 H105:N105 H65:I104 L65:N104 H106:I110 L106:N110 B66:B110 F66:F104">
    <cfRule type="containsErrors" dxfId="540" priority="7">
      <formula>ISERROR(B65)</formula>
    </cfRule>
  </conditionalFormatting>
  <conditionalFormatting sqref="O105:P105">
    <cfRule type="containsErrors" dxfId="539" priority="6">
      <formula>ISERROR(O105)</formula>
    </cfRule>
  </conditionalFormatting>
  <conditionalFormatting sqref="R65:S110">
    <cfRule type="containsErrors" dxfId="538" priority="5">
      <formula>ISERROR(R65)</formula>
    </cfRule>
  </conditionalFormatting>
  <conditionalFormatting sqref="C106">
    <cfRule type="containsErrors" dxfId="537" priority="4">
      <formula>ISERROR(C106)</formula>
    </cfRule>
  </conditionalFormatting>
  <conditionalFormatting sqref="C107:C110">
    <cfRule type="containsErrors" dxfId="536" priority="3">
      <formula>ISERROR(C107)</formula>
    </cfRule>
  </conditionalFormatting>
  <conditionalFormatting sqref="D67 D69 D71 D73 D75 D77 D79 D81 D83 D85 D87 D89 D91 D93 D95 D97 D99 D101 D103">
    <cfRule type="containsErrors" dxfId="535" priority="2">
      <formula>ISERROR(D67)</formula>
    </cfRule>
  </conditionalFormatting>
  <conditionalFormatting sqref="C67 C69 C71 C73 C75 C77 C79 C81 C83 C85 C87 C89 C91 C93 C95 C97 C99 C101 C103">
    <cfRule type="containsErrors" dxfId="534" priority="1">
      <formula>ISERROR(C67)</formula>
    </cfRule>
  </conditionalFormatting>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o17</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AA</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33" priority="8">
      <formula>ISERROR(D22)</formula>
    </cfRule>
  </conditionalFormatting>
  <conditionalFormatting sqref="B111:S112 B65:C65 Q65:Q110 H105:N105 H65:I104 L65:N104 H106:I110 L106:N110 B66:B110 F66:F104">
    <cfRule type="containsErrors" dxfId="532" priority="7">
      <formula>ISERROR(B65)</formula>
    </cfRule>
  </conditionalFormatting>
  <conditionalFormatting sqref="O105:P105">
    <cfRule type="containsErrors" dxfId="531" priority="6">
      <formula>ISERROR(O105)</formula>
    </cfRule>
  </conditionalFormatting>
  <conditionalFormatting sqref="R65:S110">
    <cfRule type="containsErrors" dxfId="530" priority="5">
      <formula>ISERROR(R65)</formula>
    </cfRule>
  </conditionalFormatting>
  <conditionalFormatting sqref="C106">
    <cfRule type="containsErrors" dxfId="529" priority="4">
      <formula>ISERROR(C106)</formula>
    </cfRule>
  </conditionalFormatting>
  <conditionalFormatting sqref="C107:C110">
    <cfRule type="containsErrors" dxfId="528" priority="3">
      <formula>ISERROR(C107)</formula>
    </cfRule>
  </conditionalFormatting>
  <conditionalFormatting sqref="D67 D69 D71 D73 D75 D77 D79 D81 D83 D85 D87 D89 D91 D93 D95 D97 D99 D101 D103">
    <cfRule type="containsErrors" dxfId="527" priority="2">
      <formula>ISERROR(D67)</formula>
    </cfRule>
  </conditionalFormatting>
  <conditionalFormatting sqref="C67 C69 C71 C73 C75 C77 C79 C81 C83 C85 C87 C89 C91 C93 C95 C97 C99 C101 C103">
    <cfRule type="containsErrors" dxfId="526" priority="1">
      <formula>ISERROR(C67)</formula>
    </cfRule>
  </conditionalFormatting>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o18</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AB</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25" priority="8">
      <formula>ISERROR(D22)</formula>
    </cfRule>
  </conditionalFormatting>
  <conditionalFormatting sqref="B111:S112 B65:C65 Q65:Q110 H105:N105 H65:I104 L65:N104 H106:I110 L106:N110 B66:B110 F66:F104">
    <cfRule type="containsErrors" dxfId="524" priority="7">
      <formula>ISERROR(B65)</formula>
    </cfRule>
  </conditionalFormatting>
  <conditionalFormatting sqref="O105:P105">
    <cfRule type="containsErrors" dxfId="523" priority="6">
      <formula>ISERROR(O105)</formula>
    </cfRule>
  </conditionalFormatting>
  <conditionalFormatting sqref="R65:S110">
    <cfRule type="containsErrors" dxfId="522" priority="5">
      <formula>ISERROR(R65)</formula>
    </cfRule>
  </conditionalFormatting>
  <conditionalFormatting sqref="C106">
    <cfRule type="containsErrors" dxfId="521" priority="4">
      <formula>ISERROR(C106)</formula>
    </cfRule>
  </conditionalFormatting>
  <conditionalFormatting sqref="C107:C110">
    <cfRule type="containsErrors" dxfId="520" priority="3">
      <formula>ISERROR(C107)</formula>
    </cfRule>
  </conditionalFormatting>
  <conditionalFormatting sqref="D67 D69 D71 D73 D75 D77 D79 D81 D83 D85 D87 D89 D91 D93 D95 D97 D99 D101 D103">
    <cfRule type="containsErrors" dxfId="519" priority="2">
      <formula>ISERROR(D67)</formula>
    </cfRule>
  </conditionalFormatting>
  <conditionalFormatting sqref="C67 C69 C71 C73 C75 C77 C79 C81 C83 C85 C87 C89 C91 C93 C95 C97 C99 C101 C103">
    <cfRule type="containsErrors" dxfId="518" priority="1">
      <formula>ISERROR(C67)</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
  <sheetViews>
    <sheetView zoomScale="85" zoomScaleNormal="85" workbookViewId="0">
      <selection activeCell="P10" sqref="P10"/>
    </sheetView>
  </sheetViews>
  <sheetFormatPr defaultRowHeight="13.5"/>
  <sheetData>
    <row r="1" spans="1:22" s="1483" customFormat="1" ht="17.25" customHeight="1">
      <c r="A1" s="1667" t="s">
        <v>6821</v>
      </c>
      <c r="B1" s="1667"/>
      <c r="C1" s="1667"/>
      <c r="D1" s="1486"/>
      <c r="E1" s="1487"/>
      <c r="F1" s="1584"/>
      <c r="G1"/>
      <c r="H1" s="1582"/>
      <c r="I1"/>
      <c r="J1"/>
      <c r="K1"/>
      <c r="L1"/>
      <c r="O1" s="1495"/>
      <c r="P1" s="1496"/>
      <c r="Q1" s="1497"/>
      <c r="R1" s="1497"/>
      <c r="S1" s="1497"/>
      <c r="T1" s="1497"/>
      <c r="U1" s="1497"/>
      <c r="V1" s="1497"/>
    </row>
    <row r="2" spans="1:22" s="1483" customFormat="1">
      <c r="A2" s="1488"/>
      <c r="B2" s="1484"/>
      <c r="C2" s="1488"/>
      <c r="D2" s="1498"/>
      <c r="E2" s="1487"/>
      <c r="F2" s="1488"/>
      <c r="G2"/>
      <c r="H2"/>
      <c r="I2"/>
      <c r="J2"/>
      <c r="K2"/>
      <c r="L2"/>
      <c r="O2" s="1495"/>
      <c r="P2" s="1496"/>
      <c r="Q2" s="1497"/>
      <c r="R2" s="1497"/>
      <c r="S2" s="1497"/>
      <c r="T2" s="1497"/>
      <c r="U2" s="1497"/>
      <c r="V2" s="1497"/>
    </row>
    <row r="3" spans="1:22" s="1483" customFormat="1">
      <c r="B3" s="1508" t="s">
        <v>6667</v>
      </c>
      <c r="C3" s="1509"/>
      <c r="D3" s="1509"/>
      <c r="E3" s="1510"/>
      <c r="F3" s="1509"/>
      <c r="G3" s="1586" t="s">
        <v>6754</v>
      </c>
      <c r="H3" s="1585"/>
      <c r="I3" s="1585"/>
      <c r="J3" s="1585"/>
      <c r="K3" s="1585"/>
      <c r="L3" s="1587"/>
      <c r="O3" s="1495"/>
      <c r="P3" s="1496"/>
      <c r="Q3" s="1497"/>
      <c r="R3" s="1497"/>
      <c r="S3" s="1497"/>
      <c r="T3" s="1497"/>
      <c r="U3" s="1497"/>
      <c r="V3" s="1497"/>
    </row>
    <row r="4" spans="1:22" s="1483" customFormat="1" ht="38.25">
      <c r="A4" s="1546"/>
      <c r="B4" s="1547" t="s">
        <v>625</v>
      </c>
      <c r="C4" s="1548" t="s">
        <v>626</v>
      </c>
      <c r="D4" s="1549" t="s">
        <v>627</v>
      </c>
      <c r="E4" s="1548" t="s">
        <v>3220</v>
      </c>
      <c r="F4" s="1550" t="s">
        <v>6755</v>
      </c>
      <c r="G4" s="1552" t="s">
        <v>6756</v>
      </c>
      <c r="H4" s="1549" t="s">
        <v>6749</v>
      </c>
      <c r="I4" s="1549" t="s">
        <v>6750</v>
      </c>
      <c r="J4" s="1549" t="s">
        <v>6751</v>
      </c>
      <c r="K4" s="1549" t="s">
        <v>6752</v>
      </c>
      <c r="L4" s="1588" t="s">
        <v>6753</v>
      </c>
      <c r="O4" s="1495"/>
      <c r="P4" s="1496"/>
      <c r="Q4" s="1497"/>
      <c r="R4" s="1497"/>
      <c r="S4" s="1497"/>
      <c r="T4" s="1497"/>
      <c r="U4" s="1497"/>
      <c r="V4" s="1497"/>
    </row>
    <row r="5" spans="1:22">
      <c r="B5" s="54">
        <f>はじめに!B6</f>
        <v>0</v>
      </c>
      <c r="C5" s="54" t="str">
        <f>報1!I8</f>
        <v/>
      </c>
      <c r="D5" s="54">
        <f>報1!D28</f>
        <v>2023</v>
      </c>
      <c r="E5" s="54"/>
      <c r="F5" s="54" t="str">
        <f>報1!M2</f>
        <v>新規</v>
      </c>
      <c r="G5" s="54">
        <f>報5!B10</f>
        <v>1</v>
      </c>
      <c r="H5" s="54" t="str">
        <f>報5!C10&amp;""</f>
        <v/>
      </c>
      <c r="I5" s="54" t="str">
        <f>報5!D10&amp;""</f>
        <v/>
      </c>
      <c r="J5" s="54" t="str">
        <f>報5!E10&amp;""</f>
        <v/>
      </c>
      <c r="K5" s="54" t="str">
        <f>報5!F10&amp;""</f>
        <v/>
      </c>
      <c r="L5" s="54" t="str">
        <f>報5!K10</f>
        <v/>
      </c>
    </row>
    <row r="6" spans="1:22">
      <c r="B6" s="54">
        <f>$B$5</f>
        <v>0</v>
      </c>
      <c r="C6" s="54" t="str">
        <f>$C$5</f>
        <v/>
      </c>
      <c r="D6" s="54">
        <f>$D$5</f>
        <v>2023</v>
      </c>
      <c r="E6" s="54"/>
      <c r="F6" s="54" t="str">
        <f>$F$5</f>
        <v>新規</v>
      </c>
      <c r="G6" s="54">
        <f>報5!B13</f>
        <v>2</v>
      </c>
      <c r="H6" s="54" t="str">
        <f>報5!C13&amp;""</f>
        <v/>
      </c>
      <c r="I6" s="54" t="str">
        <f>報5!D13&amp;""</f>
        <v/>
      </c>
      <c r="J6" s="54" t="str">
        <f>報5!E13&amp;""</f>
        <v/>
      </c>
      <c r="K6" s="54" t="str">
        <f>報5!F13&amp;""</f>
        <v/>
      </c>
      <c r="L6" s="54" t="str">
        <f>報5!K13&amp;""</f>
        <v/>
      </c>
    </row>
    <row r="7" spans="1:22">
      <c r="B7" s="54">
        <f t="shared" ref="B7:B34" si="0">$B$5</f>
        <v>0</v>
      </c>
      <c r="C7" s="54" t="str">
        <f t="shared" ref="C7:C34" si="1">$C$5</f>
        <v/>
      </c>
      <c r="D7" s="54">
        <f t="shared" ref="D7:D34" si="2">$D$5</f>
        <v>2023</v>
      </c>
      <c r="E7" s="54"/>
      <c r="F7" s="54" t="str">
        <f t="shared" ref="F7:F34" si="3">$F$5</f>
        <v>新規</v>
      </c>
      <c r="G7" s="54">
        <f>報5!B16</f>
        <v>3</v>
      </c>
      <c r="H7" s="54" t="str">
        <f>報5!C16&amp;""</f>
        <v/>
      </c>
      <c r="I7" s="54" t="str">
        <f>報5!D16&amp;""</f>
        <v/>
      </c>
      <c r="J7" s="54" t="str">
        <f>報5!E16&amp;""</f>
        <v/>
      </c>
      <c r="K7" s="54" t="str">
        <f>報5!F16&amp;""</f>
        <v/>
      </c>
      <c r="L7" s="54" t="str">
        <f>報5!K16&amp;""</f>
        <v/>
      </c>
    </row>
    <row r="8" spans="1:22">
      <c r="B8" s="54">
        <f t="shared" si="0"/>
        <v>0</v>
      </c>
      <c r="C8" s="54" t="str">
        <f t="shared" si="1"/>
        <v/>
      </c>
      <c r="D8" s="54">
        <f t="shared" si="2"/>
        <v>2023</v>
      </c>
      <c r="E8" s="54"/>
      <c r="F8" s="54" t="str">
        <f t="shared" si="3"/>
        <v>新規</v>
      </c>
      <c r="G8" s="54">
        <f>報5!B19</f>
        <v>4</v>
      </c>
      <c r="H8" s="54" t="str">
        <f>報5!C19&amp;""</f>
        <v/>
      </c>
      <c r="I8" s="54" t="str">
        <f>報5!D19&amp;""</f>
        <v/>
      </c>
      <c r="J8" s="54" t="str">
        <f>報5!E19&amp;""</f>
        <v/>
      </c>
      <c r="K8" s="54" t="str">
        <f>報5!F19&amp;""</f>
        <v/>
      </c>
      <c r="L8" s="54" t="str">
        <f>報5!K19&amp;""</f>
        <v/>
      </c>
    </row>
    <row r="9" spans="1:22">
      <c r="B9" s="54">
        <f t="shared" si="0"/>
        <v>0</v>
      </c>
      <c r="C9" s="54" t="str">
        <f t="shared" si="1"/>
        <v/>
      </c>
      <c r="D9" s="54">
        <f t="shared" si="2"/>
        <v>2023</v>
      </c>
      <c r="E9" s="54"/>
      <c r="F9" s="54" t="str">
        <f t="shared" si="3"/>
        <v>新規</v>
      </c>
      <c r="G9" s="54">
        <f>報5!B22</f>
        <v>5</v>
      </c>
      <c r="H9" s="54" t="str">
        <f>報5!C22&amp;""</f>
        <v/>
      </c>
      <c r="I9" s="54" t="str">
        <f>報5!D22&amp;""</f>
        <v/>
      </c>
      <c r="J9" s="54" t="str">
        <f>報5!E22&amp;""</f>
        <v/>
      </c>
      <c r="K9" s="54" t="str">
        <f>報5!F22&amp;""</f>
        <v/>
      </c>
      <c r="L9" s="54" t="str">
        <f>報5!K22&amp;""</f>
        <v/>
      </c>
    </row>
    <row r="10" spans="1:22">
      <c r="B10" s="54">
        <f t="shared" si="0"/>
        <v>0</v>
      </c>
      <c r="C10" s="54" t="str">
        <f t="shared" si="1"/>
        <v/>
      </c>
      <c r="D10" s="54">
        <f t="shared" si="2"/>
        <v>2023</v>
      </c>
      <c r="E10" s="54"/>
      <c r="F10" s="54" t="str">
        <f t="shared" si="3"/>
        <v>新規</v>
      </c>
      <c r="G10" s="54">
        <f>報5!B25</f>
        <v>6</v>
      </c>
      <c r="H10" s="54" t="str">
        <f>報5!C25&amp;""</f>
        <v/>
      </c>
      <c r="I10" s="54" t="str">
        <f>報5!D25&amp;""</f>
        <v/>
      </c>
      <c r="J10" s="54" t="str">
        <f>報5!E25&amp;""</f>
        <v/>
      </c>
      <c r="K10" s="54" t="str">
        <f>報5!F25&amp;""</f>
        <v/>
      </c>
      <c r="L10" s="54" t="str">
        <f>報5!K25&amp;""</f>
        <v/>
      </c>
    </row>
    <row r="11" spans="1:22">
      <c r="B11" s="54">
        <f t="shared" si="0"/>
        <v>0</v>
      </c>
      <c r="C11" s="54" t="str">
        <f t="shared" si="1"/>
        <v/>
      </c>
      <c r="D11" s="54">
        <f t="shared" si="2"/>
        <v>2023</v>
      </c>
      <c r="E11" s="54"/>
      <c r="F11" s="54" t="str">
        <f t="shared" si="3"/>
        <v>新規</v>
      </c>
      <c r="G11" s="54">
        <f>報5!B28</f>
        <v>7</v>
      </c>
      <c r="H11" s="54" t="str">
        <f>報5!C28&amp;""</f>
        <v/>
      </c>
      <c r="I11" s="54" t="str">
        <f>報5!D28&amp;""</f>
        <v/>
      </c>
      <c r="J11" s="54" t="str">
        <f>報5!E28&amp;""</f>
        <v/>
      </c>
      <c r="K11" s="54" t="str">
        <f>報5!F28&amp;""</f>
        <v/>
      </c>
      <c r="L11" s="54" t="str">
        <f>報5!K28&amp;""</f>
        <v/>
      </c>
    </row>
    <row r="12" spans="1:22">
      <c r="B12" s="54">
        <f t="shared" si="0"/>
        <v>0</v>
      </c>
      <c r="C12" s="54" t="str">
        <f t="shared" si="1"/>
        <v/>
      </c>
      <c r="D12" s="54">
        <f t="shared" si="2"/>
        <v>2023</v>
      </c>
      <c r="E12" s="54"/>
      <c r="F12" s="54" t="str">
        <f t="shared" si="3"/>
        <v>新規</v>
      </c>
      <c r="G12" s="54">
        <f>報5!B31</f>
        <v>8</v>
      </c>
      <c r="H12" s="54" t="str">
        <f>報5!C31&amp;""</f>
        <v/>
      </c>
      <c r="I12" s="54" t="str">
        <f>報5!D31&amp;""</f>
        <v/>
      </c>
      <c r="J12" s="54" t="str">
        <f>報5!E31&amp;""</f>
        <v/>
      </c>
      <c r="K12" s="54" t="str">
        <f>報5!F31&amp;""</f>
        <v/>
      </c>
      <c r="L12" s="54" t="str">
        <f>報5!K31&amp;""</f>
        <v/>
      </c>
    </row>
    <row r="13" spans="1:22">
      <c r="B13" s="54">
        <f t="shared" si="0"/>
        <v>0</v>
      </c>
      <c r="C13" s="54" t="str">
        <f t="shared" si="1"/>
        <v/>
      </c>
      <c r="D13" s="54">
        <f t="shared" si="2"/>
        <v>2023</v>
      </c>
      <c r="E13" s="54"/>
      <c r="F13" s="54" t="str">
        <f t="shared" si="3"/>
        <v>新規</v>
      </c>
      <c r="G13" s="54">
        <f>報5!B34</f>
        <v>9</v>
      </c>
      <c r="H13" s="54" t="str">
        <f>報5!C34&amp;""</f>
        <v/>
      </c>
      <c r="I13" s="54" t="str">
        <f>報5!D34&amp;""</f>
        <v/>
      </c>
      <c r="J13" s="54" t="str">
        <f>報5!E34&amp;""</f>
        <v/>
      </c>
      <c r="K13" s="54" t="str">
        <f>報5!F34&amp;""</f>
        <v/>
      </c>
      <c r="L13" s="54" t="str">
        <f>報5!K34&amp;""</f>
        <v/>
      </c>
    </row>
    <row r="14" spans="1:22">
      <c r="B14" s="54">
        <f t="shared" si="0"/>
        <v>0</v>
      </c>
      <c r="C14" s="54" t="str">
        <f t="shared" si="1"/>
        <v/>
      </c>
      <c r="D14" s="54">
        <f t="shared" si="2"/>
        <v>2023</v>
      </c>
      <c r="E14" s="54"/>
      <c r="F14" s="54" t="str">
        <f t="shared" si="3"/>
        <v>新規</v>
      </c>
      <c r="G14" s="54">
        <f>報5!B37</f>
        <v>10</v>
      </c>
      <c r="H14" s="54" t="str">
        <f>報5!C37&amp;""</f>
        <v/>
      </c>
      <c r="I14" s="54" t="str">
        <f>報5!D37&amp;""</f>
        <v/>
      </c>
      <c r="J14" s="54" t="str">
        <f>報5!E37&amp;""</f>
        <v/>
      </c>
      <c r="K14" s="54" t="str">
        <f>報5!F37&amp;""</f>
        <v/>
      </c>
      <c r="L14" s="54" t="str">
        <f>報5!K37&amp;""</f>
        <v/>
      </c>
    </row>
    <row r="15" spans="1:22">
      <c r="B15" s="54">
        <f t="shared" si="0"/>
        <v>0</v>
      </c>
      <c r="C15" s="54" t="str">
        <f t="shared" si="1"/>
        <v/>
      </c>
      <c r="D15" s="54">
        <f t="shared" si="2"/>
        <v>2023</v>
      </c>
      <c r="E15" s="54"/>
      <c r="F15" s="54" t="str">
        <f t="shared" si="3"/>
        <v>新規</v>
      </c>
      <c r="G15" s="54">
        <f>報5!B40</f>
        <v>11</v>
      </c>
      <c r="H15" s="54" t="str">
        <f>報5!C40&amp;""</f>
        <v/>
      </c>
      <c r="I15" s="54" t="str">
        <f>報5!D40&amp;""</f>
        <v/>
      </c>
      <c r="J15" s="54" t="str">
        <f>報5!E40&amp;""</f>
        <v/>
      </c>
      <c r="K15" s="54" t="str">
        <f>報5!F40&amp;""</f>
        <v/>
      </c>
      <c r="L15" s="54" t="str">
        <f>報5!K40&amp;""</f>
        <v/>
      </c>
    </row>
    <row r="16" spans="1:22">
      <c r="B16" s="54">
        <f t="shared" si="0"/>
        <v>0</v>
      </c>
      <c r="C16" s="54" t="str">
        <f t="shared" si="1"/>
        <v/>
      </c>
      <c r="D16" s="54">
        <f t="shared" si="2"/>
        <v>2023</v>
      </c>
      <c r="E16" s="54"/>
      <c r="F16" s="54" t="str">
        <f t="shared" si="3"/>
        <v>新規</v>
      </c>
      <c r="G16" s="54">
        <f>報5!B43</f>
        <v>12</v>
      </c>
      <c r="H16" s="54" t="str">
        <f>報5!C43&amp;""</f>
        <v/>
      </c>
      <c r="I16" s="54" t="str">
        <f>報5!D43&amp;""</f>
        <v/>
      </c>
      <c r="J16" s="54" t="str">
        <f>報5!E43&amp;""</f>
        <v/>
      </c>
      <c r="K16" s="54" t="str">
        <f>報5!F43&amp;""</f>
        <v/>
      </c>
      <c r="L16" s="54" t="str">
        <f>報5!K43&amp;""</f>
        <v/>
      </c>
    </row>
    <row r="17" spans="2:12">
      <c r="B17" s="54">
        <f t="shared" si="0"/>
        <v>0</v>
      </c>
      <c r="C17" s="54" t="str">
        <f t="shared" si="1"/>
        <v/>
      </c>
      <c r="D17" s="54">
        <f t="shared" si="2"/>
        <v>2023</v>
      </c>
      <c r="E17" s="54"/>
      <c r="F17" s="54" t="str">
        <f t="shared" si="3"/>
        <v>新規</v>
      </c>
      <c r="G17" s="54">
        <f>報5!B46</f>
        <v>13</v>
      </c>
      <c r="H17" s="54" t="str">
        <f>報5!C46&amp;""</f>
        <v/>
      </c>
      <c r="I17" s="54" t="str">
        <f>報5!D46&amp;""</f>
        <v/>
      </c>
      <c r="J17" s="54" t="str">
        <f>報5!E46&amp;""</f>
        <v/>
      </c>
      <c r="K17" s="54" t="str">
        <f>報5!F46&amp;""</f>
        <v/>
      </c>
      <c r="L17" s="54" t="str">
        <f>報5!K46&amp;""</f>
        <v/>
      </c>
    </row>
    <row r="18" spans="2:12">
      <c r="B18" s="54">
        <f t="shared" si="0"/>
        <v>0</v>
      </c>
      <c r="C18" s="54" t="str">
        <f t="shared" si="1"/>
        <v/>
      </c>
      <c r="D18" s="54">
        <f t="shared" si="2"/>
        <v>2023</v>
      </c>
      <c r="E18" s="54"/>
      <c r="F18" s="54" t="str">
        <f t="shared" si="3"/>
        <v>新規</v>
      </c>
      <c r="G18" s="54">
        <f>報5!B49</f>
        <v>14</v>
      </c>
      <c r="H18" s="54" t="str">
        <f>報5!C49&amp;""</f>
        <v/>
      </c>
      <c r="I18" s="54" t="str">
        <f>報5!D49&amp;""</f>
        <v/>
      </c>
      <c r="J18" s="54" t="str">
        <f>報5!E49&amp;""</f>
        <v/>
      </c>
      <c r="K18" s="54" t="str">
        <f>報5!F49&amp;""</f>
        <v/>
      </c>
      <c r="L18" s="54" t="str">
        <f>報5!K49&amp;""</f>
        <v/>
      </c>
    </row>
    <row r="19" spans="2:12">
      <c r="B19" s="54">
        <f t="shared" si="0"/>
        <v>0</v>
      </c>
      <c r="C19" s="54" t="str">
        <f t="shared" si="1"/>
        <v/>
      </c>
      <c r="D19" s="54">
        <f t="shared" si="2"/>
        <v>2023</v>
      </c>
      <c r="E19" s="54"/>
      <c r="F19" s="54" t="str">
        <f t="shared" si="3"/>
        <v>新規</v>
      </c>
      <c r="G19" s="54">
        <f>報5!B52</f>
        <v>15</v>
      </c>
      <c r="H19" s="54" t="str">
        <f>報5!C52&amp;""</f>
        <v/>
      </c>
      <c r="I19" s="54" t="str">
        <f>報5!D52&amp;""</f>
        <v/>
      </c>
      <c r="J19" s="54" t="str">
        <f>報5!E52&amp;""</f>
        <v/>
      </c>
      <c r="K19" s="54" t="str">
        <f>報5!F52&amp;""</f>
        <v/>
      </c>
      <c r="L19" s="54" t="str">
        <f>報5!K52&amp;""</f>
        <v/>
      </c>
    </row>
    <row r="20" spans="2:12">
      <c r="B20" s="54">
        <f t="shared" si="0"/>
        <v>0</v>
      </c>
      <c r="C20" s="54" t="str">
        <f t="shared" si="1"/>
        <v/>
      </c>
      <c r="D20" s="54">
        <f t="shared" si="2"/>
        <v>2023</v>
      </c>
      <c r="E20" s="54"/>
      <c r="F20" s="54" t="str">
        <f t="shared" si="3"/>
        <v>新規</v>
      </c>
      <c r="G20" s="54">
        <f>報5!B55</f>
        <v>16</v>
      </c>
      <c r="H20" s="54" t="str">
        <f>報5!C55&amp;""</f>
        <v/>
      </c>
      <c r="I20" s="54" t="str">
        <f>報5!D55&amp;""</f>
        <v/>
      </c>
      <c r="J20" s="54" t="str">
        <f>報5!E55&amp;""</f>
        <v/>
      </c>
      <c r="K20" s="54" t="str">
        <f>報5!F55&amp;""</f>
        <v/>
      </c>
      <c r="L20" s="54" t="str">
        <f>報5!K55&amp;""</f>
        <v/>
      </c>
    </row>
    <row r="21" spans="2:12">
      <c r="B21" s="54">
        <f t="shared" si="0"/>
        <v>0</v>
      </c>
      <c r="C21" s="54" t="str">
        <f t="shared" si="1"/>
        <v/>
      </c>
      <c r="D21" s="54">
        <f t="shared" si="2"/>
        <v>2023</v>
      </c>
      <c r="E21" s="54"/>
      <c r="F21" s="54" t="str">
        <f t="shared" si="3"/>
        <v>新規</v>
      </c>
      <c r="G21" s="54">
        <f>報5!B58</f>
        <v>17</v>
      </c>
      <c r="H21" s="54" t="str">
        <f>報5!C58&amp;""</f>
        <v/>
      </c>
      <c r="I21" s="54" t="str">
        <f>報5!D58&amp;""</f>
        <v/>
      </c>
      <c r="J21" s="54" t="str">
        <f>報5!E58&amp;""</f>
        <v/>
      </c>
      <c r="K21" s="54" t="str">
        <f>報5!F58&amp;""</f>
        <v/>
      </c>
      <c r="L21" s="54" t="str">
        <f>報5!K58&amp;""</f>
        <v/>
      </c>
    </row>
    <row r="22" spans="2:12">
      <c r="B22" s="54">
        <f t="shared" si="0"/>
        <v>0</v>
      </c>
      <c r="C22" s="54" t="str">
        <f t="shared" si="1"/>
        <v/>
      </c>
      <c r="D22" s="54">
        <f t="shared" si="2"/>
        <v>2023</v>
      </c>
      <c r="E22" s="54"/>
      <c r="F22" s="54" t="str">
        <f t="shared" si="3"/>
        <v>新規</v>
      </c>
      <c r="G22" s="54">
        <f>報5!B61</f>
        <v>18</v>
      </c>
      <c r="H22" s="54" t="str">
        <f>報5!C61&amp;""</f>
        <v/>
      </c>
      <c r="I22" s="54" t="str">
        <f>報5!D61&amp;""</f>
        <v/>
      </c>
      <c r="J22" s="54" t="str">
        <f>報5!E61&amp;""</f>
        <v/>
      </c>
      <c r="K22" s="54" t="str">
        <f>報5!F61&amp;""</f>
        <v/>
      </c>
      <c r="L22" s="54" t="str">
        <f>報5!K61&amp;""</f>
        <v/>
      </c>
    </row>
    <row r="23" spans="2:12">
      <c r="B23" s="54">
        <f t="shared" si="0"/>
        <v>0</v>
      </c>
      <c r="C23" s="54" t="str">
        <f t="shared" si="1"/>
        <v/>
      </c>
      <c r="D23" s="54">
        <f t="shared" si="2"/>
        <v>2023</v>
      </c>
      <c r="E23" s="54"/>
      <c r="F23" s="54" t="str">
        <f t="shared" si="3"/>
        <v>新規</v>
      </c>
      <c r="G23" s="54">
        <f>報5!B64</f>
        <v>19</v>
      </c>
      <c r="H23" s="54" t="str">
        <f>報5!C64&amp;""</f>
        <v/>
      </c>
      <c r="I23" s="54" t="str">
        <f>報5!D64&amp;""</f>
        <v/>
      </c>
      <c r="J23" s="54" t="str">
        <f>報5!E64&amp;""</f>
        <v/>
      </c>
      <c r="K23" s="54" t="str">
        <f>報5!F64&amp;""</f>
        <v/>
      </c>
      <c r="L23" s="54" t="str">
        <f>報5!K64&amp;""</f>
        <v/>
      </c>
    </row>
    <row r="24" spans="2:12">
      <c r="B24" s="54">
        <f t="shared" si="0"/>
        <v>0</v>
      </c>
      <c r="C24" s="54" t="str">
        <f t="shared" si="1"/>
        <v/>
      </c>
      <c r="D24" s="54">
        <f t="shared" si="2"/>
        <v>2023</v>
      </c>
      <c r="E24" s="54"/>
      <c r="F24" s="54" t="str">
        <f t="shared" si="3"/>
        <v>新規</v>
      </c>
      <c r="G24" s="54">
        <f>報5!B67</f>
        <v>20</v>
      </c>
      <c r="H24" s="54" t="str">
        <f>報5!C67&amp;""</f>
        <v/>
      </c>
      <c r="I24" s="54" t="str">
        <f>報5!D67&amp;""</f>
        <v/>
      </c>
      <c r="J24" s="54" t="str">
        <f>報5!E67&amp;""</f>
        <v/>
      </c>
      <c r="K24" s="54" t="str">
        <f>報5!F67&amp;""</f>
        <v/>
      </c>
      <c r="L24" s="54" t="str">
        <f>報5!K67&amp;""</f>
        <v/>
      </c>
    </row>
    <row r="25" spans="2:12">
      <c r="B25" s="54">
        <f t="shared" si="0"/>
        <v>0</v>
      </c>
      <c r="C25" s="54" t="str">
        <f t="shared" si="1"/>
        <v/>
      </c>
      <c r="D25" s="54">
        <f t="shared" si="2"/>
        <v>2023</v>
      </c>
      <c r="E25" s="54"/>
      <c r="F25" s="54" t="str">
        <f t="shared" si="3"/>
        <v>新規</v>
      </c>
      <c r="G25" s="54">
        <f>報5!B70</f>
        <v>21</v>
      </c>
      <c r="H25" s="54" t="str">
        <f>報5!C70&amp;""</f>
        <v/>
      </c>
      <c r="I25" s="54" t="str">
        <f>報5!D70&amp;""</f>
        <v/>
      </c>
      <c r="J25" s="54" t="str">
        <f>報5!E70&amp;""</f>
        <v/>
      </c>
      <c r="K25" s="54" t="str">
        <f>報5!F70&amp;""</f>
        <v/>
      </c>
      <c r="L25" s="54" t="str">
        <f>報5!K70&amp;""</f>
        <v/>
      </c>
    </row>
    <row r="26" spans="2:12">
      <c r="B26" s="54">
        <f t="shared" si="0"/>
        <v>0</v>
      </c>
      <c r="C26" s="54" t="str">
        <f t="shared" si="1"/>
        <v/>
      </c>
      <c r="D26" s="54">
        <f t="shared" si="2"/>
        <v>2023</v>
      </c>
      <c r="E26" s="54"/>
      <c r="F26" s="54" t="str">
        <f t="shared" si="3"/>
        <v>新規</v>
      </c>
      <c r="G26" s="54">
        <f>報5!B73</f>
        <v>22</v>
      </c>
      <c r="H26" s="54" t="str">
        <f>報5!C73&amp;""</f>
        <v/>
      </c>
      <c r="I26" s="54" t="str">
        <f>報5!D73&amp;""</f>
        <v/>
      </c>
      <c r="J26" s="54" t="str">
        <f>報5!E73&amp;""</f>
        <v/>
      </c>
      <c r="K26" s="54" t="str">
        <f>報5!F73&amp;""</f>
        <v/>
      </c>
      <c r="L26" s="54" t="str">
        <f>報5!K73&amp;""</f>
        <v/>
      </c>
    </row>
    <row r="27" spans="2:12">
      <c r="B27" s="54">
        <f t="shared" si="0"/>
        <v>0</v>
      </c>
      <c r="C27" s="54" t="str">
        <f t="shared" si="1"/>
        <v/>
      </c>
      <c r="D27" s="54">
        <f t="shared" si="2"/>
        <v>2023</v>
      </c>
      <c r="E27" s="54"/>
      <c r="F27" s="54" t="str">
        <f t="shared" si="3"/>
        <v>新規</v>
      </c>
      <c r="G27" s="54">
        <f>報5!B76</f>
        <v>23</v>
      </c>
      <c r="H27" s="54" t="str">
        <f>報5!C76&amp;""</f>
        <v/>
      </c>
      <c r="I27" s="54" t="str">
        <f>報5!D76&amp;""</f>
        <v/>
      </c>
      <c r="J27" s="54" t="str">
        <f>報5!E76&amp;""</f>
        <v/>
      </c>
      <c r="K27" s="54" t="str">
        <f>報5!F76&amp;""</f>
        <v/>
      </c>
      <c r="L27" s="54" t="str">
        <f>報5!K76&amp;""</f>
        <v/>
      </c>
    </row>
    <row r="28" spans="2:12">
      <c r="B28" s="54">
        <f t="shared" si="0"/>
        <v>0</v>
      </c>
      <c r="C28" s="54" t="str">
        <f t="shared" si="1"/>
        <v/>
      </c>
      <c r="D28" s="54">
        <f t="shared" si="2"/>
        <v>2023</v>
      </c>
      <c r="E28" s="54"/>
      <c r="F28" s="54" t="str">
        <f t="shared" si="3"/>
        <v>新規</v>
      </c>
      <c r="G28" s="54">
        <f>報5!B79</f>
        <v>24</v>
      </c>
      <c r="H28" s="54" t="str">
        <f>報5!C79&amp;""</f>
        <v/>
      </c>
      <c r="I28" s="54" t="str">
        <f>報5!D79&amp;""</f>
        <v/>
      </c>
      <c r="J28" s="54" t="str">
        <f>報5!E79&amp;""</f>
        <v/>
      </c>
      <c r="K28" s="54" t="str">
        <f>報5!F79&amp;""</f>
        <v/>
      </c>
      <c r="L28" s="54" t="str">
        <f>報5!K79&amp;""</f>
        <v/>
      </c>
    </row>
    <row r="29" spans="2:12">
      <c r="B29" s="54">
        <f t="shared" si="0"/>
        <v>0</v>
      </c>
      <c r="C29" s="54" t="str">
        <f t="shared" si="1"/>
        <v/>
      </c>
      <c r="D29" s="54">
        <f t="shared" si="2"/>
        <v>2023</v>
      </c>
      <c r="E29" s="54"/>
      <c r="F29" s="54" t="str">
        <f t="shared" si="3"/>
        <v>新規</v>
      </c>
      <c r="G29" s="54">
        <f>報5!B82</f>
        <v>25</v>
      </c>
      <c r="H29" s="54" t="str">
        <f>報5!C82&amp;""</f>
        <v/>
      </c>
      <c r="I29" s="54" t="str">
        <f>報5!D82&amp;""</f>
        <v/>
      </c>
      <c r="J29" s="54" t="str">
        <f>報5!E82&amp;""</f>
        <v/>
      </c>
      <c r="K29" s="54" t="str">
        <f>報5!F82&amp;""</f>
        <v/>
      </c>
      <c r="L29" s="54" t="str">
        <f>報5!K82&amp;""</f>
        <v/>
      </c>
    </row>
    <row r="30" spans="2:12">
      <c r="B30" s="54">
        <f t="shared" si="0"/>
        <v>0</v>
      </c>
      <c r="C30" s="54" t="str">
        <f t="shared" si="1"/>
        <v/>
      </c>
      <c r="D30" s="54">
        <f t="shared" si="2"/>
        <v>2023</v>
      </c>
      <c r="E30" s="54"/>
      <c r="F30" s="54" t="str">
        <f t="shared" si="3"/>
        <v>新規</v>
      </c>
      <c r="G30" s="54">
        <f>報5!B85</f>
        <v>26</v>
      </c>
      <c r="H30" s="54" t="str">
        <f>報5!C85&amp;""</f>
        <v/>
      </c>
      <c r="I30" s="54" t="str">
        <f>報5!D85&amp;""</f>
        <v/>
      </c>
      <c r="J30" s="54" t="str">
        <f>報5!E85&amp;""</f>
        <v/>
      </c>
      <c r="K30" s="54" t="str">
        <f>報5!F85&amp;""</f>
        <v/>
      </c>
      <c r="L30" s="54" t="str">
        <f>報5!K85&amp;""</f>
        <v/>
      </c>
    </row>
    <row r="31" spans="2:12">
      <c r="B31" s="54">
        <f t="shared" si="0"/>
        <v>0</v>
      </c>
      <c r="C31" s="54" t="str">
        <f t="shared" si="1"/>
        <v/>
      </c>
      <c r="D31" s="54">
        <f t="shared" si="2"/>
        <v>2023</v>
      </c>
      <c r="E31" s="54"/>
      <c r="F31" s="54" t="str">
        <f t="shared" si="3"/>
        <v>新規</v>
      </c>
      <c r="G31" s="54">
        <f>報5!B88</f>
        <v>27</v>
      </c>
      <c r="H31" s="54" t="str">
        <f>報5!C88&amp;""</f>
        <v/>
      </c>
      <c r="I31" s="54" t="str">
        <f>報5!D88&amp;""</f>
        <v/>
      </c>
      <c r="J31" s="54" t="str">
        <f>報5!E88&amp;""</f>
        <v/>
      </c>
      <c r="K31" s="54" t="str">
        <f>報5!F88&amp;""</f>
        <v/>
      </c>
      <c r="L31" s="54" t="str">
        <f>報5!K88&amp;""</f>
        <v/>
      </c>
    </row>
    <row r="32" spans="2:12">
      <c r="B32" s="54">
        <f t="shared" si="0"/>
        <v>0</v>
      </c>
      <c r="C32" s="54" t="str">
        <f t="shared" si="1"/>
        <v/>
      </c>
      <c r="D32" s="54">
        <f t="shared" si="2"/>
        <v>2023</v>
      </c>
      <c r="E32" s="54"/>
      <c r="F32" s="54" t="str">
        <f t="shared" si="3"/>
        <v>新規</v>
      </c>
      <c r="G32" s="54">
        <f>報5!B91</f>
        <v>28</v>
      </c>
      <c r="H32" s="54" t="str">
        <f>報5!C91&amp;""</f>
        <v/>
      </c>
      <c r="I32" s="54" t="str">
        <f>報5!D91&amp;""</f>
        <v/>
      </c>
      <c r="J32" s="54" t="str">
        <f>報5!E91&amp;""</f>
        <v/>
      </c>
      <c r="K32" s="54" t="str">
        <f>報5!F91&amp;""</f>
        <v/>
      </c>
      <c r="L32" s="54" t="str">
        <f>報5!K91&amp;""</f>
        <v/>
      </c>
    </row>
    <row r="33" spans="2:12">
      <c r="B33" s="54">
        <f t="shared" si="0"/>
        <v>0</v>
      </c>
      <c r="C33" s="54" t="str">
        <f t="shared" si="1"/>
        <v/>
      </c>
      <c r="D33" s="54">
        <f t="shared" si="2"/>
        <v>2023</v>
      </c>
      <c r="E33" s="54"/>
      <c r="F33" s="54" t="str">
        <f t="shared" si="3"/>
        <v>新規</v>
      </c>
      <c r="G33" s="54">
        <f>報5!B94</f>
        <v>29</v>
      </c>
      <c r="H33" s="54" t="str">
        <f>報5!C94&amp;""</f>
        <v/>
      </c>
      <c r="I33" s="54" t="str">
        <f>報5!D94&amp;""</f>
        <v/>
      </c>
      <c r="J33" s="54" t="str">
        <f>報5!E94&amp;""</f>
        <v/>
      </c>
      <c r="K33" s="54" t="str">
        <f>報5!F94&amp;""</f>
        <v/>
      </c>
      <c r="L33" s="54" t="str">
        <f>報5!K94&amp;""</f>
        <v/>
      </c>
    </row>
    <row r="34" spans="2:12">
      <c r="B34" s="54">
        <f t="shared" si="0"/>
        <v>0</v>
      </c>
      <c r="C34" s="54" t="str">
        <f t="shared" si="1"/>
        <v/>
      </c>
      <c r="D34" s="54">
        <f t="shared" si="2"/>
        <v>2023</v>
      </c>
      <c r="E34" s="54"/>
      <c r="F34" s="54" t="str">
        <f t="shared" si="3"/>
        <v>新規</v>
      </c>
      <c r="G34" s="54">
        <f>報5!B97</f>
        <v>30</v>
      </c>
      <c r="H34" s="54" t="str">
        <f>報5!C97&amp;""</f>
        <v/>
      </c>
      <c r="I34" s="54" t="str">
        <f>報5!D97&amp;""</f>
        <v/>
      </c>
      <c r="J34" s="54" t="str">
        <f>報5!E97&amp;""</f>
        <v/>
      </c>
      <c r="K34" s="54" t="str">
        <f>報5!F97&amp;""</f>
        <v/>
      </c>
      <c r="L34" s="54" t="str">
        <f>報5!K97&amp;""</f>
        <v/>
      </c>
    </row>
  </sheetData>
  <phoneticPr fontId="9"/>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R58" sqref="R58:S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o19</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AC</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17" priority="8">
      <formula>ISERROR(D22)</formula>
    </cfRule>
  </conditionalFormatting>
  <conditionalFormatting sqref="B111:S112 B65:C65 Q65:Q110 H105:N105 H65:I104 L65:N104 H106:I110 L106:N110 B66:B110 F66:F104">
    <cfRule type="containsErrors" dxfId="516" priority="7">
      <formula>ISERROR(B65)</formula>
    </cfRule>
  </conditionalFormatting>
  <conditionalFormatting sqref="O105:P105">
    <cfRule type="containsErrors" dxfId="515" priority="6">
      <formula>ISERROR(O105)</formula>
    </cfRule>
  </conditionalFormatting>
  <conditionalFormatting sqref="R65:S110">
    <cfRule type="containsErrors" dxfId="514" priority="5">
      <formula>ISERROR(R65)</formula>
    </cfRule>
  </conditionalFormatting>
  <conditionalFormatting sqref="C106">
    <cfRule type="containsErrors" dxfId="513" priority="4">
      <formula>ISERROR(C106)</formula>
    </cfRule>
  </conditionalFormatting>
  <conditionalFormatting sqref="C107:C110">
    <cfRule type="containsErrors" dxfId="512" priority="3">
      <formula>ISERROR(C107)</formula>
    </cfRule>
  </conditionalFormatting>
  <conditionalFormatting sqref="D67 D69 D71 D73 D75 D77 D79 D81 D83 D85 D87 D89 D91 D93 D95 D97 D99 D101 D103">
    <cfRule type="containsErrors" dxfId="511" priority="2">
      <formula>ISERROR(D67)</formula>
    </cfRule>
  </conditionalFormatting>
  <conditionalFormatting sqref="C67 C69 C71 C73 C75 C77 C79 C81 C83 C85 C87 C89 C91 C93 C95 C97 C99 C101 C103">
    <cfRule type="containsErrors" dxfId="510" priority="1">
      <formula>ISERROR(C67)</formula>
    </cfRule>
  </conditionalFormatting>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outlinePr summaryBelow="0" summaryRight="0"/>
  </sheetPr>
  <dimension ref="B1:U519"/>
  <sheetViews>
    <sheetView workbookViewId="0">
      <pane xSplit="6" ySplit="31" topLeftCell="G56" activePane="bottomRight" state="frozen"/>
      <selection activeCell="S20" sqref="S20"/>
      <selection pane="topRight" activeCell="S20" sqref="S20"/>
      <selection pane="bottomLeft" activeCell="S20" sqref="S20"/>
      <selection pane="bottomRight" activeCell="V59" sqref="V59"/>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o20</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AD</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09" priority="8">
      <formula>ISERROR(D22)</formula>
    </cfRule>
  </conditionalFormatting>
  <conditionalFormatting sqref="B111:S112 B65:C65 Q65:Q110 H105:N105 H65:I104 L65:N104 H106:I110 L106:N110 B66:B110 F66:F104">
    <cfRule type="containsErrors" dxfId="508" priority="7">
      <formula>ISERROR(B65)</formula>
    </cfRule>
  </conditionalFormatting>
  <conditionalFormatting sqref="O105:P105">
    <cfRule type="containsErrors" dxfId="507" priority="6">
      <formula>ISERROR(O105)</formula>
    </cfRule>
  </conditionalFormatting>
  <conditionalFormatting sqref="R65:S110">
    <cfRule type="containsErrors" dxfId="506" priority="5">
      <formula>ISERROR(R65)</formula>
    </cfRule>
  </conditionalFormatting>
  <conditionalFormatting sqref="C106">
    <cfRule type="containsErrors" dxfId="505" priority="4">
      <formula>ISERROR(C106)</formula>
    </cfRule>
  </conditionalFormatting>
  <conditionalFormatting sqref="C107:C110">
    <cfRule type="containsErrors" dxfId="504" priority="3">
      <formula>ISERROR(C107)</formula>
    </cfRule>
  </conditionalFormatting>
  <conditionalFormatting sqref="D67 D69 D71 D73 D75 D77 D79 D81 D83 D85 D87 D89 D91 D93 D95 D97 D99 D101 D103">
    <cfRule type="containsErrors" dxfId="503" priority="2">
      <formula>ISERROR(D67)</formula>
    </cfRule>
  </conditionalFormatting>
  <conditionalFormatting sqref="C67 C69 C71 C73 C75 C77 C79 C81 C83 C85 C87 C89 C91 C93 C95 C97 C99 C101 C103">
    <cfRule type="containsErrors" dxfId="502" priority="1">
      <formula>ISERROR(C67)</formula>
    </cfRule>
  </conditionalFormatting>
  <pageMargins left="0.7" right="0.7" top="0.75" bottom="0.75" header="0.3" footer="0.3"/>
  <pageSetup paperSize="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o21</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AE</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501" priority="8">
      <formula>ISERROR(D22)</formula>
    </cfRule>
  </conditionalFormatting>
  <conditionalFormatting sqref="B111:S112 B65:C65 Q65:Q110 H105:N105 H65:I104 L65:N104 H106:I110 L106:N110 B66:B110 F66:F104">
    <cfRule type="containsErrors" dxfId="500" priority="7">
      <formula>ISERROR(B65)</formula>
    </cfRule>
  </conditionalFormatting>
  <conditionalFormatting sqref="O105:P105">
    <cfRule type="containsErrors" dxfId="499" priority="6">
      <formula>ISERROR(O105)</formula>
    </cfRule>
  </conditionalFormatting>
  <conditionalFormatting sqref="R65:S110">
    <cfRule type="containsErrors" dxfId="498" priority="5">
      <formula>ISERROR(R65)</formula>
    </cfRule>
  </conditionalFormatting>
  <conditionalFormatting sqref="C106">
    <cfRule type="containsErrors" dxfId="497" priority="4">
      <formula>ISERROR(C106)</formula>
    </cfRule>
  </conditionalFormatting>
  <conditionalFormatting sqref="C107:C110">
    <cfRule type="containsErrors" dxfId="496" priority="3">
      <formula>ISERROR(C107)</formula>
    </cfRule>
  </conditionalFormatting>
  <conditionalFormatting sqref="D67 D69 D71 D73 D75 D77 D79 D81 D83 D85 D87 D89 D91 D93 D95 D97 D99 D101 D103">
    <cfRule type="containsErrors" dxfId="495" priority="2">
      <formula>ISERROR(D67)</formula>
    </cfRule>
  </conditionalFormatting>
  <conditionalFormatting sqref="C67 C69 C71 C73 C75 C77 C79 C81 C83 C85 C87 C89 C91 C93 C95 C97 C99 C101 C103">
    <cfRule type="containsErrors" dxfId="494" priority="1">
      <formula>ISERROR(C67)</formula>
    </cfRule>
  </conditionalFormatting>
  <pageMargins left="0.7" right="0.7" top="0.75" bottom="0.75" header="0.3" footer="0.3"/>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S58" sqref="S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o22</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AF</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93" priority="8">
      <formula>ISERROR(D22)</formula>
    </cfRule>
  </conditionalFormatting>
  <conditionalFormatting sqref="B111:S112 B65:C65 Q65:Q110 H105:N105 H65:I104 L65:N104 H106:I110 L106:N110 B66:B110 F66:F104">
    <cfRule type="containsErrors" dxfId="492" priority="7">
      <formula>ISERROR(B65)</formula>
    </cfRule>
  </conditionalFormatting>
  <conditionalFormatting sqref="O105:P105">
    <cfRule type="containsErrors" dxfId="491" priority="6">
      <formula>ISERROR(O105)</formula>
    </cfRule>
  </conditionalFormatting>
  <conditionalFormatting sqref="R65:S110">
    <cfRule type="containsErrors" dxfId="490" priority="5">
      <formula>ISERROR(R65)</formula>
    </cfRule>
  </conditionalFormatting>
  <conditionalFormatting sqref="C106">
    <cfRule type="containsErrors" dxfId="489" priority="4">
      <formula>ISERROR(C106)</formula>
    </cfRule>
  </conditionalFormatting>
  <conditionalFormatting sqref="C107:C110">
    <cfRule type="containsErrors" dxfId="488" priority="3">
      <formula>ISERROR(C107)</formula>
    </cfRule>
  </conditionalFormatting>
  <conditionalFormatting sqref="D67 D69 D71 D73 D75 D77 D79 D81 D83 D85 D87 D89 D91 D93 D95 D97 D99 D101 D103">
    <cfRule type="containsErrors" dxfId="487" priority="2">
      <formula>ISERROR(D67)</formula>
    </cfRule>
  </conditionalFormatting>
  <conditionalFormatting sqref="C67 C69 C71 C73 C75 C77 C79 C81 C83 C85 C87 C89 C91 C93 C95 C97 C99 C101 C103">
    <cfRule type="containsErrors" dxfId="486" priority="1">
      <formula>ISERROR(C67)</formula>
    </cfRule>
  </conditionalFormatting>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outlinePr summaryBelow="0" summaryRight="0"/>
  </sheetPr>
  <dimension ref="B1:U519"/>
  <sheetViews>
    <sheetView workbookViewId="0">
      <pane xSplit="6" ySplit="31" topLeftCell="G56"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o23</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AG</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85" priority="8">
      <formula>ISERROR(D22)</formula>
    </cfRule>
  </conditionalFormatting>
  <conditionalFormatting sqref="B111:S112 B65:C65 Q65:Q110 H105:N105 H65:I104 L65:N104 H106:I110 L106:N110 B66:B110 F66:F104">
    <cfRule type="containsErrors" dxfId="484" priority="7">
      <formula>ISERROR(B65)</formula>
    </cfRule>
  </conditionalFormatting>
  <conditionalFormatting sqref="O105:P105">
    <cfRule type="containsErrors" dxfId="483" priority="6">
      <formula>ISERROR(O105)</formula>
    </cfRule>
  </conditionalFormatting>
  <conditionalFormatting sqref="R65:S110">
    <cfRule type="containsErrors" dxfId="482" priority="5">
      <formula>ISERROR(R65)</formula>
    </cfRule>
  </conditionalFormatting>
  <conditionalFormatting sqref="C106">
    <cfRule type="containsErrors" dxfId="481" priority="4">
      <formula>ISERROR(C106)</formula>
    </cfRule>
  </conditionalFormatting>
  <conditionalFormatting sqref="C107:C110">
    <cfRule type="containsErrors" dxfId="480" priority="3">
      <formula>ISERROR(C107)</formula>
    </cfRule>
  </conditionalFormatting>
  <conditionalFormatting sqref="D67 D69 D71 D73 D75 D77 D79 D81 D83 D85 D87 D89 D91 D93 D95 D97 D99 D101 D103">
    <cfRule type="containsErrors" dxfId="479" priority="2">
      <formula>ISERROR(D67)</formula>
    </cfRule>
  </conditionalFormatting>
  <conditionalFormatting sqref="C67 C69 C71 C73 C75 C77 C79 C81 C83 C85 C87 C89 C91 C93 C95 C97 C99 C101 C103">
    <cfRule type="containsErrors" dxfId="478" priority="1">
      <formula>ISERROR(C67)</formula>
    </cfRule>
  </conditionalFormatting>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o24</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AH</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77" priority="8">
      <formula>ISERROR(D22)</formula>
    </cfRule>
  </conditionalFormatting>
  <conditionalFormatting sqref="B111:S112 B65:C65 Q65:Q110 H105:N105 H65:I104 L65:N104 H106:I110 L106:N110 B66:B110 F66:F104">
    <cfRule type="containsErrors" dxfId="476" priority="7">
      <formula>ISERROR(B65)</formula>
    </cfRule>
  </conditionalFormatting>
  <conditionalFormatting sqref="O105:P105">
    <cfRule type="containsErrors" dxfId="475" priority="6">
      <formula>ISERROR(O105)</formula>
    </cfRule>
  </conditionalFormatting>
  <conditionalFormatting sqref="R65:S110">
    <cfRule type="containsErrors" dxfId="474" priority="5">
      <formula>ISERROR(R65)</formula>
    </cfRule>
  </conditionalFormatting>
  <conditionalFormatting sqref="C106">
    <cfRule type="containsErrors" dxfId="473" priority="4">
      <formula>ISERROR(C106)</formula>
    </cfRule>
  </conditionalFormatting>
  <conditionalFormatting sqref="C107:C110">
    <cfRule type="containsErrors" dxfId="472" priority="3">
      <formula>ISERROR(C107)</formula>
    </cfRule>
  </conditionalFormatting>
  <conditionalFormatting sqref="D67 D69 D71 D73 D75 D77 D79 D81 D83 D85 D87 D89 D91 D93 D95 D97 D99 D101 D103">
    <cfRule type="containsErrors" dxfId="471" priority="2">
      <formula>ISERROR(D67)</formula>
    </cfRule>
  </conditionalFormatting>
  <conditionalFormatting sqref="C67 C69 C71 C73 C75 C77 C79 C81 C83 C85 C87 C89 C91 C93 C95 C97 C99 C101 C103">
    <cfRule type="containsErrors" dxfId="470" priority="1">
      <formula>ISERROR(C67)</formula>
    </cfRule>
  </conditionalFormatting>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o25</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AI</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69" priority="8">
      <formula>ISERROR(D22)</formula>
    </cfRule>
  </conditionalFormatting>
  <conditionalFormatting sqref="B111:S112 B65:C65 Q65:Q110 H105:N105 H65:I104 L65:N104 H106:I110 L106:N110 B66:B110 F66:F104">
    <cfRule type="containsErrors" dxfId="468" priority="7">
      <formula>ISERROR(B65)</formula>
    </cfRule>
  </conditionalFormatting>
  <conditionalFormatting sqref="O105:P105">
    <cfRule type="containsErrors" dxfId="467" priority="6">
      <formula>ISERROR(O105)</formula>
    </cfRule>
  </conditionalFormatting>
  <conditionalFormatting sqref="R65:S110">
    <cfRule type="containsErrors" dxfId="466" priority="5">
      <formula>ISERROR(R65)</formula>
    </cfRule>
  </conditionalFormatting>
  <conditionalFormatting sqref="C106">
    <cfRule type="containsErrors" dxfId="465" priority="4">
      <formula>ISERROR(C106)</formula>
    </cfRule>
  </conditionalFormatting>
  <conditionalFormatting sqref="C107:C110">
    <cfRule type="containsErrors" dxfId="464" priority="3">
      <formula>ISERROR(C107)</formula>
    </cfRule>
  </conditionalFormatting>
  <conditionalFormatting sqref="D67 D69 D71 D73 D75 D77 D79 D81 D83 D85 D87 D89 D91 D93 D95 D97 D99 D101 D103">
    <cfRule type="containsErrors" dxfId="463" priority="2">
      <formula>ISERROR(D67)</formula>
    </cfRule>
  </conditionalFormatting>
  <conditionalFormatting sqref="C67 C69 C71 C73 C75 C77 C79 C81 C83 C85 C87 C89 C91 C93 C95 C97 C99 C101 C103">
    <cfRule type="containsErrors" dxfId="462" priority="1">
      <formula>ISERROR(C67)</formula>
    </cfRule>
  </conditionalFormatting>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o26</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AJ</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61" priority="8">
      <formula>ISERROR(D22)</formula>
    </cfRule>
  </conditionalFormatting>
  <conditionalFormatting sqref="B111:S112 B65:C65 Q65:Q110 H105:N105 H65:I104 L65:N104 H106:I110 L106:N110 B66:B110 F66:F104">
    <cfRule type="containsErrors" dxfId="460" priority="7">
      <formula>ISERROR(B65)</formula>
    </cfRule>
  </conditionalFormatting>
  <conditionalFormatting sqref="O105:P105">
    <cfRule type="containsErrors" dxfId="459" priority="6">
      <formula>ISERROR(O105)</formula>
    </cfRule>
  </conditionalFormatting>
  <conditionalFormatting sqref="R65:S110">
    <cfRule type="containsErrors" dxfId="458" priority="5">
      <formula>ISERROR(R65)</formula>
    </cfRule>
  </conditionalFormatting>
  <conditionalFormatting sqref="C106">
    <cfRule type="containsErrors" dxfId="457" priority="4">
      <formula>ISERROR(C106)</formula>
    </cfRule>
  </conditionalFormatting>
  <conditionalFormatting sqref="C107:C110">
    <cfRule type="containsErrors" dxfId="456" priority="3">
      <formula>ISERROR(C107)</formula>
    </cfRule>
  </conditionalFormatting>
  <conditionalFormatting sqref="D67 D69 D71 D73 D75 D77 D79 D81 D83 D85 D87 D89 D91 D93 D95 D97 D99 D101 D103">
    <cfRule type="containsErrors" dxfId="455" priority="2">
      <formula>ISERROR(D67)</formula>
    </cfRule>
  </conditionalFormatting>
  <conditionalFormatting sqref="C67 C69 C71 C73 C75 C77 C79 C81 C83 C85 C87 C89 C91 C93 C95 C97 C99 C101 C103">
    <cfRule type="containsErrors" dxfId="454" priority="1">
      <formula>ISERROR(C67)</formula>
    </cfRule>
  </conditionalFormatting>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R58" sqref="R58:S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o27</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AK</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53" priority="8">
      <formula>ISERROR(D22)</formula>
    </cfRule>
  </conditionalFormatting>
  <conditionalFormatting sqref="B111:S112 B65:C65 Q65:Q110 H105:N105 H65:I104 L65:N104 H106:I110 L106:N110 B66:B110 F66:F104">
    <cfRule type="containsErrors" dxfId="452" priority="7">
      <formula>ISERROR(B65)</formula>
    </cfRule>
  </conditionalFormatting>
  <conditionalFormatting sqref="O105:P105">
    <cfRule type="containsErrors" dxfId="451" priority="6">
      <formula>ISERROR(O105)</formula>
    </cfRule>
  </conditionalFormatting>
  <conditionalFormatting sqref="R65:S110">
    <cfRule type="containsErrors" dxfId="450" priority="5">
      <formula>ISERROR(R65)</formula>
    </cfRule>
  </conditionalFormatting>
  <conditionalFormatting sqref="C106">
    <cfRule type="containsErrors" dxfId="449" priority="4">
      <formula>ISERROR(C106)</formula>
    </cfRule>
  </conditionalFormatting>
  <conditionalFormatting sqref="C107:C110">
    <cfRule type="containsErrors" dxfId="448" priority="3">
      <formula>ISERROR(C107)</formula>
    </cfRule>
  </conditionalFormatting>
  <conditionalFormatting sqref="D67 D69 D71 D73 D75 D77 D79 D81 D83 D85 D87 D89 D91 D93 D95 D97 D99 D101 D103">
    <cfRule type="containsErrors" dxfId="447" priority="2">
      <formula>ISERROR(D67)</formula>
    </cfRule>
  </conditionalFormatting>
  <conditionalFormatting sqref="C67 C69 C71 C73 C75 C77 C79 C81 C83 C85 C87 C89 C91 C93 C95 C97 C99 C101 C103">
    <cfRule type="containsErrors" dxfId="446" priority="1">
      <formula>ISERROR(C67)</formula>
    </cfRule>
  </conditionalFormatting>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o28</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AL</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45" priority="8">
      <formula>ISERROR(D22)</formula>
    </cfRule>
  </conditionalFormatting>
  <conditionalFormatting sqref="B111:S112 B65:C65 Q65:Q110 H105:N105 H65:I104 L65:N104 H106:I110 L106:N110 B66:B110 F66:F104">
    <cfRule type="containsErrors" dxfId="444" priority="7">
      <formula>ISERROR(B65)</formula>
    </cfRule>
  </conditionalFormatting>
  <conditionalFormatting sqref="O105:P105">
    <cfRule type="containsErrors" dxfId="443" priority="6">
      <formula>ISERROR(O105)</formula>
    </cfRule>
  </conditionalFormatting>
  <conditionalFormatting sqref="R65:S110">
    <cfRule type="containsErrors" dxfId="442" priority="5">
      <formula>ISERROR(R65)</formula>
    </cfRule>
  </conditionalFormatting>
  <conditionalFormatting sqref="C106">
    <cfRule type="containsErrors" dxfId="441" priority="4">
      <formula>ISERROR(C106)</formula>
    </cfRule>
  </conditionalFormatting>
  <conditionalFormatting sqref="C107:C110">
    <cfRule type="containsErrors" dxfId="440" priority="3">
      <formula>ISERROR(C107)</formula>
    </cfRule>
  </conditionalFormatting>
  <conditionalFormatting sqref="D67 D69 D71 D73 D75 D77 D79 D81 D83 D85 D87 D89 D91 D93 D95 D97 D99 D101 D103">
    <cfRule type="containsErrors" dxfId="439" priority="2">
      <formula>ISERROR(D67)</formula>
    </cfRule>
  </conditionalFormatting>
  <conditionalFormatting sqref="C67 C69 C71 C73 C75 C77 C79 C81 C83 C85 C87 C89 C91 C93 C95 C97 C99 C101 C103">
    <cfRule type="containsErrors" dxfId="438" priority="1">
      <formula>ISERROR(C67)</formula>
    </cfRule>
  </conditionalFormatting>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zoomScale="70" zoomScaleNormal="70" workbookViewId="0">
      <selection activeCell="P10" sqref="P10"/>
    </sheetView>
  </sheetViews>
  <sheetFormatPr defaultRowHeight="13.5"/>
  <cols>
    <col min="5" max="5" width="14.125" bestFit="1" customWidth="1"/>
  </cols>
  <sheetData>
    <row r="1" spans="1:23" s="1483" customFormat="1" ht="17.25">
      <c r="B1" s="1485" t="s">
        <v>6822</v>
      </c>
      <c r="E1" s="1589"/>
      <c r="F1" s="1581"/>
      <c r="I1" s="1494"/>
      <c r="J1" s="1590"/>
      <c r="K1" s="1591"/>
      <c r="N1" s="1581"/>
      <c r="O1" s="1495"/>
      <c r="P1" s="1496"/>
      <c r="Q1" s="1581"/>
      <c r="R1" s="1581"/>
      <c r="S1" s="1581"/>
    </row>
    <row r="2" spans="1:23" s="1483" customFormat="1">
      <c r="A2" s="1488"/>
      <c r="B2" s="1484"/>
      <c r="D2" s="1583"/>
      <c r="E2" s="1488"/>
      <c r="F2" s="1488"/>
      <c r="G2" s="1488"/>
      <c r="H2" s="1488"/>
      <c r="I2" s="1494"/>
      <c r="J2" s="1488"/>
      <c r="K2" s="1488"/>
      <c r="L2" s="1488"/>
      <c r="M2" s="1488"/>
      <c r="N2" s="1488"/>
      <c r="O2" s="1488"/>
      <c r="P2" s="1488"/>
      <c r="Q2" s="1488"/>
      <c r="R2" s="1488"/>
      <c r="S2" s="1592"/>
    </row>
    <row r="3" spans="1:23" s="1483" customFormat="1">
      <c r="B3" s="1484"/>
      <c r="C3" s="1488"/>
      <c r="D3" s="1584"/>
      <c r="E3" s="1589"/>
      <c r="F3" s="1581"/>
      <c r="G3" s="1718" t="s">
        <v>6757</v>
      </c>
      <c r="H3" s="1718"/>
      <c r="I3" s="1718"/>
      <c r="J3" s="1718"/>
      <c r="K3" s="1718"/>
      <c r="L3" s="1718"/>
      <c r="M3" s="1718"/>
      <c r="N3" s="1710" t="s">
        <v>6758</v>
      </c>
      <c r="O3" s="1711"/>
      <c r="P3" s="1711"/>
      <c r="Q3" s="1711"/>
      <c r="R3" s="1711"/>
      <c r="S3" s="1712"/>
    </row>
    <row r="4" spans="1:23" s="1483" customFormat="1">
      <c r="B4" s="1719" t="s">
        <v>6667</v>
      </c>
      <c r="C4" s="1720"/>
      <c r="D4" s="1720"/>
      <c r="E4" s="1720"/>
      <c r="F4" s="1720"/>
      <c r="G4" s="1718"/>
      <c r="H4" s="1718"/>
      <c r="I4" s="1718"/>
      <c r="J4" s="1718"/>
      <c r="K4" s="1718"/>
      <c r="L4" s="1718"/>
      <c r="M4" s="1718"/>
      <c r="N4" s="1715" t="s">
        <v>6675</v>
      </c>
      <c r="O4" s="1716"/>
      <c r="P4" s="1716"/>
      <c r="Q4" s="1717"/>
      <c r="R4" s="1713" t="s">
        <v>6759</v>
      </c>
      <c r="S4" s="1714"/>
    </row>
    <row r="5" spans="1:23" s="1483" customFormat="1" ht="54.75" thickBot="1">
      <c r="B5" s="1634" t="s">
        <v>625</v>
      </c>
      <c r="C5" s="1635" t="s">
        <v>626</v>
      </c>
      <c r="D5" s="1636" t="s">
        <v>6338</v>
      </c>
      <c r="E5" s="1635" t="s">
        <v>6760</v>
      </c>
      <c r="F5" s="1637" t="s">
        <v>6755</v>
      </c>
      <c r="G5" s="1638" t="s">
        <v>6761</v>
      </c>
      <c r="H5" s="1639" t="s">
        <v>6762</v>
      </c>
      <c r="I5" s="1640" t="s">
        <v>6763</v>
      </c>
      <c r="J5" s="1641" t="s">
        <v>6764</v>
      </c>
      <c r="K5" s="1642" t="s">
        <v>6765</v>
      </c>
      <c r="L5" s="1643" t="s">
        <v>6766</v>
      </c>
      <c r="M5" s="1639" t="s">
        <v>6767</v>
      </c>
      <c r="N5" s="1638" t="s">
        <v>6724</v>
      </c>
      <c r="O5" s="1644" t="s">
        <v>6725</v>
      </c>
      <c r="P5" s="1635" t="s">
        <v>6727</v>
      </c>
      <c r="Q5" s="1645" t="s">
        <v>6399</v>
      </c>
      <c r="R5" s="1646" t="s">
        <v>6759</v>
      </c>
      <c r="S5" s="1647" t="s">
        <v>6800</v>
      </c>
      <c r="T5" s="1679" t="s">
        <v>6843</v>
      </c>
    </row>
    <row r="6" spans="1:23" ht="14.25" thickBot="1">
      <c r="B6" s="54" t="str">
        <f>はじめに!B6&amp;""</f>
        <v/>
      </c>
      <c r="C6" s="54" t="str">
        <f>報1!I8</f>
        <v/>
      </c>
      <c r="D6" s="54">
        <v>1</v>
      </c>
      <c r="E6" s="54" t="str">
        <f>CONCATENATE(B6,"_",F6,"_",D6)</f>
        <v>_新規_1</v>
      </c>
      <c r="F6" s="1633" t="str">
        <f>報1!M2</f>
        <v>新規</v>
      </c>
      <c r="G6" s="54" t="str">
        <f>報7!D6</f>
        <v>事業所名を入力1</v>
      </c>
      <c r="H6" s="54" t="str">
        <f>報7!D7&amp;""</f>
        <v/>
      </c>
      <c r="I6" s="1035" t="str">
        <f>報7!C8&amp;""</f>
        <v/>
      </c>
      <c r="J6" s="1035" t="str">
        <f ca="1">報7!H8</f>
        <v/>
      </c>
      <c r="K6" s="54" t="str">
        <f>報7!M8&amp;""</f>
        <v/>
      </c>
      <c r="L6" s="54" t="str">
        <f>報7!C9&amp;""</f>
        <v/>
      </c>
      <c r="M6" s="54" t="str">
        <f>報7!H9&amp;""</f>
        <v/>
      </c>
      <c r="N6" s="54">
        <f>報7!A16</f>
        <v>2022</v>
      </c>
      <c r="O6" s="1035" t="str">
        <f ca="1">報7!$C$15</f>
        <v/>
      </c>
      <c r="P6" s="1668" t="str">
        <f>報7!$I$15</f>
        <v/>
      </c>
      <c r="Q6" s="54" t="str">
        <f>報7!$N$15</f>
        <v/>
      </c>
      <c r="R6" s="54" t="str">
        <f>報7!$C$17&amp;""</f>
        <v/>
      </c>
      <c r="S6" s="54" t="str">
        <f>IF(報7!$Q$23=1,"記入する",IF(報7!$Q$23=2,"記入しない",""))</f>
        <v/>
      </c>
      <c r="W6" s="1152" t="str">
        <f ca="1">報7!H8</f>
        <v/>
      </c>
    </row>
    <row r="7" spans="1:23">
      <c r="B7" s="54" t="str">
        <f>$B$6</f>
        <v/>
      </c>
      <c r="C7" s="54" t="str">
        <f>$C$6</f>
        <v/>
      </c>
      <c r="D7" s="54">
        <v>2</v>
      </c>
      <c r="E7" s="54" t="str">
        <f t="shared" ref="E7:E45" si="0">CONCATENATE(B7,"_",F7,"_",D7)</f>
        <v>_新規_2</v>
      </c>
      <c r="F7" s="54" t="str">
        <f>$F$6</f>
        <v>新規</v>
      </c>
      <c r="G7" s="54" t="str">
        <f>報7!$D$31</f>
        <v>事業所名を入力2</v>
      </c>
      <c r="H7" s="54" t="str">
        <f>報7!$D$32&amp;""</f>
        <v/>
      </c>
      <c r="I7" s="54" t="str">
        <f>報7!$C$33&amp;""</f>
        <v/>
      </c>
      <c r="J7" s="1035" t="str">
        <f ca="1">報7!$H$33</f>
        <v/>
      </c>
      <c r="K7" s="54" t="str">
        <f>報7!$M$33&amp;""</f>
        <v/>
      </c>
      <c r="L7" s="54" t="str">
        <f>報7!$C$34&amp;""</f>
        <v/>
      </c>
      <c r="M7" s="54" t="str">
        <f>報7!$H$34&amp;""</f>
        <v/>
      </c>
      <c r="N7" s="54">
        <f>報7!$A$41</f>
        <v>2022</v>
      </c>
      <c r="O7" s="1035" t="str">
        <f ca="1">報7!$C$40</f>
        <v/>
      </c>
      <c r="P7" s="1668" t="str">
        <f>報7!$I$40</f>
        <v/>
      </c>
      <c r="Q7" s="54" t="str">
        <f>報7!$N$40</f>
        <v/>
      </c>
      <c r="R7" s="54" t="str">
        <f>報7!$C$42&amp;""</f>
        <v/>
      </c>
      <c r="S7" s="54" t="str">
        <f>IF(報7!$Q$48=1,"記入する",IF(報7!$Q$48=2,"記入しない",""))</f>
        <v/>
      </c>
      <c r="W7" s="1152" t="str">
        <f ca="1">報7!$H$33</f>
        <v/>
      </c>
    </row>
    <row r="8" spans="1:23">
      <c r="B8" s="54" t="str">
        <f t="shared" ref="B8:B45" si="1">$B$6</f>
        <v/>
      </c>
      <c r="C8" s="54" t="str">
        <f t="shared" ref="C8:C45" si="2">$C$6</f>
        <v/>
      </c>
      <c r="D8" s="54">
        <v>3</v>
      </c>
      <c r="E8" s="54" t="str">
        <f t="shared" si="0"/>
        <v>_新規_3</v>
      </c>
      <c r="F8" s="54" t="str">
        <f t="shared" ref="F8:F45" si="3">$F$6</f>
        <v>新規</v>
      </c>
      <c r="G8" s="1035" t="str">
        <f>報7!$D$56</f>
        <v>事業所名を入力3</v>
      </c>
      <c r="H8" s="54" t="str">
        <f>報7!$D$57&amp;""</f>
        <v/>
      </c>
      <c r="I8" s="54" t="str">
        <f>報7!$C$58&amp;""</f>
        <v/>
      </c>
      <c r="J8" s="1035" t="str">
        <f ca="1">報7!$H$58</f>
        <v/>
      </c>
      <c r="K8" s="54" t="str">
        <f>報7!$M$58&amp;""</f>
        <v/>
      </c>
      <c r="L8" s="54" t="str">
        <f>報7!$C$59&amp;""</f>
        <v/>
      </c>
      <c r="M8" s="54" t="str">
        <f>報7!$H$59&amp;""</f>
        <v/>
      </c>
      <c r="N8" s="54">
        <f>報7!$A$66</f>
        <v>2022</v>
      </c>
      <c r="O8" s="1035" t="str">
        <f ca="1">報7!$C$65</f>
        <v/>
      </c>
      <c r="P8" s="1668" t="str">
        <f>報7!$I$65</f>
        <v/>
      </c>
      <c r="Q8" s="54" t="str">
        <f>報7!$N$65</f>
        <v/>
      </c>
      <c r="R8" s="54" t="str">
        <f>報7!$C$67&amp;""</f>
        <v/>
      </c>
      <c r="S8" s="54" t="str">
        <f>IF(報7!$Q$73=1,"記入する",IF(報7!$Q$73=2,"記入しない",""))</f>
        <v/>
      </c>
    </row>
    <row r="9" spans="1:23">
      <c r="B9" s="54" t="str">
        <f t="shared" si="1"/>
        <v/>
      </c>
      <c r="C9" s="54" t="str">
        <f t="shared" si="2"/>
        <v/>
      </c>
      <c r="D9" s="54">
        <v>4</v>
      </c>
      <c r="E9" s="54" t="str">
        <f t="shared" si="0"/>
        <v>_新規_4</v>
      </c>
      <c r="F9" s="54" t="str">
        <f t="shared" si="3"/>
        <v>新規</v>
      </c>
      <c r="G9" s="1035" t="str">
        <f>報7!$D$81</f>
        <v>事業所名を入力4</v>
      </c>
      <c r="H9" s="54" t="str">
        <f>報7!$D$82&amp;""</f>
        <v/>
      </c>
      <c r="I9" s="54" t="str">
        <f>報7!$C$83&amp;""</f>
        <v/>
      </c>
      <c r="J9" s="1035" t="str">
        <f ca="1">報7!$H$83</f>
        <v/>
      </c>
      <c r="K9" s="54" t="str">
        <f>報7!$M$83&amp;""</f>
        <v/>
      </c>
      <c r="L9" s="54" t="str">
        <f>報7!$C$84&amp;""</f>
        <v/>
      </c>
      <c r="M9" s="54" t="str">
        <f>報7!$H$84&amp;""</f>
        <v/>
      </c>
      <c r="N9" s="54">
        <f>報7!$A$91</f>
        <v>2022</v>
      </c>
      <c r="O9" s="1035" t="str">
        <f ca="1">報7!$C$90</f>
        <v/>
      </c>
      <c r="P9" s="1668" t="str">
        <f>報7!$I$90</f>
        <v/>
      </c>
      <c r="Q9" s="54" t="str">
        <f>報7!$N$90</f>
        <v/>
      </c>
      <c r="R9" s="54" t="str">
        <f>報7!$C$92&amp;""</f>
        <v/>
      </c>
      <c r="S9" s="54" t="str">
        <f>IF(報7!$Q$98=1,"記入する",IF(報7!$Q$98=2,"記入しない",""))</f>
        <v/>
      </c>
    </row>
    <row r="10" spans="1:23">
      <c r="B10" s="54" t="str">
        <f t="shared" si="1"/>
        <v/>
      </c>
      <c r="C10" s="54" t="str">
        <f t="shared" si="2"/>
        <v/>
      </c>
      <c r="D10" s="54">
        <v>5</v>
      </c>
      <c r="E10" s="54" t="str">
        <f t="shared" si="0"/>
        <v>_新規_5</v>
      </c>
      <c r="F10" s="54" t="str">
        <f t="shared" si="3"/>
        <v>新規</v>
      </c>
      <c r="G10" s="1035" t="str">
        <f>報7!$D$106</f>
        <v>事業所名を入力5</v>
      </c>
      <c r="H10" s="54" t="str">
        <f>報7!$D$107&amp;""</f>
        <v/>
      </c>
      <c r="I10" s="54" t="str">
        <f>報7!$C$108&amp;""</f>
        <v/>
      </c>
      <c r="J10" s="1035" t="str">
        <f ca="1">報7!$H$108</f>
        <v/>
      </c>
      <c r="K10" s="54" t="str">
        <f>報7!$M$108&amp;""</f>
        <v/>
      </c>
      <c r="L10" s="54" t="str">
        <f>報7!$C$109&amp;""</f>
        <v/>
      </c>
      <c r="M10" s="54" t="str">
        <f>報7!$H$109&amp;""</f>
        <v/>
      </c>
      <c r="N10" s="54">
        <f>報7!$A$116</f>
        <v>2022</v>
      </c>
      <c r="O10" s="1035" t="str">
        <f ca="1">報7!$C$115</f>
        <v/>
      </c>
      <c r="P10" s="1668" t="str">
        <f>報7!$I$115</f>
        <v/>
      </c>
      <c r="Q10" s="54" t="str">
        <f>報7!$N$115</f>
        <v/>
      </c>
      <c r="R10" s="54" t="str">
        <f>報7!$C$117&amp;""</f>
        <v/>
      </c>
      <c r="S10" s="54" t="str">
        <f>IF(報7!$Q$123=1,"記入する",IF(報7!$Q$123=2,"記入しない",""))</f>
        <v/>
      </c>
      <c r="W10" s="1152"/>
    </row>
    <row r="11" spans="1:23">
      <c r="B11" s="54" t="str">
        <f t="shared" si="1"/>
        <v/>
      </c>
      <c r="C11" s="54" t="str">
        <f t="shared" si="2"/>
        <v/>
      </c>
      <c r="D11" s="54">
        <v>6</v>
      </c>
      <c r="E11" s="54" t="str">
        <f t="shared" si="0"/>
        <v>_新規_6</v>
      </c>
      <c r="F11" s="54" t="str">
        <f t="shared" si="3"/>
        <v>新規</v>
      </c>
      <c r="G11" s="1035" t="str">
        <f>報7!$D$131</f>
        <v>事業所名を入力6</v>
      </c>
      <c r="H11" s="54" t="str">
        <f>報7!$D$132&amp;""</f>
        <v/>
      </c>
      <c r="I11" s="54" t="str">
        <f>報7!$C$133&amp;""</f>
        <v/>
      </c>
      <c r="J11" s="1035" t="str">
        <f ca="1">報7!$H$133</f>
        <v/>
      </c>
      <c r="K11" s="54" t="str">
        <f>報7!$M$133&amp;""</f>
        <v/>
      </c>
      <c r="L11" s="54" t="str">
        <f>報7!$C$134&amp;""</f>
        <v/>
      </c>
      <c r="M11" s="54" t="str">
        <f>報7!$H$134&amp;""</f>
        <v/>
      </c>
      <c r="N11" s="54">
        <f>報7!$A$141</f>
        <v>2022</v>
      </c>
      <c r="O11" s="1035" t="str">
        <f ca="1">報7!$C$140</f>
        <v/>
      </c>
      <c r="P11" s="1668" t="str">
        <f>報7!$I$140</f>
        <v/>
      </c>
      <c r="Q11" s="54" t="str">
        <f>報7!$N$140</f>
        <v/>
      </c>
      <c r="R11" s="54" t="str">
        <f>報7!$C$142&amp;""</f>
        <v/>
      </c>
      <c r="S11" s="54" t="str">
        <f>IF(報7!$Q$148=1,"記入する",IF(報7!$Q$148=2,"記入しない",""))</f>
        <v/>
      </c>
      <c r="W11" s="1152" t="str">
        <f ca="1">W6</f>
        <v/>
      </c>
    </row>
    <row r="12" spans="1:23">
      <c r="B12" s="54" t="str">
        <f t="shared" si="1"/>
        <v/>
      </c>
      <c r="C12" s="54" t="str">
        <f t="shared" si="2"/>
        <v/>
      </c>
      <c r="D12" s="54">
        <v>7</v>
      </c>
      <c r="E12" s="54" t="str">
        <f t="shared" si="0"/>
        <v>_新規_7</v>
      </c>
      <c r="F12" s="54" t="str">
        <f t="shared" si="3"/>
        <v>新規</v>
      </c>
      <c r="G12" s="1035" t="str">
        <f>報7!$D$156</f>
        <v>事業所名を入力7</v>
      </c>
      <c r="H12" s="54" t="str">
        <f>報7!$D$157&amp;""</f>
        <v/>
      </c>
      <c r="I12" s="54" t="str">
        <f>報7!$C$158&amp;""</f>
        <v/>
      </c>
      <c r="J12" s="1035" t="str">
        <f ca="1">報7!$H$158</f>
        <v/>
      </c>
      <c r="K12" s="54" t="str">
        <f>報7!$M$158&amp;""</f>
        <v/>
      </c>
      <c r="L12" s="54" t="str">
        <f>報7!$C$159&amp;""</f>
        <v/>
      </c>
      <c r="M12" s="54" t="str">
        <f>報7!$H$159&amp;""</f>
        <v/>
      </c>
      <c r="N12" s="54">
        <f>報7!$A$166</f>
        <v>2022</v>
      </c>
      <c r="O12" s="1035" t="str">
        <f ca="1">報7!$C$165</f>
        <v/>
      </c>
      <c r="P12" s="1668" t="str">
        <f>報7!$I$165</f>
        <v/>
      </c>
      <c r="Q12" s="54" t="str">
        <f>報7!$N$165</f>
        <v/>
      </c>
      <c r="R12" s="54" t="str">
        <f>報7!$C$167&amp;""</f>
        <v/>
      </c>
      <c r="S12" s="54" t="str">
        <f>IF(報7!$Q$173=1,"記入する",IF(報7!$Q$173=2,"記入しない",""))</f>
        <v/>
      </c>
    </row>
    <row r="13" spans="1:23">
      <c r="B13" s="54" t="str">
        <f t="shared" si="1"/>
        <v/>
      </c>
      <c r="C13" s="54" t="str">
        <f t="shared" si="2"/>
        <v/>
      </c>
      <c r="D13" s="54">
        <v>8</v>
      </c>
      <c r="E13" s="54" t="str">
        <f t="shared" si="0"/>
        <v>_新規_8</v>
      </c>
      <c r="F13" s="54" t="str">
        <f t="shared" si="3"/>
        <v>新規</v>
      </c>
      <c r="G13" s="1035" t="str">
        <f>報7!$D$181</f>
        <v>事業所名を入力8</v>
      </c>
      <c r="H13" s="54" t="str">
        <f>報7!$D$182&amp;""</f>
        <v/>
      </c>
      <c r="I13" s="54" t="str">
        <f>報7!$C$183&amp;""</f>
        <v/>
      </c>
      <c r="J13" s="1035" t="str">
        <f ca="1">報7!$H$183</f>
        <v/>
      </c>
      <c r="K13" s="54" t="str">
        <f>報7!$M$183&amp;""</f>
        <v/>
      </c>
      <c r="L13" s="54" t="str">
        <f>報7!$C$184&amp;""</f>
        <v/>
      </c>
      <c r="M13" s="54" t="str">
        <f>報7!$H$184&amp;""</f>
        <v/>
      </c>
      <c r="N13" s="54">
        <f>報7!$A$191</f>
        <v>2022</v>
      </c>
      <c r="O13" s="1035" t="str">
        <f ca="1">報7!$C$190</f>
        <v/>
      </c>
      <c r="P13" s="1668" t="str">
        <f>報7!$I$190</f>
        <v/>
      </c>
      <c r="Q13" s="54" t="str">
        <f>報7!$N$190</f>
        <v/>
      </c>
      <c r="R13" s="54" t="str">
        <f>報7!$C$192&amp;""</f>
        <v/>
      </c>
      <c r="S13" s="54" t="str">
        <f>IF(報7!$Q$198=1,"記入する",IF(報7!$Q$198=2,"記入しない",""))</f>
        <v/>
      </c>
    </row>
    <row r="14" spans="1:23">
      <c r="B14" s="54" t="str">
        <f t="shared" si="1"/>
        <v/>
      </c>
      <c r="C14" s="54" t="str">
        <f t="shared" si="2"/>
        <v/>
      </c>
      <c r="D14" s="54">
        <v>9</v>
      </c>
      <c r="E14" s="54" t="str">
        <f t="shared" si="0"/>
        <v>_新規_9</v>
      </c>
      <c r="F14" s="54" t="str">
        <f t="shared" si="3"/>
        <v>新規</v>
      </c>
      <c r="G14" s="1035" t="str">
        <f>報7!$D$206</f>
        <v>事業所名を入力9</v>
      </c>
      <c r="H14" s="54" t="str">
        <f>報7!$D$207&amp;""</f>
        <v/>
      </c>
      <c r="I14" s="54" t="str">
        <f>報7!$C$208&amp;""</f>
        <v/>
      </c>
      <c r="J14" s="1035" t="str">
        <f ca="1">報7!$H$208</f>
        <v/>
      </c>
      <c r="K14" s="54" t="str">
        <f>報7!$M$208&amp;""</f>
        <v/>
      </c>
      <c r="L14" s="54" t="str">
        <f>報7!$C$209&amp;""</f>
        <v/>
      </c>
      <c r="M14" s="54" t="str">
        <f>報7!$H$209&amp;""</f>
        <v/>
      </c>
      <c r="N14" s="54">
        <f>報7!$A$216</f>
        <v>2022</v>
      </c>
      <c r="O14" s="1035" t="str">
        <f ca="1">報7!$C$215</f>
        <v/>
      </c>
      <c r="P14" s="1668" t="str">
        <f>報7!$I$215</f>
        <v/>
      </c>
      <c r="Q14" s="54" t="str">
        <f>報7!$N$215</f>
        <v/>
      </c>
      <c r="R14" s="54" t="str">
        <f>報7!$C$217&amp;""</f>
        <v/>
      </c>
      <c r="S14" s="54" t="str">
        <f>IF(報7!$Q$223=1,"記入する",IF(報7!$Q$223=2,"記入しない",""))</f>
        <v/>
      </c>
    </row>
    <row r="15" spans="1:23">
      <c r="B15" s="54" t="str">
        <f t="shared" si="1"/>
        <v/>
      </c>
      <c r="C15" s="54" t="str">
        <f t="shared" si="2"/>
        <v/>
      </c>
      <c r="D15" s="54">
        <v>10</v>
      </c>
      <c r="E15" s="54" t="str">
        <f t="shared" si="0"/>
        <v>_新規_10</v>
      </c>
      <c r="F15" s="54" t="str">
        <f t="shared" si="3"/>
        <v>新規</v>
      </c>
      <c r="G15" s="1035" t="str">
        <f>報7!$D$231</f>
        <v>事業所名を入力10</v>
      </c>
      <c r="H15" s="54" t="str">
        <f>報7!$D$232&amp;""</f>
        <v/>
      </c>
      <c r="I15" s="54" t="str">
        <f>報7!$C$233&amp;""</f>
        <v/>
      </c>
      <c r="J15" s="1035" t="str">
        <f ca="1">報7!$H$233</f>
        <v/>
      </c>
      <c r="K15" s="54" t="str">
        <f>報7!$M$233&amp;""</f>
        <v/>
      </c>
      <c r="L15" s="54" t="str">
        <f>報7!$C$234&amp;""</f>
        <v/>
      </c>
      <c r="M15" s="54" t="str">
        <f>報7!$H$234&amp;""</f>
        <v/>
      </c>
      <c r="N15" s="54">
        <f>報7!$A$241</f>
        <v>2022</v>
      </c>
      <c r="O15" s="1035" t="str">
        <f ca="1">報7!$C$240</f>
        <v/>
      </c>
      <c r="P15" s="1668" t="str">
        <f>報7!$I$240</f>
        <v/>
      </c>
      <c r="Q15" s="54" t="str">
        <f>報7!$N$240&amp;""</f>
        <v/>
      </c>
      <c r="R15" s="54" t="str">
        <f>報7!$C$242&amp;""</f>
        <v/>
      </c>
      <c r="S15" s="54" t="str">
        <f>IF(報7!$Q$248=1,"記入する",IF(報7!$Q$248=2,"記入しない",""))</f>
        <v/>
      </c>
    </row>
    <row r="16" spans="1:23">
      <c r="B16" s="54" t="str">
        <f t="shared" si="1"/>
        <v/>
      </c>
      <c r="C16" s="54" t="str">
        <f t="shared" si="2"/>
        <v/>
      </c>
      <c r="D16" s="54">
        <v>11</v>
      </c>
      <c r="E16" s="54" t="str">
        <f t="shared" si="0"/>
        <v>_新規_11</v>
      </c>
      <c r="F16" s="54" t="str">
        <f t="shared" si="3"/>
        <v>新規</v>
      </c>
      <c r="G16" s="1035" t="str">
        <f>報7!$D$256</f>
        <v>事業所名を入力11</v>
      </c>
      <c r="H16" s="54" t="str">
        <f>報7!$D$257&amp;""</f>
        <v/>
      </c>
      <c r="I16" s="54" t="str">
        <f>報7!$C$258&amp;""</f>
        <v/>
      </c>
      <c r="J16" s="1035" t="str">
        <f ca="1">報7!$H$258</f>
        <v/>
      </c>
      <c r="K16" s="54" t="str">
        <f>報7!$M$258&amp;""</f>
        <v/>
      </c>
      <c r="L16" s="54" t="str">
        <f>報7!$C$259&amp;""</f>
        <v/>
      </c>
      <c r="M16" s="54" t="str">
        <f>報7!$H$259&amp;""</f>
        <v/>
      </c>
      <c r="N16" s="54">
        <f>報7!$A$266</f>
        <v>2022</v>
      </c>
      <c r="O16" s="1035" t="str">
        <f ca="1">報7!$C$265</f>
        <v/>
      </c>
      <c r="P16" s="1668" t="str">
        <f>報7!$I$265</f>
        <v/>
      </c>
      <c r="Q16" s="54" t="str">
        <f>報7!$N$265</f>
        <v/>
      </c>
      <c r="R16" s="54" t="str">
        <f>報7!$C$267&amp;""</f>
        <v/>
      </c>
      <c r="S16" s="54" t="str">
        <f>IF(報7!$Q$273=1,"記入する",IF(報7!$Q$273=2,"記入しない",""))</f>
        <v/>
      </c>
    </row>
    <row r="17" spans="2:19">
      <c r="B17" s="54" t="str">
        <f t="shared" si="1"/>
        <v/>
      </c>
      <c r="C17" s="54" t="str">
        <f t="shared" si="2"/>
        <v/>
      </c>
      <c r="D17" s="54">
        <v>12</v>
      </c>
      <c r="E17" s="54" t="str">
        <f t="shared" si="0"/>
        <v>_新規_12</v>
      </c>
      <c r="F17" s="54" t="str">
        <f t="shared" si="3"/>
        <v>新規</v>
      </c>
      <c r="G17" s="1035" t="str">
        <f>報7!$D$281</f>
        <v>事業所名を入力12</v>
      </c>
      <c r="H17" s="54" t="str">
        <f>報7!$D$282&amp;""</f>
        <v/>
      </c>
      <c r="I17" s="54" t="str">
        <f>報7!$C$283&amp;""</f>
        <v/>
      </c>
      <c r="J17" s="1035" t="str">
        <f ca="1">報7!$H$283</f>
        <v/>
      </c>
      <c r="K17" s="54" t="str">
        <f>報7!$M$283&amp;""</f>
        <v/>
      </c>
      <c r="L17" s="54" t="str">
        <f>報7!$C$284&amp;""</f>
        <v/>
      </c>
      <c r="M17" s="54" t="str">
        <f>報7!$H$284&amp;""</f>
        <v/>
      </c>
      <c r="N17" s="54">
        <f>報7!$A$291</f>
        <v>2022</v>
      </c>
      <c r="O17" s="1035" t="str">
        <f ca="1">報7!$C$290</f>
        <v/>
      </c>
      <c r="P17" s="1668" t="str">
        <f>報7!$I$290</f>
        <v/>
      </c>
      <c r="Q17" s="54" t="str">
        <f>報7!$N$290&amp;""</f>
        <v/>
      </c>
      <c r="R17" s="54" t="str">
        <f>報7!$C$292&amp;""</f>
        <v/>
      </c>
      <c r="S17" s="54" t="str">
        <f>IF(報7!$Q$298=1,"記入する",IF(報7!$Q$298=2,"記入しない",""))</f>
        <v/>
      </c>
    </row>
    <row r="18" spans="2:19">
      <c r="B18" s="54" t="str">
        <f t="shared" si="1"/>
        <v/>
      </c>
      <c r="C18" s="54" t="str">
        <f t="shared" si="2"/>
        <v/>
      </c>
      <c r="D18" s="54">
        <v>13</v>
      </c>
      <c r="E18" s="54" t="str">
        <f t="shared" si="0"/>
        <v>_新規_13</v>
      </c>
      <c r="F18" s="54" t="str">
        <f t="shared" si="3"/>
        <v>新規</v>
      </c>
      <c r="G18" s="1035" t="str">
        <f>報7!$D$306</f>
        <v>事業所名を入力13</v>
      </c>
      <c r="H18" s="54" t="str">
        <f>報7!$D$307&amp;""</f>
        <v/>
      </c>
      <c r="I18" s="54" t="str">
        <f>報7!$C$308&amp;""</f>
        <v/>
      </c>
      <c r="J18" s="1035" t="str">
        <f ca="1">報7!$H$308</f>
        <v/>
      </c>
      <c r="K18" s="54" t="str">
        <f>報7!$M$308&amp;""</f>
        <v/>
      </c>
      <c r="L18" s="54" t="str">
        <f>報7!$C$309&amp;""</f>
        <v/>
      </c>
      <c r="M18" s="54" t="str">
        <f>報7!$H$309&amp;""</f>
        <v/>
      </c>
      <c r="N18" s="54">
        <f>報7!$A$316</f>
        <v>2022</v>
      </c>
      <c r="O18" s="1035" t="str">
        <f ca="1">報7!$C$315</f>
        <v/>
      </c>
      <c r="P18" s="1668" t="str">
        <f>報7!$I$315</f>
        <v/>
      </c>
      <c r="Q18" s="54" t="str">
        <f>報7!$N$315</f>
        <v/>
      </c>
      <c r="R18" s="54" t="str">
        <f>報7!$C$317&amp;""</f>
        <v/>
      </c>
      <c r="S18" s="54" t="str">
        <f>IF(報7!$Q$323=1,"記入する",IF(報7!$Q$323=2,"記入しない",""))</f>
        <v/>
      </c>
    </row>
    <row r="19" spans="2:19">
      <c r="B19" s="54" t="str">
        <f t="shared" si="1"/>
        <v/>
      </c>
      <c r="C19" s="54" t="str">
        <f t="shared" si="2"/>
        <v/>
      </c>
      <c r="D19" s="54">
        <v>14</v>
      </c>
      <c r="E19" s="54" t="str">
        <f t="shared" si="0"/>
        <v>_新規_14</v>
      </c>
      <c r="F19" s="54" t="str">
        <f t="shared" si="3"/>
        <v>新規</v>
      </c>
      <c r="G19" s="1035" t="str">
        <f>報7!$D$331</f>
        <v>事業所名を入力14</v>
      </c>
      <c r="H19" s="54" t="str">
        <f>報7!$D$332&amp;""</f>
        <v/>
      </c>
      <c r="I19" s="54" t="str">
        <f>報7!$C$333&amp;""</f>
        <v/>
      </c>
      <c r="J19" s="1035" t="str">
        <f ca="1">報7!$H$333</f>
        <v/>
      </c>
      <c r="K19" s="54" t="str">
        <f>報7!$M$333&amp;""</f>
        <v/>
      </c>
      <c r="L19" s="54" t="str">
        <f>報7!$C$334&amp;""</f>
        <v/>
      </c>
      <c r="M19" s="54" t="str">
        <f>報7!$H$334&amp;""</f>
        <v/>
      </c>
      <c r="N19" s="54">
        <f>報7!$A$341</f>
        <v>2022</v>
      </c>
      <c r="O19" s="1035" t="str">
        <f ca="1">報7!$C$340</f>
        <v/>
      </c>
      <c r="P19" s="1668" t="str">
        <f>報7!$I$340</f>
        <v/>
      </c>
      <c r="Q19" s="54" t="str">
        <f>報7!$N$340&amp;""</f>
        <v/>
      </c>
      <c r="R19" s="54" t="str">
        <f>報7!$C$342&amp;""</f>
        <v/>
      </c>
      <c r="S19" s="54" t="str">
        <f>IF(報7!$Q$348=1,"記入する",IF(報7!$Q$348=2,"記入しない",""))</f>
        <v/>
      </c>
    </row>
    <row r="20" spans="2:19">
      <c r="B20" s="54" t="str">
        <f t="shared" si="1"/>
        <v/>
      </c>
      <c r="C20" s="54" t="str">
        <f t="shared" si="2"/>
        <v/>
      </c>
      <c r="D20" s="54">
        <v>15</v>
      </c>
      <c r="E20" s="54" t="str">
        <f t="shared" si="0"/>
        <v>_新規_15</v>
      </c>
      <c r="F20" s="54" t="str">
        <f t="shared" si="3"/>
        <v>新規</v>
      </c>
      <c r="G20" s="1035" t="str">
        <f>報7!$D$356</f>
        <v>事業所名を入力15</v>
      </c>
      <c r="H20" s="54" t="str">
        <f>報7!$D$357&amp;""</f>
        <v/>
      </c>
      <c r="I20" s="54" t="str">
        <f>報7!$C$358&amp;""</f>
        <v/>
      </c>
      <c r="J20" s="1035" t="str">
        <f ca="1">報7!$H$358</f>
        <v/>
      </c>
      <c r="K20" s="54" t="str">
        <f>報7!$M$358&amp;""</f>
        <v/>
      </c>
      <c r="L20" s="54" t="str">
        <f>報7!$C$359&amp;""</f>
        <v/>
      </c>
      <c r="M20" s="54" t="str">
        <f>報7!$H$359&amp;""</f>
        <v/>
      </c>
      <c r="N20" s="54">
        <f>報7!$A$366</f>
        <v>2022</v>
      </c>
      <c r="O20" s="1035" t="str">
        <f ca="1">報7!$C$365</f>
        <v/>
      </c>
      <c r="P20" s="1668" t="str">
        <f>報7!$I$365</f>
        <v/>
      </c>
      <c r="Q20" s="54" t="str">
        <f>報7!$N$365</f>
        <v/>
      </c>
      <c r="R20" s="54" t="str">
        <f>報7!$C$367&amp;""</f>
        <v/>
      </c>
      <c r="S20" s="54" t="str">
        <f>IF(報7!$Q$373=1,"記入する",IF(報7!$Q$373=2,"記入しない",""))</f>
        <v/>
      </c>
    </row>
    <row r="21" spans="2:19">
      <c r="B21" s="54" t="str">
        <f t="shared" si="1"/>
        <v/>
      </c>
      <c r="C21" s="54" t="str">
        <f t="shared" si="2"/>
        <v/>
      </c>
      <c r="D21" s="54">
        <v>16</v>
      </c>
      <c r="E21" s="54" t="str">
        <f t="shared" si="0"/>
        <v>_新規_16</v>
      </c>
      <c r="F21" s="54" t="str">
        <f t="shared" si="3"/>
        <v>新規</v>
      </c>
      <c r="G21" s="1035" t="str">
        <f>報7!$D$381</f>
        <v>事業所名を入力16</v>
      </c>
      <c r="H21" s="54" t="str">
        <f>報7!$D$382&amp;""</f>
        <v/>
      </c>
      <c r="I21" s="54" t="str">
        <f>報7!$C$383&amp;""</f>
        <v/>
      </c>
      <c r="J21" s="1035" t="str">
        <f ca="1">報7!$H$383</f>
        <v/>
      </c>
      <c r="K21" s="54" t="str">
        <f>報7!$M$383&amp;""</f>
        <v/>
      </c>
      <c r="L21" s="54" t="str">
        <f>報7!$C$384&amp;""</f>
        <v/>
      </c>
      <c r="M21" s="54" t="str">
        <f>報7!$H$384&amp;""</f>
        <v/>
      </c>
      <c r="N21" s="54">
        <f>報7!$A$391</f>
        <v>2022</v>
      </c>
      <c r="O21" s="1035" t="str">
        <f ca="1">報7!$C$390</f>
        <v/>
      </c>
      <c r="P21" s="1668" t="str">
        <f>報7!$I$390</f>
        <v/>
      </c>
      <c r="Q21" s="54" t="str">
        <f>報7!$N$390&amp;""</f>
        <v/>
      </c>
      <c r="R21" s="54" t="str">
        <f>報7!$C$392&amp;""</f>
        <v/>
      </c>
      <c r="S21" s="54" t="str">
        <f>IF(報7!$Q$398=1,"記入する",IF(報7!$Q$398=2,"記入しない",""))</f>
        <v/>
      </c>
    </row>
    <row r="22" spans="2:19">
      <c r="B22" s="54" t="str">
        <f t="shared" si="1"/>
        <v/>
      </c>
      <c r="C22" s="54" t="str">
        <f t="shared" si="2"/>
        <v/>
      </c>
      <c r="D22" s="54">
        <v>17</v>
      </c>
      <c r="E22" s="54" t="str">
        <f t="shared" si="0"/>
        <v>_新規_17</v>
      </c>
      <c r="F22" s="54" t="str">
        <f t="shared" si="3"/>
        <v>新規</v>
      </c>
      <c r="G22" s="1035" t="str">
        <f>報7!$D$406</f>
        <v>事業所名を入力17</v>
      </c>
      <c r="H22" s="54" t="str">
        <f>報7!$D$407&amp;""</f>
        <v/>
      </c>
      <c r="I22" s="54" t="str">
        <f>報7!$C$408&amp;""</f>
        <v/>
      </c>
      <c r="J22" s="1035" t="str">
        <f ca="1">報7!$H$408</f>
        <v/>
      </c>
      <c r="K22" s="54" t="str">
        <f>報7!$M$408&amp;""</f>
        <v/>
      </c>
      <c r="L22" s="54" t="str">
        <f>報7!$C$409&amp;""</f>
        <v/>
      </c>
      <c r="M22" s="54" t="str">
        <f>報7!$H$409&amp;""</f>
        <v/>
      </c>
      <c r="N22" s="54">
        <f>報7!$A$416</f>
        <v>2022</v>
      </c>
      <c r="O22" s="1035" t="str">
        <f ca="1">報7!$C$415</f>
        <v/>
      </c>
      <c r="P22" s="1668" t="str">
        <f>報7!$I$415</f>
        <v/>
      </c>
      <c r="Q22" s="54" t="str">
        <f>報7!$N$415</f>
        <v/>
      </c>
      <c r="R22" s="54" t="str">
        <f>報7!$C$417&amp;""</f>
        <v/>
      </c>
      <c r="S22" s="54" t="str">
        <f>IF(報7!$Q$423=1,"記入する",IF(報7!$Q$423=2,"記入しない",""))</f>
        <v/>
      </c>
    </row>
    <row r="23" spans="2:19">
      <c r="B23" s="54" t="str">
        <f t="shared" si="1"/>
        <v/>
      </c>
      <c r="C23" s="54" t="str">
        <f t="shared" si="2"/>
        <v/>
      </c>
      <c r="D23" s="54">
        <v>18</v>
      </c>
      <c r="E23" s="54" t="str">
        <f t="shared" si="0"/>
        <v>_新規_18</v>
      </c>
      <c r="F23" s="54" t="str">
        <f t="shared" si="3"/>
        <v>新規</v>
      </c>
      <c r="G23" s="1035" t="str">
        <f>報7!$D$431</f>
        <v>事業所名を入力18</v>
      </c>
      <c r="H23" s="54" t="str">
        <f>報7!$D$432&amp;""</f>
        <v/>
      </c>
      <c r="I23" s="54" t="str">
        <f>報7!$C$433&amp;""</f>
        <v/>
      </c>
      <c r="J23" s="1035" t="str">
        <f ca="1">報7!$H$433</f>
        <v/>
      </c>
      <c r="K23" s="54" t="str">
        <f>報7!$M$433&amp;""</f>
        <v/>
      </c>
      <c r="L23" s="54" t="str">
        <f>報7!$C$434&amp;""</f>
        <v/>
      </c>
      <c r="M23" s="54" t="str">
        <f>報7!$H$434&amp;""</f>
        <v/>
      </c>
      <c r="N23" s="54">
        <f>報7!$A$441</f>
        <v>2022</v>
      </c>
      <c r="O23" s="1035" t="str">
        <f ca="1">報7!$C$440</f>
        <v/>
      </c>
      <c r="P23" s="1668" t="str">
        <f>報7!$I$440</f>
        <v/>
      </c>
      <c r="Q23" s="54" t="str">
        <f>報7!$N$440&amp;""</f>
        <v/>
      </c>
      <c r="R23" s="54" t="str">
        <f>報7!$C$442&amp;""</f>
        <v/>
      </c>
      <c r="S23" s="54" t="str">
        <f>IF(報7!$Q$448=1,"記入する",IF(報7!$Q$448=2,"記入しない",""))</f>
        <v/>
      </c>
    </row>
    <row r="24" spans="2:19">
      <c r="B24" s="54" t="str">
        <f t="shared" si="1"/>
        <v/>
      </c>
      <c r="C24" s="54" t="str">
        <f t="shared" si="2"/>
        <v/>
      </c>
      <c r="D24" s="54">
        <v>19</v>
      </c>
      <c r="E24" s="54" t="str">
        <f t="shared" si="0"/>
        <v>_新規_19</v>
      </c>
      <c r="F24" s="54" t="str">
        <f t="shared" si="3"/>
        <v>新規</v>
      </c>
      <c r="G24" s="1035" t="str">
        <f>報7!$D$456</f>
        <v>事業所名を入力19</v>
      </c>
      <c r="H24" s="54" t="str">
        <f>報7!$D$457&amp;""</f>
        <v/>
      </c>
      <c r="I24" s="54" t="str">
        <f>報7!$C$458&amp;""</f>
        <v/>
      </c>
      <c r="J24" s="1035" t="str">
        <f ca="1">報7!$H$458</f>
        <v/>
      </c>
      <c r="K24" s="54" t="str">
        <f>報7!$M$458&amp;""</f>
        <v/>
      </c>
      <c r="L24" s="54" t="str">
        <f>報7!$C$459&amp;""</f>
        <v/>
      </c>
      <c r="M24" s="54" t="str">
        <f>報7!$H$459&amp;""</f>
        <v/>
      </c>
      <c r="N24" s="54">
        <f>報7!$A$466</f>
        <v>2022</v>
      </c>
      <c r="O24" s="1035" t="str">
        <f ca="1">報7!$C$465</f>
        <v/>
      </c>
      <c r="P24" s="1668" t="str">
        <f>報7!$I$465</f>
        <v/>
      </c>
      <c r="Q24" s="54" t="str">
        <f>報7!$N$465</f>
        <v/>
      </c>
      <c r="R24" s="54" t="str">
        <f>報7!$C$467&amp;""</f>
        <v/>
      </c>
      <c r="S24" s="54" t="str">
        <f>IF(報7!$Q$473=1,"記入する",IF(報7!$Q$473=2,"記入しない",""))</f>
        <v/>
      </c>
    </row>
    <row r="25" spans="2:19">
      <c r="B25" s="54" t="str">
        <f t="shared" si="1"/>
        <v/>
      </c>
      <c r="C25" s="54" t="str">
        <f t="shared" si="2"/>
        <v/>
      </c>
      <c r="D25" s="54">
        <v>20</v>
      </c>
      <c r="E25" s="54" t="str">
        <f t="shared" si="0"/>
        <v>_新規_20</v>
      </c>
      <c r="F25" s="54" t="str">
        <f t="shared" si="3"/>
        <v>新規</v>
      </c>
      <c r="G25" s="1035" t="str">
        <f>報7!$D$481</f>
        <v>事業所名を入力20</v>
      </c>
      <c r="H25" s="54" t="str">
        <f>報7!$D$482&amp;""</f>
        <v/>
      </c>
      <c r="I25" s="54" t="str">
        <f>報7!$C$483&amp;""</f>
        <v/>
      </c>
      <c r="J25" s="1035" t="str">
        <f ca="1">報7!$H$483</f>
        <v/>
      </c>
      <c r="K25" s="54" t="str">
        <f>報7!$M$483&amp;""</f>
        <v/>
      </c>
      <c r="L25" s="54" t="str">
        <f>報7!$C$484&amp;""</f>
        <v/>
      </c>
      <c r="M25" s="54" t="str">
        <f>報7!$H$484&amp;""</f>
        <v/>
      </c>
      <c r="N25" s="54">
        <f>報7!$A$491</f>
        <v>2022</v>
      </c>
      <c r="O25" s="1035" t="str">
        <f ca="1">報7!$C$490</f>
        <v/>
      </c>
      <c r="P25" s="1668" t="str">
        <f>報7!$I$490</f>
        <v/>
      </c>
      <c r="Q25" s="54" t="str">
        <f>報7!$N$490&amp;""</f>
        <v/>
      </c>
      <c r="R25" s="54" t="str">
        <f>報7!$C$492&amp;""</f>
        <v/>
      </c>
      <c r="S25" s="54" t="str">
        <f>IF(報7!$Q$498=1,"記入する",IF(報7!$Q$498=2,"記入しない",""))</f>
        <v/>
      </c>
    </row>
    <row r="26" spans="2:19">
      <c r="B26" s="54" t="str">
        <f t="shared" si="1"/>
        <v/>
      </c>
      <c r="C26" s="54" t="str">
        <f t="shared" si="2"/>
        <v/>
      </c>
      <c r="D26" s="54">
        <v>21</v>
      </c>
      <c r="E26" s="54" t="str">
        <f t="shared" si="0"/>
        <v>_新規_21</v>
      </c>
      <c r="F26" s="54" t="str">
        <f t="shared" si="3"/>
        <v>新規</v>
      </c>
      <c r="G26" s="1035" t="str">
        <f>報7!$D$506</f>
        <v>事業所名を入力21</v>
      </c>
      <c r="H26" s="54" t="str">
        <f>報7!$D$507&amp;""</f>
        <v/>
      </c>
      <c r="I26" s="54" t="str">
        <f>報7!$C$508&amp;""</f>
        <v/>
      </c>
      <c r="J26" s="1035" t="str">
        <f ca="1">報7!$H$508</f>
        <v/>
      </c>
      <c r="K26" s="54" t="str">
        <f>報7!$M$508&amp;""</f>
        <v/>
      </c>
      <c r="L26" s="54" t="str">
        <f>報7!$C$509&amp;""</f>
        <v/>
      </c>
      <c r="M26" s="54" t="str">
        <f>報7!$H$509&amp;""</f>
        <v/>
      </c>
      <c r="N26" s="54">
        <f>報7!$A$516</f>
        <v>2022</v>
      </c>
      <c r="O26" s="1035" t="str">
        <f ca="1">報7!$C$515</f>
        <v/>
      </c>
      <c r="P26" s="1668" t="str">
        <f>報7!$I$515</f>
        <v/>
      </c>
      <c r="Q26" s="54" t="str">
        <f>報7!$N$515</f>
        <v/>
      </c>
      <c r="R26" s="54" t="str">
        <f>報7!$C$517&amp;""</f>
        <v/>
      </c>
      <c r="S26" s="54" t="str">
        <f>IF(報7!$Q$523=1,"記入する",IF(報7!$Q$523=2,"記入しない",""))</f>
        <v/>
      </c>
    </row>
    <row r="27" spans="2:19">
      <c r="B27" s="54" t="str">
        <f t="shared" si="1"/>
        <v/>
      </c>
      <c r="C27" s="54" t="str">
        <f t="shared" si="2"/>
        <v/>
      </c>
      <c r="D27" s="54">
        <v>22</v>
      </c>
      <c r="E27" s="54" t="str">
        <f t="shared" si="0"/>
        <v>_新規_22</v>
      </c>
      <c r="F27" s="54" t="str">
        <f t="shared" si="3"/>
        <v>新規</v>
      </c>
      <c r="G27" s="1035" t="str">
        <f>報7!$D$531</f>
        <v>事業所名を入力22</v>
      </c>
      <c r="H27" s="54" t="str">
        <f>報7!$D$532&amp;""</f>
        <v/>
      </c>
      <c r="I27" s="54" t="str">
        <f>報7!$C$533&amp;""</f>
        <v/>
      </c>
      <c r="J27" s="1035" t="str">
        <f ca="1">報7!$H$533</f>
        <v/>
      </c>
      <c r="K27" s="54" t="str">
        <f>報7!$M$533&amp;""</f>
        <v/>
      </c>
      <c r="L27" s="54" t="str">
        <f>報7!$C$534&amp;""</f>
        <v/>
      </c>
      <c r="M27" s="54" t="str">
        <f>報7!$H$534&amp;""</f>
        <v/>
      </c>
      <c r="N27" s="54">
        <f>報7!$A$541</f>
        <v>2022</v>
      </c>
      <c r="O27" s="1035" t="str">
        <f ca="1">報7!$C$540</f>
        <v/>
      </c>
      <c r="P27" s="1668" t="str">
        <f>報7!$I$540</f>
        <v/>
      </c>
      <c r="Q27" s="54" t="str">
        <f>報7!$N$540&amp;""</f>
        <v/>
      </c>
      <c r="R27" s="54" t="str">
        <f>報7!$C$542&amp;""</f>
        <v/>
      </c>
      <c r="S27" s="54" t="str">
        <f>IF(報7!$Q$548=1,"記入する",IF(報7!$Q$548=2,"記入しない",""))</f>
        <v/>
      </c>
    </row>
    <row r="28" spans="2:19">
      <c r="B28" s="54" t="str">
        <f t="shared" si="1"/>
        <v/>
      </c>
      <c r="C28" s="54" t="str">
        <f t="shared" si="2"/>
        <v/>
      </c>
      <c r="D28" s="54">
        <v>23</v>
      </c>
      <c r="E28" s="54" t="str">
        <f t="shared" si="0"/>
        <v>_新規_23</v>
      </c>
      <c r="F28" s="54" t="str">
        <f t="shared" si="3"/>
        <v>新規</v>
      </c>
      <c r="G28" s="1035" t="str">
        <f>報7!$D$556</f>
        <v>事業所名を入力23</v>
      </c>
      <c r="H28" s="54" t="str">
        <f>報7!$D$557&amp;""</f>
        <v/>
      </c>
      <c r="I28" s="54" t="str">
        <f>報7!$C$558&amp;""</f>
        <v/>
      </c>
      <c r="J28" s="1035" t="str">
        <f ca="1">報7!$H$558</f>
        <v/>
      </c>
      <c r="K28" s="54" t="str">
        <f>報7!$M$558&amp;""</f>
        <v/>
      </c>
      <c r="L28" s="54" t="str">
        <f>報7!$C$559&amp;""</f>
        <v/>
      </c>
      <c r="M28" s="54" t="str">
        <f>報7!$H$559&amp;""</f>
        <v/>
      </c>
      <c r="N28" s="54">
        <f>報7!$A$566</f>
        <v>2022</v>
      </c>
      <c r="O28" s="1035" t="str">
        <f ca="1">報7!$C$565</f>
        <v/>
      </c>
      <c r="P28" s="1668" t="str">
        <f>報7!$I$565</f>
        <v/>
      </c>
      <c r="Q28" s="54" t="str">
        <f>報7!$N$565</f>
        <v/>
      </c>
      <c r="R28" s="54" t="str">
        <f>報7!$C$567&amp;""</f>
        <v/>
      </c>
      <c r="S28" s="54" t="str">
        <f>IF(報7!$Q$573=1,"記入する",IF(報7!$Q$573=2,"記入しない",""))</f>
        <v/>
      </c>
    </row>
    <row r="29" spans="2:19">
      <c r="B29" s="54" t="str">
        <f t="shared" si="1"/>
        <v/>
      </c>
      <c r="C29" s="54" t="str">
        <f t="shared" si="2"/>
        <v/>
      </c>
      <c r="D29" s="54">
        <v>24</v>
      </c>
      <c r="E29" s="54" t="str">
        <f t="shared" si="0"/>
        <v>_新規_24</v>
      </c>
      <c r="F29" s="54" t="str">
        <f t="shared" si="3"/>
        <v>新規</v>
      </c>
      <c r="G29" s="1035" t="str">
        <f>報7!$D$581</f>
        <v>事業所名を入力24</v>
      </c>
      <c r="H29" s="54" t="str">
        <f>報7!$D$582&amp;""</f>
        <v/>
      </c>
      <c r="I29" s="54" t="str">
        <f>報7!$C$583&amp;""</f>
        <v/>
      </c>
      <c r="J29" s="1035" t="str">
        <f ca="1">報7!$H$583</f>
        <v/>
      </c>
      <c r="K29" s="54" t="str">
        <f>報7!$M$583&amp;""</f>
        <v/>
      </c>
      <c r="L29" s="54" t="str">
        <f>報7!$C$584&amp;""</f>
        <v/>
      </c>
      <c r="M29" s="54" t="str">
        <f>報7!$H$584&amp;""</f>
        <v/>
      </c>
      <c r="N29" s="54">
        <f>報7!$A$591</f>
        <v>2022</v>
      </c>
      <c r="O29" s="1035" t="str">
        <f ca="1">報7!$C$590</f>
        <v/>
      </c>
      <c r="P29" s="1668" t="str">
        <f>報7!$I$590</f>
        <v/>
      </c>
      <c r="Q29" s="54" t="str">
        <f>報7!$N$590&amp;""</f>
        <v/>
      </c>
      <c r="R29" s="54" t="str">
        <f>報7!$C$592&amp;""</f>
        <v/>
      </c>
      <c r="S29" s="54" t="str">
        <f>IF(報7!$Q$598=1,"記入する",IF(報7!$Q$598=2,"記入しない",""))</f>
        <v/>
      </c>
    </row>
    <row r="30" spans="2:19">
      <c r="B30" s="54" t="str">
        <f t="shared" si="1"/>
        <v/>
      </c>
      <c r="C30" s="54" t="str">
        <f t="shared" si="2"/>
        <v/>
      </c>
      <c r="D30" s="54">
        <v>25</v>
      </c>
      <c r="E30" s="54" t="str">
        <f t="shared" si="0"/>
        <v>_新規_25</v>
      </c>
      <c r="F30" s="54" t="str">
        <f t="shared" si="3"/>
        <v>新規</v>
      </c>
      <c r="G30" s="1035" t="str">
        <f>報7!$D$606</f>
        <v>事業所名を入力25</v>
      </c>
      <c r="H30" s="54" t="str">
        <f>報7!$D$607&amp;""</f>
        <v/>
      </c>
      <c r="I30" s="54" t="str">
        <f>報7!$C$608&amp;""</f>
        <v/>
      </c>
      <c r="J30" s="1035" t="str">
        <f ca="1">報7!$H$608</f>
        <v/>
      </c>
      <c r="K30" s="54" t="str">
        <f>報7!$M$608&amp;""</f>
        <v/>
      </c>
      <c r="L30" s="54" t="str">
        <f>報7!$C$609&amp;""</f>
        <v/>
      </c>
      <c r="M30" s="54" t="str">
        <f>報7!$H$609&amp;""</f>
        <v/>
      </c>
      <c r="N30" s="54">
        <f>報7!$A$616</f>
        <v>2022</v>
      </c>
      <c r="O30" s="1035" t="str">
        <f ca="1">報7!$C$615</f>
        <v/>
      </c>
      <c r="P30" s="1668" t="str">
        <f>報7!$I$615</f>
        <v/>
      </c>
      <c r="Q30" s="54" t="str">
        <f>報7!$N$615</f>
        <v/>
      </c>
      <c r="R30" s="54" t="str">
        <f>報7!$C$617&amp;""</f>
        <v/>
      </c>
      <c r="S30" s="54" t="str">
        <f>IF(報7!$Q$623=1,"記入する",IF(報7!$Q$623=2,"記入しない",""))</f>
        <v/>
      </c>
    </row>
    <row r="31" spans="2:19">
      <c r="B31" s="54" t="str">
        <f t="shared" si="1"/>
        <v/>
      </c>
      <c r="C31" s="54" t="str">
        <f t="shared" si="2"/>
        <v/>
      </c>
      <c r="D31" s="54">
        <v>26</v>
      </c>
      <c r="E31" s="54" t="str">
        <f t="shared" si="0"/>
        <v>_新規_26</v>
      </c>
      <c r="F31" s="54" t="str">
        <f t="shared" si="3"/>
        <v>新規</v>
      </c>
      <c r="G31" s="1035" t="str">
        <f>報7!$D$631</f>
        <v>事業所名を入力26</v>
      </c>
      <c r="H31" s="54" t="str">
        <f>報7!$D$632&amp;""</f>
        <v/>
      </c>
      <c r="I31" s="54" t="str">
        <f>報7!$C$633&amp;""</f>
        <v/>
      </c>
      <c r="J31" s="1035" t="str">
        <f ca="1">報7!$H$633</f>
        <v/>
      </c>
      <c r="K31" s="54" t="str">
        <f>報7!$M$633&amp;""</f>
        <v/>
      </c>
      <c r="L31" s="54" t="str">
        <f>報7!$C$634&amp;""</f>
        <v/>
      </c>
      <c r="M31" s="54" t="str">
        <f>報7!$H$634&amp;""</f>
        <v/>
      </c>
      <c r="N31" s="54">
        <f>報7!$A$641</f>
        <v>2022</v>
      </c>
      <c r="O31" s="1035" t="str">
        <f ca="1">報7!$C$640</f>
        <v/>
      </c>
      <c r="P31" s="1668" t="str">
        <f>報7!$I$640</f>
        <v/>
      </c>
      <c r="Q31" s="54" t="str">
        <f>報7!$N$640&amp;""</f>
        <v/>
      </c>
      <c r="R31" s="54" t="str">
        <f>報7!$C$642&amp;""</f>
        <v/>
      </c>
      <c r="S31" s="54" t="str">
        <f>IF(報7!$Q$648=1,"記入する",IF(報7!$Q$648=2,"記入しない",""))</f>
        <v/>
      </c>
    </row>
    <row r="32" spans="2:19">
      <c r="B32" s="54" t="str">
        <f t="shared" si="1"/>
        <v/>
      </c>
      <c r="C32" s="54" t="str">
        <f t="shared" si="2"/>
        <v/>
      </c>
      <c r="D32" s="54">
        <v>27</v>
      </c>
      <c r="E32" s="54" t="str">
        <f t="shared" si="0"/>
        <v>_新規_27</v>
      </c>
      <c r="F32" s="54" t="str">
        <f t="shared" si="3"/>
        <v>新規</v>
      </c>
      <c r="G32" s="1035" t="str">
        <f>報7!$D$656</f>
        <v>事業所名を入力27</v>
      </c>
      <c r="H32" s="54" t="str">
        <f>報7!$D$657&amp;""</f>
        <v/>
      </c>
      <c r="I32" s="54" t="str">
        <f>報7!$C$658&amp;""</f>
        <v/>
      </c>
      <c r="J32" s="1035" t="str">
        <f ca="1">報7!$H$658</f>
        <v/>
      </c>
      <c r="K32" s="54" t="str">
        <f>報7!$M$658&amp;""</f>
        <v/>
      </c>
      <c r="L32" s="54" t="str">
        <f>報7!$C$659&amp;""</f>
        <v/>
      </c>
      <c r="M32" s="54" t="str">
        <f>報7!$H$659&amp;""</f>
        <v/>
      </c>
      <c r="N32" s="54">
        <f>報7!$A$666</f>
        <v>2022</v>
      </c>
      <c r="O32" s="1035" t="str">
        <f ca="1">報7!$C$665</f>
        <v/>
      </c>
      <c r="P32" s="1668" t="str">
        <f>報7!$I$665</f>
        <v/>
      </c>
      <c r="Q32" s="54" t="str">
        <f>報7!$N$665</f>
        <v/>
      </c>
      <c r="R32" s="54" t="str">
        <f>報7!$C$667&amp;""</f>
        <v/>
      </c>
      <c r="S32" s="54" t="str">
        <f>IF(報7!$Q$673=1,"記入する",IF(報7!$Q$673=2,"記入しない",""))</f>
        <v/>
      </c>
    </row>
    <row r="33" spans="2:19">
      <c r="B33" s="54" t="str">
        <f t="shared" si="1"/>
        <v/>
      </c>
      <c r="C33" s="54" t="str">
        <f t="shared" si="2"/>
        <v/>
      </c>
      <c r="D33" s="54">
        <v>28</v>
      </c>
      <c r="E33" s="54" t="str">
        <f t="shared" si="0"/>
        <v>_新規_28</v>
      </c>
      <c r="F33" s="54" t="str">
        <f t="shared" si="3"/>
        <v>新規</v>
      </c>
      <c r="G33" s="1035" t="str">
        <f>報7!$D$681</f>
        <v>事業所名を入力28</v>
      </c>
      <c r="H33" s="54" t="str">
        <f>報7!$D$682&amp;""</f>
        <v/>
      </c>
      <c r="I33" s="54" t="str">
        <f>報7!$C$683&amp;""</f>
        <v/>
      </c>
      <c r="J33" s="1035" t="str">
        <f ca="1">報7!$H$683</f>
        <v/>
      </c>
      <c r="K33" s="54" t="str">
        <f>報7!$M$683&amp;""</f>
        <v/>
      </c>
      <c r="L33" s="54" t="str">
        <f>報7!$C$684&amp;""</f>
        <v/>
      </c>
      <c r="M33" s="54" t="str">
        <f>報7!$H$684&amp;""</f>
        <v/>
      </c>
      <c r="N33" s="54">
        <f>報7!$A$691</f>
        <v>2022</v>
      </c>
      <c r="O33" s="1035" t="str">
        <f ca="1">報7!$C$690</f>
        <v/>
      </c>
      <c r="P33" s="1668" t="str">
        <f>報7!$I$690</f>
        <v/>
      </c>
      <c r="Q33" s="54" t="str">
        <f>報7!$N$690&amp;""</f>
        <v/>
      </c>
      <c r="R33" s="54" t="str">
        <f>報7!$C$692&amp;""</f>
        <v/>
      </c>
      <c r="S33" s="54" t="str">
        <f>IF(報7!$Q$698=1,"記入する",IF(報7!$Q$698=2,"記入しない",""))</f>
        <v/>
      </c>
    </row>
    <row r="34" spans="2:19">
      <c r="B34" s="54" t="str">
        <f t="shared" si="1"/>
        <v/>
      </c>
      <c r="C34" s="54" t="str">
        <f t="shared" si="2"/>
        <v/>
      </c>
      <c r="D34" s="54">
        <v>29</v>
      </c>
      <c r="E34" s="54" t="str">
        <f t="shared" si="0"/>
        <v>_新規_29</v>
      </c>
      <c r="F34" s="54" t="str">
        <f t="shared" si="3"/>
        <v>新規</v>
      </c>
      <c r="G34" s="1035" t="str">
        <f>報7!$D$706</f>
        <v>事業所名を入力29</v>
      </c>
      <c r="H34" s="54" t="str">
        <f>報7!$D$707&amp;""</f>
        <v/>
      </c>
      <c r="I34" s="54" t="str">
        <f>報7!$C$708&amp;""</f>
        <v/>
      </c>
      <c r="J34" s="1035" t="str">
        <f ca="1">報7!$H$708</f>
        <v/>
      </c>
      <c r="K34" s="54" t="str">
        <f>報7!$M$708&amp;""</f>
        <v/>
      </c>
      <c r="L34" s="54" t="str">
        <f>報7!$C$709&amp;""</f>
        <v/>
      </c>
      <c r="M34" s="54" t="str">
        <f>報7!$H$709&amp;""</f>
        <v/>
      </c>
      <c r="N34" s="54">
        <f>報7!$A$716</f>
        <v>2022</v>
      </c>
      <c r="O34" s="1035" t="str">
        <f ca="1">報7!$C$715</f>
        <v/>
      </c>
      <c r="P34" s="1668" t="str">
        <f>報7!$I$715</f>
        <v/>
      </c>
      <c r="Q34" s="54" t="str">
        <f>報7!$N$715</f>
        <v/>
      </c>
      <c r="R34" s="54" t="str">
        <f>報7!$C$717&amp;""</f>
        <v/>
      </c>
      <c r="S34" s="54" t="str">
        <f>IF(報7!$Q$723=1,"記入する",IF(報7!$Q$723=2,"記入しない",""))</f>
        <v/>
      </c>
    </row>
    <row r="35" spans="2:19">
      <c r="B35" s="54" t="str">
        <f t="shared" si="1"/>
        <v/>
      </c>
      <c r="C35" s="54" t="str">
        <f t="shared" si="2"/>
        <v/>
      </c>
      <c r="D35" s="54">
        <v>30</v>
      </c>
      <c r="E35" s="54" t="str">
        <f t="shared" si="0"/>
        <v>_新規_30</v>
      </c>
      <c r="F35" s="54" t="str">
        <f t="shared" si="3"/>
        <v>新規</v>
      </c>
      <c r="G35" s="1035" t="str">
        <f>報7!$D$731</f>
        <v>事業所名を入力30</v>
      </c>
      <c r="H35" s="54" t="str">
        <f>報7!$D$732&amp;""</f>
        <v/>
      </c>
      <c r="I35" s="54" t="str">
        <f>報7!$C$733&amp;""</f>
        <v/>
      </c>
      <c r="J35" s="1035" t="str">
        <f ca="1">報7!$H$733</f>
        <v/>
      </c>
      <c r="K35" s="54" t="str">
        <f>報7!$M$733&amp;""</f>
        <v/>
      </c>
      <c r="L35" s="54" t="str">
        <f>報7!$C$734&amp;""</f>
        <v/>
      </c>
      <c r="M35" s="54" t="str">
        <f>報7!$H$734&amp;""</f>
        <v/>
      </c>
      <c r="N35" s="54">
        <f>報7!$A$741</f>
        <v>2022</v>
      </c>
      <c r="O35" s="1035" t="str">
        <f ca="1">報7!$C$740</f>
        <v/>
      </c>
      <c r="P35" s="1668" t="str">
        <f>報7!$I$740</f>
        <v/>
      </c>
      <c r="Q35" s="54" t="str">
        <f>報7!$N$740&amp;""</f>
        <v/>
      </c>
      <c r="R35" s="54" t="str">
        <f>報7!$C$742&amp;""</f>
        <v/>
      </c>
      <c r="S35" s="54" t="str">
        <f>IF(報7!$Q$748=1,"記入する",IF(報7!$Q$748=2,"記入しない",""))</f>
        <v/>
      </c>
    </row>
    <row r="36" spans="2:19">
      <c r="B36" s="54" t="str">
        <f t="shared" si="1"/>
        <v/>
      </c>
      <c r="C36" s="54" t="str">
        <f t="shared" si="2"/>
        <v/>
      </c>
      <c r="D36" s="54">
        <v>31</v>
      </c>
      <c r="E36" s="54" t="str">
        <f t="shared" si="0"/>
        <v>_新規_31</v>
      </c>
      <c r="F36" s="54" t="str">
        <f t="shared" si="3"/>
        <v>新規</v>
      </c>
      <c r="G36" s="1035" t="str">
        <f>報7!$D$756</f>
        <v>事業所名を入力31</v>
      </c>
      <c r="H36" s="54" t="str">
        <f>報7!$D$757&amp;""</f>
        <v/>
      </c>
      <c r="I36" s="54" t="str">
        <f>報7!$C$758&amp;""</f>
        <v/>
      </c>
      <c r="J36" s="1035" t="str">
        <f ca="1">報7!$H$758</f>
        <v/>
      </c>
      <c r="K36" s="54" t="str">
        <f>報7!$M$758&amp;""</f>
        <v/>
      </c>
      <c r="L36" s="54" t="str">
        <f>報7!$C$759&amp;""</f>
        <v/>
      </c>
      <c r="M36" s="54" t="str">
        <f>報7!$H$759&amp;""</f>
        <v/>
      </c>
      <c r="N36" s="54">
        <f>報7!$A$766</f>
        <v>2022</v>
      </c>
      <c r="O36" s="1035" t="str">
        <f ca="1">報7!$C$765</f>
        <v/>
      </c>
      <c r="P36" s="1668" t="str">
        <f>報7!$I$765</f>
        <v/>
      </c>
      <c r="Q36" s="54" t="str">
        <f>報7!$N$765</f>
        <v/>
      </c>
      <c r="R36" s="54" t="str">
        <f>報7!$C$767&amp;""</f>
        <v/>
      </c>
      <c r="S36" s="54" t="str">
        <f>IF(報7!$Q$773=1,"記入する",IF(報7!$Q$773=2,"記入しない",""))</f>
        <v/>
      </c>
    </row>
    <row r="37" spans="2:19">
      <c r="B37" s="54" t="str">
        <f t="shared" si="1"/>
        <v/>
      </c>
      <c r="C37" s="54" t="str">
        <f t="shared" si="2"/>
        <v/>
      </c>
      <c r="D37" s="54">
        <v>32</v>
      </c>
      <c r="E37" s="54" t="str">
        <f t="shared" si="0"/>
        <v>_新規_32</v>
      </c>
      <c r="F37" s="54" t="str">
        <f t="shared" si="3"/>
        <v>新規</v>
      </c>
      <c r="G37" s="1035" t="str">
        <f>報7!$D$781</f>
        <v>事業所名を入力32</v>
      </c>
      <c r="H37" s="54" t="str">
        <f>報7!$D$782&amp;""</f>
        <v/>
      </c>
      <c r="I37" s="54" t="str">
        <f>報7!$C$783&amp;""</f>
        <v/>
      </c>
      <c r="J37" s="1035" t="str">
        <f ca="1">報7!$H$783</f>
        <v/>
      </c>
      <c r="K37" s="54" t="str">
        <f>報7!$M$783&amp;""</f>
        <v/>
      </c>
      <c r="L37" s="54" t="str">
        <f>報7!$C$784&amp;""</f>
        <v/>
      </c>
      <c r="M37" s="54" t="str">
        <f>報7!$H$784&amp;""</f>
        <v/>
      </c>
      <c r="N37" s="54">
        <f>報7!$A$791</f>
        <v>2022</v>
      </c>
      <c r="O37" s="1035" t="str">
        <f ca="1">報7!$C$790</f>
        <v/>
      </c>
      <c r="P37" s="1668" t="str">
        <f>報7!$I$790</f>
        <v/>
      </c>
      <c r="Q37" s="54" t="str">
        <f>報7!$N$790&amp;""</f>
        <v/>
      </c>
      <c r="R37" s="54" t="str">
        <f>報7!$C$792&amp;""</f>
        <v/>
      </c>
      <c r="S37" s="54" t="str">
        <f>IF(報7!$Q$798=1,"記入する",IF(報7!$Q$798=2,"記入しない",""))</f>
        <v/>
      </c>
    </row>
    <row r="38" spans="2:19">
      <c r="B38" s="54" t="str">
        <f t="shared" si="1"/>
        <v/>
      </c>
      <c r="C38" s="54" t="str">
        <f t="shared" si="2"/>
        <v/>
      </c>
      <c r="D38" s="54">
        <v>33</v>
      </c>
      <c r="E38" s="54" t="str">
        <f t="shared" si="0"/>
        <v>_新規_33</v>
      </c>
      <c r="F38" s="54" t="str">
        <f t="shared" si="3"/>
        <v>新規</v>
      </c>
      <c r="G38" s="1035" t="str">
        <f>報7!$D$806</f>
        <v>事業所名を入力33</v>
      </c>
      <c r="H38" s="54" t="str">
        <f>報7!$D$807&amp;""</f>
        <v/>
      </c>
      <c r="I38" s="54" t="str">
        <f>報7!$C$808&amp;""</f>
        <v/>
      </c>
      <c r="J38" s="1035" t="str">
        <f ca="1">報7!$H$808</f>
        <v/>
      </c>
      <c r="K38" s="54" t="str">
        <f>報7!$M$808&amp;""</f>
        <v/>
      </c>
      <c r="L38" s="54" t="str">
        <f>報7!$C$809&amp;""</f>
        <v/>
      </c>
      <c r="M38" s="54" t="str">
        <f>報7!$H$809&amp;""</f>
        <v/>
      </c>
      <c r="N38" s="54">
        <f>報7!$A$816</f>
        <v>2022</v>
      </c>
      <c r="O38" s="1035" t="str">
        <f ca="1">報7!$C$815</f>
        <v/>
      </c>
      <c r="P38" s="1668" t="str">
        <f>報7!$I$815</f>
        <v/>
      </c>
      <c r="Q38" s="54" t="str">
        <f>報7!$N$815</f>
        <v/>
      </c>
      <c r="R38" s="54" t="str">
        <f>報7!$C$817&amp;""</f>
        <v/>
      </c>
      <c r="S38" s="54" t="str">
        <f>IF(報7!$Q$823=1,"記入する",IF(報7!$Q$823=2,"記入しない",""))</f>
        <v/>
      </c>
    </row>
    <row r="39" spans="2:19">
      <c r="B39" s="54" t="str">
        <f t="shared" si="1"/>
        <v/>
      </c>
      <c r="C39" s="54" t="str">
        <f t="shared" si="2"/>
        <v/>
      </c>
      <c r="D39" s="54">
        <v>34</v>
      </c>
      <c r="E39" s="54" t="str">
        <f t="shared" si="0"/>
        <v>_新規_34</v>
      </c>
      <c r="F39" s="54" t="str">
        <f t="shared" si="3"/>
        <v>新規</v>
      </c>
      <c r="G39" s="1035" t="str">
        <f>報7!$D$831</f>
        <v>事業所名を入力34</v>
      </c>
      <c r="H39" s="54" t="str">
        <f>報7!$D$832&amp;""</f>
        <v/>
      </c>
      <c r="I39" s="54" t="str">
        <f>報7!$C$833&amp;""</f>
        <v/>
      </c>
      <c r="J39" s="1035" t="str">
        <f ca="1">報7!$H$833</f>
        <v/>
      </c>
      <c r="K39" s="54" t="str">
        <f>報7!$M$833&amp;""</f>
        <v/>
      </c>
      <c r="L39" s="54" t="str">
        <f>報7!$C$834&amp;""</f>
        <v/>
      </c>
      <c r="M39" s="54" t="str">
        <f>報7!$H$834&amp;""</f>
        <v/>
      </c>
      <c r="N39" s="54">
        <f>報7!$A$841</f>
        <v>2022</v>
      </c>
      <c r="O39" s="1035" t="str">
        <f ca="1">報7!$C$840</f>
        <v/>
      </c>
      <c r="P39" s="1668" t="str">
        <f>報7!$I$840</f>
        <v/>
      </c>
      <c r="Q39" s="54" t="str">
        <f>報7!$N$840&amp;""</f>
        <v/>
      </c>
      <c r="R39" s="54" t="str">
        <f>報7!$C$842&amp;""</f>
        <v/>
      </c>
      <c r="S39" s="54" t="str">
        <f>IF(報7!$Q$848=1,"記入する",IF(報7!$Q$848=2,"記入しない",""))</f>
        <v/>
      </c>
    </row>
    <row r="40" spans="2:19">
      <c r="B40" s="54" t="str">
        <f t="shared" si="1"/>
        <v/>
      </c>
      <c r="C40" s="54" t="str">
        <f t="shared" si="2"/>
        <v/>
      </c>
      <c r="D40" s="54">
        <v>35</v>
      </c>
      <c r="E40" s="54" t="str">
        <f t="shared" si="0"/>
        <v>_新規_35</v>
      </c>
      <c r="F40" s="54" t="str">
        <f t="shared" si="3"/>
        <v>新規</v>
      </c>
      <c r="G40" s="1035" t="str">
        <f>報7!$D$856</f>
        <v>事業所名を入力35</v>
      </c>
      <c r="H40" s="54" t="str">
        <f>報7!$D$857&amp;""</f>
        <v/>
      </c>
      <c r="I40" s="54" t="str">
        <f>報7!$C$858&amp;""</f>
        <v/>
      </c>
      <c r="J40" s="1035" t="str">
        <f ca="1">報7!$H$858</f>
        <v/>
      </c>
      <c r="K40" s="54" t="str">
        <f>報7!$M$858&amp;""</f>
        <v/>
      </c>
      <c r="L40" s="54" t="str">
        <f>報7!$C$859&amp;""</f>
        <v/>
      </c>
      <c r="M40" s="54" t="str">
        <f>報7!$H$859&amp;""</f>
        <v/>
      </c>
      <c r="N40" s="54">
        <f>報7!$A$866</f>
        <v>2022</v>
      </c>
      <c r="O40" s="1035" t="str">
        <f ca="1">報7!$C$865</f>
        <v/>
      </c>
      <c r="P40" s="1668" t="str">
        <f>報7!$I$865</f>
        <v/>
      </c>
      <c r="Q40" s="54" t="str">
        <f>報7!$N$865</f>
        <v/>
      </c>
      <c r="R40" s="54" t="str">
        <f>報7!$C$867&amp;""</f>
        <v/>
      </c>
      <c r="S40" s="54" t="str">
        <f>IF(報7!$Q$873=1,"記入する",IF(報7!$Q$873=2,"記入しない",""))</f>
        <v/>
      </c>
    </row>
    <row r="41" spans="2:19">
      <c r="B41" s="54" t="str">
        <f t="shared" si="1"/>
        <v/>
      </c>
      <c r="C41" s="54" t="str">
        <f t="shared" si="2"/>
        <v/>
      </c>
      <c r="D41" s="54">
        <v>36</v>
      </c>
      <c r="E41" s="54" t="str">
        <f t="shared" si="0"/>
        <v>_新規_36</v>
      </c>
      <c r="F41" s="54" t="str">
        <f t="shared" si="3"/>
        <v>新規</v>
      </c>
      <c r="G41" s="1035" t="str">
        <f>報7!$D$881</f>
        <v>事業所名を入力36</v>
      </c>
      <c r="H41" s="54" t="str">
        <f>報7!$D$882&amp;""</f>
        <v/>
      </c>
      <c r="I41" s="54" t="str">
        <f>報7!$C$883&amp;""</f>
        <v/>
      </c>
      <c r="J41" s="1035" t="str">
        <f ca="1">報7!$H$883</f>
        <v/>
      </c>
      <c r="K41" s="54" t="str">
        <f>報7!$M$883&amp;""</f>
        <v/>
      </c>
      <c r="L41" s="54" t="str">
        <f>報7!$C$884&amp;""</f>
        <v/>
      </c>
      <c r="M41" s="54" t="str">
        <f>報7!$H$884&amp;""</f>
        <v/>
      </c>
      <c r="N41" s="54">
        <f>報7!$A$891</f>
        <v>2022</v>
      </c>
      <c r="O41" s="1035" t="str">
        <f ca="1">報7!$C$890</f>
        <v/>
      </c>
      <c r="P41" s="1668" t="str">
        <f>報7!$I$890</f>
        <v/>
      </c>
      <c r="Q41" s="54" t="str">
        <f>報7!$N$890&amp;""</f>
        <v/>
      </c>
      <c r="R41" s="54" t="str">
        <f>報7!$C$892&amp;""</f>
        <v/>
      </c>
      <c r="S41" s="54" t="str">
        <f>IF(報7!$Q$898=1,"記入する",IF(報7!$Q$898=2,"記入しない",""))</f>
        <v/>
      </c>
    </row>
    <row r="42" spans="2:19">
      <c r="B42" s="54" t="str">
        <f t="shared" si="1"/>
        <v/>
      </c>
      <c r="C42" s="54" t="str">
        <f t="shared" si="2"/>
        <v/>
      </c>
      <c r="D42" s="54">
        <v>37</v>
      </c>
      <c r="E42" s="54" t="str">
        <f t="shared" si="0"/>
        <v>_新規_37</v>
      </c>
      <c r="F42" s="54" t="str">
        <f t="shared" si="3"/>
        <v>新規</v>
      </c>
      <c r="G42" s="1035" t="str">
        <f>報7!$D$906</f>
        <v>事業所名を入力37</v>
      </c>
      <c r="H42" s="54" t="str">
        <f>報7!$D$907&amp;""</f>
        <v/>
      </c>
      <c r="I42" s="54" t="str">
        <f>報7!$C$908&amp;""</f>
        <v/>
      </c>
      <c r="J42" s="1035" t="str">
        <f ca="1">報7!$H$908</f>
        <v/>
      </c>
      <c r="K42" s="54" t="str">
        <f>報7!$M$908&amp;""</f>
        <v/>
      </c>
      <c r="L42" s="54" t="str">
        <f>報7!$C$909&amp;""</f>
        <v/>
      </c>
      <c r="M42" s="54" t="str">
        <f>報7!$H$909&amp;""</f>
        <v/>
      </c>
      <c r="N42" s="54">
        <f>報7!$A$916</f>
        <v>2022</v>
      </c>
      <c r="O42" s="1035" t="str">
        <f ca="1">報7!$C$915</f>
        <v/>
      </c>
      <c r="P42" s="1668" t="str">
        <f>報7!$I$915</f>
        <v/>
      </c>
      <c r="Q42" s="54" t="str">
        <f>報7!$N$915</f>
        <v/>
      </c>
      <c r="R42" s="54" t="str">
        <f>報7!$C$917&amp;""</f>
        <v/>
      </c>
      <c r="S42" s="54" t="str">
        <f>IF(報7!$Q$923=1,"記入する",IF(報7!$Q$923=2,"記入しない",""))</f>
        <v/>
      </c>
    </row>
    <row r="43" spans="2:19">
      <c r="B43" s="54" t="str">
        <f t="shared" si="1"/>
        <v/>
      </c>
      <c r="C43" s="54" t="str">
        <f t="shared" si="2"/>
        <v/>
      </c>
      <c r="D43" s="54">
        <v>38</v>
      </c>
      <c r="E43" s="54" t="str">
        <f t="shared" si="0"/>
        <v>_新規_38</v>
      </c>
      <c r="F43" s="54" t="str">
        <f t="shared" si="3"/>
        <v>新規</v>
      </c>
      <c r="G43" s="1035" t="str">
        <f>報7!$D$931</f>
        <v>事業所名を入力38</v>
      </c>
      <c r="H43" s="54" t="str">
        <f>報7!$D$932&amp;""</f>
        <v/>
      </c>
      <c r="I43" s="54" t="str">
        <f>報7!$C$933&amp;""</f>
        <v/>
      </c>
      <c r="J43" s="1035" t="str">
        <f ca="1">報7!$H$933</f>
        <v/>
      </c>
      <c r="K43" s="54" t="str">
        <f>報7!$M$933&amp;""</f>
        <v/>
      </c>
      <c r="L43" s="54" t="str">
        <f>報7!$C$934&amp;""</f>
        <v/>
      </c>
      <c r="M43" s="54" t="str">
        <f>報7!$H$934&amp;""</f>
        <v/>
      </c>
      <c r="N43" s="54">
        <f>報7!$A$941</f>
        <v>2022</v>
      </c>
      <c r="O43" s="1035" t="str">
        <f ca="1">報7!$C$940</f>
        <v/>
      </c>
      <c r="P43" s="1668" t="str">
        <f>報7!$I$940</f>
        <v/>
      </c>
      <c r="Q43" s="54" t="str">
        <f>報7!$N$940&amp;""</f>
        <v/>
      </c>
      <c r="R43" s="54" t="str">
        <f>報7!$C$942&amp;""</f>
        <v/>
      </c>
      <c r="S43" s="54" t="str">
        <f>IF(報7!$Q$948=1,"記入する",IF(報7!$Q$948=2,"記入しない",""))</f>
        <v/>
      </c>
    </row>
    <row r="44" spans="2:19">
      <c r="B44" s="54" t="str">
        <f t="shared" si="1"/>
        <v/>
      </c>
      <c r="C44" s="54" t="str">
        <f t="shared" si="2"/>
        <v/>
      </c>
      <c r="D44" s="54">
        <v>39</v>
      </c>
      <c r="E44" s="54" t="str">
        <f t="shared" si="0"/>
        <v>_新規_39</v>
      </c>
      <c r="F44" s="54" t="str">
        <f t="shared" si="3"/>
        <v>新規</v>
      </c>
      <c r="G44" s="1035" t="str">
        <f>報7!$D$956</f>
        <v>事業所名を入力39</v>
      </c>
      <c r="H44" s="54" t="str">
        <f>報7!$D$957&amp;""</f>
        <v/>
      </c>
      <c r="I44" s="54" t="str">
        <f>報7!$C$958&amp;""</f>
        <v/>
      </c>
      <c r="J44" s="1035" t="str">
        <f ca="1">報7!$H$958</f>
        <v/>
      </c>
      <c r="K44" s="54" t="str">
        <f>報7!$M$958&amp;""</f>
        <v/>
      </c>
      <c r="L44" s="54" t="str">
        <f>報7!$C$959&amp;""</f>
        <v/>
      </c>
      <c r="M44" s="54" t="str">
        <f>報7!$H$959&amp;""</f>
        <v/>
      </c>
      <c r="N44" s="54">
        <f>報7!$A$966</f>
        <v>2022</v>
      </c>
      <c r="O44" s="1035" t="str">
        <f ca="1">報7!$C$965</f>
        <v/>
      </c>
      <c r="P44" s="1668" t="str">
        <f>報7!$I$965</f>
        <v/>
      </c>
      <c r="Q44" s="54" t="str">
        <f>報7!$N$965</f>
        <v/>
      </c>
      <c r="R44" s="54" t="str">
        <f>報7!$C$967&amp;""</f>
        <v/>
      </c>
      <c r="S44" s="54" t="str">
        <f>IF(報7!$Q$973=1,"記入する",IF(報7!$Q$973=2,"記入しない",""))</f>
        <v/>
      </c>
    </row>
    <row r="45" spans="2:19">
      <c r="B45" s="54" t="str">
        <f t="shared" si="1"/>
        <v/>
      </c>
      <c r="C45" s="54" t="str">
        <f t="shared" si="2"/>
        <v/>
      </c>
      <c r="D45" s="54">
        <v>40</v>
      </c>
      <c r="E45" s="54" t="str">
        <f t="shared" si="0"/>
        <v>_新規_40</v>
      </c>
      <c r="F45" s="54" t="str">
        <f t="shared" si="3"/>
        <v>新規</v>
      </c>
      <c r="G45" s="1035" t="str">
        <f>報7!$D$981</f>
        <v>事業所名を入力40</v>
      </c>
      <c r="H45" s="54" t="str">
        <f>報7!$D$982&amp;""</f>
        <v/>
      </c>
      <c r="I45" s="54" t="str">
        <f>報7!$C$983&amp;""</f>
        <v/>
      </c>
      <c r="J45" s="1035" t="str">
        <f ca="1">報7!$H$983</f>
        <v/>
      </c>
      <c r="K45" s="54" t="str">
        <f>報7!$M$983&amp;""</f>
        <v/>
      </c>
      <c r="L45" s="54" t="str">
        <f>報7!$C$984&amp;""</f>
        <v/>
      </c>
      <c r="M45" s="54" t="str">
        <f>報7!$H$984&amp;""</f>
        <v/>
      </c>
      <c r="N45" s="54">
        <f>報7!$A$991</f>
        <v>2022</v>
      </c>
      <c r="O45" s="1035" t="str">
        <f ca="1">報7!$C$990</f>
        <v/>
      </c>
      <c r="P45" s="1668" t="str">
        <f>報7!$I$990</f>
        <v/>
      </c>
      <c r="Q45" s="54" t="str">
        <f>報7!$N$990&amp;""</f>
        <v/>
      </c>
      <c r="R45" s="54" t="str">
        <f>報7!$C$992&amp;""</f>
        <v/>
      </c>
      <c r="S45" s="54" t="str">
        <f>IF(報7!$Q$998=1,"記入する",IF(報7!$Q$998=2,"記入しない",""))</f>
        <v/>
      </c>
    </row>
  </sheetData>
  <mergeCells count="5">
    <mergeCell ref="N3:S3"/>
    <mergeCell ref="R4:S4"/>
    <mergeCell ref="N4:Q4"/>
    <mergeCell ref="G3:M4"/>
    <mergeCell ref="B4:F4"/>
  </mergeCells>
  <phoneticPr fontId="9"/>
  <conditionalFormatting sqref="R6">
    <cfRule type="expression" dxfId="938" priority="40">
      <formula>AND($J$6&lt;&gt;"",$J$6&gt;1500)</formula>
    </cfRule>
  </conditionalFormatting>
  <conditionalFormatting sqref="R7">
    <cfRule type="expression" dxfId="937" priority="39">
      <formula>AND($J$7&lt;&gt;"",$J$7&gt;1500)</formula>
    </cfRule>
  </conditionalFormatting>
  <conditionalFormatting sqref="R8">
    <cfRule type="expression" dxfId="936" priority="38">
      <formula>AND($J$8&lt;&gt;"",$J$8&gt;1500)</formula>
    </cfRule>
  </conditionalFormatting>
  <conditionalFormatting sqref="R9">
    <cfRule type="expression" dxfId="935" priority="37">
      <formula>AND($J$9&lt;&gt;"",$J$9&gt;1500)</formula>
    </cfRule>
  </conditionalFormatting>
  <conditionalFormatting sqref="R10">
    <cfRule type="expression" dxfId="934" priority="36">
      <formula>AND($J$10&lt;&gt;"",$J$10&gt;1500)</formula>
    </cfRule>
  </conditionalFormatting>
  <conditionalFormatting sqref="R11">
    <cfRule type="expression" dxfId="933" priority="35">
      <formula>AND($J$11&lt;&gt;"",$J$11&gt;1500)</formula>
    </cfRule>
  </conditionalFormatting>
  <conditionalFormatting sqref="R12">
    <cfRule type="expression" dxfId="932" priority="34">
      <formula>AND($J$12&lt;&gt;"",$J$12&gt;1500)</formula>
    </cfRule>
  </conditionalFormatting>
  <conditionalFormatting sqref="R13">
    <cfRule type="expression" dxfId="931" priority="33">
      <formula>AND($J$13&lt;&gt;"",$J$13&gt;1500)</formula>
    </cfRule>
  </conditionalFormatting>
  <conditionalFormatting sqref="R14">
    <cfRule type="expression" dxfId="930" priority="32">
      <formula>AND($J$14&lt;&gt;"",$J$14&gt;1500)</formula>
    </cfRule>
  </conditionalFormatting>
  <conditionalFormatting sqref="R15">
    <cfRule type="expression" dxfId="929" priority="31">
      <formula>AND($J$15&lt;&gt;"",$J$15&gt;1500)</formula>
    </cfRule>
  </conditionalFormatting>
  <conditionalFormatting sqref="R16">
    <cfRule type="expression" dxfId="928" priority="30">
      <formula>AND($J$16&lt;&gt;"",$J$16&gt;1500)</formula>
    </cfRule>
  </conditionalFormatting>
  <conditionalFormatting sqref="R17">
    <cfRule type="expression" dxfId="927" priority="29">
      <formula>AND($J$17&lt;&gt;"",$J$17&gt;1500)</formula>
    </cfRule>
  </conditionalFormatting>
  <conditionalFormatting sqref="R18">
    <cfRule type="expression" dxfId="926" priority="28">
      <formula>AND($J$18&lt;&gt;"",$J$18&gt;1500)</formula>
    </cfRule>
  </conditionalFormatting>
  <conditionalFormatting sqref="R19">
    <cfRule type="expression" dxfId="925" priority="27">
      <formula>AND($J$19&lt;&gt;"",$J$19&gt;1500)</formula>
    </cfRule>
  </conditionalFormatting>
  <conditionalFormatting sqref="R20">
    <cfRule type="expression" dxfId="924" priority="26">
      <formula>AND($J$20&lt;&gt;"",$J$20&gt;1500)</formula>
    </cfRule>
  </conditionalFormatting>
  <conditionalFormatting sqref="R21">
    <cfRule type="expression" dxfId="923" priority="25">
      <formula>AND($J$21&lt;&gt;"",$J$21&gt;1500)</formula>
    </cfRule>
  </conditionalFormatting>
  <conditionalFormatting sqref="R22">
    <cfRule type="expression" dxfId="922" priority="24">
      <formula>AND($J$22&lt;&gt;"",$J$22&gt;1500)</formula>
    </cfRule>
  </conditionalFormatting>
  <conditionalFormatting sqref="R23">
    <cfRule type="expression" dxfId="921" priority="23">
      <formula>AND($J$23&lt;&gt;"",$J$23&gt;1500)</formula>
    </cfRule>
  </conditionalFormatting>
  <conditionalFormatting sqref="R24">
    <cfRule type="expression" dxfId="920" priority="22">
      <formula>AND($J$24&lt;&gt;"",$J$24&gt;1500)</formula>
    </cfRule>
  </conditionalFormatting>
  <conditionalFormatting sqref="R25">
    <cfRule type="expression" dxfId="919" priority="21">
      <formula>AND($J$25&lt;&gt;"",$J$25&gt;1500)</formula>
    </cfRule>
  </conditionalFormatting>
  <conditionalFormatting sqref="R26">
    <cfRule type="expression" dxfId="918" priority="20">
      <formula>AND($J$26&lt;&gt;"",$J$26&gt;1500)</formula>
    </cfRule>
  </conditionalFormatting>
  <conditionalFormatting sqref="R27">
    <cfRule type="expression" dxfId="917" priority="19">
      <formula>AND($J$27&lt;&gt;"",$J$27&gt;1500)</formula>
    </cfRule>
  </conditionalFormatting>
  <conditionalFormatting sqref="R28">
    <cfRule type="expression" dxfId="916" priority="18">
      <formula>AND($J$28&lt;&gt;"",$J$28&gt;1500)</formula>
    </cfRule>
  </conditionalFormatting>
  <conditionalFormatting sqref="R29">
    <cfRule type="expression" dxfId="915" priority="17">
      <formula>AND($J$29&lt;&gt;"",$J$29&gt;1500)</formula>
    </cfRule>
  </conditionalFormatting>
  <conditionalFormatting sqref="R30">
    <cfRule type="expression" dxfId="914" priority="16">
      <formula>AND($J$30&lt;&gt;"",$J$30&gt;1500)</formula>
    </cfRule>
  </conditionalFormatting>
  <conditionalFormatting sqref="R31">
    <cfRule type="expression" dxfId="913" priority="15">
      <formula>AND($J$31&lt;&gt;"",$J$31&gt;1500)</formula>
    </cfRule>
  </conditionalFormatting>
  <conditionalFormatting sqref="R32">
    <cfRule type="expression" dxfId="912" priority="14">
      <formula>AND($J$32&lt;&gt;"",$J$32&gt;1500)</formula>
    </cfRule>
  </conditionalFormatting>
  <conditionalFormatting sqref="R33">
    <cfRule type="expression" dxfId="911" priority="13">
      <formula>AND($J$33&lt;&gt;"",$J$33&gt;1500)</formula>
    </cfRule>
  </conditionalFormatting>
  <conditionalFormatting sqref="R34">
    <cfRule type="expression" dxfId="910" priority="12">
      <formula>AND($J$34&lt;&gt;"",$J$34&gt;1500)</formula>
    </cfRule>
  </conditionalFormatting>
  <conditionalFormatting sqref="R35">
    <cfRule type="expression" dxfId="909" priority="11">
      <formula>AND($J$35&lt;&gt;"",$J$35&gt;1500)</formula>
    </cfRule>
  </conditionalFormatting>
  <conditionalFormatting sqref="R36">
    <cfRule type="expression" dxfId="908" priority="10">
      <formula>AND($J$36&lt;&gt;"",$J$36&gt;1500)</formula>
    </cfRule>
  </conditionalFormatting>
  <conditionalFormatting sqref="R37">
    <cfRule type="expression" dxfId="907" priority="9">
      <formula>AND($J$37&lt;&gt;"",$J$37&gt;1500)</formula>
    </cfRule>
  </conditionalFormatting>
  <conditionalFormatting sqref="R38">
    <cfRule type="expression" dxfId="906" priority="8">
      <formula>AND($J$38&lt;&gt;"",$J$38&gt;1500)</formula>
    </cfRule>
  </conditionalFormatting>
  <conditionalFormatting sqref="R39">
    <cfRule type="expression" dxfId="905" priority="7">
      <formula>AND($J$39&lt;&gt;"",$J$39&gt;1500)</formula>
    </cfRule>
  </conditionalFormatting>
  <conditionalFormatting sqref="R40">
    <cfRule type="expression" dxfId="904" priority="6">
      <formula>AND($J$40&lt;&gt;"",$J$40&gt;1500)</formula>
    </cfRule>
  </conditionalFormatting>
  <conditionalFormatting sqref="R41">
    <cfRule type="expression" dxfId="903" priority="5">
      <formula>AND($J$41&lt;&gt;"",$J$41&gt;1500)</formula>
    </cfRule>
  </conditionalFormatting>
  <conditionalFormatting sqref="R42">
    <cfRule type="expression" dxfId="902" priority="4">
      <formula>AND($J$42&lt;&gt;"",$J$42&gt;1500)</formula>
    </cfRule>
  </conditionalFormatting>
  <conditionalFormatting sqref="R43">
    <cfRule type="expression" dxfId="901" priority="3">
      <formula>AND($J$43&lt;&gt;"",$J$43&gt;1500)</formula>
    </cfRule>
  </conditionalFormatting>
  <conditionalFormatting sqref="R44">
    <cfRule type="expression" dxfId="900" priority="2">
      <formula>AND($J$44&lt;&gt;"",$J$44&gt;1500)</formula>
    </cfRule>
  </conditionalFormatting>
  <conditionalFormatting sqref="R45">
    <cfRule type="expression" dxfId="899" priority="1">
      <formula>AND($J$45&lt;&gt;"",$J$45&gt;1500)</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o29</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AM</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37" priority="8">
      <formula>ISERROR(D22)</formula>
    </cfRule>
  </conditionalFormatting>
  <conditionalFormatting sqref="B111:S112 B65:C65 Q65:Q110 H105:N105 H65:I104 L65:N104 H106:I110 L106:N110 B66:B110 F66:F104">
    <cfRule type="containsErrors" dxfId="436" priority="7">
      <formula>ISERROR(B65)</formula>
    </cfRule>
  </conditionalFormatting>
  <conditionalFormatting sqref="O105:P105">
    <cfRule type="containsErrors" dxfId="435" priority="6">
      <formula>ISERROR(O105)</formula>
    </cfRule>
  </conditionalFormatting>
  <conditionalFormatting sqref="R65:S110">
    <cfRule type="containsErrors" dxfId="434" priority="5">
      <formula>ISERROR(R65)</formula>
    </cfRule>
  </conditionalFormatting>
  <conditionalFormatting sqref="C106">
    <cfRule type="containsErrors" dxfId="433" priority="4">
      <formula>ISERROR(C106)</formula>
    </cfRule>
  </conditionalFormatting>
  <conditionalFormatting sqref="C107:C110">
    <cfRule type="containsErrors" dxfId="432" priority="3">
      <formula>ISERROR(C107)</formula>
    </cfRule>
  </conditionalFormatting>
  <conditionalFormatting sqref="D67 D69 D71 D73 D75 D77 D79 D81 D83 D85 D87 D89 D91 D93 D95 D97 D99 D101 D103">
    <cfRule type="containsErrors" dxfId="431" priority="2">
      <formula>ISERROR(D67)</formula>
    </cfRule>
  </conditionalFormatting>
  <conditionalFormatting sqref="C67 C69 C71 C73 C75 C77 C79 C81 C83 C85 C87 C89 C91 C93 C95 C97 C99 C101 C103">
    <cfRule type="containsErrors" dxfId="430" priority="1">
      <formula>ISERROR(C67)</formula>
    </cfRule>
  </conditionalFormatting>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7">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o30</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AN</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29" priority="8">
      <formula>ISERROR(D22)</formula>
    </cfRule>
  </conditionalFormatting>
  <conditionalFormatting sqref="B111:S112 B65:C65 Q65:Q110 H105:N105 H65:I104 L65:N104 H106:I110 L106:N110 B66:B110 F66:F104">
    <cfRule type="containsErrors" dxfId="428" priority="7">
      <formula>ISERROR(B65)</formula>
    </cfRule>
  </conditionalFormatting>
  <conditionalFormatting sqref="O105:P105">
    <cfRule type="containsErrors" dxfId="427" priority="6">
      <formula>ISERROR(O105)</formula>
    </cfRule>
  </conditionalFormatting>
  <conditionalFormatting sqref="R65:S110">
    <cfRule type="containsErrors" dxfId="426" priority="5">
      <formula>ISERROR(R65)</formula>
    </cfRule>
  </conditionalFormatting>
  <conditionalFormatting sqref="C106">
    <cfRule type="containsErrors" dxfId="425" priority="4">
      <formula>ISERROR(C106)</formula>
    </cfRule>
  </conditionalFormatting>
  <conditionalFormatting sqref="C107:C110">
    <cfRule type="containsErrors" dxfId="424" priority="3">
      <formula>ISERROR(C107)</formula>
    </cfRule>
  </conditionalFormatting>
  <conditionalFormatting sqref="D67 D69 D71 D73 D75 D77 D79 D81 D83 D85 D87 D89 D91 D93 D95 D97 D99 D101 D103">
    <cfRule type="containsErrors" dxfId="423" priority="2">
      <formula>ISERROR(D67)</formula>
    </cfRule>
  </conditionalFormatting>
  <conditionalFormatting sqref="C67 C69 C71 C73 C75 C77 C79 C81 C83 C85 C87 C89 C91 C93 C95 C97 C99 C101 C103">
    <cfRule type="containsErrors" dxfId="422" priority="1">
      <formula>ISERROR(C67)</formula>
    </cfRule>
  </conditionalFormatting>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8">
    <outlinePr summaryBelow="0" summaryRight="0"/>
  </sheetPr>
  <dimension ref="B1:U519"/>
  <sheetViews>
    <sheetView workbookViewId="0">
      <pane xSplit="6" ySplit="31" topLeftCell="G56"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o31</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AO</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21" priority="8">
      <formula>ISERROR(D22)</formula>
    </cfRule>
  </conditionalFormatting>
  <conditionalFormatting sqref="B111:S112 B65:C65 Q65:Q110 H105:N105 H65:I104 L65:N104 H106:I110 L106:N110 B66:B110 F66:F104">
    <cfRule type="containsErrors" dxfId="420" priority="7">
      <formula>ISERROR(B65)</formula>
    </cfRule>
  </conditionalFormatting>
  <conditionalFormatting sqref="O105:P105">
    <cfRule type="containsErrors" dxfId="419" priority="6">
      <formula>ISERROR(O105)</formula>
    </cfRule>
  </conditionalFormatting>
  <conditionalFormatting sqref="R65:S110">
    <cfRule type="containsErrors" dxfId="418" priority="5">
      <formula>ISERROR(R65)</formula>
    </cfRule>
  </conditionalFormatting>
  <conditionalFormatting sqref="C106">
    <cfRule type="containsErrors" dxfId="417" priority="4">
      <formula>ISERROR(C106)</formula>
    </cfRule>
  </conditionalFormatting>
  <conditionalFormatting sqref="C107:C110">
    <cfRule type="containsErrors" dxfId="416" priority="3">
      <formula>ISERROR(C107)</formula>
    </cfRule>
  </conditionalFormatting>
  <conditionalFormatting sqref="D67 D69 D71 D73 D75 D77 D79 D81 D83 D85 D87 D89 D91 D93 D95 D97 D99 D101 D103">
    <cfRule type="containsErrors" dxfId="415" priority="2">
      <formula>ISERROR(D67)</formula>
    </cfRule>
  </conditionalFormatting>
  <conditionalFormatting sqref="C67 C69 C71 C73 C75 C77 C79 C81 C83 C85 C87 C89 C91 C93 C95 C97 C99 C101 C103">
    <cfRule type="containsErrors" dxfId="414" priority="1">
      <formula>ISERROR(C67)</formula>
    </cfRule>
  </conditionalFormatting>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9">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o32</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AP</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13" priority="8">
      <formula>ISERROR(D22)</formula>
    </cfRule>
  </conditionalFormatting>
  <conditionalFormatting sqref="B111:S112 B65:C65 Q65:Q110 H105:N105 H65:I104 L65:N104 H106:I110 L106:N110 B66:B110 F66:F104">
    <cfRule type="containsErrors" dxfId="412" priority="7">
      <formula>ISERROR(B65)</formula>
    </cfRule>
  </conditionalFormatting>
  <conditionalFormatting sqref="O105:P105">
    <cfRule type="containsErrors" dxfId="411" priority="6">
      <formula>ISERROR(O105)</formula>
    </cfRule>
  </conditionalFormatting>
  <conditionalFormatting sqref="R65:S110">
    <cfRule type="containsErrors" dxfId="410" priority="5">
      <formula>ISERROR(R65)</formula>
    </cfRule>
  </conditionalFormatting>
  <conditionalFormatting sqref="C106">
    <cfRule type="containsErrors" dxfId="409" priority="4">
      <formula>ISERROR(C106)</formula>
    </cfRule>
  </conditionalFormatting>
  <conditionalFormatting sqref="C107:C110">
    <cfRule type="containsErrors" dxfId="408" priority="3">
      <formula>ISERROR(C107)</formula>
    </cfRule>
  </conditionalFormatting>
  <conditionalFormatting sqref="D67 D69 D71 D73 D75 D77 D79 D81 D83 D85 D87 D89 D91 D93 D95 D97 D99 D101 D103">
    <cfRule type="containsErrors" dxfId="407" priority="2">
      <formula>ISERROR(D67)</formula>
    </cfRule>
  </conditionalFormatting>
  <conditionalFormatting sqref="C67 C69 C71 C73 C75 C77 C79 C81 C83 C85 C87 C89 C91 C93 C95 C97 C99 C101 C103">
    <cfRule type="containsErrors" dxfId="406" priority="1">
      <formula>ISERROR(C67)</formula>
    </cfRule>
  </conditionalFormatting>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0">
    <outlinePr summaryBelow="0" summaryRight="0"/>
  </sheetPr>
  <dimension ref="B1:U519"/>
  <sheetViews>
    <sheetView workbookViewId="0">
      <pane xSplit="6" ySplit="31" topLeftCell="G56"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o33</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AQ</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405" priority="8">
      <formula>ISERROR(D22)</formula>
    </cfRule>
  </conditionalFormatting>
  <conditionalFormatting sqref="B111:S112 B65:C65 Q65:Q110 H105:N105 H65:I104 L65:N104 H106:I110 L106:N110 B66:B110 F66:F104">
    <cfRule type="containsErrors" dxfId="404" priority="7">
      <formula>ISERROR(B65)</formula>
    </cfRule>
  </conditionalFormatting>
  <conditionalFormatting sqref="O105:P105">
    <cfRule type="containsErrors" dxfId="403" priority="6">
      <formula>ISERROR(O105)</formula>
    </cfRule>
  </conditionalFormatting>
  <conditionalFormatting sqref="R65:S110">
    <cfRule type="containsErrors" dxfId="402" priority="5">
      <formula>ISERROR(R65)</formula>
    </cfRule>
  </conditionalFormatting>
  <conditionalFormatting sqref="C106">
    <cfRule type="containsErrors" dxfId="401" priority="4">
      <formula>ISERROR(C106)</formula>
    </cfRule>
  </conditionalFormatting>
  <conditionalFormatting sqref="C107:C110">
    <cfRule type="containsErrors" dxfId="400" priority="3">
      <formula>ISERROR(C107)</formula>
    </cfRule>
  </conditionalFormatting>
  <conditionalFormatting sqref="D67 D69 D71 D73 D75 D77 D79 D81 D83 D85 D87 D89 D91 D93 D95 D97 D99 D101 D103">
    <cfRule type="containsErrors" dxfId="399" priority="2">
      <formula>ISERROR(D67)</formula>
    </cfRule>
  </conditionalFormatting>
  <conditionalFormatting sqref="C67 C69 C71 C73 C75 C77 C79 C81 C83 C85 C87 C89 C91 C93 C95 C97 C99 C101 C103">
    <cfRule type="containsErrors" dxfId="398" priority="1">
      <formula>ISERROR(C67)</formula>
    </cfRule>
  </conditionalFormatting>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o34</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AR</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397" priority="8">
      <formula>ISERROR(D22)</formula>
    </cfRule>
  </conditionalFormatting>
  <conditionalFormatting sqref="B111:S112 B65:C65 Q65:Q110 H105:N105 H65:I104 L65:N104 H106:I110 L106:N110 B66:B110 F66:F104">
    <cfRule type="containsErrors" dxfId="396" priority="7">
      <formula>ISERROR(B65)</formula>
    </cfRule>
  </conditionalFormatting>
  <conditionalFormatting sqref="O105:P105">
    <cfRule type="containsErrors" dxfId="395" priority="6">
      <formula>ISERROR(O105)</formula>
    </cfRule>
  </conditionalFormatting>
  <conditionalFormatting sqref="R65:S110">
    <cfRule type="containsErrors" dxfId="394" priority="5">
      <formula>ISERROR(R65)</formula>
    </cfRule>
  </conditionalFormatting>
  <conditionalFormatting sqref="C106">
    <cfRule type="containsErrors" dxfId="393" priority="4">
      <formula>ISERROR(C106)</formula>
    </cfRule>
  </conditionalFormatting>
  <conditionalFormatting sqref="C107:C110">
    <cfRule type="containsErrors" dxfId="392" priority="3">
      <formula>ISERROR(C107)</formula>
    </cfRule>
  </conditionalFormatting>
  <conditionalFormatting sqref="D67 D69 D71 D73 D75 D77 D79 D81 D83 D85 D87 D89 D91 D93 D95 D97 D99 D101 D103">
    <cfRule type="containsErrors" dxfId="391" priority="2">
      <formula>ISERROR(D67)</formula>
    </cfRule>
  </conditionalFormatting>
  <conditionalFormatting sqref="C67 C69 C71 C73 C75 C77 C79 C81 C83 C85 C87 C89 C91 C93 C95 C97 C99 C101 C103">
    <cfRule type="containsErrors" dxfId="390" priority="1">
      <formula>ISERROR(C67)</formula>
    </cfRule>
  </conditionalFormatting>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outlinePr summaryBelow="0" summaryRight="0"/>
  </sheetPr>
  <dimension ref="B1:U519"/>
  <sheetViews>
    <sheetView workbookViewId="0">
      <pane xSplit="6" ySplit="31" topLeftCell="G56"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o35</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AS</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389" priority="8">
      <formula>ISERROR(D22)</formula>
    </cfRule>
  </conditionalFormatting>
  <conditionalFormatting sqref="B111:S112 B65:C65 Q65:Q110 H105:N105 H65:I104 L65:N104 H106:I110 L106:N110 B66:B110 F66:F104">
    <cfRule type="containsErrors" dxfId="388" priority="7">
      <formula>ISERROR(B65)</formula>
    </cfRule>
  </conditionalFormatting>
  <conditionalFormatting sqref="O105:P105">
    <cfRule type="containsErrors" dxfId="387" priority="6">
      <formula>ISERROR(O105)</formula>
    </cfRule>
  </conditionalFormatting>
  <conditionalFormatting sqref="R65:S110">
    <cfRule type="containsErrors" dxfId="386" priority="5">
      <formula>ISERROR(R65)</formula>
    </cfRule>
  </conditionalFormatting>
  <conditionalFormatting sqref="C106">
    <cfRule type="containsErrors" dxfId="385" priority="4">
      <formula>ISERROR(C106)</formula>
    </cfRule>
  </conditionalFormatting>
  <conditionalFormatting sqref="C107:C110">
    <cfRule type="containsErrors" dxfId="384" priority="3">
      <formula>ISERROR(C107)</formula>
    </cfRule>
  </conditionalFormatting>
  <conditionalFormatting sqref="D67 D69 D71 D73 D75 D77 D79 D81 D83 D85 D87 D89 D91 D93 D95 D97 D99 D101 D103">
    <cfRule type="containsErrors" dxfId="383" priority="2">
      <formula>ISERROR(D67)</formula>
    </cfRule>
  </conditionalFormatting>
  <conditionalFormatting sqref="C67 C69 C71 C73 C75 C77 C79 C81 C83 C85 C87 C89 C91 C93 C95 C97 C99 C101 C103">
    <cfRule type="containsErrors" dxfId="382" priority="1">
      <formula>ISERROR(C67)</formula>
    </cfRule>
  </conditionalFormatting>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3">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S58" sqref="S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o36</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AT</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381" priority="8">
      <formula>ISERROR(D22)</formula>
    </cfRule>
  </conditionalFormatting>
  <conditionalFormatting sqref="B111:S112 B65:C65 Q65:Q110 H105:N105 H65:I104 L65:N104 H106:I110 L106:N110 B66:B110 F66:F104">
    <cfRule type="containsErrors" dxfId="380" priority="7">
      <formula>ISERROR(B65)</formula>
    </cfRule>
  </conditionalFormatting>
  <conditionalFormatting sqref="O105:P105">
    <cfRule type="containsErrors" dxfId="379" priority="6">
      <formula>ISERROR(O105)</formula>
    </cfRule>
  </conditionalFormatting>
  <conditionalFormatting sqref="R65:S110">
    <cfRule type="containsErrors" dxfId="378" priority="5">
      <formula>ISERROR(R65)</formula>
    </cfRule>
  </conditionalFormatting>
  <conditionalFormatting sqref="C106">
    <cfRule type="containsErrors" dxfId="377" priority="4">
      <formula>ISERROR(C106)</formula>
    </cfRule>
  </conditionalFormatting>
  <conditionalFormatting sqref="C107:C110">
    <cfRule type="containsErrors" dxfId="376" priority="3">
      <formula>ISERROR(C107)</formula>
    </cfRule>
  </conditionalFormatting>
  <conditionalFormatting sqref="D67 D69 D71 D73 D75 D77 D79 D81 D83 D85 D87 D89 D91 D93 D95 D97 D99 D101 D103">
    <cfRule type="containsErrors" dxfId="375" priority="2">
      <formula>ISERROR(D67)</formula>
    </cfRule>
  </conditionalFormatting>
  <conditionalFormatting sqref="C67 C69 C71 C73 C75 C77 C79 C81 C83 C85 C87 C89 C91 C93 C95 C97 C99 C101 C103">
    <cfRule type="containsErrors" dxfId="374" priority="1">
      <formula>ISERROR(C67)</formula>
    </cfRule>
  </conditionalFormatting>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o37</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AU</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373" priority="8">
      <formula>ISERROR(D22)</formula>
    </cfRule>
  </conditionalFormatting>
  <conditionalFormatting sqref="B111:S112 B65:C65 Q65:Q110 H105:N105 H65:I104 L65:N104 H106:I110 L106:N110 B66:B110 F66:F104">
    <cfRule type="containsErrors" dxfId="372" priority="7">
      <formula>ISERROR(B65)</formula>
    </cfRule>
  </conditionalFormatting>
  <conditionalFormatting sqref="O105:P105">
    <cfRule type="containsErrors" dxfId="371" priority="6">
      <formula>ISERROR(O105)</formula>
    </cfRule>
  </conditionalFormatting>
  <conditionalFormatting sqref="R65:S110">
    <cfRule type="containsErrors" dxfId="370" priority="5">
      <formula>ISERROR(R65)</formula>
    </cfRule>
  </conditionalFormatting>
  <conditionalFormatting sqref="C106">
    <cfRule type="containsErrors" dxfId="369" priority="4">
      <formula>ISERROR(C106)</formula>
    </cfRule>
  </conditionalFormatting>
  <conditionalFormatting sqref="C107:C110">
    <cfRule type="containsErrors" dxfId="368" priority="3">
      <formula>ISERROR(C107)</formula>
    </cfRule>
  </conditionalFormatting>
  <conditionalFormatting sqref="D67 D69 D71 D73 D75 D77 D79 D81 D83 D85 D87 D89 D91 D93 D95 D97 D99 D101 D103">
    <cfRule type="containsErrors" dxfId="367" priority="2">
      <formula>ISERROR(D67)</formula>
    </cfRule>
  </conditionalFormatting>
  <conditionalFormatting sqref="C67 C69 C71 C73 C75 C77 C79 C81 C83 C85 C87 C89 C91 C93 C95 C97 C99 C101 C103">
    <cfRule type="containsErrors" dxfId="366" priority="1">
      <formula>ISERROR(C67)</formula>
    </cfRule>
  </conditionalFormatting>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o38</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AV</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365" priority="8">
      <formula>ISERROR(D22)</formula>
    </cfRule>
  </conditionalFormatting>
  <conditionalFormatting sqref="B111:S112 B65:C65 Q65:Q110 H105:N105 H65:I104 L65:N104 H106:I110 L106:N110 B66:B110 F66:F104">
    <cfRule type="containsErrors" dxfId="364" priority="7">
      <formula>ISERROR(B65)</formula>
    </cfRule>
  </conditionalFormatting>
  <conditionalFormatting sqref="O105:P105">
    <cfRule type="containsErrors" dxfId="363" priority="6">
      <formula>ISERROR(O105)</formula>
    </cfRule>
  </conditionalFormatting>
  <conditionalFormatting sqref="R65:S110">
    <cfRule type="containsErrors" dxfId="362" priority="5">
      <formula>ISERROR(R65)</formula>
    </cfRule>
  </conditionalFormatting>
  <conditionalFormatting sqref="C106">
    <cfRule type="containsErrors" dxfId="361" priority="4">
      <formula>ISERROR(C106)</formula>
    </cfRule>
  </conditionalFormatting>
  <conditionalFormatting sqref="C107:C110">
    <cfRule type="containsErrors" dxfId="360" priority="3">
      <formula>ISERROR(C107)</formula>
    </cfRule>
  </conditionalFormatting>
  <conditionalFormatting sqref="D67 D69 D71 D73 D75 D77 D79 D81 D83 D85 D87 D89 D91 D93 D95 D97 D99 D101 D103">
    <cfRule type="containsErrors" dxfId="359" priority="2">
      <formula>ISERROR(D67)</formula>
    </cfRule>
  </conditionalFormatting>
  <conditionalFormatting sqref="C67 C69 C71 C73 C75 C77 C79 C81 C83 C85 C87 C89 C91 C93 C95 C97 C99 C101 C103">
    <cfRule type="containsErrors" dxfId="358" priority="1">
      <formula>ISERROR(C67)</formula>
    </cfRule>
  </conditionalFormatting>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6"/>
  <sheetViews>
    <sheetView workbookViewId="0">
      <selection activeCell="P10" sqref="P10"/>
    </sheetView>
  </sheetViews>
  <sheetFormatPr defaultRowHeight="13.5"/>
  <cols>
    <col min="8" max="8" width="10.5" bestFit="1" customWidth="1"/>
  </cols>
  <sheetData>
    <row r="1" spans="1:156" s="1483" customFormat="1" ht="29.25" customHeight="1">
      <c r="B1" s="1485" t="s">
        <v>6768</v>
      </c>
      <c r="E1" s="1580"/>
      <c r="F1" s="1581"/>
      <c r="G1" s="1603"/>
      <c r="H1" s="1494"/>
      <c r="Q1" s="1604"/>
      <c r="R1" s="1604"/>
      <c r="S1" s="1604"/>
      <c r="T1" s="1604"/>
      <c r="U1" s="1495"/>
      <c r="V1" s="1590"/>
      <c r="W1" s="1590"/>
      <c r="X1" s="1590"/>
      <c r="Y1" s="1590"/>
      <c r="Z1" s="1605"/>
      <c r="AA1" s="1605"/>
      <c r="AB1" s="1605"/>
      <c r="AC1" s="1604"/>
      <c r="AE1" s="1591"/>
      <c r="AI1" s="1591"/>
      <c r="AK1" s="1581"/>
      <c r="AL1" s="1495"/>
      <c r="AM1" s="1606"/>
      <c r="AN1" s="1606"/>
      <c r="AO1" s="1606"/>
      <c r="AP1" s="1581"/>
      <c r="AQ1" s="1606"/>
      <c r="AR1" s="1497"/>
      <c r="AS1" s="1495"/>
      <c r="AT1" s="1497"/>
      <c r="AU1" s="1496"/>
      <c r="AV1" s="1581"/>
      <c r="AW1" s="1496"/>
      <c r="AX1" s="1581"/>
      <c r="AY1" s="1607"/>
      <c r="AZ1" s="1495"/>
      <c r="BA1" s="1495"/>
      <c r="BB1" s="1496"/>
      <c r="BC1" s="1581"/>
      <c r="BD1" s="1581"/>
      <c r="BE1" s="1495"/>
      <c r="BF1" s="1497"/>
      <c r="BG1" s="1495"/>
      <c r="BH1" s="1604"/>
      <c r="BI1" s="1496"/>
      <c r="BJ1" s="1581"/>
      <c r="BK1" s="1496"/>
      <c r="BL1" s="1581"/>
      <c r="BN1" s="1608"/>
      <c r="BQ1" s="1609"/>
      <c r="BT1" s="1610"/>
      <c r="BW1" s="1609"/>
      <c r="BZ1" s="1609"/>
      <c r="CC1" s="1611"/>
      <c r="CK1" s="1612"/>
      <c r="CN1" s="1611" t="s">
        <v>6769</v>
      </c>
      <c r="CO1" s="1611"/>
      <c r="CP1" s="1611"/>
      <c r="CQ1" s="1611"/>
      <c r="CR1" s="1611"/>
      <c r="CS1" s="1611"/>
      <c r="CT1" s="1611"/>
      <c r="CU1" s="1611"/>
      <c r="CV1" s="1611"/>
      <c r="CW1" s="1721" t="s">
        <v>6770</v>
      </c>
      <c r="CX1" s="1722"/>
      <c r="CY1" s="1722"/>
      <c r="CZ1" s="1722"/>
      <c r="DA1" s="1722"/>
      <c r="DB1" s="1722"/>
      <c r="DC1" s="1722"/>
      <c r="DD1" s="1722"/>
      <c r="DE1" s="1722"/>
      <c r="DF1" s="1722"/>
      <c r="DG1" s="1722"/>
      <c r="DH1" s="1722"/>
      <c r="DI1" s="1722"/>
      <c r="DJ1" s="1722"/>
      <c r="DK1" s="1722"/>
      <c r="DL1" s="1722"/>
      <c r="DM1" s="1722"/>
      <c r="DN1" s="1722"/>
      <c r="DO1" s="1722"/>
      <c r="DP1" s="1722"/>
      <c r="DQ1" s="1722"/>
      <c r="DR1" s="1722"/>
      <c r="DS1" s="1722"/>
      <c r="DT1" s="1722"/>
      <c r="DU1" s="1722"/>
      <c r="DV1" s="1722"/>
      <c r="DW1" s="1722"/>
      <c r="DX1" s="1722"/>
      <c r="DY1" s="1722"/>
      <c r="DZ1" s="1722"/>
      <c r="EA1" s="1722"/>
      <c r="EB1" s="1722"/>
      <c r="EC1" s="1722"/>
      <c r="ED1" s="1722"/>
      <c r="EE1" s="1722"/>
      <c r="EF1" s="1722"/>
      <c r="EG1" s="1722"/>
      <c r="EH1" s="1722"/>
      <c r="EI1" s="1722"/>
      <c r="EJ1" s="1605"/>
      <c r="EK1" s="1605"/>
      <c r="EL1" s="1605"/>
      <c r="EM1" s="1605"/>
      <c r="EN1" s="1605"/>
      <c r="EO1" s="1605"/>
      <c r="EP1" s="1605"/>
      <c r="EQ1" s="1605"/>
      <c r="ER1" s="1605"/>
      <c r="ES1" s="1605"/>
      <c r="ET1" s="1605"/>
      <c r="EU1" s="1605"/>
      <c r="EV1" s="1605"/>
      <c r="EW1" s="1605"/>
      <c r="EX1" s="1605"/>
      <c r="EZ1" s="1488"/>
    </row>
    <row r="2" spans="1:156" s="1483" customFormat="1" ht="15.75" customHeight="1">
      <c r="A2" s="1604"/>
      <c r="B2" s="1484"/>
      <c r="D2" s="1583"/>
      <c r="E2" s="1487"/>
      <c r="F2" s="1488"/>
      <c r="G2" s="1489" t="s">
        <v>6646</v>
      </c>
      <c r="H2" s="1490"/>
      <c r="I2" s="1490"/>
      <c r="J2" s="1490"/>
      <c r="K2" s="1490"/>
      <c r="L2" s="1490"/>
      <c r="M2" s="1490"/>
      <c r="N2" s="1490"/>
      <c r="O2" s="1490"/>
      <c r="P2" s="1490"/>
      <c r="Q2" s="1490"/>
      <c r="R2" s="1490"/>
      <c r="S2" s="1490"/>
      <c r="T2" s="1490"/>
      <c r="U2" s="1490"/>
      <c r="V2" s="1490"/>
      <c r="W2" s="1490"/>
      <c r="X2" s="1490"/>
      <c r="Y2" s="1490"/>
      <c r="Z2" s="1490"/>
      <c r="AA2" s="1490"/>
      <c r="AB2" s="1490"/>
      <c r="AC2" s="1492" t="s">
        <v>6771</v>
      </c>
      <c r="AD2" s="1490"/>
      <c r="AE2" s="1490"/>
      <c r="AF2" s="1490"/>
      <c r="AG2" s="1490"/>
      <c r="AH2" s="1490"/>
      <c r="AI2" s="1490"/>
      <c r="AJ2" s="1490"/>
      <c r="AK2" s="1490"/>
      <c r="AL2" s="1490"/>
      <c r="AM2" s="1490"/>
      <c r="AN2" s="1490"/>
      <c r="AO2" s="1490"/>
      <c r="AP2" s="1490"/>
      <c r="AQ2" s="1490"/>
      <c r="AR2" s="1490"/>
      <c r="AS2" s="1490"/>
      <c r="AT2" s="1490"/>
      <c r="AU2" s="1490"/>
      <c r="AV2" s="1490"/>
      <c r="AW2" s="1490"/>
      <c r="AX2" s="1490"/>
      <c r="AY2" s="1489"/>
      <c r="AZ2" s="1490"/>
      <c r="BA2" s="1490"/>
      <c r="BB2" s="1490"/>
      <c r="BC2" s="1490"/>
      <c r="BD2" s="1490"/>
      <c r="BE2" s="1490"/>
      <c r="BF2" s="1490"/>
      <c r="BG2" s="1490"/>
      <c r="BH2" s="1490"/>
      <c r="BI2" s="1490"/>
      <c r="BJ2" s="1490"/>
      <c r="BK2" s="1490"/>
      <c r="BL2" s="1490"/>
      <c r="BM2" s="1492" t="s">
        <v>6772</v>
      </c>
      <c r="BN2" s="1490"/>
      <c r="BO2" s="1490"/>
      <c r="BP2" s="1490"/>
      <c r="BQ2" s="1490"/>
      <c r="BR2" s="1490"/>
      <c r="BS2" s="1490"/>
      <c r="BT2" s="1490"/>
      <c r="BU2" s="1490"/>
      <c r="BV2" s="1490"/>
      <c r="BW2" s="1490"/>
      <c r="BX2" s="1490"/>
      <c r="BY2" s="1490"/>
      <c r="BZ2" s="1490"/>
      <c r="CA2" s="1490"/>
      <c r="CB2" s="1490"/>
      <c r="CC2" s="1490"/>
      <c r="CD2" s="1490"/>
      <c r="CE2" s="1490"/>
      <c r="CF2" s="1490"/>
      <c r="CG2" s="1490"/>
      <c r="CH2" s="1490"/>
      <c r="CI2" s="1490"/>
      <c r="CJ2" s="1490"/>
      <c r="CK2" s="1490"/>
      <c r="CL2" s="1490"/>
      <c r="CM2" s="1490"/>
      <c r="CN2" s="1490"/>
      <c r="CO2" s="1490"/>
      <c r="CP2" s="1490"/>
      <c r="CQ2" s="1490"/>
      <c r="CR2" s="1490"/>
      <c r="CS2" s="1490"/>
      <c r="CT2" s="1490"/>
      <c r="CU2" s="1490"/>
      <c r="CV2" s="1490"/>
      <c r="CW2" s="1492" t="s">
        <v>6652</v>
      </c>
      <c r="CX2" s="1490"/>
      <c r="CY2" s="1490"/>
      <c r="CZ2" s="1490"/>
      <c r="DA2" s="1490"/>
      <c r="DB2" s="1490"/>
      <c r="DC2" s="1490"/>
      <c r="DD2" s="1490"/>
      <c r="DE2" s="1490"/>
      <c r="DF2" s="1490"/>
      <c r="DG2" s="1490"/>
      <c r="DH2" s="1490"/>
      <c r="DI2" s="1490"/>
      <c r="DJ2" s="1490"/>
      <c r="DK2" s="1490"/>
      <c r="DL2" s="1490"/>
      <c r="DM2" s="1490"/>
      <c r="DN2" s="1490"/>
      <c r="DO2" s="1490"/>
      <c r="DP2" s="1490"/>
      <c r="DQ2" s="1490"/>
      <c r="DR2" s="1490"/>
      <c r="DS2" s="1490"/>
      <c r="DT2" s="1490"/>
      <c r="DU2" s="1490"/>
      <c r="DV2" s="1490"/>
      <c r="DW2" s="1490"/>
      <c r="DX2" s="1490"/>
      <c r="DY2" s="1490"/>
      <c r="DZ2" s="1490"/>
      <c r="EA2" s="1490"/>
      <c r="EB2" s="1490"/>
      <c r="EC2" s="1490"/>
      <c r="ED2" s="1490"/>
      <c r="EE2" s="1490"/>
      <c r="EF2" s="1490"/>
      <c r="EG2" s="1490"/>
      <c r="EH2" s="1490"/>
      <c r="EI2" s="1490"/>
      <c r="EJ2" s="1490"/>
      <c r="EK2" s="1490"/>
      <c r="EL2" s="1490"/>
      <c r="EM2" s="1490"/>
      <c r="EN2" s="1490"/>
      <c r="EO2" s="1490"/>
      <c r="EP2" s="1490"/>
      <c r="EQ2" s="1490"/>
      <c r="ER2" s="1490"/>
      <c r="ES2" s="1490"/>
      <c r="ET2" s="1490"/>
      <c r="EU2" s="1490"/>
      <c r="EV2" s="1490"/>
      <c r="EW2" s="1490"/>
      <c r="EX2" s="1493"/>
    </row>
    <row r="3" spans="1:156" s="1483" customFormat="1" ht="25.5" customHeight="1">
      <c r="A3" s="1488"/>
      <c r="B3" s="1484"/>
      <c r="D3" s="1498"/>
      <c r="E3" s="1487"/>
      <c r="F3" s="1488"/>
      <c r="G3" s="1489" t="s">
        <v>6654</v>
      </c>
      <c r="H3" s="1499"/>
      <c r="I3" s="1499"/>
      <c r="J3" s="1499"/>
      <c r="K3" s="1499"/>
      <c r="L3" s="1489" t="s">
        <v>6655</v>
      </c>
      <c r="M3" s="1499"/>
      <c r="N3" s="1499"/>
      <c r="O3" s="1499"/>
      <c r="P3" s="1499"/>
      <c r="Q3" s="1499"/>
      <c r="R3" s="1499"/>
      <c r="S3" s="1499"/>
      <c r="T3" s="1499"/>
      <c r="U3" s="1499"/>
      <c r="V3" s="1500"/>
      <c r="W3" s="1500"/>
      <c r="X3" s="1500"/>
      <c r="Y3" s="1500"/>
      <c r="Z3" s="1501" t="s">
        <v>6773</v>
      </c>
      <c r="AA3" s="1502"/>
      <c r="AB3" s="1723" t="s">
        <v>6774</v>
      </c>
      <c r="AC3" s="1489" t="s">
        <v>6775</v>
      </c>
      <c r="AD3" s="1499"/>
      <c r="AE3" s="1499"/>
      <c r="AF3" s="1499"/>
      <c r="AG3" s="1499"/>
      <c r="AH3" s="1499"/>
      <c r="AI3" s="1499"/>
      <c r="AJ3" s="1503"/>
      <c r="AK3" s="1499" t="s">
        <v>6776</v>
      </c>
      <c r="AL3" s="1500"/>
      <c r="AM3" s="1500"/>
      <c r="AN3" s="1504"/>
      <c r="AO3" s="1499"/>
      <c r="AP3" s="1499"/>
      <c r="AQ3" s="1500"/>
      <c r="AR3" s="1505"/>
      <c r="AS3" s="1500"/>
      <c r="AT3" s="1505"/>
      <c r="AU3" s="1504"/>
      <c r="AV3" s="1499"/>
      <c r="AW3" s="1504"/>
      <c r="AX3" s="1499"/>
      <c r="AY3" s="1489" t="s">
        <v>6777</v>
      </c>
      <c r="AZ3" s="1500"/>
      <c r="BA3" s="1500"/>
      <c r="BB3" s="1504"/>
      <c r="BC3" s="1499"/>
      <c r="BD3" s="1499"/>
      <c r="BE3" s="1500"/>
      <c r="BF3" s="1505"/>
      <c r="BG3" s="1500"/>
      <c r="BH3" s="1505"/>
      <c r="BI3" s="1504"/>
      <c r="BJ3" s="1499"/>
      <c r="BK3" s="1504"/>
      <c r="BL3" s="1499"/>
      <c r="BM3" s="1489" t="s">
        <v>6778</v>
      </c>
      <c r="BN3" s="1500"/>
      <c r="BO3" s="1499"/>
      <c r="BP3" s="1499"/>
      <c r="BQ3" s="1500"/>
      <c r="BR3" s="1499"/>
      <c r="BS3" s="1499"/>
      <c r="BT3" s="1500"/>
      <c r="BU3" s="1499"/>
      <c r="BV3" s="1499"/>
      <c r="BW3" s="1500"/>
      <c r="BX3" s="1499"/>
      <c r="BY3" s="1499"/>
      <c r="BZ3" s="1500"/>
      <c r="CA3" s="1499"/>
      <c r="CB3" s="1500"/>
      <c r="CC3" s="1489" t="s">
        <v>6779</v>
      </c>
      <c r="CD3" s="1499"/>
      <c r="CE3" s="1499"/>
      <c r="CF3" s="1499"/>
      <c r="CG3" s="1499"/>
      <c r="CH3" s="1499"/>
      <c r="CI3" s="1499"/>
      <c r="CJ3" s="1499"/>
      <c r="CK3" s="1500"/>
      <c r="CL3" s="1499"/>
      <c r="CM3" s="1499"/>
      <c r="CN3" s="1613" t="s">
        <v>6780</v>
      </c>
      <c r="CO3" s="1500"/>
      <c r="CP3" s="1500"/>
      <c r="CQ3" s="1500"/>
      <c r="CR3" s="1500"/>
      <c r="CS3" s="1500"/>
      <c r="CT3" s="1500"/>
      <c r="CU3" s="1500"/>
      <c r="CV3" s="1500"/>
      <c r="CW3" s="1489" t="s">
        <v>6781</v>
      </c>
      <c r="CX3" s="1499"/>
      <c r="CY3" s="1499"/>
      <c r="CZ3" s="1499"/>
      <c r="DA3" s="1499"/>
      <c r="DB3" s="1499"/>
      <c r="DC3" s="1499"/>
      <c r="DD3" s="1499"/>
      <c r="DE3" s="1499"/>
      <c r="DF3" s="1499"/>
      <c r="DG3" s="1499"/>
      <c r="DH3" s="1499"/>
      <c r="DI3" s="1499"/>
      <c r="DJ3" s="1499"/>
      <c r="DK3" s="1499"/>
      <c r="DL3" s="1499"/>
      <c r="DM3" s="1499"/>
      <c r="DN3" s="1499"/>
      <c r="DO3" s="1499"/>
      <c r="DP3" s="1499"/>
      <c r="DQ3" s="1499"/>
      <c r="DR3" s="1499"/>
      <c r="DS3" s="1499"/>
      <c r="DT3" s="1499"/>
      <c r="DU3" s="1499"/>
      <c r="DV3" s="1499"/>
      <c r="DW3" s="1499"/>
      <c r="DX3" s="1499"/>
      <c r="DY3" s="1499"/>
      <c r="DZ3" s="1499"/>
      <c r="EA3" s="1499"/>
      <c r="EB3" s="1499"/>
      <c r="EC3" s="1499"/>
      <c r="ED3" s="1499"/>
      <c r="EE3" s="1499"/>
      <c r="EF3" s="1499"/>
      <c r="EG3" s="1499"/>
      <c r="EH3" s="1499"/>
      <c r="EI3" s="1499"/>
      <c r="EJ3" s="1725" t="s">
        <v>6782</v>
      </c>
      <c r="EK3" s="1726"/>
      <c r="EL3" s="1726"/>
      <c r="EM3" s="1726"/>
      <c r="EN3" s="1726"/>
      <c r="EO3" s="1726"/>
      <c r="EP3" s="1726"/>
      <c r="EQ3" s="1726"/>
      <c r="ER3" s="1726"/>
      <c r="ES3" s="1726"/>
      <c r="ET3" s="1726"/>
      <c r="EU3" s="1726"/>
      <c r="EV3" s="1726"/>
      <c r="EW3" s="1726"/>
      <c r="EX3" s="1727"/>
    </row>
    <row r="4" spans="1:156" s="1483" customFormat="1" ht="24.75" customHeight="1">
      <c r="B4" s="1508" t="s">
        <v>6667</v>
      </c>
      <c r="C4" s="1509"/>
      <c r="D4" s="1509"/>
      <c r="E4" s="1510"/>
      <c r="F4" s="1509"/>
      <c r="G4" s="1511" t="s">
        <v>6668</v>
      </c>
      <c r="H4" s="1512"/>
      <c r="I4" s="1513" t="s">
        <v>6669</v>
      </c>
      <c r="J4" s="1512"/>
      <c r="K4" s="1512"/>
      <c r="L4" s="1511" t="s">
        <v>6670</v>
      </c>
      <c r="M4" s="1512"/>
      <c r="N4" s="1514"/>
      <c r="O4" s="1515" t="s">
        <v>6671</v>
      </c>
      <c r="P4" s="1516"/>
      <c r="Q4" s="1512" t="s">
        <v>6672</v>
      </c>
      <c r="R4" s="1512"/>
      <c r="S4" s="1512"/>
      <c r="T4" s="1512"/>
      <c r="U4" s="1514"/>
      <c r="V4" s="1517" t="s">
        <v>6673</v>
      </c>
      <c r="W4" s="1517"/>
      <c r="X4" s="1517"/>
      <c r="Y4" s="1517"/>
      <c r="Z4" s="1511" t="s">
        <v>6674</v>
      </c>
      <c r="AA4" s="1512"/>
      <c r="AB4" s="1724"/>
      <c r="AC4" s="1511" t="s">
        <v>6676</v>
      </c>
      <c r="AD4" s="1512"/>
      <c r="AE4" s="1519" t="s">
        <v>6677</v>
      </c>
      <c r="AF4" s="1512"/>
      <c r="AG4" s="1512"/>
      <c r="AH4" s="1512"/>
      <c r="AI4" s="1519" t="s">
        <v>6678</v>
      </c>
      <c r="AJ4" s="1520"/>
      <c r="AK4" s="1521" t="s">
        <v>6679</v>
      </c>
      <c r="AL4" s="1522"/>
      <c r="AM4" s="1522"/>
      <c r="AN4" s="1523"/>
      <c r="AO4" s="1521"/>
      <c r="AP4" s="1524" t="s">
        <v>6680</v>
      </c>
      <c r="AQ4" s="1522"/>
      <c r="AR4" s="1525"/>
      <c r="AS4" s="1522"/>
      <c r="AT4" s="1525"/>
      <c r="AU4" s="1523"/>
      <c r="AV4" s="1521"/>
      <c r="AW4" s="1526"/>
      <c r="AX4" s="1728" t="s">
        <v>6783</v>
      </c>
      <c r="AY4" s="1521" t="s">
        <v>6679</v>
      </c>
      <c r="AZ4" s="1522"/>
      <c r="BA4" s="1522"/>
      <c r="BB4" s="1523"/>
      <c r="BC4" s="1521"/>
      <c r="BD4" s="1524" t="s">
        <v>6680</v>
      </c>
      <c r="BE4" s="1522"/>
      <c r="BF4" s="1525"/>
      <c r="BG4" s="1522"/>
      <c r="BH4" s="1525"/>
      <c r="BI4" s="1523"/>
      <c r="BJ4" s="1521"/>
      <c r="BK4" s="1526"/>
      <c r="BL4" s="1728" t="s">
        <v>6783</v>
      </c>
      <c r="BM4" s="1529">
        <v>1</v>
      </c>
      <c r="BN4" s="1530"/>
      <c r="BO4" s="1531"/>
      <c r="BP4" s="1532">
        <v>2</v>
      </c>
      <c r="BQ4" s="1530"/>
      <c r="BR4" s="1531"/>
      <c r="BS4" s="1532">
        <v>3</v>
      </c>
      <c r="BT4" s="1530"/>
      <c r="BU4" s="1531"/>
      <c r="BV4" s="1532">
        <v>4</v>
      </c>
      <c r="BW4" s="1530"/>
      <c r="BX4" s="1531"/>
      <c r="BY4" s="1532">
        <v>5</v>
      </c>
      <c r="BZ4" s="1530"/>
      <c r="CA4" s="1531"/>
      <c r="CB4" s="1533" t="s">
        <v>6688</v>
      </c>
      <c r="CC4" s="1528" t="s">
        <v>6784</v>
      </c>
      <c r="CD4" s="1614"/>
      <c r="CE4" s="1519" t="s">
        <v>6785</v>
      </c>
      <c r="CF4" s="1615"/>
      <c r="CG4" s="1615"/>
      <c r="CH4" s="1615"/>
      <c r="CI4" s="1615"/>
      <c r="CJ4" s="1615"/>
      <c r="CK4" s="1614"/>
      <c r="CL4" s="1519" t="s">
        <v>6678</v>
      </c>
      <c r="CM4" s="1615"/>
      <c r="CN4" s="1730" t="s">
        <v>6786</v>
      </c>
      <c r="CO4" s="1517" t="s">
        <v>6689</v>
      </c>
      <c r="CP4" s="1517"/>
      <c r="CQ4" s="1537" t="s">
        <v>6690</v>
      </c>
      <c r="CR4" s="1538"/>
      <c r="CS4" s="1537" t="s">
        <v>6691</v>
      </c>
      <c r="CT4" s="1538"/>
      <c r="CU4" s="1539" t="s">
        <v>6688</v>
      </c>
      <c r="CV4" s="1517"/>
      <c r="CW4" s="1540" t="s">
        <v>6692</v>
      </c>
      <c r="CX4" s="1541"/>
      <c r="CY4" s="1541"/>
      <c r="CZ4" s="1542" t="s">
        <v>6693</v>
      </c>
      <c r="DA4" s="1541"/>
      <c r="DB4" s="1541"/>
      <c r="DC4" s="1542" t="s">
        <v>6694</v>
      </c>
      <c r="DD4" s="1541"/>
      <c r="DE4" s="1541"/>
      <c r="DF4" s="1542" t="s">
        <v>6695</v>
      </c>
      <c r="DG4" s="1541"/>
      <c r="DH4" s="1541"/>
      <c r="DI4" s="1542" t="s">
        <v>6696</v>
      </c>
      <c r="DJ4" s="1541"/>
      <c r="DK4" s="1541"/>
      <c r="DL4" s="1542" t="s">
        <v>6697</v>
      </c>
      <c r="DM4" s="1541"/>
      <c r="DN4" s="1541"/>
      <c r="DO4" s="1542" t="s">
        <v>6698</v>
      </c>
      <c r="DP4" s="1541"/>
      <c r="DQ4" s="1541"/>
      <c r="DR4" s="1542" t="s">
        <v>6699</v>
      </c>
      <c r="DS4" s="1541"/>
      <c r="DT4" s="1541"/>
      <c r="DU4" s="1542" t="s">
        <v>6700</v>
      </c>
      <c r="DV4" s="1541"/>
      <c r="DW4" s="1541"/>
      <c r="DX4" s="1542" t="s">
        <v>6701</v>
      </c>
      <c r="DY4" s="1541"/>
      <c r="DZ4" s="1541"/>
      <c r="EA4" s="1542" t="s">
        <v>6702</v>
      </c>
      <c r="EB4" s="1541"/>
      <c r="EC4" s="1541"/>
      <c r="ED4" s="1542" t="s">
        <v>6703</v>
      </c>
      <c r="EE4" s="1541"/>
      <c r="EF4" s="1541"/>
      <c r="EG4" s="1542" t="s">
        <v>6704</v>
      </c>
      <c r="EH4" s="1541"/>
      <c r="EI4" s="1541"/>
      <c r="EJ4" s="1540" t="s">
        <v>6705</v>
      </c>
      <c r="EK4" s="1541"/>
      <c r="EL4" s="1541"/>
      <c r="EM4" s="1542" t="s">
        <v>6706</v>
      </c>
      <c r="EN4" s="1541"/>
      <c r="EO4" s="1541"/>
      <c r="EP4" s="1542" t="s">
        <v>6707</v>
      </c>
      <c r="EQ4" s="1541"/>
      <c r="ER4" s="1541"/>
      <c r="ES4" s="1542" t="s">
        <v>6708</v>
      </c>
      <c r="ET4" s="1541"/>
      <c r="EU4" s="1541"/>
      <c r="EV4" s="1542" t="s">
        <v>6709</v>
      </c>
      <c r="EW4" s="1541"/>
      <c r="EX4" s="1616"/>
    </row>
    <row r="5" spans="1:156" s="1483" customFormat="1" ht="60.75" customHeight="1" thickBot="1">
      <c r="A5" s="1546"/>
      <c r="B5" s="1547" t="s">
        <v>625</v>
      </c>
      <c r="C5" s="1548" t="s">
        <v>626</v>
      </c>
      <c r="D5" s="1549" t="s">
        <v>3219</v>
      </c>
      <c r="E5" s="1548" t="s">
        <v>3220</v>
      </c>
      <c r="F5" s="1550" t="s">
        <v>3221</v>
      </c>
      <c r="G5" s="1551" t="s">
        <v>6715</v>
      </c>
      <c r="H5" s="1548" t="s">
        <v>630</v>
      </c>
      <c r="I5" s="1552" t="s">
        <v>132</v>
      </c>
      <c r="J5" s="1553" t="s">
        <v>631</v>
      </c>
      <c r="K5" s="1554" t="s">
        <v>6716</v>
      </c>
      <c r="L5" s="1617" t="s">
        <v>633</v>
      </c>
      <c r="M5" s="1618" t="s">
        <v>634</v>
      </c>
      <c r="N5" s="1556" t="s">
        <v>635</v>
      </c>
      <c r="O5" s="1555" t="s">
        <v>636</v>
      </c>
      <c r="P5" s="1556" t="s">
        <v>637</v>
      </c>
      <c r="Q5" s="1650" t="s">
        <v>638</v>
      </c>
      <c r="R5" s="1651" t="s">
        <v>639</v>
      </c>
      <c r="S5" s="1651" t="s">
        <v>640</v>
      </c>
      <c r="T5" s="1652" t="s">
        <v>6801</v>
      </c>
      <c r="U5" s="1653" t="s">
        <v>6802</v>
      </c>
      <c r="V5" s="1557" t="s">
        <v>3222</v>
      </c>
      <c r="W5" s="1558" t="s">
        <v>642</v>
      </c>
      <c r="X5" s="1559" t="s">
        <v>6717</v>
      </c>
      <c r="Y5" s="1560" t="s">
        <v>644</v>
      </c>
      <c r="Z5" s="1551" t="s">
        <v>645</v>
      </c>
      <c r="AA5" s="1548" t="s">
        <v>646</v>
      </c>
      <c r="AB5" s="1724"/>
      <c r="AC5" s="1551" t="s">
        <v>6718</v>
      </c>
      <c r="AD5" s="1548" t="s">
        <v>6719</v>
      </c>
      <c r="AE5" s="1561" t="s">
        <v>6718</v>
      </c>
      <c r="AF5" s="1562" t="s">
        <v>6720</v>
      </c>
      <c r="AG5" s="1549" t="s">
        <v>6721</v>
      </c>
      <c r="AH5" s="1563" t="s">
        <v>6722</v>
      </c>
      <c r="AI5" s="1561" t="s">
        <v>6718</v>
      </c>
      <c r="AJ5" s="1564" t="s">
        <v>6723</v>
      </c>
      <c r="AK5" s="1555" t="s">
        <v>6724</v>
      </c>
      <c r="AL5" s="1565" t="s">
        <v>6725</v>
      </c>
      <c r="AM5" s="1565" t="s">
        <v>6726</v>
      </c>
      <c r="AN5" s="1548" t="s">
        <v>6727</v>
      </c>
      <c r="AO5" s="1566" t="s">
        <v>6399</v>
      </c>
      <c r="AP5" s="1561" t="s">
        <v>6724</v>
      </c>
      <c r="AQ5" s="1548" t="s">
        <v>6728</v>
      </c>
      <c r="AR5" s="1566" t="s">
        <v>6729</v>
      </c>
      <c r="AS5" s="1548" t="s">
        <v>6730</v>
      </c>
      <c r="AT5" s="1566" t="s">
        <v>6731</v>
      </c>
      <c r="AU5" s="1567" t="s">
        <v>6727</v>
      </c>
      <c r="AV5" s="1568" t="s">
        <v>6399</v>
      </c>
      <c r="AW5" s="1569" t="s">
        <v>6732</v>
      </c>
      <c r="AX5" s="1729"/>
      <c r="AY5" s="1555" t="s">
        <v>6724</v>
      </c>
      <c r="AZ5" s="1565">
        <v>6725</v>
      </c>
      <c r="BA5" s="1565" t="s">
        <v>6726</v>
      </c>
      <c r="BB5" s="1548" t="s">
        <v>6727</v>
      </c>
      <c r="BC5" s="1566" t="s">
        <v>6399</v>
      </c>
      <c r="BD5" s="1561" t="s">
        <v>6724</v>
      </c>
      <c r="BE5" s="1548" t="s">
        <v>6725</v>
      </c>
      <c r="BF5" s="1566" t="s">
        <v>6729</v>
      </c>
      <c r="BG5" s="1548" t="s">
        <v>6726</v>
      </c>
      <c r="BH5" s="1566" t="s">
        <v>6731</v>
      </c>
      <c r="BI5" s="1567" t="s">
        <v>6727</v>
      </c>
      <c r="BJ5" s="1568" t="s">
        <v>6399</v>
      </c>
      <c r="BK5" s="1569" t="s">
        <v>6732</v>
      </c>
      <c r="BL5" s="1729"/>
      <c r="BM5" s="1552" t="s">
        <v>6733</v>
      </c>
      <c r="BN5" s="1571" t="s">
        <v>6734</v>
      </c>
      <c r="BO5" s="1548" t="s">
        <v>6804</v>
      </c>
      <c r="BP5" s="1552" t="s">
        <v>6733</v>
      </c>
      <c r="BQ5" s="1571" t="s">
        <v>6734</v>
      </c>
      <c r="BR5" s="1548" t="s">
        <v>6804</v>
      </c>
      <c r="BS5" s="1552" t="s">
        <v>6733</v>
      </c>
      <c r="BT5" s="1571" t="s">
        <v>6734</v>
      </c>
      <c r="BU5" s="1548" t="s">
        <v>6804</v>
      </c>
      <c r="BV5" s="1552" t="s">
        <v>6733</v>
      </c>
      <c r="BW5" s="1571" t="s">
        <v>6734</v>
      </c>
      <c r="BX5" s="1548" t="s">
        <v>6804</v>
      </c>
      <c r="BY5" s="1552" t="s">
        <v>6733</v>
      </c>
      <c r="BZ5" s="1571" t="s">
        <v>6734</v>
      </c>
      <c r="CA5" s="1548" t="s">
        <v>6804</v>
      </c>
      <c r="CB5" s="1572" t="s">
        <v>6734</v>
      </c>
      <c r="CC5" s="1619" t="s">
        <v>6787</v>
      </c>
      <c r="CD5" s="1579" t="s">
        <v>6788</v>
      </c>
      <c r="CE5" s="1620" t="s">
        <v>6787</v>
      </c>
      <c r="CF5" s="1621" t="s">
        <v>6789</v>
      </c>
      <c r="CG5" s="1622" t="s">
        <v>6790</v>
      </c>
      <c r="CH5" s="1622" t="s">
        <v>6791</v>
      </c>
      <c r="CI5" s="1622" t="s">
        <v>6792</v>
      </c>
      <c r="CJ5" s="1622" t="s">
        <v>6793</v>
      </c>
      <c r="CK5" s="1623" t="s">
        <v>6794</v>
      </c>
      <c r="CL5" s="1620" t="s">
        <v>6787</v>
      </c>
      <c r="CM5" s="1548" t="s">
        <v>6788</v>
      </c>
      <c r="CN5" s="1731"/>
      <c r="CO5" s="1624" t="s">
        <v>6795</v>
      </c>
      <c r="CP5" s="1548" t="s">
        <v>6742</v>
      </c>
      <c r="CQ5" s="1625" t="s">
        <v>6795</v>
      </c>
      <c r="CR5" s="1548" t="s">
        <v>6742</v>
      </c>
      <c r="CS5" s="1625" t="s">
        <v>6795</v>
      </c>
      <c r="CT5" s="1548" t="s">
        <v>6742</v>
      </c>
      <c r="CU5" s="1625" t="s">
        <v>6795</v>
      </c>
      <c r="CV5" s="1548" t="s">
        <v>6742</v>
      </c>
      <c r="CW5" s="1573" t="s">
        <v>6743</v>
      </c>
      <c r="CX5" s="1574" t="s">
        <v>6744</v>
      </c>
      <c r="CY5" s="1575" t="s">
        <v>6745</v>
      </c>
      <c r="CZ5" s="1576" t="s">
        <v>6743</v>
      </c>
      <c r="DA5" s="1577" t="s">
        <v>6744</v>
      </c>
      <c r="DB5" s="1575" t="s">
        <v>6745</v>
      </c>
      <c r="DC5" s="1576" t="s">
        <v>6743</v>
      </c>
      <c r="DD5" s="1577" t="s">
        <v>6744</v>
      </c>
      <c r="DE5" s="1575" t="s">
        <v>6745</v>
      </c>
      <c r="DF5" s="1576" t="s">
        <v>6743</v>
      </c>
      <c r="DG5" s="1577" t="s">
        <v>6744</v>
      </c>
      <c r="DH5" s="1575" t="s">
        <v>6745</v>
      </c>
      <c r="DI5" s="1576" t="s">
        <v>6743</v>
      </c>
      <c r="DJ5" s="1577" t="s">
        <v>6744</v>
      </c>
      <c r="DK5" s="1575" t="s">
        <v>6745</v>
      </c>
      <c r="DL5" s="1576" t="s">
        <v>6743</v>
      </c>
      <c r="DM5" s="1577" t="s">
        <v>6744</v>
      </c>
      <c r="DN5" s="1575" t="s">
        <v>6745</v>
      </c>
      <c r="DO5" s="1576" t="s">
        <v>6743</v>
      </c>
      <c r="DP5" s="1577" t="s">
        <v>6744</v>
      </c>
      <c r="DQ5" s="1575" t="s">
        <v>6745</v>
      </c>
      <c r="DR5" s="1576" t="s">
        <v>6743</v>
      </c>
      <c r="DS5" s="1577" t="s">
        <v>6744</v>
      </c>
      <c r="DT5" s="1575" t="s">
        <v>6745</v>
      </c>
      <c r="DU5" s="1576" t="s">
        <v>6743</v>
      </c>
      <c r="DV5" s="1577" t="s">
        <v>6744</v>
      </c>
      <c r="DW5" s="1575" t="s">
        <v>6745</v>
      </c>
      <c r="DX5" s="1576" t="s">
        <v>6743</v>
      </c>
      <c r="DY5" s="1577" t="s">
        <v>6744</v>
      </c>
      <c r="DZ5" s="1575" t="s">
        <v>6745</v>
      </c>
      <c r="EA5" s="1576" t="s">
        <v>6743</v>
      </c>
      <c r="EB5" s="1577" t="s">
        <v>6744</v>
      </c>
      <c r="EC5" s="1575" t="s">
        <v>6745</v>
      </c>
      <c r="ED5" s="1576" t="s">
        <v>6743</v>
      </c>
      <c r="EE5" s="1577" t="s">
        <v>6744</v>
      </c>
      <c r="EF5" s="1575" t="s">
        <v>6745</v>
      </c>
      <c r="EG5" s="1576" t="s">
        <v>6743</v>
      </c>
      <c r="EH5" s="1577" t="s">
        <v>6744</v>
      </c>
      <c r="EI5" s="1575" t="s">
        <v>6745</v>
      </c>
      <c r="EJ5" s="1573" t="s">
        <v>6743</v>
      </c>
      <c r="EK5" s="1574" t="s">
        <v>6744</v>
      </c>
      <c r="EL5" s="1575" t="s">
        <v>6745</v>
      </c>
      <c r="EM5" s="1576" t="s">
        <v>6743</v>
      </c>
      <c r="EN5" s="1577" t="s">
        <v>6744</v>
      </c>
      <c r="EO5" s="1575" t="s">
        <v>6745</v>
      </c>
      <c r="EP5" s="1576" t="s">
        <v>6743</v>
      </c>
      <c r="EQ5" s="1577" t="s">
        <v>6744</v>
      </c>
      <c r="ER5" s="1575" t="s">
        <v>6745</v>
      </c>
      <c r="ES5" s="1576" t="s">
        <v>6743</v>
      </c>
      <c r="ET5" s="1577" t="s">
        <v>6744</v>
      </c>
      <c r="EU5" s="1575" t="s">
        <v>6745</v>
      </c>
      <c r="EV5" s="1576" t="s">
        <v>6743</v>
      </c>
      <c r="EW5" s="1577" t="s">
        <v>6744</v>
      </c>
      <c r="EX5" s="1575" t="s">
        <v>6745</v>
      </c>
    </row>
    <row r="6" spans="1:156" ht="30" customHeight="1" thickBot="1">
      <c r="B6" s="1633">
        <f>はじめに!B6</f>
        <v>0</v>
      </c>
      <c r="C6" s="1633" t="str">
        <f>はじめに!B8</f>
        <v>新規</v>
      </c>
      <c r="D6" s="1633"/>
      <c r="E6" s="1633"/>
      <c r="F6" s="1633"/>
      <c r="G6" s="1633" t="str">
        <f>計1!M2</f>
        <v/>
      </c>
      <c r="H6" s="1654" t="str">
        <f>計1!S5</f>
        <v/>
      </c>
      <c r="I6" s="1633" t="str">
        <f>計1!I7</f>
        <v/>
      </c>
      <c r="J6" s="1633" t="str">
        <f>計1!I8</f>
        <v/>
      </c>
      <c r="K6" s="1633" t="str">
        <f>計1!I9</f>
        <v/>
      </c>
      <c r="L6" s="1633" t="str">
        <f>計1!D14</f>
        <v/>
      </c>
      <c r="M6" s="1633" t="str">
        <f>計1!D15</f>
        <v/>
      </c>
      <c r="N6" s="1633" t="str">
        <f>計1!D16</f>
        <v/>
      </c>
      <c r="O6" s="1633" t="str">
        <f>計1!F17</f>
        <v/>
      </c>
      <c r="P6" s="1633" t="str">
        <f>計1!F18</f>
        <v/>
      </c>
      <c r="Q6" s="1633" t="str">
        <f>IF(計1!P7=TRUE,"１号","")</f>
        <v/>
      </c>
      <c r="R6" s="1633" t="str">
        <f>IF(計1!P8=TRUE,"２号","")</f>
        <v/>
      </c>
      <c r="S6" s="1633" t="str">
        <f>IF(計1!P7=TRUE,"３号","")</f>
        <v/>
      </c>
      <c r="T6" s="1633" t="str">
        <f>IF(計1!P10=TRUE,"任１２","")</f>
        <v/>
      </c>
      <c r="U6" s="1633" t="str">
        <f>IF(計1!P11=TRUE,"任３","")</f>
        <v/>
      </c>
      <c r="V6" s="1633" t="str">
        <f>計1!G23</f>
        <v/>
      </c>
      <c r="W6" s="1633" t="str">
        <f>計1!L23</f>
        <v/>
      </c>
      <c r="X6" s="1633" t="str">
        <f>計1!L24</f>
        <v/>
      </c>
      <c r="Y6" s="1633" t="str">
        <f>計1!G25</f>
        <v/>
      </c>
      <c r="Z6" s="1633">
        <f>計1!D28</f>
        <v>2023</v>
      </c>
      <c r="AA6" s="1633">
        <f>計1!G28</f>
        <v>2025</v>
      </c>
      <c r="AB6" s="1633" t="str">
        <f>計1!A31&amp;""</f>
        <v/>
      </c>
      <c r="AC6" s="1633" t="str">
        <f>IF(計2!P4=TRUE,"有","")</f>
        <v/>
      </c>
      <c r="AD6" s="1633" t="str">
        <f>計2!E4</f>
        <v/>
      </c>
      <c r="AE6" s="1633" t="str">
        <f>IF(計2!P5=TRUE,"有","")</f>
        <v/>
      </c>
      <c r="AF6" s="1633" t="str">
        <f>計2!E5</f>
        <v/>
      </c>
      <c r="AG6" s="1633" t="str">
        <f>計2!E6</f>
        <v/>
      </c>
      <c r="AH6" s="1633" t="str">
        <f>計2!E7</f>
        <v/>
      </c>
      <c r="AI6" s="1633" t="str">
        <f>IF(計2!P8=TRUE,"有","")</f>
        <v/>
      </c>
      <c r="AJ6" s="1633" t="str">
        <f>計2!D8</f>
        <v/>
      </c>
      <c r="AK6" s="1633">
        <f>計2!A14</f>
        <v>2022</v>
      </c>
      <c r="AL6" s="1633" t="str">
        <f ca="1">計2!C13</f>
        <v/>
      </c>
      <c r="AM6" s="1633" t="str">
        <f ca="1">計2!F13</f>
        <v/>
      </c>
      <c r="AN6" s="1633" t="e">
        <f>計2!J13</f>
        <v>#VALUE!</v>
      </c>
      <c r="AO6" s="1633" t="str">
        <f>計2!M13</f>
        <v/>
      </c>
      <c r="AP6" s="1633">
        <f>計2!A16</f>
        <v>2025</v>
      </c>
      <c r="AQ6" s="1633" t="str">
        <f>計2!C15&amp;""</f>
        <v/>
      </c>
      <c r="AR6" s="1633" t="str">
        <f ca="1">計2!D17</f>
        <v/>
      </c>
      <c r="AS6" s="1633" t="str">
        <f>計2!F15&amp;""</f>
        <v/>
      </c>
      <c r="AT6" s="1633" t="str">
        <f ca="1">計2!G17</f>
        <v/>
      </c>
      <c r="AU6" s="1633" t="str">
        <f>計2!J15&amp;""</f>
        <v/>
      </c>
      <c r="AV6" s="1633" t="str">
        <f>計2!M15</f>
        <v/>
      </c>
      <c r="AW6" s="1633" t="str">
        <f>計2!K17</f>
        <v/>
      </c>
      <c r="AX6" s="1633" t="str">
        <f>計2!C18&amp;""</f>
        <v/>
      </c>
      <c r="AY6" s="1633">
        <f>計2!A24</f>
        <v>2022</v>
      </c>
      <c r="AZ6" s="1633" t="str">
        <f>計2!C23&amp;""</f>
        <v/>
      </c>
      <c r="BA6" s="1633" t="str">
        <f ca="1">計2!F23&amp;""</f>
        <v/>
      </c>
      <c r="BB6" s="1633" t="str">
        <f>計2!J23&amp;""</f>
        <v/>
      </c>
      <c r="BC6" s="1633" t="str">
        <f>計2!M23</f>
        <v/>
      </c>
      <c r="BD6" s="1633">
        <f>計2!A26</f>
        <v>2025</v>
      </c>
      <c r="BE6" s="1633">
        <f>計2!C25</f>
        <v>0</v>
      </c>
      <c r="BF6" s="1633" t="str">
        <f>計2!D27</f>
        <v/>
      </c>
      <c r="BG6" s="1633">
        <f>計2!F25</f>
        <v>0</v>
      </c>
      <c r="BH6" s="1633" t="str">
        <f ca="1">計2!G27</f>
        <v/>
      </c>
      <c r="BI6" s="1633" t="str">
        <f>計2!J25&amp;""</f>
        <v/>
      </c>
      <c r="BJ6" s="1633" t="str">
        <f>計2!M25</f>
        <v/>
      </c>
      <c r="BK6" s="1633" t="str">
        <f>計2!K27</f>
        <v/>
      </c>
      <c r="BL6" s="1633" t="str">
        <f>計2!C28&amp;""</f>
        <v/>
      </c>
      <c r="BM6" s="1633" t="str">
        <f>計3!B6&amp;""</f>
        <v/>
      </c>
      <c r="BN6" s="1633" t="str">
        <f>計3!H6&amp;""</f>
        <v/>
      </c>
      <c r="BO6" s="1633" t="str">
        <f>計3!N6&amp;""</f>
        <v/>
      </c>
      <c r="BP6" s="1633" t="str">
        <f>計3!B7&amp;""</f>
        <v/>
      </c>
      <c r="BQ6" s="1633" t="str">
        <f>計3!H7&amp;""</f>
        <v/>
      </c>
      <c r="BR6" s="1633" t="str">
        <f>計3!N7&amp;""</f>
        <v/>
      </c>
      <c r="BS6" s="1633" t="str">
        <f>計3!B8&amp;""</f>
        <v/>
      </c>
      <c r="BT6" s="1633" t="str">
        <f>計3!H8&amp;""</f>
        <v/>
      </c>
      <c r="BU6" s="1633" t="str">
        <f>計3!N8&amp;""</f>
        <v/>
      </c>
      <c r="BV6" s="1633" t="str">
        <f>計3!B9&amp;""</f>
        <v/>
      </c>
      <c r="BW6" s="1633" t="str">
        <f>計3!H9&amp;""</f>
        <v/>
      </c>
      <c r="BX6" s="1633" t="str">
        <f>計3!N9&amp;""</f>
        <v/>
      </c>
      <c r="BY6" s="1633" t="str">
        <f>計3!B10&amp;""</f>
        <v/>
      </c>
      <c r="BZ6" s="1633" t="str">
        <f>計3!H10&amp;""</f>
        <v/>
      </c>
      <c r="CA6" s="1633" t="str">
        <f>計3!N10&amp;""</f>
        <v/>
      </c>
      <c r="CB6" s="1633" t="str">
        <f>計3!AA11&amp;""</f>
        <v/>
      </c>
      <c r="CC6" s="1633" t="str">
        <f>計3!V14</f>
        <v/>
      </c>
      <c r="CD6" s="1633" t="str">
        <f>計3!C15&amp;""</f>
        <v/>
      </c>
      <c r="CE6" s="1633" t="str">
        <f>計3!V16</f>
        <v/>
      </c>
      <c r="CF6" s="1633" t="str">
        <f>計3!C17&amp;""</f>
        <v/>
      </c>
      <c r="CG6" s="1633" t="str">
        <f>計3!F17&amp;""</f>
        <v/>
      </c>
      <c r="CH6" s="1633" t="str">
        <f>計3!C18&amp;""</f>
        <v/>
      </c>
      <c r="CI6" s="1633" t="str">
        <f>計3!F18&amp;""</f>
        <v/>
      </c>
      <c r="CJ6" s="1633" t="str">
        <f>計3!C19&amp;""</f>
        <v/>
      </c>
      <c r="CK6" s="1633" t="str">
        <f>計3!F19&amp;""</f>
        <v/>
      </c>
      <c r="CL6" s="1633" t="str">
        <f>計3!V20</f>
        <v/>
      </c>
      <c r="CM6" s="1633" t="str">
        <f>計3!C21&amp;""</f>
        <v/>
      </c>
      <c r="CN6" s="1633" t="str">
        <f>計3!V25</f>
        <v/>
      </c>
      <c r="CO6" s="1657" t="str">
        <f>計3!D28&amp;""</f>
        <v/>
      </c>
      <c r="CP6" s="1657" t="str">
        <f>計3!D29&amp;""</f>
        <v/>
      </c>
      <c r="CQ6" s="1657" t="str">
        <f>計3!H28&amp;""</f>
        <v/>
      </c>
      <c r="CR6" s="1657" t="str">
        <f>計3!H29&amp;""</f>
        <v/>
      </c>
      <c r="CS6" s="1657" t="str">
        <f>計3!L28&amp;""</f>
        <v/>
      </c>
      <c r="CT6" s="1657" t="str">
        <f>計3!L29&amp;""</f>
        <v/>
      </c>
      <c r="CU6" s="1657" t="str">
        <f>計3!P28</f>
        <v/>
      </c>
      <c r="CV6" s="1657" t="str">
        <f>計3!P29</f>
        <v/>
      </c>
      <c r="CW6" s="1633" t="str">
        <f>計4!$S$9</f>
        <v/>
      </c>
      <c r="CX6" s="1633" t="str">
        <f>計4!$T$9</f>
        <v/>
      </c>
      <c r="CY6" s="1633" t="str">
        <f>計4!$L$6&amp;""</f>
        <v/>
      </c>
      <c r="CZ6" s="1633" t="str">
        <f>計4!$S$13</f>
        <v/>
      </c>
      <c r="DA6" s="1633" t="str">
        <f>計4!$T$13</f>
        <v/>
      </c>
      <c r="DB6" s="1633" t="str">
        <f>計4!$L$10&amp;""</f>
        <v/>
      </c>
      <c r="DC6" s="1633" t="str">
        <f>計4!$S$17</f>
        <v/>
      </c>
      <c r="DD6" s="1633" t="str">
        <f>計4!$T$17</f>
        <v/>
      </c>
      <c r="DE6" s="1633" t="str">
        <f>計4!$L$14&amp;""</f>
        <v/>
      </c>
      <c r="DF6" s="1633" t="str">
        <f>計4!$S$21</f>
        <v/>
      </c>
      <c r="DG6" s="1633" t="str">
        <f>計4!$T$21</f>
        <v/>
      </c>
      <c r="DH6" s="1633" t="str">
        <f>計4!$L$18&amp;""</f>
        <v/>
      </c>
      <c r="DI6" s="1633" t="str">
        <f>計4!$S$25</f>
        <v/>
      </c>
      <c r="DJ6" s="1633" t="str">
        <f>計4!$T$25</f>
        <v/>
      </c>
      <c r="DK6" s="1633" t="str">
        <f>計4!$L$22&amp;""</f>
        <v/>
      </c>
      <c r="DL6" s="1633" t="str">
        <f>計4!$S$29</f>
        <v/>
      </c>
      <c r="DM6" s="1633" t="str">
        <f>計4!$T$29</f>
        <v/>
      </c>
      <c r="DN6" s="1633" t="str">
        <f>計4!$L$26&amp;""</f>
        <v/>
      </c>
      <c r="DO6" s="1633" t="str">
        <f>計4!$S$33</f>
        <v/>
      </c>
      <c r="DP6" s="1633" t="str">
        <f>計4!$T$33</f>
        <v/>
      </c>
      <c r="DQ6" s="1633" t="str">
        <f>計4!$L$30&amp;""</f>
        <v/>
      </c>
      <c r="DR6" s="1633" t="str">
        <f>計4!$S$37</f>
        <v/>
      </c>
      <c r="DS6" s="1633" t="str">
        <f>計4!$T$37</f>
        <v/>
      </c>
      <c r="DT6" s="1633" t="str">
        <f>計4!$L$34&amp;""</f>
        <v/>
      </c>
      <c r="DU6" s="1633" t="str">
        <f>計4!$S$41</f>
        <v/>
      </c>
      <c r="DV6" s="1633" t="str">
        <f>計4!$T$41</f>
        <v/>
      </c>
      <c r="DW6" s="1633" t="str">
        <f>計4!$L$38&amp;""</f>
        <v/>
      </c>
      <c r="DX6" s="1633" t="str">
        <f>計4!$S$45</f>
        <v/>
      </c>
      <c r="DY6" s="1633" t="str">
        <f>計4!$T$45</f>
        <v/>
      </c>
      <c r="DZ6" s="1633" t="str">
        <f>計4!$L$42&amp;""</f>
        <v/>
      </c>
      <c r="EA6" s="1633" t="str">
        <f>計4!$S$54</f>
        <v/>
      </c>
      <c r="EB6" s="1633" t="str">
        <f>計4!$T$54</f>
        <v/>
      </c>
      <c r="EC6" s="1633" t="str">
        <f>計4!$L$51&amp;""</f>
        <v/>
      </c>
      <c r="ED6" s="1633" t="str">
        <f>計4!$S$58</f>
        <v/>
      </c>
      <c r="EE6" s="1633" t="str">
        <f>計4!$T$58</f>
        <v/>
      </c>
      <c r="EF6" s="1633" t="str">
        <f>計4!$L$55&amp;""</f>
        <v/>
      </c>
      <c r="EG6" s="1633" t="str">
        <f>計4!$S$62</f>
        <v/>
      </c>
      <c r="EH6" s="1633" t="str">
        <f>計4!$T$62</f>
        <v/>
      </c>
      <c r="EI6" s="1633" t="str">
        <f>計4!$L$59&amp;""</f>
        <v/>
      </c>
      <c r="EJ6" s="1633" t="str">
        <f>計4!$S$71</f>
        <v/>
      </c>
      <c r="EK6" s="1633" t="str">
        <f>計4!$T$71</f>
        <v/>
      </c>
      <c r="EL6" s="1633" t="str">
        <f>計4!$L$68&amp;""</f>
        <v/>
      </c>
      <c r="EM6" s="1633" t="str">
        <f>計4!$S$75</f>
        <v/>
      </c>
      <c r="EN6" s="1633" t="str">
        <f>計4!$T$75</f>
        <v/>
      </c>
      <c r="EO6" s="1633" t="str">
        <f>計4!$L$72&amp;""</f>
        <v/>
      </c>
      <c r="EP6" s="1633" t="str">
        <f>計4!$S$79</f>
        <v/>
      </c>
      <c r="EQ6" s="1633" t="str">
        <f>計4!$T$79</f>
        <v/>
      </c>
      <c r="ER6" s="1633" t="str">
        <f>計4!$L$76&amp;""</f>
        <v/>
      </c>
      <c r="ES6" s="1633" t="str">
        <f>計4!$S$83</f>
        <v/>
      </c>
      <c r="ET6" s="1633" t="str">
        <f>計4!$T$83</f>
        <v/>
      </c>
      <c r="EU6" s="1633" t="str">
        <f>計4!$L$80&amp;""</f>
        <v/>
      </c>
      <c r="EV6" s="1633" t="str">
        <f>計4!$S$87</f>
        <v/>
      </c>
      <c r="EW6" s="1633" t="str">
        <f>計4!$T$87</f>
        <v/>
      </c>
      <c r="EX6" s="1633" t="str">
        <f>計4!$L$84&amp;""</f>
        <v/>
      </c>
    </row>
  </sheetData>
  <mergeCells count="6">
    <mergeCell ref="CW1:EI1"/>
    <mergeCell ref="AB3:AB5"/>
    <mergeCell ref="EJ3:EX3"/>
    <mergeCell ref="AX4:AX5"/>
    <mergeCell ref="BL4:BL5"/>
    <mergeCell ref="CN4:CN5"/>
  </mergeCells>
  <phoneticPr fontId="9"/>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outlinePr summaryBelow="0" summaryRight="0"/>
  </sheetPr>
  <dimension ref="B1:U519"/>
  <sheetViews>
    <sheetView workbookViewId="0">
      <pane xSplit="6" ySplit="31" topLeftCell="G56"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o39</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AW</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357" priority="8">
      <formula>ISERROR(D22)</formula>
    </cfRule>
  </conditionalFormatting>
  <conditionalFormatting sqref="B111:S112 B65:C65 Q65:Q110 H105:N105 H65:I104 L65:N104 H106:I110 L106:N110 B66:B110 F66:F104">
    <cfRule type="containsErrors" dxfId="356" priority="7">
      <formula>ISERROR(B65)</formula>
    </cfRule>
  </conditionalFormatting>
  <conditionalFormatting sqref="O105:P105">
    <cfRule type="containsErrors" dxfId="355" priority="6">
      <formula>ISERROR(O105)</formula>
    </cfRule>
  </conditionalFormatting>
  <conditionalFormatting sqref="R65:S110">
    <cfRule type="containsErrors" dxfId="354" priority="5">
      <formula>ISERROR(R65)</formula>
    </cfRule>
  </conditionalFormatting>
  <conditionalFormatting sqref="C106">
    <cfRule type="containsErrors" dxfId="353" priority="4">
      <formula>ISERROR(C106)</formula>
    </cfRule>
  </conditionalFormatting>
  <conditionalFormatting sqref="C107:C110">
    <cfRule type="containsErrors" dxfId="352" priority="3">
      <formula>ISERROR(C107)</formula>
    </cfRule>
  </conditionalFormatting>
  <conditionalFormatting sqref="D67 D69 D71 D73 D75 D77 D79 D81 D83 D85 D87 D89 D91 D93 D95 D97 D99 D101 D103">
    <cfRule type="containsErrors" dxfId="351" priority="2">
      <formula>ISERROR(D67)</formula>
    </cfRule>
  </conditionalFormatting>
  <conditionalFormatting sqref="C67 C69 C71 C73 C75 C77 C79 C81 C83 C85 C87 C89 C91 C93 C95 C97 C99 C101 C103">
    <cfRule type="containsErrors" dxfId="350" priority="1">
      <formula>ISERROR(C67)</formula>
    </cfRule>
  </conditionalFormatting>
  <pageMargins left="0.7" right="0.7" top="0.75" bottom="0.75" header="0.3" footer="0.3"/>
  <pageSetup paperSize="9"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o40</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AX</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349" priority="8">
      <formula>ISERROR(D22)</formula>
    </cfRule>
  </conditionalFormatting>
  <conditionalFormatting sqref="B111:S112 B65:C65 Q65:Q110 H105:N105 H65:I104 L65:N104 H106:I110 L106:N110 B66:B110 F66:F104">
    <cfRule type="containsErrors" dxfId="348" priority="7">
      <formula>ISERROR(B65)</formula>
    </cfRule>
  </conditionalFormatting>
  <conditionalFormatting sqref="O105:P105">
    <cfRule type="containsErrors" dxfId="347" priority="6">
      <formula>ISERROR(O105)</formula>
    </cfRule>
  </conditionalFormatting>
  <conditionalFormatting sqref="R65:S110">
    <cfRule type="containsErrors" dxfId="346" priority="5">
      <formula>ISERROR(R65)</formula>
    </cfRule>
  </conditionalFormatting>
  <conditionalFormatting sqref="C106">
    <cfRule type="containsErrors" dxfId="345" priority="4">
      <formula>ISERROR(C106)</formula>
    </cfRule>
  </conditionalFormatting>
  <conditionalFormatting sqref="C107:C110">
    <cfRule type="containsErrors" dxfId="344" priority="3">
      <formula>ISERROR(C107)</formula>
    </cfRule>
  </conditionalFormatting>
  <conditionalFormatting sqref="D67 D69 D71 D73 D75 D77 D79 D81 D83 D85 D87 D89 D91 D93 D95 D97 D99 D101 D103">
    <cfRule type="containsErrors" dxfId="343" priority="2">
      <formula>ISERROR(D67)</formula>
    </cfRule>
  </conditionalFormatting>
  <conditionalFormatting sqref="C67 C69 C71 C73 C75 C77 C79 C81 C83 C85 C87 C89 C91 C93 C95 C97 C99 C101 C103">
    <cfRule type="containsErrors" dxfId="342" priority="1">
      <formula>ISERROR(C67)</formula>
    </cfRule>
  </conditionalFormatting>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8">
    <outlinePr summaryBelow="0" summaryRight="0"/>
  </sheetPr>
  <dimension ref="B1:U519"/>
  <sheetViews>
    <sheetView workbookViewId="0">
      <pane xSplit="6" ySplit="31" topLeftCell="G52"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o41</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AY</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341" priority="8">
      <formula>ISERROR(D22)</formula>
    </cfRule>
  </conditionalFormatting>
  <conditionalFormatting sqref="B111:S112 B65:C65 Q65:Q110 H105:N105 H65:I104 L65:N104 H106:I110 L106:N110 B66:B110 F66:F104">
    <cfRule type="containsErrors" dxfId="340" priority="7">
      <formula>ISERROR(B65)</formula>
    </cfRule>
  </conditionalFormatting>
  <conditionalFormatting sqref="O105:P105">
    <cfRule type="containsErrors" dxfId="339" priority="6">
      <formula>ISERROR(O105)</formula>
    </cfRule>
  </conditionalFormatting>
  <conditionalFormatting sqref="R65:S110">
    <cfRule type="containsErrors" dxfId="338" priority="5">
      <formula>ISERROR(R65)</formula>
    </cfRule>
  </conditionalFormatting>
  <conditionalFormatting sqref="C106">
    <cfRule type="containsErrors" dxfId="337" priority="4">
      <formula>ISERROR(C106)</formula>
    </cfRule>
  </conditionalFormatting>
  <conditionalFormatting sqref="C107:C110">
    <cfRule type="containsErrors" dxfId="336" priority="3">
      <formula>ISERROR(C107)</formula>
    </cfRule>
  </conditionalFormatting>
  <conditionalFormatting sqref="D67 D69 D71 D73 D75 D77 D79 D81 D83 D85 D87 D89 D91 D93 D95 D97 D99 D101 D103">
    <cfRule type="containsErrors" dxfId="335" priority="2">
      <formula>ISERROR(D67)</formula>
    </cfRule>
  </conditionalFormatting>
  <conditionalFormatting sqref="C67 C69 C71 C73 C75 C77 C79 C81 C83 C85 C87 C89 C91 C93 C95 C97 C99 C101 C103">
    <cfRule type="containsErrors" dxfId="334" priority="1">
      <formula>ISERROR(C67)</formula>
    </cfRule>
  </conditionalFormatting>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U58" sqref="U58"/>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o42</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AZ</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333" priority="8">
      <formula>ISERROR(D22)</formula>
    </cfRule>
  </conditionalFormatting>
  <conditionalFormatting sqref="B111:S112 B65:C65 Q65:Q110 H105:N105 H65:I104 L65:N104 H106:I110 L106:N110 B66:B110 F66:F104">
    <cfRule type="containsErrors" dxfId="332" priority="7">
      <formula>ISERROR(B65)</formula>
    </cfRule>
  </conditionalFormatting>
  <conditionalFormatting sqref="O105:P105">
    <cfRule type="containsErrors" dxfId="331" priority="6">
      <formula>ISERROR(O105)</formula>
    </cfRule>
  </conditionalFormatting>
  <conditionalFormatting sqref="R65:S110">
    <cfRule type="containsErrors" dxfId="330" priority="5">
      <formula>ISERROR(R65)</formula>
    </cfRule>
  </conditionalFormatting>
  <conditionalFormatting sqref="C106">
    <cfRule type="containsErrors" dxfId="329" priority="4">
      <formula>ISERROR(C106)</formula>
    </cfRule>
  </conditionalFormatting>
  <conditionalFormatting sqref="C107:C110">
    <cfRule type="containsErrors" dxfId="328" priority="3">
      <formula>ISERROR(C107)</formula>
    </cfRule>
  </conditionalFormatting>
  <conditionalFormatting sqref="D67 D69 D71 D73 D75 D77 D79 D81 D83 D85 D87 D89 D91 D93 D95 D97 D99 D101 D103">
    <cfRule type="containsErrors" dxfId="327" priority="2">
      <formula>ISERROR(D67)</formula>
    </cfRule>
  </conditionalFormatting>
  <conditionalFormatting sqref="C67 C69 C71 C73 C75 C77 C79 C81 C83 C85 C87 C89 C91 C93 C95 C97 C99 C101 C103">
    <cfRule type="containsErrors" dxfId="326" priority="1">
      <formula>ISERROR(C67)</formula>
    </cfRule>
  </conditionalFormatting>
  <pageMargins left="0.7" right="0.7" top="0.75" bottom="0.75" header="0.3" footer="0.3"/>
  <pageSetup paperSize="9"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outlinePr summaryBelow="0" summaryRight="0"/>
  </sheetPr>
  <dimension ref="B1:U519"/>
  <sheetViews>
    <sheetView workbookViewId="0">
      <pane xSplit="6" ySplit="31" topLeftCell="G53" activePane="bottomRight" state="frozen"/>
      <selection activeCell="S20" sqref="S20"/>
      <selection pane="topRight" activeCell="S20" sqref="S20"/>
      <selection pane="bottomLeft" activeCell="S20" sqref="S20"/>
      <selection pane="bottomRight" activeCell="V56" sqref="V56"/>
    </sheetView>
  </sheetViews>
  <sheetFormatPr defaultColWidth="9" defaultRowHeight="13.5" outlineLevelRow="1"/>
  <cols>
    <col min="1" max="1" width="0.875" style="1040" customWidth="1"/>
    <col min="2" max="2" width="2.5" style="1040" customWidth="1"/>
    <col min="3" max="3" width="8.375" style="1040" customWidth="1"/>
    <col min="4" max="4" width="5.5" style="1040" customWidth="1"/>
    <col min="5" max="5" width="6.125" style="1040" customWidth="1"/>
    <col min="6" max="6" width="4.375" style="1049" customWidth="1"/>
    <col min="7" max="7" width="6.875" style="1040" customWidth="1"/>
    <col min="8" max="8" width="4.375" style="1047" customWidth="1"/>
    <col min="9" max="9" width="5" style="1047" customWidth="1"/>
    <col min="10" max="10" width="9.375" style="1040" customWidth="1"/>
    <col min="11" max="11" width="6.125" style="1040" customWidth="1"/>
    <col min="12" max="12" width="4.5" style="1047" customWidth="1"/>
    <col min="13" max="13" width="6.875" style="1040" customWidth="1"/>
    <col min="14" max="14" width="7.5" style="1040" customWidth="1"/>
    <col min="15" max="16" width="5.625" style="1040" customWidth="1"/>
    <col min="17" max="17" width="4.375" style="1047" customWidth="1"/>
    <col min="18" max="19" width="10.625" style="1040" customWidth="1"/>
    <col min="20" max="20" width="0.875" style="1040" customWidth="1"/>
    <col min="21" max="23" width="9" style="1040"/>
    <col min="24" max="24" width="18.125" style="1040" customWidth="1"/>
    <col min="25" max="16384" width="9" style="1040"/>
  </cols>
  <sheetData>
    <row r="1" spans="2:21" ht="27.6" customHeight="1">
      <c r="B1" s="2104" t="s">
        <v>6315</v>
      </c>
      <c r="C1" s="2104"/>
      <c r="D1" s="2104"/>
      <c r="E1" s="2104"/>
      <c r="F1" s="2104"/>
      <c r="G1" s="2104"/>
      <c r="H1" s="2104"/>
      <c r="I1" s="2104"/>
      <c r="J1" s="2104"/>
      <c r="K1" s="2104"/>
      <c r="L1" s="2104"/>
      <c r="M1" s="2104"/>
      <c r="N1" s="1135" t="str">
        <f ca="1">RIGHT(CELL("filename",B3),LEN(CELL("filename",B3))-FIND("]",CELL("filename",B3)))</f>
        <v>o43</v>
      </c>
      <c r="O1" s="1038"/>
      <c r="P1" s="1038"/>
      <c r="Q1" s="1038"/>
      <c r="R1" s="1039"/>
      <c r="S1" s="1038"/>
      <c r="U1" s="1041"/>
    </row>
    <row r="2" spans="2:21" ht="14.45" customHeight="1" collapsed="1">
      <c r="B2" s="1043"/>
      <c r="C2" s="1043"/>
      <c r="D2" s="1043"/>
      <c r="E2" s="1043"/>
      <c r="F2" s="1043"/>
      <c r="G2" s="1043"/>
      <c r="H2" s="1043"/>
      <c r="I2" s="1043"/>
      <c r="J2" s="1043"/>
      <c r="K2" s="1043"/>
      <c r="L2" s="1043"/>
      <c r="M2" s="1043"/>
      <c r="N2" s="1044"/>
      <c r="O2" s="1044"/>
      <c r="P2" s="1045"/>
      <c r="Q2" s="1045"/>
      <c r="R2" s="1046"/>
      <c r="S2" s="1047"/>
    </row>
    <row r="3" spans="2:21" ht="14.45" hidden="1" customHeight="1" outlineLevel="1">
      <c r="B3" s="1048"/>
    </row>
    <row r="4" spans="2:21" ht="14.45" hidden="1" customHeight="1" outlineLevel="1">
      <c r="B4" s="1050"/>
      <c r="E4" s="1051"/>
      <c r="G4" s="1052"/>
      <c r="H4" s="1052"/>
      <c r="I4" s="1052"/>
      <c r="J4" s="1052"/>
      <c r="K4" s="1052"/>
      <c r="L4" s="1052"/>
      <c r="M4" s="1053"/>
    </row>
    <row r="5" spans="2:21" ht="14.45" hidden="1" customHeight="1" outlineLevel="1"/>
    <row r="6" spans="2:21" ht="14.45" hidden="1" customHeight="1" outlineLevel="1"/>
    <row r="7" spans="2:21" ht="14.45" hidden="1" customHeight="1" outlineLevel="1"/>
    <row r="8" spans="2:21" ht="14.45" hidden="1" customHeight="1" outlineLevel="1"/>
    <row r="9" spans="2:21" ht="14.45" hidden="1" customHeight="1" outlineLevel="1"/>
    <row r="10" spans="2:21" ht="14.45" hidden="1" customHeight="1" outlineLevel="1"/>
    <row r="11" spans="2:21" ht="14.45" hidden="1" customHeight="1" outlineLevel="1"/>
    <row r="12" spans="2:21" ht="14.45" hidden="1" customHeight="1" outlineLevel="1"/>
    <row r="13" spans="2:21" ht="14.45" hidden="1" customHeight="1" outlineLevel="1"/>
    <row r="14" spans="2:21" ht="14.45" hidden="1" customHeight="1" outlineLevel="1"/>
    <row r="15" spans="2:21" ht="14.45" hidden="1" customHeight="1" outlineLevel="1"/>
    <row r="16" spans="2:21" ht="14.45" hidden="1" customHeight="1" outlineLevel="1"/>
    <row r="17" spans="2:19" ht="14.45" hidden="1" customHeight="1" outlineLevel="1"/>
    <row r="18" spans="2:19" ht="14.45" hidden="1" customHeight="1" outlineLevel="1">
      <c r="R18" s="1040" t="s">
        <v>6337</v>
      </c>
    </row>
    <row r="19" spans="2:19" s="1054" customFormat="1" ht="14.45" customHeight="1" collapsed="1">
      <c r="C19" s="2105" t="s">
        <v>6316</v>
      </c>
      <c r="D19" s="2105"/>
      <c r="E19" s="2106" t="str">
        <f>はじめに!B8</f>
        <v>新規</v>
      </c>
      <c r="F19" s="2106"/>
      <c r="G19" s="2106"/>
      <c r="H19" s="2106"/>
      <c r="I19" s="2106"/>
      <c r="J19" s="1055" t="s">
        <v>6317</v>
      </c>
      <c r="L19" s="1135"/>
      <c r="M19" s="2123" t="s">
        <v>6336</v>
      </c>
      <c r="N19" s="2123"/>
      <c r="O19" s="2123"/>
      <c r="P19" s="1042" t="str">
        <f ca="1">LEFT(ADDRESS(1,VALUE(RIGHT(N1,LEN(N1)-1))+10,4 ),LEN(ADDRESS(1,VALUE(RIGHT(N1,LEN(N1)-1))+10,4 ))-1)</f>
        <v>BA</v>
      </c>
      <c r="Q19" s="1136"/>
      <c r="R19" s="1054" t="str">
        <f ca="1">"'"&amp;RIGHT(CELL("filename",'使用量_1,2'!B1),LEN(CELL("filename",'使用量_1,2'!B1))-FIND("]",CELL("filename",'使用量_1,2'!B1)))&amp;"'"</f>
        <v>'使用量_1,2'</v>
      </c>
      <c r="S19" s="1054" t="str">
        <f ca="1">"'"&amp;RIGHT(CELL("filename",外部供給!B1),LEN(CELL("filename",外部供給!B1))-FIND("]",CELL("filename",外部供給!B1)))&amp;"'"</f>
        <v>'外部供給'</v>
      </c>
    </row>
    <row r="20" spans="2:19" ht="6.6" customHeight="1" thickBot="1"/>
    <row r="21" spans="2:19" ht="13.5" customHeight="1" thickBot="1">
      <c r="B21" s="1056"/>
      <c r="C21" s="1057"/>
      <c r="D21" s="1057"/>
      <c r="E21" s="1057"/>
      <c r="F21" s="1057"/>
      <c r="G21" s="1057"/>
      <c r="H21" s="1057"/>
      <c r="I21" s="1057"/>
      <c r="J21" s="1058"/>
      <c r="K21" s="2107" t="s">
        <v>6318</v>
      </c>
      <c r="L21" s="2107"/>
      <c r="M21" s="2107"/>
      <c r="N21" s="2107"/>
      <c r="O21" s="2107"/>
      <c r="P21" s="2107"/>
      <c r="Q21" s="2107"/>
      <c r="R21" s="1059" t="s">
        <v>3824</v>
      </c>
      <c r="S21" s="1059" t="s">
        <v>601</v>
      </c>
    </row>
    <row r="22" spans="2:19" ht="26.25" customHeight="1" thickBot="1">
      <c r="B22" s="2108" t="s">
        <v>6319</v>
      </c>
      <c r="C22" s="2109"/>
      <c r="D22" s="2109"/>
      <c r="E22" s="2109"/>
      <c r="F22" s="2109"/>
      <c r="G22" s="2109"/>
      <c r="H22" s="2109"/>
      <c r="I22" s="2110"/>
      <c r="J22" s="1060">
        <f ca="1">(J112)*0.0258</f>
        <v>0</v>
      </c>
      <c r="K22" s="2107"/>
      <c r="L22" s="2107"/>
      <c r="M22" s="2107"/>
      <c r="N22" s="2107"/>
      <c r="O22" s="2107"/>
      <c r="P22" s="2107"/>
      <c r="Q22" s="2107"/>
      <c r="R22" s="1061">
        <f ca="1">IF(R112&gt;0,R112,0)</f>
        <v>0</v>
      </c>
      <c r="S22" s="1061">
        <f ca="1">IF(S112&gt;0,S112,0)</f>
        <v>0</v>
      </c>
    </row>
    <row r="23" spans="2:19" ht="15" hidden="1" customHeight="1">
      <c r="F23" s="1040"/>
      <c r="H23" s="1040"/>
      <c r="I23" s="1040"/>
      <c r="L23" s="1040"/>
      <c r="Q23" s="1040"/>
    </row>
    <row r="24" spans="2:19" ht="15" hidden="1" customHeight="1">
      <c r="F24" s="1040"/>
      <c r="H24" s="1040"/>
      <c r="I24" s="1040"/>
      <c r="L24" s="1040"/>
      <c r="Q24" s="1040"/>
    </row>
    <row r="25" spans="2:19" ht="22.5" hidden="1" customHeight="1">
      <c r="F25" s="1040"/>
      <c r="H25" s="1040"/>
      <c r="I25" s="1040"/>
      <c r="L25" s="1040"/>
      <c r="Q25" s="1040"/>
    </row>
    <row r="26" spans="2:19" ht="11.25" hidden="1" customHeight="1"/>
    <row r="27" spans="2:19" ht="11.25" hidden="1" customHeight="1"/>
    <row r="28" spans="2:19" ht="15">
      <c r="H28" s="1063"/>
    </row>
    <row r="29" spans="2:19" ht="15" customHeight="1">
      <c r="B29" s="2131" t="s">
        <v>188</v>
      </c>
      <c r="C29" s="2132"/>
      <c r="D29" s="2132"/>
      <c r="E29" s="2132"/>
      <c r="F29" s="2133"/>
      <c r="G29" s="2140" t="s">
        <v>6320</v>
      </c>
      <c r="H29" s="2141"/>
      <c r="I29" s="2141"/>
      <c r="J29" s="2142"/>
      <c r="K29" s="2118" t="s">
        <v>6321</v>
      </c>
      <c r="L29" s="2119"/>
      <c r="M29" s="2120"/>
      <c r="N29" s="2121" t="s">
        <v>6322</v>
      </c>
      <c r="O29" s="2122" t="s">
        <v>6323</v>
      </c>
      <c r="P29" s="2122"/>
      <c r="Q29" s="2122"/>
      <c r="R29" s="2122"/>
      <c r="S29" s="2122"/>
    </row>
    <row r="30" spans="2:19" ht="15" customHeight="1">
      <c r="B30" s="2134"/>
      <c r="C30" s="2135"/>
      <c r="D30" s="2135"/>
      <c r="E30" s="2135"/>
      <c r="F30" s="2136"/>
      <c r="G30" s="2111" t="s">
        <v>6324</v>
      </c>
      <c r="H30" s="2116" t="s">
        <v>244</v>
      </c>
      <c r="I30" s="2129" t="s">
        <v>3821</v>
      </c>
      <c r="J30" s="2111" t="s">
        <v>6325</v>
      </c>
      <c r="K30" s="2111" t="s">
        <v>6326</v>
      </c>
      <c r="L30" s="2116" t="s">
        <v>244</v>
      </c>
      <c r="M30" s="2111" t="s">
        <v>6327</v>
      </c>
      <c r="N30" s="2121"/>
      <c r="O30" s="2113" t="s">
        <v>3822</v>
      </c>
      <c r="P30" s="2113"/>
      <c r="Q30" s="2114" t="s">
        <v>244</v>
      </c>
      <c r="R30" s="2115" t="s">
        <v>6328</v>
      </c>
      <c r="S30" s="2115"/>
    </row>
    <row r="31" spans="2:19" ht="18.75" customHeight="1">
      <c r="B31" s="2137"/>
      <c r="C31" s="2138"/>
      <c r="D31" s="2138"/>
      <c r="E31" s="2138"/>
      <c r="F31" s="2139"/>
      <c r="G31" s="2112"/>
      <c r="H31" s="2117"/>
      <c r="I31" s="2130"/>
      <c r="J31" s="2112"/>
      <c r="K31" s="2112"/>
      <c r="L31" s="2117"/>
      <c r="M31" s="2112"/>
      <c r="N31" s="2121"/>
      <c r="O31" s="1064" t="s">
        <v>3824</v>
      </c>
      <c r="P31" s="1065" t="s">
        <v>3825</v>
      </c>
      <c r="Q31" s="2114"/>
      <c r="R31" s="1064" t="s">
        <v>3824</v>
      </c>
      <c r="S31" s="1064" t="s">
        <v>3825</v>
      </c>
    </row>
    <row r="32" spans="2:19" ht="15.75" customHeight="1">
      <c r="B32" s="2124" t="s">
        <v>3826</v>
      </c>
      <c r="C32" s="2126" t="s">
        <v>3827</v>
      </c>
      <c r="D32" s="2127"/>
      <c r="E32" s="2127"/>
      <c r="F32" s="2128"/>
      <c r="G32" s="1124">
        <f ca="1">INDIRECT($R$19&amp;"!"&amp;$P$19&amp;ROW('使用量_1,2'!K32))</f>
        <v>0</v>
      </c>
      <c r="H32" s="1066" t="str">
        <f>係数!I32</f>
        <v>kL</v>
      </c>
      <c r="I32" s="1067">
        <f>係数!G32</f>
        <v>38.200000000000003</v>
      </c>
      <c r="J32" s="1132">
        <f t="shared" ref="J32:J62" ca="1" si="0">ROUND(ROUND(G32,0)*I32,0)</f>
        <v>0</v>
      </c>
      <c r="K32" s="1124">
        <f ca="1">INDIRECT($S$19&amp;"!"&amp;$P$19&amp;ROW('使用量_1,2'!O32))</f>
        <v>0</v>
      </c>
      <c r="L32" s="1066" t="s">
        <v>6329</v>
      </c>
      <c r="M32" s="1068">
        <f t="shared" ref="M32:M53" ca="1" si="1">ROUND(ROUND(K32,0)*I32,0)</f>
        <v>0</v>
      </c>
      <c r="N32" s="1069">
        <f t="shared" ref="N32:N57" ca="1" si="2">J32-M32</f>
        <v>0</v>
      </c>
      <c r="O32" s="1070">
        <f>係数!J32</f>
        <v>1.8700000000000001E-2</v>
      </c>
      <c r="P32" s="1070">
        <f>係数!K32</f>
        <v>1.8700000000000001E-2</v>
      </c>
      <c r="Q32" s="1071" t="s">
        <v>3829</v>
      </c>
      <c r="R32" s="1069">
        <f ca="1">ROUND(N32*O32*44/12,0)</f>
        <v>0</v>
      </c>
      <c r="S32" s="1072">
        <f ca="1">R32</f>
        <v>0</v>
      </c>
    </row>
    <row r="33" spans="2:19" ht="15.75" customHeight="1">
      <c r="B33" s="2125"/>
      <c r="C33" s="2126" t="s">
        <v>3831</v>
      </c>
      <c r="D33" s="2127"/>
      <c r="E33" s="2127"/>
      <c r="F33" s="2128"/>
      <c r="G33" s="1124">
        <f ca="1">INDIRECT($R$19&amp;"!"&amp;$P$19&amp;ROW('使用量_1,2'!K33))</f>
        <v>0</v>
      </c>
      <c r="H33" s="1066" t="str">
        <f>係数!I33</f>
        <v>kL</v>
      </c>
      <c r="I33" s="1067">
        <f>係数!G33</f>
        <v>35.299999999999997</v>
      </c>
      <c r="J33" s="1132">
        <f t="shared" ca="1" si="0"/>
        <v>0</v>
      </c>
      <c r="K33" s="1124">
        <f ca="1">INDIRECT($S$19&amp;"!"&amp;$P$19&amp;ROW('使用量_1,2'!O33))</f>
        <v>0</v>
      </c>
      <c r="L33" s="1066" t="s">
        <v>6329</v>
      </c>
      <c r="M33" s="1068">
        <f t="shared" ca="1" si="1"/>
        <v>0</v>
      </c>
      <c r="N33" s="1069">
        <f t="shared" ca="1" si="2"/>
        <v>0</v>
      </c>
      <c r="O33" s="1070">
        <f>係数!J33</f>
        <v>1.84E-2</v>
      </c>
      <c r="P33" s="1070">
        <f>係数!K33</f>
        <v>1.84E-2</v>
      </c>
      <c r="Q33" s="1071" t="s">
        <v>3829</v>
      </c>
      <c r="R33" s="1069">
        <f t="shared" ref="R33:R57" ca="1" si="3">ROUND(N33*O33*44/12,0)</f>
        <v>0</v>
      </c>
      <c r="S33" s="1072">
        <f t="shared" ref="S33:S62" ca="1" si="4">R33</f>
        <v>0</v>
      </c>
    </row>
    <row r="34" spans="2:19" ht="15.75" customHeight="1">
      <c r="B34" s="2125"/>
      <c r="C34" s="2126" t="s">
        <v>3832</v>
      </c>
      <c r="D34" s="2127"/>
      <c r="E34" s="2127"/>
      <c r="F34" s="2128"/>
      <c r="G34" s="1124">
        <f ca="1">INDIRECT($R$19&amp;"!"&amp;$P$19&amp;ROW('使用量_1,2'!K34))</f>
        <v>0</v>
      </c>
      <c r="H34" s="1066" t="str">
        <f>係数!I34</f>
        <v>kL</v>
      </c>
      <c r="I34" s="1067">
        <f>係数!G34</f>
        <v>34.6</v>
      </c>
      <c r="J34" s="1132">
        <f t="shared" ca="1" si="0"/>
        <v>0</v>
      </c>
      <c r="K34" s="1124">
        <f ca="1">INDIRECT($S$19&amp;"!"&amp;$P$19&amp;ROW('使用量_1,2'!O34))</f>
        <v>0</v>
      </c>
      <c r="L34" s="1066" t="s">
        <v>6329</v>
      </c>
      <c r="M34" s="1068">
        <f t="shared" ca="1" si="1"/>
        <v>0</v>
      </c>
      <c r="N34" s="1069">
        <f t="shared" ca="1" si="2"/>
        <v>0</v>
      </c>
      <c r="O34" s="1070">
        <f>係数!J34</f>
        <v>1.83E-2</v>
      </c>
      <c r="P34" s="1070">
        <f>係数!K34</f>
        <v>1.83E-2</v>
      </c>
      <c r="Q34" s="1071" t="s">
        <v>3829</v>
      </c>
      <c r="R34" s="1069">
        <f t="shared" ca="1" si="3"/>
        <v>0</v>
      </c>
      <c r="S34" s="1072">
        <f t="shared" ca="1" si="4"/>
        <v>0</v>
      </c>
    </row>
    <row r="35" spans="2:19" ht="15.75" customHeight="1">
      <c r="B35" s="2125"/>
      <c r="C35" s="2126" t="s">
        <v>3833</v>
      </c>
      <c r="D35" s="2127"/>
      <c r="E35" s="2127"/>
      <c r="F35" s="2128"/>
      <c r="G35" s="1124">
        <f ca="1">INDIRECT($R$19&amp;"!"&amp;$P$19&amp;ROW('使用量_1,2'!K35))</f>
        <v>0</v>
      </c>
      <c r="H35" s="1066" t="str">
        <f>係数!I35</f>
        <v>kL</v>
      </c>
      <c r="I35" s="1067">
        <f>係数!G35</f>
        <v>33.6</v>
      </c>
      <c r="J35" s="1132">
        <f t="shared" ca="1" si="0"/>
        <v>0</v>
      </c>
      <c r="K35" s="1124">
        <f ca="1">INDIRECT($S$19&amp;"!"&amp;$P$19&amp;ROW('使用量_1,2'!O35))</f>
        <v>0</v>
      </c>
      <c r="L35" s="1066" t="s">
        <v>6329</v>
      </c>
      <c r="M35" s="1068">
        <f t="shared" ca="1" si="1"/>
        <v>0</v>
      </c>
      <c r="N35" s="1069">
        <f t="shared" ca="1" si="2"/>
        <v>0</v>
      </c>
      <c r="O35" s="1070">
        <f>係数!J35</f>
        <v>1.8200000000000001E-2</v>
      </c>
      <c r="P35" s="1070">
        <f>係数!K35</f>
        <v>1.8200000000000001E-2</v>
      </c>
      <c r="Q35" s="1071" t="s">
        <v>3829</v>
      </c>
      <c r="R35" s="1069">
        <f t="shared" ca="1" si="3"/>
        <v>0</v>
      </c>
      <c r="S35" s="1072">
        <f t="shared" ca="1" si="4"/>
        <v>0</v>
      </c>
    </row>
    <row r="36" spans="2:19" ht="15.75" customHeight="1">
      <c r="B36" s="2125"/>
      <c r="C36" s="2126" t="s">
        <v>3834</v>
      </c>
      <c r="D36" s="2127"/>
      <c r="E36" s="2127"/>
      <c r="F36" s="2128"/>
      <c r="G36" s="1124">
        <f ca="1">INDIRECT($R$19&amp;"!"&amp;$P$19&amp;ROW('使用量_1,2'!K36))</f>
        <v>0</v>
      </c>
      <c r="H36" s="1066" t="str">
        <f>係数!I36</f>
        <v>kL</v>
      </c>
      <c r="I36" s="1067">
        <f>係数!G36</f>
        <v>36.700000000000003</v>
      </c>
      <c r="J36" s="1132">
        <f t="shared" ca="1" si="0"/>
        <v>0</v>
      </c>
      <c r="K36" s="1124">
        <f ca="1">INDIRECT($S$19&amp;"!"&amp;$P$19&amp;ROW('使用量_1,2'!O36))</f>
        <v>0</v>
      </c>
      <c r="L36" s="1066" t="s">
        <v>6329</v>
      </c>
      <c r="M36" s="1068">
        <f t="shared" ca="1" si="1"/>
        <v>0</v>
      </c>
      <c r="N36" s="1069">
        <f t="shared" ca="1" si="2"/>
        <v>0</v>
      </c>
      <c r="O36" s="1070">
        <f>係数!J36</f>
        <v>1.8499999999999999E-2</v>
      </c>
      <c r="P36" s="1070">
        <f>係数!K36</f>
        <v>1.8499999999999999E-2</v>
      </c>
      <c r="Q36" s="1071" t="s">
        <v>3829</v>
      </c>
      <c r="R36" s="1069">
        <f t="shared" ca="1" si="3"/>
        <v>0</v>
      </c>
      <c r="S36" s="1072">
        <f t="shared" ca="1" si="4"/>
        <v>0</v>
      </c>
    </row>
    <row r="37" spans="2:19" ht="15.75" customHeight="1">
      <c r="B37" s="2125"/>
      <c r="C37" s="2126" t="s">
        <v>3835</v>
      </c>
      <c r="D37" s="2127"/>
      <c r="E37" s="2127"/>
      <c r="F37" s="2128"/>
      <c r="G37" s="1124">
        <f ca="1">INDIRECT($R$19&amp;"!"&amp;$P$19&amp;ROW('使用量_1,2'!K37))</f>
        <v>0</v>
      </c>
      <c r="H37" s="1066" t="str">
        <f>係数!I37</f>
        <v>kL</v>
      </c>
      <c r="I37" s="1067">
        <f>係数!G37</f>
        <v>37.700000000000003</v>
      </c>
      <c r="J37" s="1132">
        <f t="shared" ca="1" si="0"/>
        <v>0</v>
      </c>
      <c r="K37" s="1124">
        <f ca="1">INDIRECT($S$19&amp;"!"&amp;$P$19&amp;ROW('使用量_1,2'!O37))</f>
        <v>0</v>
      </c>
      <c r="L37" s="1066" t="s">
        <v>6329</v>
      </c>
      <c r="M37" s="1068">
        <f t="shared" ca="1" si="1"/>
        <v>0</v>
      </c>
      <c r="N37" s="1069">
        <f t="shared" ca="1" si="2"/>
        <v>0</v>
      </c>
      <c r="O37" s="1070">
        <f>係数!J37</f>
        <v>1.8700000000000001E-2</v>
      </c>
      <c r="P37" s="1070">
        <f>係数!K37</f>
        <v>1.8700000000000001E-2</v>
      </c>
      <c r="Q37" s="1071" t="s">
        <v>3829</v>
      </c>
      <c r="R37" s="1069">
        <f t="shared" ca="1" si="3"/>
        <v>0</v>
      </c>
      <c r="S37" s="1072">
        <f t="shared" ca="1" si="4"/>
        <v>0</v>
      </c>
    </row>
    <row r="38" spans="2:19" ht="15.75" customHeight="1">
      <c r="B38" s="2125"/>
      <c r="C38" s="2126" t="s">
        <v>3836</v>
      </c>
      <c r="D38" s="2127"/>
      <c r="E38" s="2127"/>
      <c r="F38" s="2128"/>
      <c r="G38" s="1124">
        <f ca="1">INDIRECT($R$19&amp;"!"&amp;$P$19&amp;ROW('使用量_1,2'!K38))</f>
        <v>0</v>
      </c>
      <c r="H38" s="1066" t="str">
        <f>係数!I38</f>
        <v>kL</v>
      </c>
      <c r="I38" s="1067">
        <f>係数!G38</f>
        <v>39.1</v>
      </c>
      <c r="J38" s="1132">
        <f t="shared" ca="1" si="0"/>
        <v>0</v>
      </c>
      <c r="K38" s="1124">
        <f ca="1">INDIRECT($S$19&amp;"!"&amp;$P$19&amp;ROW('使用量_1,2'!O38))</f>
        <v>0</v>
      </c>
      <c r="L38" s="1066" t="s">
        <v>6329</v>
      </c>
      <c r="M38" s="1068">
        <f t="shared" ca="1" si="1"/>
        <v>0</v>
      </c>
      <c r="N38" s="1069">
        <f t="shared" ca="1" si="2"/>
        <v>0</v>
      </c>
      <c r="O38" s="1070">
        <f>係数!J38</f>
        <v>1.89E-2</v>
      </c>
      <c r="P38" s="1070">
        <f>係数!K38</f>
        <v>1.89E-2</v>
      </c>
      <c r="Q38" s="1071" t="s">
        <v>3829</v>
      </c>
      <c r="R38" s="1069">
        <f t="shared" ca="1" si="3"/>
        <v>0</v>
      </c>
      <c r="S38" s="1072">
        <f t="shared" ca="1" si="4"/>
        <v>0</v>
      </c>
    </row>
    <row r="39" spans="2:19" ht="15.75" customHeight="1">
      <c r="B39" s="2125"/>
      <c r="C39" s="2126" t="s">
        <v>3837</v>
      </c>
      <c r="D39" s="2127"/>
      <c r="E39" s="2127"/>
      <c r="F39" s="2128"/>
      <c r="G39" s="1124">
        <f ca="1">INDIRECT($R$19&amp;"!"&amp;$P$19&amp;ROW('使用量_1,2'!K39))</f>
        <v>0</v>
      </c>
      <c r="H39" s="1066" t="str">
        <f>係数!I39</f>
        <v>kL</v>
      </c>
      <c r="I39" s="1067">
        <f>係数!G39</f>
        <v>41.9</v>
      </c>
      <c r="J39" s="1132">
        <f t="shared" ca="1" si="0"/>
        <v>0</v>
      </c>
      <c r="K39" s="1124">
        <f ca="1">INDIRECT($S$19&amp;"!"&amp;$P$19&amp;ROW('使用量_1,2'!O39))</f>
        <v>0</v>
      </c>
      <c r="L39" s="1066" t="s">
        <v>6329</v>
      </c>
      <c r="M39" s="1068">
        <f t="shared" ca="1" si="1"/>
        <v>0</v>
      </c>
      <c r="N39" s="1069">
        <f t="shared" ca="1" si="2"/>
        <v>0</v>
      </c>
      <c r="O39" s="1070">
        <f>係数!J39</f>
        <v>1.95E-2</v>
      </c>
      <c r="P39" s="1070">
        <f>係数!K39</f>
        <v>1.95E-2</v>
      </c>
      <c r="Q39" s="1071" t="s">
        <v>3829</v>
      </c>
      <c r="R39" s="1069">
        <f t="shared" ca="1" si="3"/>
        <v>0</v>
      </c>
      <c r="S39" s="1072">
        <f t="shared" ca="1" si="4"/>
        <v>0</v>
      </c>
    </row>
    <row r="40" spans="2:19" ht="15.75" customHeight="1">
      <c r="B40" s="2125"/>
      <c r="C40" s="2126" t="s">
        <v>3838</v>
      </c>
      <c r="D40" s="2127"/>
      <c r="E40" s="2127"/>
      <c r="F40" s="2128"/>
      <c r="G40" s="1124">
        <f ca="1">INDIRECT($R$19&amp;"!"&amp;$P$19&amp;ROW('使用量_1,2'!K40))</f>
        <v>0</v>
      </c>
      <c r="H40" s="1066" t="str">
        <f>係数!I40</f>
        <v>t</v>
      </c>
      <c r="I40" s="1067">
        <f>係数!G40</f>
        <v>40.9</v>
      </c>
      <c r="J40" s="1132">
        <f t="shared" ca="1" si="0"/>
        <v>0</v>
      </c>
      <c r="K40" s="1124">
        <f ca="1">INDIRECT($S$19&amp;"!"&amp;$P$19&amp;ROW('使用量_1,2'!O40))</f>
        <v>0</v>
      </c>
      <c r="L40" s="1066" t="s">
        <v>371</v>
      </c>
      <c r="M40" s="1068">
        <f t="shared" ca="1" si="1"/>
        <v>0</v>
      </c>
      <c r="N40" s="1069">
        <f t="shared" ca="1" si="2"/>
        <v>0</v>
      </c>
      <c r="O40" s="1070">
        <f>係数!J40</f>
        <v>2.0799999999999999E-2</v>
      </c>
      <c r="P40" s="1070">
        <f>係数!K40</f>
        <v>2.0799999999999999E-2</v>
      </c>
      <c r="Q40" s="1071" t="s">
        <v>3829</v>
      </c>
      <c r="R40" s="1069">
        <f t="shared" ca="1" si="3"/>
        <v>0</v>
      </c>
      <c r="S40" s="1072">
        <f t="shared" ca="1" si="4"/>
        <v>0</v>
      </c>
    </row>
    <row r="41" spans="2:19" ht="15.75" customHeight="1">
      <c r="B41" s="2125"/>
      <c r="C41" s="2126" t="s">
        <v>3840</v>
      </c>
      <c r="D41" s="2127"/>
      <c r="E41" s="2127"/>
      <c r="F41" s="2128"/>
      <c r="G41" s="1124">
        <f ca="1">INDIRECT($R$19&amp;"!"&amp;$P$19&amp;ROW('使用量_1,2'!K41))</f>
        <v>0</v>
      </c>
      <c r="H41" s="1066" t="str">
        <f>係数!I41</f>
        <v>t</v>
      </c>
      <c r="I41" s="1067">
        <f>係数!G41</f>
        <v>29.9</v>
      </c>
      <c r="J41" s="1132">
        <f t="shared" ca="1" si="0"/>
        <v>0</v>
      </c>
      <c r="K41" s="1124">
        <f ca="1">INDIRECT($S$19&amp;"!"&amp;$P$19&amp;ROW('使用量_1,2'!O41))</f>
        <v>0</v>
      </c>
      <c r="L41" s="1066" t="s">
        <v>371</v>
      </c>
      <c r="M41" s="1068">
        <f t="shared" ca="1" si="1"/>
        <v>0</v>
      </c>
      <c r="N41" s="1069">
        <f t="shared" ca="1" si="2"/>
        <v>0</v>
      </c>
      <c r="O41" s="1070">
        <f>係数!J41</f>
        <v>2.5399999999999999E-2</v>
      </c>
      <c r="P41" s="1070">
        <f>係数!K41</f>
        <v>2.5399999999999999E-2</v>
      </c>
      <c r="Q41" s="1071" t="s">
        <v>3829</v>
      </c>
      <c r="R41" s="1069">
        <f t="shared" ca="1" si="3"/>
        <v>0</v>
      </c>
      <c r="S41" s="1072">
        <f t="shared" ca="1" si="4"/>
        <v>0</v>
      </c>
    </row>
    <row r="42" spans="2:19" ht="15.75" customHeight="1">
      <c r="B42" s="2125"/>
      <c r="C42" s="2149" t="s">
        <v>3841</v>
      </c>
      <c r="D42" s="2145" t="s">
        <v>3842</v>
      </c>
      <c r="E42" s="2145"/>
      <c r="F42" s="2145"/>
      <c r="G42" s="1124">
        <f ca="1">INDIRECT($R$19&amp;"!"&amp;$P$19&amp;ROW('使用量_1,2'!K42))</f>
        <v>0</v>
      </c>
      <c r="H42" s="1066" t="str">
        <f>係数!I42</f>
        <v>t</v>
      </c>
      <c r="I42" s="1067">
        <f>係数!G42</f>
        <v>50.8</v>
      </c>
      <c r="J42" s="1132">
        <f t="shared" ca="1" si="0"/>
        <v>0</v>
      </c>
      <c r="K42" s="1124">
        <f ca="1">INDIRECT($S$19&amp;"!"&amp;$P$19&amp;ROW('使用量_1,2'!O42))</f>
        <v>0</v>
      </c>
      <c r="L42" s="1066" t="s">
        <v>371</v>
      </c>
      <c r="M42" s="1068">
        <f t="shared" ca="1" si="1"/>
        <v>0</v>
      </c>
      <c r="N42" s="1069">
        <f t="shared" ca="1" si="2"/>
        <v>0</v>
      </c>
      <c r="O42" s="1070">
        <f>係数!J42</f>
        <v>1.61E-2</v>
      </c>
      <c r="P42" s="1070">
        <f>係数!K42</f>
        <v>1.61E-2</v>
      </c>
      <c r="Q42" s="1071" t="s">
        <v>3829</v>
      </c>
      <c r="R42" s="1069">
        <f t="shared" ca="1" si="3"/>
        <v>0</v>
      </c>
      <c r="S42" s="1072">
        <f t="shared" ca="1" si="4"/>
        <v>0</v>
      </c>
    </row>
    <row r="43" spans="2:19" ht="15.75" customHeight="1">
      <c r="B43" s="2125"/>
      <c r="C43" s="2144"/>
      <c r="D43" s="2145" t="s">
        <v>3843</v>
      </c>
      <c r="E43" s="2145"/>
      <c r="F43" s="2145"/>
      <c r="G43" s="1124">
        <f ca="1">INDIRECT($R$19&amp;"!"&amp;$P$19&amp;ROW('使用量_1,2'!K43))</f>
        <v>0</v>
      </c>
      <c r="H43" s="1066" t="str">
        <f>係数!I43</f>
        <v>千㎥</v>
      </c>
      <c r="I43" s="1067">
        <f>係数!G43</f>
        <v>44.9</v>
      </c>
      <c r="J43" s="1132">
        <f t="shared" ca="1" si="0"/>
        <v>0</v>
      </c>
      <c r="K43" s="1124">
        <f ca="1">INDIRECT($S$19&amp;"!"&amp;$P$19&amp;ROW('使用量_1,2'!O43))</f>
        <v>0</v>
      </c>
      <c r="L43" s="1066" t="s">
        <v>6330</v>
      </c>
      <c r="M43" s="1068">
        <f t="shared" ca="1" si="1"/>
        <v>0</v>
      </c>
      <c r="N43" s="1069">
        <f t="shared" ca="1" si="2"/>
        <v>0</v>
      </c>
      <c r="O43" s="1070">
        <f>係数!J43</f>
        <v>1.4200000000000001E-2</v>
      </c>
      <c r="P43" s="1070">
        <f>係数!K43</f>
        <v>1.4200000000000001E-2</v>
      </c>
      <c r="Q43" s="1071" t="s">
        <v>3829</v>
      </c>
      <c r="R43" s="1069">
        <f t="shared" ca="1" si="3"/>
        <v>0</v>
      </c>
      <c r="S43" s="1072">
        <f t="shared" ca="1" si="4"/>
        <v>0</v>
      </c>
    </row>
    <row r="44" spans="2:19" ht="15.75" customHeight="1">
      <c r="B44" s="2125"/>
      <c r="C44" s="2143" t="s">
        <v>3845</v>
      </c>
      <c r="D44" s="2145" t="s">
        <v>3846</v>
      </c>
      <c r="E44" s="2145"/>
      <c r="F44" s="2145"/>
      <c r="G44" s="1124">
        <f ca="1">INDIRECT($R$19&amp;"!"&amp;$P$19&amp;ROW('使用量_1,2'!K44))</f>
        <v>0</v>
      </c>
      <c r="H44" s="1066" t="str">
        <f>係数!I44</f>
        <v>t</v>
      </c>
      <c r="I44" s="1067">
        <f>係数!G44</f>
        <v>54.6</v>
      </c>
      <c r="J44" s="1132">
        <f t="shared" ca="1" si="0"/>
        <v>0</v>
      </c>
      <c r="K44" s="1124">
        <f ca="1">INDIRECT($S$19&amp;"!"&amp;$P$19&amp;ROW('使用量_1,2'!O44))</f>
        <v>0</v>
      </c>
      <c r="L44" s="1066" t="s">
        <v>371</v>
      </c>
      <c r="M44" s="1068">
        <f t="shared" ca="1" si="1"/>
        <v>0</v>
      </c>
      <c r="N44" s="1069">
        <f t="shared" ca="1" si="2"/>
        <v>0</v>
      </c>
      <c r="O44" s="1070">
        <f>係数!J44</f>
        <v>1.35E-2</v>
      </c>
      <c r="P44" s="1070">
        <f>係数!K44</f>
        <v>1.35E-2</v>
      </c>
      <c r="Q44" s="1071" t="s">
        <v>3829</v>
      </c>
      <c r="R44" s="1069">
        <f t="shared" ca="1" si="3"/>
        <v>0</v>
      </c>
      <c r="S44" s="1072">
        <f t="shared" ca="1" si="4"/>
        <v>0</v>
      </c>
    </row>
    <row r="45" spans="2:19" ht="15.75" customHeight="1">
      <c r="B45" s="2125"/>
      <c r="C45" s="2144"/>
      <c r="D45" s="2145" t="s">
        <v>3847</v>
      </c>
      <c r="E45" s="2145"/>
      <c r="F45" s="2145"/>
      <c r="G45" s="1124">
        <f ca="1">INDIRECT($R$19&amp;"!"&amp;$P$19&amp;ROW('使用量_1,2'!K45))</f>
        <v>0</v>
      </c>
      <c r="H45" s="1066" t="str">
        <f>係数!I45</f>
        <v>千㎥</v>
      </c>
      <c r="I45" s="1067">
        <f>係数!G45</f>
        <v>43.5</v>
      </c>
      <c r="J45" s="1132">
        <f t="shared" ca="1" si="0"/>
        <v>0</v>
      </c>
      <c r="K45" s="1124">
        <f ca="1">INDIRECT($S$19&amp;"!"&amp;$P$19&amp;ROW('使用量_1,2'!O45))</f>
        <v>0</v>
      </c>
      <c r="L45" s="1066" t="s">
        <v>6330</v>
      </c>
      <c r="M45" s="1068">
        <f t="shared" ca="1" si="1"/>
        <v>0</v>
      </c>
      <c r="N45" s="1069">
        <f t="shared" ca="1" si="2"/>
        <v>0</v>
      </c>
      <c r="O45" s="1070">
        <f>係数!J45</f>
        <v>1.3899999999999999E-2</v>
      </c>
      <c r="P45" s="1070">
        <f>係数!K45</f>
        <v>1.3899999999999999E-2</v>
      </c>
      <c r="Q45" s="1071" t="s">
        <v>3829</v>
      </c>
      <c r="R45" s="1069">
        <f t="shared" ca="1" si="3"/>
        <v>0</v>
      </c>
      <c r="S45" s="1072">
        <f t="shared" ca="1" si="4"/>
        <v>0</v>
      </c>
    </row>
    <row r="46" spans="2:19" ht="15.75" customHeight="1">
      <c r="B46" s="2125"/>
      <c r="C46" s="2146" t="s">
        <v>3848</v>
      </c>
      <c r="D46" s="2145" t="s">
        <v>3849</v>
      </c>
      <c r="E46" s="2145"/>
      <c r="F46" s="2145"/>
      <c r="G46" s="1124">
        <f ca="1">INDIRECT($R$19&amp;"!"&amp;$P$19&amp;ROW('使用量_1,2'!K46))</f>
        <v>0</v>
      </c>
      <c r="H46" s="1066" t="str">
        <f>係数!I46</f>
        <v>t</v>
      </c>
      <c r="I46" s="1067">
        <f>係数!G46</f>
        <v>29</v>
      </c>
      <c r="J46" s="1132">
        <f t="shared" ca="1" si="0"/>
        <v>0</v>
      </c>
      <c r="K46" s="1124">
        <f ca="1">INDIRECT($S$19&amp;"!"&amp;$P$19&amp;ROW('使用量_1,2'!O46))</f>
        <v>0</v>
      </c>
      <c r="L46" s="1066" t="s">
        <v>371</v>
      </c>
      <c r="M46" s="1068">
        <f t="shared" ca="1" si="1"/>
        <v>0</v>
      </c>
      <c r="N46" s="1069">
        <f t="shared" ca="1" si="2"/>
        <v>0</v>
      </c>
      <c r="O46" s="1070">
        <f>係数!J46</f>
        <v>2.4500000000000001E-2</v>
      </c>
      <c r="P46" s="1070">
        <f>係数!K46</f>
        <v>2.4500000000000001E-2</v>
      </c>
      <c r="Q46" s="1071" t="s">
        <v>3829</v>
      </c>
      <c r="R46" s="1069">
        <f t="shared" ca="1" si="3"/>
        <v>0</v>
      </c>
      <c r="S46" s="1072">
        <f t="shared" ca="1" si="4"/>
        <v>0</v>
      </c>
    </row>
    <row r="47" spans="2:19" ht="15.75" customHeight="1">
      <c r="B47" s="2125"/>
      <c r="C47" s="2147"/>
      <c r="D47" s="2145" t="s">
        <v>3850</v>
      </c>
      <c r="E47" s="2145"/>
      <c r="F47" s="2145"/>
      <c r="G47" s="1124">
        <f ca="1">INDIRECT($R$19&amp;"!"&amp;$P$19&amp;ROW('使用量_1,2'!K47))</f>
        <v>0</v>
      </c>
      <c r="H47" s="1066" t="str">
        <f>係数!I47</f>
        <v>t</v>
      </c>
      <c r="I47" s="1067">
        <f>係数!G47</f>
        <v>25.7</v>
      </c>
      <c r="J47" s="1132">
        <f t="shared" ca="1" si="0"/>
        <v>0</v>
      </c>
      <c r="K47" s="1124">
        <f ca="1">INDIRECT($S$19&amp;"!"&amp;$P$19&amp;ROW('使用量_1,2'!O47))</f>
        <v>0</v>
      </c>
      <c r="L47" s="1066" t="s">
        <v>371</v>
      </c>
      <c r="M47" s="1068">
        <f t="shared" ca="1" si="1"/>
        <v>0</v>
      </c>
      <c r="N47" s="1069">
        <f t="shared" ca="1" si="2"/>
        <v>0</v>
      </c>
      <c r="O47" s="1070">
        <f>係数!J47</f>
        <v>2.47E-2</v>
      </c>
      <c r="P47" s="1070">
        <f>係数!K47</f>
        <v>2.47E-2</v>
      </c>
      <c r="Q47" s="1071" t="s">
        <v>3829</v>
      </c>
      <c r="R47" s="1069">
        <f t="shared" ca="1" si="3"/>
        <v>0</v>
      </c>
      <c r="S47" s="1072">
        <f t="shared" ca="1" si="4"/>
        <v>0</v>
      </c>
    </row>
    <row r="48" spans="2:19" ht="15.75" customHeight="1">
      <c r="B48" s="2125"/>
      <c r="C48" s="2148"/>
      <c r="D48" s="2145" t="s">
        <v>3851</v>
      </c>
      <c r="E48" s="2145"/>
      <c r="F48" s="2145"/>
      <c r="G48" s="1124">
        <f ca="1">INDIRECT($R$19&amp;"!"&amp;$P$19&amp;ROW('使用量_1,2'!K48))</f>
        <v>0</v>
      </c>
      <c r="H48" s="1066" t="str">
        <f>係数!I48</f>
        <v>t</v>
      </c>
      <c r="I48" s="1067">
        <f>係数!G48</f>
        <v>26.9</v>
      </c>
      <c r="J48" s="1132">
        <f t="shared" ca="1" si="0"/>
        <v>0</v>
      </c>
      <c r="K48" s="1124">
        <f ca="1">INDIRECT($S$19&amp;"!"&amp;$P$19&amp;ROW('使用量_1,2'!O48))</f>
        <v>0</v>
      </c>
      <c r="L48" s="1066" t="s">
        <v>371</v>
      </c>
      <c r="M48" s="1068">
        <f t="shared" ca="1" si="1"/>
        <v>0</v>
      </c>
      <c r="N48" s="1069">
        <f t="shared" ca="1" si="2"/>
        <v>0</v>
      </c>
      <c r="O48" s="1070">
        <f>係数!J48</f>
        <v>2.5499999999999998E-2</v>
      </c>
      <c r="P48" s="1070">
        <f>係数!K48</f>
        <v>2.5499999999999998E-2</v>
      </c>
      <c r="Q48" s="1071" t="s">
        <v>3829</v>
      </c>
      <c r="R48" s="1069">
        <f t="shared" ca="1" si="3"/>
        <v>0</v>
      </c>
      <c r="S48" s="1072">
        <f t="shared" ca="1" si="4"/>
        <v>0</v>
      </c>
    </row>
    <row r="49" spans="2:19" ht="15.75" customHeight="1">
      <c r="B49" s="2125"/>
      <c r="C49" s="2126" t="s">
        <v>3852</v>
      </c>
      <c r="D49" s="2127"/>
      <c r="E49" s="2127"/>
      <c r="F49" s="2128"/>
      <c r="G49" s="1124">
        <f ca="1">INDIRECT($R$19&amp;"!"&amp;$P$19&amp;ROW('使用量_1,2'!K49))</f>
        <v>0</v>
      </c>
      <c r="H49" s="1066" t="str">
        <f>係数!I49</f>
        <v>t</v>
      </c>
      <c r="I49" s="1067">
        <f>係数!G49</f>
        <v>29.4</v>
      </c>
      <c r="J49" s="1132">
        <f t="shared" ca="1" si="0"/>
        <v>0</v>
      </c>
      <c r="K49" s="1124">
        <f ca="1">INDIRECT($S$19&amp;"!"&amp;$P$19&amp;ROW('使用量_1,2'!O49))</f>
        <v>0</v>
      </c>
      <c r="L49" s="1066" t="s">
        <v>371</v>
      </c>
      <c r="M49" s="1068">
        <f t="shared" ca="1" si="1"/>
        <v>0</v>
      </c>
      <c r="N49" s="1069">
        <f t="shared" ca="1" si="2"/>
        <v>0</v>
      </c>
      <c r="O49" s="1070">
        <f>係数!J49</f>
        <v>2.9399999999999999E-2</v>
      </c>
      <c r="P49" s="1070">
        <f>係数!K49</f>
        <v>2.9399999999999999E-2</v>
      </c>
      <c r="Q49" s="1071" t="s">
        <v>3829</v>
      </c>
      <c r="R49" s="1069">
        <f t="shared" ca="1" si="3"/>
        <v>0</v>
      </c>
      <c r="S49" s="1072">
        <f t="shared" ca="1" si="4"/>
        <v>0</v>
      </c>
    </row>
    <row r="50" spans="2:19" ht="15.75" customHeight="1">
      <c r="B50" s="2125"/>
      <c r="C50" s="2126" t="s">
        <v>3853</v>
      </c>
      <c r="D50" s="2127"/>
      <c r="E50" s="2127"/>
      <c r="F50" s="2128"/>
      <c r="G50" s="1124">
        <f ca="1">INDIRECT($R$19&amp;"!"&amp;$P$19&amp;ROW('使用量_1,2'!K50))</f>
        <v>0</v>
      </c>
      <c r="H50" s="1066" t="str">
        <f>係数!I50</f>
        <v>t</v>
      </c>
      <c r="I50" s="1067">
        <f>係数!G50</f>
        <v>37.299999999999997</v>
      </c>
      <c r="J50" s="1132">
        <f t="shared" ca="1" si="0"/>
        <v>0</v>
      </c>
      <c r="K50" s="1124">
        <f ca="1">INDIRECT($S$19&amp;"!"&amp;$P$19&amp;ROW('使用量_1,2'!O50))</f>
        <v>0</v>
      </c>
      <c r="L50" s="1066" t="s">
        <v>371</v>
      </c>
      <c r="M50" s="1068">
        <f t="shared" ca="1" si="1"/>
        <v>0</v>
      </c>
      <c r="N50" s="1069">
        <f t="shared" ca="1" si="2"/>
        <v>0</v>
      </c>
      <c r="O50" s="1070">
        <f>係数!J50</f>
        <v>2.0899999999999998E-2</v>
      </c>
      <c r="P50" s="1070">
        <f>係数!K50</f>
        <v>2.0899999999999998E-2</v>
      </c>
      <c r="Q50" s="1071" t="s">
        <v>3829</v>
      </c>
      <c r="R50" s="1069">
        <f t="shared" ca="1" si="3"/>
        <v>0</v>
      </c>
      <c r="S50" s="1072">
        <f t="shared" ca="1" si="4"/>
        <v>0</v>
      </c>
    </row>
    <row r="51" spans="2:19" ht="15.75" customHeight="1">
      <c r="B51" s="2125"/>
      <c r="C51" s="2126" t="s">
        <v>3854</v>
      </c>
      <c r="D51" s="2127"/>
      <c r="E51" s="2127"/>
      <c r="F51" s="2128"/>
      <c r="G51" s="1124">
        <f ca="1">INDIRECT($R$19&amp;"!"&amp;$P$19&amp;ROW('使用量_1,2'!K51))</f>
        <v>0</v>
      </c>
      <c r="H51" s="1066" t="str">
        <f>係数!I51</f>
        <v>千㎥</v>
      </c>
      <c r="I51" s="1067">
        <f>係数!G51</f>
        <v>21.1</v>
      </c>
      <c r="J51" s="1132">
        <f t="shared" ca="1" si="0"/>
        <v>0</v>
      </c>
      <c r="K51" s="1124">
        <f ca="1">INDIRECT($S$19&amp;"!"&amp;$P$19&amp;ROW('使用量_1,2'!O51))</f>
        <v>0</v>
      </c>
      <c r="L51" s="1066" t="s">
        <v>6330</v>
      </c>
      <c r="M51" s="1068">
        <f t="shared" ca="1" si="1"/>
        <v>0</v>
      </c>
      <c r="N51" s="1069">
        <f t="shared" ca="1" si="2"/>
        <v>0</v>
      </c>
      <c r="O51" s="1070">
        <f>係数!J51</f>
        <v>1.0999999999999999E-2</v>
      </c>
      <c r="P51" s="1070">
        <f>係数!K51</f>
        <v>1.0999999999999999E-2</v>
      </c>
      <c r="Q51" s="1071" t="s">
        <v>3829</v>
      </c>
      <c r="R51" s="1069">
        <f t="shared" ca="1" si="3"/>
        <v>0</v>
      </c>
      <c r="S51" s="1072">
        <f t="shared" ca="1" si="4"/>
        <v>0</v>
      </c>
    </row>
    <row r="52" spans="2:19" ht="15.75" customHeight="1">
      <c r="B52" s="2125"/>
      <c r="C52" s="2126" t="s">
        <v>3855</v>
      </c>
      <c r="D52" s="2127"/>
      <c r="E52" s="2127"/>
      <c r="F52" s="2128"/>
      <c r="G52" s="1124">
        <f ca="1">INDIRECT($R$19&amp;"!"&amp;$P$19&amp;ROW('使用量_1,2'!K52))</f>
        <v>0</v>
      </c>
      <c r="H52" s="1066" t="str">
        <f>係数!I52</f>
        <v>千㎥</v>
      </c>
      <c r="I52" s="1073">
        <f>係数!G52</f>
        <v>3.41</v>
      </c>
      <c r="J52" s="1132">
        <f t="shared" ca="1" si="0"/>
        <v>0</v>
      </c>
      <c r="K52" s="1124">
        <f ca="1">INDIRECT($S$19&amp;"!"&amp;$P$19&amp;ROW('使用量_1,2'!O52))</f>
        <v>0</v>
      </c>
      <c r="L52" s="1066" t="s">
        <v>6330</v>
      </c>
      <c r="M52" s="1068">
        <f t="shared" ca="1" si="1"/>
        <v>0</v>
      </c>
      <c r="N52" s="1069">
        <f t="shared" ca="1" si="2"/>
        <v>0</v>
      </c>
      <c r="O52" s="1070">
        <f>係数!J52</f>
        <v>2.63E-2</v>
      </c>
      <c r="P52" s="1070">
        <f>係数!K52</f>
        <v>2.63E-2</v>
      </c>
      <c r="Q52" s="1071" t="s">
        <v>3829</v>
      </c>
      <c r="R52" s="1069">
        <f t="shared" ca="1" si="3"/>
        <v>0</v>
      </c>
      <c r="S52" s="1072">
        <f t="shared" ca="1" si="4"/>
        <v>0</v>
      </c>
    </row>
    <row r="53" spans="2:19" ht="15.75" customHeight="1">
      <c r="B53" s="2125"/>
      <c r="C53" s="2126" t="s">
        <v>3856</v>
      </c>
      <c r="D53" s="2127"/>
      <c r="E53" s="2127"/>
      <c r="F53" s="2128"/>
      <c r="G53" s="1124">
        <f ca="1">INDIRECT($R$19&amp;"!"&amp;$P$19&amp;ROW('使用量_1,2'!K53))</f>
        <v>0</v>
      </c>
      <c r="H53" s="1066" t="str">
        <f>係数!I53</f>
        <v>千㎥</v>
      </c>
      <c r="I53" s="1073">
        <f>係数!G53</f>
        <v>8.41</v>
      </c>
      <c r="J53" s="1132">
        <f t="shared" ca="1" si="0"/>
        <v>0</v>
      </c>
      <c r="K53" s="1124">
        <f ca="1">INDIRECT($S$19&amp;"!"&amp;$P$19&amp;ROW('使用量_1,2'!O53))</f>
        <v>0</v>
      </c>
      <c r="L53" s="1066" t="s">
        <v>6330</v>
      </c>
      <c r="M53" s="1068">
        <f t="shared" ca="1" si="1"/>
        <v>0</v>
      </c>
      <c r="N53" s="1069">
        <f t="shared" ca="1" si="2"/>
        <v>0</v>
      </c>
      <c r="O53" s="1070">
        <f>係数!J53</f>
        <v>3.8399999999999997E-2</v>
      </c>
      <c r="P53" s="1070">
        <f>係数!K53</f>
        <v>3.8399999999999997E-2</v>
      </c>
      <c r="Q53" s="1071" t="s">
        <v>3829</v>
      </c>
      <c r="R53" s="1069">
        <f t="shared" ca="1" si="3"/>
        <v>0</v>
      </c>
      <c r="S53" s="1072">
        <f t="shared" ca="1" si="4"/>
        <v>0</v>
      </c>
    </row>
    <row r="54" spans="2:19" ht="15.75" customHeight="1">
      <c r="B54" s="2125"/>
      <c r="C54" s="2156" t="s">
        <v>3857</v>
      </c>
      <c r="D54" s="2157"/>
      <c r="E54" s="2157"/>
      <c r="F54" s="2158"/>
      <c r="G54" s="1124">
        <f ca="1">INDIRECT($R$19&amp;"!"&amp;$P$19&amp;ROW('使用量_1,2'!K54))</f>
        <v>0</v>
      </c>
      <c r="H54" s="1066" t="str">
        <f>係数!I54</f>
        <v>千㎥</v>
      </c>
      <c r="I54" s="1074">
        <f>係数!G54</f>
        <v>44.8</v>
      </c>
      <c r="J54" s="1132">
        <f t="shared" ca="1" si="0"/>
        <v>0</v>
      </c>
      <c r="K54" s="1124">
        <f ca="1">INDIRECT($S$19&amp;"!"&amp;$P$19&amp;ROW('使用量_1,2'!O54))</f>
        <v>0</v>
      </c>
      <c r="L54" s="1066" t="s">
        <v>6330</v>
      </c>
      <c r="M54" s="1068">
        <f ca="1">ROUND(ROUND(K54,0)*I54,0)</f>
        <v>0</v>
      </c>
      <c r="N54" s="1069">
        <f t="shared" ca="1" si="2"/>
        <v>0</v>
      </c>
      <c r="O54" s="1070">
        <f>係数!J54</f>
        <v>1.3599999999999999E-2</v>
      </c>
      <c r="P54" s="1070">
        <f>係数!K54</f>
        <v>1.3599999999999999E-2</v>
      </c>
      <c r="Q54" s="1071" t="s">
        <v>3829</v>
      </c>
      <c r="R54" s="1069">
        <f t="shared" ca="1" si="3"/>
        <v>0</v>
      </c>
      <c r="S54" s="1072">
        <f t="shared" ca="1" si="4"/>
        <v>0</v>
      </c>
    </row>
    <row r="55" spans="2:19" ht="15.75" customHeight="1">
      <c r="B55" s="2125"/>
      <c r="C55" s="1112" t="s">
        <v>373</v>
      </c>
      <c r="D55" s="2164" t="str">
        <f>係数!D55&amp;""</f>
        <v/>
      </c>
      <c r="E55" s="2164"/>
      <c r="F55" s="2165"/>
      <c r="G55" s="1124">
        <f ca="1">INDIRECT($R$19&amp;"!"&amp;$P$19&amp;ROW('使用量_1,2'!K55))</f>
        <v>0</v>
      </c>
      <c r="H55" s="1066">
        <f>係数!I55</f>
        <v>0</v>
      </c>
      <c r="I55" s="1074">
        <f>係数!G55</f>
        <v>0</v>
      </c>
      <c r="J55" s="1132">
        <f t="shared" ca="1" si="0"/>
        <v>0</v>
      </c>
      <c r="K55" s="1124">
        <f ca="1">INDIRECT($S$19&amp;"!"&amp;$P$19&amp;ROW('使用量_1,2'!O55))</f>
        <v>0</v>
      </c>
      <c r="L55" s="1066" t="s">
        <v>6330</v>
      </c>
      <c r="M55" s="1068">
        <f t="shared" ref="M55:M57" ca="1" si="5">ROUND(ROUND(K55,0)*I55,0)</f>
        <v>0</v>
      </c>
      <c r="N55" s="1069">
        <f t="shared" ca="1" si="2"/>
        <v>0</v>
      </c>
      <c r="O55" s="1070">
        <f>係数!J55</f>
        <v>0</v>
      </c>
      <c r="P55" s="1070">
        <f>係数!K55</f>
        <v>0</v>
      </c>
      <c r="Q55" s="1071" t="s">
        <v>3829</v>
      </c>
      <c r="R55" s="1069">
        <f t="shared" ca="1" si="3"/>
        <v>0</v>
      </c>
      <c r="S55" s="1072">
        <f t="shared" ca="1" si="4"/>
        <v>0</v>
      </c>
    </row>
    <row r="56" spans="2:19" ht="15.75" customHeight="1">
      <c r="B56" s="2125"/>
      <c r="C56" s="1112"/>
      <c r="D56" s="2164" t="str">
        <f>係数!D56&amp;""</f>
        <v/>
      </c>
      <c r="E56" s="2164"/>
      <c r="F56" s="2165"/>
      <c r="G56" s="1124">
        <f ca="1">INDIRECT($R$19&amp;"!"&amp;$P$19&amp;ROW('使用量_1,2'!K56))</f>
        <v>0</v>
      </c>
      <c r="H56" s="1066">
        <f>係数!I56</f>
        <v>0</v>
      </c>
      <c r="I56" s="1074">
        <f>係数!G56</f>
        <v>0</v>
      </c>
      <c r="J56" s="1132">
        <f t="shared" ca="1" si="0"/>
        <v>0</v>
      </c>
      <c r="K56" s="1124">
        <f ca="1">INDIRECT($S$19&amp;"!"&amp;$P$19&amp;ROW('使用量_1,2'!O56))</f>
        <v>0</v>
      </c>
      <c r="L56" s="1066" t="s">
        <v>6330</v>
      </c>
      <c r="M56" s="1068">
        <f t="shared" ca="1" si="5"/>
        <v>0</v>
      </c>
      <c r="N56" s="1069">
        <f t="shared" ca="1" si="2"/>
        <v>0</v>
      </c>
      <c r="O56" s="1070">
        <f>係数!J56</f>
        <v>0</v>
      </c>
      <c r="P56" s="1070">
        <f>係数!K56</f>
        <v>0</v>
      </c>
      <c r="Q56" s="1071" t="s">
        <v>3829</v>
      </c>
      <c r="R56" s="1069">
        <f t="shared" ca="1" si="3"/>
        <v>0</v>
      </c>
      <c r="S56" s="1072">
        <f t="shared" ca="1" si="4"/>
        <v>0</v>
      </c>
    </row>
    <row r="57" spans="2:19" ht="15.75" customHeight="1">
      <c r="B57" s="2125"/>
      <c r="C57" s="1112"/>
      <c r="D57" s="2164" t="str">
        <f>係数!D57&amp;""</f>
        <v/>
      </c>
      <c r="E57" s="2164"/>
      <c r="F57" s="2165"/>
      <c r="G57" s="1124">
        <f ca="1">INDIRECT($R$19&amp;"!"&amp;$P$19&amp;ROW('使用量_1,2'!K57))</f>
        <v>0</v>
      </c>
      <c r="H57" s="1066">
        <f>係数!I57</f>
        <v>0</v>
      </c>
      <c r="I57" s="1074">
        <f>係数!G57</f>
        <v>0</v>
      </c>
      <c r="J57" s="1132">
        <f t="shared" ca="1" si="0"/>
        <v>0</v>
      </c>
      <c r="K57" s="1124">
        <f ca="1">INDIRECT($S$19&amp;"!"&amp;$P$19&amp;ROW('使用量_1,2'!O57))</f>
        <v>0</v>
      </c>
      <c r="L57" s="1066" t="s">
        <v>6330</v>
      </c>
      <c r="M57" s="1068">
        <f t="shared" ca="1" si="5"/>
        <v>0</v>
      </c>
      <c r="N57" s="1069">
        <f t="shared" ca="1" si="2"/>
        <v>0</v>
      </c>
      <c r="O57" s="1070">
        <f>係数!J57</f>
        <v>0</v>
      </c>
      <c r="P57" s="1070">
        <f>係数!K57</f>
        <v>0</v>
      </c>
      <c r="Q57" s="1071" t="s">
        <v>3829</v>
      </c>
      <c r="R57" s="1069">
        <f t="shared" ca="1" si="3"/>
        <v>0</v>
      </c>
      <c r="S57" s="1072">
        <f t="shared" ca="1" si="4"/>
        <v>0</v>
      </c>
    </row>
    <row r="58" spans="2:19" ht="15.75" customHeight="1">
      <c r="B58" s="2125"/>
      <c r="C58" s="2153" t="s">
        <v>3861</v>
      </c>
      <c r="D58" s="2154"/>
      <c r="E58" s="2154"/>
      <c r="F58" s="2155"/>
      <c r="G58" s="1075"/>
      <c r="H58" s="1075"/>
      <c r="I58" s="1076"/>
      <c r="J58" s="1133">
        <f ca="1">SUM(J32:J57)</f>
        <v>0</v>
      </c>
      <c r="K58" s="1075"/>
      <c r="L58" s="1075"/>
      <c r="M58" s="1133">
        <f ca="1">SUM(M32:M57)</f>
        <v>0</v>
      </c>
      <c r="N58" s="1133">
        <f ca="1">SUM(N32:N57)</f>
        <v>0</v>
      </c>
      <c r="O58" s="1075"/>
      <c r="P58" s="1075"/>
      <c r="Q58" s="1079"/>
      <c r="R58" s="1133">
        <f ca="1">SUM(R32:R57)</f>
        <v>0</v>
      </c>
      <c r="S58" s="1133">
        <f ca="1">SUM(S32:S57)</f>
        <v>0</v>
      </c>
    </row>
    <row r="59" spans="2:19" ht="15.75" customHeight="1">
      <c r="B59" s="2124" t="s">
        <v>220</v>
      </c>
      <c r="C59" s="2150" t="s">
        <v>3862</v>
      </c>
      <c r="D59" s="2151"/>
      <c r="E59" s="2151"/>
      <c r="F59" s="2152"/>
      <c r="G59" s="1124">
        <f ca="1">INDIRECT($R$19&amp;"!"&amp;$P$19&amp;ROW('使用量_1,2'!K59))</f>
        <v>0</v>
      </c>
      <c r="H59" s="1066" t="str">
        <f>係数!I59</f>
        <v>GJ</v>
      </c>
      <c r="I59" s="1126">
        <f>係数!G59</f>
        <v>1.02</v>
      </c>
      <c r="J59" s="1132">
        <f t="shared" ca="1" si="0"/>
        <v>0</v>
      </c>
      <c r="K59" s="1124">
        <f ca="1">INDIRECT($S$19&amp;"!"&amp;$P$19&amp;ROW('使用量_1,2'!O59))</f>
        <v>0</v>
      </c>
      <c r="L59" s="1066" t="s">
        <v>384</v>
      </c>
      <c r="M59" s="1068">
        <f ca="1">ROUND(ROUND(K59,0)*I59,0)</f>
        <v>0</v>
      </c>
      <c r="N59" s="1069">
        <f ca="1">+G59-K59</f>
        <v>0</v>
      </c>
      <c r="O59" s="1070">
        <f>係数!J59</f>
        <v>0.06</v>
      </c>
      <c r="P59" s="1070">
        <f>係数!K59</f>
        <v>0.06</v>
      </c>
      <c r="Q59" s="1081" t="s">
        <v>3863</v>
      </c>
      <c r="R59" s="1069">
        <f ca="1">ROUND(N59*O59,0)</f>
        <v>0</v>
      </c>
      <c r="S59" s="1072">
        <f t="shared" ca="1" si="4"/>
        <v>0</v>
      </c>
    </row>
    <row r="60" spans="2:19" ht="15.75" customHeight="1">
      <c r="B60" s="2125"/>
      <c r="C60" s="2150" t="s">
        <v>3864</v>
      </c>
      <c r="D60" s="2151"/>
      <c r="E60" s="2151"/>
      <c r="F60" s="2152"/>
      <c r="G60" s="1124">
        <f ca="1">INDIRECT($R$19&amp;"!"&amp;$P$19&amp;ROW('使用量_1,2'!K60))</f>
        <v>0</v>
      </c>
      <c r="H60" s="1066" t="str">
        <f>係数!I60</f>
        <v>GJ</v>
      </c>
      <c r="I60" s="1126">
        <f>係数!G60</f>
        <v>1.36</v>
      </c>
      <c r="J60" s="1132">
        <f t="shared" ca="1" si="0"/>
        <v>0</v>
      </c>
      <c r="K60" s="1124">
        <f ca="1">INDIRECT($S$19&amp;"!"&amp;$P$19&amp;ROW('使用量_1,2'!O60))</f>
        <v>0</v>
      </c>
      <c r="L60" s="1066" t="s">
        <v>384</v>
      </c>
      <c r="M60" s="1068">
        <f ca="1">ROUND(ROUND(K60,0)*I60,0)</f>
        <v>0</v>
      </c>
      <c r="N60" s="1069">
        <f ca="1">+G60-K60</f>
        <v>0</v>
      </c>
      <c r="O60" s="1070">
        <f>係数!J60</f>
        <v>5.7000000000000002E-2</v>
      </c>
      <c r="P60" s="1070">
        <f>係数!K60</f>
        <v>5.7000000000000002E-2</v>
      </c>
      <c r="Q60" s="1081" t="s">
        <v>3863</v>
      </c>
      <c r="R60" s="1069">
        <f ca="1">ROUND(N60*O60,0)</f>
        <v>0</v>
      </c>
      <c r="S60" s="1072">
        <f t="shared" ca="1" si="4"/>
        <v>0</v>
      </c>
    </row>
    <row r="61" spans="2:19" ht="15.75" customHeight="1">
      <c r="B61" s="2125"/>
      <c r="C61" s="2150" t="s">
        <v>3865</v>
      </c>
      <c r="D61" s="2151"/>
      <c r="E61" s="2151"/>
      <c r="F61" s="2152"/>
      <c r="G61" s="1124">
        <f ca="1">INDIRECT($R$19&amp;"!"&amp;$P$19&amp;ROW('使用量_1,2'!K61))</f>
        <v>0</v>
      </c>
      <c r="H61" s="1066" t="str">
        <f>係数!I61</f>
        <v>GJ</v>
      </c>
      <c r="I61" s="1126">
        <f>係数!G61</f>
        <v>1.36</v>
      </c>
      <c r="J61" s="1132">
        <f t="shared" ca="1" si="0"/>
        <v>0</v>
      </c>
      <c r="K61" s="1124">
        <f ca="1">INDIRECT($S$19&amp;"!"&amp;$P$19&amp;ROW('使用量_1,2'!O61))</f>
        <v>0</v>
      </c>
      <c r="L61" s="1066" t="s">
        <v>384</v>
      </c>
      <c r="M61" s="1068">
        <f ca="1">ROUND(ROUND(K61,0)*I61,0)</f>
        <v>0</v>
      </c>
      <c r="N61" s="1069">
        <f ca="1">+G61-K61</f>
        <v>0</v>
      </c>
      <c r="O61" s="1070">
        <f>係数!J61</f>
        <v>5.7000000000000002E-2</v>
      </c>
      <c r="P61" s="1070">
        <f>係数!K61</f>
        <v>5.7000000000000002E-2</v>
      </c>
      <c r="Q61" s="1081" t="s">
        <v>3863</v>
      </c>
      <c r="R61" s="1069">
        <f ca="1">ROUND(N61*O61,0)</f>
        <v>0</v>
      </c>
      <c r="S61" s="1072">
        <f t="shared" ca="1" si="4"/>
        <v>0</v>
      </c>
    </row>
    <row r="62" spans="2:19" ht="15.75" customHeight="1">
      <c r="B62" s="2125"/>
      <c r="C62" s="2150" t="s">
        <v>3866</v>
      </c>
      <c r="D62" s="2151"/>
      <c r="E62" s="2151"/>
      <c r="F62" s="2152"/>
      <c r="G62" s="1124">
        <f ca="1">INDIRECT($R$19&amp;"!"&amp;$P$19&amp;ROW('使用量_1,2'!K62))</f>
        <v>0</v>
      </c>
      <c r="H62" s="1066" t="str">
        <f>係数!I62</f>
        <v>GJ</v>
      </c>
      <c r="I62" s="1126">
        <f>係数!G62</f>
        <v>1.36</v>
      </c>
      <c r="J62" s="1132">
        <f t="shared" ca="1" si="0"/>
        <v>0</v>
      </c>
      <c r="K62" s="1124">
        <f ca="1">INDIRECT($S$19&amp;"!"&amp;$P$19&amp;ROW('使用量_1,2'!O62))</f>
        <v>0</v>
      </c>
      <c r="L62" s="1066" t="s">
        <v>384</v>
      </c>
      <c r="M62" s="1068">
        <f ca="1">ROUND(ROUND(K62,0)*I62,0)</f>
        <v>0</v>
      </c>
      <c r="N62" s="1069">
        <f ca="1">+G62-K62</f>
        <v>0</v>
      </c>
      <c r="O62" s="1070">
        <f>係数!J62</f>
        <v>5.7000000000000002E-2</v>
      </c>
      <c r="P62" s="1070">
        <f>係数!K62</f>
        <v>5.7000000000000002E-2</v>
      </c>
      <c r="Q62" s="1081" t="s">
        <v>3863</v>
      </c>
      <c r="R62" s="1069">
        <f ca="1">ROUND(N62*O62,0)</f>
        <v>0</v>
      </c>
      <c r="S62" s="1072">
        <f t="shared" ca="1" si="4"/>
        <v>0</v>
      </c>
    </row>
    <row r="63" spans="2:19" ht="15.75" customHeight="1">
      <c r="B63" s="2175"/>
      <c r="C63" s="2153" t="s">
        <v>3861</v>
      </c>
      <c r="D63" s="2154"/>
      <c r="E63" s="2154"/>
      <c r="F63" s="2155"/>
      <c r="G63" s="1078">
        <f ca="1">SUM(G59:G62)</f>
        <v>0</v>
      </c>
      <c r="H63" s="1082" t="s">
        <v>384</v>
      </c>
      <c r="I63" s="1076"/>
      <c r="J63" s="1133">
        <f ca="1">SUM(J59:J62)</f>
        <v>0</v>
      </c>
      <c r="K63" s="1078">
        <f ca="1">SUM(K59:K62)</f>
        <v>0</v>
      </c>
      <c r="L63" s="1082" t="s">
        <v>384</v>
      </c>
      <c r="M63" s="1077">
        <f ca="1">SUM(M59:M62)</f>
        <v>0</v>
      </c>
      <c r="N63" s="1078">
        <f ca="1">SUM(N59:N62)</f>
        <v>0</v>
      </c>
      <c r="O63" s="1075"/>
      <c r="P63" s="1075"/>
      <c r="Q63" s="1079"/>
      <c r="R63" s="1080">
        <f ca="1">SUM(R59:R62)</f>
        <v>0</v>
      </c>
      <c r="S63" s="1080">
        <f ca="1">SUM(S59:S62)</f>
        <v>0</v>
      </c>
    </row>
    <row r="64" spans="2:19" ht="15.75" customHeight="1">
      <c r="B64" s="1113"/>
      <c r="C64" s="1114"/>
      <c r="D64" s="1115"/>
      <c r="E64" s="1115"/>
      <c r="F64" s="1116"/>
      <c r="G64" s="1078"/>
      <c r="H64" s="1082"/>
      <c r="I64" s="1117"/>
      <c r="J64" s="1077"/>
      <c r="K64" s="1078"/>
      <c r="L64" s="1082"/>
      <c r="M64" s="1077"/>
      <c r="N64" s="1078"/>
      <c r="O64" s="1118"/>
      <c r="P64" s="1118"/>
      <c r="Q64" s="1119"/>
      <c r="R64" s="1080"/>
      <c r="S64" s="1080"/>
    </row>
    <row r="65" spans="2:19" ht="17.45" customHeight="1">
      <c r="B65" s="2124" t="s">
        <v>3867</v>
      </c>
      <c r="C65" s="2169" t="str">
        <f>'使用量_1,2'!C65</f>
        <v>登録番号+メニュー</v>
      </c>
      <c r="D65" s="2171" t="e">
        <f>'使用量_1,2'!E65</f>
        <v>#N/A</v>
      </c>
      <c r="E65" s="2172"/>
      <c r="F65" s="1083" t="s">
        <v>3868</v>
      </c>
      <c r="G65" s="1124">
        <f ca="1">INDIRECT($R$19&amp;"!"&amp;$P$19&amp;ROW('使用量_1,2'!K65))</f>
        <v>0</v>
      </c>
      <c r="H65" s="1066" t="s">
        <v>6331</v>
      </c>
      <c r="I65" s="1073">
        <f>係数!G65</f>
        <v>9.9700000000000006</v>
      </c>
      <c r="J65" s="1132">
        <f t="shared" ref="J65:J104" ca="1" si="6">ROUND(ROUND(G65,0)*I65,0)</f>
        <v>0</v>
      </c>
      <c r="K65" s="1124">
        <f ca="1">INDIRECT($S$19&amp;"!"&amp;$P$19&amp;ROW('使用量_1,2'!O65))</f>
        <v>0</v>
      </c>
      <c r="L65" s="1066" t="s">
        <v>6331</v>
      </c>
      <c r="M65" s="1084"/>
      <c r="N65" s="1069">
        <f ca="1">+J65</f>
        <v>0</v>
      </c>
      <c r="O65" s="1070" t="e">
        <f>係数!J65</f>
        <v>#N/A</v>
      </c>
      <c r="P65" s="1070" t="e">
        <f>係数!K65</f>
        <v>#N/A</v>
      </c>
      <c r="Q65" s="1081" t="s">
        <v>3870</v>
      </c>
      <c r="R65" s="1085" t="str">
        <f>IF(ISNA(D65),"",ROUND((G65-K65)*O65*1000,0))</f>
        <v/>
      </c>
      <c r="S65" s="1085" t="str">
        <f>IF(ISNA(D65),"",ROUND((G65-K65)*P65*1000,0))</f>
        <v/>
      </c>
    </row>
    <row r="66" spans="2:19" ht="17.45" customHeight="1">
      <c r="B66" s="2125"/>
      <c r="C66" s="2170"/>
      <c r="D66" s="2173"/>
      <c r="E66" s="2174"/>
      <c r="F66" s="1083" t="s">
        <v>3871</v>
      </c>
      <c r="G66" s="1125">
        <f ca="1">INDIRECT($R$19&amp;"!"&amp;$P$19&amp;ROW('使用量_1,2'!K66))</f>
        <v>0</v>
      </c>
      <c r="H66" s="1066" t="s">
        <v>6331</v>
      </c>
      <c r="I66" s="1073">
        <f>係数!G66</f>
        <v>9.2799999999999994</v>
      </c>
      <c r="J66" s="1132">
        <f t="shared" ca="1" si="6"/>
        <v>0</v>
      </c>
      <c r="K66" s="1124">
        <f ca="1">INDIRECT($S$19&amp;"!"&amp;$P$19&amp;ROW('使用量_1,2'!O66))</f>
        <v>0</v>
      </c>
      <c r="L66" s="1066" t="s">
        <v>6331</v>
      </c>
      <c r="M66" s="1084"/>
      <c r="N66" s="1069">
        <f t="shared" ref="N66:N109" ca="1" si="7">+J66</f>
        <v>0</v>
      </c>
      <c r="O66" s="1070" t="e">
        <f>係数!J66</f>
        <v>#N/A</v>
      </c>
      <c r="P66" s="1070" t="e">
        <f>係数!K66</f>
        <v>#N/A</v>
      </c>
      <c r="Q66" s="1081" t="s">
        <v>3870</v>
      </c>
      <c r="R66" s="1085" t="str">
        <f>IF(ISNA(D65),"",ROUND((G66-K66)*O66*1000,0))</f>
        <v/>
      </c>
      <c r="S66" s="1085" t="str">
        <f>IF(ISNA(D65),"",ROUND((G66-K66)*P66*1000,0))</f>
        <v/>
      </c>
    </row>
    <row r="67" spans="2:19" ht="17.45" customHeight="1">
      <c r="B67" s="2125"/>
      <c r="C67" s="2169" t="str">
        <f>'使用量_1,2'!C67</f>
        <v>登録番号+メニュー</v>
      </c>
      <c r="D67" s="2171" t="e">
        <f>'使用量_1,2'!E67</f>
        <v>#N/A</v>
      </c>
      <c r="E67" s="2172"/>
      <c r="F67" s="1083" t="s">
        <v>3868</v>
      </c>
      <c r="G67" s="1125">
        <f ca="1">INDIRECT($R$19&amp;"!"&amp;$P$19&amp;ROW('使用量_1,2'!K67))</f>
        <v>0</v>
      </c>
      <c r="H67" s="1066" t="s">
        <v>6331</v>
      </c>
      <c r="I67" s="1073">
        <f>係数!G67</f>
        <v>9.9700000000000006</v>
      </c>
      <c r="J67" s="1132">
        <f t="shared" ca="1" si="6"/>
        <v>0</v>
      </c>
      <c r="K67" s="1124">
        <f ca="1">INDIRECT($S$19&amp;"!"&amp;$P$19&amp;ROW('使用量_1,2'!O67))</f>
        <v>0</v>
      </c>
      <c r="L67" s="1066" t="s">
        <v>6331</v>
      </c>
      <c r="M67" s="1084"/>
      <c r="N67" s="1069">
        <f t="shared" ca="1" si="7"/>
        <v>0</v>
      </c>
      <c r="O67" s="1070" t="e">
        <f>係数!J67</f>
        <v>#N/A</v>
      </c>
      <c r="P67" s="1070" t="e">
        <f>係数!K67</f>
        <v>#N/A</v>
      </c>
      <c r="Q67" s="1081" t="s">
        <v>3870</v>
      </c>
      <c r="R67" s="1085" t="str">
        <f>IF(ISNA(D67),"",ROUND((G67-K67)*O67*1000,0))</f>
        <v/>
      </c>
      <c r="S67" s="1085" t="str">
        <f>IF(ISNA(D67),"",ROUND((G67-K67)*P67*1000,0))</f>
        <v/>
      </c>
    </row>
    <row r="68" spans="2:19" ht="17.45" customHeight="1">
      <c r="B68" s="2125"/>
      <c r="C68" s="2170"/>
      <c r="D68" s="2173"/>
      <c r="E68" s="2174"/>
      <c r="F68" s="1083" t="s">
        <v>3871</v>
      </c>
      <c r="G68" s="1125">
        <f ca="1">INDIRECT($R$19&amp;"!"&amp;$P$19&amp;ROW('使用量_1,2'!K68))</f>
        <v>0</v>
      </c>
      <c r="H68" s="1066" t="s">
        <v>6331</v>
      </c>
      <c r="I68" s="1073">
        <f>係数!G68</f>
        <v>9.2799999999999994</v>
      </c>
      <c r="J68" s="1132">
        <f t="shared" ca="1" si="6"/>
        <v>0</v>
      </c>
      <c r="K68" s="1124">
        <f ca="1">INDIRECT($S$19&amp;"!"&amp;$P$19&amp;ROW('使用量_1,2'!O68))</f>
        <v>0</v>
      </c>
      <c r="L68" s="1066" t="s">
        <v>6331</v>
      </c>
      <c r="M68" s="1084"/>
      <c r="N68" s="1069">
        <f t="shared" ca="1" si="7"/>
        <v>0</v>
      </c>
      <c r="O68" s="1070" t="e">
        <f>係数!J68</f>
        <v>#N/A</v>
      </c>
      <c r="P68" s="1070" t="e">
        <f>係数!K68</f>
        <v>#N/A</v>
      </c>
      <c r="Q68" s="1081" t="s">
        <v>3870</v>
      </c>
      <c r="R68" s="1085" t="str">
        <f>IF(ISNA(D67),"",ROUND((G68-K68)*O68*1000,0))</f>
        <v/>
      </c>
      <c r="S68" s="1085" t="str">
        <f>IF(ISNA(D67),"",ROUND((G68-K68)*P68*1000,0))</f>
        <v/>
      </c>
    </row>
    <row r="69" spans="2:19" ht="17.45" customHeight="1">
      <c r="B69" s="2125"/>
      <c r="C69" s="2169" t="str">
        <f>'使用量_1,2'!C69</f>
        <v>登録番号+メニュー</v>
      </c>
      <c r="D69" s="2171" t="e">
        <f>'使用量_1,2'!E69</f>
        <v>#N/A</v>
      </c>
      <c r="E69" s="2172"/>
      <c r="F69" s="1083" t="s">
        <v>3868</v>
      </c>
      <c r="G69" s="1125">
        <f ca="1">INDIRECT($R$19&amp;"!"&amp;$P$19&amp;ROW('使用量_1,2'!K69))</f>
        <v>0</v>
      </c>
      <c r="H69" s="1066" t="s">
        <v>6331</v>
      </c>
      <c r="I69" s="1073">
        <f>係数!G69</f>
        <v>9.9700000000000006</v>
      </c>
      <c r="J69" s="1132">
        <f t="shared" ca="1" si="6"/>
        <v>0</v>
      </c>
      <c r="K69" s="1124">
        <f ca="1">INDIRECT($S$19&amp;"!"&amp;$P$19&amp;ROW('使用量_1,2'!O69))</f>
        <v>0</v>
      </c>
      <c r="L69" s="1066" t="s">
        <v>6331</v>
      </c>
      <c r="M69" s="1084"/>
      <c r="N69" s="1069">
        <f t="shared" ca="1" si="7"/>
        <v>0</v>
      </c>
      <c r="O69" s="1070" t="e">
        <f>係数!J69</f>
        <v>#N/A</v>
      </c>
      <c r="P69" s="1070" t="e">
        <f>係数!K69</f>
        <v>#N/A</v>
      </c>
      <c r="Q69" s="1081" t="s">
        <v>3870</v>
      </c>
      <c r="R69" s="1085" t="str">
        <f>IF(ISNA(D69),"",ROUND((G69-K69)*O69*1000,0))</f>
        <v/>
      </c>
      <c r="S69" s="1085" t="str">
        <f>IF(ISNA(D69),"",ROUND((G69-K69)*P69*1000,0))</f>
        <v/>
      </c>
    </row>
    <row r="70" spans="2:19" ht="17.45" customHeight="1">
      <c r="B70" s="2125"/>
      <c r="C70" s="2170"/>
      <c r="D70" s="2173"/>
      <c r="E70" s="2174"/>
      <c r="F70" s="1083" t="s">
        <v>3871</v>
      </c>
      <c r="G70" s="1125">
        <f ca="1">INDIRECT($R$19&amp;"!"&amp;$P$19&amp;ROW('使用量_1,2'!K70))</f>
        <v>0</v>
      </c>
      <c r="H70" s="1066" t="s">
        <v>6331</v>
      </c>
      <c r="I70" s="1073">
        <f>係数!G70</f>
        <v>9.2799999999999994</v>
      </c>
      <c r="J70" s="1132">
        <f t="shared" ca="1" si="6"/>
        <v>0</v>
      </c>
      <c r="K70" s="1124">
        <f ca="1">INDIRECT($S$19&amp;"!"&amp;$P$19&amp;ROW('使用量_1,2'!O70))</f>
        <v>0</v>
      </c>
      <c r="L70" s="1066" t="s">
        <v>6331</v>
      </c>
      <c r="M70" s="1084"/>
      <c r="N70" s="1069">
        <f t="shared" ca="1" si="7"/>
        <v>0</v>
      </c>
      <c r="O70" s="1070" t="e">
        <f>係数!J70</f>
        <v>#N/A</v>
      </c>
      <c r="P70" s="1070" t="e">
        <f>係数!K70</f>
        <v>#N/A</v>
      </c>
      <c r="Q70" s="1081" t="s">
        <v>3870</v>
      </c>
      <c r="R70" s="1085" t="str">
        <f>IF(ISNA(D69),"",ROUND((G70-K70)*O70*1000,0))</f>
        <v/>
      </c>
      <c r="S70" s="1085" t="str">
        <f>IF(ISNA(D69),"",ROUND((G70-K70)*P70*1000,0))</f>
        <v/>
      </c>
    </row>
    <row r="71" spans="2:19" ht="17.45" customHeight="1">
      <c r="B71" s="2125"/>
      <c r="C71" s="2169" t="str">
        <f>'使用量_1,2'!C71</f>
        <v>登録番号+メニュー</v>
      </c>
      <c r="D71" s="2171" t="e">
        <f>'使用量_1,2'!E71</f>
        <v>#N/A</v>
      </c>
      <c r="E71" s="2172"/>
      <c r="F71" s="1083" t="s">
        <v>3868</v>
      </c>
      <c r="G71" s="1125">
        <f ca="1">INDIRECT($R$19&amp;"!"&amp;$P$19&amp;ROW('使用量_1,2'!K71))</f>
        <v>0</v>
      </c>
      <c r="H71" s="1066" t="s">
        <v>6331</v>
      </c>
      <c r="I71" s="1073">
        <f>係数!G71</f>
        <v>9.9700000000000006</v>
      </c>
      <c r="J71" s="1132">
        <f t="shared" ca="1" si="6"/>
        <v>0</v>
      </c>
      <c r="K71" s="1124">
        <f ca="1">INDIRECT($S$19&amp;"!"&amp;$P$19&amp;ROW('使用量_1,2'!O71))</f>
        <v>0</v>
      </c>
      <c r="L71" s="1066" t="s">
        <v>6331</v>
      </c>
      <c r="M71" s="1084"/>
      <c r="N71" s="1069">
        <f t="shared" ca="1" si="7"/>
        <v>0</v>
      </c>
      <c r="O71" s="1070" t="e">
        <f>係数!J71</f>
        <v>#N/A</v>
      </c>
      <c r="P71" s="1070" t="e">
        <f>係数!K71</f>
        <v>#N/A</v>
      </c>
      <c r="Q71" s="1081" t="s">
        <v>3870</v>
      </c>
      <c r="R71" s="1085" t="str">
        <f>IF(ISNA(D71),"",ROUND((G71-K71)*O71*1000,0))</f>
        <v/>
      </c>
      <c r="S71" s="1085" t="str">
        <f>IF(ISNA(D71),"",ROUND((G71-K71)*P71*1000,0))</f>
        <v/>
      </c>
    </row>
    <row r="72" spans="2:19" ht="17.45" customHeight="1">
      <c r="B72" s="2125"/>
      <c r="C72" s="2170"/>
      <c r="D72" s="2173"/>
      <c r="E72" s="2174"/>
      <c r="F72" s="1083" t="s">
        <v>3871</v>
      </c>
      <c r="G72" s="1125">
        <f ca="1">INDIRECT($R$19&amp;"!"&amp;$P$19&amp;ROW('使用量_1,2'!K72))</f>
        <v>0</v>
      </c>
      <c r="H72" s="1066" t="s">
        <v>6331</v>
      </c>
      <c r="I72" s="1073">
        <f>係数!G72</f>
        <v>9.2799999999999994</v>
      </c>
      <c r="J72" s="1132">
        <f t="shared" ca="1" si="6"/>
        <v>0</v>
      </c>
      <c r="K72" s="1124">
        <f ca="1">INDIRECT($S$19&amp;"!"&amp;$P$19&amp;ROW('使用量_1,2'!O72))</f>
        <v>0</v>
      </c>
      <c r="L72" s="1066" t="s">
        <v>6331</v>
      </c>
      <c r="M72" s="1084"/>
      <c r="N72" s="1069">
        <f t="shared" ca="1" si="7"/>
        <v>0</v>
      </c>
      <c r="O72" s="1070" t="e">
        <f>係数!J72</f>
        <v>#N/A</v>
      </c>
      <c r="P72" s="1070" t="e">
        <f>係数!K72</f>
        <v>#N/A</v>
      </c>
      <c r="Q72" s="1081" t="s">
        <v>3870</v>
      </c>
      <c r="R72" s="1085" t="str">
        <f>IF(ISNA(D71),"",ROUND((G72-K72)*O72*1000,0))</f>
        <v/>
      </c>
      <c r="S72" s="1085" t="str">
        <f>IF(ISNA(D71),"",ROUND((G72-K72)*P72*1000,0))</f>
        <v/>
      </c>
    </row>
    <row r="73" spans="2:19" ht="17.45" customHeight="1">
      <c r="B73" s="2125"/>
      <c r="C73" s="2169" t="str">
        <f>'使用量_1,2'!C73</f>
        <v>登録番号+メニュー</v>
      </c>
      <c r="D73" s="2171" t="e">
        <f>'使用量_1,2'!E73</f>
        <v>#N/A</v>
      </c>
      <c r="E73" s="2172"/>
      <c r="F73" s="1083" t="s">
        <v>3868</v>
      </c>
      <c r="G73" s="1125">
        <f ca="1">INDIRECT($R$19&amp;"!"&amp;$P$19&amp;ROW('使用量_1,2'!K73))</f>
        <v>0</v>
      </c>
      <c r="H73" s="1066" t="s">
        <v>6331</v>
      </c>
      <c r="I73" s="1073">
        <f>係数!G73</f>
        <v>9.9700000000000006</v>
      </c>
      <c r="J73" s="1132">
        <f t="shared" ca="1" si="6"/>
        <v>0</v>
      </c>
      <c r="K73" s="1124">
        <f ca="1">INDIRECT($S$19&amp;"!"&amp;$P$19&amp;ROW('使用量_1,2'!O73))</f>
        <v>0</v>
      </c>
      <c r="L73" s="1066" t="s">
        <v>6331</v>
      </c>
      <c r="M73" s="1084"/>
      <c r="N73" s="1069">
        <f t="shared" ca="1" si="7"/>
        <v>0</v>
      </c>
      <c r="O73" s="1070" t="e">
        <f>係数!J73</f>
        <v>#N/A</v>
      </c>
      <c r="P73" s="1070" t="e">
        <f>係数!K73</f>
        <v>#N/A</v>
      </c>
      <c r="Q73" s="1081" t="s">
        <v>3870</v>
      </c>
      <c r="R73" s="1085" t="str">
        <f>IF(ISNA(D73),"",ROUND((G73-K73)*O73*1000,0))</f>
        <v/>
      </c>
      <c r="S73" s="1085" t="str">
        <f>IF(ISNA(D73),"",ROUND((G73-K73)*P73*1000,0))</f>
        <v/>
      </c>
    </row>
    <row r="74" spans="2:19" ht="17.45" customHeight="1">
      <c r="B74" s="2125"/>
      <c r="C74" s="2170"/>
      <c r="D74" s="2173"/>
      <c r="E74" s="2174"/>
      <c r="F74" s="1083" t="s">
        <v>3871</v>
      </c>
      <c r="G74" s="1125">
        <f ca="1">INDIRECT($R$19&amp;"!"&amp;$P$19&amp;ROW('使用量_1,2'!K74))</f>
        <v>0</v>
      </c>
      <c r="H74" s="1066" t="s">
        <v>6331</v>
      </c>
      <c r="I74" s="1073">
        <f>係数!G74</f>
        <v>9.2799999999999994</v>
      </c>
      <c r="J74" s="1132">
        <f t="shared" ca="1" si="6"/>
        <v>0</v>
      </c>
      <c r="K74" s="1124">
        <f ca="1">INDIRECT($S$19&amp;"!"&amp;$P$19&amp;ROW('使用量_1,2'!O74))</f>
        <v>0</v>
      </c>
      <c r="L74" s="1066" t="s">
        <v>6331</v>
      </c>
      <c r="M74" s="1084"/>
      <c r="N74" s="1069">
        <f t="shared" ca="1" si="7"/>
        <v>0</v>
      </c>
      <c r="O74" s="1070" t="e">
        <f>係数!J74</f>
        <v>#N/A</v>
      </c>
      <c r="P74" s="1070" t="e">
        <f>係数!K74</f>
        <v>#N/A</v>
      </c>
      <c r="Q74" s="1081" t="s">
        <v>3870</v>
      </c>
      <c r="R74" s="1085" t="str">
        <f>IF(ISNA(D73),"",ROUND((G74-K74)*O74*1000,0))</f>
        <v/>
      </c>
      <c r="S74" s="1085" t="str">
        <f>IF(ISNA(D73),"",ROUND((G74-K74)*P74*1000,0))</f>
        <v/>
      </c>
    </row>
    <row r="75" spans="2:19" ht="17.45" customHeight="1">
      <c r="B75" s="2125"/>
      <c r="C75" s="2169" t="str">
        <f>'使用量_1,2'!C75</f>
        <v>登録番号+メニュー</v>
      </c>
      <c r="D75" s="2171" t="e">
        <f>'使用量_1,2'!E75</f>
        <v>#N/A</v>
      </c>
      <c r="E75" s="2172"/>
      <c r="F75" s="1083" t="s">
        <v>3868</v>
      </c>
      <c r="G75" s="1125">
        <f ca="1">INDIRECT($R$19&amp;"!"&amp;$P$19&amp;ROW('使用量_1,2'!K75))</f>
        <v>0</v>
      </c>
      <c r="H75" s="1066" t="s">
        <v>6331</v>
      </c>
      <c r="I75" s="1073">
        <f>係数!G75</f>
        <v>9.9700000000000006</v>
      </c>
      <c r="J75" s="1132">
        <f t="shared" ca="1" si="6"/>
        <v>0</v>
      </c>
      <c r="K75" s="1124">
        <f ca="1">INDIRECT($S$19&amp;"!"&amp;$P$19&amp;ROW('使用量_1,2'!O75))</f>
        <v>0</v>
      </c>
      <c r="L75" s="1066" t="s">
        <v>6331</v>
      </c>
      <c r="M75" s="1084"/>
      <c r="N75" s="1069">
        <f t="shared" ca="1" si="7"/>
        <v>0</v>
      </c>
      <c r="O75" s="1070" t="e">
        <f>係数!J75</f>
        <v>#N/A</v>
      </c>
      <c r="P75" s="1070" t="e">
        <f>係数!K75</f>
        <v>#N/A</v>
      </c>
      <c r="Q75" s="1081" t="s">
        <v>3870</v>
      </c>
      <c r="R75" s="1085" t="str">
        <f>IF(ISNA(D75),"",ROUND((G75-K75)*O75*1000,0))</f>
        <v/>
      </c>
      <c r="S75" s="1085" t="str">
        <f>IF(ISNA(D75),"",ROUND((G75-K75)*P75*1000,0))</f>
        <v/>
      </c>
    </row>
    <row r="76" spans="2:19" ht="17.45" customHeight="1">
      <c r="B76" s="2125"/>
      <c r="C76" s="2170"/>
      <c r="D76" s="2173"/>
      <c r="E76" s="2174"/>
      <c r="F76" s="1083" t="s">
        <v>3871</v>
      </c>
      <c r="G76" s="1125">
        <f ca="1">INDIRECT($R$19&amp;"!"&amp;$P$19&amp;ROW('使用量_1,2'!K76))</f>
        <v>0</v>
      </c>
      <c r="H76" s="1066" t="s">
        <v>6331</v>
      </c>
      <c r="I76" s="1073">
        <f>係数!G76</f>
        <v>9.2799999999999994</v>
      </c>
      <c r="J76" s="1132">
        <f t="shared" ca="1" si="6"/>
        <v>0</v>
      </c>
      <c r="K76" s="1124">
        <f ca="1">INDIRECT($S$19&amp;"!"&amp;$P$19&amp;ROW('使用量_1,2'!O76))</f>
        <v>0</v>
      </c>
      <c r="L76" s="1066" t="s">
        <v>6331</v>
      </c>
      <c r="M76" s="1084"/>
      <c r="N76" s="1069">
        <f t="shared" ca="1" si="7"/>
        <v>0</v>
      </c>
      <c r="O76" s="1070" t="e">
        <f>係数!J76</f>
        <v>#N/A</v>
      </c>
      <c r="P76" s="1070" t="e">
        <f>係数!K76</f>
        <v>#N/A</v>
      </c>
      <c r="Q76" s="1081" t="s">
        <v>3870</v>
      </c>
      <c r="R76" s="1085" t="str">
        <f>IF(ISNA(D75),"",ROUND((G76-K76)*O76*1000,0))</f>
        <v/>
      </c>
      <c r="S76" s="1085" t="str">
        <f>IF(ISNA(D75),"",ROUND((G76-K76)*P76*1000,0))</f>
        <v/>
      </c>
    </row>
    <row r="77" spans="2:19" ht="17.45" customHeight="1">
      <c r="B77" s="2125"/>
      <c r="C77" s="2169" t="str">
        <f>'使用量_1,2'!C77</f>
        <v>登録番号+メニュー</v>
      </c>
      <c r="D77" s="2171" t="e">
        <f>'使用量_1,2'!E77</f>
        <v>#N/A</v>
      </c>
      <c r="E77" s="2172"/>
      <c r="F77" s="1083" t="s">
        <v>3868</v>
      </c>
      <c r="G77" s="1125">
        <f ca="1">INDIRECT($R$19&amp;"!"&amp;$P$19&amp;ROW('使用量_1,2'!K77))</f>
        <v>0</v>
      </c>
      <c r="H77" s="1066" t="s">
        <v>6331</v>
      </c>
      <c r="I77" s="1073">
        <f>係数!G77</f>
        <v>9.9700000000000006</v>
      </c>
      <c r="J77" s="1132">
        <f t="shared" ca="1" si="6"/>
        <v>0</v>
      </c>
      <c r="K77" s="1124">
        <f ca="1">INDIRECT($S$19&amp;"!"&amp;$P$19&amp;ROW('使用量_1,2'!O77))</f>
        <v>0</v>
      </c>
      <c r="L77" s="1066" t="s">
        <v>6331</v>
      </c>
      <c r="M77" s="1084"/>
      <c r="N77" s="1069">
        <f t="shared" ca="1" si="7"/>
        <v>0</v>
      </c>
      <c r="O77" s="1070" t="e">
        <f>係数!J77</f>
        <v>#N/A</v>
      </c>
      <c r="P77" s="1070" t="e">
        <f>係数!K77</f>
        <v>#N/A</v>
      </c>
      <c r="Q77" s="1081" t="s">
        <v>3870</v>
      </c>
      <c r="R77" s="1085" t="str">
        <f>IF(ISNA(D77),"",ROUND((G77-K77)*O77*1000,0))</f>
        <v/>
      </c>
      <c r="S77" s="1085" t="str">
        <f>IF(ISNA(D77),"",ROUND((G77-K77)*P77*1000,0))</f>
        <v/>
      </c>
    </row>
    <row r="78" spans="2:19" ht="17.45" customHeight="1" collapsed="1">
      <c r="B78" s="2125"/>
      <c r="C78" s="2170"/>
      <c r="D78" s="2173"/>
      <c r="E78" s="2174"/>
      <c r="F78" s="1083" t="s">
        <v>3871</v>
      </c>
      <c r="G78" s="1125">
        <f ca="1">INDIRECT($R$19&amp;"!"&amp;$P$19&amp;ROW('使用量_1,2'!K78))</f>
        <v>0</v>
      </c>
      <c r="H78" s="1066" t="s">
        <v>6331</v>
      </c>
      <c r="I78" s="1073">
        <f>係数!G78</f>
        <v>9.2799999999999994</v>
      </c>
      <c r="J78" s="1132">
        <f t="shared" ca="1" si="6"/>
        <v>0</v>
      </c>
      <c r="K78" s="1124">
        <f ca="1">INDIRECT($S$19&amp;"!"&amp;$P$19&amp;ROW('使用量_1,2'!O78))</f>
        <v>0</v>
      </c>
      <c r="L78" s="1066" t="s">
        <v>6331</v>
      </c>
      <c r="M78" s="1084"/>
      <c r="N78" s="1069">
        <f t="shared" ca="1" si="7"/>
        <v>0</v>
      </c>
      <c r="O78" s="1070" t="e">
        <f>係数!J78</f>
        <v>#N/A</v>
      </c>
      <c r="P78" s="1070" t="e">
        <f>係数!K78</f>
        <v>#N/A</v>
      </c>
      <c r="Q78" s="1081" t="s">
        <v>3870</v>
      </c>
      <c r="R78" s="1085" t="str">
        <f>IF(ISNA(D77),"",ROUND((G78-K78)*O78*1000,0))</f>
        <v/>
      </c>
      <c r="S78" s="1085" t="str">
        <f>IF(ISNA(D77),"",ROUND((G78-K78)*P78*1000,0))</f>
        <v/>
      </c>
    </row>
    <row r="79" spans="2:19" ht="17.45" hidden="1" customHeight="1" outlineLevel="1">
      <c r="B79" s="2125"/>
      <c r="C79" s="2169" t="str">
        <f>'使用量_1,2'!C79</f>
        <v>登録番号+メニュー</v>
      </c>
      <c r="D79" s="2171" t="e">
        <f>'使用量_1,2'!E79</f>
        <v>#N/A</v>
      </c>
      <c r="E79" s="2172"/>
      <c r="F79" s="1083" t="s">
        <v>3868</v>
      </c>
      <c r="G79" s="1125">
        <f ca="1">INDIRECT($R$19&amp;"!"&amp;$P$19&amp;ROW('使用量_1,2'!K79))</f>
        <v>0</v>
      </c>
      <c r="H79" s="1066" t="s">
        <v>6331</v>
      </c>
      <c r="I79" s="1073">
        <f>係数!G79</f>
        <v>9.9700000000000006</v>
      </c>
      <c r="J79" s="1132">
        <f t="shared" ca="1" si="6"/>
        <v>0</v>
      </c>
      <c r="K79" s="1124">
        <f ca="1">INDIRECT($S$19&amp;"!"&amp;$P$19&amp;ROW('使用量_1,2'!O79))</f>
        <v>0</v>
      </c>
      <c r="L79" s="1066" t="s">
        <v>6331</v>
      </c>
      <c r="M79" s="1084"/>
      <c r="N79" s="1069">
        <f t="shared" ca="1" si="7"/>
        <v>0</v>
      </c>
      <c r="O79" s="1070" t="e">
        <f>係数!J79</f>
        <v>#N/A</v>
      </c>
      <c r="P79" s="1070" t="e">
        <f>係数!K79</f>
        <v>#N/A</v>
      </c>
      <c r="Q79" s="1081" t="s">
        <v>3870</v>
      </c>
      <c r="R79" s="1085" t="str">
        <f>IF(ISNA(D79),"",ROUND((G79-K79)*O79*1000,0))</f>
        <v/>
      </c>
      <c r="S79" s="1085" t="str">
        <f>IF(ISNA(D79),"",ROUND((G79-K79)*P79*1000,0))</f>
        <v/>
      </c>
    </row>
    <row r="80" spans="2:19" ht="17.45" hidden="1" customHeight="1" outlineLevel="1">
      <c r="B80" s="2125"/>
      <c r="C80" s="2170"/>
      <c r="D80" s="2173"/>
      <c r="E80" s="2174"/>
      <c r="F80" s="1083" t="s">
        <v>3871</v>
      </c>
      <c r="G80" s="1125">
        <f ca="1">INDIRECT($R$19&amp;"!"&amp;$P$19&amp;ROW('使用量_1,2'!K80))</f>
        <v>0</v>
      </c>
      <c r="H80" s="1066" t="s">
        <v>6331</v>
      </c>
      <c r="I80" s="1073">
        <f>係数!G80</f>
        <v>9.2799999999999994</v>
      </c>
      <c r="J80" s="1132">
        <f t="shared" ca="1" si="6"/>
        <v>0</v>
      </c>
      <c r="K80" s="1124">
        <f ca="1">INDIRECT($S$19&amp;"!"&amp;$P$19&amp;ROW('使用量_1,2'!O80))</f>
        <v>0</v>
      </c>
      <c r="L80" s="1066" t="s">
        <v>6331</v>
      </c>
      <c r="M80" s="1084"/>
      <c r="N80" s="1069">
        <f t="shared" ca="1" si="7"/>
        <v>0</v>
      </c>
      <c r="O80" s="1070" t="e">
        <f>係数!J80</f>
        <v>#N/A</v>
      </c>
      <c r="P80" s="1070" t="e">
        <f>係数!K80</f>
        <v>#N/A</v>
      </c>
      <c r="Q80" s="1081" t="s">
        <v>3870</v>
      </c>
      <c r="R80" s="1085" t="str">
        <f>IF(ISNA(D79),"",ROUND((G80-K80)*O80*1000,0))</f>
        <v/>
      </c>
      <c r="S80" s="1085" t="str">
        <f>IF(ISNA(D79),"",ROUND((G80-K80)*P80*1000,0))</f>
        <v/>
      </c>
    </row>
    <row r="81" spans="2:19" ht="17.45" hidden="1" customHeight="1" outlineLevel="1">
      <c r="B81" s="2125"/>
      <c r="C81" s="2169" t="str">
        <f>'使用量_1,2'!C81</f>
        <v>登録番号+メニュー</v>
      </c>
      <c r="D81" s="2171" t="e">
        <f>'使用量_1,2'!E81</f>
        <v>#N/A</v>
      </c>
      <c r="E81" s="2172"/>
      <c r="F81" s="1083" t="s">
        <v>3868</v>
      </c>
      <c r="G81" s="1125">
        <f ca="1">INDIRECT($R$19&amp;"!"&amp;$P$19&amp;ROW('使用量_1,2'!K81))</f>
        <v>0</v>
      </c>
      <c r="H81" s="1066" t="s">
        <v>6331</v>
      </c>
      <c r="I81" s="1073">
        <f>係数!G81</f>
        <v>9.9700000000000006</v>
      </c>
      <c r="J81" s="1132">
        <f t="shared" ca="1" si="6"/>
        <v>0</v>
      </c>
      <c r="K81" s="1124">
        <f ca="1">INDIRECT($S$19&amp;"!"&amp;$P$19&amp;ROW('使用量_1,2'!O81))</f>
        <v>0</v>
      </c>
      <c r="L81" s="1066" t="s">
        <v>6331</v>
      </c>
      <c r="M81" s="1084"/>
      <c r="N81" s="1069">
        <f t="shared" ca="1" si="7"/>
        <v>0</v>
      </c>
      <c r="O81" s="1070" t="e">
        <f>係数!J81</f>
        <v>#N/A</v>
      </c>
      <c r="P81" s="1070" t="e">
        <f>係数!K81</f>
        <v>#N/A</v>
      </c>
      <c r="Q81" s="1081" t="s">
        <v>3870</v>
      </c>
      <c r="R81" s="1085" t="str">
        <f>IF(ISNA(D81),"",ROUND((G81-K81)*O81*1000,0))</f>
        <v/>
      </c>
      <c r="S81" s="1085" t="str">
        <f>IF(ISNA(D81),"",ROUND((G81-K81)*P81*1000,0))</f>
        <v/>
      </c>
    </row>
    <row r="82" spans="2:19" ht="17.45" hidden="1" customHeight="1" outlineLevel="1">
      <c r="B82" s="2125"/>
      <c r="C82" s="2170"/>
      <c r="D82" s="2173"/>
      <c r="E82" s="2174"/>
      <c r="F82" s="1083" t="s">
        <v>3871</v>
      </c>
      <c r="G82" s="1125">
        <f ca="1">INDIRECT($R$19&amp;"!"&amp;$P$19&amp;ROW('使用量_1,2'!K82))</f>
        <v>0</v>
      </c>
      <c r="H82" s="1066" t="s">
        <v>6331</v>
      </c>
      <c r="I82" s="1073">
        <f>係数!G82</f>
        <v>9.2799999999999994</v>
      </c>
      <c r="J82" s="1132">
        <f t="shared" ca="1" si="6"/>
        <v>0</v>
      </c>
      <c r="K82" s="1124">
        <f ca="1">INDIRECT($S$19&amp;"!"&amp;$P$19&amp;ROW('使用量_1,2'!O82))</f>
        <v>0</v>
      </c>
      <c r="L82" s="1066" t="s">
        <v>6331</v>
      </c>
      <c r="M82" s="1084"/>
      <c r="N82" s="1069">
        <f t="shared" ca="1" si="7"/>
        <v>0</v>
      </c>
      <c r="O82" s="1070" t="e">
        <f>係数!J82</f>
        <v>#N/A</v>
      </c>
      <c r="P82" s="1070" t="e">
        <f>係数!K82</f>
        <v>#N/A</v>
      </c>
      <c r="Q82" s="1081" t="s">
        <v>3870</v>
      </c>
      <c r="R82" s="1085" t="str">
        <f>IF(ISNA(D81),"",ROUND((G82-K82)*O82*1000,0))</f>
        <v/>
      </c>
      <c r="S82" s="1085" t="str">
        <f>IF(ISNA(D81),"",ROUND((G82-K82)*P82*1000,0))</f>
        <v/>
      </c>
    </row>
    <row r="83" spans="2:19" ht="17.45" hidden="1" customHeight="1" outlineLevel="1">
      <c r="B83" s="2125"/>
      <c r="C83" s="2169" t="str">
        <f>'使用量_1,2'!C83</f>
        <v>登録番号+メニュー</v>
      </c>
      <c r="D83" s="2171" t="e">
        <f>'使用量_1,2'!E83</f>
        <v>#N/A</v>
      </c>
      <c r="E83" s="2172"/>
      <c r="F83" s="1083" t="s">
        <v>3868</v>
      </c>
      <c r="G83" s="1125">
        <f ca="1">INDIRECT($R$19&amp;"!"&amp;$P$19&amp;ROW('使用量_1,2'!K83))</f>
        <v>0</v>
      </c>
      <c r="H83" s="1066" t="s">
        <v>6331</v>
      </c>
      <c r="I83" s="1073">
        <f>係数!G83</f>
        <v>9.9700000000000006</v>
      </c>
      <c r="J83" s="1132">
        <f t="shared" ca="1" si="6"/>
        <v>0</v>
      </c>
      <c r="K83" s="1124">
        <f ca="1">INDIRECT($S$19&amp;"!"&amp;$P$19&amp;ROW('使用量_1,2'!O83))</f>
        <v>0</v>
      </c>
      <c r="L83" s="1066" t="s">
        <v>6331</v>
      </c>
      <c r="M83" s="1084"/>
      <c r="N83" s="1069">
        <f t="shared" ca="1" si="7"/>
        <v>0</v>
      </c>
      <c r="O83" s="1070" t="e">
        <f>係数!J83</f>
        <v>#N/A</v>
      </c>
      <c r="P83" s="1070" t="e">
        <f>係数!K83</f>
        <v>#N/A</v>
      </c>
      <c r="Q83" s="1081" t="s">
        <v>3870</v>
      </c>
      <c r="R83" s="1085" t="str">
        <f>IF(ISNA(D83),"",ROUND((G83-K83)*O83*1000,0))</f>
        <v/>
      </c>
      <c r="S83" s="1085" t="str">
        <f>IF(ISNA(D83),"",ROUND((G83-K83)*P83*1000,0))</f>
        <v/>
      </c>
    </row>
    <row r="84" spans="2:19" ht="17.45" hidden="1" customHeight="1" outlineLevel="1">
      <c r="B84" s="2125"/>
      <c r="C84" s="2170"/>
      <c r="D84" s="2173"/>
      <c r="E84" s="2174"/>
      <c r="F84" s="1083" t="s">
        <v>3871</v>
      </c>
      <c r="G84" s="1125">
        <f ca="1">INDIRECT($R$19&amp;"!"&amp;$P$19&amp;ROW('使用量_1,2'!K84))</f>
        <v>0</v>
      </c>
      <c r="H84" s="1066" t="s">
        <v>6331</v>
      </c>
      <c r="I84" s="1073">
        <f>係数!G84</f>
        <v>9.2799999999999994</v>
      </c>
      <c r="J84" s="1132">
        <f t="shared" ca="1" si="6"/>
        <v>0</v>
      </c>
      <c r="K84" s="1124">
        <f ca="1">INDIRECT($S$19&amp;"!"&amp;$P$19&amp;ROW('使用量_1,2'!O84))</f>
        <v>0</v>
      </c>
      <c r="L84" s="1066" t="s">
        <v>6331</v>
      </c>
      <c r="M84" s="1084"/>
      <c r="N84" s="1069">
        <f t="shared" ca="1" si="7"/>
        <v>0</v>
      </c>
      <c r="O84" s="1070" t="e">
        <f>係数!J84</f>
        <v>#N/A</v>
      </c>
      <c r="P84" s="1070" t="e">
        <f>係数!K84</f>
        <v>#N/A</v>
      </c>
      <c r="Q84" s="1081" t="s">
        <v>3870</v>
      </c>
      <c r="R84" s="1085" t="str">
        <f>IF(ISNA(D83),"",ROUND((G84-K84)*O84*1000,0))</f>
        <v/>
      </c>
      <c r="S84" s="1085" t="str">
        <f>IF(ISNA(D83),"",ROUND((G84-K84)*P84*1000,0))</f>
        <v/>
      </c>
    </row>
    <row r="85" spans="2:19" ht="17.45" hidden="1" customHeight="1" outlineLevel="1">
      <c r="B85" s="2125"/>
      <c r="C85" s="2169" t="str">
        <f>'使用量_1,2'!C85</f>
        <v>登録番号+メニュー</v>
      </c>
      <c r="D85" s="2171" t="e">
        <f>'使用量_1,2'!E85</f>
        <v>#N/A</v>
      </c>
      <c r="E85" s="2172"/>
      <c r="F85" s="1083" t="s">
        <v>3868</v>
      </c>
      <c r="G85" s="1125">
        <f ca="1">INDIRECT($R$19&amp;"!"&amp;$P$19&amp;ROW('使用量_1,2'!K85))</f>
        <v>0</v>
      </c>
      <c r="H85" s="1066" t="s">
        <v>6331</v>
      </c>
      <c r="I85" s="1073">
        <f>係数!G85</f>
        <v>9.9700000000000006</v>
      </c>
      <c r="J85" s="1132">
        <f t="shared" ca="1" si="6"/>
        <v>0</v>
      </c>
      <c r="K85" s="1124">
        <f ca="1">INDIRECT($S$19&amp;"!"&amp;$P$19&amp;ROW('使用量_1,2'!O85))</f>
        <v>0</v>
      </c>
      <c r="L85" s="1066" t="s">
        <v>6331</v>
      </c>
      <c r="M85" s="1084"/>
      <c r="N85" s="1069">
        <f t="shared" ca="1" si="7"/>
        <v>0</v>
      </c>
      <c r="O85" s="1070" t="e">
        <f>係数!J85</f>
        <v>#N/A</v>
      </c>
      <c r="P85" s="1070" t="e">
        <f>係数!K85</f>
        <v>#N/A</v>
      </c>
      <c r="Q85" s="1081" t="s">
        <v>3870</v>
      </c>
      <c r="R85" s="1085" t="str">
        <f>IF(ISNA(D85),"",ROUND((G85-K85)*O85*1000,0))</f>
        <v/>
      </c>
      <c r="S85" s="1085" t="str">
        <f>IF(ISNA(D85),"",ROUND((G85-K85)*P85*1000,0))</f>
        <v/>
      </c>
    </row>
    <row r="86" spans="2:19" ht="17.45" hidden="1" customHeight="1" outlineLevel="1">
      <c r="B86" s="2125"/>
      <c r="C86" s="2170"/>
      <c r="D86" s="2173"/>
      <c r="E86" s="2174"/>
      <c r="F86" s="1083" t="s">
        <v>3871</v>
      </c>
      <c r="G86" s="1125">
        <f ca="1">INDIRECT($R$19&amp;"!"&amp;$P$19&amp;ROW('使用量_1,2'!K86))</f>
        <v>0</v>
      </c>
      <c r="H86" s="1066" t="s">
        <v>6331</v>
      </c>
      <c r="I86" s="1073">
        <f>係数!G86</f>
        <v>9.2799999999999994</v>
      </c>
      <c r="J86" s="1132">
        <f t="shared" ca="1" si="6"/>
        <v>0</v>
      </c>
      <c r="K86" s="1124">
        <f ca="1">INDIRECT($S$19&amp;"!"&amp;$P$19&amp;ROW('使用量_1,2'!O86))</f>
        <v>0</v>
      </c>
      <c r="L86" s="1066" t="s">
        <v>6331</v>
      </c>
      <c r="M86" s="1084"/>
      <c r="N86" s="1069">
        <f t="shared" ca="1" si="7"/>
        <v>0</v>
      </c>
      <c r="O86" s="1070" t="e">
        <f>係数!J86</f>
        <v>#N/A</v>
      </c>
      <c r="P86" s="1070" t="e">
        <f>係数!K86</f>
        <v>#N/A</v>
      </c>
      <c r="Q86" s="1081" t="s">
        <v>3870</v>
      </c>
      <c r="R86" s="1085" t="str">
        <f>IF(ISNA(D85),"",ROUND((G86-K86)*O86*1000,0))</f>
        <v/>
      </c>
      <c r="S86" s="1085" t="str">
        <f>IF(ISNA(D85),"",ROUND((G86-K86)*P86*1000,0))</f>
        <v/>
      </c>
    </row>
    <row r="87" spans="2:19" ht="17.45" hidden="1" customHeight="1" outlineLevel="1">
      <c r="B87" s="2125"/>
      <c r="C87" s="2169" t="str">
        <f>'使用量_1,2'!C87</f>
        <v>登録番号+メニュー</v>
      </c>
      <c r="D87" s="2171" t="e">
        <f>'使用量_1,2'!E87</f>
        <v>#N/A</v>
      </c>
      <c r="E87" s="2172"/>
      <c r="F87" s="1083" t="s">
        <v>3868</v>
      </c>
      <c r="G87" s="1125">
        <f ca="1">INDIRECT($R$19&amp;"!"&amp;$P$19&amp;ROW('使用量_1,2'!K87))</f>
        <v>0</v>
      </c>
      <c r="H87" s="1066" t="s">
        <v>6331</v>
      </c>
      <c r="I87" s="1073">
        <f>係数!G87</f>
        <v>9.9700000000000006</v>
      </c>
      <c r="J87" s="1132">
        <f t="shared" ca="1" si="6"/>
        <v>0</v>
      </c>
      <c r="K87" s="1124">
        <f ca="1">INDIRECT($S$19&amp;"!"&amp;$P$19&amp;ROW('使用量_1,2'!O87))</f>
        <v>0</v>
      </c>
      <c r="L87" s="1066" t="s">
        <v>6331</v>
      </c>
      <c r="M87" s="1084"/>
      <c r="N87" s="1069">
        <f t="shared" ca="1" si="7"/>
        <v>0</v>
      </c>
      <c r="O87" s="1070" t="e">
        <f>係数!J87</f>
        <v>#N/A</v>
      </c>
      <c r="P87" s="1070" t="e">
        <f>係数!K87</f>
        <v>#N/A</v>
      </c>
      <c r="Q87" s="1081" t="s">
        <v>3870</v>
      </c>
      <c r="R87" s="1085" t="str">
        <f>IF(ISNA(D87),"",ROUND((G87-K87)*O87*1000,0))</f>
        <v/>
      </c>
      <c r="S87" s="1085" t="str">
        <f>IF(ISNA(D87),"",ROUND((G87-K87)*P87*1000,0))</f>
        <v/>
      </c>
    </row>
    <row r="88" spans="2:19" ht="17.45" hidden="1" customHeight="1" outlineLevel="1">
      <c r="B88" s="2125"/>
      <c r="C88" s="2170"/>
      <c r="D88" s="2173"/>
      <c r="E88" s="2174"/>
      <c r="F88" s="1083" t="s">
        <v>3871</v>
      </c>
      <c r="G88" s="1125">
        <f ca="1">INDIRECT($R$19&amp;"!"&amp;$P$19&amp;ROW('使用量_1,2'!K88))</f>
        <v>0</v>
      </c>
      <c r="H88" s="1066" t="s">
        <v>6331</v>
      </c>
      <c r="I88" s="1073">
        <f>係数!G88</f>
        <v>9.2799999999999994</v>
      </c>
      <c r="J88" s="1132">
        <f t="shared" ca="1" si="6"/>
        <v>0</v>
      </c>
      <c r="K88" s="1124">
        <f ca="1">INDIRECT($S$19&amp;"!"&amp;$P$19&amp;ROW('使用量_1,2'!O88))</f>
        <v>0</v>
      </c>
      <c r="L88" s="1066" t="s">
        <v>6331</v>
      </c>
      <c r="M88" s="1084"/>
      <c r="N88" s="1069">
        <f t="shared" ca="1" si="7"/>
        <v>0</v>
      </c>
      <c r="O88" s="1070" t="e">
        <f>係数!J88</f>
        <v>#N/A</v>
      </c>
      <c r="P88" s="1070" t="e">
        <f>係数!K88</f>
        <v>#N/A</v>
      </c>
      <c r="Q88" s="1081" t="s">
        <v>3870</v>
      </c>
      <c r="R88" s="1085" t="str">
        <f>IF(ISNA(D87),"",ROUND((G88-K88)*O88*1000,0))</f>
        <v/>
      </c>
      <c r="S88" s="1085" t="str">
        <f>IF(ISNA(D87),"",ROUND((G88-K88)*P88*1000,0))</f>
        <v/>
      </c>
    </row>
    <row r="89" spans="2:19" ht="17.45" hidden="1" customHeight="1" outlineLevel="1">
      <c r="B89" s="2125"/>
      <c r="C89" s="2169" t="str">
        <f>'使用量_1,2'!C89</f>
        <v>登録番号+メニュー</v>
      </c>
      <c r="D89" s="2171" t="e">
        <f>'使用量_1,2'!E89</f>
        <v>#N/A</v>
      </c>
      <c r="E89" s="2172"/>
      <c r="F89" s="1083" t="s">
        <v>3868</v>
      </c>
      <c r="G89" s="1125">
        <f ca="1">INDIRECT($R$19&amp;"!"&amp;$P$19&amp;ROW('使用量_1,2'!K89))</f>
        <v>0</v>
      </c>
      <c r="H89" s="1066" t="s">
        <v>6331</v>
      </c>
      <c r="I89" s="1073">
        <f>係数!G89</f>
        <v>9.9700000000000006</v>
      </c>
      <c r="J89" s="1132">
        <f t="shared" ca="1" si="6"/>
        <v>0</v>
      </c>
      <c r="K89" s="1124">
        <f ca="1">INDIRECT($S$19&amp;"!"&amp;$P$19&amp;ROW('使用量_1,2'!O89))</f>
        <v>0</v>
      </c>
      <c r="L89" s="1066" t="s">
        <v>6331</v>
      </c>
      <c r="M89" s="1084"/>
      <c r="N89" s="1069">
        <f t="shared" ca="1" si="7"/>
        <v>0</v>
      </c>
      <c r="O89" s="1070" t="e">
        <f>係数!J89</f>
        <v>#N/A</v>
      </c>
      <c r="P89" s="1070" t="e">
        <f>係数!K89</f>
        <v>#N/A</v>
      </c>
      <c r="Q89" s="1081" t="s">
        <v>3870</v>
      </c>
      <c r="R89" s="1085" t="str">
        <f>IF(ISNA(D89),"",ROUND((G89-K89)*O89*1000,0))</f>
        <v/>
      </c>
      <c r="S89" s="1085" t="str">
        <f>IF(ISNA(D89),"",ROUND((G89-K89)*P89*1000,0))</f>
        <v/>
      </c>
    </row>
    <row r="90" spans="2:19" ht="17.45" hidden="1" customHeight="1" outlineLevel="1">
      <c r="B90" s="2125"/>
      <c r="C90" s="2170"/>
      <c r="D90" s="2173"/>
      <c r="E90" s="2174"/>
      <c r="F90" s="1083" t="s">
        <v>3871</v>
      </c>
      <c r="G90" s="1125">
        <f ca="1">INDIRECT($R$19&amp;"!"&amp;$P$19&amp;ROW('使用量_1,2'!K90))</f>
        <v>0</v>
      </c>
      <c r="H90" s="1066" t="s">
        <v>6331</v>
      </c>
      <c r="I90" s="1073">
        <f>係数!G90</f>
        <v>9.2799999999999994</v>
      </c>
      <c r="J90" s="1132">
        <f t="shared" ca="1" si="6"/>
        <v>0</v>
      </c>
      <c r="K90" s="1124">
        <f ca="1">INDIRECT($S$19&amp;"!"&amp;$P$19&amp;ROW('使用量_1,2'!O90))</f>
        <v>0</v>
      </c>
      <c r="L90" s="1066" t="s">
        <v>6331</v>
      </c>
      <c r="M90" s="1084"/>
      <c r="N90" s="1069">
        <f t="shared" ca="1" si="7"/>
        <v>0</v>
      </c>
      <c r="O90" s="1070" t="e">
        <f>係数!J90</f>
        <v>#N/A</v>
      </c>
      <c r="P90" s="1070" t="e">
        <f>係数!K90</f>
        <v>#N/A</v>
      </c>
      <c r="Q90" s="1081" t="s">
        <v>3870</v>
      </c>
      <c r="R90" s="1085" t="str">
        <f>IF(ISNA(D89),"",ROUND((G90-K90)*O90*1000,0))</f>
        <v/>
      </c>
      <c r="S90" s="1085" t="str">
        <f>IF(ISNA(D89),"",ROUND((G90-K90)*P90*1000,0))</f>
        <v/>
      </c>
    </row>
    <row r="91" spans="2:19" ht="17.45" hidden="1" customHeight="1" outlineLevel="1">
      <c r="B91" s="2125"/>
      <c r="C91" s="2169" t="str">
        <f>'使用量_1,2'!C91</f>
        <v>登録番号+メニュー</v>
      </c>
      <c r="D91" s="2171" t="e">
        <f>'使用量_1,2'!E91</f>
        <v>#N/A</v>
      </c>
      <c r="E91" s="2172"/>
      <c r="F91" s="1083" t="s">
        <v>3868</v>
      </c>
      <c r="G91" s="1125">
        <f ca="1">INDIRECT($R$19&amp;"!"&amp;$P$19&amp;ROW('使用量_1,2'!K91))</f>
        <v>0</v>
      </c>
      <c r="H91" s="1066" t="s">
        <v>6331</v>
      </c>
      <c r="I91" s="1073">
        <f>係数!G91</f>
        <v>9.9700000000000006</v>
      </c>
      <c r="J91" s="1132">
        <f t="shared" ca="1" si="6"/>
        <v>0</v>
      </c>
      <c r="K91" s="1124">
        <f ca="1">INDIRECT($S$19&amp;"!"&amp;$P$19&amp;ROW('使用量_1,2'!O91))</f>
        <v>0</v>
      </c>
      <c r="L91" s="1066" t="s">
        <v>6331</v>
      </c>
      <c r="M91" s="1084"/>
      <c r="N91" s="1069">
        <f t="shared" ca="1" si="7"/>
        <v>0</v>
      </c>
      <c r="O91" s="1070" t="e">
        <f>係数!J91</f>
        <v>#N/A</v>
      </c>
      <c r="P91" s="1070" t="e">
        <f>係数!K91</f>
        <v>#N/A</v>
      </c>
      <c r="Q91" s="1081" t="s">
        <v>3870</v>
      </c>
      <c r="R91" s="1085" t="str">
        <f>IF(ISNA(D91),"",ROUND((G91-K91)*O91*1000,0))</f>
        <v/>
      </c>
      <c r="S91" s="1085" t="str">
        <f>IF(ISNA(D91),"",ROUND((G91-K91)*P91*1000,0))</f>
        <v/>
      </c>
    </row>
    <row r="92" spans="2:19" ht="17.45" hidden="1" customHeight="1" outlineLevel="1">
      <c r="B92" s="2125"/>
      <c r="C92" s="2170"/>
      <c r="D92" s="2173"/>
      <c r="E92" s="2174"/>
      <c r="F92" s="1083" t="s">
        <v>3871</v>
      </c>
      <c r="G92" s="1125">
        <f ca="1">INDIRECT($R$19&amp;"!"&amp;$P$19&amp;ROW('使用量_1,2'!K92))</f>
        <v>0</v>
      </c>
      <c r="H92" s="1066" t="s">
        <v>6331</v>
      </c>
      <c r="I92" s="1073">
        <f>係数!G92</f>
        <v>9.2799999999999994</v>
      </c>
      <c r="J92" s="1132">
        <f t="shared" ca="1" si="6"/>
        <v>0</v>
      </c>
      <c r="K92" s="1124">
        <f ca="1">INDIRECT($S$19&amp;"!"&amp;$P$19&amp;ROW('使用量_1,2'!O92))</f>
        <v>0</v>
      </c>
      <c r="L92" s="1066" t="s">
        <v>6331</v>
      </c>
      <c r="M92" s="1084"/>
      <c r="N92" s="1069">
        <f t="shared" ca="1" si="7"/>
        <v>0</v>
      </c>
      <c r="O92" s="1070" t="e">
        <f>係数!J92</f>
        <v>#N/A</v>
      </c>
      <c r="P92" s="1070" t="e">
        <f>係数!K92</f>
        <v>#N/A</v>
      </c>
      <c r="Q92" s="1081" t="s">
        <v>3870</v>
      </c>
      <c r="R92" s="1085" t="str">
        <f>IF(ISNA(D91),"",ROUND((G92-K92)*O92*1000,0))</f>
        <v/>
      </c>
      <c r="S92" s="1085" t="str">
        <f>IF(ISNA(D91),"",ROUND((G92-K92)*P92*1000,0))</f>
        <v/>
      </c>
    </row>
    <row r="93" spans="2:19" ht="17.45" hidden="1" customHeight="1" outlineLevel="1">
      <c r="B93" s="2125"/>
      <c r="C93" s="2169" t="str">
        <f>'使用量_1,2'!C93</f>
        <v>登録番号+メニュー</v>
      </c>
      <c r="D93" s="2171" t="e">
        <f>'使用量_1,2'!E93</f>
        <v>#N/A</v>
      </c>
      <c r="E93" s="2172"/>
      <c r="F93" s="1083" t="s">
        <v>3868</v>
      </c>
      <c r="G93" s="1125">
        <f ca="1">INDIRECT($R$19&amp;"!"&amp;$P$19&amp;ROW('使用量_1,2'!K93))</f>
        <v>0</v>
      </c>
      <c r="H93" s="1066" t="s">
        <v>6331</v>
      </c>
      <c r="I93" s="1073">
        <f>係数!G93</f>
        <v>9.9700000000000006</v>
      </c>
      <c r="J93" s="1132">
        <f t="shared" ca="1" si="6"/>
        <v>0</v>
      </c>
      <c r="K93" s="1124">
        <f ca="1">INDIRECT($S$19&amp;"!"&amp;$P$19&amp;ROW('使用量_1,2'!O93))</f>
        <v>0</v>
      </c>
      <c r="L93" s="1066" t="s">
        <v>6331</v>
      </c>
      <c r="M93" s="1084"/>
      <c r="N93" s="1069">
        <f t="shared" ca="1" si="7"/>
        <v>0</v>
      </c>
      <c r="O93" s="1070" t="e">
        <f>係数!J93</f>
        <v>#N/A</v>
      </c>
      <c r="P93" s="1070" t="e">
        <f>係数!K93</f>
        <v>#N/A</v>
      </c>
      <c r="Q93" s="1081" t="s">
        <v>3870</v>
      </c>
      <c r="R93" s="1085" t="str">
        <f>IF(ISNA(D93),"",ROUND((G93-K93)*O93*1000,0))</f>
        <v/>
      </c>
      <c r="S93" s="1085" t="str">
        <f>IF(ISNA(D93),"",ROUND((G93-K93)*P93*1000,0))</f>
        <v/>
      </c>
    </row>
    <row r="94" spans="2:19" ht="17.45" hidden="1" customHeight="1" outlineLevel="1">
      <c r="B94" s="2125"/>
      <c r="C94" s="2170"/>
      <c r="D94" s="2173"/>
      <c r="E94" s="2174"/>
      <c r="F94" s="1083" t="s">
        <v>3871</v>
      </c>
      <c r="G94" s="1125">
        <f ca="1">INDIRECT($R$19&amp;"!"&amp;$P$19&amp;ROW('使用量_1,2'!K94))</f>
        <v>0</v>
      </c>
      <c r="H94" s="1066" t="s">
        <v>6331</v>
      </c>
      <c r="I94" s="1073">
        <f>係数!G94</f>
        <v>9.2799999999999994</v>
      </c>
      <c r="J94" s="1132">
        <f t="shared" ca="1" si="6"/>
        <v>0</v>
      </c>
      <c r="K94" s="1124">
        <f ca="1">INDIRECT($S$19&amp;"!"&amp;$P$19&amp;ROW('使用量_1,2'!O94))</f>
        <v>0</v>
      </c>
      <c r="L94" s="1066" t="s">
        <v>6331</v>
      </c>
      <c r="M94" s="1084"/>
      <c r="N94" s="1069">
        <f t="shared" ca="1" si="7"/>
        <v>0</v>
      </c>
      <c r="O94" s="1070" t="e">
        <f>係数!J94</f>
        <v>#N/A</v>
      </c>
      <c r="P94" s="1070" t="e">
        <f>係数!K94</f>
        <v>#N/A</v>
      </c>
      <c r="Q94" s="1081" t="s">
        <v>3870</v>
      </c>
      <c r="R94" s="1085" t="str">
        <f>IF(ISNA(D93),"",ROUND((G94-K94)*O94*1000,0))</f>
        <v/>
      </c>
      <c r="S94" s="1085" t="str">
        <f>IF(ISNA(D93),"",ROUND((G94-K94)*P94*1000,0))</f>
        <v/>
      </c>
    </row>
    <row r="95" spans="2:19" ht="17.45" hidden="1" customHeight="1" outlineLevel="1">
      <c r="B95" s="2125"/>
      <c r="C95" s="2169" t="str">
        <f>'使用量_1,2'!C95</f>
        <v>登録番号+メニュー</v>
      </c>
      <c r="D95" s="2171" t="e">
        <f>'使用量_1,2'!E95</f>
        <v>#N/A</v>
      </c>
      <c r="E95" s="2172"/>
      <c r="F95" s="1083" t="s">
        <v>3868</v>
      </c>
      <c r="G95" s="1125">
        <f ca="1">INDIRECT($R$19&amp;"!"&amp;$P$19&amp;ROW('使用量_1,2'!K95))</f>
        <v>0</v>
      </c>
      <c r="H95" s="1066" t="s">
        <v>6331</v>
      </c>
      <c r="I95" s="1073">
        <f>係数!G95</f>
        <v>9.9700000000000006</v>
      </c>
      <c r="J95" s="1132">
        <f t="shared" ca="1" si="6"/>
        <v>0</v>
      </c>
      <c r="K95" s="1124">
        <f ca="1">INDIRECT($S$19&amp;"!"&amp;$P$19&amp;ROW('使用量_1,2'!O95))</f>
        <v>0</v>
      </c>
      <c r="L95" s="1066" t="s">
        <v>6331</v>
      </c>
      <c r="M95" s="1084"/>
      <c r="N95" s="1069">
        <f t="shared" ca="1" si="7"/>
        <v>0</v>
      </c>
      <c r="O95" s="1070" t="e">
        <f>係数!J95</f>
        <v>#N/A</v>
      </c>
      <c r="P95" s="1070" t="e">
        <f>係数!K95</f>
        <v>#N/A</v>
      </c>
      <c r="Q95" s="1081" t="s">
        <v>3870</v>
      </c>
      <c r="R95" s="1085" t="str">
        <f>IF(ISNA(D95),"",ROUND((G95-K95)*O95*1000,0))</f>
        <v/>
      </c>
      <c r="S95" s="1085" t="str">
        <f>IF(ISNA(D95),"",ROUND((G95-K95)*P95*1000,0))</f>
        <v/>
      </c>
    </row>
    <row r="96" spans="2:19" ht="17.45" hidden="1" customHeight="1" outlineLevel="1">
      <c r="B96" s="2125"/>
      <c r="C96" s="2170"/>
      <c r="D96" s="2173"/>
      <c r="E96" s="2174"/>
      <c r="F96" s="1083" t="s">
        <v>3871</v>
      </c>
      <c r="G96" s="1125">
        <f ca="1">INDIRECT($R$19&amp;"!"&amp;$P$19&amp;ROW('使用量_1,2'!K96))</f>
        <v>0</v>
      </c>
      <c r="H96" s="1066" t="s">
        <v>6331</v>
      </c>
      <c r="I96" s="1073">
        <f>係数!G96</f>
        <v>9.2799999999999994</v>
      </c>
      <c r="J96" s="1132">
        <f t="shared" ca="1" si="6"/>
        <v>0</v>
      </c>
      <c r="K96" s="1124">
        <f ca="1">INDIRECT($S$19&amp;"!"&amp;$P$19&amp;ROW('使用量_1,2'!O96))</f>
        <v>0</v>
      </c>
      <c r="L96" s="1066" t="s">
        <v>6331</v>
      </c>
      <c r="M96" s="1084"/>
      <c r="N96" s="1069">
        <f t="shared" ca="1" si="7"/>
        <v>0</v>
      </c>
      <c r="O96" s="1070" t="e">
        <f>係数!J96</f>
        <v>#N/A</v>
      </c>
      <c r="P96" s="1070" t="e">
        <f>係数!K96</f>
        <v>#N/A</v>
      </c>
      <c r="Q96" s="1081" t="s">
        <v>3870</v>
      </c>
      <c r="R96" s="1085" t="str">
        <f>IF(ISNA(D95),"",ROUND((G96-K96)*O96*1000,0))</f>
        <v/>
      </c>
      <c r="S96" s="1085" t="str">
        <f>IF(ISNA(D95),"",ROUND((G96-K96)*P96*1000,0))</f>
        <v/>
      </c>
    </row>
    <row r="97" spans="2:19" ht="17.45" hidden="1" customHeight="1" outlineLevel="1">
      <c r="B97" s="2125"/>
      <c r="C97" s="2169" t="str">
        <f>'使用量_1,2'!C97</f>
        <v>登録番号+メニュー</v>
      </c>
      <c r="D97" s="2171" t="e">
        <f>'使用量_1,2'!E97</f>
        <v>#N/A</v>
      </c>
      <c r="E97" s="2172"/>
      <c r="F97" s="1083" t="s">
        <v>3868</v>
      </c>
      <c r="G97" s="1125">
        <f ca="1">INDIRECT($R$19&amp;"!"&amp;$P$19&amp;ROW('使用量_1,2'!K97))</f>
        <v>0</v>
      </c>
      <c r="H97" s="1066" t="s">
        <v>6331</v>
      </c>
      <c r="I97" s="1073">
        <f>係数!G97</f>
        <v>9.9700000000000006</v>
      </c>
      <c r="J97" s="1132">
        <f t="shared" ca="1" si="6"/>
        <v>0</v>
      </c>
      <c r="K97" s="1124">
        <f ca="1">INDIRECT($S$19&amp;"!"&amp;$P$19&amp;ROW('使用量_1,2'!O97))</f>
        <v>0</v>
      </c>
      <c r="L97" s="1066" t="s">
        <v>6331</v>
      </c>
      <c r="M97" s="1084"/>
      <c r="N97" s="1069">
        <f t="shared" ca="1" si="7"/>
        <v>0</v>
      </c>
      <c r="O97" s="1070" t="e">
        <f>係数!J97</f>
        <v>#N/A</v>
      </c>
      <c r="P97" s="1070" t="e">
        <f>係数!K97</f>
        <v>#N/A</v>
      </c>
      <c r="Q97" s="1081" t="s">
        <v>3870</v>
      </c>
      <c r="R97" s="1085" t="str">
        <f>IF(ISNA(D97),"",ROUND((G97-K97)*O97*1000,0))</f>
        <v/>
      </c>
      <c r="S97" s="1085" t="str">
        <f>IF(ISNA(D97),"",ROUND((G97-K97)*P97*1000,0))</f>
        <v/>
      </c>
    </row>
    <row r="98" spans="2:19" ht="17.45" hidden="1" customHeight="1" outlineLevel="1">
      <c r="B98" s="2125"/>
      <c r="C98" s="2170"/>
      <c r="D98" s="2173"/>
      <c r="E98" s="2174"/>
      <c r="F98" s="1083" t="s">
        <v>3871</v>
      </c>
      <c r="G98" s="1125">
        <f ca="1">INDIRECT($R$19&amp;"!"&amp;$P$19&amp;ROW('使用量_1,2'!K98))</f>
        <v>0</v>
      </c>
      <c r="H98" s="1066" t="s">
        <v>6331</v>
      </c>
      <c r="I98" s="1073">
        <f>係数!G98</f>
        <v>9.2799999999999994</v>
      </c>
      <c r="J98" s="1132">
        <f t="shared" ca="1" si="6"/>
        <v>0</v>
      </c>
      <c r="K98" s="1124">
        <f ca="1">INDIRECT($S$19&amp;"!"&amp;$P$19&amp;ROW('使用量_1,2'!O98))</f>
        <v>0</v>
      </c>
      <c r="L98" s="1066" t="s">
        <v>6331</v>
      </c>
      <c r="M98" s="1084"/>
      <c r="N98" s="1069">
        <f t="shared" ca="1" si="7"/>
        <v>0</v>
      </c>
      <c r="O98" s="1070" t="e">
        <f>係数!J98</f>
        <v>#N/A</v>
      </c>
      <c r="P98" s="1070" t="e">
        <f>係数!K98</f>
        <v>#N/A</v>
      </c>
      <c r="Q98" s="1081" t="s">
        <v>3870</v>
      </c>
      <c r="R98" s="1085" t="str">
        <f>IF(ISNA(D97),"",ROUND((G98-K98)*O98*1000,0))</f>
        <v/>
      </c>
      <c r="S98" s="1085" t="str">
        <f>IF(ISNA(D97),"",ROUND((G98-K98)*P98*1000,0))</f>
        <v/>
      </c>
    </row>
    <row r="99" spans="2:19" ht="17.45" hidden="1" customHeight="1" outlineLevel="1">
      <c r="B99" s="2125"/>
      <c r="C99" s="2169" t="str">
        <f>'使用量_1,2'!C99</f>
        <v>登録番号+メニュー</v>
      </c>
      <c r="D99" s="2171" t="e">
        <f>'使用量_1,2'!E99</f>
        <v>#N/A</v>
      </c>
      <c r="E99" s="2172"/>
      <c r="F99" s="1083" t="s">
        <v>3868</v>
      </c>
      <c r="G99" s="1125">
        <f ca="1">INDIRECT($R$19&amp;"!"&amp;$P$19&amp;ROW('使用量_1,2'!K99))</f>
        <v>0</v>
      </c>
      <c r="H99" s="1066" t="s">
        <v>6331</v>
      </c>
      <c r="I99" s="1073">
        <f>係数!G99</f>
        <v>9.9700000000000006</v>
      </c>
      <c r="J99" s="1132">
        <f t="shared" ca="1" si="6"/>
        <v>0</v>
      </c>
      <c r="K99" s="1124">
        <f ca="1">INDIRECT($S$19&amp;"!"&amp;$P$19&amp;ROW('使用量_1,2'!O99))</f>
        <v>0</v>
      </c>
      <c r="L99" s="1066" t="s">
        <v>6331</v>
      </c>
      <c r="M99" s="1084"/>
      <c r="N99" s="1069">
        <f t="shared" ca="1" si="7"/>
        <v>0</v>
      </c>
      <c r="O99" s="1070" t="e">
        <f>係数!J99</f>
        <v>#N/A</v>
      </c>
      <c r="P99" s="1070" t="e">
        <f>係数!K99</f>
        <v>#N/A</v>
      </c>
      <c r="Q99" s="1081" t="s">
        <v>3870</v>
      </c>
      <c r="R99" s="1085" t="str">
        <f>IF(ISNA(D99),"",ROUND((G99-K99)*O99*1000,0))</f>
        <v/>
      </c>
      <c r="S99" s="1085" t="str">
        <f>IF(ISNA(D99),"",ROUND((G99-K99)*P99*1000,0))</f>
        <v/>
      </c>
    </row>
    <row r="100" spans="2:19" ht="17.45" hidden="1" customHeight="1" outlineLevel="1">
      <c r="B100" s="2125"/>
      <c r="C100" s="2170"/>
      <c r="D100" s="2173"/>
      <c r="E100" s="2174"/>
      <c r="F100" s="1083" t="s">
        <v>3871</v>
      </c>
      <c r="G100" s="1125">
        <f ca="1">INDIRECT($R$19&amp;"!"&amp;$P$19&amp;ROW('使用量_1,2'!K100))</f>
        <v>0</v>
      </c>
      <c r="H100" s="1066" t="s">
        <v>6331</v>
      </c>
      <c r="I100" s="1073">
        <f>係数!G100</f>
        <v>9.2799999999999994</v>
      </c>
      <c r="J100" s="1132">
        <f t="shared" ca="1" si="6"/>
        <v>0</v>
      </c>
      <c r="K100" s="1124">
        <f ca="1">INDIRECT($S$19&amp;"!"&amp;$P$19&amp;ROW('使用量_1,2'!O100))</f>
        <v>0</v>
      </c>
      <c r="L100" s="1066" t="s">
        <v>6331</v>
      </c>
      <c r="M100" s="1084"/>
      <c r="N100" s="1069">
        <f t="shared" ca="1" si="7"/>
        <v>0</v>
      </c>
      <c r="O100" s="1070" t="e">
        <f>係数!J100</f>
        <v>#N/A</v>
      </c>
      <c r="P100" s="1070" t="e">
        <f>係数!K100</f>
        <v>#N/A</v>
      </c>
      <c r="Q100" s="1081" t="s">
        <v>3870</v>
      </c>
      <c r="R100" s="1085" t="str">
        <f>IF(ISNA(D99),"",ROUND((G100-K100)*O100*1000,0))</f>
        <v/>
      </c>
      <c r="S100" s="1085" t="str">
        <f>IF(ISNA(D99),"",ROUND((G100-K100)*P100*1000,0))</f>
        <v/>
      </c>
    </row>
    <row r="101" spans="2:19" ht="17.45" hidden="1" customHeight="1" outlineLevel="1">
      <c r="B101" s="2125"/>
      <c r="C101" s="2169" t="str">
        <f>'使用量_1,2'!C101</f>
        <v>登録番号+メニュー</v>
      </c>
      <c r="D101" s="2171" t="e">
        <f>'使用量_1,2'!E101</f>
        <v>#N/A</v>
      </c>
      <c r="E101" s="2172"/>
      <c r="F101" s="1083" t="s">
        <v>3868</v>
      </c>
      <c r="G101" s="1125">
        <f ca="1">INDIRECT($R$19&amp;"!"&amp;$P$19&amp;ROW('使用量_1,2'!K101))</f>
        <v>0</v>
      </c>
      <c r="H101" s="1066" t="s">
        <v>6331</v>
      </c>
      <c r="I101" s="1073">
        <f>係数!G101</f>
        <v>9.9700000000000006</v>
      </c>
      <c r="J101" s="1132">
        <f t="shared" ca="1" si="6"/>
        <v>0</v>
      </c>
      <c r="K101" s="1124">
        <f ca="1">INDIRECT($S$19&amp;"!"&amp;$P$19&amp;ROW('使用量_1,2'!O101))</f>
        <v>0</v>
      </c>
      <c r="L101" s="1066" t="s">
        <v>6331</v>
      </c>
      <c r="M101" s="1084"/>
      <c r="N101" s="1069">
        <f t="shared" ca="1" si="7"/>
        <v>0</v>
      </c>
      <c r="O101" s="1070" t="e">
        <f>係数!J101</f>
        <v>#N/A</v>
      </c>
      <c r="P101" s="1070" t="e">
        <f>係数!K101</f>
        <v>#N/A</v>
      </c>
      <c r="Q101" s="1081" t="s">
        <v>3870</v>
      </c>
      <c r="R101" s="1085" t="str">
        <f>IF(ISNA(D101),"",ROUND((G101-K101)*O101*1000,0))</f>
        <v/>
      </c>
      <c r="S101" s="1085" t="str">
        <f>IF(ISNA(D101),"",ROUND((G101-K101)*P101*1000,0))</f>
        <v/>
      </c>
    </row>
    <row r="102" spans="2:19" ht="17.45" hidden="1" customHeight="1" outlineLevel="1">
      <c r="B102" s="2125"/>
      <c r="C102" s="2170"/>
      <c r="D102" s="2173"/>
      <c r="E102" s="2174"/>
      <c r="F102" s="1083" t="s">
        <v>3871</v>
      </c>
      <c r="G102" s="1125">
        <f ca="1">INDIRECT($R$19&amp;"!"&amp;$P$19&amp;ROW('使用量_1,2'!K102))</f>
        <v>0</v>
      </c>
      <c r="H102" s="1066" t="s">
        <v>6331</v>
      </c>
      <c r="I102" s="1073">
        <f>係数!G102</f>
        <v>9.2799999999999994</v>
      </c>
      <c r="J102" s="1132">
        <f t="shared" ca="1" si="6"/>
        <v>0</v>
      </c>
      <c r="K102" s="1124">
        <f ca="1">INDIRECT($S$19&amp;"!"&amp;$P$19&amp;ROW('使用量_1,2'!O102))</f>
        <v>0</v>
      </c>
      <c r="L102" s="1066" t="s">
        <v>6331</v>
      </c>
      <c r="M102" s="1084"/>
      <c r="N102" s="1069">
        <f t="shared" ca="1" si="7"/>
        <v>0</v>
      </c>
      <c r="O102" s="1070" t="e">
        <f>係数!J102</f>
        <v>#N/A</v>
      </c>
      <c r="P102" s="1070" t="e">
        <f>係数!K102</f>
        <v>#N/A</v>
      </c>
      <c r="Q102" s="1081" t="s">
        <v>3870</v>
      </c>
      <c r="R102" s="1085" t="str">
        <f>IF(ISNA(D101),"",ROUND((G102-K102)*O102*1000,0))</f>
        <v/>
      </c>
      <c r="S102" s="1085" t="str">
        <f>IF(ISNA(D101),"",ROUND((G102-K102)*P102*1000,0))</f>
        <v/>
      </c>
    </row>
    <row r="103" spans="2:19" ht="17.45" hidden="1" customHeight="1" outlineLevel="1">
      <c r="B103" s="2125"/>
      <c r="C103" s="2169" t="str">
        <f>'使用量_1,2'!C103</f>
        <v>登録番号+メニュー</v>
      </c>
      <c r="D103" s="2171" t="e">
        <f>'使用量_1,2'!E103</f>
        <v>#N/A</v>
      </c>
      <c r="E103" s="2172"/>
      <c r="F103" s="1083" t="s">
        <v>3868</v>
      </c>
      <c r="G103" s="1125">
        <f ca="1">INDIRECT($R$19&amp;"!"&amp;$P$19&amp;ROW('使用量_1,2'!K103))</f>
        <v>0</v>
      </c>
      <c r="H103" s="1066" t="s">
        <v>6331</v>
      </c>
      <c r="I103" s="1073">
        <f>係数!G103</f>
        <v>9.9700000000000006</v>
      </c>
      <c r="J103" s="1132">
        <f t="shared" ca="1" si="6"/>
        <v>0</v>
      </c>
      <c r="K103" s="1124">
        <f ca="1">INDIRECT($S$19&amp;"!"&amp;$P$19&amp;ROW('使用量_1,2'!O103))</f>
        <v>0</v>
      </c>
      <c r="L103" s="1066" t="s">
        <v>6331</v>
      </c>
      <c r="M103" s="1084"/>
      <c r="N103" s="1069">
        <f t="shared" ca="1" si="7"/>
        <v>0</v>
      </c>
      <c r="O103" s="1070" t="e">
        <f>係数!J103</f>
        <v>#N/A</v>
      </c>
      <c r="P103" s="1070" t="e">
        <f>係数!K103</f>
        <v>#N/A</v>
      </c>
      <c r="Q103" s="1081" t="s">
        <v>3870</v>
      </c>
      <c r="R103" s="1085" t="str">
        <f>IF(ISNA(D103),"",ROUND((G103-K103)*O103*1000,0))</f>
        <v/>
      </c>
      <c r="S103" s="1085" t="str">
        <f>IF(ISNA(D103),"",ROUND((G103-K103)*P103*1000,0))</f>
        <v/>
      </c>
    </row>
    <row r="104" spans="2:19" ht="17.45" hidden="1" customHeight="1" outlineLevel="1">
      <c r="B104" s="2125"/>
      <c r="C104" s="2170"/>
      <c r="D104" s="2173"/>
      <c r="E104" s="2174"/>
      <c r="F104" s="1083" t="s">
        <v>3871</v>
      </c>
      <c r="G104" s="1125">
        <f ca="1">INDIRECT($R$19&amp;"!"&amp;$P$19&amp;ROW('使用量_1,2'!K104))</f>
        <v>0</v>
      </c>
      <c r="H104" s="1066" t="s">
        <v>6331</v>
      </c>
      <c r="I104" s="1073">
        <f>係数!G104</f>
        <v>9.2799999999999994</v>
      </c>
      <c r="J104" s="1132">
        <f t="shared" ca="1" si="6"/>
        <v>0</v>
      </c>
      <c r="K104" s="1124">
        <f ca="1">INDIRECT($S$19&amp;"!"&amp;$P$19&amp;ROW('使用量_1,2'!O104))</f>
        <v>0</v>
      </c>
      <c r="L104" s="1066" t="s">
        <v>6331</v>
      </c>
      <c r="M104" s="1084"/>
      <c r="N104" s="1069">
        <f t="shared" ca="1" si="7"/>
        <v>0</v>
      </c>
      <c r="O104" s="1070" t="e">
        <f>係数!J104</f>
        <v>#N/A</v>
      </c>
      <c r="P104" s="1070" t="e">
        <f>係数!K104</f>
        <v>#N/A</v>
      </c>
      <c r="Q104" s="1081" t="s">
        <v>3870</v>
      </c>
      <c r="R104" s="1085" t="str">
        <f>IF(ISNA(D103),"",ROUND((G104-K104)*O104*1000,0))</f>
        <v/>
      </c>
      <c r="S104" s="1085" t="str">
        <f>IF(ISNA(D103),"",ROUND((G104-K104)*P104*1000,0))</f>
        <v/>
      </c>
    </row>
    <row r="105" spans="2:19" ht="17.45" hidden="1" customHeight="1" outlineLevel="1">
      <c r="B105" s="2125"/>
      <c r="C105" s="2176" t="s">
        <v>6184</v>
      </c>
      <c r="D105" s="2177"/>
      <c r="E105" s="2177"/>
      <c r="F105" s="2178"/>
      <c r="G105" s="1077"/>
      <c r="H105" s="1082"/>
      <c r="I105" s="1127"/>
      <c r="J105" s="1077"/>
      <c r="K105" s="1128"/>
      <c r="L105" s="1082"/>
      <c r="M105" s="1129"/>
      <c r="N105" s="1080"/>
      <c r="O105" s="1130"/>
      <c r="P105" s="1130"/>
      <c r="Q105" s="1131"/>
      <c r="R105" s="1080"/>
      <c r="S105" s="1080"/>
    </row>
    <row r="106" spans="2:19" ht="17.45" hidden="1" customHeight="1" outlineLevel="1">
      <c r="B106" s="2125"/>
      <c r="C106" s="2166" t="str">
        <f>'使用量_1,2'!C106&amp;""</f>
        <v/>
      </c>
      <c r="D106" s="2167"/>
      <c r="E106" s="2167"/>
      <c r="F106" s="2168"/>
      <c r="G106" s="1125">
        <f ca="1">INDIRECT($R$19&amp;"!"&amp;$P$19&amp;ROW('使用量_1,2'!K106))</f>
        <v>0</v>
      </c>
      <c r="H106" s="1066" t="s">
        <v>6331</v>
      </c>
      <c r="I106" s="1073">
        <f>係数!G106</f>
        <v>9.76</v>
      </c>
      <c r="J106" s="1132">
        <f t="shared" ref="J106:J110" ca="1" si="8">ROUND(ROUND(G106,0)*I106,0)</f>
        <v>0</v>
      </c>
      <c r="K106" s="1124">
        <f ca="1">INDIRECT($S$19&amp;"!"&amp;$P$19&amp;ROW('使用量_1,2'!O106))</f>
        <v>0</v>
      </c>
      <c r="L106" s="1066" t="s">
        <v>6331</v>
      </c>
      <c r="M106" s="1084"/>
      <c r="N106" s="1069"/>
      <c r="O106" s="1070">
        <f>係数!J106</f>
        <v>0</v>
      </c>
      <c r="P106" s="1070">
        <f>係数!K106</f>
        <v>0</v>
      </c>
      <c r="Q106" s="1081"/>
      <c r="R106" s="1085">
        <f ca="1">IF(ISNA(C106),"",ROUND((G106-K106)*O106*1000,0))</f>
        <v>0</v>
      </c>
      <c r="S106" s="1085">
        <f ca="1">IF(ISNA(C106),"",ROUND((G106-K106)*P106*1000,0))</f>
        <v>0</v>
      </c>
    </row>
    <row r="107" spans="2:19" ht="17.45" hidden="1" customHeight="1" outlineLevel="1">
      <c r="B107" s="2125"/>
      <c r="C107" s="2166" t="str">
        <f>'使用量_1,2'!C107&amp;""</f>
        <v/>
      </c>
      <c r="D107" s="2167"/>
      <c r="E107" s="2167"/>
      <c r="F107" s="2168"/>
      <c r="G107" s="1125">
        <f ca="1">INDIRECT($R$19&amp;"!"&amp;$P$19&amp;ROW('使用量_1,2'!K107))</f>
        <v>0</v>
      </c>
      <c r="H107" s="1066" t="s">
        <v>6331</v>
      </c>
      <c r="I107" s="1073">
        <f>係数!G107</f>
        <v>9.76</v>
      </c>
      <c r="J107" s="1132">
        <f t="shared" ca="1" si="8"/>
        <v>0</v>
      </c>
      <c r="K107" s="1124">
        <f ca="1">INDIRECT($S$19&amp;"!"&amp;$P$19&amp;ROW('使用量_1,2'!O107))</f>
        <v>0</v>
      </c>
      <c r="L107" s="1066" t="s">
        <v>6331</v>
      </c>
      <c r="M107" s="1084"/>
      <c r="N107" s="1069"/>
      <c r="O107" s="1070">
        <f>係数!J107</f>
        <v>0</v>
      </c>
      <c r="P107" s="1070">
        <f>係数!K107</f>
        <v>0</v>
      </c>
      <c r="Q107" s="1081"/>
      <c r="R107" s="1085">
        <f t="shared" ref="R107:R110" ca="1" si="9">IF(ISNA(C107),"",ROUND((G107-K107)*O107*1000,0))</f>
        <v>0</v>
      </c>
      <c r="S107" s="1085">
        <f t="shared" ref="S107:S110" ca="1" si="10">IF(ISNA(C107),"",ROUND((G107-K107)*P107*1000,0))</f>
        <v>0</v>
      </c>
    </row>
    <row r="108" spans="2:19" ht="17.45" hidden="1" customHeight="1" outlineLevel="1">
      <c r="B108" s="2125"/>
      <c r="C108" s="2166" t="str">
        <f>'使用量_1,2'!C108&amp;""</f>
        <v/>
      </c>
      <c r="D108" s="2167"/>
      <c r="E108" s="2167"/>
      <c r="F108" s="2168"/>
      <c r="G108" s="1125">
        <f ca="1">INDIRECT($R$19&amp;"!"&amp;$P$19&amp;ROW('使用量_1,2'!K108))</f>
        <v>0</v>
      </c>
      <c r="H108" s="1066" t="s">
        <v>6331</v>
      </c>
      <c r="I108" s="1073">
        <f>係数!G108</f>
        <v>9.76</v>
      </c>
      <c r="J108" s="1132">
        <f t="shared" ca="1" si="8"/>
        <v>0</v>
      </c>
      <c r="K108" s="1124">
        <f ca="1">INDIRECT($S$19&amp;"!"&amp;$P$19&amp;ROW('使用量_1,2'!O108))</f>
        <v>0</v>
      </c>
      <c r="L108" s="1066" t="s">
        <v>6331</v>
      </c>
      <c r="M108" s="1084"/>
      <c r="N108" s="1069"/>
      <c r="O108" s="1070">
        <f>係数!J108</f>
        <v>0</v>
      </c>
      <c r="P108" s="1070">
        <f>係数!K108</f>
        <v>0</v>
      </c>
      <c r="Q108" s="1081"/>
      <c r="R108" s="1085">
        <f t="shared" ca="1" si="9"/>
        <v>0</v>
      </c>
      <c r="S108" s="1085">
        <f t="shared" ca="1" si="10"/>
        <v>0</v>
      </c>
    </row>
    <row r="109" spans="2:19" ht="17.45" hidden="1" customHeight="1" outlineLevel="1">
      <c r="B109" s="2125"/>
      <c r="C109" s="2166" t="str">
        <f>'使用量_1,2'!C109&amp;""</f>
        <v/>
      </c>
      <c r="D109" s="2167"/>
      <c r="E109" s="2167"/>
      <c r="F109" s="2168"/>
      <c r="G109" s="1125">
        <f ca="1">INDIRECT($R$19&amp;"!"&amp;$P$19&amp;ROW('使用量_1,2'!K109))</f>
        <v>0</v>
      </c>
      <c r="H109" s="1066" t="s">
        <v>6331</v>
      </c>
      <c r="I109" s="1073">
        <f>係数!G109</f>
        <v>9.76</v>
      </c>
      <c r="J109" s="1132">
        <f t="shared" ca="1" si="8"/>
        <v>0</v>
      </c>
      <c r="K109" s="1124">
        <f ca="1">INDIRECT($S$19&amp;"!"&amp;$P$19&amp;ROW('使用量_1,2'!O109))</f>
        <v>0</v>
      </c>
      <c r="L109" s="1066" t="s">
        <v>6331</v>
      </c>
      <c r="M109" s="1084"/>
      <c r="N109" s="1069">
        <f t="shared" ca="1" si="7"/>
        <v>0</v>
      </c>
      <c r="O109" s="1070">
        <f>係数!J109</f>
        <v>0</v>
      </c>
      <c r="P109" s="1070">
        <f>係数!K109</f>
        <v>0</v>
      </c>
      <c r="Q109" s="1081" t="s">
        <v>3870</v>
      </c>
      <c r="R109" s="1085">
        <f t="shared" ca="1" si="9"/>
        <v>0</v>
      </c>
      <c r="S109" s="1085">
        <f t="shared" ca="1" si="10"/>
        <v>0</v>
      </c>
    </row>
    <row r="110" spans="2:19" ht="17.45" hidden="1" customHeight="1" outlineLevel="1">
      <c r="B110" s="2125"/>
      <c r="C110" s="2166" t="str">
        <f>'使用量_1,2'!C110&amp;""</f>
        <v/>
      </c>
      <c r="D110" s="2167"/>
      <c r="E110" s="2167"/>
      <c r="F110" s="2168"/>
      <c r="G110" s="1125">
        <f ca="1">INDIRECT($R$19&amp;"!"&amp;$P$19&amp;ROW('使用量_1,2'!K110))</f>
        <v>0</v>
      </c>
      <c r="H110" s="1066" t="s">
        <v>6331</v>
      </c>
      <c r="I110" s="1120">
        <f>係数!G110</f>
        <v>9.76</v>
      </c>
      <c r="J110" s="1132">
        <f t="shared" ca="1" si="8"/>
        <v>0</v>
      </c>
      <c r="K110" s="1124">
        <f ca="1">INDIRECT($S$19&amp;"!"&amp;$P$19&amp;ROW('使用量_1,2'!O110))</f>
        <v>0</v>
      </c>
      <c r="L110" s="1066" t="s">
        <v>6331</v>
      </c>
      <c r="M110" s="1121"/>
      <c r="N110" s="1122"/>
      <c r="O110" s="1070">
        <f>係数!J110</f>
        <v>0</v>
      </c>
      <c r="P110" s="1070">
        <f>係数!K110</f>
        <v>0</v>
      </c>
      <c r="Q110" s="1123"/>
      <c r="R110" s="1085">
        <f t="shared" ca="1" si="9"/>
        <v>0</v>
      </c>
      <c r="S110" s="1085">
        <f t="shared" ca="1" si="10"/>
        <v>0</v>
      </c>
    </row>
    <row r="111" spans="2:19" ht="17.45" customHeight="1" thickBot="1">
      <c r="B111" s="2125"/>
      <c r="C111" s="2159" t="s">
        <v>3861</v>
      </c>
      <c r="D111" s="2159"/>
      <c r="E111" s="2159"/>
      <c r="F111" s="2159"/>
      <c r="G111" s="1086">
        <f ca="1">SUM(G65:G109)</f>
        <v>0</v>
      </c>
      <c r="H111" s="1087" t="s">
        <v>6331</v>
      </c>
      <c r="I111" s="1088"/>
      <c r="J111" s="1089">
        <f ca="1">SUM(J65:J109)</f>
        <v>0</v>
      </c>
      <c r="K111" s="1090"/>
      <c r="L111" s="1091" t="s">
        <v>6332</v>
      </c>
      <c r="M111" s="1092"/>
      <c r="N111" s="1093"/>
      <c r="O111" s="1093"/>
      <c r="P111" s="1093"/>
      <c r="Q111" s="1094"/>
      <c r="R111" s="1095">
        <f ca="1">SUM(R65:R109)</f>
        <v>0</v>
      </c>
      <c r="S111" s="1095">
        <f ca="1">SUM(S65:S109)</f>
        <v>0</v>
      </c>
    </row>
    <row r="112" spans="2:19" ht="17.45" customHeight="1" thickTop="1">
      <c r="B112" s="2160" t="s">
        <v>6333</v>
      </c>
      <c r="C112" s="2161"/>
      <c r="D112" s="2161"/>
      <c r="E112" s="2161"/>
      <c r="F112" s="2162"/>
      <c r="G112" s="1096"/>
      <c r="H112" s="1097"/>
      <c r="I112" s="1098"/>
      <c r="J112" s="1099">
        <f ca="1">ROUND(J58+J63+J111,0)</f>
        <v>0</v>
      </c>
      <c r="K112" s="1100"/>
      <c r="L112" s="1101"/>
      <c r="M112" s="1102"/>
      <c r="N112" s="1100"/>
      <c r="O112" s="1103"/>
      <c r="P112" s="1104"/>
      <c r="Q112" s="1101"/>
      <c r="R112" s="1104">
        <f ca="1">+R58+R63+R111</f>
        <v>0</v>
      </c>
      <c r="S112" s="1104">
        <f ca="1">+S58+S63+S111</f>
        <v>0</v>
      </c>
    </row>
    <row r="113" spans="2:19" ht="13.5" customHeight="1">
      <c r="B113" s="2163" t="s">
        <v>6334</v>
      </c>
      <c r="C113" s="2163"/>
      <c r="D113" s="2163"/>
      <c r="E113" s="2163"/>
      <c r="F113" s="2163"/>
      <c r="G113" s="2163"/>
      <c r="H113" s="2163"/>
      <c r="I113" s="2163"/>
      <c r="J113" s="2163"/>
      <c r="K113" s="2163"/>
      <c r="L113" s="2163"/>
      <c r="M113" s="2163"/>
      <c r="N113" s="2163"/>
      <c r="O113" s="2163"/>
      <c r="P113" s="2163"/>
      <c r="Q113" s="2163"/>
      <c r="R113" s="2163"/>
      <c r="S113" s="2163"/>
    </row>
    <row r="114" spans="2:19">
      <c r="B114" s="2163"/>
      <c r="C114" s="2163"/>
      <c r="D114" s="2163"/>
      <c r="E114" s="2163"/>
      <c r="F114" s="2163"/>
      <c r="G114" s="2163"/>
      <c r="H114" s="2163"/>
      <c r="I114" s="2163"/>
      <c r="J114" s="2163"/>
      <c r="K114" s="2163"/>
      <c r="L114" s="2163"/>
      <c r="M114" s="2163"/>
      <c r="N114" s="2163"/>
      <c r="O114" s="2163"/>
      <c r="P114" s="2163"/>
      <c r="Q114" s="2163"/>
      <c r="R114" s="2163"/>
      <c r="S114" s="2163"/>
    </row>
    <row r="115" spans="2:19" ht="14.25">
      <c r="B115" s="1062" t="s">
        <v>6335</v>
      </c>
      <c r="C115" s="1105"/>
      <c r="D115" s="1105"/>
      <c r="E115" s="1105"/>
      <c r="F115" s="1106"/>
      <c r="G115" s="1105"/>
      <c r="H115" s="1107"/>
      <c r="I115" s="1107"/>
      <c r="J115" s="1108"/>
      <c r="K115" s="1109"/>
      <c r="L115" s="1110"/>
      <c r="M115" s="1109"/>
      <c r="N115" s="1105"/>
      <c r="O115" s="1105"/>
      <c r="P115" s="1105"/>
      <c r="Q115" s="1110"/>
      <c r="R115" s="1111"/>
    </row>
    <row r="116" spans="2:19">
      <c r="E116" s="1047"/>
      <c r="F116" s="1047"/>
      <c r="G116" s="1047"/>
    </row>
    <row r="117" spans="2:19" ht="15" customHeight="1"/>
    <row r="118" spans="2:19" ht="26.45" customHeight="1"/>
    <row r="119" spans="2:19" ht="27" customHeight="1"/>
    <row r="120" spans="2:19" ht="24.75" customHeight="1"/>
    <row r="121" spans="2:19" ht="24.75" customHeight="1"/>
    <row r="122" spans="2:19" ht="24.75" customHeight="1"/>
    <row r="123" spans="2:19" ht="24.75" customHeight="1"/>
    <row r="124" spans="2:19" ht="24.75" customHeight="1"/>
    <row r="125" spans="2:19" ht="24.75" customHeight="1"/>
    <row r="126" spans="2:19" ht="24.75" customHeight="1"/>
    <row r="127" spans="2:19" ht="24.75" customHeight="1"/>
    <row r="128" spans="2:19" ht="24.75" customHeight="1"/>
    <row r="129" ht="24.75" customHeight="1"/>
    <row r="130" ht="24.75" customHeight="1"/>
    <row r="131" ht="24.75" customHeight="1"/>
    <row r="132" ht="24.75" customHeight="1"/>
    <row r="133" ht="24.75" customHeight="1"/>
    <row r="134" ht="24.75" customHeight="1"/>
    <row r="135" ht="24.75" customHeight="1"/>
    <row r="136" ht="24.75" customHeight="1"/>
    <row r="137" ht="24.75" customHeight="1"/>
    <row r="138" ht="24.75" customHeight="1"/>
    <row r="139" ht="24.75" customHeight="1"/>
    <row r="140" ht="24.75" customHeight="1"/>
    <row r="141" ht="24.75" customHeight="1"/>
    <row r="142" ht="24.75" customHeight="1"/>
    <row r="143" ht="24.75" customHeight="1"/>
    <row r="144" ht="24.75" customHeight="1"/>
    <row r="145" ht="24.75" customHeight="1"/>
    <row r="146" ht="24.75" customHeight="1"/>
    <row r="147" ht="24.75" customHeight="1"/>
    <row r="148" ht="24.75" customHeight="1"/>
    <row r="149" ht="24.75" customHeight="1"/>
    <row r="150" ht="24.75" customHeight="1"/>
    <row r="151" ht="24.75" customHeight="1"/>
    <row r="152" ht="24.75" customHeight="1"/>
    <row r="153" ht="24.75" customHeight="1"/>
    <row r="154" ht="24.75" customHeight="1"/>
    <row r="155" ht="24.75" customHeight="1"/>
    <row r="156" ht="24.75" customHeight="1"/>
    <row r="157" ht="24.75" customHeight="1"/>
    <row r="158" ht="24.75" customHeight="1"/>
    <row r="159" ht="24.75" customHeight="1"/>
    <row r="160" ht="24.75" customHeight="1"/>
    <row r="161" ht="24.75" customHeight="1"/>
    <row r="162" ht="24.75" customHeight="1"/>
    <row r="163" ht="24.75" customHeight="1"/>
    <row r="164" ht="24.75" customHeight="1"/>
    <row r="165" ht="24.75" customHeight="1"/>
    <row r="166" ht="24.75" customHeight="1"/>
    <row r="167" ht="24.75" customHeight="1"/>
    <row r="168" ht="24.75" customHeight="1"/>
    <row r="169" ht="24.75" customHeight="1"/>
    <row r="170" ht="24.75" customHeight="1"/>
    <row r="171" ht="24.75" customHeight="1"/>
    <row r="172" ht="24.75" customHeight="1"/>
    <row r="173" ht="24.75" customHeight="1"/>
    <row r="174" ht="24.75" customHeight="1"/>
    <row r="175" ht="24.75" customHeight="1"/>
    <row r="176" ht="24.75" customHeight="1"/>
    <row r="177" ht="24.75" customHeight="1"/>
    <row r="178" ht="24.75" customHeight="1"/>
    <row r="179" ht="24.75" customHeight="1"/>
    <row r="180" ht="24.75" customHeight="1"/>
    <row r="181" ht="24.75" customHeight="1"/>
    <row r="182" ht="24.75" customHeight="1"/>
    <row r="183" ht="24.75" customHeight="1"/>
    <row r="184" ht="24.75" customHeight="1"/>
    <row r="185" ht="24.75" customHeight="1"/>
    <row r="186" ht="24.75" customHeight="1"/>
    <row r="187" ht="24.75" customHeight="1"/>
    <row r="188" ht="24.75" customHeight="1"/>
    <row r="189" ht="24.75" customHeight="1"/>
    <row r="190" ht="24.75" customHeight="1"/>
    <row r="191" ht="24.75" customHeight="1"/>
    <row r="192" ht="24.75" customHeight="1"/>
    <row r="193" ht="24.75" customHeight="1"/>
    <row r="194" ht="24.75" customHeight="1"/>
    <row r="195" ht="24.75" customHeight="1"/>
    <row r="196" ht="24.75" customHeight="1"/>
    <row r="197" ht="24.75" customHeight="1"/>
    <row r="198" ht="24.75" customHeight="1"/>
    <row r="199" ht="24.75" customHeight="1"/>
    <row r="200" ht="24.75" customHeight="1"/>
    <row r="201" ht="24.75" customHeight="1"/>
    <row r="202" ht="24.75" customHeight="1"/>
    <row r="203" ht="24.75" customHeight="1"/>
    <row r="204" ht="24.75" customHeight="1"/>
    <row r="205" ht="24.75" customHeight="1"/>
    <row r="206" ht="24.75" customHeight="1"/>
    <row r="207" ht="24.75" customHeight="1"/>
    <row r="208" ht="24.75" customHeight="1"/>
    <row r="209" ht="24.75" customHeight="1"/>
    <row r="210" ht="24.75" customHeight="1"/>
    <row r="211" ht="24.75" customHeight="1"/>
    <row r="212" ht="24.75" customHeight="1"/>
    <row r="213" ht="24.75" customHeight="1"/>
    <row r="214" ht="24.75" customHeight="1"/>
    <row r="215" ht="24.75" customHeight="1"/>
    <row r="216" ht="24.75" customHeight="1"/>
    <row r="217" ht="24.75" customHeight="1"/>
    <row r="218" ht="24.75" customHeight="1"/>
    <row r="219" ht="24.75" customHeight="1"/>
    <row r="220" ht="24.75" customHeight="1"/>
    <row r="221" ht="24.75" customHeight="1"/>
    <row r="222" ht="24.75" customHeight="1"/>
    <row r="223" ht="24.75" customHeight="1"/>
    <row r="224" ht="24.75" customHeight="1"/>
    <row r="225" ht="24.75" customHeight="1"/>
    <row r="226" ht="24.75" customHeight="1"/>
    <row r="227" ht="24.75" customHeight="1"/>
    <row r="228" ht="24.75" customHeight="1"/>
    <row r="229" ht="24.75" customHeight="1"/>
    <row r="230" ht="24.75" customHeight="1"/>
    <row r="231" ht="24.75" customHeight="1"/>
    <row r="232" ht="24.75" customHeight="1"/>
    <row r="233" ht="24.75" customHeight="1"/>
    <row r="234" ht="24.75" customHeight="1"/>
    <row r="235" ht="24.75" customHeight="1"/>
    <row r="236" ht="24.75" customHeight="1"/>
    <row r="237" ht="24.75" customHeight="1"/>
    <row r="238" ht="24.75" customHeight="1"/>
    <row r="239" ht="24.75" customHeight="1"/>
    <row r="240" ht="24.75" customHeight="1"/>
    <row r="241" ht="24.75" customHeight="1"/>
    <row r="242" ht="24.75" customHeight="1"/>
    <row r="243" ht="24.75" customHeight="1"/>
    <row r="244" ht="24.75" customHeight="1"/>
    <row r="245" ht="24.75" customHeight="1"/>
    <row r="246" ht="24.75" customHeight="1"/>
    <row r="247" ht="24.75" customHeight="1"/>
    <row r="248" ht="24.75" customHeight="1"/>
    <row r="249" ht="24.75" customHeight="1"/>
    <row r="250" ht="24.75" customHeight="1"/>
    <row r="251" ht="24.75" customHeight="1"/>
    <row r="252" ht="24.75" customHeight="1"/>
    <row r="253" ht="24.75" customHeight="1"/>
    <row r="254" ht="24.75" customHeight="1"/>
    <row r="255" ht="24.75" customHeight="1"/>
    <row r="256" ht="24.75" customHeight="1"/>
    <row r="257" ht="24.75" customHeight="1"/>
    <row r="258" ht="24.75" customHeight="1"/>
    <row r="259" ht="24.75" customHeight="1"/>
    <row r="260" ht="24.75" customHeight="1"/>
    <row r="261" ht="24.75" customHeight="1"/>
    <row r="262" ht="24.75" customHeight="1"/>
    <row r="263" ht="24.75" customHeight="1"/>
    <row r="264" ht="24.75" customHeight="1"/>
    <row r="265" ht="24.75" customHeight="1"/>
    <row r="266" ht="24.75" customHeight="1"/>
    <row r="267" ht="24.75" customHeight="1"/>
    <row r="268" ht="24.75" customHeight="1"/>
    <row r="269" ht="24.75" customHeight="1"/>
    <row r="270" ht="24.75" customHeight="1"/>
    <row r="271" ht="24.75" customHeight="1"/>
    <row r="272" ht="24.75" customHeight="1"/>
    <row r="273" ht="24.75" customHeight="1"/>
    <row r="274" ht="24.75" customHeight="1"/>
    <row r="275" ht="24.75" customHeight="1"/>
    <row r="276" ht="24.75" customHeight="1"/>
    <row r="277" ht="24.75" customHeight="1"/>
    <row r="278" ht="24.75" customHeight="1"/>
    <row r="279" ht="24.75" customHeight="1"/>
    <row r="280" ht="24.75" customHeight="1"/>
    <row r="281" ht="24.75" customHeight="1"/>
    <row r="282" ht="24.75" customHeight="1"/>
    <row r="283" ht="24.75" customHeight="1"/>
    <row r="284" ht="24.75" customHeight="1"/>
    <row r="285" ht="24.75" customHeight="1"/>
    <row r="286" ht="24.75" customHeight="1"/>
    <row r="287" ht="24.75" customHeight="1"/>
    <row r="288" ht="24.75" customHeight="1"/>
    <row r="289" ht="24.75" customHeight="1"/>
    <row r="290" ht="24.75" customHeight="1"/>
    <row r="291" ht="24.75" customHeight="1"/>
    <row r="292" ht="24.75" customHeight="1"/>
    <row r="293" ht="24.75" customHeight="1"/>
    <row r="294" ht="24.75" customHeight="1"/>
    <row r="295" ht="24.75" customHeight="1"/>
    <row r="296" ht="24.75" customHeight="1"/>
    <row r="297" ht="24.75" customHeight="1"/>
    <row r="298" ht="24.75" customHeight="1"/>
    <row r="299" ht="24.75" customHeight="1"/>
    <row r="300" ht="24.75" customHeight="1"/>
    <row r="301" ht="24.75" customHeight="1"/>
    <row r="302" ht="24.75" customHeight="1"/>
    <row r="303" ht="24.75" customHeight="1"/>
    <row r="304" ht="24.75" customHeight="1"/>
    <row r="305" ht="24.75" customHeight="1"/>
    <row r="306" ht="24.75" customHeight="1"/>
    <row r="307" ht="24.75" customHeight="1"/>
    <row r="308" ht="24.75" customHeight="1"/>
    <row r="309" ht="24.75" customHeight="1"/>
    <row r="310" ht="24.75" customHeight="1"/>
    <row r="311" ht="24.75" customHeight="1"/>
    <row r="312" ht="24.75" customHeight="1"/>
    <row r="313" ht="24.75" customHeight="1"/>
    <row r="314" ht="24.75" customHeight="1"/>
    <row r="315" ht="24.75" customHeight="1"/>
    <row r="316" ht="24.75" customHeight="1"/>
    <row r="317" ht="24.75" customHeight="1"/>
    <row r="318" ht="24.75" customHeight="1"/>
    <row r="319" ht="24.75" customHeight="1"/>
    <row r="320" ht="24.75" customHeight="1"/>
    <row r="321" ht="24.75" customHeight="1"/>
    <row r="322" ht="24.75" customHeight="1"/>
    <row r="323" ht="24.75" customHeight="1"/>
    <row r="324" ht="24.75" customHeight="1"/>
    <row r="325" ht="24.75" customHeight="1"/>
    <row r="326" ht="24.75" customHeight="1"/>
    <row r="327" ht="24.75" customHeight="1"/>
    <row r="328" ht="24.75" customHeight="1"/>
    <row r="329" ht="24.75" customHeight="1"/>
    <row r="330" ht="24.75" customHeight="1"/>
    <row r="331" ht="24.75" customHeight="1"/>
    <row r="332" ht="24.75" customHeight="1"/>
    <row r="333" ht="24.75" customHeight="1"/>
    <row r="334" ht="24.75" customHeight="1"/>
    <row r="335" ht="24.75" customHeight="1"/>
    <row r="336" ht="24.75" customHeight="1"/>
    <row r="337" ht="24.75" customHeight="1"/>
    <row r="338" ht="24.75" customHeight="1"/>
    <row r="339" ht="24.75" customHeight="1"/>
    <row r="340" ht="24.75" customHeight="1"/>
    <row r="341" ht="24.75" customHeight="1"/>
    <row r="342" ht="24.75" customHeight="1"/>
    <row r="343" ht="24.75" customHeight="1"/>
    <row r="344" ht="24.75" customHeight="1"/>
    <row r="345" ht="24.75" customHeight="1"/>
    <row r="346" ht="24.75" customHeight="1"/>
    <row r="347" ht="24.75" customHeight="1"/>
    <row r="348" ht="24.75" customHeight="1"/>
    <row r="349" ht="24.75" customHeight="1"/>
    <row r="350" ht="24.75" customHeight="1"/>
    <row r="351" ht="24.75" customHeight="1"/>
    <row r="352" ht="24.75" customHeight="1"/>
    <row r="353" ht="24.75" customHeight="1"/>
    <row r="354" ht="24.75" customHeight="1"/>
    <row r="355" ht="24.75" customHeight="1"/>
    <row r="356" ht="24.75" customHeight="1"/>
    <row r="357" ht="24.75" customHeight="1"/>
    <row r="358" ht="24.75" customHeight="1"/>
    <row r="359" ht="24.75" customHeight="1"/>
    <row r="360" ht="24.75" customHeight="1"/>
    <row r="361" ht="24.75" customHeight="1"/>
    <row r="362" ht="24.75" customHeight="1"/>
    <row r="363" ht="24.75" customHeight="1"/>
    <row r="364" ht="24.75" customHeight="1"/>
    <row r="365" ht="24.75" customHeight="1"/>
    <row r="366" ht="24.75" customHeight="1"/>
    <row r="367" ht="24.75" customHeight="1"/>
    <row r="368" ht="24.75" customHeight="1"/>
    <row r="369" ht="24.75" customHeight="1"/>
    <row r="370" ht="24.75" customHeight="1"/>
    <row r="371" ht="24.75" customHeight="1"/>
    <row r="372" ht="24.75" customHeight="1"/>
    <row r="373" ht="24.75" customHeight="1"/>
    <row r="374" ht="24.75" customHeight="1"/>
    <row r="375" ht="24.75" customHeight="1"/>
    <row r="376" ht="24.75" customHeight="1"/>
    <row r="377" ht="24.75" customHeight="1"/>
    <row r="378" ht="24.75" customHeight="1"/>
    <row r="379" ht="24.75" customHeight="1"/>
    <row r="380" ht="24.75" customHeight="1"/>
    <row r="381" ht="24.75" customHeight="1"/>
    <row r="382" ht="24.75" customHeight="1"/>
    <row r="383" ht="24.75" customHeight="1"/>
    <row r="384" ht="24.75" customHeight="1"/>
    <row r="385" ht="24.75" customHeight="1"/>
    <row r="386" ht="24.75" customHeight="1"/>
    <row r="387" ht="24.75" customHeight="1"/>
    <row r="388" ht="24.75" customHeight="1"/>
    <row r="389" ht="24.75" customHeight="1"/>
    <row r="390" ht="24.75" customHeight="1"/>
    <row r="391" ht="24.75" customHeight="1"/>
    <row r="392" ht="24.75" customHeight="1"/>
    <row r="393" ht="24.75" customHeight="1"/>
    <row r="394" ht="24.75" customHeight="1"/>
    <row r="395" ht="24.75" customHeight="1"/>
    <row r="396" ht="24.75" customHeight="1"/>
    <row r="397" ht="24.75" customHeight="1"/>
    <row r="398" ht="24.75" customHeight="1"/>
    <row r="399" ht="24.75" customHeight="1"/>
    <row r="400" ht="24.75" customHeight="1"/>
    <row r="401" ht="24.75" customHeight="1"/>
    <row r="402" ht="24.75" customHeight="1"/>
    <row r="403" ht="24.75" customHeight="1"/>
    <row r="404" ht="24.75" customHeight="1"/>
    <row r="405" ht="24.75" customHeight="1"/>
    <row r="406" ht="24.75" customHeight="1"/>
    <row r="407" ht="24.75" customHeight="1"/>
    <row r="408" ht="24.75" customHeight="1"/>
    <row r="409" ht="24.75" customHeight="1"/>
    <row r="410" ht="24.75" customHeight="1"/>
    <row r="411" ht="24.75" customHeight="1"/>
    <row r="412" ht="24.75" customHeight="1"/>
    <row r="413" ht="24.75" customHeight="1"/>
    <row r="414" ht="24.75" customHeight="1"/>
    <row r="415" ht="24.75" customHeight="1"/>
    <row r="416" ht="24.75" customHeight="1"/>
    <row r="417" ht="24.75" customHeight="1"/>
    <row r="418" ht="24.75" customHeight="1"/>
    <row r="419" ht="24.75" customHeight="1"/>
    <row r="420" ht="24.75" customHeight="1"/>
    <row r="421" ht="24.75" customHeight="1"/>
    <row r="422" ht="24.75" customHeight="1"/>
    <row r="423" ht="24.75" customHeight="1"/>
    <row r="424" ht="24.75" customHeight="1"/>
    <row r="425" ht="24.75" customHeight="1"/>
    <row r="426" ht="24.75" customHeight="1"/>
    <row r="427" ht="24.75" customHeight="1"/>
    <row r="428" ht="24.75" customHeight="1"/>
    <row r="429" ht="24.75" customHeight="1"/>
    <row r="430" ht="24.75" customHeight="1"/>
    <row r="431" ht="24.75" customHeight="1"/>
    <row r="432" ht="24.75" customHeight="1"/>
    <row r="433" ht="24.75" customHeight="1"/>
    <row r="434" ht="24.75" customHeight="1"/>
    <row r="435" ht="24.75" customHeight="1"/>
    <row r="436" ht="24.75" customHeight="1"/>
    <row r="437" ht="24.75" customHeight="1"/>
    <row r="438" ht="24.75" customHeight="1"/>
    <row r="439" ht="24.75" customHeight="1"/>
    <row r="440" ht="24.75" customHeight="1"/>
    <row r="441" ht="24.75" customHeight="1"/>
    <row r="442" ht="24.75" customHeight="1"/>
    <row r="443" ht="24.75" customHeight="1"/>
    <row r="444" ht="24.75" customHeight="1"/>
    <row r="445" ht="24.75" customHeight="1"/>
    <row r="446" ht="24.75" customHeight="1"/>
    <row r="447" ht="24.75" customHeight="1"/>
    <row r="448" ht="24.75" customHeight="1"/>
    <row r="449" ht="24.75" customHeight="1"/>
    <row r="450" ht="24.75" customHeight="1"/>
    <row r="451" ht="24.75" customHeight="1"/>
    <row r="452" ht="24.75" customHeight="1"/>
    <row r="453" ht="24.75" customHeight="1"/>
    <row r="454" ht="24.75" customHeight="1"/>
    <row r="455" ht="24.75" customHeight="1"/>
    <row r="456" ht="24.75" customHeight="1"/>
    <row r="457" ht="24.75" customHeight="1"/>
    <row r="458" ht="24.75" customHeight="1"/>
    <row r="459" ht="24.75" customHeight="1"/>
    <row r="460" ht="24.75" customHeight="1"/>
    <row r="461" ht="24.75" customHeight="1"/>
    <row r="462" ht="24.75" customHeight="1"/>
    <row r="463" ht="24.75" customHeight="1"/>
    <row r="464" ht="24.75" customHeight="1"/>
    <row r="465" ht="24.75" customHeight="1"/>
    <row r="466" ht="24.75" customHeight="1"/>
    <row r="467" ht="24.75" customHeight="1"/>
    <row r="468" ht="24.75" customHeight="1"/>
    <row r="469" ht="24.75" customHeight="1"/>
    <row r="470" ht="24.75" customHeight="1"/>
    <row r="471" ht="24.75" customHeight="1"/>
    <row r="472" ht="24.75" customHeight="1"/>
    <row r="473" ht="24.75" customHeight="1"/>
    <row r="474" ht="24.75" customHeight="1"/>
    <row r="475" ht="24.75" customHeight="1"/>
    <row r="476" ht="24.75" customHeight="1"/>
    <row r="477" ht="24.75" customHeight="1"/>
    <row r="478" ht="24.75" customHeight="1"/>
    <row r="479" ht="24.75" customHeight="1"/>
    <row r="480" ht="24.75" customHeight="1"/>
    <row r="481" ht="24.75" customHeight="1"/>
    <row r="482" ht="24.75" customHeight="1"/>
    <row r="483" ht="24.75" customHeight="1"/>
    <row r="484" ht="24.75" customHeight="1"/>
    <row r="485" ht="24.75" customHeight="1"/>
    <row r="486" ht="24.75" customHeight="1"/>
    <row r="487" ht="24.75" customHeight="1"/>
    <row r="488" ht="24.75" customHeight="1"/>
    <row r="489" ht="24.75" customHeight="1"/>
    <row r="490" ht="24.75" customHeight="1"/>
    <row r="491" ht="24.75" customHeight="1"/>
    <row r="492" ht="24.75" customHeight="1"/>
    <row r="493" ht="24.75" customHeight="1"/>
    <row r="494" ht="24.75" customHeight="1"/>
    <row r="495" ht="24.75" customHeight="1"/>
    <row r="496" ht="24.75" customHeight="1"/>
    <row r="497" ht="24.75" customHeight="1"/>
    <row r="498" ht="24.75" customHeight="1"/>
    <row r="499" ht="24.75" customHeight="1"/>
    <row r="500" ht="24.75" customHeight="1"/>
    <row r="501" ht="24.75" customHeight="1"/>
    <row r="502" ht="24.75" customHeight="1"/>
    <row r="503" ht="24.75" customHeight="1"/>
    <row r="504" ht="24.75" customHeight="1"/>
    <row r="505" ht="24.75" customHeight="1"/>
    <row r="506" ht="24.75" customHeight="1"/>
    <row r="507" ht="24.75" customHeight="1"/>
    <row r="508" ht="24.75" customHeight="1"/>
    <row r="509" ht="24.75" customHeight="1"/>
    <row r="510" ht="24.75" customHeight="1"/>
    <row r="511" ht="24.75" customHeight="1"/>
    <row r="512" ht="24.75" customHeight="1"/>
    <row r="513" spans="2:2" ht="24.75" customHeight="1"/>
    <row r="514" spans="2:2" ht="24.75" customHeight="1"/>
    <row r="515" spans="2:2" ht="24.75" customHeight="1">
      <c r="B515" s="1040">
        <v>1</v>
      </c>
    </row>
    <row r="516" spans="2:2" ht="24.75" customHeight="1"/>
    <row r="517" spans="2:2" ht="24.75" customHeight="1"/>
    <row r="518" spans="2:2" ht="24.75" customHeight="1"/>
    <row r="519" spans="2:2" ht="24.75" customHeight="1"/>
  </sheetData>
  <mergeCells count="108">
    <mergeCell ref="B112:F112"/>
    <mergeCell ref="B113:S114"/>
    <mergeCell ref="C105:F105"/>
    <mergeCell ref="C106:F106"/>
    <mergeCell ref="C107:F107"/>
    <mergeCell ref="C108:F108"/>
    <mergeCell ref="C109:F109"/>
    <mergeCell ref="C110:F110"/>
    <mergeCell ref="C103:C104"/>
    <mergeCell ref="D103:E104"/>
    <mergeCell ref="C93:C94"/>
    <mergeCell ref="D93:E94"/>
    <mergeCell ref="C95:C96"/>
    <mergeCell ref="D95:E96"/>
    <mergeCell ref="C97:C98"/>
    <mergeCell ref="D97:E98"/>
    <mergeCell ref="C111:F111"/>
    <mergeCell ref="D81:E82"/>
    <mergeCell ref="C83:C84"/>
    <mergeCell ref="D83:E84"/>
    <mergeCell ref="C85:C86"/>
    <mergeCell ref="D85:E86"/>
    <mergeCell ref="C99:C100"/>
    <mergeCell ref="D99:E100"/>
    <mergeCell ref="C101:C102"/>
    <mergeCell ref="D101:E102"/>
    <mergeCell ref="D73:E74"/>
    <mergeCell ref="C75:C76"/>
    <mergeCell ref="D75:E76"/>
    <mergeCell ref="C77:C78"/>
    <mergeCell ref="D77:E78"/>
    <mergeCell ref="C79:C80"/>
    <mergeCell ref="D79:E80"/>
    <mergeCell ref="B65:B111"/>
    <mergeCell ref="C65:C66"/>
    <mergeCell ref="D65:E66"/>
    <mergeCell ref="C67:C68"/>
    <mergeCell ref="D67:E68"/>
    <mergeCell ref="C69:C70"/>
    <mergeCell ref="D69:E70"/>
    <mergeCell ref="C71:C72"/>
    <mergeCell ref="D71:E72"/>
    <mergeCell ref="C73:C74"/>
    <mergeCell ref="C87:C88"/>
    <mergeCell ref="D87:E88"/>
    <mergeCell ref="C89:C90"/>
    <mergeCell ref="D89:E90"/>
    <mergeCell ref="C91:C92"/>
    <mergeCell ref="D91:E92"/>
    <mergeCell ref="C81:C82"/>
    <mergeCell ref="C58:F58"/>
    <mergeCell ref="B59:B63"/>
    <mergeCell ref="C59:F59"/>
    <mergeCell ref="C60:F60"/>
    <mergeCell ref="C61:F61"/>
    <mergeCell ref="C62:F62"/>
    <mergeCell ref="C63:F63"/>
    <mergeCell ref="C51:F51"/>
    <mergeCell ref="C52:F52"/>
    <mergeCell ref="C53:F53"/>
    <mergeCell ref="C54:F54"/>
    <mergeCell ref="D55:F55"/>
    <mergeCell ref="D56:F56"/>
    <mergeCell ref="C49:F49"/>
    <mergeCell ref="C50:F50"/>
    <mergeCell ref="C42:C43"/>
    <mergeCell ref="D42:F42"/>
    <mergeCell ref="D43:F43"/>
    <mergeCell ref="C44:C45"/>
    <mergeCell ref="D44:F44"/>
    <mergeCell ref="D45:F45"/>
    <mergeCell ref="D57:F57"/>
    <mergeCell ref="C37:F37"/>
    <mergeCell ref="C38:F38"/>
    <mergeCell ref="C39:F39"/>
    <mergeCell ref="C40:F40"/>
    <mergeCell ref="C41:F41"/>
    <mergeCell ref="L30:L31"/>
    <mergeCell ref="M30:M31"/>
    <mergeCell ref="O30:P30"/>
    <mergeCell ref="C46:C48"/>
    <mergeCell ref="D46:F46"/>
    <mergeCell ref="D47:F47"/>
    <mergeCell ref="D48:F48"/>
    <mergeCell ref="B1:M1"/>
    <mergeCell ref="C19:D19"/>
    <mergeCell ref="E19:I19"/>
    <mergeCell ref="M19:O19"/>
    <mergeCell ref="K21:Q22"/>
    <mergeCell ref="B22:I22"/>
    <mergeCell ref="Q30:Q31"/>
    <mergeCell ref="R30:S30"/>
    <mergeCell ref="B32:B58"/>
    <mergeCell ref="C32:F32"/>
    <mergeCell ref="C33:F33"/>
    <mergeCell ref="C34:F34"/>
    <mergeCell ref="C35:F35"/>
    <mergeCell ref="B29:F31"/>
    <mergeCell ref="G29:J29"/>
    <mergeCell ref="K29:M29"/>
    <mergeCell ref="N29:N31"/>
    <mergeCell ref="O29:S29"/>
    <mergeCell ref="G30:G31"/>
    <mergeCell ref="H30:H31"/>
    <mergeCell ref="I30:I31"/>
    <mergeCell ref="J30:J31"/>
    <mergeCell ref="K30:K31"/>
    <mergeCell ref="C36:F36"/>
  </mergeCells>
  <phoneticPr fontId="9"/>
  <conditionalFormatting sqref="R22:S22 F65 D65">
    <cfRule type="containsErrors" dxfId="325" priority="8">
      <formula>ISERROR(D22)</formula>
    </cfRule>
  </conditionalFormatting>
  <conditionalFormatting sqref="B111:S112 B65:C65 Q65:Q110 H105:N105 H65:I104 L65:N104 H106:I110 L106:N110 B66:B110 F66:F104">
    <cfRule type="containsErrors" dxfId="324" priority="7">
      <formula>ISERROR(B65)</formula>
    </cfRule>
  </conditionalFormatting>
  <conditionalFormatting sqref="O105:P105">
    <cfRule type="containsErrors" dxfId="323" priority="6">
      <formula>ISERROR(O105)</formula>
    </cfRule>
  </conditionalFormatting>
  <conditionalFormatting sqref="R65:S110">
    <cfRule type="containsErrors" dxfId="322" priority="5">
      <formula>ISERROR(R65)</formula>
    </cfRule>
  </conditionalFormatting>
  <conditionalFormatting sqref="C106">
    <cfRule type="containsErrors" dxfId="321" priority="4">
      <formula>ISERROR(C106)</formula>
    </cfRule>
  </conditionalFormatting>
  <conditionalFormatting sqref="C107:C110">
    <cfRule type="containsErrors" dxfId="320" priority="3">
      <formula>ISERROR(C107)</formula>
    </cfRule>
  </conditionalFormatting>
  <conditionalFormatting sqref="D67 D69 D71 D73 D75 D77 D79 D81 D83 D85 D87 D89 D91 D93 D95 D97 D99 D101 D103">
    <cfRule type="containsErrors" dxfId="319" priority="2">
      <formula>ISERROR(D67)</formula>
    </cfRule>
  </conditionalFormatting>
  <conditionalFormatting sqref="C67 C69 C71 C73 C75 C77 C79 C81 C83 C85 C87 C89 C91 C93 C95 C97 C99 C101 C103">
    <cfRule type="containsErrors" dxfId="318" priority="1">
      <formula>ISERROR(C67)</formula>
    </cfRule>
  </conditionalFormatting>
  <pageMargins left="0.7" right="0.7" top="0.75" bottom="0.75" header="0.3" footer="0.3"/>
  <pageSetup paperSize="9"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J252"/>
  <sheetViews>
    <sheetView workbookViewId="0">
      <pane xSplit="1" ySplit="1" topLeftCell="B2" activePane="bottomRight" state="frozen"/>
      <selection activeCell="B2" sqref="B2"/>
      <selection pane="topRight" activeCell="B2" sqref="B2"/>
      <selection pane="bottomLeft" activeCell="B2" sqref="B2"/>
      <selection pane="bottomRight" activeCell="A3" sqref="A3"/>
    </sheetView>
  </sheetViews>
  <sheetFormatPr defaultRowHeight="13.5"/>
  <sheetData>
    <row r="1" spans="1:62" ht="56.25">
      <c r="A1" s="488" t="s">
        <v>625</v>
      </c>
      <c r="B1" s="489" t="s">
        <v>626</v>
      </c>
      <c r="C1" s="490" t="s">
        <v>3219</v>
      </c>
      <c r="D1" s="491" t="s">
        <v>3220</v>
      </c>
      <c r="E1" s="492" t="s">
        <v>3221</v>
      </c>
      <c r="F1" s="493" t="s">
        <v>629</v>
      </c>
      <c r="G1" s="494" t="s">
        <v>630</v>
      </c>
      <c r="H1" s="495" t="s">
        <v>132</v>
      </c>
      <c r="I1" s="496" t="s">
        <v>631</v>
      </c>
      <c r="J1" s="497" t="s">
        <v>632</v>
      </c>
      <c r="K1" s="498" t="s">
        <v>633</v>
      </c>
      <c r="L1" s="497" t="s">
        <v>634</v>
      </c>
      <c r="M1" s="499" t="s">
        <v>635</v>
      </c>
      <c r="N1" s="500" t="s">
        <v>636</v>
      </c>
      <c r="O1" s="499" t="s">
        <v>637</v>
      </c>
      <c r="P1" s="501" t="s">
        <v>638</v>
      </c>
      <c r="Q1" s="502" t="s">
        <v>639</v>
      </c>
      <c r="R1" s="502" t="s">
        <v>640</v>
      </c>
      <c r="S1" s="503" t="s">
        <v>641</v>
      </c>
      <c r="T1" s="504" t="s">
        <v>3222</v>
      </c>
      <c r="U1" s="505" t="s">
        <v>642</v>
      </c>
      <c r="V1" s="505" t="s">
        <v>643</v>
      </c>
      <c r="W1" s="506" t="s">
        <v>644</v>
      </c>
      <c r="X1" s="498" t="s">
        <v>645</v>
      </c>
      <c r="Y1" s="494" t="s">
        <v>646</v>
      </c>
      <c r="Z1" s="507" t="s">
        <v>3223</v>
      </c>
      <c r="AA1" s="498" t="s">
        <v>648</v>
      </c>
      <c r="AB1" s="494" t="s">
        <v>649</v>
      </c>
      <c r="AC1" s="508" t="s">
        <v>650</v>
      </c>
      <c r="AD1" s="496" t="s">
        <v>651</v>
      </c>
      <c r="AE1" s="496" t="s">
        <v>652</v>
      </c>
      <c r="AF1" s="494" t="s">
        <v>653</v>
      </c>
      <c r="AG1" s="508" t="s">
        <v>654</v>
      </c>
      <c r="AH1" s="494" t="s">
        <v>655</v>
      </c>
      <c r="AI1" s="498" t="s">
        <v>656</v>
      </c>
      <c r="AJ1" s="509" t="s">
        <v>697</v>
      </c>
      <c r="AK1" s="509" t="s">
        <v>3224</v>
      </c>
      <c r="AL1" s="494" t="s">
        <v>659</v>
      </c>
      <c r="AM1" s="510" t="s">
        <v>660</v>
      </c>
      <c r="AN1" s="508" t="s">
        <v>661</v>
      </c>
      <c r="AO1" s="494" t="s">
        <v>662</v>
      </c>
      <c r="AP1" s="510" t="s">
        <v>3225</v>
      </c>
      <c r="AQ1" s="494" t="s">
        <v>664</v>
      </c>
      <c r="AR1" s="510" t="s">
        <v>3226</v>
      </c>
      <c r="AS1" s="494" t="s">
        <v>666</v>
      </c>
      <c r="AT1" s="511" t="s">
        <v>667</v>
      </c>
      <c r="AU1" s="511" t="s">
        <v>3227</v>
      </c>
      <c r="AV1" s="512" t="s">
        <v>3228</v>
      </c>
      <c r="AW1" s="498" t="s">
        <v>656</v>
      </c>
      <c r="AX1" s="509" t="s">
        <v>697</v>
      </c>
      <c r="AY1" s="509" t="s">
        <v>3224</v>
      </c>
      <c r="AZ1" s="494" t="s">
        <v>659</v>
      </c>
      <c r="BA1" s="510" t="s">
        <v>660</v>
      </c>
      <c r="BB1" s="508" t="s">
        <v>661</v>
      </c>
      <c r="BC1" s="494" t="s">
        <v>662</v>
      </c>
      <c r="BD1" s="510" t="s">
        <v>3225</v>
      </c>
      <c r="BE1" s="494" t="s">
        <v>664</v>
      </c>
      <c r="BF1" s="510" t="s">
        <v>3226</v>
      </c>
      <c r="BG1" s="494" t="s">
        <v>666</v>
      </c>
      <c r="BH1" s="511" t="s">
        <v>667</v>
      </c>
      <c r="BI1" s="511" t="s">
        <v>3227</v>
      </c>
      <c r="BJ1" s="512" t="s">
        <v>3228</v>
      </c>
    </row>
    <row r="2" spans="1:62">
      <c r="A2" s="514" t="s">
        <v>698</v>
      </c>
      <c r="B2" s="515" t="s">
        <v>699</v>
      </c>
      <c r="C2" s="516">
        <v>2022</v>
      </c>
      <c r="D2" s="513" t="s">
        <v>700</v>
      </c>
      <c r="E2" s="517">
        <v>2076001</v>
      </c>
      <c r="F2" s="435">
        <v>2076001</v>
      </c>
      <c r="G2" s="436">
        <v>44798</v>
      </c>
      <c r="H2" s="461" t="s">
        <v>701</v>
      </c>
      <c r="I2" s="462" t="s">
        <v>699</v>
      </c>
      <c r="J2" s="518" t="s">
        <v>702</v>
      </c>
      <c r="K2" s="464" t="s">
        <v>699</v>
      </c>
      <c r="L2" s="518" t="s">
        <v>702</v>
      </c>
      <c r="M2" s="463" t="s">
        <v>703</v>
      </c>
      <c r="N2" s="461" t="s">
        <v>86</v>
      </c>
      <c r="O2" s="463" t="s">
        <v>88</v>
      </c>
      <c r="P2" s="437"/>
      <c r="Q2" s="438" t="s">
        <v>704</v>
      </c>
      <c r="R2" s="438"/>
      <c r="S2" s="439"/>
      <c r="T2" s="440">
        <v>1739</v>
      </c>
      <c r="U2" s="441">
        <v>79</v>
      </c>
      <c r="V2" s="441">
        <v>0</v>
      </c>
      <c r="W2" s="442"/>
      <c r="X2" s="443">
        <v>2022</v>
      </c>
      <c r="Y2" s="434">
        <v>2024</v>
      </c>
      <c r="Z2" s="519" t="s">
        <v>3229</v>
      </c>
      <c r="AA2" s="445"/>
      <c r="AB2" s="463" t="s">
        <v>207</v>
      </c>
      <c r="AC2" s="446" t="s">
        <v>705</v>
      </c>
      <c r="AD2" s="462" t="s">
        <v>706</v>
      </c>
      <c r="AE2" s="462" t="s">
        <v>707</v>
      </c>
      <c r="AF2" s="463" t="s">
        <v>708</v>
      </c>
      <c r="AG2" s="446"/>
      <c r="AH2" s="463" t="s">
        <v>207</v>
      </c>
      <c r="AI2" s="447">
        <v>2021</v>
      </c>
      <c r="AJ2" s="441">
        <v>3100</v>
      </c>
      <c r="AK2" s="441">
        <v>3058</v>
      </c>
      <c r="AL2" s="448">
        <v>0.93</v>
      </c>
      <c r="AM2" s="449" t="s">
        <v>709</v>
      </c>
      <c r="AN2" s="450">
        <v>2024</v>
      </c>
      <c r="AO2" s="442">
        <v>3321</v>
      </c>
      <c r="AP2" s="451">
        <v>-7.13</v>
      </c>
      <c r="AQ2" s="442">
        <v>3225</v>
      </c>
      <c r="AR2" s="451">
        <v>-5.47</v>
      </c>
      <c r="AS2" s="452">
        <v>0.96</v>
      </c>
      <c r="AT2" s="449" t="s">
        <v>709</v>
      </c>
      <c r="AU2" s="453">
        <v>-3.23</v>
      </c>
      <c r="AV2" s="520" t="s">
        <v>3230</v>
      </c>
      <c r="AW2" s="447">
        <v>2021</v>
      </c>
      <c r="AX2" s="441"/>
      <c r="AY2" s="441" t="s">
        <v>207</v>
      </c>
      <c r="AZ2" s="448"/>
      <c r="BA2" s="449"/>
      <c r="BB2" s="450">
        <v>2024</v>
      </c>
      <c r="BC2" s="442"/>
      <c r="BD2" s="451" t="s">
        <v>207</v>
      </c>
      <c r="BE2" s="442"/>
      <c r="BF2" s="451" t="s">
        <v>207</v>
      </c>
      <c r="BG2" s="452"/>
      <c r="BH2" s="449" t="s">
        <v>207</v>
      </c>
      <c r="BI2" s="453" t="s">
        <v>207</v>
      </c>
      <c r="BJ2" s="520"/>
    </row>
    <row r="3" spans="1:62">
      <c r="A3" s="514" t="s">
        <v>714</v>
      </c>
      <c r="B3" s="515" t="s">
        <v>715</v>
      </c>
      <c r="C3" s="516">
        <v>2022</v>
      </c>
      <c r="D3" s="513" t="s">
        <v>716</v>
      </c>
      <c r="E3" s="517">
        <v>1060004</v>
      </c>
      <c r="F3" s="435">
        <v>1060004</v>
      </c>
      <c r="G3" s="436">
        <v>44771</v>
      </c>
      <c r="H3" s="461" t="s">
        <v>717</v>
      </c>
      <c r="I3" s="462" t="s">
        <v>715</v>
      </c>
      <c r="J3" s="518" t="s">
        <v>718</v>
      </c>
      <c r="K3" s="464" t="s">
        <v>715</v>
      </c>
      <c r="L3" s="518" t="s">
        <v>718</v>
      </c>
      <c r="M3" s="463" t="s">
        <v>717</v>
      </c>
      <c r="N3" s="461" t="s">
        <v>57</v>
      </c>
      <c r="O3" s="463" t="s">
        <v>68</v>
      </c>
      <c r="P3" s="437" t="s">
        <v>719</v>
      </c>
      <c r="Q3" s="438"/>
      <c r="R3" s="438"/>
      <c r="S3" s="439"/>
      <c r="T3" s="440">
        <v>4841.286666</v>
      </c>
      <c r="U3" s="441">
        <v>128</v>
      </c>
      <c r="V3" s="441">
        <v>0</v>
      </c>
      <c r="W3" s="442" t="s">
        <v>207</v>
      </c>
      <c r="X3" s="443">
        <v>2022</v>
      </c>
      <c r="Y3" s="434">
        <v>2024</v>
      </c>
      <c r="Z3" s="519" t="s">
        <v>3231</v>
      </c>
      <c r="AA3" s="445"/>
      <c r="AB3" s="463" t="s">
        <v>207</v>
      </c>
      <c r="AC3" s="446" t="s">
        <v>705</v>
      </c>
      <c r="AD3" s="462" t="s">
        <v>720</v>
      </c>
      <c r="AE3" s="462" t="s">
        <v>717</v>
      </c>
      <c r="AF3" s="463" t="s">
        <v>721</v>
      </c>
      <c r="AG3" s="446"/>
      <c r="AH3" s="463" t="s">
        <v>207</v>
      </c>
      <c r="AI3" s="447">
        <v>2021</v>
      </c>
      <c r="AJ3" s="441">
        <v>8463</v>
      </c>
      <c r="AK3" s="441">
        <v>8473</v>
      </c>
      <c r="AL3" s="448">
        <v>10.79</v>
      </c>
      <c r="AM3" s="449" t="s">
        <v>722</v>
      </c>
      <c r="AN3" s="450">
        <v>2024</v>
      </c>
      <c r="AO3" s="442">
        <v>8300</v>
      </c>
      <c r="AP3" s="451">
        <v>1.92</v>
      </c>
      <c r="AQ3" s="442">
        <v>8312</v>
      </c>
      <c r="AR3" s="451">
        <v>1.9</v>
      </c>
      <c r="AS3" s="452">
        <v>10.58</v>
      </c>
      <c r="AT3" s="449" t="s">
        <v>722</v>
      </c>
      <c r="AU3" s="453">
        <v>1.94</v>
      </c>
      <c r="AV3" s="520" t="s">
        <v>3232</v>
      </c>
      <c r="AW3" s="447">
        <v>2021</v>
      </c>
      <c r="AX3" s="441"/>
      <c r="AY3" s="441" t="s">
        <v>207</v>
      </c>
      <c r="AZ3" s="448"/>
      <c r="BA3" s="449"/>
      <c r="BB3" s="450">
        <v>2024</v>
      </c>
      <c r="BC3" s="442"/>
      <c r="BD3" s="451" t="s">
        <v>207</v>
      </c>
      <c r="BE3" s="442"/>
      <c r="BF3" s="451" t="s">
        <v>207</v>
      </c>
      <c r="BG3" s="452"/>
      <c r="BH3" s="449" t="s">
        <v>207</v>
      </c>
      <c r="BI3" s="453" t="s">
        <v>207</v>
      </c>
      <c r="BJ3" s="520"/>
    </row>
    <row r="4" spans="1:62">
      <c r="A4" s="514" t="s">
        <v>725</v>
      </c>
      <c r="B4" s="515" t="s">
        <v>726</v>
      </c>
      <c r="C4" s="516">
        <v>2022</v>
      </c>
      <c r="D4" s="513" t="s">
        <v>716</v>
      </c>
      <c r="E4" s="517">
        <v>1075005</v>
      </c>
      <c r="F4" s="435">
        <v>1075005</v>
      </c>
      <c r="G4" s="436">
        <v>44718</v>
      </c>
      <c r="H4" s="461" t="s">
        <v>727</v>
      </c>
      <c r="I4" s="462" t="s">
        <v>726</v>
      </c>
      <c r="J4" s="518" t="s">
        <v>728</v>
      </c>
      <c r="K4" s="464" t="s">
        <v>726</v>
      </c>
      <c r="L4" s="518" t="s">
        <v>728</v>
      </c>
      <c r="M4" s="463" t="s">
        <v>727</v>
      </c>
      <c r="N4" s="461" t="s">
        <v>86</v>
      </c>
      <c r="O4" s="463" t="s">
        <v>87</v>
      </c>
      <c r="P4" s="437" t="s">
        <v>719</v>
      </c>
      <c r="Q4" s="438"/>
      <c r="R4" s="438"/>
      <c r="S4" s="439"/>
      <c r="T4" s="440">
        <v>1984.5055560000001</v>
      </c>
      <c r="U4" s="441">
        <v>5</v>
      </c>
      <c r="V4" s="441">
        <v>1</v>
      </c>
      <c r="W4" s="442" t="s">
        <v>207</v>
      </c>
      <c r="X4" s="443">
        <v>2022</v>
      </c>
      <c r="Y4" s="434">
        <v>2024</v>
      </c>
      <c r="Z4" s="519" t="s">
        <v>3233</v>
      </c>
      <c r="AA4" s="445"/>
      <c r="AB4" s="463" t="s">
        <v>207</v>
      </c>
      <c r="AC4" s="446" t="s">
        <v>705</v>
      </c>
      <c r="AD4" s="462" t="s">
        <v>729</v>
      </c>
      <c r="AE4" s="462" t="s">
        <v>730</v>
      </c>
      <c r="AF4" s="463" t="s">
        <v>731</v>
      </c>
      <c r="AG4" s="446"/>
      <c r="AH4" s="463" t="s">
        <v>207</v>
      </c>
      <c r="AI4" s="447">
        <v>2021</v>
      </c>
      <c r="AJ4" s="441">
        <v>3750</v>
      </c>
      <c r="AK4" s="441">
        <v>3402</v>
      </c>
      <c r="AL4" s="448">
        <v>10.52</v>
      </c>
      <c r="AM4" s="449" t="s">
        <v>732</v>
      </c>
      <c r="AN4" s="450">
        <v>2024</v>
      </c>
      <c r="AO4" s="442">
        <v>3712</v>
      </c>
      <c r="AP4" s="451">
        <v>1.01</v>
      </c>
      <c r="AQ4" s="442">
        <v>3367</v>
      </c>
      <c r="AR4" s="451">
        <v>1.02</v>
      </c>
      <c r="AS4" s="452">
        <v>10.41</v>
      </c>
      <c r="AT4" s="449" t="s">
        <v>732</v>
      </c>
      <c r="AU4" s="453">
        <v>1.04</v>
      </c>
      <c r="AV4" s="520" t="s">
        <v>3234</v>
      </c>
      <c r="AW4" s="447">
        <v>2021</v>
      </c>
      <c r="AX4" s="441"/>
      <c r="AY4" s="441" t="s">
        <v>207</v>
      </c>
      <c r="AZ4" s="448"/>
      <c r="BA4" s="449"/>
      <c r="BB4" s="450">
        <v>2024</v>
      </c>
      <c r="BC4" s="442"/>
      <c r="BD4" s="451" t="s">
        <v>207</v>
      </c>
      <c r="BE4" s="442"/>
      <c r="BF4" s="451" t="s">
        <v>207</v>
      </c>
      <c r="BG4" s="452"/>
      <c r="BH4" s="449" t="s">
        <v>207</v>
      </c>
      <c r="BI4" s="453" t="s">
        <v>207</v>
      </c>
      <c r="BJ4" s="520"/>
    </row>
    <row r="5" spans="1:62">
      <c r="A5" s="514" t="s">
        <v>734</v>
      </c>
      <c r="B5" s="515" t="s">
        <v>735</v>
      </c>
      <c r="C5" s="516">
        <v>2022</v>
      </c>
      <c r="D5" s="513" t="s">
        <v>716</v>
      </c>
      <c r="E5" s="517">
        <v>1058006</v>
      </c>
      <c r="F5" s="435">
        <v>1058006</v>
      </c>
      <c r="G5" s="436">
        <v>44728</v>
      </c>
      <c r="H5" s="461" t="s">
        <v>736</v>
      </c>
      <c r="I5" s="462" t="s">
        <v>735</v>
      </c>
      <c r="J5" s="518" t="s">
        <v>737</v>
      </c>
      <c r="K5" s="464" t="s">
        <v>735</v>
      </c>
      <c r="L5" s="518" t="s">
        <v>737</v>
      </c>
      <c r="M5" s="463" t="s">
        <v>736</v>
      </c>
      <c r="N5" s="461" t="s">
        <v>57</v>
      </c>
      <c r="O5" s="463" t="s">
        <v>66</v>
      </c>
      <c r="P5" s="437" t="s">
        <v>719</v>
      </c>
      <c r="Q5" s="438"/>
      <c r="R5" s="438"/>
      <c r="S5" s="439"/>
      <c r="T5" s="440">
        <v>4344</v>
      </c>
      <c r="U5" s="441">
        <v>20</v>
      </c>
      <c r="V5" s="441">
        <v>1</v>
      </c>
      <c r="W5" s="442" t="s">
        <v>207</v>
      </c>
      <c r="X5" s="443">
        <v>2022</v>
      </c>
      <c r="Y5" s="434">
        <v>2024</v>
      </c>
      <c r="Z5" s="519" t="s">
        <v>3235</v>
      </c>
      <c r="AA5" s="445"/>
      <c r="AB5" s="463" t="s">
        <v>207</v>
      </c>
      <c r="AC5" s="446" t="s">
        <v>705</v>
      </c>
      <c r="AD5" s="462" t="s">
        <v>738</v>
      </c>
      <c r="AE5" s="462" t="s">
        <v>736</v>
      </c>
      <c r="AF5" s="463" t="s">
        <v>739</v>
      </c>
      <c r="AG5" s="446"/>
      <c r="AH5" s="463" t="s">
        <v>207</v>
      </c>
      <c r="AI5" s="447">
        <v>2021</v>
      </c>
      <c r="AJ5" s="441">
        <v>7922</v>
      </c>
      <c r="AK5" s="441">
        <v>7871</v>
      </c>
      <c r="AL5" s="448"/>
      <c r="AM5" s="449"/>
      <c r="AN5" s="450">
        <v>2024</v>
      </c>
      <c r="AO5" s="442">
        <v>7843</v>
      </c>
      <c r="AP5" s="451">
        <v>0.99</v>
      </c>
      <c r="AQ5" s="442">
        <v>7792</v>
      </c>
      <c r="AR5" s="451">
        <v>1</v>
      </c>
      <c r="AS5" s="452"/>
      <c r="AT5" s="449" t="s">
        <v>207</v>
      </c>
      <c r="AU5" s="453" t="s">
        <v>207</v>
      </c>
      <c r="AV5" s="520" t="s">
        <v>3236</v>
      </c>
      <c r="AW5" s="447">
        <v>2021</v>
      </c>
      <c r="AX5" s="441"/>
      <c r="AY5" s="441" t="s">
        <v>207</v>
      </c>
      <c r="AZ5" s="448"/>
      <c r="BA5" s="449"/>
      <c r="BB5" s="450">
        <v>2024</v>
      </c>
      <c r="BC5" s="442"/>
      <c r="BD5" s="451" t="s">
        <v>207</v>
      </c>
      <c r="BE5" s="442"/>
      <c r="BF5" s="451" t="s">
        <v>207</v>
      </c>
      <c r="BG5" s="452"/>
      <c r="BH5" s="449" t="s">
        <v>207</v>
      </c>
      <c r="BI5" s="453" t="s">
        <v>207</v>
      </c>
      <c r="BJ5" s="520"/>
    </row>
    <row r="6" spans="1:62">
      <c r="A6" s="514" t="s">
        <v>740</v>
      </c>
      <c r="B6" s="515" t="s">
        <v>741</v>
      </c>
      <c r="C6" s="516">
        <v>2022</v>
      </c>
      <c r="D6" s="513" t="s">
        <v>716</v>
      </c>
      <c r="E6" s="517">
        <v>1039007</v>
      </c>
      <c r="F6" s="435">
        <v>1039007</v>
      </c>
      <c r="G6" s="436">
        <v>44764</v>
      </c>
      <c r="H6" s="461" t="s">
        <v>742</v>
      </c>
      <c r="I6" s="462" t="s">
        <v>741</v>
      </c>
      <c r="J6" s="518" t="s">
        <v>743</v>
      </c>
      <c r="K6" s="464" t="s">
        <v>741</v>
      </c>
      <c r="L6" s="518" t="s">
        <v>743</v>
      </c>
      <c r="M6" s="463" t="s">
        <v>742</v>
      </c>
      <c r="N6" s="461" t="s">
        <v>42</v>
      </c>
      <c r="O6" s="463" t="s">
        <v>45</v>
      </c>
      <c r="P6" s="437" t="s">
        <v>719</v>
      </c>
      <c r="Q6" s="438"/>
      <c r="R6" s="438"/>
      <c r="S6" s="439"/>
      <c r="T6" s="440">
        <v>1913.2549860000004</v>
      </c>
      <c r="U6" s="441">
        <v>2</v>
      </c>
      <c r="V6" s="441">
        <v>1</v>
      </c>
      <c r="W6" s="442" t="s">
        <v>207</v>
      </c>
      <c r="X6" s="443">
        <v>2022</v>
      </c>
      <c r="Y6" s="434">
        <v>2024</v>
      </c>
      <c r="Z6" s="519" t="s">
        <v>3237</v>
      </c>
      <c r="AA6" s="445"/>
      <c r="AB6" s="463" t="s">
        <v>207</v>
      </c>
      <c r="AC6" s="446" t="s">
        <v>705</v>
      </c>
      <c r="AD6" s="462" t="s">
        <v>744</v>
      </c>
      <c r="AE6" s="462" t="s">
        <v>745</v>
      </c>
      <c r="AF6" s="463" t="s">
        <v>746</v>
      </c>
      <c r="AG6" s="446"/>
      <c r="AH6" s="463" t="s">
        <v>207</v>
      </c>
      <c r="AI6" s="447">
        <v>2021</v>
      </c>
      <c r="AJ6" s="441">
        <v>3426</v>
      </c>
      <c r="AK6" s="441">
        <v>3395</v>
      </c>
      <c r="AL6" s="448"/>
      <c r="AM6" s="449"/>
      <c r="AN6" s="450">
        <v>2024</v>
      </c>
      <c r="AO6" s="442">
        <v>3323</v>
      </c>
      <c r="AP6" s="451">
        <v>3</v>
      </c>
      <c r="AQ6" s="442">
        <v>3293</v>
      </c>
      <c r="AR6" s="451">
        <v>3</v>
      </c>
      <c r="AS6" s="452"/>
      <c r="AT6" s="449" t="s">
        <v>207</v>
      </c>
      <c r="AU6" s="453" t="s">
        <v>207</v>
      </c>
      <c r="AV6" s="520" t="s">
        <v>3238</v>
      </c>
      <c r="AW6" s="447">
        <v>2021</v>
      </c>
      <c r="AX6" s="441"/>
      <c r="AY6" s="441" t="s">
        <v>207</v>
      </c>
      <c r="AZ6" s="448"/>
      <c r="BA6" s="449"/>
      <c r="BB6" s="450">
        <v>2024</v>
      </c>
      <c r="BC6" s="442"/>
      <c r="BD6" s="451" t="s">
        <v>207</v>
      </c>
      <c r="BE6" s="442"/>
      <c r="BF6" s="451" t="s">
        <v>207</v>
      </c>
      <c r="BG6" s="452"/>
      <c r="BH6" s="449" t="s">
        <v>207</v>
      </c>
      <c r="BI6" s="453" t="s">
        <v>207</v>
      </c>
      <c r="BJ6" s="520"/>
    </row>
    <row r="7" spans="1:62">
      <c r="A7" s="514" t="s">
        <v>748</v>
      </c>
      <c r="B7" s="515" t="s">
        <v>749</v>
      </c>
      <c r="C7" s="516">
        <v>2022</v>
      </c>
      <c r="D7" s="513" t="s">
        <v>750</v>
      </c>
      <c r="E7" s="517">
        <v>3043008</v>
      </c>
      <c r="F7" s="435">
        <v>3043008</v>
      </c>
      <c r="G7" s="436"/>
      <c r="H7" s="461" t="s">
        <v>751</v>
      </c>
      <c r="I7" s="462" t="s">
        <v>749</v>
      </c>
      <c r="J7" s="518" t="s">
        <v>752</v>
      </c>
      <c r="K7" s="464" t="s">
        <v>749</v>
      </c>
      <c r="L7" s="518" t="s">
        <v>752</v>
      </c>
      <c r="M7" s="463" t="s">
        <v>751</v>
      </c>
      <c r="N7" s="461" t="s">
        <v>48</v>
      </c>
      <c r="O7" s="463" t="s">
        <v>50</v>
      </c>
      <c r="P7" s="437"/>
      <c r="Q7" s="438"/>
      <c r="R7" s="438" t="s">
        <v>753</v>
      </c>
      <c r="S7" s="439"/>
      <c r="T7" s="440" t="s">
        <v>207</v>
      </c>
      <c r="U7" s="441" t="s">
        <v>207</v>
      </c>
      <c r="V7" s="441" t="s">
        <v>207</v>
      </c>
      <c r="W7" s="442">
        <v>152</v>
      </c>
      <c r="X7" s="443">
        <v>2022</v>
      </c>
      <c r="Y7" s="434">
        <v>2024</v>
      </c>
      <c r="Z7" s="519" t="s">
        <v>3239</v>
      </c>
      <c r="AA7" s="445"/>
      <c r="AB7" s="463" t="s">
        <v>207</v>
      </c>
      <c r="AC7" s="446" t="s">
        <v>705</v>
      </c>
      <c r="AD7" s="462" t="s">
        <v>749</v>
      </c>
      <c r="AE7" s="462" t="s">
        <v>751</v>
      </c>
      <c r="AF7" s="463" t="s">
        <v>754</v>
      </c>
      <c r="AG7" s="446"/>
      <c r="AH7" s="463" t="s">
        <v>207</v>
      </c>
      <c r="AI7" s="447">
        <v>2021</v>
      </c>
      <c r="AJ7" s="441"/>
      <c r="AK7" s="441" t="s">
        <v>207</v>
      </c>
      <c r="AL7" s="448"/>
      <c r="AM7" s="449"/>
      <c r="AN7" s="450">
        <v>2024</v>
      </c>
      <c r="AO7" s="442"/>
      <c r="AP7" s="451" t="s">
        <v>207</v>
      </c>
      <c r="AQ7" s="442"/>
      <c r="AR7" s="451" t="s">
        <v>207</v>
      </c>
      <c r="AS7" s="452"/>
      <c r="AT7" s="449" t="s">
        <v>207</v>
      </c>
      <c r="AU7" s="453" t="s">
        <v>207</v>
      </c>
      <c r="AV7" s="520"/>
      <c r="AW7" s="447">
        <v>2021</v>
      </c>
      <c r="AX7" s="441">
        <v>1948</v>
      </c>
      <c r="AY7" s="441">
        <v>1948</v>
      </c>
      <c r="AZ7" s="448"/>
      <c r="BA7" s="449"/>
      <c r="BB7" s="450">
        <v>2024</v>
      </c>
      <c r="BC7" s="442">
        <v>1798</v>
      </c>
      <c r="BD7" s="451">
        <v>7.7</v>
      </c>
      <c r="BE7" s="442">
        <v>1798</v>
      </c>
      <c r="BF7" s="451">
        <v>7.7</v>
      </c>
      <c r="BG7" s="452"/>
      <c r="BH7" s="449" t="s">
        <v>207</v>
      </c>
      <c r="BI7" s="453" t="s">
        <v>207</v>
      </c>
      <c r="BJ7" s="520" t="s">
        <v>3240</v>
      </c>
    </row>
    <row r="8" spans="1:62">
      <c r="A8" s="514" t="s">
        <v>757</v>
      </c>
      <c r="B8" s="515" t="s">
        <v>758</v>
      </c>
      <c r="C8" s="516">
        <v>2022</v>
      </c>
      <c r="D8" s="513" t="s">
        <v>716</v>
      </c>
      <c r="E8" s="517">
        <v>1024010</v>
      </c>
      <c r="F8" s="435">
        <v>1024010</v>
      </c>
      <c r="G8" s="436">
        <v>44770</v>
      </c>
      <c r="H8" s="461" t="s">
        <v>759</v>
      </c>
      <c r="I8" s="462" t="s">
        <v>758</v>
      </c>
      <c r="J8" s="518" t="s">
        <v>760</v>
      </c>
      <c r="K8" s="464" t="s">
        <v>758</v>
      </c>
      <c r="L8" s="518" t="s">
        <v>760</v>
      </c>
      <c r="M8" s="463" t="s">
        <v>759</v>
      </c>
      <c r="N8" s="461" t="s">
        <v>12</v>
      </c>
      <c r="O8" s="463" t="s">
        <v>28</v>
      </c>
      <c r="P8" s="437" t="s">
        <v>719</v>
      </c>
      <c r="Q8" s="438"/>
      <c r="R8" s="438"/>
      <c r="S8" s="439"/>
      <c r="T8" s="440">
        <v>3489.1796933999995</v>
      </c>
      <c r="U8" s="441">
        <v>2</v>
      </c>
      <c r="V8" s="441">
        <v>2</v>
      </c>
      <c r="W8" s="442" t="s">
        <v>207</v>
      </c>
      <c r="X8" s="443">
        <v>2022</v>
      </c>
      <c r="Y8" s="434">
        <v>2024</v>
      </c>
      <c r="Z8" s="519" t="s">
        <v>3241</v>
      </c>
      <c r="AA8" s="445"/>
      <c r="AB8" s="463" t="s">
        <v>207</v>
      </c>
      <c r="AC8" s="446" t="s">
        <v>705</v>
      </c>
      <c r="AD8" s="462" t="s">
        <v>761</v>
      </c>
      <c r="AE8" s="462" t="s">
        <v>762</v>
      </c>
      <c r="AF8" s="463" t="s">
        <v>763</v>
      </c>
      <c r="AG8" s="446"/>
      <c r="AH8" s="463" t="s">
        <v>207</v>
      </c>
      <c r="AI8" s="447">
        <v>2021</v>
      </c>
      <c r="AJ8" s="441">
        <v>6149</v>
      </c>
      <c r="AK8" s="441">
        <v>5727</v>
      </c>
      <c r="AL8" s="448">
        <v>4.3899999999999997</v>
      </c>
      <c r="AM8" s="449" t="s">
        <v>764</v>
      </c>
      <c r="AN8" s="450">
        <v>2024</v>
      </c>
      <c r="AO8" s="442">
        <v>5965</v>
      </c>
      <c r="AP8" s="451">
        <v>2.99</v>
      </c>
      <c r="AQ8" s="442">
        <v>5555</v>
      </c>
      <c r="AR8" s="451">
        <v>3</v>
      </c>
      <c r="AS8" s="452">
        <v>4.26</v>
      </c>
      <c r="AT8" s="449" t="s">
        <v>764</v>
      </c>
      <c r="AU8" s="453">
        <v>2.96</v>
      </c>
      <c r="AV8" s="520" t="s">
        <v>3242</v>
      </c>
      <c r="AW8" s="447">
        <v>2021</v>
      </c>
      <c r="AX8" s="441"/>
      <c r="AY8" s="441" t="s">
        <v>207</v>
      </c>
      <c r="AZ8" s="448"/>
      <c r="BA8" s="449"/>
      <c r="BB8" s="450">
        <v>2024</v>
      </c>
      <c r="BC8" s="442"/>
      <c r="BD8" s="451" t="s">
        <v>207</v>
      </c>
      <c r="BE8" s="442"/>
      <c r="BF8" s="451" t="s">
        <v>207</v>
      </c>
      <c r="BG8" s="452"/>
      <c r="BH8" s="449" t="s">
        <v>207</v>
      </c>
      <c r="BI8" s="453" t="s">
        <v>207</v>
      </c>
      <c r="BJ8" s="520"/>
    </row>
    <row r="9" spans="1:62">
      <c r="A9" s="514" t="s">
        <v>766</v>
      </c>
      <c r="B9" s="515" t="s">
        <v>767</v>
      </c>
      <c r="C9" s="516">
        <v>2022</v>
      </c>
      <c r="D9" s="513" t="s">
        <v>750</v>
      </c>
      <c r="E9" s="517">
        <v>3043012</v>
      </c>
      <c r="F9" s="435">
        <v>3043012</v>
      </c>
      <c r="G9" s="436">
        <v>44727</v>
      </c>
      <c r="H9" s="461" t="s">
        <v>768</v>
      </c>
      <c r="I9" s="462" t="s">
        <v>767</v>
      </c>
      <c r="J9" s="518" t="s">
        <v>769</v>
      </c>
      <c r="K9" s="464" t="s">
        <v>767</v>
      </c>
      <c r="L9" s="518" t="s">
        <v>769</v>
      </c>
      <c r="M9" s="463" t="s">
        <v>768</v>
      </c>
      <c r="N9" s="461" t="s">
        <v>48</v>
      </c>
      <c r="O9" s="463" t="s">
        <v>50</v>
      </c>
      <c r="P9" s="437"/>
      <c r="Q9" s="438"/>
      <c r="R9" s="438" t="s">
        <v>753</v>
      </c>
      <c r="S9" s="439"/>
      <c r="T9" s="440" t="s">
        <v>207</v>
      </c>
      <c r="U9" s="441" t="s">
        <v>207</v>
      </c>
      <c r="V9" s="441" t="s">
        <v>207</v>
      </c>
      <c r="W9" s="442">
        <v>111</v>
      </c>
      <c r="X9" s="443">
        <v>2022</v>
      </c>
      <c r="Y9" s="434">
        <v>2024</v>
      </c>
      <c r="Z9" s="519" t="s">
        <v>3243</v>
      </c>
      <c r="AA9" s="445"/>
      <c r="AB9" s="463" t="s">
        <v>207</v>
      </c>
      <c r="AC9" s="446" t="s">
        <v>705</v>
      </c>
      <c r="AD9" s="462" t="s">
        <v>770</v>
      </c>
      <c r="AE9" s="462" t="s">
        <v>771</v>
      </c>
      <c r="AF9" s="463" t="s">
        <v>772</v>
      </c>
      <c r="AG9" s="446"/>
      <c r="AH9" s="463" t="s">
        <v>207</v>
      </c>
      <c r="AI9" s="447">
        <v>2021</v>
      </c>
      <c r="AJ9" s="441"/>
      <c r="AK9" s="441" t="s">
        <v>207</v>
      </c>
      <c r="AL9" s="448"/>
      <c r="AM9" s="449"/>
      <c r="AN9" s="450">
        <v>2024</v>
      </c>
      <c r="AO9" s="442"/>
      <c r="AP9" s="451" t="s">
        <v>207</v>
      </c>
      <c r="AQ9" s="442"/>
      <c r="AR9" s="451" t="s">
        <v>207</v>
      </c>
      <c r="AS9" s="452"/>
      <c r="AT9" s="449" t="s">
        <v>207</v>
      </c>
      <c r="AU9" s="453" t="s">
        <v>207</v>
      </c>
      <c r="AV9" s="520"/>
      <c r="AW9" s="447">
        <v>2021</v>
      </c>
      <c r="AX9" s="441">
        <v>1208</v>
      </c>
      <c r="AY9" s="441">
        <v>1208</v>
      </c>
      <c r="AZ9" s="448">
        <v>0.28000000000000003</v>
      </c>
      <c r="BA9" s="449" t="s">
        <v>773</v>
      </c>
      <c r="BB9" s="450">
        <v>2024</v>
      </c>
      <c r="BC9" s="442">
        <v>1570</v>
      </c>
      <c r="BD9" s="451">
        <v>-29.97</v>
      </c>
      <c r="BE9" s="442">
        <v>1570</v>
      </c>
      <c r="BF9" s="451">
        <v>-29.97</v>
      </c>
      <c r="BG9" s="452">
        <v>0.27</v>
      </c>
      <c r="BH9" s="449" t="s">
        <v>773</v>
      </c>
      <c r="BI9" s="453">
        <v>3.57</v>
      </c>
      <c r="BJ9" s="520" t="s">
        <v>3244</v>
      </c>
    </row>
    <row r="10" spans="1:62">
      <c r="A10" s="514" t="s">
        <v>774</v>
      </c>
      <c r="B10" s="515" t="s">
        <v>775</v>
      </c>
      <c r="C10" s="516">
        <v>2022</v>
      </c>
      <c r="D10" s="513" t="s">
        <v>716</v>
      </c>
      <c r="E10" s="517">
        <v>1006013</v>
      </c>
      <c r="F10" s="435">
        <v>1006013</v>
      </c>
      <c r="G10" s="436">
        <v>44767</v>
      </c>
      <c r="H10" s="461" t="s">
        <v>776</v>
      </c>
      <c r="I10" s="462" t="s">
        <v>775</v>
      </c>
      <c r="J10" s="518" t="s">
        <v>777</v>
      </c>
      <c r="K10" s="464" t="s">
        <v>775</v>
      </c>
      <c r="L10" s="518" t="s">
        <v>777</v>
      </c>
      <c r="M10" s="463" t="s">
        <v>778</v>
      </c>
      <c r="N10" s="461" t="s">
        <v>8</v>
      </c>
      <c r="O10" s="463" t="s">
        <v>9</v>
      </c>
      <c r="P10" s="437" t="s">
        <v>719</v>
      </c>
      <c r="Q10" s="438"/>
      <c r="R10" s="438"/>
      <c r="S10" s="439"/>
      <c r="T10" s="440">
        <v>3820.0819019999999</v>
      </c>
      <c r="U10" s="441">
        <v>5</v>
      </c>
      <c r="V10" s="441">
        <v>2</v>
      </c>
      <c r="W10" s="442" t="s">
        <v>207</v>
      </c>
      <c r="X10" s="443">
        <v>2022</v>
      </c>
      <c r="Y10" s="434">
        <v>2024</v>
      </c>
      <c r="Z10" s="519" t="s">
        <v>3245</v>
      </c>
      <c r="AA10" s="445"/>
      <c r="AB10" s="463" t="s">
        <v>207</v>
      </c>
      <c r="AC10" s="446" t="s">
        <v>705</v>
      </c>
      <c r="AD10" s="462" t="s">
        <v>779</v>
      </c>
      <c r="AE10" s="462" t="s">
        <v>780</v>
      </c>
      <c r="AF10" s="463" t="s">
        <v>731</v>
      </c>
      <c r="AG10" s="446"/>
      <c r="AH10" s="463" t="s">
        <v>207</v>
      </c>
      <c r="AI10" s="447">
        <v>2021</v>
      </c>
      <c r="AJ10" s="441">
        <v>7421</v>
      </c>
      <c r="AK10" s="441">
        <v>7405</v>
      </c>
      <c r="AL10" s="448"/>
      <c r="AM10" s="449"/>
      <c r="AN10" s="450">
        <v>2024</v>
      </c>
      <c r="AO10" s="442">
        <v>7310</v>
      </c>
      <c r="AP10" s="451">
        <v>1.49</v>
      </c>
      <c r="AQ10" s="442">
        <v>7294</v>
      </c>
      <c r="AR10" s="451">
        <v>1.49</v>
      </c>
      <c r="AS10" s="452"/>
      <c r="AT10" s="449" t="s">
        <v>207</v>
      </c>
      <c r="AU10" s="453" t="s">
        <v>207</v>
      </c>
      <c r="AV10" s="520" t="s">
        <v>3246</v>
      </c>
      <c r="AW10" s="447">
        <v>2021</v>
      </c>
      <c r="AX10" s="441"/>
      <c r="AY10" s="441" t="s">
        <v>207</v>
      </c>
      <c r="AZ10" s="448"/>
      <c r="BA10" s="449"/>
      <c r="BB10" s="450">
        <v>2024</v>
      </c>
      <c r="BC10" s="442"/>
      <c r="BD10" s="451" t="s">
        <v>207</v>
      </c>
      <c r="BE10" s="442"/>
      <c r="BF10" s="451" t="s">
        <v>207</v>
      </c>
      <c r="BG10" s="452"/>
      <c r="BH10" s="449" t="s">
        <v>207</v>
      </c>
      <c r="BI10" s="453" t="s">
        <v>207</v>
      </c>
      <c r="BJ10" s="520"/>
    </row>
    <row r="11" spans="1:62">
      <c r="A11" s="514" t="s">
        <v>781</v>
      </c>
      <c r="B11" s="515" t="s">
        <v>782</v>
      </c>
      <c r="C11" s="516">
        <v>2022</v>
      </c>
      <c r="D11" s="513" t="s">
        <v>2463</v>
      </c>
      <c r="E11" s="517">
        <v>3052014</v>
      </c>
      <c r="F11" s="435">
        <v>3052014</v>
      </c>
      <c r="G11" s="436">
        <v>44790</v>
      </c>
      <c r="H11" s="461" t="s">
        <v>783</v>
      </c>
      <c r="I11" s="462" t="s">
        <v>782</v>
      </c>
      <c r="J11" s="518" t="s">
        <v>784</v>
      </c>
      <c r="K11" s="464" t="s">
        <v>782</v>
      </c>
      <c r="L11" s="518" t="s">
        <v>785</v>
      </c>
      <c r="M11" s="463" t="s">
        <v>783</v>
      </c>
      <c r="N11" s="461" t="s">
        <v>57</v>
      </c>
      <c r="O11" s="463" t="s">
        <v>60</v>
      </c>
      <c r="P11" s="437"/>
      <c r="Q11" s="438"/>
      <c r="R11" s="438" t="s">
        <v>753</v>
      </c>
      <c r="S11" s="439" t="s">
        <v>2466</v>
      </c>
      <c r="T11" s="440" t="s">
        <v>207</v>
      </c>
      <c r="U11" s="441" t="s">
        <v>207</v>
      </c>
      <c r="V11" s="441" t="s">
        <v>207</v>
      </c>
      <c r="W11" s="442">
        <v>92</v>
      </c>
      <c r="X11" s="443">
        <v>2022</v>
      </c>
      <c r="Y11" s="434">
        <v>2024</v>
      </c>
      <c r="Z11" s="519" t="s">
        <v>3247</v>
      </c>
      <c r="AA11" s="445"/>
      <c r="AB11" s="463" t="s">
        <v>207</v>
      </c>
      <c r="AC11" s="446" t="s">
        <v>705</v>
      </c>
      <c r="AD11" s="462" t="s">
        <v>786</v>
      </c>
      <c r="AE11" s="462" t="s">
        <v>787</v>
      </c>
      <c r="AF11" s="463" t="s">
        <v>788</v>
      </c>
      <c r="AG11" s="446"/>
      <c r="AH11" s="463" t="s">
        <v>207</v>
      </c>
      <c r="AI11" s="447">
        <v>2021</v>
      </c>
      <c r="AJ11" s="441"/>
      <c r="AK11" s="441" t="s">
        <v>207</v>
      </c>
      <c r="AL11" s="448"/>
      <c r="AM11" s="449"/>
      <c r="AN11" s="450">
        <v>2024</v>
      </c>
      <c r="AO11" s="442"/>
      <c r="AP11" s="451" t="s">
        <v>207</v>
      </c>
      <c r="AQ11" s="442"/>
      <c r="AR11" s="451" t="s">
        <v>207</v>
      </c>
      <c r="AS11" s="452"/>
      <c r="AT11" s="449" t="s">
        <v>207</v>
      </c>
      <c r="AU11" s="453" t="s">
        <v>207</v>
      </c>
      <c r="AV11" s="520"/>
      <c r="AW11" s="447">
        <v>2021</v>
      </c>
      <c r="AX11" s="441">
        <v>416</v>
      </c>
      <c r="AY11" s="441">
        <v>416</v>
      </c>
      <c r="AZ11" s="448"/>
      <c r="BA11" s="449"/>
      <c r="BB11" s="450">
        <v>2024</v>
      </c>
      <c r="BC11" s="442">
        <v>403</v>
      </c>
      <c r="BD11" s="451">
        <v>3.12</v>
      </c>
      <c r="BE11" s="442">
        <v>403</v>
      </c>
      <c r="BF11" s="451">
        <v>3.12</v>
      </c>
      <c r="BG11" s="452"/>
      <c r="BH11" s="449" t="s">
        <v>207</v>
      </c>
      <c r="BI11" s="453" t="s">
        <v>207</v>
      </c>
      <c r="BJ11" s="520" t="s">
        <v>3248</v>
      </c>
    </row>
    <row r="12" spans="1:62">
      <c r="A12" s="514" t="s">
        <v>790</v>
      </c>
      <c r="B12" s="515" t="s">
        <v>791</v>
      </c>
      <c r="C12" s="516">
        <v>2022</v>
      </c>
      <c r="D12" s="513" t="s">
        <v>750</v>
      </c>
      <c r="E12" s="517">
        <v>3052015</v>
      </c>
      <c r="F12" s="435">
        <v>3052015</v>
      </c>
      <c r="G12" s="436">
        <v>44757</v>
      </c>
      <c r="H12" s="461" t="s">
        <v>792</v>
      </c>
      <c r="I12" s="462" t="s">
        <v>791</v>
      </c>
      <c r="J12" s="518" t="s">
        <v>793</v>
      </c>
      <c r="K12" s="464" t="s">
        <v>791</v>
      </c>
      <c r="L12" s="518" t="s">
        <v>793</v>
      </c>
      <c r="M12" s="463" t="s">
        <v>794</v>
      </c>
      <c r="N12" s="461" t="s">
        <v>57</v>
      </c>
      <c r="O12" s="463" t="s">
        <v>60</v>
      </c>
      <c r="P12" s="437"/>
      <c r="Q12" s="438"/>
      <c r="R12" s="438" t="s">
        <v>753</v>
      </c>
      <c r="S12" s="439"/>
      <c r="T12" s="440" t="s">
        <v>207</v>
      </c>
      <c r="U12" s="441" t="s">
        <v>207</v>
      </c>
      <c r="V12" s="441" t="s">
        <v>207</v>
      </c>
      <c r="W12" s="442">
        <v>53</v>
      </c>
      <c r="X12" s="443">
        <v>2022</v>
      </c>
      <c r="Y12" s="434">
        <v>2024</v>
      </c>
      <c r="Z12" s="519"/>
      <c r="AA12" s="445"/>
      <c r="AB12" s="463" t="s">
        <v>207</v>
      </c>
      <c r="AC12" s="446" t="s">
        <v>705</v>
      </c>
      <c r="AD12" s="462" t="s">
        <v>795</v>
      </c>
      <c r="AE12" s="462" t="s">
        <v>796</v>
      </c>
      <c r="AF12" s="463" t="s">
        <v>797</v>
      </c>
      <c r="AG12" s="446"/>
      <c r="AH12" s="463" t="s">
        <v>207</v>
      </c>
      <c r="AI12" s="447">
        <v>2021</v>
      </c>
      <c r="AJ12" s="441"/>
      <c r="AK12" s="441" t="s">
        <v>207</v>
      </c>
      <c r="AL12" s="448"/>
      <c r="AM12" s="449"/>
      <c r="AN12" s="450">
        <v>2024</v>
      </c>
      <c r="AO12" s="442"/>
      <c r="AP12" s="451" t="s">
        <v>207</v>
      </c>
      <c r="AQ12" s="442"/>
      <c r="AR12" s="451" t="s">
        <v>207</v>
      </c>
      <c r="AS12" s="452"/>
      <c r="AT12" s="449" t="s">
        <v>207</v>
      </c>
      <c r="AU12" s="453" t="s">
        <v>207</v>
      </c>
      <c r="AV12" s="520"/>
      <c r="AW12" s="447">
        <v>2021</v>
      </c>
      <c r="AX12" s="441">
        <v>120</v>
      </c>
      <c r="AY12" s="441">
        <v>120</v>
      </c>
      <c r="AZ12" s="448"/>
      <c r="BA12" s="449"/>
      <c r="BB12" s="450">
        <v>2024</v>
      </c>
      <c r="BC12" s="442"/>
      <c r="BD12" s="451" t="s">
        <v>207</v>
      </c>
      <c r="BE12" s="442"/>
      <c r="BF12" s="451" t="s">
        <v>207</v>
      </c>
      <c r="BG12" s="452"/>
      <c r="BH12" s="449" t="s">
        <v>207</v>
      </c>
      <c r="BI12" s="453" t="s">
        <v>207</v>
      </c>
      <c r="BJ12" s="520"/>
    </row>
    <row r="13" spans="1:62">
      <c r="A13" s="514" t="s">
        <v>798</v>
      </c>
      <c r="B13" s="515" t="s">
        <v>799</v>
      </c>
      <c r="C13" s="516">
        <v>2022</v>
      </c>
      <c r="D13" s="513" t="s">
        <v>750</v>
      </c>
      <c r="E13" s="517">
        <v>3043016</v>
      </c>
      <c r="F13" s="435">
        <v>3043016</v>
      </c>
      <c r="G13" s="436">
        <v>44771</v>
      </c>
      <c r="H13" s="461" t="s">
        <v>800</v>
      </c>
      <c r="I13" s="462" t="s">
        <v>799</v>
      </c>
      <c r="J13" s="518" t="s">
        <v>801</v>
      </c>
      <c r="K13" s="464" t="s">
        <v>799</v>
      </c>
      <c r="L13" s="518" t="s">
        <v>801</v>
      </c>
      <c r="M13" s="463" t="s">
        <v>800</v>
      </c>
      <c r="N13" s="461" t="s">
        <v>48</v>
      </c>
      <c r="O13" s="463" t="s">
        <v>50</v>
      </c>
      <c r="P13" s="437"/>
      <c r="Q13" s="438"/>
      <c r="R13" s="438" t="s">
        <v>753</v>
      </c>
      <c r="S13" s="439"/>
      <c r="T13" s="440" t="s">
        <v>207</v>
      </c>
      <c r="U13" s="441" t="s">
        <v>207</v>
      </c>
      <c r="V13" s="441" t="s">
        <v>207</v>
      </c>
      <c r="W13" s="442">
        <v>450</v>
      </c>
      <c r="X13" s="443">
        <v>2022</v>
      </c>
      <c r="Y13" s="434">
        <v>2024</v>
      </c>
      <c r="Z13" s="519" t="s">
        <v>3249</v>
      </c>
      <c r="AA13" s="445"/>
      <c r="AB13" s="463" t="s">
        <v>207</v>
      </c>
      <c r="AC13" s="446" t="s">
        <v>705</v>
      </c>
      <c r="AD13" s="462" t="s">
        <v>802</v>
      </c>
      <c r="AE13" s="462" t="s">
        <v>803</v>
      </c>
      <c r="AF13" s="463" t="s">
        <v>804</v>
      </c>
      <c r="AG13" s="446"/>
      <c r="AH13" s="463" t="s">
        <v>207</v>
      </c>
      <c r="AI13" s="447">
        <v>2021</v>
      </c>
      <c r="AJ13" s="441"/>
      <c r="AK13" s="441" t="s">
        <v>207</v>
      </c>
      <c r="AL13" s="448"/>
      <c r="AM13" s="449"/>
      <c r="AN13" s="450">
        <v>2024</v>
      </c>
      <c r="AO13" s="442"/>
      <c r="AP13" s="451" t="s">
        <v>207</v>
      </c>
      <c r="AQ13" s="442"/>
      <c r="AR13" s="451" t="s">
        <v>207</v>
      </c>
      <c r="AS13" s="452"/>
      <c r="AT13" s="449" t="s">
        <v>207</v>
      </c>
      <c r="AU13" s="453" t="s">
        <v>207</v>
      </c>
      <c r="AV13" s="520"/>
      <c r="AW13" s="447">
        <v>2021</v>
      </c>
      <c r="AX13" s="441">
        <v>4601</v>
      </c>
      <c r="AY13" s="441">
        <v>4601</v>
      </c>
      <c r="AZ13" s="448"/>
      <c r="BA13" s="449"/>
      <c r="BB13" s="450">
        <v>2024</v>
      </c>
      <c r="BC13" s="442">
        <v>4465</v>
      </c>
      <c r="BD13" s="451">
        <v>2.95</v>
      </c>
      <c r="BE13" s="442">
        <v>4465</v>
      </c>
      <c r="BF13" s="451">
        <v>2.95</v>
      </c>
      <c r="BG13" s="452"/>
      <c r="BH13" s="449" t="s">
        <v>207</v>
      </c>
      <c r="BI13" s="453" t="s">
        <v>207</v>
      </c>
      <c r="BJ13" s="520" t="s">
        <v>3250</v>
      </c>
    </row>
    <row r="14" spans="1:62">
      <c r="A14" s="514" t="s">
        <v>806</v>
      </c>
      <c r="B14" s="515" t="s">
        <v>807</v>
      </c>
      <c r="C14" s="516">
        <v>2022</v>
      </c>
      <c r="D14" s="513" t="s">
        <v>716</v>
      </c>
      <c r="E14" s="517">
        <v>1081017</v>
      </c>
      <c r="F14" s="435">
        <v>1081017</v>
      </c>
      <c r="G14" s="436">
        <v>44770</v>
      </c>
      <c r="H14" s="461" t="s">
        <v>808</v>
      </c>
      <c r="I14" s="462" t="s">
        <v>807</v>
      </c>
      <c r="J14" s="518" t="s">
        <v>809</v>
      </c>
      <c r="K14" s="464" t="s">
        <v>807</v>
      </c>
      <c r="L14" s="518" t="s">
        <v>809</v>
      </c>
      <c r="M14" s="463" t="s">
        <v>808</v>
      </c>
      <c r="N14" s="461" t="s">
        <v>93</v>
      </c>
      <c r="O14" s="463" t="s">
        <v>94</v>
      </c>
      <c r="P14" s="437" t="s">
        <v>719</v>
      </c>
      <c r="Q14" s="438"/>
      <c r="R14" s="438"/>
      <c r="S14" s="439"/>
      <c r="T14" s="440">
        <v>9467.0441671200006</v>
      </c>
      <c r="U14" s="441">
        <v>8</v>
      </c>
      <c r="V14" s="441">
        <v>3</v>
      </c>
      <c r="W14" s="442" t="s">
        <v>207</v>
      </c>
      <c r="X14" s="443">
        <v>2022</v>
      </c>
      <c r="Y14" s="434">
        <v>2024</v>
      </c>
      <c r="Z14" s="519" t="s">
        <v>3251</v>
      </c>
      <c r="AA14" s="445"/>
      <c r="AB14" s="463" t="s">
        <v>207</v>
      </c>
      <c r="AC14" s="446" t="s">
        <v>705</v>
      </c>
      <c r="AD14" s="462" t="s">
        <v>810</v>
      </c>
      <c r="AE14" s="462" t="s">
        <v>811</v>
      </c>
      <c r="AF14" s="463" t="s">
        <v>812</v>
      </c>
      <c r="AG14" s="446"/>
      <c r="AH14" s="463" t="s">
        <v>207</v>
      </c>
      <c r="AI14" s="447">
        <v>2021</v>
      </c>
      <c r="AJ14" s="441">
        <v>16949</v>
      </c>
      <c r="AK14" s="441">
        <v>16870</v>
      </c>
      <c r="AL14" s="448"/>
      <c r="AM14" s="449"/>
      <c r="AN14" s="450">
        <v>2024</v>
      </c>
      <c r="AO14" s="442">
        <v>16779.509999999998</v>
      </c>
      <c r="AP14" s="451">
        <v>1</v>
      </c>
      <c r="AQ14" s="442">
        <v>16701.3</v>
      </c>
      <c r="AR14" s="451">
        <v>1</v>
      </c>
      <c r="AS14" s="452"/>
      <c r="AT14" s="449" t="s">
        <v>207</v>
      </c>
      <c r="AU14" s="453" t="s">
        <v>207</v>
      </c>
      <c r="AV14" s="520" t="s">
        <v>3252</v>
      </c>
      <c r="AW14" s="447">
        <v>2021</v>
      </c>
      <c r="AX14" s="441"/>
      <c r="AY14" s="441" t="s">
        <v>207</v>
      </c>
      <c r="AZ14" s="448"/>
      <c r="BA14" s="449"/>
      <c r="BB14" s="450">
        <v>2024</v>
      </c>
      <c r="BC14" s="442"/>
      <c r="BD14" s="451" t="s">
        <v>207</v>
      </c>
      <c r="BE14" s="442"/>
      <c r="BF14" s="451" t="s">
        <v>207</v>
      </c>
      <c r="BG14" s="452"/>
      <c r="BH14" s="449" t="s">
        <v>207</v>
      </c>
      <c r="BI14" s="453" t="s">
        <v>207</v>
      </c>
      <c r="BJ14" s="520"/>
    </row>
    <row r="15" spans="1:62">
      <c r="A15" s="514" t="s">
        <v>814</v>
      </c>
      <c r="B15" s="515" t="s">
        <v>815</v>
      </c>
      <c r="C15" s="516">
        <v>2022</v>
      </c>
      <c r="D15" s="513" t="s">
        <v>716</v>
      </c>
      <c r="E15" s="517">
        <v>1035018</v>
      </c>
      <c r="F15" s="435">
        <v>1035018</v>
      </c>
      <c r="G15" s="436">
        <v>44768</v>
      </c>
      <c r="H15" s="461" t="s">
        <v>816</v>
      </c>
      <c r="I15" s="462" t="s">
        <v>815</v>
      </c>
      <c r="J15" s="518" t="s">
        <v>817</v>
      </c>
      <c r="K15" s="464" t="s">
        <v>815</v>
      </c>
      <c r="L15" s="518" t="s">
        <v>817</v>
      </c>
      <c r="M15" s="463" t="s">
        <v>818</v>
      </c>
      <c r="N15" s="461" t="s">
        <v>37</v>
      </c>
      <c r="O15" s="463" t="s">
        <v>40</v>
      </c>
      <c r="P15" s="437" t="s">
        <v>719</v>
      </c>
      <c r="Q15" s="438"/>
      <c r="R15" s="438"/>
      <c r="S15" s="439"/>
      <c r="T15" s="440">
        <v>8537.629445999999</v>
      </c>
      <c r="U15" s="441">
        <v>2</v>
      </c>
      <c r="V15" s="441">
        <v>1</v>
      </c>
      <c r="W15" s="442" t="s">
        <v>207</v>
      </c>
      <c r="X15" s="443">
        <v>2022</v>
      </c>
      <c r="Y15" s="434">
        <v>2024</v>
      </c>
      <c r="Z15" s="519" t="s">
        <v>3253</v>
      </c>
      <c r="AA15" s="445"/>
      <c r="AB15" s="463" t="s">
        <v>207</v>
      </c>
      <c r="AC15" s="446" t="s">
        <v>705</v>
      </c>
      <c r="AD15" s="462" t="s">
        <v>819</v>
      </c>
      <c r="AE15" s="462" t="s">
        <v>818</v>
      </c>
      <c r="AF15" s="463" t="s">
        <v>820</v>
      </c>
      <c r="AG15" s="446"/>
      <c r="AH15" s="463" t="s">
        <v>207</v>
      </c>
      <c r="AI15" s="447">
        <v>2021</v>
      </c>
      <c r="AJ15" s="441">
        <v>2205</v>
      </c>
      <c r="AK15" s="441">
        <v>2199</v>
      </c>
      <c r="AL15" s="448">
        <v>8.44</v>
      </c>
      <c r="AM15" s="449" t="s">
        <v>821</v>
      </c>
      <c r="AN15" s="450">
        <v>2024</v>
      </c>
      <c r="AO15" s="442">
        <v>1983</v>
      </c>
      <c r="AP15" s="451">
        <v>10.06</v>
      </c>
      <c r="AQ15" s="442">
        <v>1976</v>
      </c>
      <c r="AR15" s="451">
        <v>10.14</v>
      </c>
      <c r="AS15" s="452">
        <v>7.6</v>
      </c>
      <c r="AT15" s="449" t="s">
        <v>821</v>
      </c>
      <c r="AU15" s="453">
        <v>9.9499999999999993</v>
      </c>
      <c r="AV15" s="520" t="s">
        <v>3254</v>
      </c>
      <c r="AW15" s="447">
        <v>2021</v>
      </c>
      <c r="AX15" s="441"/>
      <c r="AY15" s="441" t="s">
        <v>207</v>
      </c>
      <c r="AZ15" s="448"/>
      <c r="BA15" s="449"/>
      <c r="BB15" s="450">
        <v>2024</v>
      </c>
      <c r="BC15" s="442"/>
      <c r="BD15" s="451" t="s">
        <v>207</v>
      </c>
      <c r="BE15" s="442"/>
      <c r="BF15" s="451" t="s">
        <v>207</v>
      </c>
      <c r="BG15" s="452"/>
      <c r="BH15" s="449" t="s">
        <v>207</v>
      </c>
      <c r="BI15" s="453" t="s">
        <v>207</v>
      </c>
      <c r="BJ15" s="520"/>
    </row>
    <row r="16" spans="1:62">
      <c r="A16" s="514" t="s">
        <v>823</v>
      </c>
      <c r="B16" s="515" t="s">
        <v>824</v>
      </c>
      <c r="C16" s="516">
        <v>2022</v>
      </c>
      <c r="D16" s="513" t="s">
        <v>716</v>
      </c>
      <c r="E16" s="517">
        <v>1056020</v>
      </c>
      <c r="F16" s="435">
        <v>1056020</v>
      </c>
      <c r="G16" s="436">
        <v>44769</v>
      </c>
      <c r="H16" s="461" t="s">
        <v>825</v>
      </c>
      <c r="I16" s="462" t="s">
        <v>824</v>
      </c>
      <c r="J16" s="518" t="s">
        <v>826</v>
      </c>
      <c r="K16" s="464" t="s">
        <v>824</v>
      </c>
      <c r="L16" s="518" t="s">
        <v>826</v>
      </c>
      <c r="M16" s="463" t="s">
        <v>825</v>
      </c>
      <c r="N16" s="461" t="s">
        <v>57</v>
      </c>
      <c r="O16" s="463" t="s">
        <v>64</v>
      </c>
      <c r="P16" s="437" t="s">
        <v>719</v>
      </c>
      <c r="Q16" s="438"/>
      <c r="R16" s="438"/>
      <c r="S16" s="439"/>
      <c r="T16" s="440">
        <v>2929.659024186727</v>
      </c>
      <c r="U16" s="441">
        <v>9</v>
      </c>
      <c r="V16" s="441">
        <v>2</v>
      </c>
      <c r="W16" s="442" t="s">
        <v>207</v>
      </c>
      <c r="X16" s="443">
        <v>2022</v>
      </c>
      <c r="Y16" s="434">
        <v>2024</v>
      </c>
      <c r="Z16" s="519" t="s">
        <v>3255</v>
      </c>
      <c r="AA16" s="445"/>
      <c r="AB16" s="463" t="s">
        <v>207</v>
      </c>
      <c r="AC16" s="446" t="s">
        <v>705</v>
      </c>
      <c r="AD16" s="462" t="s">
        <v>827</v>
      </c>
      <c r="AE16" s="462" t="s">
        <v>825</v>
      </c>
      <c r="AF16" s="463" t="s">
        <v>828</v>
      </c>
      <c r="AG16" s="446"/>
      <c r="AH16" s="463" t="s">
        <v>207</v>
      </c>
      <c r="AI16" s="447">
        <v>2021</v>
      </c>
      <c r="AJ16" s="441">
        <v>5170</v>
      </c>
      <c r="AK16" s="441">
        <v>5124</v>
      </c>
      <c r="AL16" s="448"/>
      <c r="AM16" s="449"/>
      <c r="AN16" s="450">
        <v>2024</v>
      </c>
      <c r="AO16" s="442">
        <v>5014</v>
      </c>
      <c r="AP16" s="451">
        <v>3.01</v>
      </c>
      <c r="AQ16" s="442">
        <v>4970</v>
      </c>
      <c r="AR16" s="451">
        <v>3</v>
      </c>
      <c r="AS16" s="452"/>
      <c r="AT16" s="449" t="s">
        <v>207</v>
      </c>
      <c r="AU16" s="453" t="s">
        <v>207</v>
      </c>
      <c r="AV16" s="520" t="s">
        <v>3256</v>
      </c>
      <c r="AW16" s="447">
        <v>2021</v>
      </c>
      <c r="AX16" s="441"/>
      <c r="AY16" s="441" t="s">
        <v>207</v>
      </c>
      <c r="AZ16" s="448"/>
      <c r="BA16" s="449"/>
      <c r="BB16" s="450">
        <v>2024</v>
      </c>
      <c r="BC16" s="442"/>
      <c r="BD16" s="451" t="s">
        <v>207</v>
      </c>
      <c r="BE16" s="442"/>
      <c r="BF16" s="451" t="s">
        <v>207</v>
      </c>
      <c r="BG16" s="452"/>
      <c r="BH16" s="449" t="s">
        <v>207</v>
      </c>
      <c r="BI16" s="453" t="s">
        <v>207</v>
      </c>
      <c r="BJ16" s="520"/>
    </row>
    <row r="17" spans="1:62">
      <c r="A17" s="514" t="s">
        <v>829</v>
      </c>
      <c r="B17" s="515" t="s">
        <v>830</v>
      </c>
      <c r="C17" s="516">
        <v>2022</v>
      </c>
      <c r="D17" s="513" t="s">
        <v>716</v>
      </c>
      <c r="E17" s="517">
        <v>1044022</v>
      </c>
      <c r="F17" s="435">
        <v>1044022</v>
      </c>
      <c r="G17" s="436">
        <v>44749</v>
      </c>
      <c r="H17" s="461" t="s">
        <v>831</v>
      </c>
      <c r="I17" s="462" t="s">
        <v>830</v>
      </c>
      <c r="J17" s="518" t="s">
        <v>832</v>
      </c>
      <c r="K17" s="464" t="s">
        <v>830</v>
      </c>
      <c r="L17" s="518" t="s">
        <v>832</v>
      </c>
      <c r="M17" s="463" t="s">
        <v>831</v>
      </c>
      <c r="N17" s="461" t="s">
        <v>48</v>
      </c>
      <c r="O17" s="463" t="s">
        <v>51</v>
      </c>
      <c r="P17" s="437" t="s">
        <v>719</v>
      </c>
      <c r="Q17" s="438"/>
      <c r="R17" s="438"/>
      <c r="S17" s="439"/>
      <c r="T17" s="440">
        <v>2007.6352520268003</v>
      </c>
      <c r="U17" s="441">
        <v>14</v>
      </c>
      <c r="V17" s="441">
        <v>1</v>
      </c>
      <c r="W17" s="442" t="s">
        <v>207</v>
      </c>
      <c r="X17" s="443">
        <v>2022</v>
      </c>
      <c r="Y17" s="434">
        <v>2024</v>
      </c>
      <c r="Z17" s="519" t="s">
        <v>3257</v>
      </c>
      <c r="AA17" s="445"/>
      <c r="AB17" s="463" t="s">
        <v>207</v>
      </c>
      <c r="AC17" s="446" t="s">
        <v>705</v>
      </c>
      <c r="AD17" s="462" t="s">
        <v>833</v>
      </c>
      <c r="AE17" s="462" t="s">
        <v>834</v>
      </c>
      <c r="AF17" s="463" t="s">
        <v>835</v>
      </c>
      <c r="AG17" s="446"/>
      <c r="AH17" s="463" t="s">
        <v>207</v>
      </c>
      <c r="AI17" s="447">
        <v>2021</v>
      </c>
      <c r="AJ17" s="441">
        <v>3720</v>
      </c>
      <c r="AK17" s="441">
        <v>3791</v>
      </c>
      <c r="AL17" s="448" t="s">
        <v>207</v>
      </c>
      <c r="AM17" s="449"/>
      <c r="AN17" s="450">
        <v>2024</v>
      </c>
      <c r="AO17" s="442">
        <v>3608</v>
      </c>
      <c r="AP17" s="451">
        <v>3.01</v>
      </c>
      <c r="AQ17" s="442">
        <v>3677</v>
      </c>
      <c r="AR17" s="451">
        <v>3</v>
      </c>
      <c r="AS17" s="452"/>
      <c r="AT17" s="449" t="s">
        <v>207</v>
      </c>
      <c r="AU17" s="453" t="s">
        <v>207</v>
      </c>
      <c r="AV17" s="520" t="s">
        <v>3257</v>
      </c>
      <c r="AW17" s="447">
        <v>2021</v>
      </c>
      <c r="AX17" s="441"/>
      <c r="AY17" s="441" t="s">
        <v>207</v>
      </c>
      <c r="AZ17" s="448"/>
      <c r="BA17" s="449"/>
      <c r="BB17" s="450">
        <v>2024</v>
      </c>
      <c r="BC17" s="442"/>
      <c r="BD17" s="451" t="s">
        <v>207</v>
      </c>
      <c r="BE17" s="442"/>
      <c r="BF17" s="451" t="s">
        <v>207</v>
      </c>
      <c r="BG17" s="452"/>
      <c r="BH17" s="449" t="s">
        <v>207</v>
      </c>
      <c r="BI17" s="453" t="s">
        <v>207</v>
      </c>
      <c r="BJ17" s="520"/>
    </row>
    <row r="18" spans="1:62">
      <c r="A18" s="514" t="s">
        <v>836</v>
      </c>
      <c r="B18" s="515" t="s">
        <v>837</v>
      </c>
      <c r="C18" s="516">
        <v>2022</v>
      </c>
      <c r="D18" s="513" t="s">
        <v>716</v>
      </c>
      <c r="E18" s="517">
        <v>1006024</v>
      </c>
      <c r="F18" s="435">
        <v>1006024</v>
      </c>
      <c r="G18" s="436">
        <v>44742</v>
      </c>
      <c r="H18" s="461" t="s">
        <v>838</v>
      </c>
      <c r="I18" s="462" t="s">
        <v>837</v>
      </c>
      <c r="J18" s="518" t="s">
        <v>839</v>
      </c>
      <c r="K18" s="464" t="s">
        <v>837</v>
      </c>
      <c r="L18" s="518" t="s">
        <v>839</v>
      </c>
      <c r="M18" s="463" t="s">
        <v>838</v>
      </c>
      <c r="N18" s="461" t="s">
        <v>81</v>
      </c>
      <c r="O18" s="463" t="s">
        <v>83</v>
      </c>
      <c r="P18" s="437" t="s">
        <v>719</v>
      </c>
      <c r="Q18" s="438"/>
      <c r="R18" s="438"/>
      <c r="S18" s="439"/>
      <c r="T18" s="440">
        <v>2744.9691164400001</v>
      </c>
      <c r="U18" s="441">
        <v>2</v>
      </c>
      <c r="V18" s="441">
        <v>2</v>
      </c>
      <c r="W18" s="442" t="s">
        <v>207</v>
      </c>
      <c r="X18" s="443">
        <v>2022</v>
      </c>
      <c r="Y18" s="434">
        <v>2024</v>
      </c>
      <c r="Z18" s="519" t="s">
        <v>3258</v>
      </c>
      <c r="AA18" s="445"/>
      <c r="AB18" s="463" t="s">
        <v>207</v>
      </c>
      <c r="AC18" s="446" t="s">
        <v>705</v>
      </c>
      <c r="AD18" s="462" t="s">
        <v>840</v>
      </c>
      <c r="AE18" s="462" t="s">
        <v>838</v>
      </c>
      <c r="AF18" s="463" t="s">
        <v>841</v>
      </c>
      <c r="AG18" s="446"/>
      <c r="AH18" s="463" t="s">
        <v>207</v>
      </c>
      <c r="AI18" s="447">
        <v>2021</v>
      </c>
      <c r="AJ18" s="441">
        <v>4874</v>
      </c>
      <c r="AK18" s="441">
        <v>4585</v>
      </c>
      <c r="AL18" s="448"/>
      <c r="AM18" s="449"/>
      <c r="AN18" s="450">
        <v>2024</v>
      </c>
      <c r="AO18" s="442">
        <v>4728</v>
      </c>
      <c r="AP18" s="451">
        <v>2.99</v>
      </c>
      <c r="AQ18" s="442">
        <v>4448</v>
      </c>
      <c r="AR18" s="451">
        <v>2.98</v>
      </c>
      <c r="AS18" s="452"/>
      <c r="AT18" s="449" t="s">
        <v>207</v>
      </c>
      <c r="AU18" s="453" t="s">
        <v>207</v>
      </c>
      <c r="AV18" s="520" t="s">
        <v>3259</v>
      </c>
      <c r="AW18" s="447">
        <v>2021</v>
      </c>
      <c r="AX18" s="441"/>
      <c r="AY18" s="441" t="s">
        <v>207</v>
      </c>
      <c r="AZ18" s="448"/>
      <c r="BA18" s="449"/>
      <c r="BB18" s="450">
        <v>2024</v>
      </c>
      <c r="BC18" s="442"/>
      <c r="BD18" s="451" t="s">
        <v>207</v>
      </c>
      <c r="BE18" s="442"/>
      <c r="BF18" s="451" t="s">
        <v>207</v>
      </c>
      <c r="BG18" s="452"/>
      <c r="BH18" s="449" t="s">
        <v>207</v>
      </c>
      <c r="BI18" s="453" t="s">
        <v>207</v>
      </c>
      <c r="BJ18" s="520"/>
    </row>
    <row r="19" spans="1:62">
      <c r="A19" s="514" t="s">
        <v>843</v>
      </c>
      <c r="B19" s="515" t="s">
        <v>844</v>
      </c>
      <c r="C19" s="516">
        <v>2022</v>
      </c>
      <c r="D19" s="513" t="s">
        <v>750</v>
      </c>
      <c r="E19" s="517">
        <v>3043025</v>
      </c>
      <c r="F19" s="435">
        <v>3043025</v>
      </c>
      <c r="G19" s="436">
        <v>44764</v>
      </c>
      <c r="H19" s="461" t="s">
        <v>845</v>
      </c>
      <c r="I19" s="462" t="s">
        <v>844</v>
      </c>
      <c r="J19" s="518" t="s">
        <v>846</v>
      </c>
      <c r="K19" s="464" t="s">
        <v>844</v>
      </c>
      <c r="L19" s="518" t="s">
        <v>846</v>
      </c>
      <c r="M19" s="463" t="s">
        <v>845</v>
      </c>
      <c r="N19" s="461" t="s">
        <v>48</v>
      </c>
      <c r="O19" s="463" t="s">
        <v>50</v>
      </c>
      <c r="P19" s="437"/>
      <c r="Q19" s="438"/>
      <c r="R19" s="438" t="s">
        <v>753</v>
      </c>
      <c r="S19" s="439"/>
      <c r="T19" s="440" t="s">
        <v>207</v>
      </c>
      <c r="U19" s="441" t="s">
        <v>207</v>
      </c>
      <c r="V19" s="441" t="s">
        <v>207</v>
      </c>
      <c r="W19" s="442">
        <v>204</v>
      </c>
      <c r="X19" s="443">
        <v>2022</v>
      </c>
      <c r="Y19" s="434">
        <v>2024</v>
      </c>
      <c r="Z19" s="519" t="s">
        <v>3260</v>
      </c>
      <c r="AA19" s="445"/>
      <c r="AB19" s="463" t="s">
        <v>207</v>
      </c>
      <c r="AC19" s="446" t="s">
        <v>705</v>
      </c>
      <c r="AD19" s="462" t="s">
        <v>847</v>
      </c>
      <c r="AE19" s="462" t="s">
        <v>848</v>
      </c>
      <c r="AF19" s="463" t="s">
        <v>849</v>
      </c>
      <c r="AG19" s="446"/>
      <c r="AH19" s="463" t="s">
        <v>207</v>
      </c>
      <c r="AI19" s="447">
        <v>2021</v>
      </c>
      <c r="AJ19" s="441"/>
      <c r="AK19" s="441" t="s">
        <v>207</v>
      </c>
      <c r="AL19" s="448"/>
      <c r="AM19" s="449"/>
      <c r="AN19" s="450">
        <v>2024</v>
      </c>
      <c r="AO19" s="442"/>
      <c r="AP19" s="451" t="s">
        <v>207</v>
      </c>
      <c r="AQ19" s="442"/>
      <c r="AR19" s="451" t="s">
        <v>207</v>
      </c>
      <c r="AS19" s="452"/>
      <c r="AT19" s="449" t="s">
        <v>207</v>
      </c>
      <c r="AU19" s="453" t="s">
        <v>207</v>
      </c>
      <c r="AV19" s="520"/>
      <c r="AW19" s="447">
        <v>2021</v>
      </c>
      <c r="AX19" s="441">
        <v>8964</v>
      </c>
      <c r="AY19" s="441">
        <v>8964</v>
      </c>
      <c r="AZ19" s="448">
        <v>0.77</v>
      </c>
      <c r="BA19" s="449" t="s">
        <v>773</v>
      </c>
      <c r="BB19" s="450">
        <v>2024</v>
      </c>
      <c r="BC19" s="442">
        <v>11661</v>
      </c>
      <c r="BD19" s="451">
        <v>-30.09</v>
      </c>
      <c r="BE19" s="442">
        <v>11661</v>
      </c>
      <c r="BF19" s="451">
        <v>-30.09</v>
      </c>
      <c r="BG19" s="452">
        <v>0.76</v>
      </c>
      <c r="BH19" s="449" t="s">
        <v>773</v>
      </c>
      <c r="BI19" s="453">
        <v>1.29</v>
      </c>
      <c r="BJ19" s="520" t="s">
        <v>3261</v>
      </c>
    </row>
    <row r="20" spans="1:62">
      <c r="A20" s="514" t="s">
        <v>852</v>
      </c>
      <c r="B20" s="515" t="s">
        <v>853</v>
      </c>
      <c r="C20" s="516">
        <v>2022</v>
      </c>
      <c r="D20" s="513" t="s">
        <v>716</v>
      </c>
      <c r="E20" s="517">
        <v>1009026</v>
      </c>
      <c r="F20" s="435">
        <v>1009026</v>
      </c>
      <c r="G20" s="436">
        <v>44769</v>
      </c>
      <c r="H20" s="461" t="s">
        <v>854</v>
      </c>
      <c r="I20" s="462" t="s">
        <v>853</v>
      </c>
      <c r="J20" s="518" t="s">
        <v>855</v>
      </c>
      <c r="K20" s="464" t="s">
        <v>853</v>
      </c>
      <c r="L20" s="518" t="s">
        <v>855</v>
      </c>
      <c r="M20" s="463" t="s">
        <v>856</v>
      </c>
      <c r="N20" s="461" t="s">
        <v>12</v>
      </c>
      <c r="O20" s="463" t="s">
        <v>13</v>
      </c>
      <c r="P20" s="437" t="s">
        <v>719</v>
      </c>
      <c r="Q20" s="438"/>
      <c r="R20" s="438"/>
      <c r="S20" s="439"/>
      <c r="T20" s="440">
        <v>18951.264353483995</v>
      </c>
      <c r="U20" s="441">
        <v>1</v>
      </c>
      <c r="V20" s="441">
        <v>1</v>
      </c>
      <c r="W20" s="442" t="s">
        <v>207</v>
      </c>
      <c r="X20" s="443">
        <v>2022</v>
      </c>
      <c r="Y20" s="434">
        <v>2024</v>
      </c>
      <c r="Z20" s="519" t="s">
        <v>3262</v>
      </c>
      <c r="AA20" s="445"/>
      <c r="AB20" s="463" t="s">
        <v>207</v>
      </c>
      <c r="AC20" s="446" t="s">
        <v>705</v>
      </c>
      <c r="AD20" s="462" t="s">
        <v>857</v>
      </c>
      <c r="AE20" s="462" t="s">
        <v>856</v>
      </c>
      <c r="AF20" s="463" t="s">
        <v>858</v>
      </c>
      <c r="AG20" s="446"/>
      <c r="AH20" s="463" t="s">
        <v>207</v>
      </c>
      <c r="AI20" s="447">
        <v>2021</v>
      </c>
      <c r="AJ20" s="441">
        <v>36057</v>
      </c>
      <c r="AK20" s="441"/>
      <c r="AL20" s="448"/>
      <c r="AM20" s="449"/>
      <c r="AN20" s="450">
        <v>2024</v>
      </c>
      <c r="AO20" s="442">
        <v>35840</v>
      </c>
      <c r="AP20" s="451">
        <v>0.6</v>
      </c>
      <c r="AQ20" s="442"/>
      <c r="AR20" s="451"/>
      <c r="AS20" s="452"/>
      <c r="AT20" s="449" t="s">
        <v>207</v>
      </c>
      <c r="AU20" s="453" t="s">
        <v>207</v>
      </c>
      <c r="AV20" s="520" t="s">
        <v>3263</v>
      </c>
      <c r="AW20" s="447">
        <v>2021</v>
      </c>
      <c r="AX20" s="441"/>
      <c r="AY20" s="441" t="s">
        <v>207</v>
      </c>
      <c r="AZ20" s="448"/>
      <c r="BA20" s="449"/>
      <c r="BB20" s="450">
        <v>2024</v>
      </c>
      <c r="BC20" s="442"/>
      <c r="BD20" s="451" t="s">
        <v>207</v>
      </c>
      <c r="BE20" s="442"/>
      <c r="BF20" s="451" t="s">
        <v>207</v>
      </c>
      <c r="BG20" s="452"/>
      <c r="BH20" s="449" t="s">
        <v>207</v>
      </c>
      <c r="BI20" s="453" t="s">
        <v>207</v>
      </c>
      <c r="BJ20" s="520"/>
    </row>
    <row r="21" spans="1:62">
      <c r="A21" s="514" t="s">
        <v>860</v>
      </c>
      <c r="B21" s="515" t="s">
        <v>861</v>
      </c>
      <c r="C21" s="516">
        <v>2022</v>
      </c>
      <c r="D21" s="513" t="s">
        <v>716</v>
      </c>
      <c r="E21" s="517">
        <v>1016027</v>
      </c>
      <c r="F21" s="435">
        <v>1016027</v>
      </c>
      <c r="G21" s="436">
        <v>44761</v>
      </c>
      <c r="H21" s="461" t="s">
        <v>862</v>
      </c>
      <c r="I21" s="462" t="s">
        <v>861</v>
      </c>
      <c r="J21" s="518" t="s">
        <v>863</v>
      </c>
      <c r="K21" s="464" t="s">
        <v>861</v>
      </c>
      <c r="L21" s="518" t="s">
        <v>864</v>
      </c>
      <c r="M21" s="463" t="s">
        <v>865</v>
      </c>
      <c r="N21" s="461" t="s">
        <v>12</v>
      </c>
      <c r="O21" s="463" t="s">
        <v>20</v>
      </c>
      <c r="P21" s="437" t="s">
        <v>719</v>
      </c>
      <c r="Q21" s="438"/>
      <c r="R21" s="438"/>
      <c r="S21" s="439"/>
      <c r="T21" s="440">
        <v>2686.7781251103825</v>
      </c>
      <c r="U21" s="441">
        <v>3</v>
      </c>
      <c r="V21" s="441">
        <v>1</v>
      </c>
      <c r="W21" s="442" t="s">
        <v>207</v>
      </c>
      <c r="X21" s="443">
        <v>2022</v>
      </c>
      <c r="Y21" s="434">
        <v>2024</v>
      </c>
      <c r="Z21" s="519" t="s">
        <v>3264</v>
      </c>
      <c r="AA21" s="445" t="s">
        <v>705</v>
      </c>
      <c r="AB21" s="463" t="s">
        <v>866</v>
      </c>
      <c r="AC21" s="446"/>
      <c r="AD21" s="462" t="s">
        <v>207</v>
      </c>
      <c r="AE21" s="462" t="s">
        <v>207</v>
      </c>
      <c r="AF21" s="463" t="s">
        <v>207</v>
      </c>
      <c r="AG21" s="446"/>
      <c r="AH21" s="463" t="s">
        <v>207</v>
      </c>
      <c r="AI21" s="447">
        <v>2021</v>
      </c>
      <c r="AJ21" s="441">
        <v>5030</v>
      </c>
      <c r="AK21" s="441">
        <v>5169</v>
      </c>
      <c r="AL21" s="448"/>
      <c r="AM21" s="449"/>
      <c r="AN21" s="450">
        <v>2024</v>
      </c>
      <c r="AO21" s="442">
        <v>4879.0999999999995</v>
      </c>
      <c r="AP21" s="451">
        <v>3</v>
      </c>
      <c r="AQ21" s="442">
        <v>5013.93</v>
      </c>
      <c r="AR21" s="451">
        <v>2.99</v>
      </c>
      <c r="AS21" s="452"/>
      <c r="AT21" s="449" t="s">
        <v>207</v>
      </c>
      <c r="AU21" s="453" t="s">
        <v>207</v>
      </c>
      <c r="AV21" s="520" t="s">
        <v>3265</v>
      </c>
      <c r="AW21" s="447">
        <v>2021</v>
      </c>
      <c r="AX21" s="441"/>
      <c r="AY21" s="441" t="s">
        <v>207</v>
      </c>
      <c r="AZ21" s="448"/>
      <c r="BA21" s="449"/>
      <c r="BB21" s="450">
        <v>2024</v>
      </c>
      <c r="BC21" s="442"/>
      <c r="BD21" s="451" t="s">
        <v>207</v>
      </c>
      <c r="BE21" s="442"/>
      <c r="BF21" s="451" t="s">
        <v>207</v>
      </c>
      <c r="BG21" s="452"/>
      <c r="BH21" s="449" t="s">
        <v>207</v>
      </c>
      <c r="BI21" s="453" t="s">
        <v>207</v>
      </c>
      <c r="BJ21" s="520"/>
    </row>
    <row r="22" spans="1:62">
      <c r="A22" s="514" t="s">
        <v>867</v>
      </c>
      <c r="B22" s="515" t="s">
        <v>868</v>
      </c>
      <c r="C22" s="516">
        <v>2022</v>
      </c>
      <c r="D22" s="513" t="s">
        <v>750</v>
      </c>
      <c r="E22" s="517">
        <v>3070028</v>
      </c>
      <c r="F22" s="435">
        <v>3070028</v>
      </c>
      <c r="G22" s="436">
        <v>44753</v>
      </c>
      <c r="H22" s="461" t="s">
        <v>869</v>
      </c>
      <c r="I22" s="462" t="s">
        <v>868</v>
      </c>
      <c r="J22" s="518" t="s">
        <v>870</v>
      </c>
      <c r="K22" s="464" t="s">
        <v>868</v>
      </c>
      <c r="L22" s="518" t="s">
        <v>870</v>
      </c>
      <c r="M22" s="463" t="s">
        <v>869</v>
      </c>
      <c r="N22" s="461" t="s">
        <v>77</v>
      </c>
      <c r="O22" s="463" t="s">
        <v>80</v>
      </c>
      <c r="P22" s="437"/>
      <c r="Q22" s="438"/>
      <c r="R22" s="438" t="s">
        <v>753</v>
      </c>
      <c r="S22" s="439"/>
      <c r="T22" s="440" t="s">
        <v>207</v>
      </c>
      <c r="U22" s="441" t="s">
        <v>207</v>
      </c>
      <c r="V22" s="441" t="s">
        <v>207</v>
      </c>
      <c r="W22" s="442">
        <v>223</v>
      </c>
      <c r="X22" s="443">
        <v>2022</v>
      </c>
      <c r="Y22" s="434">
        <v>2024</v>
      </c>
      <c r="Z22" s="519" t="s">
        <v>3266</v>
      </c>
      <c r="AA22" s="445" t="s">
        <v>705</v>
      </c>
      <c r="AB22" s="463" t="s">
        <v>871</v>
      </c>
      <c r="AC22" s="446"/>
      <c r="AD22" s="462" t="s">
        <v>207</v>
      </c>
      <c r="AE22" s="462" t="s">
        <v>207</v>
      </c>
      <c r="AF22" s="463" t="s">
        <v>207</v>
      </c>
      <c r="AG22" s="446"/>
      <c r="AH22" s="463" t="s">
        <v>207</v>
      </c>
      <c r="AI22" s="447">
        <v>2021</v>
      </c>
      <c r="AJ22" s="441"/>
      <c r="AK22" s="441" t="s">
        <v>207</v>
      </c>
      <c r="AL22" s="448"/>
      <c r="AM22" s="449"/>
      <c r="AN22" s="450">
        <v>2024</v>
      </c>
      <c r="AO22" s="442"/>
      <c r="AP22" s="451" t="s">
        <v>207</v>
      </c>
      <c r="AQ22" s="442"/>
      <c r="AR22" s="451" t="s">
        <v>207</v>
      </c>
      <c r="AS22" s="452"/>
      <c r="AT22" s="449" t="s">
        <v>207</v>
      </c>
      <c r="AU22" s="453" t="s">
        <v>207</v>
      </c>
      <c r="AV22" s="520"/>
      <c r="AW22" s="447">
        <v>2021</v>
      </c>
      <c r="AX22" s="441">
        <v>391</v>
      </c>
      <c r="AY22" s="441">
        <v>391</v>
      </c>
      <c r="AZ22" s="448"/>
      <c r="BA22" s="449"/>
      <c r="BB22" s="450">
        <v>2024</v>
      </c>
      <c r="BC22" s="442">
        <v>380</v>
      </c>
      <c r="BD22" s="451">
        <v>2.81</v>
      </c>
      <c r="BE22" s="442">
        <v>380</v>
      </c>
      <c r="BF22" s="451">
        <v>2.81</v>
      </c>
      <c r="BG22" s="452"/>
      <c r="BH22" s="449" t="s">
        <v>207</v>
      </c>
      <c r="BI22" s="453" t="s">
        <v>207</v>
      </c>
      <c r="BJ22" s="520" t="s">
        <v>3267</v>
      </c>
    </row>
    <row r="23" spans="1:62">
      <c r="A23" s="514" t="s">
        <v>872</v>
      </c>
      <c r="B23" s="515" t="s">
        <v>873</v>
      </c>
      <c r="C23" s="516">
        <v>2022</v>
      </c>
      <c r="D23" s="513" t="s">
        <v>716</v>
      </c>
      <c r="E23" s="517">
        <v>1024029</v>
      </c>
      <c r="F23" s="435">
        <v>1024029</v>
      </c>
      <c r="G23" s="436">
        <v>44767</v>
      </c>
      <c r="H23" s="461" t="s">
        <v>874</v>
      </c>
      <c r="I23" s="462" t="s">
        <v>873</v>
      </c>
      <c r="J23" s="518" t="s">
        <v>875</v>
      </c>
      <c r="K23" s="464" t="s">
        <v>873</v>
      </c>
      <c r="L23" s="518" t="s">
        <v>875</v>
      </c>
      <c r="M23" s="463" t="s">
        <v>876</v>
      </c>
      <c r="N23" s="461" t="s">
        <v>12</v>
      </c>
      <c r="O23" s="463" t="s">
        <v>28</v>
      </c>
      <c r="P23" s="437" t="s">
        <v>719</v>
      </c>
      <c r="Q23" s="438"/>
      <c r="R23" s="438"/>
      <c r="S23" s="439"/>
      <c r="T23" s="440">
        <v>4197.3782640000009</v>
      </c>
      <c r="U23" s="441">
        <v>2</v>
      </c>
      <c r="V23" s="441">
        <v>2</v>
      </c>
      <c r="W23" s="442" t="s">
        <v>207</v>
      </c>
      <c r="X23" s="443">
        <v>2022</v>
      </c>
      <c r="Y23" s="434">
        <v>2024</v>
      </c>
      <c r="Z23" s="519" t="s">
        <v>3268</v>
      </c>
      <c r="AA23" s="445"/>
      <c r="AB23" s="463" t="s">
        <v>207</v>
      </c>
      <c r="AC23" s="446" t="s">
        <v>705</v>
      </c>
      <c r="AD23" s="462" t="s">
        <v>877</v>
      </c>
      <c r="AE23" s="462" t="s">
        <v>878</v>
      </c>
      <c r="AF23" s="463" t="s">
        <v>879</v>
      </c>
      <c r="AG23" s="446"/>
      <c r="AH23" s="463" t="s">
        <v>207</v>
      </c>
      <c r="AI23" s="447">
        <v>2021</v>
      </c>
      <c r="AJ23" s="441">
        <v>8055</v>
      </c>
      <c r="AK23" s="441">
        <v>5763</v>
      </c>
      <c r="AL23" s="448">
        <v>198.66</v>
      </c>
      <c r="AM23" s="449" t="s">
        <v>985</v>
      </c>
      <c r="AN23" s="450">
        <v>2024</v>
      </c>
      <c r="AO23" s="442">
        <v>7693</v>
      </c>
      <c r="AP23" s="451">
        <v>4.49</v>
      </c>
      <c r="AQ23" s="442">
        <v>5504</v>
      </c>
      <c r="AR23" s="451">
        <v>4.49</v>
      </c>
      <c r="AS23" s="452">
        <v>192.7</v>
      </c>
      <c r="AT23" s="449" t="s">
        <v>985</v>
      </c>
      <c r="AU23" s="453">
        <v>3</v>
      </c>
      <c r="AV23" s="520" t="s">
        <v>3269</v>
      </c>
      <c r="AW23" s="447">
        <v>2021</v>
      </c>
      <c r="AX23" s="441"/>
      <c r="AY23" s="441" t="s">
        <v>207</v>
      </c>
      <c r="AZ23" s="448"/>
      <c r="BA23" s="449"/>
      <c r="BB23" s="450">
        <v>2024</v>
      </c>
      <c r="BC23" s="442"/>
      <c r="BD23" s="451" t="s">
        <v>207</v>
      </c>
      <c r="BE23" s="442"/>
      <c r="BF23" s="451" t="s">
        <v>207</v>
      </c>
      <c r="BG23" s="452"/>
      <c r="BH23" s="449" t="s">
        <v>207</v>
      </c>
      <c r="BI23" s="453" t="s">
        <v>207</v>
      </c>
      <c r="BJ23" s="520"/>
    </row>
    <row r="24" spans="1:62">
      <c r="A24" s="514" t="s">
        <v>882</v>
      </c>
      <c r="B24" s="515" t="s">
        <v>883</v>
      </c>
      <c r="C24" s="516">
        <v>2022</v>
      </c>
      <c r="D24" s="513" t="s">
        <v>716</v>
      </c>
      <c r="E24" s="517">
        <v>1069030</v>
      </c>
      <c r="F24" s="435">
        <v>1069030</v>
      </c>
      <c r="G24" s="436">
        <v>44749</v>
      </c>
      <c r="H24" s="461" t="s">
        <v>884</v>
      </c>
      <c r="I24" s="462" t="s">
        <v>883</v>
      </c>
      <c r="J24" s="518" t="s">
        <v>885</v>
      </c>
      <c r="K24" s="464" t="s">
        <v>883</v>
      </c>
      <c r="L24" s="518" t="s">
        <v>886</v>
      </c>
      <c r="M24" s="463" t="s">
        <v>884</v>
      </c>
      <c r="N24" s="461" t="s">
        <v>77</v>
      </c>
      <c r="O24" s="463" t="s">
        <v>79</v>
      </c>
      <c r="P24" s="437" t="s">
        <v>719</v>
      </c>
      <c r="Q24" s="438"/>
      <c r="R24" s="438"/>
      <c r="S24" s="439"/>
      <c r="T24" s="440">
        <v>12311.651523126</v>
      </c>
      <c r="U24" s="441">
        <v>4</v>
      </c>
      <c r="V24" s="441">
        <v>3</v>
      </c>
      <c r="W24" s="442" t="s">
        <v>207</v>
      </c>
      <c r="X24" s="443">
        <v>2022</v>
      </c>
      <c r="Y24" s="434">
        <v>2024</v>
      </c>
      <c r="Z24" s="519" t="s">
        <v>3270</v>
      </c>
      <c r="AA24" s="445"/>
      <c r="AB24" s="463" t="s">
        <v>207</v>
      </c>
      <c r="AC24" s="446" t="s">
        <v>705</v>
      </c>
      <c r="AD24" s="462" t="s">
        <v>887</v>
      </c>
      <c r="AE24" s="462" t="s">
        <v>888</v>
      </c>
      <c r="AF24" s="463" t="s">
        <v>889</v>
      </c>
      <c r="AG24" s="446"/>
      <c r="AH24" s="463" t="s">
        <v>207</v>
      </c>
      <c r="AI24" s="447">
        <v>2021</v>
      </c>
      <c r="AJ24" s="441">
        <v>20905</v>
      </c>
      <c r="AK24" s="441">
        <v>10760</v>
      </c>
      <c r="AL24" s="448"/>
      <c r="AM24" s="449"/>
      <c r="AN24" s="450">
        <v>2024</v>
      </c>
      <c r="AO24" s="442">
        <v>20277</v>
      </c>
      <c r="AP24" s="451">
        <v>3</v>
      </c>
      <c r="AQ24" s="442">
        <v>10437</v>
      </c>
      <c r="AR24" s="451">
        <v>3</v>
      </c>
      <c r="AS24" s="452"/>
      <c r="AT24" s="449" t="s">
        <v>207</v>
      </c>
      <c r="AU24" s="453" t="s">
        <v>207</v>
      </c>
      <c r="AV24" s="520" t="s">
        <v>3271</v>
      </c>
      <c r="AW24" s="447">
        <v>2021</v>
      </c>
      <c r="AX24" s="441"/>
      <c r="AY24" s="441" t="s">
        <v>207</v>
      </c>
      <c r="AZ24" s="448"/>
      <c r="BA24" s="449"/>
      <c r="BB24" s="450">
        <v>2024</v>
      </c>
      <c r="BC24" s="442"/>
      <c r="BD24" s="451" t="s">
        <v>207</v>
      </c>
      <c r="BE24" s="442"/>
      <c r="BF24" s="451" t="s">
        <v>207</v>
      </c>
      <c r="BG24" s="452"/>
      <c r="BH24" s="449" t="s">
        <v>207</v>
      </c>
      <c r="BI24" s="453" t="s">
        <v>207</v>
      </c>
      <c r="BJ24" s="520"/>
    </row>
    <row r="25" spans="1:62">
      <c r="A25" s="514" t="s">
        <v>891</v>
      </c>
      <c r="B25" s="515" t="s">
        <v>892</v>
      </c>
      <c r="C25" s="516">
        <v>2022</v>
      </c>
      <c r="D25" s="513" t="s">
        <v>716</v>
      </c>
      <c r="E25" s="517">
        <v>1024031</v>
      </c>
      <c r="F25" s="435">
        <v>1024031</v>
      </c>
      <c r="G25" s="436">
        <v>44767</v>
      </c>
      <c r="H25" s="461" t="s">
        <v>893</v>
      </c>
      <c r="I25" s="462" t="s">
        <v>892</v>
      </c>
      <c r="J25" s="518" t="s">
        <v>894</v>
      </c>
      <c r="K25" s="464" t="s">
        <v>892</v>
      </c>
      <c r="L25" s="518" t="s">
        <v>895</v>
      </c>
      <c r="M25" s="463" t="s">
        <v>893</v>
      </c>
      <c r="N25" s="461" t="s">
        <v>12</v>
      </c>
      <c r="O25" s="463" t="s">
        <v>35</v>
      </c>
      <c r="P25" s="437" t="s">
        <v>719</v>
      </c>
      <c r="Q25" s="438"/>
      <c r="R25" s="438"/>
      <c r="S25" s="439"/>
      <c r="T25" s="440">
        <v>11940</v>
      </c>
      <c r="U25" s="441">
        <v>2</v>
      </c>
      <c r="V25" s="441">
        <v>1</v>
      </c>
      <c r="W25" s="442" t="s">
        <v>207</v>
      </c>
      <c r="X25" s="443">
        <v>2022</v>
      </c>
      <c r="Y25" s="434">
        <v>2024</v>
      </c>
      <c r="Z25" s="519" t="s">
        <v>3272</v>
      </c>
      <c r="AA25" s="445"/>
      <c r="AB25" s="463" t="s">
        <v>207</v>
      </c>
      <c r="AC25" s="446" t="s">
        <v>705</v>
      </c>
      <c r="AD25" s="462" t="s">
        <v>896</v>
      </c>
      <c r="AE25" s="462" t="s">
        <v>897</v>
      </c>
      <c r="AF25" s="463" t="s">
        <v>898</v>
      </c>
      <c r="AG25" s="446"/>
      <c r="AH25" s="463" t="s">
        <v>207</v>
      </c>
      <c r="AI25" s="447">
        <v>2021</v>
      </c>
      <c r="AJ25" s="441">
        <v>21765</v>
      </c>
      <c r="AK25" s="441">
        <v>21627</v>
      </c>
      <c r="AL25" s="448"/>
      <c r="AM25" s="449"/>
      <c r="AN25" s="450">
        <v>2024</v>
      </c>
      <c r="AO25" s="442">
        <v>18761</v>
      </c>
      <c r="AP25" s="451">
        <v>13.8</v>
      </c>
      <c r="AQ25" s="442">
        <v>18642</v>
      </c>
      <c r="AR25" s="451">
        <v>13.8</v>
      </c>
      <c r="AS25" s="452"/>
      <c r="AT25" s="449" t="s">
        <v>207</v>
      </c>
      <c r="AU25" s="453" t="s">
        <v>207</v>
      </c>
      <c r="AV25" s="520" t="s">
        <v>3273</v>
      </c>
      <c r="AW25" s="447">
        <v>2021</v>
      </c>
      <c r="AX25" s="441"/>
      <c r="AY25" s="441" t="s">
        <v>207</v>
      </c>
      <c r="AZ25" s="448"/>
      <c r="BA25" s="449"/>
      <c r="BB25" s="450">
        <v>2024</v>
      </c>
      <c r="BC25" s="442"/>
      <c r="BD25" s="451" t="s">
        <v>207</v>
      </c>
      <c r="BE25" s="442"/>
      <c r="BF25" s="451" t="s">
        <v>207</v>
      </c>
      <c r="BG25" s="452"/>
      <c r="BH25" s="449" t="s">
        <v>207</v>
      </c>
      <c r="BI25" s="453" t="s">
        <v>207</v>
      </c>
      <c r="BJ25" s="520"/>
    </row>
    <row r="26" spans="1:62">
      <c r="A26" s="514" t="s">
        <v>900</v>
      </c>
      <c r="B26" s="515" t="s">
        <v>901</v>
      </c>
      <c r="C26" s="516">
        <v>2022</v>
      </c>
      <c r="D26" s="513" t="s">
        <v>750</v>
      </c>
      <c r="E26" s="517">
        <v>3043034</v>
      </c>
      <c r="F26" s="435">
        <v>3043034</v>
      </c>
      <c r="G26" s="436">
        <v>44865</v>
      </c>
      <c r="H26" s="461" t="s">
        <v>902</v>
      </c>
      <c r="I26" s="462" t="s">
        <v>901</v>
      </c>
      <c r="J26" s="518" t="s">
        <v>903</v>
      </c>
      <c r="K26" s="464" t="s">
        <v>901</v>
      </c>
      <c r="L26" s="518" t="s">
        <v>904</v>
      </c>
      <c r="M26" s="463" t="s">
        <v>902</v>
      </c>
      <c r="N26" s="461" t="s">
        <v>48</v>
      </c>
      <c r="O26" s="463" t="s">
        <v>50</v>
      </c>
      <c r="P26" s="437"/>
      <c r="Q26" s="438"/>
      <c r="R26" s="438" t="s">
        <v>753</v>
      </c>
      <c r="S26" s="439"/>
      <c r="T26" s="440" t="s">
        <v>207</v>
      </c>
      <c r="U26" s="441" t="s">
        <v>207</v>
      </c>
      <c r="V26" s="441" t="s">
        <v>207</v>
      </c>
      <c r="W26" s="442">
        <v>134</v>
      </c>
      <c r="X26" s="443">
        <v>2022</v>
      </c>
      <c r="Y26" s="434">
        <v>2024</v>
      </c>
      <c r="Z26" s="519" t="s">
        <v>3274</v>
      </c>
      <c r="AA26" s="445"/>
      <c r="AB26" s="463" t="s">
        <v>905</v>
      </c>
      <c r="AC26" s="446" t="s">
        <v>705</v>
      </c>
      <c r="AD26" s="462" t="s">
        <v>906</v>
      </c>
      <c r="AE26" s="462" t="s">
        <v>902</v>
      </c>
      <c r="AF26" s="463" t="s">
        <v>907</v>
      </c>
      <c r="AG26" s="446"/>
      <c r="AH26" s="463" t="s">
        <v>207</v>
      </c>
      <c r="AI26" s="447">
        <v>2021</v>
      </c>
      <c r="AJ26" s="441"/>
      <c r="AK26" s="441" t="s">
        <v>207</v>
      </c>
      <c r="AL26" s="448"/>
      <c r="AM26" s="449"/>
      <c r="AN26" s="450">
        <v>2024</v>
      </c>
      <c r="AO26" s="442"/>
      <c r="AP26" s="451" t="s">
        <v>207</v>
      </c>
      <c r="AQ26" s="442"/>
      <c r="AR26" s="451" t="s">
        <v>207</v>
      </c>
      <c r="AS26" s="452"/>
      <c r="AT26" s="449" t="s">
        <v>207</v>
      </c>
      <c r="AU26" s="453" t="s">
        <v>207</v>
      </c>
      <c r="AV26" s="520"/>
      <c r="AW26" s="447">
        <v>2021</v>
      </c>
      <c r="AX26" s="441">
        <v>2071</v>
      </c>
      <c r="AY26" s="441">
        <v>2071</v>
      </c>
      <c r="AZ26" s="448"/>
      <c r="BA26" s="449"/>
      <c r="BB26" s="450">
        <v>2024</v>
      </c>
      <c r="BC26" s="442">
        <v>2071</v>
      </c>
      <c r="BD26" s="451">
        <v>0</v>
      </c>
      <c r="BE26" s="442">
        <v>2071</v>
      </c>
      <c r="BF26" s="451">
        <v>0</v>
      </c>
      <c r="BG26" s="452"/>
      <c r="BH26" s="449" t="s">
        <v>207</v>
      </c>
      <c r="BI26" s="453" t="s">
        <v>207</v>
      </c>
      <c r="BJ26" s="520" t="s">
        <v>3275</v>
      </c>
    </row>
    <row r="27" spans="1:62">
      <c r="A27" s="514" t="s">
        <v>908</v>
      </c>
      <c r="B27" s="515" t="s">
        <v>909</v>
      </c>
      <c r="C27" s="516">
        <v>2022</v>
      </c>
      <c r="D27" s="513" t="s">
        <v>716</v>
      </c>
      <c r="E27" s="517">
        <v>1009036</v>
      </c>
      <c r="F27" s="435">
        <v>1009036</v>
      </c>
      <c r="G27" s="436">
        <v>44769</v>
      </c>
      <c r="H27" s="461" t="s">
        <v>910</v>
      </c>
      <c r="I27" s="462" t="s">
        <v>909</v>
      </c>
      <c r="J27" s="518" t="s">
        <v>911</v>
      </c>
      <c r="K27" s="464" t="s">
        <v>909</v>
      </c>
      <c r="L27" s="518" t="s">
        <v>912</v>
      </c>
      <c r="M27" s="463" t="s">
        <v>913</v>
      </c>
      <c r="N27" s="461" t="s">
        <v>12</v>
      </c>
      <c r="O27" s="463" t="s">
        <v>13</v>
      </c>
      <c r="P27" s="437" t="s">
        <v>719</v>
      </c>
      <c r="Q27" s="438"/>
      <c r="R27" s="438"/>
      <c r="S27" s="439"/>
      <c r="T27" s="440">
        <v>7413.7607286000011</v>
      </c>
      <c r="U27" s="441">
        <v>1</v>
      </c>
      <c r="V27" s="441">
        <v>1</v>
      </c>
      <c r="W27" s="442" t="s">
        <v>207</v>
      </c>
      <c r="X27" s="443">
        <v>2022</v>
      </c>
      <c r="Y27" s="434">
        <v>2024</v>
      </c>
      <c r="Z27" s="519" t="s">
        <v>3276</v>
      </c>
      <c r="AA27" s="445"/>
      <c r="AB27" s="463" t="s">
        <v>207</v>
      </c>
      <c r="AC27" s="446" t="s">
        <v>705</v>
      </c>
      <c r="AD27" s="462" t="s">
        <v>914</v>
      </c>
      <c r="AE27" s="462" t="s">
        <v>915</v>
      </c>
      <c r="AF27" s="463" t="s">
        <v>916</v>
      </c>
      <c r="AG27" s="446"/>
      <c r="AH27" s="463" t="s">
        <v>207</v>
      </c>
      <c r="AI27" s="447">
        <v>2021</v>
      </c>
      <c r="AJ27" s="441">
        <v>14591</v>
      </c>
      <c r="AK27" s="441">
        <v>14393</v>
      </c>
      <c r="AL27" s="448">
        <v>53.9</v>
      </c>
      <c r="AM27" s="449" t="s">
        <v>880</v>
      </c>
      <c r="AN27" s="450">
        <v>2024</v>
      </c>
      <c r="AO27" s="442">
        <v>14445</v>
      </c>
      <c r="AP27" s="451">
        <v>1</v>
      </c>
      <c r="AQ27" s="442">
        <v>14249</v>
      </c>
      <c r="AR27" s="451">
        <v>1</v>
      </c>
      <c r="AS27" s="452">
        <v>53.36</v>
      </c>
      <c r="AT27" s="449" t="s">
        <v>880</v>
      </c>
      <c r="AU27" s="453">
        <v>1</v>
      </c>
      <c r="AV27" s="520" t="s">
        <v>3277</v>
      </c>
      <c r="AW27" s="447">
        <v>2021</v>
      </c>
      <c r="AX27" s="441"/>
      <c r="AY27" s="441" t="s">
        <v>207</v>
      </c>
      <c r="AZ27" s="448"/>
      <c r="BA27" s="449"/>
      <c r="BB27" s="450">
        <v>2024</v>
      </c>
      <c r="BC27" s="442"/>
      <c r="BD27" s="451" t="s">
        <v>207</v>
      </c>
      <c r="BE27" s="442"/>
      <c r="BF27" s="451" t="s">
        <v>207</v>
      </c>
      <c r="BG27" s="452"/>
      <c r="BH27" s="449" t="s">
        <v>207</v>
      </c>
      <c r="BI27" s="453" t="s">
        <v>207</v>
      </c>
      <c r="BJ27" s="520"/>
    </row>
    <row r="28" spans="1:62">
      <c r="A28" s="514" t="s">
        <v>928</v>
      </c>
      <c r="B28" s="515" t="s">
        <v>929</v>
      </c>
      <c r="C28" s="516">
        <v>2022</v>
      </c>
      <c r="D28" s="513" t="s">
        <v>716</v>
      </c>
      <c r="E28" s="517">
        <v>1018038</v>
      </c>
      <c r="F28" s="435">
        <v>1018038</v>
      </c>
      <c r="G28" s="436">
        <v>44754</v>
      </c>
      <c r="H28" s="461" t="s">
        <v>930</v>
      </c>
      <c r="I28" s="462" t="s">
        <v>929</v>
      </c>
      <c r="J28" s="518" t="s">
        <v>931</v>
      </c>
      <c r="K28" s="464" t="s">
        <v>929</v>
      </c>
      <c r="L28" s="518" t="s">
        <v>932</v>
      </c>
      <c r="M28" s="463" t="s">
        <v>933</v>
      </c>
      <c r="N28" s="461" t="s">
        <v>12</v>
      </c>
      <c r="O28" s="463" t="s">
        <v>22</v>
      </c>
      <c r="P28" s="437" t="s">
        <v>719</v>
      </c>
      <c r="Q28" s="438"/>
      <c r="R28" s="438"/>
      <c r="S28" s="439"/>
      <c r="T28" s="440">
        <v>6893.6485439999997</v>
      </c>
      <c r="U28" s="441">
        <v>1</v>
      </c>
      <c r="V28" s="441">
        <v>1</v>
      </c>
      <c r="W28" s="442" t="s">
        <v>207</v>
      </c>
      <c r="X28" s="443">
        <v>2022</v>
      </c>
      <c r="Y28" s="434">
        <v>2024</v>
      </c>
      <c r="Z28" s="519" t="s">
        <v>3278</v>
      </c>
      <c r="AA28" s="445"/>
      <c r="AB28" s="463" t="s">
        <v>207</v>
      </c>
      <c r="AC28" s="446" t="s">
        <v>705</v>
      </c>
      <c r="AD28" s="462" t="s">
        <v>934</v>
      </c>
      <c r="AE28" s="462" t="s">
        <v>935</v>
      </c>
      <c r="AF28" s="463" t="s">
        <v>936</v>
      </c>
      <c r="AG28" s="446"/>
      <c r="AH28" s="463" t="s">
        <v>207</v>
      </c>
      <c r="AI28" s="447">
        <v>2021</v>
      </c>
      <c r="AJ28" s="441">
        <v>12614</v>
      </c>
      <c r="AK28" s="441">
        <v>12450</v>
      </c>
      <c r="AL28" s="448">
        <v>0.9</v>
      </c>
      <c r="AM28" s="449" t="s">
        <v>709</v>
      </c>
      <c r="AN28" s="450">
        <v>2024</v>
      </c>
      <c r="AO28" s="442">
        <v>12235</v>
      </c>
      <c r="AP28" s="451">
        <v>3</v>
      </c>
      <c r="AQ28" s="442">
        <v>12076</v>
      </c>
      <c r="AR28" s="451">
        <v>3</v>
      </c>
      <c r="AS28" s="452">
        <v>0.873</v>
      </c>
      <c r="AT28" s="449" t="s">
        <v>709</v>
      </c>
      <c r="AU28" s="453">
        <v>3</v>
      </c>
      <c r="AV28" s="520" t="s">
        <v>3279</v>
      </c>
      <c r="AW28" s="447">
        <v>2021</v>
      </c>
      <c r="AX28" s="441"/>
      <c r="AY28" s="441" t="s">
        <v>207</v>
      </c>
      <c r="AZ28" s="448"/>
      <c r="BA28" s="449"/>
      <c r="BB28" s="450">
        <v>2024</v>
      </c>
      <c r="BC28" s="442"/>
      <c r="BD28" s="451" t="s">
        <v>207</v>
      </c>
      <c r="BE28" s="442"/>
      <c r="BF28" s="451" t="s">
        <v>207</v>
      </c>
      <c r="BG28" s="452"/>
      <c r="BH28" s="449" t="s">
        <v>207</v>
      </c>
      <c r="BI28" s="453" t="s">
        <v>207</v>
      </c>
      <c r="BJ28" s="520"/>
    </row>
    <row r="29" spans="1:62">
      <c r="A29" s="514" t="s">
        <v>938</v>
      </c>
      <c r="B29" s="515" t="s">
        <v>939</v>
      </c>
      <c r="C29" s="516">
        <v>2022</v>
      </c>
      <c r="D29" s="513" t="s">
        <v>716</v>
      </c>
      <c r="E29" s="517">
        <v>1062039</v>
      </c>
      <c r="F29" s="435">
        <v>1062039</v>
      </c>
      <c r="G29" s="436">
        <v>44753</v>
      </c>
      <c r="H29" s="461" t="s">
        <v>940</v>
      </c>
      <c r="I29" s="462" t="s">
        <v>939</v>
      </c>
      <c r="J29" s="518" t="s">
        <v>941</v>
      </c>
      <c r="K29" s="464" t="s">
        <v>939</v>
      </c>
      <c r="L29" s="518" t="s">
        <v>942</v>
      </c>
      <c r="M29" s="463" t="s">
        <v>940</v>
      </c>
      <c r="N29" s="461" t="s">
        <v>70</v>
      </c>
      <c r="O29" s="463" t="s">
        <v>71</v>
      </c>
      <c r="P29" s="437" t="s">
        <v>719</v>
      </c>
      <c r="Q29" s="438"/>
      <c r="R29" s="438"/>
      <c r="S29" s="439"/>
      <c r="T29" s="440">
        <v>1605</v>
      </c>
      <c r="U29" s="441">
        <v>60</v>
      </c>
      <c r="V29" s="441">
        <v>0</v>
      </c>
      <c r="W29" s="442" t="s">
        <v>207</v>
      </c>
      <c r="X29" s="443">
        <v>2022</v>
      </c>
      <c r="Y29" s="434">
        <v>2024</v>
      </c>
      <c r="Z29" s="519" t="s">
        <v>3280</v>
      </c>
      <c r="AA29" s="445" t="s">
        <v>705</v>
      </c>
      <c r="AB29" s="463" t="s">
        <v>943</v>
      </c>
      <c r="AC29" s="446"/>
      <c r="AD29" s="462" t="s">
        <v>207</v>
      </c>
      <c r="AE29" s="462" t="s">
        <v>207</v>
      </c>
      <c r="AF29" s="463" t="s">
        <v>207</v>
      </c>
      <c r="AG29" s="446"/>
      <c r="AH29" s="463" t="s">
        <v>207</v>
      </c>
      <c r="AI29" s="447">
        <v>2021</v>
      </c>
      <c r="AJ29" s="441">
        <v>2833</v>
      </c>
      <c r="AK29" s="441">
        <v>2821</v>
      </c>
      <c r="AL29" s="448">
        <v>68.510000000000005</v>
      </c>
      <c r="AM29" s="449" t="s">
        <v>764</v>
      </c>
      <c r="AN29" s="450">
        <v>2024</v>
      </c>
      <c r="AO29" s="442">
        <v>2748</v>
      </c>
      <c r="AP29" s="451">
        <v>3</v>
      </c>
      <c r="AQ29" s="442">
        <v>2736</v>
      </c>
      <c r="AR29" s="451">
        <v>3.01</v>
      </c>
      <c r="AS29" s="452">
        <v>66.45</v>
      </c>
      <c r="AT29" s="449" t="s">
        <v>764</v>
      </c>
      <c r="AU29" s="453">
        <v>3</v>
      </c>
      <c r="AV29" s="520" t="s">
        <v>3281</v>
      </c>
      <c r="AW29" s="447">
        <v>2021</v>
      </c>
      <c r="AX29" s="441"/>
      <c r="AY29" s="441" t="s">
        <v>207</v>
      </c>
      <c r="AZ29" s="448"/>
      <c r="BA29" s="449"/>
      <c r="BB29" s="450">
        <v>2024</v>
      </c>
      <c r="BC29" s="442"/>
      <c r="BD29" s="451" t="s">
        <v>207</v>
      </c>
      <c r="BE29" s="442"/>
      <c r="BF29" s="451" t="s">
        <v>207</v>
      </c>
      <c r="BG29" s="452"/>
      <c r="BH29" s="449" t="s">
        <v>207</v>
      </c>
      <c r="BI29" s="453" t="s">
        <v>207</v>
      </c>
      <c r="BJ29" s="520"/>
    </row>
    <row r="30" spans="1:62">
      <c r="A30" s="514" t="s">
        <v>945</v>
      </c>
      <c r="B30" s="515" t="s">
        <v>946</v>
      </c>
      <c r="C30" s="516">
        <v>2022</v>
      </c>
      <c r="D30" s="513" t="s">
        <v>716</v>
      </c>
      <c r="E30" s="517">
        <v>1085040</v>
      </c>
      <c r="F30" s="435">
        <v>1085040</v>
      </c>
      <c r="G30" s="436">
        <v>44757</v>
      </c>
      <c r="H30" s="461" t="s">
        <v>947</v>
      </c>
      <c r="I30" s="462" t="s">
        <v>946</v>
      </c>
      <c r="J30" s="518" t="s">
        <v>948</v>
      </c>
      <c r="K30" s="464" t="s">
        <v>946</v>
      </c>
      <c r="L30" s="518" t="s">
        <v>948</v>
      </c>
      <c r="M30" s="463" t="s">
        <v>947</v>
      </c>
      <c r="N30" s="461" t="s">
        <v>548</v>
      </c>
      <c r="O30" s="463" t="s">
        <v>96</v>
      </c>
      <c r="P30" s="437" t="s">
        <v>719</v>
      </c>
      <c r="Q30" s="438"/>
      <c r="R30" s="438"/>
      <c r="S30" s="439"/>
      <c r="T30" s="440">
        <v>2408.5166879999997</v>
      </c>
      <c r="U30" s="441">
        <v>4</v>
      </c>
      <c r="V30" s="441">
        <v>1</v>
      </c>
      <c r="W30" s="442" t="s">
        <v>207</v>
      </c>
      <c r="X30" s="443">
        <v>2022</v>
      </c>
      <c r="Y30" s="434">
        <v>2024</v>
      </c>
      <c r="Z30" s="519" t="s">
        <v>3282</v>
      </c>
      <c r="AA30" s="445"/>
      <c r="AB30" s="463" t="s">
        <v>207</v>
      </c>
      <c r="AC30" s="446" t="s">
        <v>705</v>
      </c>
      <c r="AD30" s="462" t="s">
        <v>949</v>
      </c>
      <c r="AE30" s="462" t="s">
        <v>947</v>
      </c>
      <c r="AF30" s="463" t="s">
        <v>950</v>
      </c>
      <c r="AG30" s="446"/>
      <c r="AH30" s="463" t="s">
        <v>207</v>
      </c>
      <c r="AI30" s="447">
        <v>2021</v>
      </c>
      <c r="AJ30" s="441">
        <v>4331</v>
      </c>
      <c r="AK30" s="441">
        <v>4297</v>
      </c>
      <c r="AL30" s="448"/>
      <c r="AM30" s="449"/>
      <c r="AN30" s="450">
        <v>2024</v>
      </c>
      <c r="AO30" s="442">
        <v>4201</v>
      </c>
      <c r="AP30" s="451">
        <v>3</v>
      </c>
      <c r="AQ30" s="442">
        <v>4168</v>
      </c>
      <c r="AR30" s="451">
        <v>3</v>
      </c>
      <c r="AS30" s="452"/>
      <c r="AT30" s="449" t="s">
        <v>207</v>
      </c>
      <c r="AU30" s="453" t="s">
        <v>207</v>
      </c>
      <c r="AV30" s="520" t="s">
        <v>3283</v>
      </c>
      <c r="AW30" s="447">
        <v>2021</v>
      </c>
      <c r="AX30" s="441"/>
      <c r="AY30" s="441" t="s">
        <v>207</v>
      </c>
      <c r="AZ30" s="448"/>
      <c r="BA30" s="449"/>
      <c r="BB30" s="450">
        <v>2024</v>
      </c>
      <c r="BC30" s="442"/>
      <c r="BD30" s="451" t="s">
        <v>207</v>
      </c>
      <c r="BE30" s="442"/>
      <c r="BF30" s="451" t="s">
        <v>207</v>
      </c>
      <c r="BG30" s="452"/>
      <c r="BH30" s="449" t="s">
        <v>207</v>
      </c>
      <c r="BI30" s="453" t="s">
        <v>207</v>
      </c>
      <c r="BJ30" s="520"/>
    </row>
    <row r="31" spans="1:62">
      <c r="A31" s="514" t="s">
        <v>952</v>
      </c>
      <c r="B31" s="515" t="s">
        <v>953</v>
      </c>
      <c r="C31" s="516">
        <v>2022</v>
      </c>
      <c r="D31" s="513" t="s">
        <v>716</v>
      </c>
      <c r="E31" s="517">
        <v>1016041</v>
      </c>
      <c r="F31" s="435">
        <v>1016041</v>
      </c>
      <c r="G31" s="436">
        <v>44771</v>
      </c>
      <c r="H31" s="461" t="s">
        <v>954</v>
      </c>
      <c r="I31" s="462" t="s">
        <v>953</v>
      </c>
      <c r="J31" s="518" t="s">
        <v>955</v>
      </c>
      <c r="K31" s="464" t="s">
        <v>953</v>
      </c>
      <c r="L31" s="518" t="s">
        <v>955</v>
      </c>
      <c r="M31" s="463" t="s">
        <v>954</v>
      </c>
      <c r="N31" s="461" t="s">
        <v>12</v>
      </c>
      <c r="O31" s="463" t="s">
        <v>20</v>
      </c>
      <c r="P31" s="437" t="s">
        <v>719</v>
      </c>
      <c r="Q31" s="438"/>
      <c r="R31" s="438"/>
      <c r="S31" s="439"/>
      <c r="T31" s="440">
        <v>3304.0570824247525</v>
      </c>
      <c r="U31" s="441">
        <v>1</v>
      </c>
      <c r="V31" s="441">
        <v>1</v>
      </c>
      <c r="W31" s="442" t="s">
        <v>207</v>
      </c>
      <c r="X31" s="443">
        <v>2022</v>
      </c>
      <c r="Y31" s="434">
        <v>2024</v>
      </c>
      <c r="Z31" s="519" t="s">
        <v>3284</v>
      </c>
      <c r="AA31" s="445"/>
      <c r="AB31" s="463" t="s">
        <v>207</v>
      </c>
      <c r="AC31" s="446" t="s">
        <v>705</v>
      </c>
      <c r="AD31" s="462" t="s">
        <v>956</v>
      </c>
      <c r="AE31" s="462" t="s">
        <v>957</v>
      </c>
      <c r="AF31" s="463" t="s">
        <v>958</v>
      </c>
      <c r="AG31" s="446"/>
      <c r="AH31" s="463" t="s">
        <v>207</v>
      </c>
      <c r="AI31" s="447">
        <v>2021</v>
      </c>
      <c r="AJ31" s="441">
        <v>6601</v>
      </c>
      <c r="AK31" s="441">
        <v>3030</v>
      </c>
      <c r="AL31" s="448"/>
      <c r="AM31" s="449" t="s">
        <v>3285</v>
      </c>
      <c r="AN31" s="450">
        <v>2024</v>
      </c>
      <c r="AO31" s="442">
        <v>6402.97</v>
      </c>
      <c r="AP31" s="451">
        <v>3</v>
      </c>
      <c r="AQ31" s="442">
        <v>2939</v>
      </c>
      <c r="AR31" s="451">
        <v>3</v>
      </c>
      <c r="AS31" s="452"/>
      <c r="AT31" s="449" t="s">
        <v>207</v>
      </c>
      <c r="AU31" s="453" t="s">
        <v>207</v>
      </c>
      <c r="AV31" s="520" t="s">
        <v>3286</v>
      </c>
      <c r="AW31" s="447">
        <v>2021</v>
      </c>
      <c r="AX31" s="441"/>
      <c r="AY31" s="441" t="s">
        <v>207</v>
      </c>
      <c r="AZ31" s="448"/>
      <c r="BA31" s="449"/>
      <c r="BB31" s="450">
        <v>2024</v>
      </c>
      <c r="BC31" s="442"/>
      <c r="BD31" s="451" t="s">
        <v>207</v>
      </c>
      <c r="BE31" s="442"/>
      <c r="BF31" s="451" t="s">
        <v>207</v>
      </c>
      <c r="BG31" s="452"/>
      <c r="BH31" s="449" t="s">
        <v>207</v>
      </c>
      <c r="BI31" s="453" t="s">
        <v>207</v>
      </c>
      <c r="BJ31" s="520"/>
    </row>
    <row r="32" spans="1:62">
      <c r="A32" s="514" t="s">
        <v>960</v>
      </c>
      <c r="B32" s="515" t="s">
        <v>961</v>
      </c>
      <c r="C32" s="516">
        <v>2022</v>
      </c>
      <c r="D32" s="513" t="s">
        <v>716</v>
      </c>
      <c r="E32" s="517">
        <v>1069042</v>
      </c>
      <c r="F32" s="435">
        <v>1069042</v>
      </c>
      <c r="G32" s="436">
        <v>44773</v>
      </c>
      <c r="H32" s="461" t="s">
        <v>962</v>
      </c>
      <c r="I32" s="462" t="s">
        <v>961</v>
      </c>
      <c r="J32" s="518" t="s">
        <v>963</v>
      </c>
      <c r="K32" s="464" t="s">
        <v>961</v>
      </c>
      <c r="L32" s="518" t="s">
        <v>963</v>
      </c>
      <c r="M32" s="463" t="s">
        <v>962</v>
      </c>
      <c r="N32" s="461" t="s">
        <v>70</v>
      </c>
      <c r="O32" s="463" t="s">
        <v>74</v>
      </c>
      <c r="P32" s="437" t="s">
        <v>719</v>
      </c>
      <c r="Q32" s="438"/>
      <c r="R32" s="438"/>
      <c r="S32" s="439"/>
      <c r="T32" s="440">
        <v>2370</v>
      </c>
      <c r="U32" s="441">
        <v>2</v>
      </c>
      <c r="V32" s="441">
        <v>1</v>
      </c>
      <c r="W32" s="442" t="s">
        <v>207</v>
      </c>
      <c r="X32" s="443">
        <v>2022</v>
      </c>
      <c r="Y32" s="434">
        <v>2024</v>
      </c>
      <c r="Z32" s="519" t="s">
        <v>3287</v>
      </c>
      <c r="AA32" s="445"/>
      <c r="AB32" s="463" t="s">
        <v>207</v>
      </c>
      <c r="AC32" s="446" t="s">
        <v>705</v>
      </c>
      <c r="AD32" s="462" t="s">
        <v>964</v>
      </c>
      <c r="AE32" s="462" t="s">
        <v>965</v>
      </c>
      <c r="AF32" s="463" t="s">
        <v>788</v>
      </c>
      <c r="AG32" s="446"/>
      <c r="AH32" s="463" t="s">
        <v>207</v>
      </c>
      <c r="AI32" s="447">
        <v>2021</v>
      </c>
      <c r="AJ32" s="441">
        <v>4217</v>
      </c>
      <c r="AK32" s="441">
        <v>4180</v>
      </c>
      <c r="AL32" s="448">
        <v>26.24</v>
      </c>
      <c r="AM32" s="449" t="s">
        <v>966</v>
      </c>
      <c r="AN32" s="450">
        <v>2024</v>
      </c>
      <c r="AO32" s="442">
        <v>4100</v>
      </c>
      <c r="AP32" s="451">
        <v>2.77</v>
      </c>
      <c r="AQ32" s="442">
        <v>4065</v>
      </c>
      <c r="AR32" s="451">
        <v>2.75</v>
      </c>
      <c r="AS32" s="452">
        <v>25.5</v>
      </c>
      <c r="AT32" s="449" t="s">
        <v>966</v>
      </c>
      <c r="AU32" s="453">
        <v>2.82</v>
      </c>
      <c r="AV32" s="520" t="s">
        <v>3288</v>
      </c>
      <c r="AW32" s="447">
        <v>2021</v>
      </c>
      <c r="AX32" s="441"/>
      <c r="AY32" s="441" t="s">
        <v>207</v>
      </c>
      <c r="AZ32" s="448"/>
      <c r="BA32" s="449"/>
      <c r="BB32" s="450">
        <v>2024</v>
      </c>
      <c r="BC32" s="442"/>
      <c r="BD32" s="451" t="s">
        <v>207</v>
      </c>
      <c r="BE32" s="442"/>
      <c r="BF32" s="451" t="s">
        <v>207</v>
      </c>
      <c r="BG32" s="452"/>
      <c r="BH32" s="449" t="s">
        <v>207</v>
      </c>
      <c r="BI32" s="453" t="s">
        <v>207</v>
      </c>
      <c r="BJ32" s="520"/>
    </row>
    <row r="33" spans="1:62">
      <c r="A33" s="514" t="s">
        <v>968</v>
      </c>
      <c r="B33" s="515" t="s">
        <v>969</v>
      </c>
      <c r="C33" s="516">
        <v>2022</v>
      </c>
      <c r="D33" s="513" t="s">
        <v>716</v>
      </c>
      <c r="E33" s="517">
        <v>1081043</v>
      </c>
      <c r="F33" s="435">
        <v>1081043</v>
      </c>
      <c r="G33" s="436">
        <v>44771</v>
      </c>
      <c r="H33" s="461" t="s">
        <v>970</v>
      </c>
      <c r="I33" s="462" t="s">
        <v>969</v>
      </c>
      <c r="J33" s="518" t="s">
        <v>971</v>
      </c>
      <c r="K33" s="464" t="s">
        <v>969</v>
      </c>
      <c r="L33" s="518" t="s">
        <v>971</v>
      </c>
      <c r="M33" s="463" t="s">
        <v>972</v>
      </c>
      <c r="N33" s="461" t="s">
        <v>93</v>
      </c>
      <c r="O33" s="463" t="s">
        <v>94</v>
      </c>
      <c r="P33" s="437" t="s">
        <v>719</v>
      </c>
      <c r="Q33" s="438"/>
      <c r="R33" s="438"/>
      <c r="S33" s="439"/>
      <c r="T33" s="440">
        <v>21832.096997999997</v>
      </c>
      <c r="U33" s="441">
        <v>5</v>
      </c>
      <c r="V33" s="441">
        <v>5</v>
      </c>
      <c r="W33" s="442" t="s">
        <v>207</v>
      </c>
      <c r="X33" s="443">
        <v>2022</v>
      </c>
      <c r="Y33" s="434">
        <v>2024</v>
      </c>
      <c r="Z33" s="519" t="s">
        <v>3289</v>
      </c>
      <c r="AA33" s="445"/>
      <c r="AB33" s="463" t="s">
        <v>207</v>
      </c>
      <c r="AC33" s="446" t="s">
        <v>705</v>
      </c>
      <c r="AD33" s="462" t="s">
        <v>973</v>
      </c>
      <c r="AE33" s="462" t="s">
        <v>972</v>
      </c>
      <c r="AF33" s="463" t="s">
        <v>974</v>
      </c>
      <c r="AG33" s="446"/>
      <c r="AH33" s="463" t="s">
        <v>207</v>
      </c>
      <c r="AI33" s="447">
        <v>2021</v>
      </c>
      <c r="AJ33" s="441">
        <v>39566</v>
      </c>
      <c r="AK33" s="441">
        <v>39382</v>
      </c>
      <c r="AL33" s="448">
        <v>136.21</v>
      </c>
      <c r="AM33" s="449" t="s">
        <v>975</v>
      </c>
      <c r="AN33" s="450">
        <v>2024</v>
      </c>
      <c r="AO33" s="442">
        <v>39526</v>
      </c>
      <c r="AP33" s="451">
        <v>0.1</v>
      </c>
      <c r="AQ33" s="442">
        <v>39342.18601829854</v>
      </c>
      <c r="AR33" s="451">
        <v>0.1</v>
      </c>
      <c r="AS33" s="452">
        <v>136.07</v>
      </c>
      <c r="AT33" s="449" t="s">
        <v>975</v>
      </c>
      <c r="AU33" s="453">
        <v>0.1</v>
      </c>
      <c r="AV33" s="520" t="s">
        <v>3290</v>
      </c>
      <c r="AW33" s="447">
        <v>2021</v>
      </c>
      <c r="AX33" s="441"/>
      <c r="AY33" s="441" t="s">
        <v>207</v>
      </c>
      <c r="AZ33" s="448"/>
      <c r="BA33" s="449"/>
      <c r="BB33" s="450">
        <v>2024</v>
      </c>
      <c r="BC33" s="442"/>
      <c r="BD33" s="451" t="s">
        <v>207</v>
      </c>
      <c r="BE33" s="442"/>
      <c r="BF33" s="451" t="s">
        <v>207</v>
      </c>
      <c r="BG33" s="452"/>
      <c r="BH33" s="449" t="s">
        <v>207</v>
      </c>
      <c r="BI33" s="453" t="s">
        <v>207</v>
      </c>
      <c r="BJ33" s="520"/>
    </row>
    <row r="34" spans="1:62">
      <c r="A34" s="514" t="s">
        <v>977</v>
      </c>
      <c r="B34" s="515" t="s">
        <v>978</v>
      </c>
      <c r="C34" s="516">
        <v>2022</v>
      </c>
      <c r="D34" s="513" t="s">
        <v>979</v>
      </c>
      <c r="E34" s="517">
        <v>1388044</v>
      </c>
      <c r="F34" s="435">
        <v>1388044</v>
      </c>
      <c r="G34" s="436"/>
      <c r="H34" s="461" t="s">
        <v>980</v>
      </c>
      <c r="I34" s="462" t="s">
        <v>978</v>
      </c>
      <c r="J34" s="518" t="s">
        <v>981</v>
      </c>
      <c r="K34" s="464" t="s">
        <v>978</v>
      </c>
      <c r="L34" s="518" t="s">
        <v>981</v>
      </c>
      <c r="M34" s="463" t="s">
        <v>980</v>
      </c>
      <c r="N34" s="461" t="s">
        <v>102</v>
      </c>
      <c r="O34" s="463" t="s">
        <v>103</v>
      </c>
      <c r="P34" s="437" t="s">
        <v>719</v>
      </c>
      <c r="Q34" s="438"/>
      <c r="R34" s="438" t="s">
        <v>753</v>
      </c>
      <c r="S34" s="439"/>
      <c r="T34" s="440">
        <v>1736.723508419436</v>
      </c>
      <c r="U34" s="441">
        <v>6</v>
      </c>
      <c r="V34" s="441">
        <v>1</v>
      </c>
      <c r="W34" s="442">
        <v>106</v>
      </c>
      <c r="X34" s="443">
        <v>2022</v>
      </c>
      <c r="Y34" s="434">
        <v>2024</v>
      </c>
      <c r="Z34" s="519" t="s">
        <v>3291</v>
      </c>
      <c r="AA34" s="445"/>
      <c r="AB34" s="463" t="s">
        <v>207</v>
      </c>
      <c r="AC34" s="446" t="s">
        <v>705</v>
      </c>
      <c r="AD34" s="462" t="s">
        <v>982</v>
      </c>
      <c r="AE34" s="462" t="s">
        <v>983</v>
      </c>
      <c r="AF34" s="463" t="s">
        <v>984</v>
      </c>
      <c r="AG34" s="446"/>
      <c r="AH34" s="463" t="s">
        <v>207</v>
      </c>
      <c r="AI34" s="447">
        <v>2021</v>
      </c>
      <c r="AJ34" s="441">
        <v>2025</v>
      </c>
      <c r="AK34" s="441">
        <v>2427</v>
      </c>
      <c r="AL34" s="448">
        <v>11.89</v>
      </c>
      <c r="AM34" s="449" t="s">
        <v>985</v>
      </c>
      <c r="AN34" s="450">
        <v>2024</v>
      </c>
      <c r="AO34" s="442">
        <v>2025</v>
      </c>
      <c r="AP34" s="451">
        <v>0</v>
      </c>
      <c r="AQ34" s="442">
        <v>2427</v>
      </c>
      <c r="AR34" s="451">
        <v>0</v>
      </c>
      <c r="AS34" s="452">
        <v>11.533300000000001</v>
      </c>
      <c r="AT34" s="449" t="s">
        <v>985</v>
      </c>
      <c r="AU34" s="453">
        <v>3</v>
      </c>
      <c r="AV34" s="520" t="s">
        <v>3292</v>
      </c>
      <c r="AW34" s="447">
        <v>2021</v>
      </c>
      <c r="AX34" s="441">
        <v>1576</v>
      </c>
      <c r="AY34" s="441">
        <v>1576</v>
      </c>
      <c r="AZ34" s="448">
        <v>15.53</v>
      </c>
      <c r="BA34" s="449" t="s">
        <v>1133</v>
      </c>
      <c r="BB34" s="450">
        <v>2024</v>
      </c>
      <c r="BC34" s="442">
        <v>1576</v>
      </c>
      <c r="BD34" s="451">
        <v>0</v>
      </c>
      <c r="BE34" s="442">
        <v>1576</v>
      </c>
      <c r="BF34" s="451">
        <v>0</v>
      </c>
      <c r="BG34" s="452">
        <v>15.0641</v>
      </c>
      <c r="BH34" s="449" t="s">
        <v>1133</v>
      </c>
      <c r="BI34" s="453">
        <v>3</v>
      </c>
      <c r="BJ34" s="520" t="s">
        <v>3293</v>
      </c>
    </row>
    <row r="35" spans="1:62">
      <c r="A35" s="514" t="s">
        <v>987</v>
      </c>
      <c r="B35" s="515" t="s">
        <v>988</v>
      </c>
      <c r="C35" s="516">
        <v>2022</v>
      </c>
      <c r="D35" s="513" t="s">
        <v>716</v>
      </c>
      <c r="E35" s="517">
        <v>1028045</v>
      </c>
      <c r="F35" s="435">
        <v>1028045</v>
      </c>
      <c r="G35" s="436">
        <v>44771</v>
      </c>
      <c r="H35" s="461" t="s">
        <v>989</v>
      </c>
      <c r="I35" s="462" t="s">
        <v>988</v>
      </c>
      <c r="J35" s="518" t="s">
        <v>990</v>
      </c>
      <c r="K35" s="464" t="s">
        <v>988</v>
      </c>
      <c r="L35" s="518" t="s">
        <v>990</v>
      </c>
      <c r="M35" s="463" t="s">
        <v>991</v>
      </c>
      <c r="N35" s="461" t="s">
        <v>12</v>
      </c>
      <c r="O35" s="463" t="s">
        <v>33</v>
      </c>
      <c r="P35" s="437" t="s">
        <v>719</v>
      </c>
      <c r="Q35" s="438"/>
      <c r="R35" s="438"/>
      <c r="S35" s="439"/>
      <c r="T35" s="440">
        <v>6452.611476</v>
      </c>
      <c r="U35" s="441">
        <v>3</v>
      </c>
      <c r="V35" s="441">
        <v>2</v>
      </c>
      <c r="W35" s="442" t="s">
        <v>207</v>
      </c>
      <c r="X35" s="443">
        <v>2022</v>
      </c>
      <c r="Y35" s="434">
        <v>2024</v>
      </c>
      <c r="Z35" s="519" t="s">
        <v>996</v>
      </c>
      <c r="AA35" s="445"/>
      <c r="AB35" s="463" t="s">
        <v>207</v>
      </c>
      <c r="AC35" s="446" t="s">
        <v>705</v>
      </c>
      <c r="AD35" s="462" t="s">
        <v>992</v>
      </c>
      <c r="AE35" s="462" t="s">
        <v>993</v>
      </c>
      <c r="AF35" s="463" t="s">
        <v>994</v>
      </c>
      <c r="AG35" s="446"/>
      <c r="AH35" s="463" t="s">
        <v>207</v>
      </c>
      <c r="AI35" s="447">
        <v>2021</v>
      </c>
      <c r="AJ35" s="441">
        <v>11638</v>
      </c>
      <c r="AK35" s="441">
        <v>11562</v>
      </c>
      <c r="AL35" s="448"/>
      <c r="AM35" s="449"/>
      <c r="AN35" s="450">
        <v>2024</v>
      </c>
      <c r="AO35" s="442">
        <v>11293</v>
      </c>
      <c r="AP35" s="451">
        <v>2.96</v>
      </c>
      <c r="AQ35" s="442">
        <v>11219</v>
      </c>
      <c r="AR35" s="451">
        <v>2.96</v>
      </c>
      <c r="AS35" s="452"/>
      <c r="AT35" s="449" t="s">
        <v>207</v>
      </c>
      <c r="AU35" s="453" t="s">
        <v>207</v>
      </c>
      <c r="AV35" s="520" t="s">
        <v>3294</v>
      </c>
      <c r="AW35" s="447">
        <v>2021</v>
      </c>
      <c r="AX35" s="441"/>
      <c r="AY35" s="441" t="s">
        <v>207</v>
      </c>
      <c r="AZ35" s="448"/>
      <c r="BA35" s="449"/>
      <c r="BB35" s="450">
        <v>2024</v>
      </c>
      <c r="BC35" s="442"/>
      <c r="BD35" s="451" t="s">
        <v>207</v>
      </c>
      <c r="BE35" s="442"/>
      <c r="BF35" s="451" t="s">
        <v>207</v>
      </c>
      <c r="BG35" s="452"/>
      <c r="BH35" s="449" t="s">
        <v>207</v>
      </c>
      <c r="BI35" s="453" t="s">
        <v>207</v>
      </c>
      <c r="BJ35" s="520"/>
    </row>
    <row r="36" spans="1:62">
      <c r="A36" s="514" t="s">
        <v>997</v>
      </c>
      <c r="B36" s="515" t="s">
        <v>998</v>
      </c>
      <c r="C36" s="516">
        <v>2022</v>
      </c>
      <c r="D36" s="513" t="s">
        <v>716</v>
      </c>
      <c r="E36" s="517">
        <v>1029046</v>
      </c>
      <c r="F36" s="435">
        <v>1029046</v>
      </c>
      <c r="G36" s="436">
        <v>44769</v>
      </c>
      <c r="H36" s="461" t="s">
        <v>999</v>
      </c>
      <c r="I36" s="462" t="s">
        <v>998</v>
      </c>
      <c r="J36" s="518" t="s">
        <v>1000</v>
      </c>
      <c r="K36" s="464" t="s">
        <v>998</v>
      </c>
      <c r="L36" s="518" t="s">
        <v>1000</v>
      </c>
      <c r="M36" s="463" t="s">
        <v>999</v>
      </c>
      <c r="N36" s="461" t="s">
        <v>12</v>
      </c>
      <c r="O36" s="463" t="s">
        <v>33</v>
      </c>
      <c r="P36" s="437" t="s">
        <v>719</v>
      </c>
      <c r="Q36" s="438"/>
      <c r="R36" s="438"/>
      <c r="S36" s="439"/>
      <c r="T36" s="440">
        <v>1619.3574614640004</v>
      </c>
      <c r="U36" s="441">
        <v>1</v>
      </c>
      <c r="V36" s="441">
        <v>1</v>
      </c>
      <c r="W36" s="442" t="s">
        <v>207</v>
      </c>
      <c r="X36" s="443">
        <v>2022</v>
      </c>
      <c r="Y36" s="434">
        <v>2024</v>
      </c>
      <c r="Z36" s="519" t="s">
        <v>3295</v>
      </c>
      <c r="AA36" s="445"/>
      <c r="AB36" s="463" t="s">
        <v>207</v>
      </c>
      <c r="AC36" s="446" t="s">
        <v>705</v>
      </c>
      <c r="AD36" s="462" t="s">
        <v>1001</v>
      </c>
      <c r="AE36" s="462" t="s">
        <v>1002</v>
      </c>
      <c r="AF36" s="463" t="s">
        <v>812</v>
      </c>
      <c r="AG36" s="446"/>
      <c r="AH36" s="463" t="s">
        <v>207</v>
      </c>
      <c r="AI36" s="447">
        <v>2021</v>
      </c>
      <c r="AJ36" s="441">
        <v>2816</v>
      </c>
      <c r="AK36" s="441">
        <v>2791</v>
      </c>
      <c r="AL36" s="448">
        <v>80.510000000000005</v>
      </c>
      <c r="AM36" s="449" t="s">
        <v>1003</v>
      </c>
      <c r="AN36" s="450">
        <v>2024</v>
      </c>
      <c r="AO36" s="442">
        <v>2731.52</v>
      </c>
      <c r="AP36" s="451">
        <v>3</v>
      </c>
      <c r="AQ36" s="442">
        <v>2707.27</v>
      </c>
      <c r="AR36" s="451">
        <v>3</v>
      </c>
      <c r="AS36" s="452">
        <v>78.09</v>
      </c>
      <c r="AT36" s="449" t="s">
        <v>1003</v>
      </c>
      <c r="AU36" s="453">
        <v>3</v>
      </c>
      <c r="AV36" s="520" t="s">
        <v>3296</v>
      </c>
      <c r="AW36" s="447">
        <v>2021</v>
      </c>
      <c r="AX36" s="441"/>
      <c r="AY36" s="441" t="s">
        <v>207</v>
      </c>
      <c r="AZ36" s="448"/>
      <c r="BA36" s="449"/>
      <c r="BB36" s="450">
        <v>2024</v>
      </c>
      <c r="BC36" s="442"/>
      <c r="BD36" s="451" t="s">
        <v>207</v>
      </c>
      <c r="BE36" s="442"/>
      <c r="BF36" s="451" t="s">
        <v>207</v>
      </c>
      <c r="BG36" s="452"/>
      <c r="BH36" s="449" t="s">
        <v>207</v>
      </c>
      <c r="BI36" s="453" t="s">
        <v>207</v>
      </c>
      <c r="BJ36" s="520"/>
    </row>
    <row r="37" spans="1:62">
      <c r="A37" s="514" t="s">
        <v>1005</v>
      </c>
      <c r="B37" s="515" t="s">
        <v>1006</v>
      </c>
      <c r="C37" s="516">
        <v>2022</v>
      </c>
      <c r="D37" s="513" t="s">
        <v>716</v>
      </c>
      <c r="E37" s="517">
        <v>1009047</v>
      </c>
      <c r="F37" s="435">
        <v>1009047</v>
      </c>
      <c r="G37" s="436">
        <v>44736</v>
      </c>
      <c r="H37" s="461" t="s">
        <v>1007</v>
      </c>
      <c r="I37" s="462" t="s">
        <v>1006</v>
      </c>
      <c r="J37" s="518" t="s">
        <v>1008</v>
      </c>
      <c r="K37" s="464" t="s">
        <v>1006</v>
      </c>
      <c r="L37" s="518" t="s">
        <v>1008</v>
      </c>
      <c r="M37" s="463" t="s">
        <v>1007</v>
      </c>
      <c r="N37" s="461" t="s">
        <v>12</v>
      </c>
      <c r="O37" s="463" t="s">
        <v>13</v>
      </c>
      <c r="P37" s="437" t="s">
        <v>719</v>
      </c>
      <c r="Q37" s="438"/>
      <c r="R37" s="438"/>
      <c r="S37" s="439"/>
      <c r="T37" s="440">
        <v>1483.8917229479998</v>
      </c>
      <c r="U37" s="441">
        <v>1</v>
      </c>
      <c r="V37" s="441">
        <v>1</v>
      </c>
      <c r="W37" s="442" t="s">
        <v>207</v>
      </c>
      <c r="X37" s="443">
        <v>2022</v>
      </c>
      <c r="Y37" s="434">
        <v>2024</v>
      </c>
      <c r="Z37" s="519" t="s">
        <v>3297</v>
      </c>
      <c r="AA37" s="445"/>
      <c r="AB37" s="463" t="s">
        <v>207</v>
      </c>
      <c r="AC37" s="446" t="s">
        <v>705</v>
      </c>
      <c r="AD37" s="462" t="s">
        <v>1009</v>
      </c>
      <c r="AE37" s="462" t="s">
        <v>1010</v>
      </c>
      <c r="AF37" s="463" t="s">
        <v>1011</v>
      </c>
      <c r="AG37" s="446"/>
      <c r="AH37" s="463" t="s">
        <v>207</v>
      </c>
      <c r="AI37" s="447">
        <v>2021</v>
      </c>
      <c r="AJ37" s="441">
        <v>2770</v>
      </c>
      <c r="AK37" s="441">
        <v>1432</v>
      </c>
      <c r="AL37" s="448">
        <v>64.739999999999995</v>
      </c>
      <c r="AM37" s="449" t="s">
        <v>1012</v>
      </c>
      <c r="AN37" s="450">
        <v>2024</v>
      </c>
      <c r="AO37" s="442">
        <v>2631</v>
      </c>
      <c r="AP37" s="451">
        <v>5.01</v>
      </c>
      <c r="AQ37" s="442">
        <v>1360</v>
      </c>
      <c r="AR37" s="451">
        <v>5.0199999999999996</v>
      </c>
      <c r="AS37" s="452">
        <v>61.5</v>
      </c>
      <c r="AT37" s="449" t="s">
        <v>1012</v>
      </c>
      <c r="AU37" s="453">
        <v>5</v>
      </c>
      <c r="AV37" s="520" t="s">
        <v>3298</v>
      </c>
      <c r="AW37" s="447">
        <v>2021</v>
      </c>
      <c r="AX37" s="441"/>
      <c r="AY37" s="441" t="s">
        <v>207</v>
      </c>
      <c r="AZ37" s="448"/>
      <c r="BA37" s="449"/>
      <c r="BB37" s="450">
        <v>2024</v>
      </c>
      <c r="BC37" s="442"/>
      <c r="BD37" s="451" t="s">
        <v>207</v>
      </c>
      <c r="BE37" s="442"/>
      <c r="BF37" s="451" t="s">
        <v>207</v>
      </c>
      <c r="BG37" s="452"/>
      <c r="BH37" s="449" t="s">
        <v>207</v>
      </c>
      <c r="BI37" s="453" t="s">
        <v>207</v>
      </c>
      <c r="BJ37" s="520"/>
    </row>
    <row r="38" spans="1:62">
      <c r="A38" s="514" t="s">
        <v>1014</v>
      </c>
      <c r="B38" s="515" t="s">
        <v>1015</v>
      </c>
      <c r="C38" s="516">
        <v>2022</v>
      </c>
      <c r="D38" s="513" t="s">
        <v>716</v>
      </c>
      <c r="E38" s="517">
        <v>1069050</v>
      </c>
      <c r="F38" s="435">
        <v>1069050</v>
      </c>
      <c r="G38" s="436">
        <v>44770</v>
      </c>
      <c r="H38" s="461" t="s">
        <v>1016</v>
      </c>
      <c r="I38" s="462" t="s">
        <v>1015</v>
      </c>
      <c r="J38" s="518" t="s">
        <v>1017</v>
      </c>
      <c r="K38" s="464" t="s">
        <v>1015</v>
      </c>
      <c r="L38" s="518" t="s">
        <v>1018</v>
      </c>
      <c r="M38" s="463" t="s">
        <v>1016</v>
      </c>
      <c r="N38" s="461" t="s">
        <v>77</v>
      </c>
      <c r="O38" s="463" t="s">
        <v>79</v>
      </c>
      <c r="P38" s="437" t="s">
        <v>719</v>
      </c>
      <c r="Q38" s="438"/>
      <c r="R38" s="438"/>
      <c r="S38" s="439"/>
      <c r="T38" s="440">
        <v>2891.3986885379995</v>
      </c>
      <c r="U38" s="441">
        <v>3</v>
      </c>
      <c r="V38" s="441">
        <v>1</v>
      </c>
      <c r="W38" s="442" t="s">
        <v>207</v>
      </c>
      <c r="X38" s="443">
        <v>2022</v>
      </c>
      <c r="Y38" s="434">
        <v>2024</v>
      </c>
      <c r="Z38" s="519" t="s">
        <v>3299</v>
      </c>
      <c r="AA38" s="445"/>
      <c r="AB38" s="463" t="s">
        <v>207</v>
      </c>
      <c r="AC38" s="446" t="s">
        <v>705</v>
      </c>
      <c r="AD38" s="462" t="s">
        <v>1019</v>
      </c>
      <c r="AE38" s="462" t="s">
        <v>1020</v>
      </c>
      <c r="AF38" s="463" t="s">
        <v>1021</v>
      </c>
      <c r="AG38" s="446"/>
      <c r="AH38" s="463" t="s">
        <v>207</v>
      </c>
      <c r="AI38" s="447">
        <v>2021</v>
      </c>
      <c r="AJ38" s="441">
        <v>4802</v>
      </c>
      <c r="AK38" s="441">
        <v>4569</v>
      </c>
      <c r="AL38" s="448"/>
      <c r="AM38" s="449"/>
      <c r="AN38" s="450">
        <v>2024</v>
      </c>
      <c r="AO38" s="442">
        <v>4630</v>
      </c>
      <c r="AP38" s="451">
        <v>3.58</v>
      </c>
      <c r="AQ38" s="442">
        <v>4405</v>
      </c>
      <c r="AR38" s="451">
        <v>3.58</v>
      </c>
      <c r="AS38" s="452"/>
      <c r="AT38" s="449" t="s">
        <v>207</v>
      </c>
      <c r="AU38" s="453" t="s">
        <v>207</v>
      </c>
      <c r="AV38" s="520" t="s">
        <v>3300</v>
      </c>
      <c r="AW38" s="447">
        <v>2021</v>
      </c>
      <c r="AX38" s="441"/>
      <c r="AY38" s="441" t="s">
        <v>207</v>
      </c>
      <c r="AZ38" s="448"/>
      <c r="BA38" s="449"/>
      <c r="BB38" s="450">
        <v>2024</v>
      </c>
      <c r="BC38" s="442"/>
      <c r="BD38" s="451" t="s">
        <v>207</v>
      </c>
      <c r="BE38" s="442"/>
      <c r="BF38" s="451" t="s">
        <v>207</v>
      </c>
      <c r="BG38" s="452"/>
      <c r="BH38" s="449" t="s">
        <v>207</v>
      </c>
      <c r="BI38" s="453" t="s">
        <v>207</v>
      </c>
      <c r="BJ38" s="520"/>
    </row>
    <row r="39" spans="1:62">
      <c r="A39" s="514" t="s">
        <v>1023</v>
      </c>
      <c r="B39" s="515" t="s">
        <v>1024</v>
      </c>
      <c r="C39" s="516">
        <v>2022</v>
      </c>
      <c r="D39" s="513" t="s">
        <v>716</v>
      </c>
      <c r="E39" s="517">
        <v>1064051</v>
      </c>
      <c r="F39" s="435">
        <v>1064051</v>
      </c>
      <c r="G39" s="436">
        <v>44769</v>
      </c>
      <c r="H39" s="461" t="s">
        <v>1025</v>
      </c>
      <c r="I39" s="462" t="s">
        <v>1024</v>
      </c>
      <c r="J39" s="518" t="s">
        <v>1026</v>
      </c>
      <c r="K39" s="464" t="s">
        <v>1024</v>
      </c>
      <c r="L39" s="518" t="s">
        <v>1026</v>
      </c>
      <c r="M39" s="463" t="s">
        <v>1027</v>
      </c>
      <c r="N39" s="461" t="s">
        <v>70</v>
      </c>
      <c r="O39" s="463" t="s">
        <v>73</v>
      </c>
      <c r="P39" s="437" t="s">
        <v>719</v>
      </c>
      <c r="Q39" s="438"/>
      <c r="R39" s="438"/>
      <c r="S39" s="439"/>
      <c r="T39" s="440">
        <v>1445.153103702</v>
      </c>
      <c r="U39" s="441">
        <v>1</v>
      </c>
      <c r="V39" s="441">
        <v>1</v>
      </c>
      <c r="W39" s="442" t="s">
        <v>207</v>
      </c>
      <c r="X39" s="443">
        <v>2022</v>
      </c>
      <c r="Y39" s="434">
        <v>2024</v>
      </c>
      <c r="Z39" s="519" t="s">
        <v>3301</v>
      </c>
      <c r="AA39" s="445"/>
      <c r="AB39" s="463" t="s">
        <v>207</v>
      </c>
      <c r="AC39" s="446" t="s">
        <v>705</v>
      </c>
      <c r="AD39" s="462" t="s">
        <v>1028</v>
      </c>
      <c r="AE39" s="462" t="s">
        <v>1029</v>
      </c>
      <c r="AF39" s="463" t="s">
        <v>1030</v>
      </c>
      <c r="AG39" s="446"/>
      <c r="AH39" s="463" t="s">
        <v>207</v>
      </c>
      <c r="AI39" s="447">
        <v>2021</v>
      </c>
      <c r="AJ39" s="441">
        <v>2596</v>
      </c>
      <c r="AK39" s="441">
        <v>2575</v>
      </c>
      <c r="AL39" s="448">
        <v>132.53</v>
      </c>
      <c r="AM39" s="449" t="s">
        <v>764</v>
      </c>
      <c r="AN39" s="450">
        <v>2024</v>
      </c>
      <c r="AO39" s="442">
        <v>2518</v>
      </c>
      <c r="AP39" s="451">
        <v>3</v>
      </c>
      <c r="AQ39" s="442">
        <v>2497</v>
      </c>
      <c r="AR39" s="451">
        <v>3.02</v>
      </c>
      <c r="AS39" s="452">
        <v>128.55000000000001</v>
      </c>
      <c r="AT39" s="449" t="s">
        <v>764</v>
      </c>
      <c r="AU39" s="453">
        <v>3</v>
      </c>
      <c r="AV39" s="520" t="s">
        <v>3302</v>
      </c>
      <c r="AW39" s="447">
        <v>2021</v>
      </c>
      <c r="AX39" s="441"/>
      <c r="AY39" s="441" t="s">
        <v>207</v>
      </c>
      <c r="AZ39" s="448"/>
      <c r="BA39" s="449"/>
      <c r="BB39" s="450">
        <v>2024</v>
      </c>
      <c r="BC39" s="442"/>
      <c r="BD39" s="451" t="s">
        <v>207</v>
      </c>
      <c r="BE39" s="442"/>
      <c r="BF39" s="451" t="s">
        <v>207</v>
      </c>
      <c r="BG39" s="452"/>
      <c r="BH39" s="449" t="s">
        <v>207</v>
      </c>
      <c r="BI39" s="453" t="s">
        <v>207</v>
      </c>
      <c r="BJ39" s="520"/>
    </row>
    <row r="40" spans="1:62">
      <c r="A40" s="514" t="s">
        <v>1032</v>
      </c>
      <c r="B40" s="515" t="s">
        <v>1033</v>
      </c>
      <c r="C40" s="516">
        <v>2022</v>
      </c>
      <c r="D40" s="513" t="s">
        <v>716</v>
      </c>
      <c r="E40" s="517">
        <v>1056053</v>
      </c>
      <c r="F40" s="435">
        <v>1056053</v>
      </c>
      <c r="G40" s="436">
        <v>44768</v>
      </c>
      <c r="H40" s="461" t="s">
        <v>1034</v>
      </c>
      <c r="I40" s="462" t="s">
        <v>1033</v>
      </c>
      <c r="J40" s="518" t="s">
        <v>1035</v>
      </c>
      <c r="K40" s="464" t="s">
        <v>1033</v>
      </c>
      <c r="L40" s="518" t="s">
        <v>1035</v>
      </c>
      <c r="M40" s="463" t="s">
        <v>1036</v>
      </c>
      <c r="N40" s="461" t="s">
        <v>57</v>
      </c>
      <c r="O40" s="463" t="s">
        <v>64</v>
      </c>
      <c r="P40" s="437" t="s">
        <v>719</v>
      </c>
      <c r="Q40" s="438"/>
      <c r="R40" s="438"/>
      <c r="S40" s="439"/>
      <c r="T40" s="440">
        <v>5012.2653300000002</v>
      </c>
      <c r="U40" s="441">
        <v>4</v>
      </c>
      <c r="V40" s="441">
        <v>1</v>
      </c>
      <c r="W40" s="442" t="s">
        <v>207</v>
      </c>
      <c r="X40" s="443">
        <v>2022</v>
      </c>
      <c r="Y40" s="434">
        <v>2024</v>
      </c>
      <c r="Z40" s="519" t="s">
        <v>3303</v>
      </c>
      <c r="AA40" s="445"/>
      <c r="AB40" s="463" t="s">
        <v>207</v>
      </c>
      <c r="AC40" s="446" t="s">
        <v>705</v>
      </c>
      <c r="AD40" s="462" t="s">
        <v>1037</v>
      </c>
      <c r="AE40" s="462" t="s">
        <v>1034</v>
      </c>
      <c r="AF40" s="463" t="s">
        <v>1038</v>
      </c>
      <c r="AG40" s="446"/>
      <c r="AH40" s="463" t="s">
        <v>207</v>
      </c>
      <c r="AI40" s="447">
        <v>2021</v>
      </c>
      <c r="AJ40" s="441">
        <v>8838</v>
      </c>
      <c r="AK40" s="441">
        <v>8770</v>
      </c>
      <c r="AL40" s="448"/>
      <c r="AM40" s="449"/>
      <c r="AN40" s="450">
        <v>2024</v>
      </c>
      <c r="AO40" s="442">
        <v>8811</v>
      </c>
      <c r="AP40" s="451">
        <v>0.3</v>
      </c>
      <c r="AQ40" s="442">
        <v>8743</v>
      </c>
      <c r="AR40" s="451">
        <v>0.3</v>
      </c>
      <c r="AS40" s="452"/>
      <c r="AT40" s="449" t="s">
        <v>207</v>
      </c>
      <c r="AU40" s="453" t="s">
        <v>207</v>
      </c>
      <c r="AV40" s="520" t="s">
        <v>3304</v>
      </c>
      <c r="AW40" s="447">
        <v>2021</v>
      </c>
      <c r="AX40" s="441"/>
      <c r="AY40" s="441" t="s">
        <v>207</v>
      </c>
      <c r="AZ40" s="448"/>
      <c r="BA40" s="449"/>
      <c r="BB40" s="450">
        <v>2024</v>
      </c>
      <c r="BC40" s="442"/>
      <c r="BD40" s="451" t="s">
        <v>207</v>
      </c>
      <c r="BE40" s="442"/>
      <c r="BF40" s="451" t="s">
        <v>207</v>
      </c>
      <c r="BG40" s="452"/>
      <c r="BH40" s="449" t="s">
        <v>207</v>
      </c>
      <c r="BI40" s="453" t="s">
        <v>207</v>
      </c>
      <c r="BJ40" s="520"/>
    </row>
    <row r="41" spans="1:62">
      <c r="A41" s="514" t="s">
        <v>1040</v>
      </c>
      <c r="B41" s="515" t="s">
        <v>1041</v>
      </c>
      <c r="C41" s="516">
        <v>2022</v>
      </c>
      <c r="D41" s="513" t="s">
        <v>716</v>
      </c>
      <c r="E41" s="517">
        <v>1025054</v>
      </c>
      <c r="F41" s="435">
        <v>1025054</v>
      </c>
      <c r="G41" s="436">
        <v>44761</v>
      </c>
      <c r="H41" s="461" t="s">
        <v>1042</v>
      </c>
      <c r="I41" s="462" t="s">
        <v>1041</v>
      </c>
      <c r="J41" s="518" t="s">
        <v>1043</v>
      </c>
      <c r="K41" s="464" t="s">
        <v>1041</v>
      </c>
      <c r="L41" s="518" t="s">
        <v>1044</v>
      </c>
      <c r="M41" s="463" t="s">
        <v>1045</v>
      </c>
      <c r="N41" s="461" t="s">
        <v>12</v>
      </c>
      <c r="O41" s="463" t="s">
        <v>29</v>
      </c>
      <c r="P41" s="437" t="s">
        <v>719</v>
      </c>
      <c r="Q41" s="438"/>
      <c r="R41" s="438"/>
      <c r="S41" s="439"/>
      <c r="T41" s="440">
        <v>4525</v>
      </c>
      <c r="U41" s="441">
        <v>5</v>
      </c>
      <c r="V41" s="441">
        <v>2</v>
      </c>
      <c r="W41" s="442" t="s">
        <v>207</v>
      </c>
      <c r="X41" s="443">
        <v>2022</v>
      </c>
      <c r="Y41" s="434">
        <v>2024</v>
      </c>
      <c r="Z41" s="519" t="s">
        <v>3305</v>
      </c>
      <c r="AA41" s="445"/>
      <c r="AB41" s="463" t="s">
        <v>207</v>
      </c>
      <c r="AC41" s="446" t="s">
        <v>705</v>
      </c>
      <c r="AD41" s="462" t="s">
        <v>1046</v>
      </c>
      <c r="AE41" s="462" t="s">
        <v>1042</v>
      </c>
      <c r="AF41" s="463" t="s">
        <v>1047</v>
      </c>
      <c r="AG41" s="446"/>
      <c r="AH41" s="463" t="s">
        <v>207</v>
      </c>
      <c r="AI41" s="447">
        <v>2021</v>
      </c>
      <c r="AJ41" s="441">
        <v>8518</v>
      </c>
      <c r="AK41" s="441">
        <v>8465</v>
      </c>
      <c r="AL41" s="448"/>
      <c r="AM41" s="449"/>
      <c r="AN41" s="450">
        <v>2024</v>
      </c>
      <c r="AO41" s="442">
        <v>8262</v>
      </c>
      <c r="AP41" s="451">
        <v>3</v>
      </c>
      <c r="AQ41" s="442">
        <v>8211</v>
      </c>
      <c r="AR41" s="451">
        <v>3</v>
      </c>
      <c r="AS41" s="452"/>
      <c r="AT41" s="449" t="s">
        <v>207</v>
      </c>
      <c r="AU41" s="453" t="s">
        <v>207</v>
      </c>
      <c r="AV41" s="520" t="s">
        <v>3306</v>
      </c>
      <c r="AW41" s="447">
        <v>2021</v>
      </c>
      <c r="AX41" s="441"/>
      <c r="AY41" s="441" t="s">
        <v>207</v>
      </c>
      <c r="AZ41" s="448"/>
      <c r="BA41" s="449"/>
      <c r="BB41" s="450">
        <v>2024</v>
      </c>
      <c r="BC41" s="442"/>
      <c r="BD41" s="451" t="s">
        <v>207</v>
      </c>
      <c r="BE41" s="442"/>
      <c r="BF41" s="451" t="s">
        <v>207</v>
      </c>
      <c r="BG41" s="452"/>
      <c r="BH41" s="449" t="s">
        <v>207</v>
      </c>
      <c r="BI41" s="453" t="s">
        <v>207</v>
      </c>
      <c r="BJ41" s="520"/>
    </row>
    <row r="42" spans="1:62">
      <c r="A42" s="514" t="s">
        <v>1049</v>
      </c>
      <c r="B42" s="515" t="s">
        <v>1050</v>
      </c>
      <c r="C42" s="516">
        <v>2022</v>
      </c>
      <c r="D42" s="513" t="s">
        <v>716</v>
      </c>
      <c r="E42" s="517">
        <v>1035055</v>
      </c>
      <c r="F42" s="435">
        <v>1035055</v>
      </c>
      <c r="G42" s="436">
        <v>44770</v>
      </c>
      <c r="H42" s="461" t="s">
        <v>1051</v>
      </c>
      <c r="I42" s="462" t="s">
        <v>1050</v>
      </c>
      <c r="J42" s="518" t="s">
        <v>1052</v>
      </c>
      <c r="K42" s="464" t="s">
        <v>1050</v>
      </c>
      <c r="L42" s="518" t="s">
        <v>1052</v>
      </c>
      <c r="M42" s="463" t="s">
        <v>1051</v>
      </c>
      <c r="N42" s="461" t="s">
        <v>37</v>
      </c>
      <c r="O42" s="463" t="s">
        <v>40</v>
      </c>
      <c r="P42" s="437" t="s">
        <v>719</v>
      </c>
      <c r="Q42" s="438"/>
      <c r="R42" s="438"/>
      <c r="S42" s="439"/>
      <c r="T42" s="440">
        <v>45213.878220000006</v>
      </c>
      <c r="U42" s="441">
        <v>1</v>
      </c>
      <c r="V42" s="441">
        <v>1</v>
      </c>
      <c r="W42" s="442" t="s">
        <v>207</v>
      </c>
      <c r="X42" s="443">
        <v>2022</v>
      </c>
      <c r="Y42" s="434">
        <v>2024</v>
      </c>
      <c r="Z42" s="519" t="s">
        <v>3307</v>
      </c>
      <c r="AA42" s="445" t="s">
        <v>705</v>
      </c>
      <c r="AB42" s="463" t="s">
        <v>1053</v>
      </c>
      <c r="AC42" s="446"/>
      <c r="AD42" s="462" t="s">
        <v>207</v>
      </c>
      <c r="AE42" s="462" t="s">
        <v>207</v>
      </c>
      <c r="AF42" s="463" t="s">
        <v>207</v>
      </c>
      <c r="AG42" s="446"/>
      <c r="AH42" s="463" t="s">
        <v>207</v>
      </c>
      <c r="AI42" s="447">
        <v>2021</v>
      </c>
      <c r="AJ42" s="441">
        <v>8190</v>
      </c>
      <c r="AK42" s="441">
        <v>8164</v>
      </c>
      <c r="AL42" s="448">
        <v>5.05</v>
      </c>
      <c r="AM42" s="449" t="s">
        <v>821</v>
      </c>
      <c r="AN42" s="450">
        <v>2024</v>
      </c>
      <c r="AO42" s="442">
        <v>9002</v>
      </c>
      <c r="AP42" s="451">
        <v>-9.92</v>
      </c>
      <c r="AQ42" s="442">
        <v>8972</v>
      </c>
      <c r="AR42" s="451">
        <v>-9.9</v>
      </c>
      <c r="AS42" s="452">
        <v>4.45</v>
      </c>
      <c r="AT42" s="449" t="s">
        <v>821</v>
      </c>
      <c r="AU42" s="453">
        <v>11.88</v>
      </c>
      <c r="AV42" s="520" t="s">
        <v>3308</v>
      </c>
      <c r="AW42" s="447">
        <v>2021</v>
      </c>
      <c r="AX42" s="441"/>
      <c r="AY42" s="441" t="s">
        <v>207</v>
      </c>
      <c r="AZ42" s="448"/>
      <c r="BA42" s="449"/>
      <c r="BB42" s="450">
        <v>2024</v>
      </c>
      <c r="BC42" s="442"/>
      <c r="BD42" s="451" t="s">
        <v>207</v>
      </c>
      <c r="BE42" s="442"/>
      <c r="BF42" s="451" t="s">
        <v>207</v>
      </c>
      <c r="BG42" s="452"/>
      <c r="BH42" s="449" t="s">
        <v>207</v>
      </c>
      <c r="BI42" s="453" t="s">
        <v>207</v>
      </c>
      <c r="BJ42" s="520"/>
    </row>
    <row r="43" spans="1:62">
      <c r="A43" s="514" t="s">
        <v>1055</v>
      </c>
      <c r="B43" s="515" t="s">
        <v>1056</v>
      </c>
      <c r="C43" s="516">
        <v>2022</v>
      </c>
      <c r="D43" s="513" t="s">
        <v>750</v>
      </c>
      <c r="E43" s="517">
        <v>3043056</v>
      </c>
      <c r="F43" s="435">
        <v>3043056</v>
      </c>
      <c r="G43" s="436">
        <v>44755</v>
      </c>
      <c r="H43" s="461" t="s">
        <v>1057</v>
      </c>
      <c r="I43" s="462" t="s">
        <v>1056</v>
      </c>
      <c r="J43" s="518" t="s">
        <v>1058</v>
      </c>
      <c r="K43" s="464" t="s">
        <v>1056</v>
      </c>
      <c r="L43" s="518" t="s">
        <v>1058</v>
      </c>
      <c r="M43" s="463" t="s">
        <v>1059</v>
      </c>
      <c r="N43" s="461" t="s">
        <v>48</v>
      </c>
      <c r="O43" s="463" t="s">
        <v>50</v>
      </c>
      <c r="P43" s="437"/>
      <c r="Q43" s="438"/>
      <c r="R43" s="438" t="s">
        <v>753</v>
      </c>
      <c r="S43" s="439"/>
      <c r="T43" s="440" t="s">
        <v>207</v>
      </c>
      <c r="U43" s="441" t="s">
        <v>207</v>
      </c>
      <c r="V43" s="441" t="s">
        <v>207</v>
      </c>
      <c r="W43" s="442">
        <v>48</v>
      </c>
      <c r="X43" s="443">
        <v>2022</v>
      </c>
      <c r="Y43" s="434">
        <v>2024</v>
      </c>
      <c r="Z43" s="519"/>
      <c r="AA43" s="445"/>
      <c r="AB43" s="463" t="s">
        <v>207</v>
      </c>
      <c r="AC43" s="446" t="s">
        <v>705</v>
      </c>
      <c r="AD43" s="462" t="s">
        <v>1060</v>
      </c>
      <c r="AE43" s="462" t="s">
        <v>1061</v>
      </c>
      <c r="AF43" s="463" t="s">
        <v>1062</v>
      </c>
      <c r="AG43" s="446"/>
      <c r="AH43" s="463" t="s">
        <v>207</v>
      </c>
      <c r="AI43" s="447">
        <v>2021</v>
      </c>
      <c r="AJ43" s="441"/>
      <c r="AK43" s="441" t="s">
        <v>207</v>
      </c>
      <c r="AL43" s="448"/>
      <c r="AM43" s="449"/>
      <c r="AN43" s="450">
        <v>2024</v>
      </c>
      <c r="AO43" s="442"/>
      <c r="AP43" s="451" t="s">
        <v>207</v>
      </c>
      <c r="AQ43" s="442"/>
      <c r="AR43" s="451" t="s">
        <v>207</v>
      </c>
      <c r="AS43" s="452"/>
      <c r="AT43" s="449" t="s">
        <v>207</v>
      </c>
      <c r="AU43" s="453" t="s">
        <v>207</v>
      </c>
      <c r="AV43" s="520"/>
      <c r="AW43" s="447">
        <v>2021</v>
      </c>
      <c r="AX43" s="441">
        <v>653</v>
      </c>
      <c r="AY43" s="441">
        <v>653</v>
      </c>
      <c r="AZ43" s="448"/>
      <c r="BA43" s="449"/>
      <c r="BB43" s="450">
        <v>2024</v>
      </c>
      <c r="BC43" s="442"/>
      <c r="BD43" s="451" t="s">
        <v>207</v>
      </c>
      <c r="BE43" s="442"/>
      <c r="BF43" s="451" t="s">
        <v>207</v>
      </c>
      <c r="BG43" s="452"/>
      <c r="BH43" s="449" t="s">
        <v>207</v>
      </c>
      <c r="BI43" s="453" t="s">
        <v>207</v>
      </c>
      <c r="BJ43" s="520"/>
    </row>
    <row r="44" spans="1:62">
      <c r="A44" s="514" t="s">
        <v>1073</v>
      </c>
      <c r="B44" s="515" t="s">
        <v>1074</v>
      </c>
      <c r="C44" s="516">
        <v>2022</v>
      </c>
      <c r="D44" s="513" t="s">
        <v>716</v>
      </c>
      <c r="E44" s="517">
        <v>1083061</v>
      </c>
      <c r="F44" s="435">
        <v>1083061</v>
      </c>
      <c r="G44" s="436">
        <v>44767</v>
      </c>
      <c r="H44" s="461" t="s">
        <v>1075</v>
      </c>
      <c r="I44" s="462" t="s">
        <v>1074</v>
      </c>
      <c r="J44" s="518" t="s">
        <v>1076</v>
      </c>
      <c r="K44" s="464" t="s">
        <v>1074</v>
      </c>
      <c r="L44" s="518" t="s">
        <v>1077</v>
      </c>
      <c r="M44" s="463" t="s">
        <v>1075</v>
      </c>
      <c r="N44" s="461" t="s">
        <v>548</v>
      </c>
      <c r="O44" s="463" t="s">
        <v>96</v>
      </c>
      <c r="P44" s="437" t="s">
        <v>719</v>
      </c>
      <c r="Q44" s="438"/>
      <c r="R44" s="438"/>
      <c r="S44" s="439"/>
      <c r="T44" s="440">
        <v>3868.8449339999997</v>
      </c>
      <c r="U44" s="441">
        <v>1</v>
      </c>
      <c r="V44" s="441">
        <v>1</v>
      </c>
      <c r="W44" s="442" t="s">
        <v>207</v>
      </c>
      <c r="X44" s="443">
        <v>2022</v>
      </c>
      <c r="Y44" s="434">
        <v>2024</v>
      </c>
      <c r="Z44" s="519" t="s">
        <v>1082</v>
      </c>
      <c r="AA44" s="445"/>
      <c r="AB44" s="463" t="s">
        <v>207</v>
      </c>
      <c r="AC44" s="446" t="s">
        <v>705</v>
      </c>
      <c r="AD44" s="462" t="s">
        <v>1078</v>
      </c>
      <c r="AE44" s="462" t="s">
        <v>1079</v>
      </c>
      <c r="AF44" s="463" t="s">
        <v>1080</v>
      </c>
      <c r="AG44" s="446"/>
      <c r="AH44" s="463" t="s">
        <v>207</v>
      </c>
      <c r="AI44" s="447">
        <v>2021</v>
      </c>
      <c r="AJ44" s="441">
        <v>6592</v>
      </c>
      <c r="AK44" s="441">
        <v>6564</v>
      </c>
      <c r="AL44" s="448"/>
      <c r="AM44" s="449"/>
      <c r="AN44" s="450">
        <v>2024</v>
      </c>
      <c r="AO44" s="442">
        <v>6592</v>
      </c>
      <c r="AP44" s="451">
        <v>0</v>
      </c>
      <c r="AQ44" s="442">
        <v>6564</v>
      </c>
      <c r="AR44" s="451">
        <v>0</v>
      </c>
      <c r="AS44" s="452"/>
      <c r="AT44" s="449" t="s">
        <v>207</v>
      </c>
      <c r="AU44" s="453" t="s">
        <v>207</v>
      </c>
      <c r="AV44" s="520" t="s">
        <v>3309</v>
      </c>
      <c r="AW44" s="447">
        <v>2021</v>
      </c>
      <c r="AX44" s="441"/>
      <c r="AY44" s="441" t="s">
        <v>207</v>
      </c>
      <c r="AZ44" s="448"/>
      <c r="BA44" s="449"/>
      <c r="BB44" s="450">
        <v>2024</v>
      </c>
      <c r="BC44" s="442"/>
      <c r="BD44" s="451" t="s">
        <v>207</v>
      </c>
      <c r="BE44" s="442"/>
      <c r="BF44" s="451" t="s">
        <v>207</v>
      </c>
      <c r="BG44" s="452"/>
      <c r="BH44" s="449" t="s">
        <v>207</v>
      </c>
      <c r="BI44" s="453" t="s">
        <v>207</v>
      </c>
      <c r="BJ44" s="520"/>
    </row>
    <row r="45" spans="1:62">
      <c r="A45" s="514" t="s">
        <v>1083</v>
      </c>
      <c r="B45" s="515" t="s">
        <v>1084</v>
      </c>
      <c r="C45" s="516">
        <v>2022</v>
      </c>
      <c r="D45" s="513" t="s">
        <v>750</v>
      </c>
      <c r="E45" s="517">
        <v>3043062</v>
      </c>
      <c r="F45" s="435">
        <v>3043062</v>
      </c>
      <c r="G45" s="436">
        <v>44746</v>
      </c>
      <c r="H45" s="461" t="s">
        <v>1085</v>
      </c>
      <c r="I45" s="462" t="s">
        <v>1084</v>
      </c>
      <c r="J45" s="518" t="s">
        <v>1086</v>
      </c>
      <c r="K45" s="464" t="s">
        <v>1084</v>
      </c>
      <c r="L45" s="518" t="s">
        <v>1086</v>
      </c>
      <c r="M45" s="463" t="s">
        <v>1085</v>
      </c>
      <c r="N45" s="461" t="s">
        <v>48</v>
      </c>
      <c r="O45" s="463" t="s">
        <v>50</v>
      </c>
      <c r="P45" s="437"/>
      <c r="Q45" s="438"/>
      <c r="R45" s="438" t="s">
        <v>753</v>
      </c>
      <c r="S45" s="439"/>
      <c r="T45" s="440" t="s">
        <v>207</v>
      </c>
      <c r="U45" s="441" t="s">
        <v>207</v>
      </c>
      <c r="V45" s="441" t="s">
        <v>207</v>
      </c>
      <c r="W45" s="442">
        <v>110</v>
      </c>
      <c r="X45" s="443">
        <v>2022</v>
      </c>
      <c r="Y45" s="434">
        <v>2024</v>
      </c>
      <c r="Z45" s="519" t="s">
        <v>3310</v>
      </c>
      <c r="AA45" s="445"/>
      <c r="AB45" s="463" t="s">
        <v>207</v>
      </c>
      <c r="AC45" s="446" t="s">
        <v>705</v>
      </c>
      <c r="AD45" s="462" t="s">
        <v>1087</v>
      </c>
      <c r="AE45" s="462" t="s">
        <v>1085</v>
      </c>
      <c r="AF45" s="463" t="s">
        <v>1088</v>
      </c>
      <c r="AG45" s="446"/>
      <c r="AH45" s="463" t="s">
        <v>207</v>
      </c>
      <c r="AI45" s="447">
        <v>2021</v>
      </c>
      <c r="AJ45" s="441"/>
      <c r="AK45" s="441" t="s">
        <v>207</v>
      </c>
      <c r="AL45" s="448"/>
      <c r="AM45" s="449"/>
      <c r="AN45" s="450">
        <v>2024</v>
      </c>
      <c r="AO45" s="442"/>
      <c r="AP45" s="451" t="s">
        <v>207</v>
      </c>
      <c r="AQ45" s="442"/>
      <c r="AR45" s="451" t="s">
        <v>207</v>
      </c>
      <c r="AS45" s="452"/>
      <c r="AT45" s="449" t="s">
        <v>207</v>
      </c>
      <c r="AU45" s="453" t="s">
        <v>207</v>
      </c>
      <c r="AV45" s="520"/>
      <c r="AW45" s="447">
        <v>2021</v>
      </c>
      <c r="AX45" s="441">
        <v>1223</v>
      </c>
      <c r="AY45" s="441">
        <v>1223</v>
      </c>
      <c r="AZ45" s="448"/>
      <c r="BA45" s="449"/>
      <c r="BB45" s="450">
        <v>2024</v>
      </c>
      <c r="BC45" s="442">
        <v>1200</v>
      </c>
      <c r="BD45" s="451">
        <v>1.88</v>
      </c>
      <c r="BE45" s="442">
        <v>1200</v>
      </c>
      <c r="BF45" s="451">
        <v>1.88</v>
      </c>
      <c r="BG45" s="452"/>
      <c r="BH45" s="449" t="s">
        <v>207</v>
      </c>
      <c r="BI45" s="453" t="s">
        <v>207</v>
      </c>
      <c r="BJ45" s="520" t="s">
        <v>3311</v>
      </c>
    </row>
    <row r="46" spans="1:62">
      <c r="A46" s="514" t="s">
        <v>1091</v>
      </c>
      <c r="B46" s="515" t="s">
        <v>1092</v>
      </c>
      <c r="C46" s="516">
        <v>2022</v>
      </c>
      <c r="D46" s="513" t="s">
        <v>716</v>
      </c>
      <c r="E46" s="517">
        <v>1016063</v>
      </c>
      <c r="F46" s="435">
        <v>1016063</v>
      </c>
      <c r="G46" s="436">
        <v>44734</v>
      </c>
      <c r="H46" s="461" t="s">
        <v>1093</v>
      </c>
      <c r="I46" s="462" t="s">
        <v>1092</v>
      </c>
      <c r="J46" s="518" t="s">
        <v>1094</v>
      </c>
      <c r="K46" s="464" t="s">
        <v>1092</v>
      </c>
      <c r="L46" s="518" t="s">
        <v>1095</v>
      </c>
      <c r="M46" s="463" t="s">
        <v>1096</v>
      </c>
      <c r="N46" s="461" t="s">
        <v>12</v>
      </c>
      <c r="O46" s="463" t="s">
        <v>20</v>
      </c>
      <c r="P46" s="437" t="s">
        <v>719</v>
      </c>
      <c r="Q46" s="438"/>
      <c r="R46" s="438"/>
      <c r="S46" s="439"/>
      <c r="T46" s="440">
        <v>2899.4703060000002</v>
      </c>
      <c r="U46" s="441">
        <v>3</v>
      </c>
      <c r="V46" s="441">
        <v>1</v>
      </c>
      <c r="W46" s="442" t="s">
        <v>207</v>
      </c>
      <c r="X46" s="443">
        <v>2022</v>
      </c>
      <c r="Y46" s="434">
        <v>2024</v>
      </c>
      <c r="Z46" s="519" t="s">
        <v>3312</v>
      </c>
      <c r="AA46" s="445"/>
      <c r="AB46" s="463" t="s">
        <v>207</v>
      </c>
      <c r="AC46" s="446" t="s">
        <v>705</v>
      </c>
      <c r="AD46" s="462" t="s">
        <v>1097</v>
      </c>
      <c r="AE46" s="462" t="s">
        <v>1098</v>
      </c>
      <c r="AF46" s="463" t="s">
        <v>1099</v>
      </c>
      <c r="AG46" s="446"/>
      <c r="AH46" s="463" t="s">
        <v>207</v>
      </c>
      <c r="AI46" s="447">
        <v>2021</v>
      </c>
      <c r="AJ46" s="441">
        <v>5300</v>
      </c>
      <c r="AK46" s="441">
        <v>5245</v>
      </c>
      <c r="AL46" s="448"/>
      <c r="AM46" s="449"/>
      <c r="AN46" s="450">
        <v>2024</v>
      </c>
      <c r="AO46" s="442">
        <v>5779</v>
      </c>
      <c r="AP46" s="451">
        <v>-9.0399999999999991</v>
      </c>
      <c r="AQ46" s="442">
        <v>5723</v>
      </c>
      <c r="AR46" s="451">
        <v>-9.1199999999999992</v>
      </c>
      <c r="AS46" s="452"/>
      <c r="AT46" s="449" t="s">
        <v>207</v>
      </c>
      <c r="AU46" s="453">
        <v>10</v>
      </c>
      <c r="AV46" s="520" t="s">
        <v>3313</v>
      </c>
      <c r="AW46" s="447">
        <v>2021</v>
      </c>
      <c r="AX46" s="441"/>
      <c r="AY46" s="441" t="s">
        <v>207</v>
      </c>
      <c r="AZ46" s="448"/>
      <c r="BA46" s="449"/>
      <c r="BB46" s="450">
        <v>2024</v>
      </c>
      <c r="BC46" s="442"/>
      <c r="BD46" s="451" t="s">
        <v>207</v>
      </c>
      <c r="BE46" s="442"/>
      <c r="BF46" s="451" t="s">
        <v>207</v>
      </c>
      <c r="BG46" s="452"/>
      <c r="BH46" s="449" t="s">
        <v>207</v>
      </c>
      <c r="BI46" s="453" t="s">
        <v>207</v>
      </c>
      <c r="BJ46" s="520"/>
    </row>
    <row r="47" spans="1:62">
      <c r="A47" s="514" t="s">
        <v>1104</v>
      </c>
      <c r="B47" s="515" t="s">
        <v>1105</v>
      </c>
      <c r="C47" s="516">
        <v>2022</v>
      </c>
      <c r="D47" s="513" t="s">
        <v>716</v>
      </c>
      <c r="E47" s="517">
        <v>1081064</v>
      </c>
      <c r="F47" s="435">
        <v>1081064</v>
      </c>
      <c r="G47" s="436">
        <v>44810</v>
      </c>
      <c r="H47" s="461" t="s">
        <v>1106</v>
      </c>
      <c r="I47" s="462" t="s">
        <v>1105</v>
      </c>
      <c r="J47" s="518" t="s">
        <v>1107</v>
      </c>
      <c r="K47" s="464" t="s">
        <v>1105</v>
      </c>
      <c r="L47" s="518" t="s">
        <v>1107</v>
      </c>
      <c r="M47" s="463" t="s">
        <v>1106</v>
      </c>
      <c r="N47" s="461" t="s">
        <v>93</v>
      </c>
      <c r="O47" s="463" t="s">
        <v>94</v>
      </c>
      <c r="P47" s="437" t="s">
        <v>719</v>
      </c>
      <c r="Q47" s="438"/>
      <c r="R47" s="438"/>
      <c r="S47" s="439"/>
      <c r="T47" s="440">
        <v>3541.5422640000006</v>
      </c>
      <c r="U47" s="441">
        <v>10</v>
      </c>
      <c r="V47" s="441">
        <v>1</v>
      </c>
      <c r="W47" s="442" t="s">
        <v>207</v>
      </c>
      <c r="X47" s="443">
        <v>2022</v>
      </c>
      <c r="Y47" s="434">
        <v>2024</v>
      </c>
      <c r="Z47" s="519" t="s">
        <v>3314</v>
      </c>
      <c r="AA47" s="445"/>
      <c r="AB47" s="463" t="s">
        <v>207</v>
      </c>
      <c r="AC47" s="446" t="s">
        <v>705</v>
      </c>
      <c r="AD47" s="462" t="s">
        <v>1108</v>
      </c>
      <c r="AE47" s="462" t="s">
        <v>1109</v>
      </c>
      <c r="AF47" s="463" t="s">
        <v>1110</v>
      </c>
      <c r="AG47" s="446"/>
      <c r="AH47" s="463" t="s">
        <v>207</v>
      </c>
      <c r="AI47" s="447">
        <v>2021</v>
      </c>
      <c r="AJ47" s="441">
        <v>6405</v>
      </c>
      <c r="AK47" s="441">
        <v>6481</v>
      </c>
      <c r="AL47" s="448">
        <v>31.4</v>
      </c>
      <c r="AM47" s="449" t="s">
        <v>764</v>
      </c>
      <c r="AN47" s="450">
        <v>2024</v>
      </c>
      <c r="AO47" s="442">
        <v>6340</v>
      </c>
      <c r="AP47" s="451">
        <v>1.01</v>
      </c>
      <c r="AQ47" s="442">
        <v>6416</v>
      </c>
      <c r="AR47" s="451">
        <v>1</v>
      </c>
      <c r="AS47" s="452">
        <v>31.08</v>
      </c>
      <c r="AT47" s="449" t="s">
        <v>764</v>
      </c>
      <c r="AU47" s="453">
        <v>1.01</v>
      </c>
      <c r="AV47" s="520" t="s">
        <v>3315</v>
      </c>
      <c r="AW47" s="447">
        <v>2021</v>
      </c>
      <c r="AX47" s="441"/>
      <c r="AY47" s="441" t="s">
        <v>207</v>
      </c>
      <c r="AZ47" s="448"/>
      <c r="BA47" s="449"/>
      <c r="BB47" s="450">
        <v>2024</v>
      </c>
      <c r="BC47" s="442"/>
      <c r="BD47" s="451" t="s">
        <v>207</v>
      </c>
      <c r="BE47" s="442"/>
      <c r="BF47" s="451" t="s">
        <v>207</v>
      </c>
      <c r="BG47" s="452"/>
      <c r="BH47" s="449" t="s">
        <v>207</v>
      </c>
      <c r="BI47" s="453" t="s">
        <v>207</v>
      </c>
      <c r="BJ47" s="520"/>
    </row>
    <row r="48" spans="1:62">
      <c r="A48" s="514" t="s">
        <v>1112</v>
      </c>
      <c r="B48" s="515" t="s">
        <v>1113</v>
      </c>
      <c r="C48" s="516">
        <v>2022</v>
      </c>
      <c r="D48" s="513" t="s">
        <v>716</v>
      </c>
      <c r="E48" s="517">
        <v>1009065</v>
      </c>
      <c r="F48" s="435">
        <v>1009065</v>
      </c>
      <c r="G48" s="436">
        <v>44773</v>
      </c>
      <c r="H48" s="461" t="s">
        <v>1114</v>
      </c>
      <c r="I48" s="462" t="s">
        <v>1113</v>
      </c>
      <c r="J48" s="518" t="s">
        <v>1115</v>
      </c>
      <c r="K48" s="464" t="s">
        <v>1113</v>
      </c>
      <c r="L48" s="518" t="s">
        <v>1115</v>
      </c>
      <c r="M48" s="463" t="s">
        <v>1114</v>
      </c>
      <c r="N48" s="461" t="s">
        <v>12</v>
      </c>
      <c r="O48" s="463" t="s">
        <v>13</v>
      </c>
      <c r="P48" s="437" t="s">
        <v>719</v>
      </c>
      <c r="Q48" s="438"/>
      <c r="R48" s="438"/>
      <c r="S48" s="439"/>
      <c r="T48" s="440">
        <v>6837.9200280000005</v>
      </c>
      <c r="U48" s="441">
        <v>4</v>
      </c>
      <c r="V48" s="441">
        <v>2</v>
      </c>
      <c r="W48" s="442" t="s">
        <v>207</v>
      </c>
      <c r="X48" s="443">
        <v>2022</v>
      </c>
      <c r="Y48" s="434">
        <v>2024</v>
      </c>
      <c r="Z48" s="519" t="s">
        <v>3316</v>
      </c>
      <c r="AA48" s="445"/>
      <c r="AB48" s="463" t="s">
        <v>207</v>
      </c>
      <c r="AC48" s="446" t="s">
        <v>705</v>
      </c>
      <c r="AD48" s="462" t="s">
        <v>1116</v>
      </c>
      <c r="AE48" s="462" t="s">
        <v>1117</v>
      </c>
      <c r="AF48" s="463" t="s">
        <v>1118</v>
      </c>
      <c r="AG48" s="446"/>
      <c r="AH48" s="463" t="s">
        <v>207</v>
      </c>
      <c r="AI48" s="447">
        <v>2021</v>
      </c>
      <c r="AJ48" s="441">
        <v>12533</v>
      </c>
      <c r="AK48" s="441">
        <v>12453</v>
      </c>
      <c r="AL48" s="448"/>
      <c r="AM48" s="449"/>
      <c r="AN48" s="450">
        <v>2024</v>
      </c>
      <c r="AO48" s="442">
        <v>12157</v>
      </c>
      <c r="AP48" s="451">
        <v>3</v>
      </c>
      <c r="AQ48" s="442">
        <v>12079</v>
      </c>
      <c r="AR48" s="451">
        <v>3</v>
      </c>
      <c r="AS48" s="452"/>
      <c r="AT48" s="449" t="s">
        <v>207</v>
      </c>
      <c r="AU48" s="453" t="s">
        <v>207</v>
      </c>
      <c r="AV48" s="520" t="s">
        <v>3317</v>
      </c>
      <c r="AW48" s="447">
        <v>2021</v>
      </c>
      <c r="AX48" s="441"/>
      <c r="AY48" s="441" t="s">
        <v>207</v>
      </c>
      <c r="AZ48" s="448"/>
      <c r="BA48" s="449"/>
      <c r="BB48" s="450">
        <v>2024</v>
      </c>
      <c r="BC48" s="442"/>
      <c r="BD48" s="451" t="s">
        <v>207</v>
      </c>
      <c r="BE48" s="442"/>
      <c r="BF48" s="451" t="s">
        <v>207</v>
      </c>
      <c r="BG48" s="452"/>
      <c r="BH48" s="449" t="s">
        <v>207</v>
      </c>
      <c r="BI48" s="453" t="s">
        <v>207</v>
      </c>
      <c r="BJ48" s="520"/>
    </row>
    <row r="49" spans="1:62">
      <c r="A49" s="514" t="s">
        <v>1119</v>
      </c>
      <c r="B49" s="515" t="s">
        <v>1120</v>
      </c>
      <c r="C49" s="516">
        <v>2022</v>
      </c>
      <c r="D49" s="513" t="s">
        <v>716</v>
      </c>
      <c r="E49" s="517">
        <v>1062066</v>
      </c>
      <c r="F49" s="435">
        <v>1062066</v>
      </c>
      <c r="G49" s="436">
        <v>44756</v>
      </c>
      <c r="H49" s="461" t="s">
        <v>1121</v>
      </c>
      <c r="I49" s="462" t="s">
        <v>1120</v>
      </c>
      <c r="J49" s="518" t="s">
        <v>1122</v>
      </c>
      <c r="K49" s="464" t="s">
        <v>1120</v>
      </c>
      <c r="L49" s="518" t="s">
        <v>1123</v>
      </c>
      <c r="M49" s="463" t="s">
        <v>1121</v>
      </c>
      <c r="N49" s="461" t="s">
        <v>70</v>
      </c>
      <c r="O49" s="463" t="s">
        <v>71</v>
      </c>
      <c r="P49" s="437" t="s">
        <v>719</v>
      </c>
      <c r="Q49" s="438"/>
      <c r="R49" s="438"/>
      <c r="S49" s="439"/>
      <c r="T49" s="440">
        <v>1667</v>
      </c>
      <c r="U49" s="441">
        <v>66</v>
      </c>
      <c r="V49" s="441">
        <v>1</v>
      </c>
      <c r="W49" s="442" t="s">
        <v>207</v>
      </c>
      <c r="X49" s="443">
        <v>2022</v>
      </c>
      <c r="Y49" s="434">
        <v>2024</v>
      </c>
      <c r="Z49" s="519" t="s">
        <v>3318</v>
      </c>
      <c r="AA49" s="445"/>
      <c r="AB49" s="463" t="s">
        <v>207</v>
      </c>
      <c r="AC49" s="446" t="s">
        <v>705</v>
      </c>
      <c r="AD49" s="462" t="s">
        <v>1124</v>
      </c>
      <c r="AE49" s="462" t="s">
        <v>1121</v>
      </c>
      <c r="AF49" s="463" t="s">
        <v>1125</v>
      </c>
      <c r="AG49" s="446"/>
      <c r="AH49" s="463" t="s">
        <v>207</v>
      </c>
      <c r="AI49" s="447">
        <v>2021</v>
      </c>
      <c r="AJ49" s="441">
        <v>2948</v>
      </c>
      <c r="AK49" s="441">
        <v>1729</v>
      </c>
      <c r="AL49" s="448"/>
      <c r="AM49" s="449"/>
      <c r="AN49" s="450">
        <v>2024</v>
      </c>
      <c r="AO49" s="442">
        <v>2860</v>
      </c>
      <c r="AP49" s="451">
        <v>2.98</v>
      </c>
      <c r="AQ49" s="442">
        <v>1677</v>
      </c>
      <c r="AR49" s="451">
        <v>3</v>
      </c>
      <c r="AS49" s="452"/>
      <c r="AT49" s="449" t="s">
        <v>207</v>
      </c>
      <c r="AU49" s="453" t="s">
        <v>207</v>
      </c>
      <c r="AV49" s="520" t="s">
        <v>3319</v>
      </c>
      <c r="AW49" s="447">
        <v>2021</v>
      </c>
      <c r="AX49" s="441"/>
      <c r="AY49" s="441" t="s">
        <v>207</v>
      </c>
      <c r="AZ49" s="448"/>
      <c r="BA49" s="449"/>
      <c r="BB49" s="450">
        <v>2024</v>
      </c>
      <c r="BC49" s="442"/>
      <c r="BD49" s="451" t="s">
        <v>207</v>
      </c>
      <c r="BE49" s="442"/>
      <c r="BF49" s="451" t="s">
        <v>207</v>
      </c>
      <c r="BG49" s="452"/>
      <c r="BH49" s="449" t="s">
        <v>207</v>
      </c>
      <c r="BI49" s="453" t="s">
        <v>207</v>
      </c>
      <c r="BJ49" s="520"/>
    </row>
    <row r="50" spans="1:62">
      <c r="A50" s="514" t="s">
        <v>1126</v>
      </c>
      <c r="B50" s="515" t="s">
        <v>1127</v>
      </c>
      <c r="C50" s="516">
        <v>2022</v>
      </c>
      <c r="D50" s="513" t="s">
        <v>716</v>
      </c>
      <c r="E50" s="517">
        <v>1024067</v>
      </c>
      <c r="F50" s="435">
        <v>1024067</v>
      </c>
      <c r="G50" s="436">
        <v>44769</v>
      </c>
      <c r="H50" s="461" t="s">
        <v>1128</v>
      </c>
      <c r="I50" s="462" t="s">
        <v>1127</v>
      </c>
      <c r="J50" s="518" t="s">
        <v>1129</v>
      </c>
      <c r="K50" s="464" t="s">
        <v>1127</v>
      </c>
      <c r="L50" s="518" t="s">
        <v>1129</v>
      </c>
      <c r="M50" s="463" t="s">
        <v>1128</v>
      </c>
      <c r="N50" s="461" t="s">
        <v>12</v>
      </c>
      <c r="O50" s="463" t="s">
        <v>28</v>
      </c>
      <c r="P50" s="437" t="s">
        <v>719</v>
      </c>
      <c r="Q50" s="438"/>
      <c r="R50" s="438"/>
      <c r="S50" s="439"/>
      <c r="T50" s="440">
        <v>3559</v>
      </c>
      <c r="U50" s="441">
        <v>2</v>
      </c>
      <c r="V50" s="441">
        <v>2</v>
      </c>
      <c r="W50" s="442" t="s">
        <v>207</v>
      </c>
      <c r="X50" s="443">
        <v>2022</v>
      </c>
      <c r="Y50" s="434">
        <v>2024</v>
      </c>
      <c r="Z50" s="519" t="s">
        <v>3320</v>
      </c>
      <c r="AA50" s="445"/>
      <c r="AB50" s="463" t="s">
        <v>207</v>
      </c>
      <c r="AC50" s="446" t="s">
        <v>705</v>
      </c>
      <c r="AD50" s="462" t="s">
        <v>1130</v>
      </c>
      <c r="AE50" s="462" t="s">
        <v>1131</v>
      </c>
      <c r="AF50" s="463" t="s">
        <v>1132</v>
      </c>
      <c r="AG50" s="446"/>
      <c r="AH50" s="463" t="s">
        <v>207</v>
      </c>
      <c r="AI50" s="447">
        <v>2021</v>
      </c>
      <c r="AJ50" s="441">
        <v>6651</v>
      </c>
      <c r="AK50" s="441">
        <v>6679</v>
      </c>
      <c r="AL50" s="448">
        <v>173.66</v>
      </c>
      <c r="AM50" s="449" t="s">
        <v>1133</v>
      </c>
      <c r="AN50" s="450">
        <v>2024</v>
      </c>
      <c r="AO50" s="442">
        <v>6451</v>
      </c>
      <c r="AP50" s="451">
        <v>3</v>
      </c>
      <c r="AQ50" s="442">
        <v>6478.6</v>
      </c>
      <c r="AR50" s="451">
        <v>3</v>
      </c>
      <c r="AS50" s="452">
        <v>168.45</v>
      </c>
      <c r="AT50" s="449" t="s">
        <v>1133</v>
      </c>
      <c r="AU50" s="453">
        <v>3</v>
      </c>
      <c r="AV50" s="520" t="s">
        <v>3321</v>
      </c>
      <c r="AW50" s="447">
        <v>2021</v>
      </c>
      <c r="AX50" s="441"/>
      <c r="AY50" s="441" t="s">
        <v>207</v>
      </c>
      <c r="AZ50" s="448"/>
      <c r="BA50" s="449"/>
      <c r="BB50" s="450">
        <v>2024</v>
      </c>
      <c r="BC50" s="442"/>
      <c r="BD50" s="451" t="s">
        <v>207</v>
      </c>
      <c r="BE50" s="442"/>
      <c r="BF50" s="451" t="s">
        <v>207</v>
      </c>
      <c r="BG50" s="452"/>
      <c r="BH50" s="449" t="s">
        <v>207</v>
      </c>
      <c r="BI50" s="453" t="s">
        <v>207</v>
      </c>
      <c r="BJ50" s="520"/>
    </row>
    <row r="51" spans="1:62">
      <c r="A51" s="514" t="s">
        <v>1135</v>
      </c>
      <c r="B51" s="515" t="s">
        <v>1136</v>
      </c>
      <c r="C51" s="516">
        <v>2022</v>
      </c>
      <c r="D51" s="513" t="s">
        <v>750</v>
      </c>
      <c r="E51" s="517">
        <v>3043068</v>
      </c>
      <c r="F51" s="435">
        <v>3043068</v>
      </c>
      <c r="G51" s="436">
        <v>44755</v>
      </c>
      <c r="H51" s="461" t="s">
        <v>1137</v>
      </c>
      <c r="I51" s="462" t="s">
        <v>1136</v>
      </c>
      <c r="J51" s="518" t="s">
        <v>1138</v>
      </c>
      <c r="K51" s="464" t="s">
        <v>1139</v>
      </c>
      <c r="L51" s="518" t="s">
        <v>1140</v>
      </c>
      <c r="M51" s="463" t="s">
        <v>1141</v>
      </c>
      <c r="N51" s="461" t="s">
        <v>48</v>
      </c>
      <c r="O51" s="463" t="s">
        <v>50</v>
      </c>
      <c r="P51" s="437"/>
      <c r="Q51" s="438"/>
      <c r="R51" s="438" t="s">
        <v>753</v>
      </c>
      <c r="S51" s="439"/>
      <c r="T51" s="440" t="s">
        <v>207</v>
      </c>
      <c r="U51" s="441" t="s">
        <v>207</v>
      </c>
      <c r="V51" s="441" t="s">
        <v>207</v>
      </c>
      <c r="W51" s="442">
        <v>109</v>
      </c>
      <c r="X51" s="443">
        <v>2022</v>
      </c>
      <c r="Y51" s="434">
        <v>2024</v>
      </c>
      <c r="Z51" s="519" t="s">
        <v>3322</v>
      </c>
      <c r="AA51" s="445"/>
      <c r="AB51" s="463" t="s">
        <v>207</v>
      </c>
      <c r="AC51" s="446" t="s">
        <v>705</v>
      </c>
      <c r="AD51" s="462" t="s">
        <v>1142</v>
      </c>
      <c r="AE51" s="462" t="s">
        <v>1143</v>
      </c>
      <c r="AF51" s="463" t="s">
        <v>1144</v>
      </c>
      <c r="AG51" s="446"/>
      <c r="AH51" s="463" t="s">
        <v>207</v>
      </c>
      <c r="AI51" s="447">
        <v>2021</v>
      </c>
      <c r="AJ51" s="441"/>
      <c r="AK51" s="441" t="s">
        <v>207</v>
      </c>
      <c r="AL51" s="448"/>
      <c r="AM51" s="449"/>
      <c r="AN51" s="450">
        <v>2024</v>
      </c>
      <c r="AO51" s="442"/>
      <c r="AP51" s="451" t="s">
        <v>207</v>
      </c>
      <c r="AQ51" s="442"/>
      <c r="AR51" s="451" t="s">
        <v>207</v>
      </c>
      <c r="AS51" s="452"/>
      <c r="AT51" s="449" t="s">
        <v>207</v>
      </c>
      <c r="AU51" s="453" t="s">
        <v>207</v>
      </c>
      <c r="AV51" s="520"/>
      <c r="AW51" s="447">
        <v>2021</v>
      </c>
      <c r="AX51" s="441">
        <v>1118</v>
      </c>
      <c r="AY51" s="441">
        <v>1118</v>
      </c>
      <c r="AZ51" s="448"/>
      <c r="BA51" s="449"/>
      <c r="BB51" s="450">
        <v>2024</v>
      </c>
      <c r="BC51" s="442">
        <v>1062</v>
      </c>
      <c r="BD51" s="451">
        <v>5</v>
      </c>
      <c r="BE51" s="442">
        <v>1062</v>
      </c>
      <c r="BF51" s="451">
        <v>5</v>
      </c>
      <c r="BG51" s="452"/>
      <c r="BH51" s="449" t="s">
        <v>207</v>
      </c>
      <c r="BI51" s="453" t="s">
        <v>207</v>
      </c>
      <c r="BJ51" s="520" t="s">
        <v>3323</v>
      </c>
    </row>
    <row r="52" spans="1:62">
      <c r="A52" s="514" t="s">
        <v>1146</v>
      </c>
      <c r="B52" s="515" t="s">
        <v>1147</v>
      </c>
      <c r="C52" s="516">
        <v>2022</v>
      </c>
      <c r="D52" s="513" t="s">
        <v>716</v>
      </c>
      <c r="E52" s="517">
        <v>1048069</v>
      </c>
      <c r="F52" s="435">
        <v>1048069</v>
      </c>
      <c r="G52" s="436">
        <v>44771</v>
      </c>
      <c r="H52" s="461" t="s">
        <v>1148</v>
      </c>
      <c r="I52" s="462" t="s">
        <v>1147</v>
      </c>
      <c r="J52" s="518" t="s">
        <v>1149</v>
      </c>
      <c r="K52" s="464" t="s">
        <v>1147</v>
      </c>
      <c r="L52" s="518" t="s">
        <v>1149</v>
      </c>
      <c r="M52" s="463" t="s">
        <v>1150</v>
      </c>
      <c r="N52" s="461" t="s">
        <v>48</v>
      </c>
      <c r="O52" s="463" t="s">
        <v>55</v>
      </c>
      <c r="P52" s="437" t="s">
        <v>719</v>
      </c>
      <c r="Q52" s="438"/>
      <c r="R52" s="438"/>
      <c r="S52" s="439"/>
      <c r="T52" s="440">
        <v>1970.7576908322001</v>
      </c>
      <c r="U52" s="441">
        <v>19</v>
      </c>
      <c r="V52" s="441">
        <v>1</v>
      </c>
      <c r="W52" s="442" t="s">
        <v>207</v>
      </c>
      <c r="X52" s="443">
        <v>2022</v>
      </c>
      <c r="Y52" s="434">
        <v>2024</v>
      </c>
      <c r="Z52" s="519" t="s">
        <v>3324</v>
      </c>
      <c r="AA52" s="445" t="s">
        <v>705</v>
      </c>
      <c r="AB52" s="463" t="s">
        <v>1151</v>
      </c>
      <c r="AC52" s="446"/>
      <c r="AD52" s="462" t="s">
        <v>207</v>
      </c>
      <c r="AE52" s="462" t="s">
        <v>207</v>
      </c>
      <c r="AF52" s="463" t="s">
        <v>207</v>
      </c>
      <c r="AG52" s="446"/>
      <c r="AH52" s="463" t="s">
        <v>207</v>
      </c>
      <c r="AI52" s="447">
        <v>2021</v>
      </c>
      <c r="AJ52" s="441">
        <v>3707</v>
      </c>
      <c r="AK52" s="441">
        <v>3839</v>
      </c>
      <c r="AL52" s="448">
        <v>6.24</v>
      </c>
      <c r="AM52" s="449" t="s">
        <v>1152</v>
      </c>
      <c r="AN52" s="450">
        <v>2024</v>
      </c>
      <c r="AO52" s="442">
        <v>3669</v>
      </c>
      <c r="AP52" s="451">
        <v>1.02</v>
      </c>
      <c r="AQ52" s="442">
        <v>3800</v>
      </c>
      <c r="AR52" s="451">
        <v>1.01</v>
      </c>
      <c r="AS52" s="452">
        <v>6.17</v>
      </c>
      <c r="AT52" s="449" t="s">
        <v>1152</v>
      </c>
      <c r="AU52" s="453">
        <v>1.1200000000000001</v>
      </c>
      <c r="AV52" s="520" t="s">
        <v>3325</v>
      </c>
      <c r="AW52" s="447">
        <v>2021</v>
      </c>
      <c r="AX52" s="441"/>
      <c r="AY52" s="441" t="s">
        <v>207</v>
      </c>
      <c r="AZ52" s="448"/>
      <c r="BA52" s="449"/>
      <c r="BB52" s="450">
        <v>2024</v>
      </c>
      <c r="BC52" s="442"/>
      <c r="BD52" s="451" t="s">
        <v>207</v>
      </c>
      <c r="BE52" s="442"/>
      <c r="BF52" s="451" t="s">
        <v>207</v>
      </c>
      <c r="BG52" s="452"/>
      <c r="BH52" s="449" t="s">
        <v>207</v>
      </c>
      <c r="BI52" s="453" t="s">
        <v>207</v>
      </c>
      <c r="BJ52" s="520"/>
    </row>
    <row r="53" spans="1:62">
      <c r="A53" s="514" t="s">
        <v>1154</v>
      </c>
      <c r="B53" s="515" t="s">
        <v>1155</v>
      </c>
      <c r="C53" s="516">
        <v>2022</v>
      </c>
      <c r="D53" s="513" t="s">
        <v>716</v>
      </c>
      <c r="E53" s="517">
        <v>1021070</v>
      </c>
      <c r="F53" s="435">
        <v>1021070</v>
      </c>
      <c r="G53" s="436">
        <v>44770</v>
      </c>
      <c r="H53" s="461" t="s">
        <v>1156</v>
      </c>
      <c r="I53" s="462" t="s">
        <v>1155</v>
      </c>
      <c r="J53" s="518" t="s">
        <v>1157</v>
      </c>
      <c r="K53" s="464" t="s">
        <v>1155</v>
      </c>
      <c r="L53" s="518" t="s">
        <v>1158</v>
      </c>
      <c r="M53" s="463" t="s">
        <v>1159</v>
      </c>
      <c r="N53" s="461" t="s">
        <v>12</v>
      </c>
      <c r="O53" s="463" t="s">
        <v>25</v>
      </c>
      <c r="P53" s="437" t="s">
        <v>719</v>
      </c>
      <c r="Q53" s="438"/>
      <c r="R53" s="438"/>
      <c r="S53" s="439"/>
      <c r="T53" s="440">
        <v>40782.104508534598</v>
      </c>
      <c r="U53" s="441">
        <v>2</v>
      </c>
      <c r="V53" s="441">
        <v>2</v>
      </c>
      <c r="W53" s="442" t="s">
        <v>207</v>
      </c>
      <c r="X53" s="443">
        <v>2022</v>
      </c>
      <c r="Y53" s="434">
        <v>2024</v>
      </c>
      <c r="Z53" s="519" t="s">
        <v>3326</v>
      </c>
      <c r="AA53" s="445"/>
      <c r="AB53" s="463" t="s">
        <v>207</v>
      </c>
      <c r="AC53" s="446" t="s">
        <v>705</v>
      </c>
      <c r="AD53" s="462" t="s">
        <v>1160</v>
      </c>
      <c r="AE53" s="462" t="s">
        <v>1161</v>
      </c>
      <c r="AF53" s="463" t="s">
        <v>1162</v>
      </c>
      <c r="AG53" s="446"/>
      <c r="AH53" s="463" t="s">
        <v>207</v>
      </c>
      <c r="AI53" s="447">
        <v>2021</v>
      </c>
      <c r="AJ53" s="441">
        <v>87378</v>
      </c>
      <c r="AK53" s="441">
        <v>83933</v>
      </c>
      <c r="AL53" s="448"/>
      <c r="AM53" s="449"/>
      <c r="AN53" s="450">
        <v>2024</v>
      </c>
      <c r="AO53" s="442">
        <v>84756.66</v>
      </c>
      <c r="AP53" s="451">
        <v>3</v>
      </c>
      <c r="AQ53" s="442">
        <v>81415.009999999995</v>
      </c>
      <c r="AR53" s="451">
        <v>3</v>
      </c>
      <c r="AS53" s="452"/>
      <c r="AT53" s="449" t="s">
        <v>207</v>
      </c>
      <c r="AU53" s="453">
        <v>5</v>
      </c>
      <c r="AV53" s="520" t="s">
        <v>3327</v>
      </c>
      <c r="AW53" s="447">
        <v>2021</v>
      </c>
      <c r="AX53" s="441"/>
      <c r="AY53" s="441" t="s">
        <v>207</v>
      </c>
      <c r="AZ53" s="448"/>
      <c r="BA53" s="449"/>
      <c r="BB53" s="450">
        <v>2024</v>
      </c>
      <c r="BC53" s="442"/>
      <c r="BD53" s="451" t="s">
        <v>207</v>
      </c>
      <c r="BE53" s="442"/>
      <c r="BF53" s="451" t="s">
        <v>207</v>
      </c>
      <c r="BG53" s="452"/>
      <c r="BH53" s="449" t="s">
        <v>207</v>
      </c>
      <c r="BI53" s="453" t="s">
        <v>207</v>
      </c>
      <c r="BJ53" s="520"/>
    </row>
    <row r="54" spans="1:62">
      <c r="A54" s="514" t="s">
        <v>1164</v>
      </c>
      <c r="B54" s="515" t="s">
        <v>1165</v>
      </c>
      <c r="C54" s="516">
        <v>2022</v>
      </c>
      <c r="D54" s="513" t="s">
        <v>716</v>
      </c>
      <c r="E54" s="517">
        <v>1056071</v>
      </c>
      <c r="F54" s="435">
        <v>1056071</v>
      </c>
      <c r="G54" s="436">
        <v>44885</v>
      </c>
      <c r="H54" s="461" t="s">
        <v>1166</v>
      </c>
      <c r="I54" s="462" t="s">
        <v>1165</v>
      </c>
      <c r="J54" s="518" t="s">
        <v>1167</v>
      </c>
      <c r="K54" s="464" t="s">
        <v>1165</v>
      </c>
      <c r="L54" s="518" t="s">
        <v>1167</v>
      </c>
      <c r="M54" s="463" t="s">
        <v>1166</v>
      </c>
      <c r="N54" s="461" t="s">
        <v>57</v>
      </c>
      <c r="O54" s="463" t="s">
        <v>64</v>
      </c>
      <c r="P54" s="437" t="s">
        <v>719</v>
      </c>
      <c r="Q54" s="438"/>
      <c r="R54" s="438"/>
      <c r="S54" s="439"/>
      <c r="T54" s="440">
        <v>2523.5294760000002</v>
      </c>
      <c r="U54" s="441">
        <v>1</v>
      </c>
      <c r="V54" s="441">
        <v>1</v>
      </c>
      <c r="W54" s="442" t="s">
        <v>207</v>
      </c>
      <c r="X54" s="443">
        <v>2022</v>
      </c>
      <c r="Y54" s="434">
        <v>2024</v>
      </c>
      <c r="Z54" s="519" t="s">
        <v>3328</v>
      </c>
      <c r="AA54" s="445"/>
      <c r="AB54" s="463" t="s">
        <v>207</v>
      </c>
      <c r="AC54" s="446" t="s">
        <v>705</v>
      </c>
      <c r="AD54" s="462" t="s">
        <v>1168</v>
      </c>
      <c r="AE54" s="462" t="s">
        <v>1166</v>
      </c>
      <c r="AF54" s="463" t="s">
        <v>1169</v>
      </c>
      <c r="AG54" s="446"/>
      <c r="AH54" s="463" t="s">
        <v>207</v>
      </c>
      <c r="AI54" s="447">
        <v>2021</v>
      </c>
      <c r="AJ54" s="441">
        <v>4539</v>
      </c>
      <c r="AK54" s="441">
        <v>1524</v>
      </c>
      <c r="AL54" s="448"/>
      <c r="AM54" s="449"/>
      <c r="AN54" s="450">
        <v>2024</v>
      </c>
      <c r="AO54" s="442">
        <v>4086</v>
      </c>
      <c r="AP54" s="451">
        <v>9.98</v>
      </c>
      <c r="AQ54" s="442">
        <v>1372</v>
      </c>
      <c r="AR54" s="451">
        <v>9.9700000000000006</v>
      </c>
      <c r="AS54" s="452"/>
      <c r="AT54" s="449" t="s">
        <v>207</v>
      </c>
      <c r="AU54" s="453" t="s">
        <v>207</v>
      </c>
      <c r="AV54" s="520" t="s">
        <v>3329</v>
      </c>
      <c r="AW54" s="447">
        <v>2021</v>
      </c>
      <c r="AX54" s="441"/>
      <c r="AY54" s="441" t="s">
        <v>207</v>
      </c>
      <c r="AZ54" s="448"/>
      <c r="BA54" s="449"/>
      <c r="BB54" s="450">
        <v>2024</v>
      </c>
      <c r="BC54" s="442"/>
      <c r="BD54" s="451" t="s">
        <v>207</v>
      </c>
      <c r="BE54" s="442"/>
      <c r="BF54" s="451" t="s">
        <v>207</v>
      </c>
      <c r="BG54" s="452"/>
      <c r="BH54" s="449" t="s">
        <v>207</v>
      </c>
      <c r="BI54" s="453" t="s">
        <v>207</v>
      </c>
      <c r="BJ54" s="520"/>
    </row>
    <row r="55" spans="1:62">
      <c r="A55" s="514" t="s">
        <v>1171</v>
      </c>
      <c r="B55" s="515" t="s">
        <v>1172</v>
      </c>
      <c r="C55" s="516">
        <v>2022</v>
      </c>
      <c r="D55" s="513" t="s">
        <v>716</v>
      </c>
      <c r="E55" s="517">
        <v>1081072</v>
      </c>
      <c r="F55" s="435">
        <v>1081072</v>
      </c>
      <c r="G55" s="436">
        <v>44771</v>
      </c>
      <c r="H55" s="461" t="s">
        <v>1173</v>
      </c>
      <c r="I55" s="462" t="s">
        <v>1172</v>
      </c>
      <c r="J55" s="518" t="s">
        <v>1174</v>
      </c>
      <c r="K55" s="464" t="s">
        <v>1172</v>
      </c>
      <c r="L55" s="518" t="s">
        <v>1174</v>
      </c>
      <c r="M55" s="463" t="s">
        <v>1175</v>
      </c>
      <c r="N55" s="461" t="s">
        <v>93</v>
      </c>
      <c r="O55" s="463" t="s">
        <v>94</v>
      </c>
      <c r="P55" s="437" t="s">
        <v>719</v>
      </c>
      <c r="Q55" s="438"/>
      <c r="R55" s="438"/>
      <c r="S55" s="439"/>
      <c r="T55" s="440">
        <v>5009.5669080000007</v>
      </c>
      <c r="U55" s="441">
        <v>3</v>
      </c>
      <c r="V55" s="441">
        <v>2</v>
      </c>
      <c r="W55" s="442" t="s">
        <v>207</v>
      </c>
      <c r="X55" s="443">
        <v>2022</v>
      </c>
      <c r="Y55" s="434">
        <v>2024</v>
      </c>
      <c r="Z55" s="519" t="s">
        <v>3330</v>
      </c>
      <c r="AA55" s="445"/>
      <c r="AB55" s="463" t="s">
        <v>207</v>
      </c>
      <c r="AC55" s="446" t="s">
        <v>705</v>
      </c>
      <c r="AD55" s="462" t="s">
        <v>1176</v>
      </c>
      <c r="AE55" s="462" t="s">
        <v>1175</v>
      </c>
      <c r="AF55" s="463" t="s">
        <v>1177</v>
      </c>
      <c r="AG55" s="446"/>
      <c r="AH55" s="463" t="s">
        <v>207</v>
      </c>
      <c r="AI55" s="447">
        <v>2021</v>
      </c>
      <c r="AJ55" s="441">
        <v>8786</v>
      </c>
      <c r="AK55" s="441">
        <v>9414</v>
      </c>
      <c r="AL55" s="448">
        <v>42.24</v>
      </c>
      <c r="AM55" s="449" t="s">
        <v>1178</v>
      </c>
      <c r="AN55" s="450">
        <v>2024</v>
      </c>
      <c r="AO55" s="442">
        <v>8778</v>
      </c>
      <c r="AP55" s="451">
        <v>0.09</v>
      </c>
      <c r="AQ55" s="442">
        <v>9406</v>
      </c>
      <c r="AR55" s="451">
        <v>0.08</v>
      </c>
      <c r="AS55" s="452">
        <v>42.19</v>
      </c>
      <c r="AT55" s="449" t="s">
        <v>1178</v>
      </c>
      <c r="AU55" s="453">
        <v>0.11</v>
      </c>
      <c r="AV55" s="520" t="s">
        <v>3331</v>
      </c>
      <c r="AW55" s="447">
        <v>2021</v>
      </c>
      <c r="AX55" s="441"/>
      <c r="AY55" s="441" t="s">
        <v>207</v>
      </c>
      <c r="AZ55" s="448"/>
      <c r="BA55" s="449"/>
      <c r="BB55" s="450">
        <v>2024</v>
      </c>
      <c r="BC55" s="442"/>
      <c r="BD55" s="451" t="s">
        <v>207</v>
      </c>
      <c r="BE55" s="442"/>
      <c r="BF55" s="451" t="s">
        <v>207</v>
      </c>
      <c r="BG55" s="452"/>
      <c r="BH55" s="449" t="s">
        <v>207</v>
      </c>
      <c r="BI55" s="453" t="s">
        <v>207</v>
      </c>
      <c r="BJ55" s="520"/>
    </row>
    <row r="56" spans="1:62">
      <c r="A56" s="514" t="s">
        <v>1180</v>
      </c>
      <c r="B56" s="515" t="s">
        <v>1181</v>
      </c>
      <c r="C56" s="516">
        <v>2022</v>
      </c>
      <c r="D56" s="513" t="s">
        <v>716</v>
      </c>
      <c r="E56" s="517">
        <v>1010073</v>
      </c>
      <c r="F56" s="435">
        <v>1010073</v>
      </c>
      <c r="G56" s="436">
        <v>44770</v>
      </c>
      <c r="H56" s="461" t="s">
        <v>1182</v>
      </c>
      <c r="I56" s="462" t="s">
        <v>1181</v>
      </c>
      <c r="J56" s="518" t="s">
        <v>1183</v>
      </c>
      <c r="K56" s="464" t="s">
        <v>1181</v>
      </c>
      <c r="L56" s="518" t="s">
        <v>1184</v>
      </c>
      <c r="M56" s="463" t="s">
        <v>1185</v>
      </c>
      <c r="N56" s="461" t="s">
        <v>12</v>
      </c>
      <c r="O56" s="463" t="s">
        <v>14</v>
      </c>
      <c r="P56" s="437" t="s">
        <v>719</v>
      </c>
      <c r="Q56" s="438"/>
      <c r="R56" s="438"/>
      <c r="S56" s="439"/>
      <c r="T56" s="440">
        <v>5957</v>
      </c>
      <c r="U56" s="441">
        <v>3</v>
      </c>
      <c r="V56" s="441">
        <v>2</v>
      </c>
      <c r="W56" s="442" t="s">
        <v>207</v>
      </c>
      <c r="X56" s="443">
        <v>2022</v>
      </c>
      <c r="Y56" s="434">
        <v>2024</v>
      </c>
      <c r="Z56" s="519" t="s">
        <v>3332</v>
      </c>
      <c r="AA56" s="445"/>
      <c r="AB56" s="463" t="s">
        <v>207</v>
      </c>
      <c r="AC56" s="446" t="s">
        <v>705</v>
      </c>
      <c r="AD56" s="462" t="s">
        <v>1186</v>
      </c>
      <c r="AE56" s="462" t="s">
        <v>1187</v>
      </c>
      <c r="AF56" s="463" t="s">
        <v>1188</v>
      </c>
      <c r="AG56" s="446"/>
      <c r="AH56" s="463" t="s">
        <v>207</v>
      </c>
      <c r="AI56" s="447">
        <v>2021</v>
      </c>
      <c r="AJ56" s="441">
        <v>10992</v>
      </c>
      <c r="AK56" s="441">
        <v>10934</v>
      </c>
      <c r="AL56" s="448">
        <v>19.420000000000002</v>
      </c>
      <c r="AM56" s="449" t="s">
        <v>1152</v>
      </c>
      <c r="AN56" s="450">
        <v>2024</v>
      </c>
      <c r="AO56" s="442">
        <v>10830</v>
      </c>
      <c r="AP56" s="451">
        <v>1.47</v>
      </c>
      <c r="AQ56" s="442">
        <v>10772.85480349345</v>
      </c>
      <c r="AR56" s="451">
        <v>1.47</v>
      </c>
      <c r="AS56" s="452">
        <v>21.26</v>
      </c>
      <c r="AT56" s="449" t="s">
        <v>1152</v>
      </c>
      <c r="AU56" s="453">
        <v>-9.48</v>
      </c>
      <c r="AV56" s="520" t="s">
        <v>3333</v>
      </c>
      <c r="AW56" s="447">
        <v>2021</v>
      </c>
      <c r="AX56" s="441"/>
      <c r="AY56" s="441" t="s">
        <v>207</v>
      </c>
      <c r="AZ56" s="448"/>
      <c r="BA56" s="449"/>
      <c r="BB56" s="450">
        <v>2024</v>
      </c>
      <c r="BC56" s="442"/>
      <c r="BD56" s="451" t="s">
        <v>207</v>
      </c>
      <c r="BE56" s="442"/>
      <c r="BF56" s="451" t="s">
        <v>207</v>
      </c>
      <c r="BG56" s="452"/>
      <c r="BH56" s="449" t="s">
        <v>207</v>
      </c>
      <c r="BI56" s="453" t="s">
        <v>207</v>
      </c>
      <c r="BJ56" s="520"/>
    </row>
    <row r="57" spans="1:62">
      <c r="A57" s="514" t="s">
        <v>1190</v>
      </c>
      <c r="B57" s="515" t="s">
        <v>1191</v>
      </c>
      <c r="C57" s="516">
        <v>2022</v>
      </c>
      <c r="D57" s="513" t="s">
        <v>750</v>
      </c>
      <c r="E57" s="517">
        <v>3043074</v>
      </c>
      <c r="F57" s="435">
        <v>3043074</v>
      </c>
      <c r="G57" s="436">
        <v>44817</v>
      </c>
      <c r="H57" s="461" t="s">
        <v>1192</v>
      </c>
      <c r="I57" s="462" t="s">
        <v>1191</v>
      </c>
      <c r="J57" s="518" t="s">
        <v>1193</v>
      </c>
      <c r="K57" s="464" t="s">
        <v>1191</v>
      </c>
      <c r="L57" s="518" t="s">
        <v>1193</v>
      </c>
      <c r="M57" s="463" t="s">
        <v>1192</v>
      </c>
      <c r="N57" s="461" t="s">
        <v>48</v>
      </c>
      <c r="O57" s="463" t="s">
        <v>50</v>
      </c>
      <c r="P57" s="437"/>
      <c r="Q57" s="438"/>
      <c r="R57" s="438" t="s">
        <v>753</v>
      </c>
      <c r="S57" s="439"/>
      <c r="T57" s="440" t="s">
        <v>207</v>
      </c>
      <c r="U57" s="441" t="s">
        <v>207</v>
      </c>
      <c r="V57" s="441" t="s">
        <v>207</v>
      </c>
      <c r="W57" s="442">
        <v>105</v>
      </c>
      <c r="X57" s="443">
        <v>2022</v>
      </c>
      <c r="Y57" s="434">
        <v>2024</v>
      </c>
      <c r="Z57" s="519" t="s">
        <v>3334</v>
      </c>
      <c r="AA57" s="445"/>
      <c r="AB57" s="463" t="s">
        <v>207</v>
      </c>
      <c r="AC57" s="446" t="s">
        <v>705</v>
      </c>
      <c r="AD57" s="462" t="s">
        <v>1194</v>
      </c>
      <c r="AE57" s="462" t="s">
        <v>1195</v>
      </c>
      <c r="AF57" s="463" t="s">
        <v>1196</v>
      </c>
      <c r="AG57" s="446"/>
      <c r="AH57" s="463" t="s">
        <v>207</v>
      </c>
      <c r="AI57" s="447">
        <v>2021</v>
      </c>
      <c r="AJ57" s="441"/>
      <c r="AK57" s="441" t="s">
        <v>207</v>
      </c>
      <c r="AL57" s="448"/>
      <c r="AM57" s="449"/>
      <c r="AN57" s="450">
        <v>2024</v>
      </c>
      <c r="AO57" s="442"/>
      <c r="AP57" s="451" t="s">
        <v>207</v>
      </c>
      <c r="AQ57" s="442"/>
      <c r="AR57" s="451" t="s">
        <v>207</v>
      </c>
      <c r="AS57" s="452"/>
      <c r="AT57" s="449" t="s">
        <v>207</v>
      </c>
      <c r="AU57" s="453" t="s">
        <v>207</v>
      </c>
      <c r="AV57" s="520"/>
      <c r="AW57" s="447">
        <v>2021</v>
      </c>
      <c r="AX57" s="441">
        <v>1251</v>
      </c>
      <c r="AY57" s="441">
        <v>1251</v>
      </c>
      <c r="AZ57" s="448"/>
      <c r="BA57" s="449"/>
      <c r="BB57" s="450">
        <v>2024</v>
      </c>
      <c r="BC57" s="442">
        <v>1230</v>
      </c>
      <c r="BD57" s="451">
        <v>1.67</v>
      </c>
      <c r="BE57" s="442">
        <v>1230</v>
      </c>
      <c r="BF57" s="451">
        <v>1.67</v>
      </c>
      <c r="BG57" s="452"/>
      <c r="BH57" s="449" t="s">
        <v>207</v>
      </c>
      <c r="BI57" s="453" t="s">
        <v>207</v>
      </c>
      <c r="BJ57" s="520" t="s">
        <v>3335</v>
      </c>
    </row>
    <row r="58" spans="1:62">
      <c r="A58" s="514" t="s">
        <v>1197</v>
      </c>
      <c r="B58" s="515" t="s">
        <v>1198</v>
      </c>
      <c r="C58" s="516">
        <v>2022</v>
      </c>
      <c r="D58" s="513" t="s">
        <v>716</v>
      </c>
      <c r="E58" s="517">
        <v>1023075</v>
      </c>
      <c r="F58" s="435">
        <v>1023075</v>
      </c>
      <c r="G58" s="436">
        <v>44771</v>
      </c>
      <c r="H58" s="461" t="s">
        <v>1199</v>
      </c>
      <c r="I58" s="462" t="s">
        <v>1198</v>
      </c>
      <c r="J58" s="518" t="s">
        <v>1200</v>
      </c>
      <c r="K58" s="464" t="s">
        <v>1198</v>
      </c>
      <c r="L58" s="518" t="s">
        <v>1201</v>
      </c>
      <c r="M58" s="463" t="s">
        <v>1202</v>
      </c>
      <c r="N58" s="461" t="s">
        <v>12</v>
      </c>
      <c r="O58" s="463" t="s">
        <v>27</v>
      </c>
      <c r="P58" s="437" t="s">
        <v>719</v>
      </c>
      <c r="Q58" s="438"/>
      <c r="R58" s="438"/>
      <c r="S58" s="439"/>
      <c r="T58" s="440">
        <v>11725.567150019999</v>
      </c>
      <c r="U58" s="441">
        <v>1</v>
      </c>
      <c r="V58" s="441">
        <v>1</v>
      </c>
      <c r="W58" s="442" t="s">
        <v>207</v>
      </c>
      <c r="X58" s="443">
        <v>2022</v>
      </c>
      <c r="Y58" s="434">
        <v>2024</v>
      </c>
      <c r="Z58" s="519" t="s">
        <v>3336</v>
      </c>
      <c r="AA58" s="445"/>
      <c r="AB58" s="463" t="s">
        <v>207</v>
      </c>
      <c r="AC58" s="446" t="s">
        <v>705</v>
      </c>
      <c r="AD58" s="462" t="s">
        <v>1203</v>
      </c>
      <c r="AE58" s="462" t="s">
        <v>1199</v>
      </c>
      <c r="AF58" s="463" t="s">
        <v>1204</v>
      </c>
      <c r="AG58" s="446"/>
      <c r="AH58" s="463" t="s">
        <v>207</v>
      </c>
      <c r="AI58" s="447">
        <v>2021</v>
      </c>
      <c r="AJ58" s="441">
        <v>21132</v>
      </c>
      <c r="AK58" s="441">
        <v>20961</v>
      </c>
      <c r="AL58" s="448">
        <v>6.76</v>
      </c>
      <c r="AM58" s="449" t="s">
        <v>1205</v>
      </c>
      <c r="AN58" s="450">
        <v>2024</v>
      </c>
      <c r="AO58" s="442">
        <v>20920</v>
      </c>
      <c r="AP58" s="451">
        <v>1</v>
      </c>
      <c r="AQ58" s="442">
        <v>20540</v>
      </c>
      <c r="AR58" s="451">
        <v>2</v>
      </c>
      <c r="AS58" s="452">
        <v>6.6247999999999996</v>
      </c>
      <c r="AT58" s="449" t="s">
        <v>1205</v>
      </c>
      <c r="AU58" s="453">
        <v>2</v>
      </c>
      <c r="AV58" s="520" t="s">
        <v>3337</v>
      </c>
      <c r="AW58" s="447">
        <v>2021</v>
      </c>
      <c r="AX58" s="441"/>
      <c r="AY58" s="441" t="s">
        <v>207</v>
      </c>
      <c r="AZ58" s="448"/>
      <c r="BA58" s="449"/>
      <c r="BB58" s="450">
        <v>2024</v>
      </c>
      <c r="BC58" s="442"/>
      <c r="BD58" s="451" t="s">
        <v>207</v>
      </c>
      <c r="BE58" s="442"/>
      <c r="BF58" s="451" t="s">
        <v>207</v>
      </c>
      <c r="BG58" s="452"/>
      <c r="BH58" s="449" t="s">
        <v>207</v>
      </c>
      <c r="BI58" s="453" t="s">
        <v>207</v>
      </c>
      <c r="BJ58" s="520"/>
    </row>
    <row r="59" spans="1:62">
      <c r="A59" s="514" t="s">
        <v>1207</v>
      </c>
      <c r="B59" s="515" t="s">
        <v>1208</v>
      </c>
      <c r="C59" s="516">
        <v>2022</v>
      </c>
      <c r="D59" s="513" t="s">
        <v>716</v>
      </c>
      <c r="E59" s="517">
        <v>1069076</v>
      </c>
      <c r="F59" s="435">
        <v>1069076</v>
      </c>
      <c r="G59" s="436">
        <v>44748</v>
      </c>
      <c r="H59" s="461" t="s">
        <v>1209</v>
      </c>
      <c r="I59" s="462" t="s">
        <v>1208</v>
      </c>
      <c r="J59" s="518" t="s">
        <v>1210</v>
      </c>
      <c r="K59" s="464" t="s">
        <v>1208</v>
      </c>
      <c r="L59" s="518" t="s">
        <v>1211</v>
      </c>
      <c r="M59" s="463" t="s">
        <v>1209</v>
      </c>
      <c r="N59" s="461" t="s">
        <v>77</v>
      </c>
      <c r="O59" s="463" t="s">
        <v>79</v>
      </c>
      <c r="P59" s="437" t="s">
        <v>719</v>
      </c>
      <c r="Q59" s="438"/>
      <c r="R59" s="438"/>
      <c r="S59" s="439"/>
      <c r="T59" s="440">
        <v>1585.8749160000002</v>
      </c>
      <c r="U59" s="441">
        <v>1</v>
      </c>
      <c r="V59" s="441">
        <v>1</v>
      </c>
      <c r="W59" s="442" t="s">
        <v>207</v>
      </c>
      <c r="X59" s="443">
        <v>2022</v>
      </c>
      <c r="Y59" s="434">
        <v>2024</v>
      </c>
      <c r="Z59" s="519" t="s">
        <v>3338</v>
      </c>
      <c r="AA59" s="445"/>
      <c r="AB59" s="463" t="s">
        <v>207</v>
      </c>
      <c r="AC59" s="446" t="s">
        <v>705</v>
      </c>
      <c r="AD59" s="462" t="s">
        <v>1212</v>
      </c>
      <c r="AE59" s="462" t="s">
        <v>1209</v>
      </c>
      <c r="AF59" s="463" t="s">
        <v>1213</v>
      </c>
      <c r="AG59" s="446"/>
      <c r="AH59" s="463" t="s">
        <v>207</v>
      </c>
      <c r="AI59" s="447">
        <v>2021</v>
      </c>
      <c r="AJ59" s="441">
        <v>2934</v>
      </c>
      <c r="AK59" s="441">
        <v>2920</v>
      </c>
      <c r="AL59" s="448"/>
      <c r="AM59" s="449"/>
      <c r="AN59" s="450">
        <v>2024</v>
      </c>
      <c r="AO59" s="442">
        <v>2904</v>
      </c>
      <c r="AP59" s="451">
        <v>1.02</v>
      </c>
      <c r="AQ59" s="442">
        <v>2838</v>
      </c>
      <c r="AR59" s="451">
        <v>2.8</v>
      </c>
      <c r="AS59" s="452"/>
      <c r="AT59" s="449" t="s">
        <v>207</v>
      </c>
      <c r="AU59" s="453" t="s">
        <v>207</v>
      </c>
      <c r="AV59" s="520" t="s">
        <v>3339</v>
      </c>
      <c r="AW59" s="447">
        <v>2021</v>
      </c>
      <c r="AX59" s="441"/>
      <c r="AY59" s="441" t="s">
        <v>207</v>
      </c>
      <c r="AZ59" s="448"/>
      <c r="BA59" s="449"/>
      <c r="BB59" s="450">
        <v>2024</v>
      </c>
      <c r="BC59" s="442"/>
      <c r="BD59" s="451" t="s">
        <v>207</v>
      </c>
      <c r="BE59" s="442"/>
      <c r="BF59" s="451" t="s">
        <v>207</v>
      </c>
      <c r="BG59" s="452"/>
      <c r="BH59" s="449" t="s">
        <v>207</v>
      </c>
      <c r="BI59" s="453" t="s">
        <v>207</v>
      </c>
      <c r="BJ59" s="520"/>
    </row>
    <row r="60" spans="1:62">
      <c r="A60" s="514" t="s">
        <v>1215</v>
      </c>
      <c r="B60" s="515" t="s">
        <v>1216</v>
      </c>
      <c r="C60" s="516">
        <v>2022</v>
      </c>
      <c r="D60" s="513" t="s">
        <v>716</v>
      </c>
      <c r="E60" s="517">
        <v>1026077</v>
      </c>
      <c r="F60" s="435">
        <v>1026077</v>
      </c>
      <c r="G60" s="436">
        <v>44768</v>
      </c>
      <c r="H60" s="461" t="s">
        <v>1217</v>
      </c>
      <c r="I60" s="462" t="s">
        <v>1216</v>
      </c>
      <c r="J60" s="518" t="s">
        <v>1218</v>
      </c>
      <c r="K60" s="464" t="s">
        <v>1216</v>
      </c>
      <c r="L60" s="518" t="s">
        <v>1219</v>
      </c>
      <c r="M60" s="463" t="s">
        <v>1217</v>
      </c>
      <c r="N60" s="461" t="s">
        <v>12</v>
      </c>
      <c r="O60" s="463" t="s">
        <v>30</v>
      </c>
      <c r="P60" s="437" t="s">
        <v>719</v>
      </c>
      <c r="Q60" s="438"/>
      <c r="R60" s="438"/>
      <c r="S60" s="439"/>
      <c r="T60" s="440">
        <v>1879.3433845236</v>
      </c>
      <c r="U60" s="441">
        <v>1</v>
      </c>
      <c r="V60" s="441">
        <v>1</v>
      </c>
      <c r="W60" s="442" t="s">
        <v>207</v>
      </c>
      <c r="X60" s="443">
        <v>2022</v>
      </c>
      <c r="Y60" s="434">
        <v>2024</v>
      </c>
      <c r="Z60" s="519" t="s">
        <v>3340</v>
      </c>
      <c r="AA60" s="445" t="s">
        <v>705</v>
      </c>
      <c r="AB60" s="463" t="s">
        <v>1220</v>
      </c>
      <c r="AC60" s="446"/>
      <c r="AD60" s="462" t="s">
        <v>207</v>
      </c>
      <c r="AE60" s="462" t="s">
        <v>207</v>
      </c>
      <c r="AF60" s="463" t="s">
        <v>207</v>
      </c>
      <c r="AG60" s="446"/>
      <c r="AH60" s="463" t="s">
        <v>207</v>
      </c>
      <c r="AI60" s="447">
        <v>2021</v>
      </c>
      <c r="AJ60" s="441">
        <v>3370</v>
      </c>
      <c r="AK60" s="441">
        <v>2965</v>
      </c>
      <c r="AL60" s="448"/>
      <c r="AM60" s="449"/>
      <c r="AN60" s="450">
        <v>2024</v>
      </c>
      <c r="AO60" s="442">
        <v>3268.9</v>
      </c>
      <c r="AP60" s="451">
        <v>3</v>
      </c>
      <c r="AQ60" s="442">
        <v>2876.05</v>
      </c>
      <c r="AR60" s="451">
        <v>2.99</v>
      </c>
      <c r="AS60" s="452"/>
      <c r="AT60" s="449" t="s">
        <v>207</v>
      </c>
      <c r="AU60" s="453" t="s">
        <v>207</v>
      </c>
      <c r="AV60" s="520" t="s">
        <v>3341</v>
      </c>
      <c r="AW60" s="447">
        <v>2021</v>
      </c>
      <c r="AX60" s="441"/>
      <c r="AY60" s="441" t="s">
        <v>207</v>
      </c>
      <c r="AZ60" s="448"/>
      <c r="BA60" s="449"/>
      <c r="BB60" s="450">
        <v>2024</v>
      </c>
      <c r="BC60" s="442"/>
      <c r="BD60" s="451" t="s">
        <v>207</v>
      </c>
      <c r="BE60" s="442"/>
      <c r="BF60" s="451" t="s">
        <v>207</v>
      </c>
      <c r="BG60" s="452"/>
      <c r="BH60" s="449" t="s">
        <v>207</v>
      </c>
      <c r="BI60" s="453" t="s">
        <v>207</v>
      </c>
      <c r="BJ60" s="520"/>
    </row>
    <row r="61" spans="1:62">
      <c r="A61" s="514" t="s">
        <v>1221</v>
      </c>
      <c r="B61" s="515" t="s">
        <v>1222</v>
      </c>
      <c r="C61" s="516">
        <v>2022</v>
      </c>
      <c r="D61" s="513" t="s">
        <v>716</v>
      </c>
      <c r="E61" s="517">
        <v>1016078</v>
      </c>
      <c r="F61" s="435">
        <v>1016078</v>
      </c>
      <c r="G61" s="436">
        <v>44771</v>
      </c>
      <c r="H61" s="461" t="s">
        <v>1223</v>
      </c>
      <c r="I61" s="462" t="s">
        <v>1222</v>
      </c>
      <c r="J61" s="518" t="s">
        <v>1224</v>
      </c>
      <c r="K61" s="464" t="s">
        <v>1222</v>
      </c>
      <c r="L61" s="518" t="s">
        <v>1225</v>
      </c>
      <c r="M61" s="463" t="s">
        <v>1226</v>
      </c>
      <c r="N61" s="461" t="s">
        <v>12</v>
      </c>
      <c r="O61" s="463" t="s">
        <v>20</v>
      </c>
      <c r="P61" s="437" t="s">
        <v>719</v>
      </c>
      <c r="Q61" s="438"/>
      <c r="R61" s="438"/>
      <c r="S61" s="439"/>
      <c r="T61" s="440">
        <v>44061.499509299996</v>
      </c>
      <c r="U61" s="441">
        <v>1</v>
      </c>
      <c r="V61" s="441">
        <v>1</v>
      </c>
      <c r="W61" s="442" t="s">
        <v>207</v>
      </c>
      <c r="X61" s="443">
        <v>2022</v>
      </c>
      <c r="Y61" s="434">
        <v>2024</v>
      </c>
      <c r="Z61" s="519" t="s">
        <v>3342</v>
      </c>
      <c r="AA61" s="445"/>
      <c r="AB61" s="463" t="s">
        <v>207</v>
      </c>
      <c r="AC61" s="446" t="s">
        <v>705</v>
      </c>
      <c r="AD61" s="462" t="s">
        <v>1227</v>
      </c>
      <c r="AE61" s="462" t="s">
        <v>1228</v>
      </c>
      <c r="AF61" s="463" t="s">
        <v>1229</v>
      </c>
      <c r="AG61" s="446"/>
      <c r="AH61" s="463" t="s">
        <v>207</v>
      </c>
      <c r="AI61" s="447">
        <v>2021</v>
      </c>
      <c r="AJ61" s="441">
        <v>79959</v>
      </c>
      <c r="AK61" s="441">
        <v>79341</v>
      </c>
      <c r="AL61" s="448">
        <v>1.1000000000000001</v>
      </c>
      <c r="AM61" s="449" t="s">
        <v>1880</v>
      </c>
      <c r="AN61" s="450">
        <v>2024</v>
      </c>
      <c r="AO61" s="442">
        <v>78356</v>
      </c>
      <c r="AP61" s="451">
        <v>2</v>
      </c>
      <c r="AQ61" s="442">
        <v>77754</v>
      </c>
      <c r="AR61" s="451">
        <v>2</v>
      </c>
      <c r="AS61" s="452">
        <v>1.08</v>
      </c>
      <c r="AT61" s="449" t="s">
        <v>1880</v>
      </c>
      <c r="AU61" s="453">
        <v>1.81</v>
      </c>
      <c r="AV61" s="520" t="s">
        <v>3343</v>
      </c>
      <c r="AW61" s="447">
        <v>2021</v>
      </c>
      <c r="AX61" s="441"/>
      <c r="AY61" s="441" t="s">
        <v>207</v>
      </c>
      <c r="AZ61" s="448"/>
      <c r="BA61" s="449"/>
      <c r="BB61" s="450">
        <v>2024</v>
      </c>
      <c r="BC61" s="442"/>
      <c r="BD61" s="451" t="s">
        <v>207</v>
      </c>
      <c r="BE61" s="442"/>
      <c r="BF61" s="451" t="s">
        <v>207</v>
      </c>
      <c r="BG61" s="452"/>
      <c r="BH61" s="449" t="s">
        <v>207</v>
      </c>
      <c r="BI61" s="453" t="s">
        <v>207</v>
      </c>
      <c r="BJ61" s="520"/>
    </row>
    <row r="62" spans="1:62">
      <c r="A62" s="514" t="s">
        <v>1241</v>
      </c>
      <c r="B62" s="515" t="s">
        <v>1242</v>
      </c>
      <c r="C62" s="516">
        <v>2022</v>
      </c>
      <c r="D62" s="513" t="s">
        <v>716</v>
      </c>
      <c r="E62" s="517">
        <v>1031082</v>
      </c>
      <c r="F62" s="435">
        <v>1031082</v>
      </c>
      <c r="G62" s="436">
        <v>44769</v>
      </c>
      <c r="H62" s="461" t="s">
        <v>1243</v>
      </c>
      <c r="I62" s="462" t="s">
        <v>1242</v>
      </c>
      <c r="J62" s="518" t="s">
        <v>1244</v>
      </c>
      <c r="K62" s="464" t="s">
        <v>1242</v>
      </c>
      <c r="L62" s="518" t="s">
        <v>1244</v>
      </c>
      <c r="M62" s="463" t="s">
        <v>1245</v>
      </c>
      <c r="N62" s="461" t="s">
        <v>12</v>
      </c>
      <c r="O62" s="463" t="s">
        <v>35</v>
      </c>
      <c r="P62" s="437" t="s">
        <v>719</v>
      </c>
      <c r="Q62" s="438"/>
      <c r="R62" s="438"/>
      <c r="S62" s="439"/>
      <c r="T62" s="440">
        <v>5976</v>
      </c>
      <c r="U62" s="441">
        <v>4</v>
      </c>
      <c r="V62" s="441">
        <v>2</v>
      </c>
      <c r="W62" s="442" t="s">
        <v>207</v>
      </c>
      <c r="X62" s="443">
        <v>2022</v>
      </c>
      <c r="Y62" s="434">
        <v>2024</v>
      </c>
      <c r="Z62" s="519" t="s">
        <v>3344</v>
      </c>
      <c r="AA62" s="445"/>
      <c r="AB62" s="463" t="s">
        <v>207</v>
      </c>
      <c r="AC62" s="446" t="s">
        <v>705</v>
      </c>
      <c r="AD62" s="462" t="s">
        <v>1246</v>
      </c>
      <c r="AE62" s="462" t="s">
        <v>1247</v>
      </c>
      <c r="AF62" s="463" t="s">
        <v>1248</v>
      </c>
      <c r="AG62" s="446"/>
      <c r="AH62" s="463" t="s">
        <v>207</v>
      </c>
      <c r="AI62" s="447">
        <v>2021</v>
      </c>
      <c r="AJ62" s="441">
        <v>9646</v>
      </c>
      <c r="AK62" s="441">
        <v>11272</v>
      </c>
      <c r="AL62" s="448">
        <v>2.48</v>
      </c>
      <c r="AM62" s="449" t="s">
        <v>3345</v>
      </c>
      <c r="AN62" s="450">
        <v>2024</v>
      </c>
      <c r="AO62" s="442">
        <v>9356</v>
      </c>
      <c r="AP62" s="451">
        <v>3</v>
      </c>
      <c r="AQ62" s="442">
        <v>10900</v>
      </c>
      <c r="AR62" s="451">
        <v>3.3</v>
      </c>
      <c r="AS62" s="452">
        <v>2.4</v>
      </c>
      <c r="AT62" s="449" t="s">
        <v>3345</v>
      </c>
      <c r="AU62" s="453">
        <v>3.22</v>
      </c>
      <c r="AV62" s="520" t="s">
        <v>3346</v>
      </c>
      <c r="AW62" s="447">
        <v>2021</v>
      </c>
      <c r="AX62" s="441"/>
      <c r="AY62" s="441" t="s">
        <v>207</v>
      </c>
      <c r="AZ62" s="448"/>
      <c r="BA62" s="449"/>
      <c r="BB62" s="450">
        <v>2024</v>
      </c>
      <c r="BC62" s="442"/>
      <c r="BD62" s="451" t="s">
        <v>207</v>
      </c>
      <c r="BE62" s="442"/>
      <c r="BF62" s="451" t="s">
        <v>207</v>
      </c>
      <c r="BG62" s="452"/>
      <c r="BH62" s="449" t="s">
        <v>207</v>
      </c>
      <c r="BI62" s="453" t="s">
        <v>207</v>
      </c>
      <c r="BJ62" s="520"/>
    </row>
    <row r="63" spans="1:62">
      <c r="A63" s="514" t="s">
        <v>1251</v>
      </c>
      <c r="B63" s="515" t="s">
        <v>1252</v>
      </c>
      <c r="C63" s="516">
        <v>2022</v>
      </c>
      <c r="D63" s="513" t="s">
        <v>716</v>
      </c>
      <c r="E63" s="517">
        <v>1019083</v>
      </c>
      <c r="F63" s="435">
        <v>1019083</v>
      </c>
      <c r="G63" s="436">
        <v>44767</v>
      </c>
      <c r="H63" s="461" t="s">
        <v>1253</v>
      </c>
      <c r="I63" s="462" t="s">
        <v>1252</v>
      </c>
      <c r="J63" s="518" t="s">
        <v>1254</v>
      </c>
      <c r="K63" s="464" t="s">
        <v>1252</v>
      </c>
      <c r="L63" s="518" t="s">
        <v>1255</v>
      </c>
      <c r="M63" s="463" t="s">
        <v>1256</v>
      </c>
      <c r="N63" s="461" t="s">
        <v>12</v>
      </c>
      <c r="O63" s="463" t="s">
        <v>23</v>
      </c>
      <c r="P63" s="437" t="s">
        <v>719</v>
      </c>
      <c r="Q63" s="438"/>
      <c r="R63" s="438"/>
      <c r="S63" s="439"/>
      <c r="T63" s="440">
        <v>13557.102521999999</v>
      </c>
      <c r="U63" s="441">
        <v>1</v>
      </c>
      <c r="V63" s="441">
        <v>1</v>
      </c>
      <c r="W63" s="442" t="s">
        <v>207</v>
      </c>
      <c r="X63" s="443">
        <v>2022</v>
      </c>
      <c r="Y63" s="434">
        <v>2024</v>
      </c>
      <c r="Z63" s="519" t="s">
        <v>3347</v>
      </c>
      <c r="AA63" s="445"/>
      <c r="AB63" s="463" t="s">
        <v>207</v>
      </c>
      <c r="AC63" s="446" t="s">
        <v>705</v>
      </c>
      <c r="AD63" s="462" t="s">
        <v>1257</v>
      </c>
      <c r="AE63" s="462" t="s">
        <v>1258</v>
      </c>
      <c r="AF63" s="463" t="s">
        <v>1259</v>
      </c>
      <c r="AG63" s="446"/>
      <c r="AH63" s="463" t="s">
        <v>207</v>
      </c>
      <c r="AI63" s="447">
        <v>2021</v>
      </c>
      <c r="AJ63" s="441">
        <v>24821</v>
      </c>
      <c r="AK63" s="441">
        <v>24668</v>
      </c>
      <c r="AL63" s="448">
        <v>29.92</v>
      </c>
      <c r="AM63" s="449" t="s">
        <v>1260</v>
      </c>
      <c r="AN63" s="450">
        <v>2024</v>
      </c>
      <c r="AO63" s="442">
        <v>24076</v>
      </c>
      <c r="AP63" s="451">
        <v>3</v>
      </c>
      <c r="AQ63" s="442">
        <v>23928</v>
      </c>
      <c r="AR63" s="451">
        <v>2.99</v>
      </c>
      <c r="AS63" s="452">
        <v>29.03</v>
      </c>
      <c r="AT63" s="449" t="s">
        <v>1260</v>
      </c>
      <c r="AU63" s="453">
        <v>2.97</v>
      </c>
      <c r="AV63" s="520" t="s">
        <v>3348</v>
      </c>
      <c r="AW63" s="447">
        <v>2021</v>
      </c>
      <c r="AX63" s="441"/>
      <c r="AY63" s="441" t="s">
        <v>207</v>
      </c>
      <c r="AZ63" s="448"/>
      <c r="BA63" s="449"/>
      <c r="BB63" s="450">
        <v>2024</v>
      </c>
      <c r="BC63" s="442"/>
      <c r="BD63" s="451" t="s">
        <v>207</v>
      </c>
      <c r="BE63" s="442"/>
      <c r="BF63" s="451" t="s">
        <v>207</v>
      </c>
      <c r="BG63" s="452"/>
      <c r="BH63" s="449" t="s">
        <v>207</v>
      </c>
      <c r="BI63" s="453" t="s">
        <v>207</v>
      </c>
      <c r="BJ63" s="520"/>
    </row>
    <row r="64" spans="1:62">
      <c r="A64" s="514" t="s">
        <v>1262</v>
      </c>
      <c r="B64" s="515" t="s">
        <v>1263</v>
      </c>
      <c r="C64" s="516">
        <v>2022</v>
      </c>
      <c r="D64" s="513" t="s">
        <v>716</v>
      </c>
      <c r="E64" s="517">
        <v>1056084</v>
      </c>
      <c r="F64" s="435">
        <v>1056084</v>
      </c>
      <c r="G64" s="436">
        <v>44740</v>
      </c>
      <c r="H64" s="461" t="s">
        <v>1264</v>
      </c>
      <c r="I64" s="462" t="s">
        <v>1263</v>
      </c>
      <c r="J64" s="518" t="s">
        <v>1265</v>
      </c>
      <c r="K64" s="464" t="s">
        <v>1263</v>
      </c>
      <c r="L64" s="518" t="s">
        <v>1266</v>
      </c>
      <c r="M64" s="463" t="s">
        <v>1267</v>
      </c>
      <c r="N64" s="461" t="s">
        <v>57</v>
      </c>
      <c r="O64" s="463" t="s">
        <v>64</v>
      </c>
      <c r="P64" s="437" t="s">
        <v>719</v>
      </c>
      <c r="Q64" s="438"/>
      <c r="R64" s="438"/>
      <c r="S64" s="439"/>
      <c r="T64" s="440">
        <v>7086.2789312640007</v>
      </c>
      <c r="U64" s="441">
        <v>7</v>
      </c>
      <c r="V64" s="441">
        <v>6</v>
      </c>
      <c r="W64" s="442" t="s">
        <v>207</v>
      </c>
      <c r="X64" s="443">
        <v>2022</v>
      </c>
      <c r="Y64" s="434">
        <v>2024</v>
      </c>
      <c r="Z64" s="519" t="s">
        <v>3349</v>
      </c>
      <c r="AA64" s="445"/>
      <c r="AB64" s="463" t="s">
        <v>207</v>
      </c>
      <c r="AC64" s="446" t="s">
        <v>705</v>
      </c>
      <c r="AD64" s="462" t="s">
        <v>1268</v>
      </c>
      <c r="AE64" s="462" t="s">
        <v>1269</v>
      </c>
      <c r="AF64" s="463" t="s">
        <v>1270</v>
      </c>
      <c r="AG64" s="446"/>
      <c r="AH64" s="463" t="s">
        <v>207</v>
      </c>
      <c r="AI64" s="447">
        <v>2021</v>
      </c>
      <c r="AJ64" s="441">
        <v>12428</v>
      </c>
      <c r="AK64" s="441">
        <v>1008</v>
      </c>
      <c r="AL64" s="448">
        <v>95.7</v>
      </c>
      <c r="AM64" s="449" t="s">
        <v>764</v>
      </c>
      <c r="AN64" s="450">
        <v>2024</v>
      </c>
      <c r="AO64" s="442">
        <v>12055.16</v>
      </c>
      <c r="AP64" s="451">
        <v>3</v>
      </c>
      <c r="AQ64" s="442">
        <v>977.76</v>
      </c>
      <c r="AR64" s="451">
        <v>3</v>
      </c>
      <c r="AS64" s="452">
        <v>92.83</v>
      </c>
      <c r="AT64" s="449" t="s">
        <v>764</v>
      </c>
      <c r="AU64" s="453">
        <v>2.99</v>
      </c>
      <c r="AV64" s="520" t="s">
        <v>3350</v>
      </c>
      <c r="AW64" s="447">
        <v>2021</v>
      </c>
      <c r="AX64" s="441"/>
      <c r="AY64" s="441" t="s">
        <v>207</v>
      </c>
      <c r="AZ64" s="448"/>
      <c r="BA64" s="449"/>
      <c r="BB64" s="450">
        <v>2024</v>
      </c>
      <c r="BC64" s="442"/>
      <c r="BD64" s="451" t="s">
        <v>207</v>
      </c>
      <c r="BE64" s="442"/>
      <c r="BF64" s="451" t="s">
        <v>207</v>
      </c>
      <c r="BG64" s="452"/>
      <c r="BH64" s="449" t="s">
        <v>207</v>
      </c>
      <c r="BI64" s="453" t="s">
        <v>207</v>
      </c>
      <c r="BJ64" s="520"/>
    </row>
    <row r="65" spans="1:62">
      <c r="A65" s="514" t="s">
        <v>1271</v>
      </c>
      <c r="B65" s="515" t="s">
        <v>1272</v>
      </c>
      <c r="C65" s="516">
        <v>2022</v>
      </c>
      <c r="D65" s="513" t="s">
        <v>750</v>
      </c>
      <c r="E65" s="517">
        <v>3070085</v>
      </c>
      <c r="F65" s="435">
        <v>3070085</v>
      </c>
      <c r="G65" s="436">
        <v>44742</v>
      </c>
      <c r="H65" s="461" t="s">
        <v>1273</v>
      </c>
      <c r="I65" s="462" t="s">
        <v>1272</v>
      </c>
      <c r="J65" s="518" t="s">
        <v>1274</v>
      </c>
      <c r="K65" s="464" t="s">
        <v>1272</v>
      </c>
      <c r="L65" s="518" t="s">
        <v>1275</v>
      </c>
      <c r="M65" s="463" t="s">
        <v>1276</v>
      </c>
      <c r="N65" s="461" t="s">
        <v>77</v>
      </c>
      <c r="O65" s="463" t="s">
        <v>80</v>
      </c>
      <c r="P65" s="437"/>
      <c r="Q65" s="438"/>
      <c r="R65" s="438" t="s">
        <v>753</v>
      </c>
      <c r="S65" s="439"/>
      <c r="T65" s="440" t="s">
        <v>207</v>
      </c>
      <c r="U65" s="441" t="s">
        <v>207</v>
      </c>
      <c r="V65" s="441" t="s">
        <v>207</v>
      </c>
      <c r="W65" s="442">
        <v>807</v>
      </c>
      <c r="X65" s="443">
        <v>2022</v>
      </c>
      <c r="Y65" s="434">
        <v>2024</v>
      </c>
      <c r="Z65" s="519" t="s">
        <v>3351</v>
      </c>
      <c r="AA65" s="445" t="s">
        <v>705</v>
      </c>
      <c r="AB65" s="463" t="s">
        <v>1277</v>
      </c>
      <c r="AC65" s="446"/>
      <c r="AD65" s="462" t="s">
        <v>207</v>
      </c>
      <c r="AE65" s="462" t="s">
        <v>207</v>
      </c>
      <c r="AF65" s="463" t="s">
        <v>207</v>
      </c>
      <c r="AG65" s="446"/>
      <c r="AH65" s="463" t="s">
        <v>207</v>
      </c>
      <c r="AI65" s="447">
        <v>2021</v>
      </c>
      <c r="AJ65" s="441"/>
      <c r="AK65" s="441" t="s">
        <v>207</v>
      </c>
      <c r="AL65" s="448"/>
      <c r="AM65" s="449"/>
      <c r="AN65" s="450">
        <v>2024</v>
      </c>
      <c r="AO65" s="442"/>
      <c r="AP65" s="451" t="s">
        <v>207</v>
      </c>
      <c r="AQ65" s="442"/>
      <c r="AR65" s="451" t="s">
        <v>207</v>
      </c>
      <c r="AS65" s="452"/>
      <c r="AT65" s="449" t="s">
        <v>207</v>
      </c>
      <c r="AU65" s="453" t="s">
        <v>207</v>
      </c>
      <c r="AV65" s="520"/>
      <c r="AW65" s="447">
        <v>2021</v>
      </c>
      <c r="AX65" s="441">
        <v>2718</v>
      </c>
      <c r="AY65" s="441">
        <v>2718</v>
      </c>
      <c r="AZ65" s="448">
        <v>2.87</v>
      </c>
      <c r="BA65" s="449" t="s">
        <v>3131</v>
      </c>
      <c r="BB65" s="450">
        <v>2024</v>
      </c>
      <c r="BC65" s="442">
        <v>2691</v>
      </c>
      <c r="BD65" s="451">
        <v>0.99</v>
      </c>
      <c r="BE65" s="442">
        <v>2691</v>
      </c>
      <c r="BF65" s="451">
        <v>0.99</v>
      </c>
      <c r="BG65" s="452">
        <v>2.84</v>
      </c>
      <c r="BH65" s="449" t="s">
        <v>3131</v>
      </c>
      <c r="BI65" s="453">
        <v>1.04</v>
      </c>
      <c r="BJ65" s="520" t="s">
        <v>3352</v>
      </c>
    </row>
    <row r="66" spans="1:62">
      <c r="A66" s="514" t="s">
        <v>1285</v>
      </c>
      <c r="B66" s="515" t="s">
        <v>1286</v>
      </c>
      <c r="C66" s="516">
        <v>2022</v>
      </c>
      <c r="D66" s="513" t="s">
        <v>716</v>
      </c>
      <c r="E66" s="517">
        <v>1009088</v>
      </c>
      <c r="F66" s="435">
        <v>1009088</v>
      </c>
      <c r="G66" s="436">
        <v>44771</v>
      </c>
      <c r="H66" s="461" t="s">
        <v>1287</v>
      </c>
      <c r="I66" s="462" t="s">
        <v>1288</v>
      </c>
      <c r="J66" s="518" t="s">
        <v>1289</v>
      </c>
      <c r="K66" s="464" t="s">
        <v>1288</v>
      </c>
      <c r="L66" s="518" t="s">
        <v>1289</v>
      </c>
      <c r="M66" s="463" t="s">
        <v>1290</v>
      </c>
      <c r="N66" s="461" t="s">
        <v>12</v>
      </c>
      <c r="O66" s="463" t="s">
        <v>13</v>
      </c>
      <c r="P66" s="437" t="s">
        <v>719</v>
      </c>
      <c r="Q66" s="438"/>
      <c r="R66" s="438"/>
      <c r="S66" s="439"/>
      <c r="T66" s="440">
        <v>2280.191358</v>
      </c>
      <c r="U66" s="441">
        <v>1</v>
      </c>
      <c r="V66" s="441">
        <v>1</v>
      </c>
      <c r="W66" s="442" t="s">
        <v>207</v>
      </c>
      <c r="X66" s="443">
        <v>2022</v>
      </c>
      <c r="Y66" s="434">
        <v>2024</v>
      </c>
      <c r="Z66" s="519" t="s">
        <v>3353</v>
      </c>
      <c r="AA66" s="445"/>
      <c r="AB66" s="463" t="s">
        <v>207</v>
      </c>
      <c r="AC66" s="446" t="s">
        <v>705</v>
      </c>
      <c r="AD66" s="462" t="s">
        <v>1291</v>
      </c>
      <c r="AE66" s="462" t="s">
        <v>1292</v>
      </c>
      <c r="AF66" s="463" t="s">
        <v>1293</v>
      </c>
      <c r="AG66" s="446"/>
      <c r="AH66" s="463" t="s">
        <v>207</v>
      </c>
      <c r="AI66" s="447">
        <v>2021</v>
      </c>
      <c r="AJ66" s="441">
        <v>4240</v>
      </c>
      <c r="AK66" s="441">
        <v>4220</v>
      </c>
      <c r="AL66" s="448"/>
      <c r="AM66" s="449"/>
      <c r="AN66" s="450">
        <v>2024</v>
      </c>
      <c r="AO66" s="442">
        <v>4112</v>
      </c>
      <c r="AP66" s="451">
        <v>3.01</v>
      </c>
      <c r="AQ66" s="442">
        <v>4093</v>
      </c>
      <c r="AR66" s="451">
        <v>3</v>
      </c>
      <c r="AS66" s="452"/>
      <c r="AT66" s="449" t="s">
        <v>207</v>
      </c>
      <c r="AU66" s="453" t="s">
        <v>207</v>
      </c>
      <c r="AV66" s="520" t="s">
        <v>3354</v>
      </c>
      <c r="AW66" s="447">
        <v>2021</v>
      </c>
      <c r="AX66" s="441"/>
      <c r="AY66" s="441" t="s">
        <v>207</v>
      </c>
      <c r="AZ66" s="448"/>
      <c r="BA66" s="449"/>
      <c r="BB66" s="450">
        <v>2024</v>
      </c>
      <c r="BC66" s="442"/>
      <c r="BD66" s="451" t="s">
        <v>207</v>
      </c>
      <c r="BE66" s="442"/>
      <c r="BF66" s="451" t="s">
        <v>207</v>
      </c>
      <c r="BG66" s="452"/>
      <c r="BH66" s="449" t="s">
        <v>207</v>
      </c>
      <c r="BI66" s="453" t="s">
        <v>207</v>
      </c>
      <c r="BJ66" s="520"/>
    </row>
    <row r="67" spans="1:62">
      <c r="A67" s="514" t="s">
        <v>1295</v>
      </c>
      <c r="B67" s="515" t="s">
        <v>1296</v>
      </c>
      <c r="C67" s="516">
        <v>2022</v>
      </c>
      <c r="D67" s="513" t="s">
        <v>750</v>
      </c>
      <c r="E67" s="517">
        <v>3059089</v>
      </c>
      <c r="F67" s="435">
        <v>3059089</v>
      </c>
      <c r="G67" s="436">
        <v>44766</v>
      </c>
      <c r="H67" s="461" t="s">
        <v>1297</v>
      </c>
      <c r="I67" s="462" t="s">
        <v>1296</v>
      </c>
      <c r="J67" s="518" t="s">
        <v>1298</v>
      </c>
      <c r="K67" s="464" t="s">
        <v>1296</v>
      </c>
      <c r="L67" s="518" t="s">
        <v>1298</v>
      </c>
      <c r="M67" s="463" t="s">
        <v>1297</v>
      </c>
      <c r="N67" s="461" t="s">
        <v>57</v>
      </c>
      <c r="O67" s="463" t="s">
        <v>67</v>
      </c>
      <c r="P67" s="437"/>
      <c r="Q67" s="438"/>
      <c r="R67" s="438" t="s">
        <v>753</v>
      </c>
      <c r="S67" s="439"/>
      <c r="T67" s="440" t="s">
        <v>207</v>
      </c>
      <c r="U67" s="441" t="s">
        <v>207</v>
      </c>
      <c r="V67" s="441" t="s">
        <v>207</v>
      </c>
      <c r="W67" s="442">
        <v>179</v>
      </c>
      <c r="X67" s="443">
        <v>2022</v>
      </c>
      <c r="Y67" s="434">
        <v>2024</v>
      </c>
      <c r="Z67" s="519" t="s">
        <v>3355</v>
      </c>
      <c r="AA67" s="445"/>
      <c r="AB67" s="463" t="s">
        <v>207</v>
      </c>
      <c r="AC67" s="446" t="s">
        <v>705</v>
      </c>
      <c r="AD67" s="462" t="s">
        <v>1299</v>
      </c>
      <c r="AE67" s="462" t="s">
        <v>1297</v>
      </c>
      <c r="AF67" s="463" t="s">
        <v>1300</v>
      </c>
      <c r="AG67" s="446"/>
      <c r="AH67" s="463" t="s">
        <v>207</v>
      </c>
      <c r="AI67" s="447">
        <v>2021</v>
      </c>
      <c r="AJ67" s="441"/>
      <c r="AK67" s="441" t="s">
        <v>207</v>
      </c>
      <c r="AL67" s="448"/>
      <c r="AM67" s="449"/>
      <c r="AN67" s="450">
        <v>2024</v>
      </c>
      <c r="AO67" s="442"/>
      <c r="AP67" s="451" t="s">
        <v>207</v>
      </c>
      <c r="AQ67" s="442"/>
      <c r="AR67" s="451" t="s">
        <v>207</v>
      </c>
      <c r="AS67" s="452"/>
      <c r="AT67" s="449" t="s">
        <v>207</v>
      </c>
      <c r="AU67" s="453" t="s">
        <v>207</v>
      </c>
      <c r="AV67" s="520"/>
      <c r="AW67" s="447">
        <v>2021</v>
      </c>
      <c r="AX67" s="441">
        <v>207</v>
      </c>
      <c r="AY67" s="441">
        <v>207</v>
      </c>
      <c r="AZ67" s="448">
        <v>0.79</v>
      </c>
      <c r="BA67" s="449" t="s">
        <v>1301</v>
      </c>
      <c r="BB67" s="450">
        <v>2024</v>
      </c>
      <c r="BC67" s="442">
        <v>205</v>
      </c>
      <c r="BD67" s="451">
        <v>0.96</v>
      </c>
      <c r="BE67" s="442">
        <v>205</v>
      </c>
      <c r="BF67" s="451">
        <v>0.96</v>
      </c>
      <c r="BG67" s="452">
        <v>0.78200000000000003</v>
      </c>
      <c r="BH67" s="449" t="s">
        <v>1301</v>
      </c>
      <c r="BI67" s="453">
        <v>1.01</v>
      </c>
      <c r="BJ67" s="520" t="s">
        <v>3356</v>
      </c>
    </row>
    <row r="68" spans="1:62">
      <c r="A68" s="514" t="s">
        <v>1303</v>
      </c>
      <c r="B68" s="515" t="s">
        <v>1304</v>
      </c>
      <c r="C68" s="516">
        <v>2022</v>
      </c>
      <c r="D68" s="513" t="s">
        <v>716</v>
      </c>
      <c r="E68" s="517">
        <v>1069090</v>
      </c>
      <c r="F68" s="435">
        <v>1069090</v>
      </c>
      <c r="G68" s="436">
        <v>44771</v>
      </c>
      <c r="H68" s="461" t="s">
        <v>1305</v>
      </c>
      <c r="I68" s="462" t="s">
        <v>1304</v>
      </c>
      <c r="J68" s="518" t="s">
        <v>1306</v>
      </c>
      <c r="K68" s="464" t="s">
        <v>1304</v>
      </c>
      <c r="L68" s="518" t="s">
        <v>1307</v>
      </c>
      <c r="M68" s="463" t="s">
        <v>1305</v>
      </c>
      <c r="N68" s="461" t="s">
        <v>77</v>
      </c>
      <c r="O68" s="463" t="s">
        <v>79</v>
      </c>
      <c r="P68" s="437" t="s">
        <v>719</v>
      </c>
      <c r="Q68" s="438"/>
      <c r="R68" s="438"/>
      <c r="S68" s="439"/>
      <c r="T68" s="440">
        <v>17382</v>
      </c>
      <c r="U68" s="441">
        <v>42</v>
      </c>
      <c r="V68" s="441">
        <v>6</v>
      </c>
      <c r="W68" s="442" t="s">
        <v>207</v>
      </c>
      <c r="X68" s="443">
        <v>2022</v>
      </c>
      <c r="Y68" s="434">
        <v>2024</v>
      </c>
      <c r="Z68" s="519" t="s">
        <v>3357</v>
      </c>
      <c r="AA68" s="445"/>
      <c r="AB68" s="463" t="s">
        <v>207</v>
      </c>
      <c r="AC68" s="446" t="s">
        <v>705</v>
      </c>
      <c r="AD68" s="462" t="s">
        <v>1308</v>
      </c>
      <c r="AE68" s="462" t="s">
        <v>1309</v>
      </c>
      <c r="AF68" s="463" t="s">
        <v>1310</v>
      </c>
      <c r="AG68" s="446"/>
      <c r="AH68" s="463" t="s">
        <v>207</v>
      </c>
      <c r="AI68" s="447">
        <v>2021</v>
      </c>
      <c r="AJ68" s="441">
        <v>30365</v>
      </c>
      <c r="AK68" s="441">
        <v>29332</v>
      </c>
      <c r="AL68" s="448">
        <v>57.75</v>
      </c>
      <c r="AM68" s="449" t="s">
        <v>764</v>
      </c>
      <c r="AN68" s="450">
        <v>2024</v>
      </c>
      <c r="AO68" s="442">
        <v>29454</v>
      </c>
      <c r="AP68" s="451">
        <v>3</v>
      </c>
      <c r="AQ68" s="442">
        <v>28452</v>
      </c>
      <c r="AR68" s="451">
        <v>3</v>
      </c>
      <c r="AS68" s="452">
        <v>56.01</v>
      </c>
      <c r="AT68" s="449" t="s">
        <v>764</v>
      </c>
      <c r="AU68" s="453">
        <v>3.01</v>
      </c>
      <c r="AV68" s="520" t="s">
        <v>3358</v>
      </c>
      <c r="AW68" s="447">
        <v>2021</v>
      </c>
      <c r="AX68" s="441"/>
      <c r="AY68" s="441" t="s">
        <v>207</v>
      </c>
      <c r="AZ68" s="448"/>
      <c r="BA68" s="449"/>
      <c r="BB68" s="450">
        <v>2024</v>
      </c>
      <c r="BC68" s="442"/>
      <c r="BD68" s="451" t="s">
        <v>207</v>
      </c>
      <c r="BE68" s="442"/>
      <c r="BF68" s="451" t="s">
        <v>207</v>
      </c>
      <c r="BG68" s="452"/>
      <c r="BH68" s="449" t="s">
        <v>207</v>
      </c>
      <c r="BI68" s="453" t="s">
        <v>207</v>
      </c>
      <c r="BJ68" s="520"/>
    </row>
    <row r="69" spans="1:62">
      <c r="A69" s="514" t="s">
        <v>1312</v>
      </c>
      <c r="B69" s="515" t="s">
        <v>1313</v>
      </c>
      <c r="C69" s="516">
        <v>2022</v>
      </c>
      <c r="D69" s="513" t="s">
        <v>716</v>
      </c>
      <c r="E69" s="517">
        <v>1075091</v>
      </c>
      <c r="F69" s="435">
        <v>1075091</v>
      </c>
      <c r="G69" s="436">
        <v>44768</v>
      </c>
      <c r="H69" s="461" t="s">
        <v>1314</v>
      </c>
      <c r="I69" s="462" t="s">
        <v>1313</v>
      </c>
      <c r="J69" s="518" t="s">
        <v>1315</v>
      </c>
      <c r="K69" s="464" t="s">
        <v>1313</v>
      </c>
      <c r="L69" s="518" t="s">
        <v>1316</v>
      </c>
      <c r="M69" s="463" t="s">
        <v>1314</v>
      </c>
      <c r="N69" s="461" t="s">
        <v>86</v>
      </c>
      <c r="O69" s="463" t="s">
        <v>87</v>
      </c>
      <c r="P69" s="437" t="s">
        <v>719</v>
      </c>
      <c r="Q69" s="438"/>
      <c r="R69" s="438"/>
      <c r="S69" s="439"/>
      <c r="T69" s="440">
        <v>4282.829670000001</v>
      </c>
      <c r="U69" s="441">
        <v>1</v>
      </c>
      <c r="V69" s="441">
        <v>1</v>
      </c>
      <c r="W69" s="442" t="s">
        <v>207</v>
      </c>
      <c r="X69" s="443">
        <v>2022</v>
      </c>
      <c r="Y69" s="434">
        <v>2024</v>
      </c>
      <c r="Z69" s="519" t="s">
        <v>3359</v>
      </c>
      <c r="AA69" s="445"/>
      <c r="AB69" s="463" t="s">
        <v>207</v>
      </c>
      <c r="AC69" s="446" t="s">
        <v>705</v>
      </c>
      <c r="AD69" s="462" t="s">
        <v>1317</v>
      </c>
      <c r="AE69" s="462" t="s">
        <v>1318</v>
      </c>
      <c r="AF69" s="463" t="s">
        <v>1319</v>
      </c>
      <c r="AG69" s="446"/>
      <c r="AH69" s="463" t="s">
        <v>207</v>
      </c>
      <c r="AI69" s="447">
        <v>2021</v>
      </c>
      <c r="AJ69" s="441">
        <v>7250</v>
      </c>
      <c r="AK69" s="441">
        <v>3174</v>
      </c>
      <c r="AL69" s="448"/>
      <c r="AM69" s="449"/>
      <c r="AN69" s="450">
        <v>2024</v>
      </c>
      <c r="AO69" s="442">
        <v>7031</v>
      </c>
      <c r="AP69" s="451">
        <v>3.02</v>
      </c>
      <c r="AQ69" s="442">
        <v>3079</v>
      </c>
      <c r="AR69" s="451">
        <v>2.99</v>
      </c>
      <c r="AS69" s="452"/>
      <c r="AT69" s="449" t="s">
        <v>207</v>
      </c>
      <c r="AU69" s="453" t="s">
        <v>207</v>
      </c>
      <c r="AV69" s="520" t="s">
        <v>3360</v>
      </c>
      <c r="AW69" s="447">
        <v>2021</v>
      </c>
      <c r="AX69" s="441"/>
      <c r="AY69" s="441" t="s">
        <v>207</v>
      </c>
      <c r="AZ69" s="448"/>
      <c r="BA69" s="449"/>
      <c r="BB69" s="450">
        <v>2024</v>
      </c>
      <c r="BC69" s="442"/>
      <c r="BD69" s="451" t="s">
        <v>207</v>
      </c>
      <c r="BE69" s="442"/>
      <c r="BF69" s="451" t="s">
        <v>207</v>
      </c>
      <c r="BG69" s="452"/>
      <c r="BH69" s="449" t="s">
        <v>207</v>
      </c>
      <c r="BI69" s="453" t="s">
        <v>207</v>
      </c>
      <c r="BJ69" s="520"/>
    </row>
    <row r="70" spans="1:62">
      <c r="A70" s="514" t="s">
        <v>1321</v>
      </c>
      <c r="B70" s="515" t="s">
        <v>1322</v>
      </c>
      <c r="C70" s="516">
        <v>2022</v>
      </c>
      <c r="D70" s="513" t="s">
        <v>716</v>
      </c>
      <c r="E70" s="517">
        <v>1071092</v>
      </c>
      <c r="F70" s="435">
        <v>1071092</v>
      </c>
      <c r="G70" s="436">
        <v>44768</v>
      </c>
      <c r="H70" s="461" t="s">
        <v>1323</v>
      </c>
      <c r="I70" s="462" t="s">
        <v>1322</v>
      </c>
      <c r="J70" s="518" t="s">
        <v>1324</v>
      </c>
      <c r="K70" s="464" t="s">
        <v>1322</v>
      </c>
      <c r="L70" s="518" t="s">
        <v>1324</v>
      </c>
      <c r="M70" s="463" t="s">
        <v>1323</v>
      </c>
      <c r="N70" s="461" t="s">
        <v>81</v>
      </c>
      <c r="O70" s="463" t="s">
        <v>82</v>
      </c>
      <c r="P70" s="437" t="s">
        <v>719</v>
      </c>
      <c r="Q70" s="438"/>
      <c r="R70" s="438"/>
      <c r="S70" s="439"/>
      <c r="T70" s="440">
        <v>1758.477948</v>
      </c>
      <c r="U70" s="441">
        <v>2</v>
      </c>
      <c r="V70" s="441">
        <v>1</v>
      </c>
      <c r="W70" s="442" t="s">
        <v>207</v>
      </c>
      <c r="X70" s="443">
        <v>2022</v>
      </c>
      <c r="Y70" s="434">
        <v>2024</v>
      </c>
      <c r="Z70" s="519" t="s">
        <v>3361</v>
      </c>
      <c r="AA70" s="445" t="s">
        <v>705</v>
      </c>
      <c r="AB70" s="463" t="s">
        <v>1325</v>
      </c>
      <c r="AC70" s="446"/>
      <c r="AD70" s="462" t="s">
        <v>207</v>
      </c>
      <c r="AE70" s="462" t="s">
        <v>207</v>
      </c>
      <c r="AF70" s="463" t="s">
        <v>207</v>
      </c>
      <c r="AG70" s="446"/>
      <c r="AH70" s="463" t="s">
        <v>207</v>
      </c>
      <c r="AI70" s="447">
        <v>2021</v>
      </c>
      <c r="AJ70" s="441">
        <v>3425</v>
      </c>
      <c r="AK70" s="441">
        <v>3376</v>
      </c>
      <c r="AL70" s="448">
        <v>32.58</v>
      </c>
      <c r="AM70" s="449" t="s">
        <v>1326</v>
      </c>
      <c r="AN70" s="450">
        <v>2024</v>
      </c>
      <c r="AO70" s="442">
        <v>3322</v>
      </c>
      <c r="AP70" s="451">
        <v>3</v>
      </c>
      <c r="AQ70" s="442">
        <v>3275</v>
      </c>
      <c r="AR70" s="451">
        <v>2.99</v>
      </c>
      <c r="AS70" s="452">
        <v>31.6</v>
      </c>
      <c r="AT70" s="449" t="s">
        <v>1326</v>
      </c>
      <c r="AU70" s="453">
        <v>3</v>
      </c>
      <c r="AV70" s="520" t="s">
        <v>3362</v>
      </c>
      <c r="AW70" s="447">
        <v>2021</v>
      </c>
      <c r="AX70" s="441"/>
      <c r="AY70" s="441" t="s">
        <v>207</v>
      </c>
      <c r="AZ70" s="448"/>
      <c r="BA70" s="449"/>
      <c r="BB70" s="450">
        <v>2024</v>
      </c>
      <c r="BC70" s="442"/>
      <c r="BD70" s="451" t="s">
        <v>207</v>
      </c>
      <c r="BE70" s="442"/>
      <c r="BF70" s="451" t="s">
        <v>207</v>
      </c>
      <c r="BG70" s="452"/>
      <c r="BH70" s="449" t="s">
        <v>207</v>
      </c>
      <c r="BI70" s="453" t="s">
        <v>207</v>
      </c>
      <c r="BJ70" s="520"/>
    </row>
    <row r="71" spans="1:62">
      <c r="A71" s="514" t="s">
        <v>1327</v>
      </c>
      <c r="B71" s="515" t="s">
        <v>1328</v>
      </c>
      <c r="C71" s="516">
        <v>2022</v>
      </c>
      <c r="D71" s="513" t="s">
        <v>716</v>
      </c>
      <c r="E71" s="517">
        <v>1031093</v>
      </c>
      <c r="F71" s="435">
        <v>1031093</v>
      </c>
      <c r="G71" s="436">
        <v>44764</v>
      </c>
      <c r="H71" s="461" t="s">
        <v>1329</v>
      </c>
      <c r="I71" s="462" t="s">
        <v>1328</v>
      </c>
      <c r="J71" s="518" t="s">
        <v>1330</v>
      </c>
      <c r="K71" s="464" t="s">
        <v>1328</v>
      </c>
      <c r="L71" s="518" t="s">
        <v>1330</v>
      </c>
      <c r="M71" s="463" t="s">
        <v>1329</v>
      </c>
      <c r="N71" s="461" t="s">
        <v>12</v>
      </c>
      <c r="O71" s="463" t="s">
        <v>35</v>
      </c>
      <c r="P71" s="437" t="s">
        <v>719</v>
      </c>
      <c r="Q71" s="438"/>
      <c r="R71" s="438"/>
      <c r="S71" s="439"/>
      <c r="T71" s="440">
        <v>1950.7741199999998</v>
      </c>
      <c r="U71" s="441">
        <v>4</v>
      </c>
      <c r="V71" s="441">
        <v>1</v>
      </c>
      <c r="W71" s="442" t="s">
        <v>207</v>
      </c>
      <c r="X71" s="443">
        <v>2022</v>
      </c>
      <c r="Y71" s="434">
        <v>2024</v>
      </c>
      <c r="Z71" s="519" t="s">
        <v>3363</v>
      </c>
      <c r="AA71" s="445"/>
      <c r="AB71" s="463" t="s">
        <v>207</v>
      </c>
      <c r="AC71" s="446" t="s">
        <v>705</v>
      </c>
      <c r="AD71" s="462" t="s">
        <v>1331</v>
      </c>
      <c r="AE71" s="462" t="s">
        <v>1332</v>
      </c>
      <c r="AF71" s="463" t="s">
        <v>1333</v>
      </c>
      <c r="AG71" s="446"/>
      <c r="AH71" s="463" t="s">
        <v>207</v>
      </c>
      <c r="AI71" s="447">
        <v>2021</v>
      </c>
      <c r="AJ71" s="441">
        <v>3505</v>
      </c>
      <c r="AK71" s="441">
        <v>3477</v>
      </c>
      <c r="AL71" s="448">
        <v>9.35</v>
      </c>
      <c r="AM71" s="449" t="s">
        <v>1003</v>
      </c>
      <c r="AN71" s="450">
        <v>2024</v>
      </c>
      <c r="AO71" s="442">
        <v>4907</v>
      </c>
      <c r="AP71" s="451">
        <v>-40</v>
      </c>
      <c r="AQ71" s="442">
        <v>5041</v>
      </c>
      <c r="AR71" s="451">
        <v>-44.99</v>
      </c>
      <c r="AS71" s="452">
        <v>9.07</v>
      </c>
      <c r="AT71" s="449" t="s">
        <v>1003</v>
      </c>
      <c r="AU71" s="453">
        <v>2.99</v>
      </c>
      <c r="AV71" s="520" t="s">
        <v>3364</v>
      </c>
      <c r="AW71" s="447">
        <v>2021</v>
      </c>
      <c r="AX71" s="441"/>
      <c r="AY71" s="441" t="s">
        <v>207</v>
      </c>
      <c r="AZ71" s="448"/>
      <c r="BA71" s="449"/>
      <c r="BB71" s="450">
        <v>2024</v>
      </c>
      <c r="BC71" s="442"/>
      <c r="BD71" s="451" t="s">
        <v>207</v>
      </c>
      <c r="BE71" s="442"/>
      <c r="BF71" s="451" t="s">
        <v>207</v>
      </c>
      <c r="BG71" s="452"/>
      <c r="BH71" s="449" t="s">
        <v>207</v>
      </c>
      <c r="BI71" s="453" t="s">
        <v>207</v>
      </c>
      <c r="BJ71" s="520"/>
    </row>
    <row r="72" spans="1:62">
      <c r="A72" s="514" t="s">
        <v>1335</v>
      </c>
      <c r="B72" s="515" t="s">
        <v>1336</v>
      </c>
      <c r="C72" s="516">
        <v>2022</v>
      </c>
      <c r="D72" s="513" t="s">
        <v>716</v>
      </c>
      <c r="E72" s="517">
        <v>1039094</v>
      </c>
      <c r="F72" s="435">
        <v>1039094</v>
      </c>
      <c r="G72" s="436">
        <v>44771</v>
      </c>
      <c r="H72" s="461" t="s">
        <v>1337</v>
      </c>
      <c r="I72" s="462" t="s">
        <v>1336</v>
      </c>
      <c r="J72" s="518" t="s">
        <v>1338</v>
      </c>
      <c r="K72" s="464" t="s">
        <v>1336</v>
      </c>
      <c r="L72" s="518" t="s">
        <v>1338</v>
      </c>
      <c r="M72" s="463" t="s">
        <v>1339</v>
      </c>
      <c r="N72" s="461" t="s">
        <v>42</v>
      </c>
      <c r="O72" s="463" t="s">
        <v>45</v>
      </c>
      <c r="P72" s="437" t="s">
        <v>719</v>
      </c>
      <c r="Q72" s="438"/>
      <c r="R72" s="438"/>
      <c r="S72" s="439"/>
      <c r="T72" s="440">
        <v>12012.426594</v>
      </c>
      <c r="U72" s="441">
        <v>6</v>
      </c>
      <c r="V72" s="441">
        <v>4</v>
      </c>
      <c r="W72" s="442" t="s">
        <v>207</v>
      </c>
      <c r="X72" s="443">
        <v>2022</v>
      </c>
      <c r="Y72" s="434">
        <v>2024</v>
      </c>
      <c r="Z72" s="519" t="s">
        <v>3365</v>
      </c>
      <c r="AA72" s="445"/>
      <c r="AB72" s="463" t="s">
        <v>207</v>
      </c>
      <c r="AC72" s="446" t="s">
        <v>705</v>
      </c>
      <c r="AD72" s="462" t="s">
        <v>1340</v>
      </c>
      <c r="AE72" s="462" t="s">
        <v>1341</v>
      </c>
      <c r="AF72" s="463" t="s">
        <v>1342</v>
      </c>
      <c r="AG72" s="446"/>
      <c r="AH72" s="463" t="s">
        <v>207</v>
      </c>
      <c r="AI72" s="447">
        <v>2021</v>
      </c>
      <c r="AJ72" s="441">
        <v>20989</v>
      </c>
      <c r="AK72" s="441">
        <v>14430</v>
      </c>
      <c r="AL72" s="448"/>
      <c r="AM72" s="449"/>
      <c r="AN72" s="450">
        <v>2024</v>
      </c>
      <c r="AO72" s="442">
        <v>16160</v>
      </c>
      <c r="AP72" s="451">
        <v>23</v>
      </c>
      <c r="AQ72" s="442">
        <v>6000</v>
      </c>
      <c r="AR72" s="451">
        <v>58.41</v>
      </c>
      <c r="AS72" s="452"/>
      <c r="AT72" s="449" t="s">
        <v>207</v>
      </c>
      <c r="AU72" s="453" t="s">
        <v>207</v>
      </c>
      <c r="AV72" s="520" t="s">
        <v>3366</v>
      </c>
      <c r="AW72" s="447">
        <v>2021</v>
      </c>
      <c r="AX72" s="441"/>
      <c r="AY72" s="441" t="s">
        <v>207</v>
      </c>
      <c r="AZ72" s="448"/>
      <c r="BA72" s="449"/>
      <c r="BB72" s="450">
        <v>2024</v>
      </c>
      <c r="BC72" s="442"/>
      <c r="BD72" s="451" t="s">
        <v>207</v>
      </c>
      <c r="BE72" s="442"/>
      <c r="BF72" s="451" t="s">
        <v>207</v>
      </c>
      <c r="BG72" s="452"/>
      <c r="BH72" s="449" t="s">
        <v>207</v>
      </c>
      <c r="BI72" s="453" t="s">
        <v>207</v>
      </c>
      <c r="BJ72" s="520"/>
    </row>
    <row r="73" spans="1:62">
      <c r="A73" s="514" t="s">
        <v>1343</v>
      </c>
      <c r="B73" s="515" t="s">
        <v>1344</v>
      </c>
      <c r="C73" s="516">
        <v>2022</v>
      </c>
      <c r="D73" s="513" t="s">
        <v>716</v>
      </c>
      <c r="E73" s="517">
        <v>1035095</v>
      </c>
      <c r="F73" s="435">
        <v>1035095</v>
      </c>
      <c r="G73" s="436">
        <v>44771</v>
      </c>
      <c r="H73" s="461" t="s">
        <v>1345</v>
      </c>
      <c r="I73" s="462" t="s">
        <v>1344</v>
      </c>
      <c r="J73" s="518" t="s">
        <v>1346</v>
      </c>
      <c r="K73" s="464" t="s">
        <v>1344</v>
      </c>
      <c r="L73" s="518" t="s">
        <v>1346</v>
      </c>
      <c r="M73" s="463" t="s">
        <v>1345</v>
      </c>
      <c r="N73" s="461" t="s">
        <v>37</v>
      </c>
      <c r="O73" s="463" t="s">
        <v>40</v>
      </c>
      <c r="P73" s="437" t="s">
        <v>719</v>
      </c>
      <c r="Q73" s="438"/>
      <c r="R73" s="438"/>
      <c r="S73" s="439"/>
      <c r="T73" s="440">
        <v>3246.9133414560001</v>
      </c>
      <c r="U73" s="441">
        <v>1</v>
      </c>
      <c r="V73" s="441">
        <v>1</v>
      </c>
      <c r="W73" s="442" t="s">
        <v>207</v>
      </c>
      <c r="X73" s="443">
        <v>2022</v>
      </c>
      <c r="Y73" s="434">
        <v>2024</v>
      </c>
      <c r="Z73" s="519" t="s">
        <v>3367</v>
      </c>
      <c r="AA73" s="445"/>
      <c r="AB73" s="463" t="s">
        <v>207</v>
      </c>
      <c r="AC73" s="446" t="s">
        <v>705</v>
      </c>
      <c r="AD73" s="462" t="s">
        <v>1347</v>
      </c>
      <c r="AE73" s="462" t="s">
        <v>1348</v>
      </c>
      <c r="AF73" s="463" t="s">
        <v>1349</v>
      </c>
      <c r="AG73" s="446"/>
      <c r="AH73" s="463" t="s">
        <v>207</v>
      </c>
      <c r="AI73" s="447">
        <v>2021</v>
      </c>
      <c r="AJ73" s="441">
        <v>1156</v>
      </c>
      <c r="AK73" s="441">
        <v>1150</v>
      </c>
      <c r="AL73" s="448">
        <v>9.4600000000000009</v>
      </c>
      <c r="AM73" s="449" t="s">
        <v>1350</v>
      </c>
      <c r="AN73" s="450">
        <v>2024</v>
      </c>
      <c r="AO73" s="442">
        <v>1139</v>
      </c>
      <c r="AP73" s="451">
        <v>1.47</v>
      </c>
      <c r="AQ73" s="442">
        <v>1133</v>
      </c>
      <c r="AR73" s="451">
        <v>1.47</v>
      </c>
      <c r="AS73" s="452">
        <v>11.51</v>
      </c>
      <c r="AT73" s="449" t="s">
        <v>1350</v>
      </c>
      <c r="AU73" s="453">
        <v>-21.68</v>
      </c>
      <c r="AV73" s="520" t="s">
        <v>3368</v>
      </c>
      <c r="AW73" s="447">
        <v>2021</v>
      </c>
      <c r="AX73" s="441"/>
      <c r="AY73" s="441" t="s">
        <v>207</v>
      </c>
      <c r="AZ73" s="448"/>
      <c r="BA73" s="449"/>
      <c r="BB73" s="450">
        <v>2024</v>
      </c>
      <c r="BC73" s="442"/>
      <c r="BD73" s="451" t="s">
        <v>207</v>
      </c>
      <c r="BE73" s="442"/>
      <c r="BF73" s="451" t="s">
        <v>207</v>
      </c>
      <c r="BG73" s="452"/>
      <c r="BH73" s="449" t="s">
        <v>207</v>
      </c>
      <c r="BI73" s="453" t="s">
        <v>207</v>
      </c>
      <c r="BJ73" s="520"/>
    </row>
    <row r="74" spans="1:62">
      <c r="A74" s="514" t="s">
        <v>1352</v>
      </c>
      <c r="B74" s="515" t="s">
        <v>1353</v>
      </c>
      <c r="C74" s="516">
        <v>2022</v>
      </c>
      <c r="D74" s="513" t="s">
        <v>716</v>
      </c>
      <c r="E74" s="517">
        <v>1081096</v>
      </c>
      <c r="F74" s="435">
        <v>1081096</v>
      </c>
      <c r="G74" s="436">
        <v>44772</v>
      </c>
      <c r="H74" s="461" t="s">
        <v>1354</v>
      </c>
      <c r="I74" s="462" t="s">
        <v>1355</v>
      </c>
      <c r="J74" s="518" t="s">
        <v>1356</v>
      </c>
      <c r="K74" s="464" t="s">
        <v>1355</v>
      </c>
      <c r="L74" s="518" t="s">
        <v>1356</v>
      </c>
      <c r="M74" s="463" t="s">
        <v>1357</v>
      </c>
      <c r="N74" s="461" t="s">
        <v>93</v>
      </c>
      <c r="O74" s="463" t="s">
        <v>94</v>
      </c>
      <c r="P74" s="437" t="s">
        <v>719</v>
      </c>
      <c r="Q74" s="438"/>
      <c r="R74" s="438"/>
      <c r="S74" s="439"/>
      <c r="T74" s="440">
        <v>2732.3295573779997</v>
      </c>
      <c r="U74" s="441">
        <v>3</v>
      </c>
      <c r="V74" s="441">
        <v>1</v>
      </c>
      <c r="W74" s="442" t="s">
        <v>207</v>
      </c>
      <c r="X74" s="443">
        <v>2022</v>
      </c>
      <c r="Y74" s="434">
        <v>2024</v>
      </c>
      <c r="Z74" s="519" t="s">
        <v>3369</v>
      </c>
      <c r="AA74" s="445"/>
      <c r="AB74" s="463" t="s">
        <v>207</v>
      </c>
      <c r="AC74" s="446" t="s">
        <v>705</v>
      </c>
      <c r="AD74" s="462" t="s">
        <v>1358</v>
      </c>
      <c r="AE74" s="462" t="s">
        <v>1359</v>
      </c>
      <c r="AF74" s="463" t="s">
        <v>1360</v>
      </c>
      <c r="AG74" s="446"/>
      <c r="AH74" s="463" t="s">
        <v>207</v>
      </c>
      <c r="AI74" s="447">
        <v>2021</v>
      </c>
      <c r="AJ74" s="441">
        <v>4331</v>
      </c>
      <c r="AK74" s="441">
        <v>3783</v>
      </c>
      <c r="AL74" s="448">
        <v>40.71</v>
      </c>
      <c r="AM74" s="449" t="s">
        <v>764</v>
      </c>
      <c r="AN74" s="450">
        <v>2024</v>
      </c>
      <c r="AO74" s="442">
        <v>4201</v>
      </c>
      <c r="AP74" s="451">
        <v>3</v>
      </c>
      <c r="AQ74" s="442">
        <v>3669</v>
      </c>
      <c r="AR74" s="451">
        <v>3.01</v>
      </c>
      <c r="AS74" s="452">
        <v>39.49</v>
      </c>
      <c r="AT74" s="449" t="s">
        <v>764</v>
      </c>
      <c r="AU74" s="453">
        <v>2.99</v>
      </c>
      <c r="AV74" s="520" t="s">
        <v>3370</v>
      </c>
      <c r="AW74" s="447">
        <v>2021</v>
      </c>
      <c r="AX74" s="441"/>
      <c r="AY74" s="441" t="s">
        <v>207</v>
      </c>
      <c r="AZ74" s="448"/>
      <c r="BA74" s="449"/>
      <c r="BB74" s="450">
        <v>2024</v>
      </c>
      <c r="BC74" s="442"/>
      <c r="BD74" s="451" t="s">
        <v>207</v>
      </c>
      <c r="BE74" s="442"/>
      <c r="BF74" s="451" t="s">
        <v>207</v>
      </c>
      <c r="BG74" s="452"/>
      <c r="BH74" s="449" t="s">
        <v>207</v>
      </c>
      <c r="BI74" s="453" t="s">
        <v>207</v>
      </c>
      <c r="BJ74" s="520"/>
    </row>
    <row r="75" spans="1:62">
      <c r="A75" s="514" t="s">
        <v>1362</v>
      </c>
      <c r="B75" s="515" t="s">
        <v>1363</v>
      </c>
      <c r="C75" s="516">
        <v>2022</v>
      </c>
      <c r="D75" s="513" t="s">
        <v>716</v>
      </c>
      <c r="E75" s="517">
        <v>1021097</v>
      </c>
      <c r="F75" s="435">
        <v>1021097</v>
      </c>
      <c r="G75" s="436">
        <v>44732</v>
      </c>
      <c r="H75" s="461" t="s">
        <v>1364</v>
      </c>
      <c r="I75" s="462" t="s">
        <v>1363</v>
      </c>
      <c r="J75" s="518" t="s">
        <v>1365</v>
      </c>
      <c r="K75" s="464" t="s">
        <v>1363</v>
      </c>
      <c r="L75" s="518" t="s">
        <v>1366</v>
      </c>
      <c r="M75" s="463" t="s">
        <v>1367</v>
      </c>
      <c r="N75" s="461" t="s">
        <v>12</v>
      </c>
      <c r="O75" s="463" t="s">
        <v>25</v>
      </c>
      <c r="P75" s="437" t="s">
        <v>719</v>
      </c>
      <c r="Q75" s="438"/>
      <c r="R75" s="438"/>
      <c r="S75" s="439"/>
      <c r="T75" s="440">
        <v>3159.9456539759999</v>
      </c>
      <c r="U75" s="441">
        <v>2</v>
      </c>
      <c r="V75" s="441">
        <v>1</v>
      </c>
      <c r="W75" s="442" t="s">
        <v>207</v>
      </c>
      <c r="X75" s="443">
        <v>2022</v>
      </c>
      <c r="Y75" s="434">
        <v>2024</v>
      </c>
      <c r="Z75" s="519" t="s">
        <v>3371</v>
      </c>
      <c r="AA75" s="445"/>
      <c r="AB75" s="463" t="s">
        <v>207</v>
      </c>
      <c r="AC75" s="446" t="s">
        <v>705</v>
      </c>
      <c r="AD75" s="462" t="s">
        <v>1368</v>
      </c>
      <c r="AE75" s="462" t="s">
        <v>1369</v>
      </c>
      <c r="AF75" s="463" t="s">
        <v>1370</v>
      </c>
      <c r="AG75" s="446"/>
      <c r="AH75" s="463" t="s">
        <v>207</v>
      </c>
      <c r="AI75" s="447">
        <v>2021</v>
      </c>
      <c r="AJ75" s="441">
        <v>5990</v>
      </c>
      <c r="AK75" s="441">
        <v>6792</v>
      </c>
      <c r="AL75" s="448"/>
      <c r="AM75" s="449"/>
      <c r="AN75" s="450">
        <v>2024</v>
      </c>
      <c r="AO75" s="442">
        <v>5828</v>
      </c>
      <c r="AP75" s="451">
        <v>2.7</v>
      </c>
      <c r="AQ75" s="442">
        <v>6609</v>
      </c>
      <c r="AR75" s="451">
        <v>2.69</v>
      </c>
      <c r="AS75" s="452"/>
      <c r="AT75" s="449" t="s">
        <v>207</v>
      </c>
      <c r="AU75" s="453" t="s">
        <v>207</v>
      </c>
      <c r="AV75" s="520" t="s">
        <v>3372</v>
      </c>
      <c r="AW75" s="447">
        <v>2021</v>
      </c>
      <c r="AX75" s="441"/>
      <c r="AY75" s="441" t="s">
        <v>207</v>
      </c>
      <c r="AZ75" s="448"/>
      <c r="BA75" s="449"/>
      <c r="BB75" s="450">
        <v>2024</v>
      </c>
      <c r="BC75" s="442"/>
      <c r="BD75" s="451" t="s">
        <v>207</v>
      </c>
      <c r="BE75" s="442"/>
      <c r="BF75" s="451" t="s">
        <v>207</v>
      </c>
      <c r="BG75" s="452"/>
      <c r="BH75" s="449" t="s">
        <v>207</v>
      </c>
      <c r="BI75" s="453" t="s">
        <v>207</v>
      </c>
      <c r="BJ75" s="520"/>
    </row>
    <row r="76" spans="1:62">
      <c r="A76" s="514" t="s">
        <v>1372</v>
      </c>
      <c r="B76" s="515" t="s">
        <v>1373</v>
      </c>
      <c r="C76" s="516">
        <v>2022</v>
      </c>
      <c r="D76" s="513" t="s">
        <v>716</v>
      </c>
      <c r="E76" s="517">
        <v>1056099</v>
      </c>
      <c r="F76" s="435">
        <v>1056099</v>
      </c>
      <c r="G76" s="436">
        <v>44772</v>
      </c>
      <c r="H76" s="461" t="s">
        <v>1374</v>
      </c>
      <c r="I76" s="462" t="s">
        <v>1373</v>
      </c>
      <c r="J76" s="518" t="s">
        <v>1375</v>
      </c>
      <c r="K76" s="464" t="s">
        <v>1373</v>
      </c>
      <c r="L76" s="518" t="s">
        <v>1376</v>
      </c>
      <c r="M76" s="463" t="s">
        <v>1374</v>
      </c>
      <c r="N76" s="461" t="s">
        <v>57</v>
      </c>
      <c r="O76" s="463" t="s">
        <v>64</v>
      </c>
      <c r="P76" s="437" t="s">
        <v>719</v>
      </c>
      <c r="Q76" s="438"/>
      <c r="R76" s="438"/>
      <c r="S76" s="439"/>
      <c r="T76" s="440">
        <v>5057.3983020000005</v>
      </c>
      <c r="U76" s="441">
        <v>5</v>
      </c>
      <c r="V76" s="441">
        <v>3</v>
      </c>
      <c r="W76" s="442" t="s">
        <v>207</v>
      </c>
      <c r="X76" s="443">
        <v>2022</v>
      </c>
      <c r="Y76" s="434">
        <v>2024</v>
      </c>
      <c r="Z76" s="519" t="s">
        <v>3373</v>
      </c>
      <c r="AA76" s="445"/>
      <c r="AB76" s="463" t="s">
        <v>207</v>
      </c>
      <c r="AC76" s="446" t="s">
        <v>705</v>
      </c>
      <c r="AD76" s="462" t="s">
        <v>1377</v>
      </c>
      <c r="AE76" s="462" t="s">
        <v>1374</v>
      </c>
      <c r="AF76" s="463" t="s">
        <v>1378</v>
      </c>
      <c r="AG76" s="446"/>
      <c r="AH76" s="463" t="s">
        <v>207</v>
      </c>
      <c r="AI76" s="447">
        <v>2021</v>
      </c>
      <c r="AJ76" s="441">
        <v>9230</v>
      </c>
      <c r="AK76" s="441">
        <v>2714</v>
      </c>
      <c r="AL76" s="448">
        <v>30.43</v>
      </c>
      <c r="AM76" s="449" t="s">
        <v>1379</v>
      </c>
      <c r="AN76" s="450">
        <v>2024</v>
      </c>
      <c r="AO76" s="442">
        <v>9128</v>
      </c>
      <c r="AP76" s="451">
        <v>1.1000000000000001</v>
      </c>
      <c r="AQ76" s="442">
        <v>2714</v>
      </c>
      <c r="AR76" s="451">
        <v>0</v>
      </c>
      <c r="AS76" s="452">
        <v>30.24</v>
      </c>
      <c r="AT76" s="449" t="s">
        <v>1379</v>
      </c>
      <c r="AU76" s="453">
        <v>0.62</v>
      </c>
      <c r="AV76" s="520" t="s">
        <v>3374</v>
      </c>
      <c r="AW76" s="447">
        <v>2021</v>
      </c>
      <c r="AX76" s="441"/>
      <c r="AY76" s="441" t="s">
        <v>207</v>
      </c>
      <c r="AZ76" s="448"/>
      <c r="BA76" s="449"/>
      <c r="BB76" s="450">
        <v>2024</v>
      </c>
      <c r="BC76" s="442"/>
      <c r="BD76" s="451" t="s">
        <v>207</v>
      </c>
      <c r="BE76" s="442"/>
      <c r="BF76" s="451" t="s">
        <v>207</v>
      </c>
      <c r="BG76" s="452"/>
      <c r="BH76" s="449" t="s">
        <v>207</v>
      </c>
      <c r="BI76" s="453" t="s">
        <v>207</v>
      </c>
      <c r="BJ76" s="520"/>
    </row>
    <row r="77" spans="1:62">
      <c r="A77" s="514" t="s">
        <v>1380</v>
      </c>
      <c r="B77" s="515" t="s">
        <v>1381</v>
      </c>
      <c r="C77" s="516">
        <v>2022</v>
      </c>
      <c r="D77" s="513" t="s">
        <v>716</v>
      </c>
      <c r="E77" s="517">
        <v>1009100</v>
      </c>
      <c r="F77" s="435">
        <v>1009100</v>
      </c>
      <c r="G77" s="436">
        <v>44746</v>
      </c>
      <c r="H77" s="461" t="s">
        <v>1382</v>
      </c>
      <c r="I77" s="462" t="s">
        <v>1381</v>
      </c>
      <c r="J77" s="518" t="s">
        <v>1383</v>
      </c>
      <c r="K77" s="464" t="s">
        <v>1381</v>
      </c>
      <c r="L77" s="518" t="s">
        <v>1384</v>
      </c>
      <c r="M77" s="463" t="s">
        <v>1382</v>
      </c>
      <c r="N77" s="461" t="s">
        <v>12</v>
      </c>
      <c r="O77" s="463" t="s">
        <v>13</v>
      </c>
      <c r="P77" s="437" t="s">
        <v>719</v>
      </c>
      <c r="Q77" s="438"/>
      <c r="R77" s="438"/>
      <c r="S77" s="439"/>
      <c r="T77" s="440">
        <v>8995.9352279999985</v>
      </c>
      <c r="U77" s="441">
        <v>1</v>
      </c>
      <c r="V77" s="441">
        <v>1</v>
      </c>
      <c r="W77" s="442" t="s">
        <v>207</v>
      </c>
      <c r="X77" s="443">
        <v>2022</v>
      </c>
      <c r="Y77" s="434">
        <v>2024</v>
      </c>
      <c r="Z77" s="519" t="s">
        <v>3375</v>
      </c>
      <c r="AA77" s="445"/>
      <c r="AB77" s="463" t="s">
        <v>207</v>
      </c>
      <c r="AC77" s="446" t="s">
        <v>705</v>
      </c>
      <c r="AD77" s="462" t="s">
        <v>1385</v>
      </c>
      <c r="AE77" s="462" t="s">
        <v>1386</v>
      </c>
      <c r="AF77" s="463" t="s">
        <v>1387</v>
      </c>
      <c r="AG77" s="446"/>
      <c r="AH77" s="463" t="s">
        <v>207</v>
      </c>
      <c r="AI77" s="447">
        <v>2021</v>
      </c>
      <c r="AJ77" s="441">
        <v>17381</v>
      </c>
      <c r="AK77" s="441">
        <v>16830</v>
      </c>
      <c r="AL77" s="448">
        <v>236.35</v>
      </c>
      <c r="AM77" s="449" t="s">
        <v>1133</v>
      </c>
      <c r="AN77" s="450">
        <v>2024</v>
      </c>
      <c r="AO77" s="442">
        <v>16859.57</v>
      </c>
      <c r="AP77" s="451">
        <v>3</v>
      </c>
      <c r="AQ77" s="442">
        <v>16325.1</v>
      </c>
      <c r="AR77" s="451">
        <v>3</v>
      </c>
      <c r="AS77" s="452">
        <v>229.2595</v>
      </c>
      <c r="AT77" s="449" t="s">
        <v>1133</v>
      </c>
      <c r="AU77" s="453">
        <v>3</v>
      </c>
      <c r="AV77" s="520" t="s">
        <v>3376</v>
      </c>
      <c r="AW77" s="447">
        <v>2021</v>
      </c>
      <c r="AX77" s="441"/>
      <c r="AY77" s="441" t="s">
        <v>207</v>
      </c>
      <c r="AZ77" s="448"/>
      <c r="BA77" s="449"/>
      <c r="BB77" s="450">
        <v>2024</v>
      </c>
      <c r="BC77" s="442"/>
      <c r="BD77" s="451" t="s">
        <v>207</v>
      </c>
      <c r="BE77" s="442"/>
      <c r="BF77" s="451" t="s">
        <v>207</v>
      </c>
      <c r="BG77" s="452"/>
      <c r="BH77" s="449" t="s">
        <v>207</v>
      </c>
      <c r="BI77" s="453" t="s">
        <v>207</v>
      </c>
      <c r="BJ77" s="520"/>
    </row>
    <row r="78" spans="1:62">
      <c r="A78" s="514" t="s">
        <v>1389</v>
      </c>
      <c r="B78" s="515" t="s">
        <v>1390</v>
      </c>
      <c r="C78" s="516">
        <v>2022</v>
      </c>
      <c r="D78" s="513" t="s">
        <v>716</v>
      </c>
      <c r="E78" s="517">
        <v>1048101</v>
      </c>
      <c r="F78" s="435">
        <v>1048101</v>
      </c>
      <c r="G78" s="436">
        <v>44714</v>
      </c>
      <c r="H78" s="461" t="s">
        <v>1391</v>
      </c>
      <c r="I78" s="462" t="s">
        <v>1390</v>
      </c>
      <c r="J78" s="518" t="s">
        <v>1392</v>
      </c>
      <c r="K78" s="464" t="s">
        <v>1390</v>
      </c>
      <c r="L78" s="518" t="s">
        <v>1392</v>
      </c>
      <c r="M78" s="463" t="s">
        <v>1391</v>
      </c>
      <c r="N78" s="461" t="s">
        <v>48</v>
      </c>
      <c r="O78" s="463" t="s">
        <v>55</v>
      </c>
      <c r="P78" s="437" t="s">
        <v>719</v>
      </c>
      <c r="Q78" s="438"/>
      <c r="R78" s="438"/>
      <c r="S78" s="439"/>
      <c r="T78" s="440">
        <v>1643.0248510079998</v>
      </c>
      <c r="U78" s="441">
        <v>1</v>
      </c>
      <c r="V78" s="441">
        <v>1</v>
      </c>
      <c r="W78" s="442" t="s">
        <v>207</v>
      </c>
      <c r="X78" s="443">
        <v>2022</v>
      </c>
      <c r="Y78" s="434">
        <v>2024</v>
      </c>
      <c r="Z78" s="519" t="s">
        <v>3377</v>
      </c>
      <c r="AA78" s="445"/>
      <c r="AB78" s="463" t="s">
        <v>207</v>
      </c>
      <c r="AC78" s="446" t="s">
        <v>705</v>
      </c>
      <c r="AD78" s="462" t="s">
        <v>1393</v>
      </c>
      <c r="AE78" s="462" t="s">
        <v>1391</v>
      </c>
      <c r="AF78" s="463" t="s">
        <v>1394</v>
      </c>
      <c r="AG78" s="446"/>
      <c r="AH78" s="463" t="s">
        <v>207</v>
      </c>
      <c r="AI78" s="447">
        <v>2021</v>
      </c>
      <c r="AJ78" s="441">
        <v>3497</v>
      </c>
      <c r="AK78" s="441">
        <v>3123</v>
      </c>
      <c r="AL78" s="448">
        <v>1.91</v>
      </c>
      <c r="AM78" s="449" t="s">
        <v>1395</v>
      </c>
      <c r="AN78" s="450">
        <v>2024</v>
      </c>
      <c r="AO78" s="442">
        <v>3462</v>
      </c>
      <c r="AP78" s="451">
        <v>1</v>
      </c>
      <c r="AQ78" s="442">
        <v>3091</v>
      </c>
      <c r="AR78" s="451">
        <v>1.02</v>
      </c>
      <c r="AS78" s="452">
        <v>1.89</v>
      </c>
      <c r="AT78" s="449" t="s">
        <v>1395</v>
      </c>
      <c r="AU78" s="453">
        <v>1.04</v>
      </c>
      <c r="AV78" s="520" t="s">
        <v>3378</v>
      </c>
      <c r="AW78" s="447">
        <v>2021</v>
      </c>
      <c r="AX78" s="441"/>
      <c r="AY78" s="441" t="s">
        <v>207</v>
      </c>
      <c r="AZ78" s="448"/>
      <c r="BA78" s="449"/>
      <c r="BB78" s="450">
        <v>2024</v>
      </c>
      <c r="BC78" s="442"/>
      <c r="BD78" s="451" t="s">
        <v>207</v>
      </c>
      <c r="BE78" s="442"/>
      <c r="BF78" s="451" t="s">
        <v>207</v>
      </c>
      <c r="BG78" s="452"/>
      <c r="BH78" s="449" t="s">
        <v>207</v>
      </c>
      <c r="BI78" s="453" t="s">
        <v>207</v>
      </c>
      <c r="BJ78" s="520"/>
    </row>
    <row r="79" spans="1:62">
      <c r="A79" s="514" t="s">
        <v>1396</v>
      </c>
      <c r="B79" s="515" t="s">
        <v>1397</v>
      </c>
      <c r="C79" s="516">
        <v>2022</v>
      </c>
      <c r="D79" s="513" t="s">
        <v>750</v>
      </c>
      <c r="E79" s="517">
        <v>3070102</v>
      </c>
      <c r="F79" s="435">
        <v>3070102</v>
      </c>
      <c r="G79" s="436">
        <v>44754</v>
      </c>
      <c r="H79" s="461" t="s">
        <v>1398</v>
      </c>
      <c r="I79" s="462" t="s">
        <v>1397</v>
      </c>
      <c r="J79" s="518" t="s">
        <v>1399</v>
      </c>
      <c r="K79" s="464" t="s">
        <v>1397</v>
      </c>
      <c r="L79" s="518" t="s">
        <v>1400</v>
      </c>
      <c r="M79" s="463" t="s">
        <v>1398</v>
      </c>
      <c r="N79" s="461" t="s">
        <v>77</v>
      </c>
      <c r="O79" s="463" t="s">
        <v>80</v>
      </c>
      <c r="P79" s="437"/>
      <c r="Q79" s="438"/>
      <c r="R79" s="438" t="s">
        <v>753</v>
      </c>
      <c r="S79" s="439"/>
      <c r="T79" s="440" t="s">
        <v>207</v>
      </c>
      <c r="U79" s="441"/>
      <c r="V79" s="441" t="s">
        <v>207</v>
      </c>
      <c r="W79" s="442">
        <v>1520</v>
      </c>
      <c r="X79" s="443">
        <v>2022</v>
      </c>
      <c r="Y79" s="434">
        <v>2024</v>
      </c>
      <c r="Z79" s="519" t="s">
        <v>3379</v>
      </c>
      <c r="AA79" s="445"/>
      <c r="AB79" s="463" t="s">
        <v>207</v>
      </c>
      <c r="AC79" s="446" t="s">
        <v>705</v>
      </c>
      <c r="AD79" s="462" t="s">
        <v>1299</v>
      </c>
      <c r="AE79" s="462" t="s">
        <v>1401</v>
      </c>
      <c r="AF79" s="463" t="s">
        <v>1402</v>
      </c>
      <c r="AG79" s="446"/>
      <c r="AH79" s="463" t="s">
        <v>207</v>
      </c>
      <c r="AI79" s="447">
        <v>2021</v>
      </c>
      <c r="AJ79" s="441"/>
      <c r="AK79" s="441" t="s">
        <v>207</v>
      </c>
      <c r="AL79" s="448"/>
      <c r="AM79" s="449"/>
      <c r="AN79" s="450">
        <v>2024</v>
      </c>
      <c r="AO79" s="442"/>
      <c r="AP79" s="451" t="s">
        <v>207</v>
      </c>
      <c r="AQ79" s="442"/>
      <c r="AR79" s="451" t="s">
        <v>207</v>
      </c>
      <c r="AS79" s="452"/>
      <c r="AT79" s="449" t="s">
        <v>207</v>
      </c>
      <c r="AU79" s="453" t="s">
        <v>207</v>
      </c>
      <c r="AV79" s="520"/>
      <c r="AW79" s="447">
        <v>2021</v>
      </c>
      <c r="AX79" s="441">
        <v>3481</v>
      </c>
      <c r="AY79" s="441">
        <v>3481</v>
      </c>
      <c r="AZ79" s="448">
        <v>0.13</v>
      </c>
      <c r="BA79" s="449" t="s">
        <v>773</v>
      </c>
      <c r="BB79" s="450">
        <v>2024</v>
      </c>
      <c r="BC79" s="442">
        <v>3900</v>
      </c>
      <c r="BD79" s="451">
        <v>-12.04</v>
      </c>
      <c r="BE79" s="442">
        <v>3900</v>
      </c>
      <c r="BF79" s="451">
        <v>-12.04</v>
      </c>
      <c r="BG79" s="452">
        <v>0.13</v>
      </c>
      <c r="BH79" s="449" t="s">
        <v>773</v>
      </c>
      <c r="BI79" s="453">
        <v>0</v>
      </c>
      <c r="BJ79" s="520" t="s">
        <v>3380</v>
      </c>
    </row>
    <row r="80" spans="1:62">
      <c r="A80" s="514" t="s">
        <v>1412</v>
      </c>
      <c r="B80" s="515" t="s">
        <v>1413</v>
      </c>
      <c r="C80" s="516">
        <v>2022</v>
      </c>
      <c r="D80" s="513" t="s">
        <v>716</v>
      </c>
      <c r="E80" s="517">
        <v>1047105</v>
      </c>
      <c r="F80" s="435">
        <v>1047105</v>
      </c>
      <c r="G80" s="436">
        <v>44764</v>
      </c>
      <c r="H80" s="461" t="s">
        <v>1414</v>
      </c>
      <c r="I80" s="462" t="s">
        <v>1413</v>
      </c>
      <c r="J80" s="518" t="s">
        <v>1415</v>
      </c>
      <c r="K80" s="464" t="s">
        <v>1413</v>
      </c>
      <c r="L80" s="518" t="s">
        <v>1415</v>
      </c>
      <c r="M80" s="463" t="s">
        <v>1414</v>
      </c>
      <c r="N80" s="461" t="s">
        <v>48</v>
      </c>
      <c r="O80" s="463" t="s">
        <v>54</v>
      </c>
      <c r="P80" s="437" t="s">
        <v>719</v>
      </c>
      <c r="Q80" s="438"/>
      <c r="R80" s="438"/>
      <c r="S80" s="439"/>
      <c r="T80" s="440">
        <v>2450.0431254720002</v>
      </c>
      <c r="U80" s="441">
        <v>3</v>
      </c>
      <c r="V80" s="441">
        <v>2</v>
      </c>
      <c r="W80" s="442" t="s">
        <v>207</v>
      </c>
      <c r="X80" s="443">
        <v>2022</v>
      </c>
      <c r="Y80" s="434">
        <v>2024</v>
      </c>
      <c r="Z80" s="519" t="s">
        <v>3381</v>
      </c>
      <c r="AA80" s="445"/>
      <c r="AB80" s="463" t="s">
        <v>207</v>
      </c>
      <c r="AC80" s="446" t="s">
        <v>705</v>
      </c>
      <c r="AD80" s="462" t="s">
        <v>1416</v>
      </c>
      <c r="AE80" s="462" t="s">
        <v>1417</v>
      </c>
      <c r="AF80" s="463" t="s">
        <v>1418</v>
      </c>
      <c r="AG80" s="446"/>
      <c r="AH80" s="463" t="s">
        <v>207</v>
      </c>
      <c r="AI80" s="447">
        <v>2021</v>
      </c>
      <c r="AJ80" s="441">
        <v>4382</v>
      </c>
      <c r="AK80" s="441">
        <v>4343</v>
      </c>
      <c r="AL80" s="448"/>
      <c r="AM80" s="449"/>
      <c r="AN80" s="450">
        <v>2024</v>
      </c>
      <c r="AO80" s="442">
        <v>4294</v>
      </c>
      <c r="AP80" s="451">
        <v>2</v>
      </c>
      <c r="AQ80" s="442">
        <v>4256</v>
      </c>
      <c r="AR80" s="451">
        <v>2</v>
      </c>
      <c r="AS80" s="452"/>
      <c r="AT80" s="449" t="s">
        <v>207</v>
      </c>
      <c r="AU80" s="453" t="s">
        <v>207</v>
      </c>
      <c r="AV80" s="520" t="s">
        <v>3382</v>
      </c>
      <c r="AW80" s="447">
        <v>2021</v>
      </c>
      <c r="AX80" s="441"/>
      <c r="AY80" s="441" t="s">
        <v>207</v>
      </c>
      <c r="AZ80" s="448"/>
      <c r="BA80" s="449"/>
      <c r="BB80" s="450">
        <v>2024</v>
      </c>
      <c r="BC80" s="442"/>
      <c r="BD80" s="451" t="s">
        <v>207</v>
      </c>
      <c r="BE80" s="442"/>
      <c r="BF80" s="451" t="s">
        <v>207</v>
      </c>
      <c r="BG80" s="452"/>
      <c r="BH80" s="449" t="s">
        <v>207</v>
      </c>
      <c r="BI80" s="453" t="s">
        <v>207</v>
      </c>
      <c r="BJ80" s="520"/>
    </row>
    <row r="81" spans="1:62">
      <c r="A81" s="514" t="s">
        <v>1420</v>
      </c>
      <c r="B81" s="515" t="s">
        <v>1421</v>
      </c>
      <c r="C81" s="516">
        <v>2022</v>
      </c>
      <c r="D81" s="513" t="s">
        <v>716</v>
      </c>
      <c r="E81" s="517">
        <v>1081107</v>
      </c>
      <c r="F81" s="435">
        <v>1081107</v>
      </c>
      <c r="G81" s="436">
        <v>44771</v>
      </c>
      <c r="H81" s="461" t="s">
        <v>1422</v>
      </c>
      <c r="I81" s="462" t="s">
        <v>1421</v>
      </c>
      <c r="J81" s="518" t="s">
        <v>1423</v>
      </c>
      <c r="K81" s="464" t="s">
        <v>1421</v>
      </c>
      <c r="L81" s="518" t="s">
        <v>1423</v>
      </c>
      <c r="M81" s="463" t="s">
        <v>1422</v>
      </c>
      <c r="N81" s="461" t="s">
        <v>93</v>
      </c>
      <c r="O81" s="463" t="s">
        <v>94</v>
      </c>
      <c r="P81" s="437" t="s">
        <v>719</v>
      </c>
      <c r="Q81" s="438"/>
      <c r="R81" s="438"/>
      <c r="S81" s="439"/>
      <c r="T81" s="440">
        <v>1444.9681130361159</v>
      </c>
      <c r="U81" s="441">
        <v>1</v>
      </c>
      <c r="V81" s="441">
        <v>1</v>
      </c>
      <c r="W81" s="442" t="s">
        <v>207</v>
      </c>
      <c r="X81" s="443">
        <v>2022</v>
      </c>
      <c r="Y81" s="434">
        <v>2024</v>
      </c>
      <c r="Z81" s="519" t="s">
        <v>3383</v>
      </c>
      <c r="AA81" s="445"/>
      <c r="AB81" s="463" t="s">
        <v>207</v>
      </c>
      <c r="AC81" s="446" t="s">
        <v>705</v>
      </c>
      <c r="AD81" s="462" t="s">
        <v>1424</v>
      </c>
      <c r="AE81" s="462" t="s">
        <v>1422</v>
      </c>
      <c r="AF81" s="463" t="s">
        <v>1425</v>
      </c>
      <c r="AG81" s="446"/>
      <c r="AH81" s="463" t="s">
        <v>207</v>
      </c>
      <c r="AI81" s="447">
        <v>2021</v>
      </c>
      <c r="AJ81" s="441">
        <v>2596</v>
      </c>
      <c r="AK81" s="441">
        <v>2575</v>
      </c>
      <c r="AL81" s="448">
        <v>41.29</v>
      </c>
      <c r="AM81" s="449" t="s">
        <v>764</v>
      </c>
      <c r="AN81" s="450">
        <v>2024</v>
      </c>
      <c r="AO81" s="442">
        <v>2518.8962039999997</v>
      </c>
      <c r="AP81" s="451">
        <v>2.97</v>
      </c>
      <c r="AQ81" s="442">
        <v>2498.5199249999996</v>
      </c>
      <c r="AR81" s="451">
        <v>2.97</v>
      </c>
      <c r="AS81" s="452">
        <v>40.07</v>
      </c>
      <c r="AT81" s="449" t="s">
        <v>764</v>
      </c>
      <c r="AU81" s="453">
        <v>2.95</v>
      </c>
      <c r="AV81" s="520" t="s">
        <v>3384</v>
      </c>
      <c r="AW81" s="447">
        <v>2021</v>
      </c>
      <c r="AX81" s="441"/>
      <c r="AY81" s="441" t="s">
        <v>207</v>
      </c>
      <c r="AZ81" s="448"/>
      <c r="BA81" s="449"/>
      <c r="BB81" s="450">
        <v>2024</v>
      </c>
      <c r="BC81" s="442"/>
      <c r="BD81" s="451" t="s">
        <v>207</v>
      </c>
      <c r="BE81" s="442"/>
      <c r="BF81" s="451" t="s">
        <v>207</v>
      </c>
      <c r="BG81" s="452"/>
      <c r="BH81" s="449" t="s">
        <v>207</v>
      </c>
      <c r="BI81" s="453" t="s">
        <v>207</v>
      </c>
      <c r="BJ81" s="520"/>
    </row>
    <row r="82" spans="1:62">
      <c r="A82" s="514" t="s">
        <v>1427</v>
      </c>
      <c r="B82" s="515" t="s">
        <v>1428</v>
      </c>
      <c r="C82" s="516">
        <v>2022</v>
      </c>
      <c r="D82" s="513" t="s">
        <v>716</v>
      </c>
      <c r="E82" s="517">
        <v>1069109</v>
      </c>
      <c r="F82" s="435">
        <v>1069109</v>
      </c>
      <c r="G82" s="436">
        <v>44757</v>
      </c>
      <c r="H82" s="461" t="s">
        <v>1429</v>
      </c>
      <c r="I82" s="462" t="s">
        <v>1428</v>
      </c>
      <c r="J82" s="518" t="s">
        <v>1430</v>
      </c>
      <c r="K82" s="464" t="s">
        <v>1428</v>
      </c>
      <c r="L82" s="518" t="s">
        <v>1430</v>
      </c>
      <c r="M82" s="463" t="s">
        <v>1431</v>
      </c>
      <c r="N82" s="461" t="s">
        <v>77</v>
      </c>
      <c r="O82" s="463" t="s">
        <v>79</v>
      </c>
      <c r="P82" s="437" t="s">
        <v>719</v>
      </c>
      <c r="Q82" s="438"/>
      <c r="R82" s="438"/>
      <c r="S82" s="439"/>
      <c r="T82" s="440">
        <v>1612.8810660000001</v>
      </c>
      <c r="U82" s="441">
        <v>1</v>
      </c>
      <c r="V82" s="441">
        <v>1</v>
      </c>
      <c r="W82" s="442" t="s">
        <v>207</v>
      </c>
      <c r="X82" s="443">
        <v>2022</v>
      </c>
      <c r="Y82" s="434">
        <v>2024</v>
      </c>
      <c r="Z82" s="519" t="s">
        <v>3385</v>
      </c>
      <c r="AA82" s="445"/>
      <c r="AB82" s="463" t="s">
        <v>207</v>
      </c>
      <c r="AC82" s="446" t="s">
        <v>705</v>
      </c>
      <c r="AD82" s="462" t="s">
        <v>1432</v>
      </c>
      <c r="AE82" s="462" t="s">
        <v>1431</v>
      </c>
      <c r="AF82" s="463" t="s">
        <v>1011</v>
      </c>
      <c r="AG82" s="446"/>
      <c r="AH82" s="463" t="s">
        <v>207</v>
      </c>
      <c r="AI82" s="447">
        <v>2021</v>
      </c>
      <c r="AJ82" s="441">
        <v>3050</v>
      </c>
      <c r="AK82" s="441">
        <v>3066</v>
      </c>
      <c r="AL82" s="448"/>
      <c r="AM82" s="449"/>
      <c r="AN82" s="450">
        <v>2024</v>
      </c>
      <c r="AO82" s="442">
        <v>3019.5</v>
      </c>
      <c r="AP82" s="451">
        <v>1</v>
      </c>
      <c r="AQ82" s="442">
        <v>3035.34</v>
      </c>
      <c r="AR82" s="451">
        <v>0.99</v>
      </c>
      <c r="AS82" s="452"/>
      <c r="AT82" s="449" t="s">
        <v>207</v>
      </c>
      <c r="AU82" s="453" t="s">
        <v>207</v>
      </c>
      <c r="AV82" s="520" t="s">
        <v>3386</v>
      </c>
      <c r="AW82" s="447">
        <v>2021</v>
      </c>
      <c r="AX82" s="441"/>
      <c r="AY82" s="441" t="s">
        <v>207</v>
      </c>
      <c r="AZ82" s="448"/>
      <c r="BA82" s="449"/>
      <c r="BB82" s="450">
        <v>2024</v>
      </c>
      <c r="BC82" s="442"/>
      <c r="BD82" s="451" t="s">
        <v>207</v>
      </c>
      <c r="BE82" s="442"/>
      <c r="BF82" s="451" t="s">
        <v>207</v>
      </c>
      <c r="BG82" s="452"/>
      <c r="BH82" s="449" t="s">
        <v>207</v>
      </c>
      <c r="BI82" s="453" t="s">
        <v>207</v>
      </c>
      <c r="BJ82" s="520"/>
    </row>
    <row r="83" spans="1:62">
      <c r="A83" s="514" t="s">
        <v>1434</v>
      </c>
      <c r="B83" s="515" t="s">
        <v>1435</v>
      </c>
      <c r="C83" s="516">
        <v>2022</v>
      </c>
      <c r="D83" s="513" t="s">
        <v>716</v>
      </c>
      <c r="E83" s="517">
        <v>1069112</v>
      </c>
      <c r="F83" s="435">
        <v>1069112</v>
      </c>
      <c r="G83" s="436">
        <v>44771</v>
      </c>
      <c r="H83" s="461" t="s">
        <v>1436</v>
      </c>
      <c r="I83" s="462" t="s">
        <v>1435</v>
      </c>
      <c r="J83" s="518" t="s">
        <v>1437</v>
      </c>
      <c r="K83" s="464" t="s">
        <v>1435</v>
      </c>
      <c r="L83" s="518" t="s">
        <v>1438</v>
      </c>
      <c r="M83" s="463" t="s">
        <v>1436</v>
      </c>
      <c r="N83" s="461" t="s">
        <v>70</v>
      </c>
      <c r="O83" s="463" t="s">
        <v>73</v>
      </c>
      <c r="P83" s="437" t="s">
        <v>719</v>
      </c>
      <c r="Q83" s="438"/>
      <c r="R83" s="438"/>
      <c r="S83" s="439"/>
      <c r="T83" s="440">
        <v>1728.07215767616</v>
      </c>
      <c r="U83" s="441">
        <v>2</v>
      </c>
      <c r="V83" s="441">
        <v>1</v>
      </c>
      <c r="W83" s="442" t="s">
        <v>207</v>
      </c>
      <c r="X83" s="443">
        <v>2022</v>
      </c>
      <c r="Y83" s="434">
        <v>2024</v>
      </c>
      <c r="Z83" s="519" t="s">
        <v>3387</v>
      </c>
      <c r="AA83" s="445"/>
      <c r="AB83" s="463" t="s">
        <v>207</v>
      </c>
      <c r="AC83" s="446" t="s">
        <v>705</v>
      </c>
      <c r="AD83" s="462" t="s">
        <v>1439</v>
      </c>
      <c r="AE83" s="462" t="s">
        <v>1440</v>
      </c>
      <c r="AF83" s="463" t="s">
        <v>1441</v>
      </c>
      <c r="AG83" s="446"/>
      <c r="AH83" s="463" t="s">
        <v>207</v>
      </c>
      <c r="AI83" s="447">
        <v>2021</v>
      </c>
      <c r="AJ83" s="441">
        <v>2951</v>
      </c>
      <c r="AK83" s="441">
        <v>2934</v>
      </c>
      <c r="AL83" s="448">
        <v>86.56</v>
      </c>
      <c r="AM83" s="449" t="s">
        <v>944</v>
      </c>
      <c r="AN83" s="450">
        <v>2024</v>
      </c>
      <c r="AO83" s="442">
        <v>2921</v>
      </c>
      <c r="AP83" s="451">
        <v>1.01</v>
      </c>
      <c r="AQ83" s="442">
        <v>2904</v>
      </c>
      <c r="AR83" s="451">
        <v>1.02</v>
      </c>
      <c r="AS83" s="452">
        <v>86.31</v>
      </c>
      <c r="AT83" s="449" t="s">
        <v>944</v>
      </c>
      <c r="AU83" s="453">
        <v>0.28000000000000003</v>
      </c>
      <c r="AV83" s="520" t="s">
        <v>3388</v>
      </c>
      <c r="AW83" s="447">
        <v>2021</v>
      </c>
      <c r="AX83" s="441"/>
      <c r="AY83" s="441" t="s">
        <v>207</v>
      </c>
      <c r="AZ83" s="448"/>
      <c r="BA83" s="449"/>
      <c r="BB83" s="450">
        <v>2024</v>
      </c>
      <c r="BC83" s="442"/>
      <c r="BD83" s="451" t="s">
        <v>207</v>
      </c>
      <c r="BE83" s="442"/>
      <c r="BF83" s="451" t="s">
        <v>207</v>
      </c>
      <c r="BG83" s="452"/>
      <c r="BH83" s="449" t="s">
        <v>207</v>
      </c>
      <c r="BI83" s="453" t="s">
        <v>207</v>
      </c>
      <c r="BJ83" s="520"/>
    </row>
    <row r="84" spans="1:62">
      <c r="A84" s="514" t="s">
        <v>1443</v>
      </c>
      <c r="B84" s="515" t="s">
        <v>1444</v>
      </c>
      <c r="C84" s="516">
        <v>2022</v>
      </c>
      <c r="D84" s="513" t="s">
        <v>716</v>
      </c>
      <c r="E84" s="517">
        <v>1031113</v>
      </c>
      <c r="F84" s="435">
        <v>1031113</v>
      </c>
      <c r="G84" s="436">
        <v>44782</v>
      </c>
      <c r="H84" s="461" t="s">
        <v>1445</v>
      </c>
      <c r="I84" s="462" t="s">
        <v>1444</v>
      </c>
      <c r="J84" s="518" t="s">
        <v>1446</v>
      </c>
      <c r="K84" s="464" t="s">
        <v>1444</v>
      </c>
      <c r="L84" s="518" t="s">
        <v>1446</v>
      </c>
      <c r="M84" s="463" t="s">
        <v>1445</v>
      </c>
      <c r="N84" s="461" t="s">
        <v>12</v>
      </c>
      <c r="O84" s="463" t="s">
        <v>35</v>
      </c>
      <c r="P84" s="437" t="s">
        <v>719</v>
      </c>
      <c r="Q84" s="438"/>
      <c r="R84" s="438"/>
      <c r="S84" s="439"/>
      <c r="T84" s="440">
        <v>1715.9371020000001</v>
      </c>
      <c r="U84" s="441">
        <v>1</v>
      </c>
      <c r="V84" s="441">
        <v>1</v>
      </c>
      <c r="W84" s="442" t="s">
        <v>207</v>
      </c>
      <c r="X84" s="443">
        <v>2022</v>
      </c>
      <c r="Y84" s="434">
        <v>2024</v>
      </c>
      <c r="Z84" s="519" t="s">
        <v>3389</v>
      </c>
      <c r="AA84" s="445"/>
      <c r="AB84" s="463" t="s">
        <v>207</v>
      </c>
      <c r="AC84" s="446" t="s">
        <v>705</v>
      </c>
      <c r="AD84" s="462" t="s">
        <v>1447</v>
      </c>
      <c r="AE84" s="462" t="s">
        <v>1448</v>
      </c>
      <c r="AF84" s="463" t="s">
        <v>1449</v>
      </c>
      <c r="AG84" s="446"/>
      <c r="AH84" s="463" t="s">
        <v>207</v>
      </c>
      <c r="AI84" s="447">
        <v>2021</v>
      </c>
      <c r="AJ84" s="441">
        <v>3105</v>
      </c>
      <c r="AK84" s="441">
        <v>3084</v>
      </c>
      <c r="AL84" s="448">
        <v>21.52</v>
      </c>
      <c r="AM84" s="449" t="s">
        <v>1003</v>
      </c>
      <c r="AN84" s="450">
        <v>2024</v>
      </c>
      <c r="AO84" s="442">
        <v>3011</v>
      </c>
      <c r="AP84" s="451">
        <v>3.02</v>
      </c>
      <c r="AQ84" s="442">
        <v>2991</v>
      </c>
      <c r="AR84" s="451">
        <v>3.01</v>
      </c>
      <c r="AS84" s="452">
        <v>20.87</v>
      </c>
      <c r="AT84" s="449" t="s">
        <v>1003</v>
      </c>
      <c r="AU84" s="453">
        <v>3.02</v>
      </c>
      <c r="AV84" s="520" t="s">
        <v>3390</v>
      </c>
      <c r="AW84" s="447">
        <v>2021</v>
      </c>
      <c r="AX84" s="441"/>
      <c r="AY84" s="441" t="s">
        <v>207</v>
      </c>
      <c r="AZ84" s="448"/>
      <c r="BA84" s="449"/>
      <c r="BB84" s="450">
        <v>2024</v>
      </c>
      <c r="BC84" s="442"/>
      <c r="BD84" s="451" t="s">
        <v>207</v>
      </c>
      <c r="BE84" s="442"/>
      <c r="BF84" s="451" t="s">
        <v>207</v>
      </c>
      <c r="BG84" s="452"/>
      <c r="BH84" s="449" t="s">
        <v>207</v>
      </c>
      <c r="BI84" s="453" t="s">
        <v>207</v>
      </c>
      <c r="BJ84" s="520"/>
    </row>
    <row r="85" spans="1:62">
      <c r="A85" s="514" t="s">
        <v>1461</v>
      </c>
      <c r="B85" s="515" t="s">
        <v>1462</v>
      </c>
      <c r="C85" s="516">
        <v>2022</v>
      </c>
      <c r="D85" s="513" t="s">
        <v>716</v>
      </c>
      <c r="E85" s="517">
        <v>1030115</v>
      </c>
      <c r="F85" s="435">
        <v>1030115</v>
      </c>
      <c r="G85" s="436">
        <v>44764</v>
      </c>
      <c r="H85" s="461" t="s">
        <v>1463</v>
      </c>
      <c r="I85" s="462" t="s">
        <v>1462</v>
      </c>
      <c r="J85" s="518" t="s">
        <v>1464</v>
      </c>
      <c r="K85" s="464" t="s">
        <v>1462</v>
      </c>
      <c r="L85" s="518" t="s">
        <v>1464</v>
      </c>
      <c r="M85" s="463" t="s">
        <v>1465</v>
      </c>
      <c r="N85" s="461" t="s">
        <v>12</v>
      </c>
      <c r="O85" s="463" t="s">
        <v>34</v>
      </c>
      <c r="P85" s="437" t="s">
        <v>719</v>
      </c>
      <c r="Q85" s="438"/>
      <c r="R85" s="438"/>
      <c r="S85" s="439"/>
      <c r="T85" s="440">
        <v>14159.001972605998</v>
      </c>
      <c r="U85" s="441">
        <v>6</v>
      </c>
      <c r="V85" s="441">
        <v>2</v>
      </c>
      <c r="W85" s="442" t="s">
        <v>207</v>
      </c>
      <c r="X85" s="443">
        <v>2022</v>
      </c>
      <c r="Y85" s="434">
        <v>2024</v>
      </c>
      <c r="Z85" s="519" t="s">
        <v>3391</v>
      </c>
      <c r="AA85" s="445"/>
      <c r="AB85" s="463" t="s">
        <v>207</v>
      </c>
      <c r="AC85" s="446" t="s">
        <v>705</v>
      </c>
      <c r="AD85" s="462" t="s">
        <v>1466</v>
      </c>
      <c r="AE85" s="462" t="s">
        <v>1467</v>
      </c>
      <c r="AF85" s="463" t="s">
        <v>1468</v>
      </c>
      <c r="AG85" s="446"/>
      <c r="AH85" s="463" t="s">
        <v>207</v>
      </c>
      <c r="AI85" s="447">
        <v>2021</v>
      </c>
      <c r="AJ85" s="441">
        <v>25547</v>
      </c>
      <c r="AK85" s="441">
        <v>25321</v>
      </c>
      <c r="AL85" s="448">
        <v>1.67</v>
      </c>
      <c r="AM85" s="449" t="s">
        <v>1469</v>
      </c>
      <c r="AN85" s="450">
        <v>2024</v>
      </c>
      <c r="AO85" s="442">
        <v>26857</v>
      </c>
      <c r="AP85" s="451">
        <v>-5.13</v>
      </c>
      <c r="AQ85" s="442">
        <v>26857</v>
      </c>
      <c r="AR85" s="451">
        <v>-6.07</v>
      </c>
      <c r="AS85" s="452">
        <v>1.62</v>
      </c>
      <c r="AT85" s="449" t="s">
        <v>1469</v>
      </c>
      <c r="AU85" s="453">
        <v>2.99</v>
      </c>
      <c r="AV85" s="520" t="s">
        <v>3392</v>
      </c>
      <c r="AW85" s="447">
        <v>2021</v>
      </c>
      <c r="AX85" s="441"/>
      <c r="AY85" s="441" t="s">
        <v>207</v>
      </c>
      <c r="AZ85" s="448"/>
      <c r="BA85" s="449"/>
      <c r="BB85" s="450">
        <v>2024</v>
      </c>
      <c r="BC85" s="442"/>
      <c r="BD85" s="451" t="s">
        <v>207</v>
      </c>
      <c r="BE85" s="442"/>
      <c r="BF85" s="451" t="s">
        <v>207</v>
      </c>
      <c r="BG85" s="452"/>
      <c r="BH85" s="449" t="s">
        <v>207</v>
      </c>
      <c r="BI85" s="453" t="s">
        <v>207</v>
      </c>
      <c r="BJ85" s="520"/>
    </row>
    <row r="86" spans="1:62">
      <c r="A86" s="514" t="s">
        <v>1478</v>
      </c>
      <c r="B86" s="515" t="s">
        <v>1479</v>
      </c>
      <c r="C86" s="516">
        <v>2022</v>
      </c>
      <c r="D86" s="513" t="s">
        <v>716</v>
      </c>
      <c r="E86" s="517">
        <v>1030117</v>
      </c>
      <c r="F86" s="435">
        <v>1030117</v>
      </c>
      <c r="G86" s="436">
        <v>44762</v>
      </c>
      <c r="H86" s="461" t="s">
        <v>1480</v>
      </c>
      <c r="I86" s="462" t="s">
        <v>1479</v>
      </c>
      <c r="J86" s="518" t="s">
        <v>1481</v>
      </c>
      <c r="K86" s="464" t="s">
        <v>1479</v>
      </c>
      <c r="L86" s="518" t="s">
        <v>1481</v>
      </c>
      <c r="M86" s="463" t="s">
        <v>1480</v>
      </c>
      <c r="N86" s="461" t="s">
        <v>12</v>
      </c>
      <c r="O86" s="463" t="s">
        <v>34</v>
      </c>
      <c r="P86" s="437" t="s">
        <v>719</v>
      </c>
      <c r="Q86" s="438"/>
      <c r="R86" s="438"/>
      <c r="S86" s="439"/>
      <c r="T86" s="440">
        <v>1849.761186</v>
      </c>
      <c r="U86" s="441">
        <v>3</v>
      </c>
      <c r="V86" s="441">
        <v>1</v>
      </c>
      <c r="W86" s="442" t="s">
        <v>207</v>
      </c>
      <c r="X86" s="443">
        <v>2022</v>
      </c>
      <c r="Y86" s="434">
        <v>2024</v>
      </c>
      <c r="Z86" s="519" t="s">
        <v>3393</v>
      </c>
      <c r="AA86" s="445"/>
      <c r="AB86" s="463" t="s">
        <v>207</v>
      </c>
      <c r="AC86" s="446" t="s">
        <v>705</v>
      </c>
      <c r="AD86" s="462" t="s">
        <v>1482</v>
      </c>
      <c r="AE86" s="462" t="s">
        <v>1483</v>
      </c>
      <c r="AF86" s="463" t="s">
        <v>1484</v>
      </c>
      <c r="AG86" s="446"/>
      <c r="AH86" s="463" t="s">
        <v>207</v>
      </c>
      <c r="AI86" s="447">
        <v>2021</v>
      </c>
      <c r="AJ86" s="441">
        <v>3241</v>
      </c>
      <c r="AK86" s="441">
        <v>2664</v>
      </c>
      <c r="AL86" s="448"/>
      <c r="AM86" s="449"/>
      <c r="AN86" s="450">
        <v>2024</v>
      </c>
      <c r="AO86" s="442">
        <v>4200</v>
      </c>
      <c r="AP86" s="451">
        <v>-29.59</v>
      </c>
      <c r="AQ86" s="442">
        <v>3921</v>
      </c>
      <c r="AR86" s="451">
        <v>-47.19</v>
      </c>
      <c r="AS86" s="452"/>
      <c r="AT86" s="449" t="s">
        <v>207</v>
      </c>
      <c r="AU86" s="453" t="s">
        <v>207</v>
      </c>
      <c r="AV86" s="520" t="s">
        <v>3394</v>
      </c>
      <c r="AW86" s="447">
        <v>2021</v>
      </c>
      <c r="AX86" s="441"/>
      <c r="AY86" s="441" t="s">
        <v>207</v>
      </c>
      <c r="AZ86" s="448"/>
      <c r="BA86" s="449"/>
      <c r="BB86" s="450">
        <v>2024</v>
      </c>
      <c r="BC86" s="442"/>
      <c r="BD86" s="451" t="s">
        <v>207</v>
      </c>
      <c r="BE86" s="442"/>
      <c r="BF86" s="451" t="s">
        <v>207</v>
      </c>
      <c r="BG86" s="452"/>
      <c r="BH86" s="449" t="s">
        <v>207</v>
      </c>
      <c r="BI86" s="453" t="s">
        <v>207</v>
      </c>
      <c r="BJ86" s="520"/>
    </row>
    <row r="87" spans="1:62">
      <c r="A87" s="514" t="s">
        <v>1486</v>
      </c>
      <c r="B87" s="515" t="s">
        <v>1487</v>
      </c>
      <c r="C87" s="516">
        <v>2022</v>
      </c>
      <c r="D87" s="513" t="s">
        <v>716</v>
      </c>
      <c r="E87" s="517">
        <v>1069118</v>
      </c>
      <c r="F87" s="435">
        <v>1069118</v>
      </c>
      <c r="G87" s="436">
        <v>44748</v>
      </c>
      <c r="H87" s="461" t="s">
        <v>1488</v>
      </c>
      <c r="I87" s="462" t="s">
        <v>1487</v>
      </c>
      <c r="J87" s="518" t="s">
        <v>1489</v>
      </c>
      <c r="K87" s="464" t="s">
        <v>1487</v>
      </c>
      <c r="L87" s="518" t="s">
        <v>1489</v>
      </c>
      <c r="M87" s="463" t="s">
        <v>1488</v>
      </c>
      <c r="N87" s="461" t="s">
        <v>77</v>
      </c>
      <c r="O87" s="463" t="s">
        <v>79</v>
      </c>
      <c r="P87" s="437" t="s">
        <v>719</v>
      </c>
      <c r="Q87" s="438"/>
      <c r="R87" s="438"/>
      <c r="S87" s="439"/>
      <c r="T87" s="440">
        <v>2704.0384020000001</v>
      </c>
      <c r="U87" s="441">
        <v>2</v>
      </c>
      <c r="V87" s="441">
        <v>2</v>
      </c>
      <c r="W87" s="442" t="s">
        <v>207</v>
      </c>
      <c r="X87" s="443">
        <v>2022</v>
      </c>
      <c r="Y87" s="434">
        <v>2024</v>
      </c>
      <c r="Z87" s="519" t="s">
        <v>3395</v>
      </c>
      <c r="AA87" s="445"/>
      <c r="AB87" s="463" t="s">
        <v>207</v>
      </c>
      <c r="AC87" s="446" t="s">
        <v>705</v>
      </c>
      <c r="AD87" s="462" t="s">
        <v>1490</v>
      </c>
      <c r="AE87" s="462" t="s">
        <v>1491</v>
      </c>
      <c r="AF87" s="463" t="s">
        <v>1492</v>
      </c>
      <c r="AG87" s="446"/>
      <c r="AH87" s="463" t="s">
        <v>207</v>
      </c>
      <c r="AI87" s="447">
        <v>2021</v>
      </c>
      <c r="AJ87" s="441">
        <v>4649</v>
      </c>
      <c r="AK87" s="441">
        <v>4347</v>
      </c>
      <c r="AL87" s="448"/>
      <c r="AM87" s="449"/>
      <c r="AN87" s="450">
        <v>2024</v>
      </c>
      <c r="AO87" s="442">
        <v>4510</v>
      </c>
      <c r="AP87" s="451">
        <v>2.98</v>
      </c>
      <c r="AQ87" s="442">
        <v>4217</v>
      </c>
      <c r="AR87" s="451">
        <v>2.99</v>
      </c>
      <c r="AS87" s="452"/>
      <c r="AT87" s="449" t="s">
        <v>207</v>
      </c>
      <c r="AU87" s="453" t="s">
        <v>207</v>
      </c>
      <c r="AV87" s="520" t="s">
        <v>3396</v>
      </c>
      <c r="AW87" s="447">
        <v>2021</v>
      </c>
      <c r="AX87" s="441"/>
      <c r="AY87" s="441" t="s">
        <v>207</v>
      </c>
      <c r="AZ87" s="448"/>
      <c r="BA87" s="449"/>
      <c r="BB87" s="450">
        <v>2024</v>
      </c>
      <c r="BC87" s="442"/>
      <c r="BD87" s="451" t="s">
        <v>207</v>
      </c>
      <c r="BE87" s="442"/>
      <c r="BF87" s="451" t="s">
        <v>207</v>
      </c>
      <c r="BG87" s="452"/>
      <c r="BH87" s="449" t="s">
        <v>207</v>
      </c>
      <c r="BI87" s="453" t="s">
        <v>207</v>
      </c>
      <c r="BJ87" s="520"/>
    </row>
    <row r="88" spans="1:62">
      <c r="A88" s="514" t="s">
        <v>1494</v>
      </c>
      <c r="B88" s="515" t="s">
        <v>1495</v>
      </c>
      <c r="C88" s="516">
        <v>2022</v>
      </c>
      <c r="D88" s="513" t="s">
        <v>716</v>
      </c>
      <c r="E88" s="517">
        <v>1009119</v>
      </c>
      <c r="F88" s="435">
        <v>1009119</v>
      </c>
      <c r="G88" s="436">
        <v>44770</v>
      </c>
      <c r="H88" s="461" t="s">
        <v>1496</v>
      </c>
      <c r="I88" s="462" t="s">
        <v>1495</v>
      </c>
      <c r="J88" s="518" t="s">
        <v>1497</v>
      </c>
      <c r="K88" s="464" t="s">
        <v>1495</v>
      </c>
      <c r="L88" s="518" t="s">
        <v>1497</v>
      </c>
      <c r="M88" s="463" t="s">
        <v>1496</v>
      </c>
      <c r="N88" s="461" t="s">
        <v>12</v>
      </c>
      <c r="O88" s="463" t="s">
        <v>13</v>
      </c>
      <c r="P88" s="437" t="s">
        <v>719</v>
      </c>
      <c r="Q88" s="438"/>
      <c r="R88" s="438"/>
      <c r="S88" s="439"/>
      <c r="T88" s="440">
        <v>7183.2016602000012</v>
      </c>
      <c r="U88" s="441">
        <v>3</v>
      </c>
      <c r="V88" s="441">
        <v>1</v>
      </c>
      <c r="W88" s="442" t="s">
        <v>207</v>
      </c>
      <c r="X88" s="443">
        <v>2022</v>
      </c>
      <c r="Y88" s="434">
        <v>2024</v>
      </c>
      <c r="Z88" s="519" t="s">
        <v>3397</v>
      </c>
      <c r="AA88" s="445"/>
      <c r="AB88" s="463" t="s">
        <v>207</v>
      </c>
      <c r="AC88" s="446" t="s">
        <v>705</v>
      </c>
      <c r="AD88" s="462" t="s">
        <v>1291</v>
      </c>
      <c r="AE88" s="462" t="s">
        <v>1498</v>
      </c>
      <c r="AF88" s="463" t="s">
        <v>1011</v>
      </c>
      <c r="AG88" s="446"/>
      <c r="AH88" s="463" t="s">
        <v>207</v>
      </c>
      <c r="AI88" s="447">
        <v>2021</v>
      </c>
      <c r="AJ88" s="441">
        <v>12803</v>
      </c>
      <c r="AK88" s="441">
        <v>12689</v>
      </c>
      <c r="AL88" s="448"/>
      <c r="AM88" s="449"/>
      <c r="AN88" s="450">
        <v>2024</v>
      </c>
      <c r="AO88" s="442">
        <v>12425</v>
      </c>
      <c r="AP88" s="451">
        <v>2.95</v>
      </c>
      <c r="AQ88" s="442">
        <v>12314</v>
      </c>
      <c r="AR88" s="451">
        <v>2.95</v>
      </c>
      <c r="AS88" s="452"/>
      <c r="AT88" s="449" t="s">
        <v>207</v>
      </c>
      <c r="AU88" s="453" t="s">
        <v>207</v>
      </c>
      <c r="AV88" s="520" t="s">
        <v>3398</v>
      </c>
      <c r="AW88" s="447">
        <v>2021</v>
      </c>
      <c r="AX88" s="441"/>
      <c r="AY88" s="441" t="s">
        <v>207</v>
      </c>
      <c r="AZ88" s="448"/>
      <c r="BA88" s="449"/>
      <c r="BB88" s="450">
        <v>2024</v>
      </c>
      <c r="BC88" s="442"/>
      <c r="BD88" s="451" t="s">
        <v>207</v>
      </c>
      <c r="BE88" s="442"/>
      <c r="BF88" s="451" t="s">
        <v>207</v>
      </c>
      <c r="BG88" s="452"/>
      <c r="BH88" s="449" t="s">
        <v>207</v>
      </c>
      <c r="BI88" s="453" t="s">
        <v>207</v>
      </c>
      <c r="BJ88" s="520"/>
    </row>
    <row r="89" spans="1:62">
      <c r="A89" s="514" t="s">
        <v>1500</v>
      </c>
      <c r="B89" s="515" t="s">
        <v>1501</v>
      </c>
      <c r="C89" s="516">
        <v>2022</v>
      </c>
      <c r="D89" s="513" t="s">
        <v>716</v>
      </c>
      <c r="E89" s="517">
        <v>1056120</v>
      </c>
      <c r="F89" s="435">
        <v>1056120</v>
      </c>
      <c r="G89" s="436">
        <v>44771</v>
      </c>
      <c r="H89" s="461" t="s">
        <v>1502</v>
      </c>
      <c r="I89" s="462" t="s">
        <v>1501</v>
      </c>
      <c r="J89" s="518" t="s">
        <v>1503</v>
      </c>
      <c r="K89" s="464" t="s">
        <v>1501</v>
      </c>
      <c r="L89" s="518" t="s">
        <v>1503</v>
      </c>
      <c r="M89" s="463" t="s">
        <v>1502</v>
      </c>
      <c r="N89" s="461" t="s">
        <v>57</v>
      </c>
      <c r="O89" s="463" t="s">
        <v>64</v>
      </c>
      <c r="P89" s="437" t="s">
        <v>719</v>
      </c>
      <c r="Q89" s="438"/>
      <c r="R89" s="438"/>
      <c r="S89" s="439"/>
      <c r="T89" s="440">
        <v>7767.0428373419982</v>
      </c>
      <c r="U89" s="441">
        <v>27</v>
      </c>
      <c r="V89" s="441">
        <v>1</v>
      </c>
      <c r="W89" s="442" t="s">
        <v>207</v>
      </c>
      <c r="X89" s="443">
        <v>2022</v>
      </c>
      <c r="Y89" s="434">
        <v>2024</v>
      </c>
      <c r="Z89" s="519" t="s">
        <v>3399</v>
      </c>
      <c r="AA89" s="445"/>
      <c r="AB89" s="463" t="s">
        <v>207</v>
      </c>
      <c r="AC89" s="446" t="s">
        <v>705</v>
      </c>
      <c r="AD89" s="462" t="s">
        <v>1504</v>
      </c>
      <c r="AE89" s="462" t="s">
        <v>1505</v>
      </c>
      <c r="AF89" s="463" t="s">
        <v>1506</v>
      </c>
      <c r="AG89" s="446"/>
      <c r="AH89" s="463" t="s">
        <v>207</v>
      </c>
      <c r="AI89" s="447">
        <v>2021</v>
      </c>
      <c r="AJ89" s="441">
        <v>13535</v>
      </c>
      <c r="AK89" s="441">
        <v>13416</v>
      </c>
      <c r="AL89" s="448"/>
      <c r="AM89" s="449"/>
      <c r="AN89" s="450">
        <v>2024</v>
      </c>
      <c r="AO89" s="442">
        <v>13399</v>
      </c>
      <c r="AP89" s="451">
        <v>1</v>
      </c>
      <c r="AQ89" s="442">
        <v>13282</v>
      </c>
      <c r="AR89" s="451">
        <v>0.99</v>
      </c>
      <c r="AS89" s="452"/>
      <c r="AT89" s="449" t="s">
        <v>207</v>
      </c>
      <c r="AU89" s="453" t="s">
        <v>207</v>
      </c>
      <c r="AV89" s="520" t="s">
        <v>3400</v>
      </c>
      <c r="AW89" s="447">
        <v>2021</v>
      </c>
      <c r="AX89" s="441"/>
      <c r="AY89" s="441" t="s">
        <v>207</v>
      </c>
      <c r="AZ89" s="448"/>
      <c r="BA89" s="449"/>
      <c r="BB89" s="450">
        <v>2024</v>
      </c>
      <c r="BC89" s="442"/>
      <c r="BD89" s="451" t="s">
        <v>207</v>
      </c>
      <c r="BE89" s="442"/>
      <c r="BF89" s="451" t="s">
        <v>207</v>
      </c>
      <c r="BG89" s="452"/>
      <c r="BH89" s="449" t="s">
        <v>207</v>
      </c>
      <c r="BI89" s="453" t="s">
        <v>207</v>
      </c>
      <c r="BJ89" s="520"/>
    </row>
    <row r="90" spans="1:62">
      <c r="A90" s="514" t="s">
        <v>1507</v>
      </c>
      <c r="B90" s="515" t="s">
        <v>1508</v>
      </c>
      <c r="C90" s="516">
        <v>2022</v>
      </c>
      <c r="D90" s="513" t="s">
        <v>716</v>
      </c>
      <c r="E90" s="517">
        <v>1047122</v>
      </c>
      <c r="F90" s="435">
        <v>1047122</v>
      </c>
      <c r="G90" s="436">
        <v>44761</v>
      </c>
      <c r="H90" s="461" t="s">
        <v>1509</v>
      </c>
      <c r="I90" s="462" t="s">
        <v>1508</v>
      </c>
      <c r="J90" s="518" t="s">
        <v>1510</v>
      </c>
      <c r="K90" s="464" t="s">
        <v>1508</v>
      </c>
      <c r="L90" s="518" t="s">
        <v>1511</v>
      </c>
      <c r="M90" s="463" t="s">
        <v>1509</v>
      </c>
      <c r="N90" s="461" t="s">
        <v>48</v>
      </c>
      <c r="O90" s="463" t="s">
        <v>54</v>
      </c>
      <c r="P90" s="437" t="s">
        <v>719</v>
      </c>
      <c r="Q90" s="438"/>
      <c r="R90" s="438"/>
      <c r="S90" s="439"/>
      <c r="T90" s="440">
        <v>1847.5506213599999</v>
      </c>
      <c r="U90" s="441">
        <v>3</v>
      </c>
      <c r="V90" s="441">
        <v>2</v>
      </c>
      <c r="W90" s="442" t="s">
        <v>207</v>
      </c>
      <c r="X90" s="443">
        <v>2022</v>
      </c>
      <c r="Y90" s="434">
        <v>2024</v>
      </c>
      <c r="Z90" s="519" t="s">
        <v>3401</v>
      </c>
      <c r="AA90" s="445"/>
      <c r="AB90" s="463" t="s">
        <v>207</v>
      </c>
      <c r="AC90" s="446" t="s">
        <v>705</v>
      </c>
      <c r="AD90" s="462" t="s">
        <v>1512</v>
      </c>
      <c r="AE90" s="462" t="s">
        <v>1509</v>
      </c>
      <c r="AF90" s="463" t="s">
        <v>1513</v>
      </c>
      <c r="AG90" s="446"/>
      <c r="AH90" s="463" t="s">
        <v>207</v>
      </c>
      <c r="AI90" s="447">
        <v>2021</v>
      </c>
      <c r="AJ90" s="441">
        <v>3316</v>
      </c>
      <c r="AK90" s="441">
        <v>3287</v>
      </c>
      <c r="AL90" s="448"/>
      <c r="AM90" s="449"/>
      <c r="AN90" s="450">
        <v>2024</v>
      </c>
      <c r="AO90" s="442">
        <v>3282</v>
      </c>
      <c r="AP90" s="451">
        <v>1.02</v>
      </c>
      <c r="AQ90" s="442">
        <v>3254</v>
      </c>
      <c r="AR90" s="451">
        <v>1</v>
      </c>
      <c r="AS90" s="452"/>
      <c r="AT90" s="449" t="s">
        <v>207</v>
      </c>
      <c r="AU90" s="453" t="s">
        <v>207</v>
      </c>
      <c r="AV90" s="520" t="s">
        <v>3402</v>
      </c>
      <c r="AW90" s="447">
        <v>2021</v>
      </c>
      <c r="AX90" s="441"/>
      <c r="AY90" s="441" t="s">
        <v>207</v>
      </c>
      <c r="AZ90" s="448"/>
      <c r="BA90" s="449"/>
      <c r="BB90" s="450">
        <v>2024</v>
      </c>
      <c r="BC90" s="442"/>
      <c r="BD90" s="451" t="s">
        <v>207</v>
      </c>
      <c r="BE90" s="442"/>
      <c r="BF90" s="451" t="s">
        <v>207</v>
      </c>
      <c r="BG90" s="452"/>
      <c r="BH90" s="449" t="s">
        <v>207</v>
      </c>
      <c r="BI90" s="453" t="s">
        <v>207</v>
      </c>
      <c r="BJ90" s="520"/>
    </row>
    <row r="91" spans="1:62">
      <c r="A91" s="514" t="s">
        <v>1515</v>
      </c>
      <c r="B91" s="515" t="s">
        <v>1516</v>
      </c>
      <c r="C91" s="516">
        <v>2022</v>
      </c>
      <c r="D91" s="513" t="s">
        <v>716</v>
      </c>
      <c r="E91" s="517">
        <v>1024123</v>
      </c>
      <c r="F91" s="435">
        <v>1024123</v>
      </c>
      <c r="G91" s="436">
        <v>44767</v>
      </c>
      <c r="H91" s="461" t="s">
        <v>1517</v>
      </c>
      <c r="I91" s="462" t="s">
        <v>1516</v>
      </c>
      <c r="J91" s="518" t="s">
        <v>1518</v>
      </c>
      <c r="K91" s="464" t="s">
        <v>1516</v>
      </c>
      <c r="L91" s="518" t="s">
        <v>1519</v>
      </c>
      <c r="M91" s="463" t="s">
        <v>1520</v>
      </c>
      <c r="N91" s="461" t="s">
        <v>12</v>
      </c>
      <c r="O91" s="463" t="s">
        <v>28</v>
      </c>
      <c r="P91" s="437" t="s">
        <v>719</v>
      </c>
      <c r="Q91" s="438"/>
      <c r="R91" s="438"/>
      <c r="S91" s="439"/>
      <c r="T91" s="440">
        <v>14583</v>
      </c>
      <c r="U91" s="441">
        <v>4</v>
      </c>
      <c r="V91" s="441">
        <v>4</v>
      </c>
      <c r="W91" s="442" t="s">
        <v>207</v>
      </c>
      <c r="X91" s="443">
        <v>2022</v>
      </c>
      <c r="Y91" s="434">
        <v>2024</v>
      </c>
      <c r="Z91" s="519" t="s">
        <v>3403</v>
      </c>
      <c r="AA91" s="445"/>
      <c r="AB91" s="463" t="s">
        <v>207</v>
      </c>
      <c r="AC91" s="446" t="s">
        <v>705</v>
      </c>
      <c r="AD91" s="462" t="s">
        <v>1521</v>
      </c>
      <c r="AE91" s="462" t="s">
        <v>1522</v>
      </c>
      <c r="AF91" s="463" t="s">
        <v>1523</v>
      </c>
      <c r="AG91" s="446"/>
      <c r="AH91" s="463" t="s">
        <v>207</v>
      </c>
      <c r="AI91" s="447">
        <v>2021</v>
      </c>
      <c r="AJ91" s="441">
        <v>18225</v>
      </c>
      <c r="AK91" s="441">
        <v>18155</v>
      </c>
      <c r="AL91" s="448"/>
      <c r="AM91" s="449"/>
      <c r="AN91" s="450">
        <v>2024</v>
      </c>
      <c r="AO91" s="442">
        <v>17164</v>
      </c>
      <c r="AP91" s="451">
        <v>5.82</v>
      </c>
      <c r="AQ91" s="442">
        <v>17164</v>
      </c>
      <c r="AR91" s="451">
        <v>5.45</v>
      </c>
      <c r="AS91" s="452"/>
      <c r="AT91" s="449" t="s">
        <v>207</v>
      </c>
      <c r="AU91" s="453" t="s">
        <v>207</v>
      </c>
      <c r="AV91" s="520" t="s">
        <v>3404</v>
      </c>
      <c r="AW91" s="447">
        <v>2021</v>
      </c>
      <c r="AX91" s="441"/>
      <c r="AY91" s="441" t="s">
        <v>207</v>
      </c>
      <c r="AZ91" s="448"/>
      <c r="BA91" s="449"/>
      <c r="BB91" s="450">
        <v>2024</v>
      </c>
      <c r="BC91" s="442"/>
      <c r="BD91" s="451" t="s">
        <v>207</v>
      </c>
      <c r="BE91" s="442"/>
      <c r="BF91" s="451" t="s">
        <v>207</v>
      </c>
      <c r="BG91" s="452"/>
      <c r="BH91" s="449" t="s">
        <v>207</v>
      </c>
      <c r="BI91" s="453" t="s">
        <v>207</v>
      </c>
      <c r="BJ91" s="520"/>
    </row>
    <row r="92" spans="1:62">
      <c r="A92" s="514" t="s">
        <v>1526</v>
      </c>
      <c r="B92" s="515" t="s">
        <v>1527</v>
      </c>
      <c r="C92" s="516">
        <v>2022</v>
      </c>
      <c r="D92" s="513" t="s">
        <v>700</v>
      </c>
      <c r="E92" s="517">
        <v>2095124</v>
      </c>
      <c r="F92" s="435">
        <v>2095124</v>
      </c>
      <c r="G92" s="436">
        <v>44769</v>
      </c>
      <c r="H92" s="461" t="s">
        <v>1528</v>
      </c>
      <c r="I92" s="462" t="s">
        <v>1527</v>
      </c>
      <c r="J92" s="518" t="s">
        <v>1529</v>
      </c>
      <c r="K92" s="464" t="s">
        <v>1527</v>
      </c>
      <c r="L92" s="518" t="s">
        <v>1529</v>
      </c>
      <c r="M92" s="463" t="s">
        <v>1528</v>
      </c>
      <c r="N92" s="461" t="s">
        <v>102</v>
      </c>
      <c r="O92" s="463" t="s">
        <v>110</v>
      </c>
      <c r="P92" s="437"/>
      <c r="Q92" s="438" t="s">
        <v>704</v>
      </c>
      <c r="R92" s="438"/>
      <c r="S92" s="439"/>
      <c r="T92" s="440">
        <v>1728.8552806800001</v>
      </c>
      <c r="U92" s="441">
        <v>30</v>
      </c>
      <c r="V92" s="441">
        <v>1</v>
      </c>
      <c r="W92" s="442" t="s">
        <v>207</v>
      </c>
      <c r="X92" s="443">
        <v>2022</v>
      </c>
      <c r="Y92" s="434">
        <v>2024</v>
      </c>
      <c r="Z92" s="519" t="s">
        <v>3405</v>
      </c>
      <c r="AA92" s="445" t="s">
        <v>705</v>
      </c>
      <c r="AB92" s="463" t="s">
        <v>1530</v>
      </c>
      <c r="AC92" s="446"/>
      <c r="AD92" s="462" t="s">
        <v>207</v>
      </c>
      <c r="AE92" s="462" t="s">
        <v>207</v>
      </c>
      <c r="AF92" s="463" t="s">
        <v>207</v>
      </c>
      <c r="AG92" s="446"/>
      <c r="AH92" s="463" t="s">
        <v>207</v>
      </c>
      <c r="AI92" s="447">
        <v>2021</v>
      </c>
      <c r="AJ92" s="441">
        <v>3091</v>
      </c>
      <c r="AK92" s="441">
        <v>3009</v>
      </c>
      <c r="AL92" s="448"/>
      <c r="AM92" s="449"/>
      <c r="AN92" s="450">
        <v>2024</v>
      </c>
      <c r="AO92" s="442">
        <v>2998</v>
      </c>
      <c r="AP92" s="451">
        <v>3</v>
      </c>
      <c r="AQ92" s="442">
        <v>2918</v>
      </c>
      <c r="AR92" s="451">
        <v>3.02</v>
      </c>
      <c r="AS92" s="452"/>
      <c r="AT92" s="449" t="s">
        <v>207</v>
      </c>
      <c r="AU92" s="453" t="s">
        <v>207</v>
      </c>
      <c r="AV92" s="520" t="s">
        <v>3406</v>
      </c>
      <c r="AW92" s="447">
        <v>2021</v>
      </c>
      <c r="AX92" s="441"/>
      <c r="AY92" s="441" t="s">
        <v>207</v>
      </c>
      <c r="AZ92" s="448"/>
      <c r="BA92" s="449"/>
      <c r="BB92" s="450">
        <v>2024</v>
      </c>
      <c r="BC92" s="442"/>
      <c r="BD92" s="451" t="s">
        <v>207</v>
      </c>
      <c r="BE92" s="442"/>
      <c r="BF92" s="451" t="s">
        <v>207</v>
      </c>
      <c r="BG92" s="452"/>
      <c r="BH92" s="449" t="s">
        <v>207</v>
      </c>
      <c r="BI92" s="453" t="s">
        <v>207</v>
      </c>
      <c r="BJ92" s="520"/>
    </row>
    <row r="93" spans="1:62">
      <c r="A93" s="514" t="s">
        <v>1532</v>
      </c>
      <c r="B93" s="515" t="s">
        <v>1533</v>
      </c>
      <c r="C93" s="516">
        <v>2022</v>
      </c>
      <c r="D93" s="513" t="s">
        <v>716</v>
      </c>
      <c r="E93" s="517">
        <v>1009125</v>
      </c>
      <c r="F93" s="435">
        <v>1009125</v>
      </c>
      <c r="G93" s="436">
        <v>44757</v>
      </c>
      <c r="H93" s="461" t="s">
        <v>1534</v>
      </c>
      <c r="I93" s="462" t="s">
        <v>1533</v>
      </c>
      <c r="J93" s="518" t="s">
        <v>784</v>
      </c>
      <c r="K93" s="464" t="s">
        <v>1533</v>
      </c>
      <c r="L93" s="518" t="s">
        <v>784</v>
      </c>
      <c r="M93" s="463" t="s">
        <v>1534</v>
      </c>
      <c r="N93" s="461" t="s">
        <v>12</v>
      </c>
      <c r="O93" s="463" t="s">
        <v>13</v>
      </c>
      <c r="P93" s="437" t="s">
        <v>719</v>
      </c>
      <c r="Q93" s="438"/>
      <c r="R93" s="438"/>
      <c r="S93" s="439"/>
      <c r="T93" s="440">
        <v>4904</v>
      </c>
      <c r="U93" s="441">
        <v>5</v>
      </c>
      <c r="V93" s="441">
        <v>1</v>
      </c>
      <c r="W93" s="442" t="s">
        <v>207</v>
      </c>
      <c r="X93" s="443">
        <v>2022</v>
      </c>
      <c r="Y93" s="434">
        <v>2024</v>
      </c>
      <c r="Z93" s="519" t="s">
        <v>3407</v>
      </c>
      <c r="AA93" s="445"/>
      <c r="AB93" s="463" t="s">
        <v>207</v>
      </c>
      <c r="AC93" s="446" t="s">
        <v>705</v>
      </c>
      <c r="AD93" s="462" t="s">
        <v>1535</v>
      </c>
      <c r="AE93" s="462" t="s">
        <v>1536</v>
      </c>
      <c r="AF93" s="463" t="s">
        <v>1537</v>
      </c>
      <c r="AG93" s="446"/>
      <c r="AH93" s="463" t="s">
        <v>207</v>
      </c>
      <c r="AI93" s="447">
        <v>2021</v>
      </c>
      <c r="AJ93" s="441">
        <v>9231</v>
      </c>
      <c r="AK93" s="441">
        <v>9199</v>
      </c>
      <c r="AL93" s="448">
        <v>0.46</v>
      </c>
      <c r="AM93" s="449" t="s">
        <v>709</v>
      </c>
      <c r="AN93" s="450">
        <v>2024</v>
      </c>
      <c r="AO93" s="442">
        <v>8954</v>
      </c>
      <c r="AP93" s="451">
        <v>3</v>
      </c>
      <c r="AQ93" s="442">
        <v>8923</v>
      </c>
      <c r="AR93" s="451">
        <v>3</v>
      </c>
      <c r="AS93" s="452">
        <v>0.44600000000000001</v>
      </c>
      <c r="AT93" s="449" t="s">
        <v>709</v>
      </c>
      <c r="AU93" s="453">
        <v>3.04</v>
      </c>
      <c r="AV93" s="520" t="s">
        <v>3408</v>
      </c>
      <c r="AW93" s="447">
        <v>2021</v>
      </c>
      <c r="AX93" s="441"/>
      <c r="AY93" s="441" t="s">
        <v>207</v>
      </c>
      <c r="AZ93" s="448"/>
      <c r="BA93" s="449"/>
      <c r="BB93" s="450">
        <v>2024</v>
      </c>
      <c r="BC93" s="442"/>
      <c r="BD93" s="451" t="s">
        <v>207</v>
      </c>
      <c r="BE93" s="442"/>
      <c r="BF93" s="451" t="s">
        <v>207</v>
      </c>
      <c r="BG93" s="452"/>
      <c r="BH93" s="449" t="s">
        <v>207</v>
      </c>
      <c r="BI93" s="453" t="s">
        <v>207</v>
      </c>
      <c r="BJ93" s="520"/>
    </row>
    <row r="94" spans="1:62">
      <c r="A94" s="514" t="s">
        <v>1539</v>
      </c>
      <c r="B94" s="515" t="s">
        <v>1540</v>
      </c>
      <c r="C94" s="516">
        <v>2022</v>
      </c>
      <c r="D94" s="513" t="s">
        <v>716</v>
      </c>
      <c r="E94" s="517">
        <v>1083126</v>
      </c>
      <c r="F94" s="435">
        <v>1083126</v>
      </c>
      <c r="G94" s="436">
        <v>44773</v>
      </c>
      <c r="H94" s="461" t="s">
        <v>1541</v>
      </c>
      <c r="I94" s="462" t="s">
        <v>1540</v>
      </c>
      <c r="J94" s="518" t="s">
        <v>1542</v>
      </c>
      <c r="K94" s="464" t="s">
        <v>1540</v>
      </c>
      <c r="L94" s="518" t="s">
        <v>1543</v>
      </c>
      <c r="M94" s="463" t="s">
        <v>1544</v>
      </c>
      <c r="N94" s="461" t="s">
        <v>548</v>
      </c>
      <c r="O94" s="463" t="s">
        <v>96</v>
      </c>
      <c r="P94" s="437" t="s">
        <v>719</v>
      </c>
      <c r="Q94" s="438"/>
      <c r="R94" s="438"/>
      <c r="S94" s="439"/>
      <c r="T94" s="440">
        <v>8461</v>
      </c>
      <c r="U94" s="441">
        <v>7</v>
      </c>
      <c r="V94" s="441">
        <v>4</v>
      </c>
      <c r="W94" s="442" t="s">
        <v>207</v>
      </c>
      <c r="X94" s="443">
        <v>2022</v>
      </c>
      <c r="Y94" s="434">
        <v>2024</v>
      </c>
      <c r="Z94" s="519" t="s">
        <v>3409</v>
      </c>
      <c r="AA94" s="445"/>
      <c r="AB94" s="463" t="s">
        <v>207</v>
      </c>
      <c r="AC94" s="446" t="s">
        <v>705</v>
      </c>
      <c r="AD94" s="462" t="s">
        <v>1545</v>
      </c>
      <c r="AE94" s="462" t="s">
        <v>1546</v>
      </c>
      <c r="AF94" s="463" t="s">
        <v>1547</v>
      </c>
      <c r="AG94" s="446"/>
      <c r="AH94" s="463" t="s">
        <v>207</v>
      </c>
      <c r="AI94" s="447">
        <v>2021</v>
      </c>
      <c r="AJ94" s="441">
        <v>15723</v>
      </c>
      <c r="AK94" s="441">
        <v>15368</v>
      </c>
      <c r="AL94" s="448"/>
      <c r="AM94" s="449"/>
      <c r="AN94" s="450">
        <v>2024</v>
      </c>
      <c r="AO94" s="442">
        <v>15565.649999999998</v>
      </c>
      <c r="AP94" s="451">
        <v>1</v>
      </c>
      <c r="AQ94" s="442">
        <v>15186</v>
      </c>
      <c r="AR94" s="451">
        <v>1.18</v>
      </c>
      <c r="AS94" s="452"/>
      <c r="AT94" s="449" t="s">
        <v>207</v>
      </c>
      <c r="AU94" s="453" t="s">
        <v>207</v>
      </c>
      <c r="AV94" s="520" t="s">
        <v>3410</v>
      </c>
      <c r="AW94" s="447">
        <v>2021</v>
      </c>
      <c r="AX94" s="441"/>
      <c r="AY94" s="441" t="s">
        <v>207</v>
      </c>
      <c r="AZ94" s="448"/>
      <c r="BA94" s="449"/>
      <c r="BB94" s="450">
        <v>2024</v>
      </c>
      <c r="BC94" s="442"/>
      <c r="BD94" s="451" t="s">
        <v>207</v>
      </c>
      <c r="BE94" s="442"/>
      <c r="BF94" s="451" t="s">
        <v>207</v>
      </c>
      <c r="BG94" s="452"/>
      <c r="BH94" s="449" t="s">
        <v>207</v>
      </c>
      <c r="BI94" s="453" t="s">
        <v>207</v>
      </c>
      <c r="BJ94" s="520"/>
    </row>
    <row r="95" spans="1:62">
      <c r="A95" s="514" t="s">
        <v>1549</v>
      </c>
      <c r="B95" s="515" t="s">
        <v>1550</v>
      </c>
      <c r="C95" s="516">
        <v>2022</v>
      </c>
      <c r="D95" s="513" t="s">
        <v>716</v>
      </c>
      <c r="E95" s="517">
        <v>1022129</v>
      </c>
      <c r="F95" s="435">
        <v>1022129</v>
      </c>
      <c r="G95" s="436">
        <v>44770</v>
      </c>
      <c r="H95" s="461" t="s">
        <v>1551</v>
      </c>
      <c r="I95" s="462" t="s">
        <v>1552</v>
      </c>
      <c r="J95" s="518" t="s">
        <v>1553</v>
      </c>
      <c r="K95" s="464" t="s">
        <v>1552</v>
      </c>
      <c r="L95" s="518" t="s">
        <v>1554</v>
      </c>
      <c r="M95" s="463" t="s">
        <v>1555</v>
      </c>
      <c r="N95" s="461" t="s">
        <v>12</v>
      </c>
      <c r="O95" s="463" t="s">
        <v>26</v>
      </c>
      <c r="P95" s="437" t="s">
        <v>719</v>
      </c>
      <c r="Q95" s="438"/>
      <c r="R95" s="438"/>
      <c r="S95" s="439"/>
      <c r="T95" s="440"/>
      <c r="U95" s="441">
        <v>2</v>
      </c>
      <c r="V95" s="441">
        <v>1</v>
      </c>
      <c r="W95" s="442" t="s">
        <v>207</v>
      </c>
      <c r="X95" s="443">
        <v>2022</v>
      </c>
      <c r="Y95" s="434">
        <v>2024</v>
      </c>
      <c r="Z95" s="519" t="s">
        <v>3411</v>
      </c>
      <c r="AA95" s="445"/>
      <c r="AB95" s="463" t="s">
        <v>207</v>
      </c>
      <c r="AC95" s="446" t="s">
        <v>705</v>
      </c>
      <c r="AD95" s="462" t="s">
        <v>1556</v>
      </c>
      <c r="AE95" s="462" t="s">
        <v>1551</v>
      </c>
      <c r="AF95" s="463" t="s">
        <v>1557</v>
      </c>
      <c r="AG95" s="446"/>
      <c r="AH95" s="463" t="s">
        <v>207</v>
      </c>
      <c r="AI95" s="447">
        <v>2021</v>
      </c>
      <c r="AJ95" s="441">
        <v>578917</v>
      </c>
      <c r="AK95" s="441"/>
      <c r="AL95" s="448"/>
      <c r="AM95" s="449"/>
      <c r="AN95" s="450">
        <v>2024</v>
      </c>
      <c r="AO95" s="442">
        <v>176108</v>
      </c>
      <c r="AP95" s="451">
        <v>69.569999999999993</v>
      </c>
      <c r="AQ95" s="442"/>
      <c r="AR95" s="451"/>
      <c r="AS95" s="452"/>
      <c r="AT95" s="449" t="s">
        <v>207</v>
      </c>
      <c r="AU95" s="453" t="s">
        <v>207</v>
      </c>
      <c r="AV95" s="520" t="s">
        <v>3412</v>
      </c>
      <c r="AW95" s="447">
        <v>2021</v>
      </c>
      <c r="AX95" s="441"/>
      <c r="AY95" s="441" t="s">
        <v>207</v>
      </c>
      <c r="AZ95" s="448"/>
      <c r="BA95" s="449"/>
      <c r="BB95" s="450">
        <v>2024</v>
      </c>
      <c r="BC95" s="442"/>
      <c r="BD95" s="451" t="s">
        <v>207</v>
      </c>
      <c r="BE95" s="442"/>
      <c r="BF95" s="451" t="s">
        <v>207</v>
      </c>
      <c r="BG95" s="452"/>
      <c r="BH95" s="449" t="s">
        <v>207</v>
      </c>
      <c r="BI95" s="453" t="s">
        <v>207</v>
      </c>
      <c r="BJ95" s="520"/>
    </row>
    <row r="96" spans="1:62">
      <c r="A96" s="514" t="s">
        <v>1558</v>
      </c>
      <c r="B96" s="515" t="s">
        <v>1559</v>
      </c>
      <c r="C96" s="516">
        <v>2022</v>
      </c>
      <c r="D96" s="513" t="s">
        <v>716</v>
      </c>
      <c r="E96" s="517">
        <v>1075130</v>
      </c>
      <c r="F96" s="435">
        <v>1075130</v>
      </c>
      <c r="G96" s="436">
        <v>44769</v>
      </c>
      <c r="H96" s="461" t="s">
        <v>1560</v>
      </c>
      <c r="I96" s="462" t="s">
        <v>1559</v>
      </c>
      <c r="J96" s="518" t="s">
        <v>1561</v>
      </c>
      <c r="K96" s="464" t="s">
        <v>1559</v>
      </c>
      <c r="L96" s="518" t="s">
        <v>1561</v>
      </c>
      <c r="M96" s="463" t="s">
        <v>1562</v>
      </c>
      <c r="N96" s="461" t="s">
        <v>86</v>
      </c>
      <c r="O96" s="463" t="s">
        <v>87</v>
      </c>
      <c r="P96" s="437" t="s">
        <v>719</v>
      </c>
      <c r="Q96" s="438"/>
      <c r="R96" s="438"/>
      <c r="S96" s="439"/>
      <c r="T96" s="440">
        <v>3176.0979187763583</v>
      </c>
      <c r="U96" s="441">
        <v>2</v>
      </c>
      <c r="V96" s="441">
        <v>1</v>
      </c>
      <c r="W96" s="442" t="s">
        <v>207</v>
      </c>
      <c r="X96" s="443">
        <v>2022</v>
      </c>
      <c r="Y96" s="434">
        <v>2024</v>
      </c>
      <c r="Z96" s="519" t="s">
        <v>3413</v>
      </c>
      <c r="AA96" s="445"/>
      <c r="AB96" s="463" t="s">
        <v>207</v>
      </c>
      <c r="AC96" s="446" t="s">
        <v>705</v>
      </c>
      <c r="AD96" s="462" t="s">
        <v>1563</v>
      </c>
      <c r="AE96" s="462" t="s">
        <v>1562</v>
      </c>
      <c r="AF96" s="463" t="s">
        <v>1080</v>
      </c>
      <c r="AG96" s="446"/>
      <c r="AH96" s="463" t="s">
        <v>207</v>
      </c>
      <c r="AI96" s="447">
        <v>2021</v>
      </c>
      <c r="AJ96" s="441">
        <v>5391</v>
      </c>
      <c r="AK96" s="441">
        <v>5364</v>
      </c>
      <c r="AL96" s="448"/>
      <c r="AM96" s="449"/>
      <c r="AN96" s="450">
        <v>2024</v>
      </c>
      <c r="AO96" s="442">
        <v>5385.6090000000004</v>
      </c>
      <c r="AP96" s="451">
        <v>0.09</v>
      </c>
      <c r="AQ96" s="442">
        <v>5358.6360000000004</v>
      </c>
      <c r="AR96" s="451">
        <v>0.09</v>
      </c>
      <c r="AS96" s="452"/>
      <c r="AT96" s="449" t="s">
        <v>207</v>
      </c>
      <c r="AU96" s="453" t="s">
        <v>207</v>
      </c>
      <c r="AV96" s="520" t="s">
        <v>3414</v>
      </c>
      <c r="AW96" s="447">
        <v>2021</v>
      </c>
      <c r="AX96" s="441"/>
      <c r="AY96" s="441" t="s">
        <v>207</v>
      </c>
      <c r="AZ96" s="448"/>
      <c r="BA96" s="449"/>
      <c r="BB96" s="450">
        <v>2024</v>
      </c>
      <c r="BC96" s="442"/>
      <c r="BD96" s="451" t="s">
        <v>207</v>
      </c>
      <c r="BE96" s="442"/>
      <c r="BF96" s="451" t="s">
        <v>207</v>
      </c>
      <c r="BG96" s="452"/>
      <c r="BH96" s="449" t="s">
        <v>207</v>
      </c>
      <c r="BI96" s="453" t="s">
        <v>207</v>
      </c>
      <c r="BJ96" s="520"/>
    </row>
    <row r="97" spans="1:62">
      <c r="A97" s="514" t="s">
        <v>1564</v>
      </c>
      <c r="B97" s="515" t="s">
        <v>1565</v>
      </c>
      <c r="C97" s="516">
        <v>2022</v>
      </c>
      <c r="D97" s="513" t="s">
        <v>716</v>
      </c>
      <c r="E97" s="517">
        <v>1014133</v>
      </c>
      <c r="F97" s="435">
        <v>1014133</v>
      </c>
      <c r="G97" s="436">
        <v>44764</v>
      </c>
      <c r="H97" s="461" t="s">
        <v>1566</v>
      </c>
      <c r="I97" s="462" t="s">
        <v>1565</v>
      </c>
      <c r="J97" s="518" t="s">
        <v>1567</v>
      </c>
      <c r="K97" s="464" t="s">
        <v>1565</v>
      </c>
      <c r="L97" s="518" t="s">
        <v>1568</v>
      </c>
      <c r="M97" s="463" t="s">
        <v>1566</v>
      </c>
      <c r="N97" s="461" t="s">
        <v>12</v>
      </c>
      <c r="O97" s="463" t="s">
        <v>19</v>
      </c>
      <c r="P97" s="437" t="s">
        <v>719</v>
      </c>
      <c r="Q97" s="438"/>
      <c r="R97" s="438"/>
      <c r="S97" s="439"/>
      <c r="T97" s="440">
        <v>9984.2630520000002</v>
      </c>
      <c r="U97" s="441">
        <v>1</v>
      </c>
      <c r="V97" s="441">
        <v>1</v>
      </c>
      <c r="W97" s="442" t="s">
        <v>207</v>
      </c>
      <c r="X97" s="443">
        <v>2022</v>
      </c>
      <c r="Y97" s="434">
        <v>2024</v>
      </c>
      <c r="Z97" s="519" t="s">
        <v>3415</v>
      </c>
      <c r="AA97" s="445"/>
      <c r="AB97" s="463" t="s">
        <v>207</v>
      </c>
      <c r="AC97" s="446" t="s">
        <v>705</v>
      </c>
      <c r="AD97" s="462" t="s">
        <v>1569</v>
      </c>
      <c r="AE97" s="462" t="s">
        <v>1566</v>
      </c>
      <c r="AF97" s="463" t="s">
        <v>1570</v>
      </c>
      <c r="AG97" s="446"/>
      <c r="AH97" s="463" t="s">
        <v>207</v>
      </c>
      <c r="AI97" s="447">
        <v>2021</v>
      </c>
      <c r="AJ97" s="441">
        <v>18205</v>
      </c>
      <c r="AK97" s="441">
        <v>18078</v>
      </c>
      <c r="AL97" s="448">
        <v>230.74</v>
      </c>
      <c r="AM97" s="449" t="s">
        <v>1003</v>
      </c>
      <c r="AN97" s="450">
        <v>2024</v>
      </c>
      <c r="AO97" s="442">
        <v>17646</v>
      </c>
      <c r="AP97" s="451">
        <v>3.07</v>
      </c>
      <c r="AQ97" s="442">
        <v>17522.899642955232</v>
      </c>
      <c r="AR97" s="451">
        <v>3.07</v>
      </c>
      <c r="AS97" s="452">
        <v>219.4</v>
      </c>
      <c r="AT97" s="449" t="s">
        <v>1003</v>
      </c>
      <c r="AU97" s="453">
        <v>4.91</v>
      </c>
      <c r="AV97" s="520" t="s">
        <v>3416</v>
      </c>
      <c r="AW97" s="447">
        <v>2021</v>
      </c>
      <c r="AX97" s="441"/>
      <c r="AY97" s="441" t="s">
        <v>207</v>
      </c>
      <c r="AZ97" s="448"/>
      <c r="BA97" s="449"/>
      <c r="BB97" s="450">
        <v>2024</v>
      </c>
      <c r="BC97" s="442"/>
      <c r="BD97" s="451" t="s">
        <v>207</v>
      </c>
      <c r="BE97" s="442"/>
      <c r="BF97" s="451" t="s">
        <v>207</v>
      </c>
      <c r="BG97" s="452"/>
      <c r="BH97" s="449" t="s">
        <v>207</v>
      </c>
      <c r="BI97" s="453" t="s">
        <v>207</v>
      </c>
      <c r="BJ97" s="520"/>
    </row>
    <row r="98" spans="1:62">
      <c r="A98" s="514" t="s">
        <v>1571</v>
      </c>
      <c r="B98" s="515" t="s">
        <v>1572</v>
      </c>
      <c r="C98" s="516">
        <v>2022</v>
      </c>
      <c r="D98" s="513" t="s">
        <v>716</v>
      </c>
      <c r="E98" s="517">
        <v>1033134</v>
      </c>
      <c r="F98" s="435">
        <v>1033134</v>
      </c>
      <c r="G98" s="436">
        <v>44762</v>
      </c>
      <c r="H98" s="461" t="s">
        <v>1573</v>
      </c>
      <c r="I98" s="462" t="s">
        <v>1574</v>
      </c>
      <c r="J98" s="518" t="s">
        <v>1575</v>
      </c>
      <c r="K98" s="464" t="s">
        <v>1574</v>
      </c>
      <c r="L98" s="518" t="s">
        <v>1576</v>
      </c>
      <c r="M98" s="463" t="s">
        <v>1577</v>
      </c>
      <c r="N98" s="461" t="s">
        <v>37</v>
      </c>
      <c r="O98" s="463" t="s">
        <v>38</v>
      </c>
      <c r="P98" s="437" t="s">
        <v>719</v>
      </c>
      <c r="Q98" s="438"/>
      <c r="R98" s="438"/>
      <c r="S98" s="439"/>
      <c r="T98" s="440">
        <v>1743363.7808750405</v>
      </c>
      <c r="U98" s="441">
        <v>1</v>
      </c>
      <c r="V98" s="441">
        <v>1</v>
      </c>
      <c r="W98" s="442" t="s">
        <v>207</v>
      </c>
      <c r="X98" s="443">
        <v>2022</v>
      </c>
      <c r="Y98" s="434">
        <v>2024</v>
      </c>
      <c r="Z98" s="519" t="s">
        <v>3417</v>
      </c>
      <c r="AA98" s="445"/>
      <c r="AB98" s="463" t="s">
        <v>207</v>
      </c>
      <c r="AC98" s="446" t="s">
        <v>705</v>
      </c>
      <c r="AD98" s="462" t="s">
        <v>1578</v>
      </c>
      <c r="AE98" s="462" t="s">
        <v>1579</v>
      </c>
      <c r="AF98" s="463" t="s">
        <v>1580</v>
      </c>
      <c r="AG98" s="446"/>
      <c r="AH98" s="463" t="s">
        <v>207</v>
      </c>
      <c r="AI98" s="447">
        <v>2021</v>
      </c>
      <c r="AJ98" s="441">
        <v>343953</v>
      </c>
      <c r="AK98" s="441">
        <v>343953</v>
      </c>
      <c r="AL98" s="448">
        <v>44.12</v>
      </c>
      <c r="AM98" s="449" t="s">
        <v>1581</v>
      </c>
      <c r="AN98" s="450">
        <v>2024</v>
      </c>
      <c r="AO98" s="442">
        <v>394853</v>
      </c>
      <c r="AP98" s="451">
        <v>-14.8</v>
      </c>
      <c r="AQ98" s="442">
        <v>394853</v>
      </c>
      <c r="AR98" s="451">
        <v>-14.8</v>
      </c>
      <c r="AS98" s="452">
        <v>44.12</v>
      </c>
      <c r="AT98" s="449" t="s">
        <v>1581</v>
      </c>
      <c r="AU98" s="453">
        <v>0</v>
      </c>
      <c r="AV98" s="520" t="s">
        <v>3418</v>
      </c>
      <c r="AW98" s="447">
        <v>2021</v>
      </c>
      <c r="AX98" s="441"/>
      <c r="AY98" s="441" t="s">
        <v>207</v>
      </c>
      <c r="AZ98" s="448"/>
      <c r="BA98" s="449"/>
      <c r="BB98" s="450">
        <v>2024</v>
      </c>
      <c r="BC98" s="442"/>
      <c r="BD98" s="451" t="s">
        <v>207</v>
      </c>
      <c r="BE98" s="442"/>
      <c r="BF98" s="451" t="s">
        <v>207</v>
      </c>
      <c r="BG98" s="452"/>
      <c r="BH98" s="449" t="s">
        <v>207</v>
      </c>
      <c r="BI98" s="453" t="s">
        <v>207</v>
      </c>
      <c r="BJ98" s="520"/>
    </row>
    <row r="99" spans="1:62">
      <c r="A99" s="514" t="s">
        <v>1592</v>
      </c>
      <c r="B99" s="515" t="s">
        <v>1593</v>
      </c>
      <c r="C99" s="516">
        <v>2022</v>
      </c>
      <c r="D99" s="513" t="s">
        <v>716</v>
      </c>
      <c r="E99" s="517">
        <v>1081136</v>
      </c>
      <c r="F99" s="435">
        <v>1081136</v>
      </c>
      <c r="G99" s="436">
        <v>44755</v>
      </c>
      <c r="H99" s="461" t="s">
        <v>1594</v>
      </c>
      <c r="I99" s="462" t="s">
        <v>1593</v>
      </c>
      <c r="J99" s="518" t="s">
        <v>1595</v>
      </c>
      <c r="K99" s="464" t="s">
        <v>1593</v>
      </c>
      <c r="L99" s="518" t="s">
        <v>1596</v>
      </c>
      <c r="M99" s="463" t="s">
        <v>1594</v>
      </c>
      <c r="N99" s="461" t="s">
        <v>93</v>
      </c>
      <c r="O99" s="463" t="s">
        <v>94</v>
      </c>
      <c r="P99" s="437" t="s">
        <v>719</v>
      </c>
      <c r="Q99" s="438"/>
      <c r="R99" s="438"/>
      <c r="S99" s="439"/>
      <c r="T99" s="440">
        <v>6795.7941068880009</v>
      </c>
      <c r="U99" s="441">
        <v>1</v>
      </c>
      <c r="V99" s="441">
        <v>1</v>
      </c>
      <c r="W99" s="442" t="s">
        <v>207</v>
      </c>
      <c r="X99" s="443">
        <v>2022</v>
      </c>
      <c r="Y99" s="434">
        <v>2024</v>
      </c>
      <c r="Z99" s="519" t="s">
        <v>3419</v>
      </c>
      <c r="AA99" s="445" t="s">
        <v>705</v>
      </c>
      <c r="AB99" s="463" t="s">
        <v>1597</v>
      </c>
      <c r="AC99" s="446"/>
      <c r="AD99" s="462" t="s">
        <v>207</v>
      </c>
      <c r="AE99" s="462" t="s">
        <v>207</v>
      </c>
      <c r="AF99" s="463" t="s">
        <v>207</v>
      </c>
      <c r="AG99" s="446"/>
      <c r="AH99" s="463" t="s">
        <v>207</v>
      </c>
      <c r="AI99" s="447">
        <v>2021</v>
      </c>
      <c r="AJ99" s="441">
        <v>12493</v>
      </c>
      <c r="AK99" s="441">
        <v>12331</v>
      </c>
      <c r="AL99" s="448">
        <v>79.36</v>
      </c>
      <c r="AM99" s="449" t="s">
        <v>764</v>
      </c>
      <c r="AN99" s="450">
        <v>2024</v>
      </c>
      <c r="AO99" s="442">
        <v>12118</v>
      </c>
      <c r="AP99" s="451">
        <v>3</v>
      </c>
      <c r="AQ99" s="442">
        <v>11961</v>
      </c>
      <c r="AR99" s="451">
        <v>3</v>
      </c>
      <c r="AS99" s="452">
        <v>76.97351667656838</v>
      </c>
      <c r="AT99" s="449" t="s">
        <v>764</v>
      </c>
      <c r="AU99" s="453">
        <v>3</v>
      </c>
      <c r="AV99" s="520" t="s">
        <v>3420</v>
      </c>
      <c r="AW99" s="447">
        <v>2021</v>
      </c>
      <c r="AX99" s="441"/>
      <c r="AY99" s="441" t="s">
        <v>207</v>
      </c>
      <c r="AZ99" s="448"/>
      <c r="BA99" s="449"/>
      <c r="BB99" s="450">
        <v>2024</v>
      </c>
      <c r="BC99" s="442"/>
      <c r="BD99" s="451" t="s">
        <v>207</v>
      </c>
      <c r="BE99" s="442"/>
      <c r="BF99" s="451" t="s">
        <v>207</v>
      </c>
      <c r="BG99" s="452"/>
      <c r="BH99" s="449" t="s">
        <v>207</v>
      </c>
      <c r="BI99" s="453" t="s">
        <v>207</v>
      </c>
      <c r="BJ99" s="520"/>
    </row>
    <row r="100" spans="1:62">
      <c r="A100" s="514" t="s">
        <v>1599</v>
      </c>
      <c r="B100" s="515" t="s">
        <v>1600</v>
      </c>
      <c r="C100" s="516">
        <v>2022</v>
      </c>
      <c r="D100" s="513" t="s">
        <v>716</v>
      </c>
      <c r="E100" s="517">
        <v>1035137</v>
      </c>
      <c r="F100" s="435">
        <v>1035137</v>
      </c>
      <c r="G100" s="436">
        <v>44771</v>
      </c>
      <c r="H100" s="461" t="s">
        <v>1601</v>
      </c>
      <c r="I100" s="462" t="s">
        <v>1600</v>
      </c>
      <c r="J100" s="518" t="s">
        <v>1602</v>
      </c>
      <c r="K100" s="464" t="s">
        <v>1600</v>
      </c>
      <c r="L100" s="518" t="s">
        <v>1602</v>
      </c>
      <c r="M100" s="463" t="s">
        <v>1601</v>
      </c>
      <c r="N100" s="461" t="s">
        <v>37</v>
      </c>
      <c r="O100" s="463" t="s">
        <v>40</v>
      </c>
      <c r="P100" s="437" t="s">
        <v>719</v>
      </c>
      <c r="Q100" s="438"/>
      <c r="R100" s="438"/>
      <c r="S100" s="439"/>
      <c r="T100" s="440">
        <v>5707.8960239999997</v>
      </c>
      <c r="U100" s="441">
        <v>6</v>
      </c>
      <c r="V100" s="441">
        <v>2</v>
      </c>
      <c r="W100" s="442" t="s">
        <v>207</v>
      </c>
      <c r="X100" s="443">
        <v>2022</v>
      </c>
      <c r="Y100" s="434">
        <v>2024</v>
      </c>
      <c r="Z100" s="519" t="s">
        <v>3421</v>
      </c>
      <c r="AA100" s="445"/>
      <c r="AB100" s="463" t="s">
        <v>207</v>
      </c>
      <c r="AC100" s="446" t="s">
        <v>705</v>
      </c>
      <c r="AD100" s="462" t="s">
        <v>1600</v>
      </c>
      <c r="AE100" s="462" t="s">
        <v>1601</v>
      </c>
      <c r="AF100" s="463" t="s">
        <v>1603</v>
      </c>
      <c r="AG100" s="446"/>
      <c r="AH100" s="463" t="s">
        <v>207</v>
      </c>
      <c r="AI100" s="447">
        <v>2021</v>
      </c>
      <c r="AJ100" s="441">
        <v>2591</v>
      </c>
      <c r="AK100" s="441">
        <v>2580</v>
      </c>
      <c r="AL100" s="448"/>
      <c r="AM100" s="449"/>
      <c r="AN100" s="450">
        <v>2024</v>
      </c>
      <c r="AO100" s="442">
        <v>2513</v>
      </c>
      <c r="AP100" s="451">
        <v>3.01</v>
      </c>
      <c r="AQ100" s="442">
        <v>2503</v>
      </c>
      <c r="AR100" s="451">
        <v>2.98</v>
      </c>
      <c r="AS100" s="452"/>
      <c r="AT100" s="449" t="s">
        <v>207</v>
      </c>
      <c r="AU100" s="453" t="s">
        <v>207</v>
      </c>
      <c r="AV100" s="520" t="s">
        <v>3422</v>
      </c>
      <c r="AW100" s="447">
        <v>2021</v>
      </c>
      <c r="AX100" s="441"/>
      <c r="AY100" s="441" t="s">
        <v>207</v>
      </c>
      <c r="AZ100" s="448"/>
      <c r="BA100" s="449"/>
      <c r="BB100" s="450">
        <v>2024</v>
      </c>
      <c r="BC100" s="442"/>
      <c r="BD100" s="451" t="s">
        <v>207</v>
      </c>
      <c r="BE100" s="442"/>
      <c r="BF100" s="451" t="s">
        <v>207</v>
      </c>
      <c r="BG100" s="452"/>
      <c r="BH100" s="449" t="s">
        <v>207</v>
      </c>
      <c r="BI100" s="453" t="s">
        <v>207</v>
      </c>
      <c r="BJ100" s="520"/>
    </row>
    <row r="101" spans="1:62">
      <c r="A101" s="514" t="s">
        <v>1605</v>
      </c>
      <c r="B101" s="515" t="s">
        <v>1606</v>
      </c>
      <c r="C101" s="516">
        <v>2022</v>
      </c>
      <c r="D101" s="513" t="s">
        <v>716</v>
      </c>
      <c r="E101" s="517">
        <v>1081139</v>
      </c>
      <c r="F101" s="435">
        <v>1081139</v>
      </c>
      <c r="G101" s="436">
        <v>44771</v>
      </c>
      <c r="H101" s="461" t="s">
        <v>1607</v>
      </c>
      <c r="I101" s="462" t="s">
        <v>1606</v>
      </c>
      <c r="J101" s="518" t="s">
        <v>1608</v>
      </c>
      <c r="K101" s="464" t="s">
        <v>1606</v>
      </c>
      <c r="L101" s="518" t="s">
        <v>1608</v>
      </c>
      <c r="M101" s="463" t="s">
        <v>1607</v>
      </c>
      <c r="N101" s="461" t="s">
        <v>93</v>
      </c>
      <c r="O101" s="463" t="s">
        <v>94</v>
      </c>
      <c r="P101" s="437" t="s">
        <v>719</v>
      </c>
      <c r="Q101" s="438"/>
      <c r="R101" s="438"/>
      <c r="S101" s="439"/>
      <c r="T101" s="440">
        <v>3110.2227659999999</v>
      </c>
      <c r="U101" s="441">
        <v>1</v>
      </c>
      <c r="V101" s="441">
        <v>1</v>
      </c>
      <c r="W101" s="442" t="s">
        <v>207</v>
      </c>
      <c r="X101" s="443">
        <v>2022</v>
      </c>
      <c r="Y101" s="434">
        <v>2024</v>
      </c>
      <c r="Z101" s="519" t="s">
        <v>3423</v>
      </c>
      <c r="AA101" s="445"/>
      <c r="AB101" s="463" t="s">
        <v>207</v>
      </c>
      <c r="AC101" s="446" t="s">
        <v>705</v>
      </c>
      <c r="AD101" s="462" t="s">
        <v>1609</v>
      </c>
      <c r="AE101" s="462" t="s">
        <v>1610</v>
      </c>
      <c r="AF101" s="463" t="s">
        <v>1611</v>
      </c>
      <c r="AG101" s="446"/>
      <c r="AH101" s="463" t="s">
        <v>207</v>
      </c>
      <c r="AI101" s="447">
        <v>2021</v>
      </c>
      <c r="AJ101" s="441">
        <v>5515</v>
      </c>
      <c r="AK101" s="441">
        <v>5571</v>
      </c>
      <c r="AL101" s="448"/>
      <c r="AM101" s="449"/>
      <c r="AN101" s="450">
        <v>2024</v>
      </c>
      <c r="AO101" s="442">
        <v>5460</v>
      </c>
      <c r="AP101" s="451">
        <v>0.99</v>
      </c>
      <c r="AQ101" s="442">
        <v>5515</v>
      </c>
      <c r="AR101" s="451">
        <v>1</v>
      </c>
      <c r="AS101" s="452"/>
      <c r="AT101" s="449" t="s">
        <v>207</v>
      </c>
      <c r="AU101" s="453" t="s">
        <v>207</v>
      </c>
      <c r="AV101" s="520" t="s">
        <v>3424</v>
      </c>
      <c r="AW101" s="447">
        <v>2021</v>
      </c>
      <c r="AX101" s="441"/>
      <c r="AY101" s="441" t="s">
        <v>207</v>
      </c>
      <c r="AZ101" s="448"/>
      <c r="BA101" s="449"/>
      <c r="BB101" s="450">
        <v>2024</v>
      </c>
      <c r="BC101" s="442"/>
      <c r="BD101" s="451" t="s">
        <v>207</v>
      </c>
      <c r="BE101" s="442"/>
      <c r="BF101" s="451" t="s">
        <v>207</v>
      </c>
      <c r="BG101" s="452"/>
      <c r="BH101" s="449" t="s">
        <v>207</v>
      </c>
      <c r="BI101" s="453" t="s">
        <v>207</v>
      </c>
      <c r="BJ101" s="520"/>
    </row>
    <row r="102" spans="1:62">
      <c r="A102" s="514" t="s">
        <v>1612</v>
      </c>
      <c r="B102" s="515" t="s">
        <v>1613</v>
      </c>
      <c r="C102" s="516">
        <v>2022</v>
      </c>
      <c r="D102" s="513" t="s">
        <v>716</v>
      </c>
      <c r="E102" s="517">
        <v>1081140</v>
      </c>
      <c r="F102" s="435">
        <v>1081140</v>
      </c>
      <c r="G102" s="436">
        <v>44764</v>
      </c>
      <c r="H102" s="461" t="s">
        <v>1614</v>
      </c>
      <c r="I102" s="462" t="s">
        <v>1613</v>
      </c>
      <c r="J102" s="518" t="s">
        <v>1615</v>
      </c>
      <c r="K102" s="464" t="s">
        <v>1613</v>
      </c>
      <c r="L102" s="518" t="s">
        <v>1615</v>
      </c>
      <c r="M102" s="463" t="s">
        <v>1614</v>
      </c>
      <c r="N102" s="461" t="s">
        <v>93</v>
      </c>
      <c r="O102" s="463" t="s">
        <v>94</v>
      </c>
      <c r="P102" s="437" t="s">
        <v>719</v>
      </c>
      <c r="Q102" s="438"/>
      <c r="R102" s="438"/>
      <c r="S102" s="439"/>
      <c r="T102" s="440">
        <v>10626.207225696002</v>
      </c>
      <c r="U102" s="441">
        <v>13</v>
      </c>
      <c r="V102" s="441">
        <v>2</v>
      </c>
      <c r="W102" s="442" t="s">
        <v>207</v>
      </c>
      <c r="X102" s="443">
        <v>2022</v>
      </c>
      <c r="Y102" s="434">
        <v>2024</v>
      </c>
      <c r="Z102" s="519" t="s">
        <v>3425</v>
      </c>
      <c r="AA102" s="445"/>
      <c r="AB102" s="463" t="s">
        <v>207</v>
      </c>
      <c r="AC102" s="446" t="s">
        <v>705</v>
      </c>
      <c r="AD102" s="462" t="s">
        <v>1616</v>
      </c>
      <c r="AE102" s="462" t="s">
        <v>1617</v>
      </c>
      <c r="AF102" s="463" t="s">
        <v>1618</v>
      </c>
      <c r="AG102" s="446"/>
      <c r="AH102" s="463" t="s">
        <v>207</v>
      </c>
      <c r="AI102" s="447">
        <v>2021</v>
      </c>
      <c r="AJ102" s="441">
        <v>19210</v>
      </c>
      <c r="AK102" s="441">
        <v>19017</v>
      </c>
      <c r="AL102" s="448"/>
      <c r="AM102" s="449"/>
      <c r="AN102" s="450">
        <v>2024</v>
      </c>
      <c r="AO102" s="442">
        <v>18634</v>
      </c>
      <c r="AP102" s="451">
        <v>2.99</v>
      </c>
      <c r="AQ102" s="442">
        <v>18446</v>
      </c>
      <c r="AR102" s="451">
        <v>3</v>
      </c>
      <c r="AS102" s="452"/>
      <c r="AT102" s="449" t="s">
        <v>207</v>
      </c>
      <c r="AU102" s="453" t="s">
        <v>207</v>
      </c>
      <c r="AV102" s="520" t="s">
        <v>3426</v>
      </c>
      <c r="AW102" s="447">
        <v>2021</v>
      </c>
      <c r="AX102" s="441"/>
      <c r="AY102" s="441" t="s">
        <v>207</v>
      </c>
      <c r="AZ102" s="448"/>
      <c r="BA102" s="449"/>
      <c r="BB102" s="450">
        <v>2024</v>
      </c>
      <c r="BC102" s="442"/>
      <c r="BD102" s="451" t="s">
        <v>207</v>
      </c>
      <c r="BE102" s="442"/>
      <c r="BF102" s="451" t="s">
        <v>207</v>
      </c>
      <c r="BG102" s="452"/>
      <c r="BH102" s="449" t="s">
        <v>207</v>
      </c>
      <c r="BI102" s="453" t="s">
        <v>207</v>
      </c>
      <c r="BJ102" s="520"/>
    </row>
    <row r="103" spans="1:62">
      <c r="A103" s="514" t="s">
        <v>1619</v>
      </c>
      <c r="B103" s="515" t="s">
        <v>1620</v>
      </c>
      <c r="C103" s="516">
        <v>2022</v>
      </c>
      <c r="D103" s="513" t="s">
        <v>979</v>
      </c>
      <c r="E103" s="517">
        <v>1306141</v>
      </c>
      <c r="F103" s="435">
        <v>1306141</v>
      </c>
      <c r="G103" s="436">
        <v>44756</v>
      </c>
      <c r="H103" s="461" t="s">
        <v>1621</v>
      </c>
      <c r="I103" s="462" t="s">
        <v>1620</v>
      </c>
      <c r="J103" s="518" t="s">
        <v>1622</v>
      </c>
      <c r="K103" s="464" t="s">
        <v>1620</v>
      </c>
      <c r="L103" s="518" t="s">
        <v>1623</v>
      </c>
      <c r="M103" s="463" t="s">
        <v>1624</v>
      </c>
      <c r="N103" s="461" t="s">
        <v>12</v>
      </c>
      <c r="O103" s="463" t="s">
        <v>29</v>
      </c>
      <c r="P103" s="437" t="s">
        <v>719</v>
      </c>
      <c r="Q103" s="438"/>
      <c r="R103" s="438" t="s">
        <v>753</v>
      </c>
      <c r="S103" s="439"/>
      <c r="T103" s="440">
        <v>3664.7556808140002</v>
      </c>
      <c r="U103" s="441">
        <v>2</v>
      </c>
      <c r="V103" s="441">
        <v>1</v>
      </c>
      <c r="W103" s="442">
        <v>378</v>
      </c>
      <c r="X103" s="443">
        <v>2022</v>
      </c>
      <c r="Y103" s="434">
        <v>2024</v>
      </c>
      <c r="Z103" s="519" t="s">
        <v>3427</v>
      </c>
      <c r="AA103" s="445"/>
      <c r="AB103" s="463" t="s">
        <v>207</v>
      </c>
      <c r="AC103" s="446" t="s">
        <v>705</v>
      </c>
      <c r="AD103" s="462" t="s">
        <v>1625</v>
      </c>
      <c r="AE103" s="462" t="s">
        <v>1621</v>
      </c>
      <c r="AF103" s="463" t="s">
        <v>1626</v>
      </c>
      <c r="AG103" s="446"/>
      <c r="AH103" s="463" t="s">
        <v>207</v>
      </c>
      <c r="AI103" s="447">
        <v>2021</v>
      </c>
      <c r="AJ103" s="441">
        <v>3665</v>
      </c>
      <c r="AK103" s="441">
        <v>913</v>
      </c>
      <c r="AL103" s="448">
        <v>972.15</v>
      </c>
      <c r="AM103" s="449" t="s">
        <v>1627</v>
      </c>
      <c r="AN103" s="450">
        <v>2024</v>
      </c>
      <c r="AO103" s="442">
        <v>3555</v>
      </c>
      <c r="AP103" s="451">
        <v>3</v>
      </c>
      <c r="AQ103" s="442">
        <v>886</v>
      </c>
      <c r="AR103" s="451">
        <v>2.95</v>
      </c>
      <c r="AS103" s="452">
        <v>943</v>
      </c>
      <c r="AT103" s="449" t="s">
        <v>1627</v>
      </c>
      <c r="AU103" s="453">
        <v>2.99</v>
      </c>
      <c r="AV103" s="520" t="s">
        <v>3428</v>
      </c>
      <c r="AW103" s="447">
        <v>2021</v>
      </c>
      <c r="AX103" s="441">
        <v>682</v>
      </c>
      <c r="AY103" s="441">
        <v>682</v>
      </c>
      <c r="AZ103" s="448">
        <v>0.15</v>
      </c>
      <c r="BA103" s="449" t="s">
        <v>850</v>
      </c>
      <c r="BB103" s="450">
        <v>2024</v>
      </c>
      <c r="BC103" s="442">
        <v>661.5</v>
      </c>
      <c r="BD103" s="451">
        <v>3</v>
      </c>
      <c r="BE103" s="442">
        <v>661.5</v>
      </c>
      <c r="BF103" s="451">
        <v>3</v>
      </c>
      <c r="BG103" s="452">
        <v>0.14549999999999999</v>
      </c>
      <c r="BH103" s="449" t="s">
        <v>850</v>
      </c>
      <c r="BI103" s="453">
        <v>3</v>
      </c>
      <c r="BJ103" s="520" t="s">
        <v>3429</v>
      </c>
    </row>
    <row r="104" spans="1:62">
      <c r="A104" s="514" t="s">
        <v>1629</v>
      </c>
      <c r="B104" s="515" t="s">
        <v>1630</v>
      </c>
      <c r="C104" s="516">
        <v>2022</v>
      </c>
      <c r="D104" s="513" t="s">
        <v>716</v>
      </c>
      <c r="E104" s="517">
        <v>1075143</v>
      </c>
      <c r="F104" s="435">
        <v>1075143</v>
      </c>
      <c r="G104" s="436">
        <v>44773</v>
      </c>
      <c r="H104" s="461" t="s">
        <v>1631</v>
      </c>
      <c r="I104" s="462" t="s">
        <v>1630</v>
      </c>
      <c r="J104" s="518" t="s">
        <v>1632</v>
      </c>
      <c r="K104" s="464" t="s">
        <v>1630</v>
      </c>
      <c r="L104" s="518" t="s">
        <v>1632</v>
      </c>
      <c r="M104" s="463" t="s">
        <v>1633</v>
      </c>
      <c r="N104" s="461" t="s">
        <v>86</v>
      </c>
      <c r="O104" s="463" t="s">
        <v>87</v>
      </c>
      <c r="P104" s="437" t="s">
        <v>719</v>
      </c>
      <c r="Q104" s="438"/>
      <c r="R104" s="438"/>
      <c r="S104" s="439"/>
      <c r="T104" s="440">
        <v>3141.6301380000004</v>
      </c>
      <c r="U104" s="441">
        <v>1</v>
      </c>
      <c r="V104" s="441">
        <v>1</v>
      </c>
      <c r="W104" s="442" t="s">
        <v>207</v>
      </c>
      <c r="X104" s="443">
        <v>2022</v>
      </c>
      <c r="Y104" s="434">
        <v>2024</v>
      </c>
      <c r="Z104" s="519" t="s">
        <v>3430</v>
      </c>
      <c r="AA104" s="445"/>
      <c r="AB104" s="463" t="s">
        <v>207</v>
      </c>
      <c r="AC104" s="446" t="s">
        <v>705</v>
      </c>
      <c r="AD104" s="462" t="s">
        <v>1634</v>
      </c>
      <c r="AE104" s="462" t="s">
        <v>1635</v>
      </c>
      <c r="AF104" s="463" t="s">
        <v>1636</v>
      </c>
      <c r="AG104" s="446"/>
      <c r="AH104" s="463" t="s">
        <v>207</v>
      </c>
      <c r="AI104" s="447">
        <v>2021</v>
      </c>
      <c r="AJ104" s="441">
        <v>5559</v>
      </c>
      <c r="AK104" s="441">
        <v>5454</v>
      </c>
      <c r="AL104" s="448"/>
      <c r="AM104" s="449"/>
      <c r="AN104" s="450">
        <v>2024</v>
      </c>
      <c r="AO104" s="442">
        <v>6289.95</v>
      </c>
      <c r="AP104" s="451">
        <v>-13.15</v>
      </c>
      <c r="AQ104" s="442">
        <v>6134.15</v>
      </c>
      <c r="AR104" s="451">
        <v>-12.48</v>
      </c>
      <c r="AS104" s="452"/>
      <c r="AT104" s="449" t="s">
        <v>207</v>
      </c>
      <c r="AU104" s="453" t="s">
        <v>207</v>
      </c>
      <c r="AV104" s="520" t="s">
        <v>3431</v>
      </c>
      <c r="AW104" s="447">
        <v>2021</v>
      </c>
      <c r="AX104" s="441"/>
      <c r="AY104" s="441" t="s">
        <v>207</v>
      </c>
      <c r="AZ104" s="448"/>
      <c r="BA104" s="449"/>
      <c r="BB104" s="450">
        <v>2024</v>
      </c>
      <c r="BC104" s="442"/>
      <c r="BD104" s="451" t="s">
        <v>207</v>
      </c>
      <c r="BE104" s="442"/>
      <c r="BF104" s="451" t="s">
        <v>207</v>
      </c>
      <c r="BG104" s="452"/>
      <c r="BH104" s="449" t="s">
        <v>207</v>
      </c>
      <c r="BI104" s="453" t="s">
        <v>207</v>
      </c>
      <c r="BJ104" s="520"/>
    </row>
    <row r="105" spans="1:62">
      <c r="A105" s="514" t="s">
        <v>1638</v>
      </c>
      <c r="B105" s="515" t="s">
        <v>1639</v>
      </c>
      <c r="C105" s="516">
        <v>2022</v>
      </c>
      <c r="D105" s="513" t="s">
        <v>750</v>
      </c>
      <c r="E105" s="517">
        <v>3043144</v>
      </c>
      <c r="F105" s="435">
        <v>3043144</v>
      </c>
      <c r="G105" s="436">
        <v>44764</v>
      </c>
      <c r="H105" s="461" t="s">
        <v>1640</v>
      </c>
      <c r="I105" s="462" t="s">
        <v>1639</v>
      </c>
      <c r="J105" s="518" t="s">
        <v>1641</v>
      </c>
      <c r="K105" s="464" t="s">
        <v>1639</v>
      </c>
      <c r="L105" s="518" t="s">
        <v>1641</v>
      </c>
      <c r="M105" s="463" t="s">
        <v>1640</v>
      </c>
      <c r="N105" s="461" t="s">
        <v>48</v>
      </c>
      <c r="O105" s="463" t="s">
        <v>50</v>
      </c>
      <c r="P105" s="437"/>
      <c r="Q105" s="438"/>
      <c r="R105" s="438" t="s">
        <v>753</v>
      </c>
      <c r="S105" s="439"/>
      <c r="T105" s="440" t="s">
        <v>207</v>
      </c>
      <c r="U105" s="441" t="s">
        <v>207</v>
      </c>
      <c r="V105" s="441" t="s">
        <v>207</v>
      </c>
      <c r="W105" s="442">
        <v>287</v>
      </c>
      <c r="X105" s="443">
        <v>2022</v>
      </c>
      <c r="Y105" s="434">
        <v>2024</v>
      </c>
      <c r="Z105" s="519" t="s">
        <v>3432</v>
      </c>
      <c r="AA105" s="445"/>
      <c r="AB105" s="463" t="s">
        <v>207</v>
      </c>
      <c r="AC105" s="446" t="s">
        <v>705</v>
      </c>
      <c r="AD105" s="462" t="s">
        <v>1642</v>
      </c>
      <c r="AE105" s="462" t="s">
        <v>1643</v>
      </c>
      <c r="AF105" s="463" t="s">
        <v>1644</v>
      </c>
      <c r="AG105" s="446"/>
      <c r="AH105" s="463" t="s">
        <v>207</v>
      </c>
      <c r="AI105" s="447">
        <v>2021</v>
      </c>
      <c r="AJ105" s="441"/>
      <c r="AK105" s="441" t="s">
        <v>207</v>
      </c>
      <c r="AL105" s="448"/>
      <c r="AM105" s="449"/>
      <c r="AN105" s="450">
        <v>2024</v>
      </c>
      <c r="AO105" s="442"/>
      <c r="AP105" s="451" t="s">
        <v>207</v>
      </c>
      <c r="AQ105" s="442"/>
      <c r="AR105" s="451" t="s">
        <v>207</v>
      </c>
      <c r="AS105" s="452"/>
      <c r="AT105" s="449" t="s">
        <v>207</v>
      </c>
      <c r="AU105" s="453" t="s">
        <v>207</v>
      </c>
      <c r="AV105" s="520"/>
      <c r="AW105" s="447">
        <v>2021</v>
      </c>
      <c r="AX105" s="441">
        <v>11141</v>
      </c>
      <c r="AY105" s="441">
        <v>11141</v>
      </c>
      <c r="AZ105" s="448"/>
      <c r="BA105" s="449"/>
      <c r="BB105" s="450">
        <v>2024</v>
      </c>
      <c r="BC105" s="442">
        <v>10974</v>
      </c>
      <c r="BD105" s="451">
        <v>1.49</v>
      </c>
      <c r="BE105" s="442">
        <v>10974</v>
      </c>
      <c r="BF105" s="451">
        <v>1.49</v>
      </c>
      <c r="BG105" s="452"/>
      <c r="BH105" s="449" t="s">
        <v>207</v>
      </c>
      <c r="BI105" s="453" t="s">
        <v>207</v>
      </c>
      <c r="BJ105" s="520" t="s">
        <v>3433</v>
      </c>
    </row>
    <row r="106" spans="1:62">
      <c r="A106" s="514" t="s">
        <v>1646</v>
      </c>
      <c r="B106" s="515" t="s">
        <v>1647</v>
      </c>
      <c r="C106" s="516">
        <v>2022</v>
      </c>
      <c r="D106" s="513" t="s">
        <v>716</v>
      </c>
      <c r="E106" s="517">
        <v>1016147</v>
      </c>
      <c r="F106" s="435">
        <v>1016147</v>
      </c>
      <c r="G106" s="436">
        <v>44762</v>
      </c>
      <c r="H106" s="461" t="s">
        <v>1648</v>
      </c>
      <c r="I106" s="462" t="s">
        <v>1647</v>
      </c>
      <c r="J106" s="518" t="s">
        <v>1649</v>
      </c>
      <c r="K106" s="464" t="s">
        <v>1647</v>
      </c>
      <c r="L106" s="518" t="s">
        <v>1650</v>
      </c>
      <c r="M106" s="463" t="s">
        <v>1648</v>
      </c>
      <c r="N106" s="461" t="s">
        <v>12</v>
      </c>
      <c r="O106" s="463" t="s">
        <v>20</v>
      </c>
      <c r="P106" s="437" t="s">
        <v>719</v>
      </c>
      <c r="Q106" s="438"/>
      <c r="R106" s="438"/>
      <c r="S106" s="439"/>
      <c r="T106" s="440">
        <v>15629.009186129999</v>
      </c>
      <c r="U106" s="441">
        <v>1</v>
      </c>
      <c r="V106" s="441">
        <v>1</v>
      </c>
      <c r="W106" s="442" t="s">
        <v>207</v>
      </c>
      <c r="X106" s="443">
        <v>2022</v>
      </c>
      <c r="Y106" s="434">
        <v>2024</v>
      </c>
      <c r="Z106" s="519" t="s">
        <v>3434</v>
      </c>
      <c r="AA106" s="445"/>
      <c r="AB106" s="463" t="s">
        <v>207</v>
      </c>
      <c r="AC106" s="446" t="s">
        <v>705</v>
      </c>
      <c r="AD106" s="462" t="s">
        <v>1651</v>
      </c>
      <c r="AE106" s="462" t="s">
        <v>1652</v>
      </c>
      <c r="AF106" s="463" t="s">
        <v>1653</v>
      </c>
      <c r="AG106" s="446"/>
      <c r="AH106" s="463" t="s">
        <v>207</v>
      </c>
      <c r="AI106" s="447">
        <v>2021</v>
      </c>
      <c r="AJ106" s="441">
        <v>28141</v>
      </c>
      <c r="AK106" s="441">
        <v>27897</v>
      </c>
      <c r="AL106" s="448">
        <v>175.01</v>
      </c>
      <c r="AM106" s="449" t="s">
        <v>3435</v>
      </c>
      <c r="AN106" s="450">
        <v>2024</v>
      </c>
      <c r="AO106" s="442">
        <v>28057</v>
      </c>
      <c r="AP106" s="451">
        <v>0.28999999999999998</v>
      </c>
      <c r="AQ106" s="442">
        <v>27813</v>
      </c>
      <c r="AR106" s="451">
        <v>0.3</v>
      </c>
      <c r="AS106" s="452">
        <v>174.48</v>
      </c>
      <c r="AT106" s="449" t="s">
        <v>3435</v>
      </c>
      <c r="AU106" s="453">
        <v>0.3</v>
      </c>
      <c r="AV106" s="520" t="s">
        <v>3436</v>
      </c>
      <c r="AW106" s="447">
        <v>2021</v>
      </c>
      <c r="AX106" s="441"/>
      <c r="AY106" s="441" t="s">
        <v>207</v>
      </c>
      <c r="AZ106" s="448"/>
      <c r="BA106" s="449"/>
      <c r="BB106" s="450">
        <v>2024</v>
      </c>
      <c r="BC106" s="442"/>
      <c r="BD106" s="451" t="s">
        <v>207</v>
      </c>
      <c r="BE106" s="442"/>
      <c r="BF106" s="451" t="s">
        <v>207</v>
      </c>
      <c r="BG106" s="452"/>
      <c r="BH106" s="449" t="s">
        <v>207</v>
      </c>
      <c r="BI106" s="453" t="s">
        <v>207</v>
      </c>
      <c r="BJ106" s="520"/>
    </row>
    <row r="107" spans="1:62">
      <c r="A107" s="514" t="s">
        <v>1656</v>
      </c>
      <c r="B107" s="515" t="s">
        <v>1657</v>
      </c>
      <c r="C107" s="516">
        <v>2022</v>
      </c>
      <c r="D107" s="513" t="s">
        <v>716</v>
      </c>
      <c r="E107" s="517">
        <v>1006148</v>
      </c>
      <c r="F107" s="435">
        <v>1006148</v>
      </c>
      <c r="G107" s="436">
        <v>44771</v>
      </c>
      <c r="H107" s="461" t="s">
        <v>1658</v>
      </c>
      <c r="I107" s="462" t="s">
        <v>1657</v>
      </c>
      <c r="J107" s="518" t="s">
        <v>1659</v>
      </c>
      <c r="K107" s="464" t="s">
        <v>1657</v>
      </c>
      <c r="L107" s="518" t="s">
        <v>1659</v>
      </c>
      <c r="M107" s="463" t="s">
        <v>1660</v>
      </c>
      <c r="N107" s="461" t="s">
        <v>8</v>
      </c>
      <c r="O107" s="463" t="s">
        <v>9</v>
      </c>
      <c r="P107" s="437" t="s">
        <v>719</v>
      </c>
      <c r="Q107" s="438"/>
      <c r="R107" s="438"/>
      <c r="S107" s="439"/>
      <c r="T107" s="440">
        <v>2398.9936499999999</v>
      </c>
      <c r="U107" s="441">
        <v>2</v>
      </c>
      <c r="V107" s="441">
        <v>1</v>
      </c>
      <c r="W107" s="442" t="s">
        <v>207</v>
      </c>
      <c r="X107" s="443">
        <v>2022</v>
      </c>
      <c r="Y107" s="434">
        <v>2024</v>
      </c>
      <c r="Z107" s="519" t="s">
        <v>3437</v>
      </c>
      <c r="AA107" s="445"/>
      <c r="AB107" s="463" t="s">
        <v>207</v>
      </c>
      <c r="AC107" s="446" t="s">
        <v>705</v>
      </c>
      <c r="AD107" s="462" t="s">
        <v>1661</v>
      </c>
      <c r="AE107" s="462" t="s">
        <v>1662</v>
      </c>
      <c r="AF107" s="463" t="s">
        <v>1663</v>
      </c>
      <c r="AG107" s="446"/>
      <c r="AH107" s="463" t="s">
        <v>207</v>
      </c>
      <c r="AI107" s="447">
        <v>2021</v>
      </c>
      <c r="AJ107" s="441">
        <v>4058</v>
      </c>
      <c r="AK107" s="441">
        <v>4036</v>
      </c>
      <c r="AL107" s="448">
        <v>60.43</v>
      </c>
      <c r="AM107" s="449" t="s">
        <v>764</v>
      </c>
      <c r="AN107" s="450">
        <v>2024</v>
      </c>
      <c r="AO107" s="442">
        <v>3936</v>
      </c>
      <c r="AP107" s="451">
        <v>3</v>
      </c>
      <c r="AQ107" s="442">
        <v>3915</v>
      </c>
      <c r="AR107" s="451">
        <v>2.99</v>
      </c>
      <c r="AS107" s="452">
        <v>58.62</v>
      </c>
      <c r="AT107" s="449" t="s">
        <v>764</v>
      </c>
      <c r="AU107" s="453">
        <v>2.99</v>
      </c>
      <c r="AV107" s="520" t="s">
        <v>3438</v>
      </c>
      <c r="AW107" s="447">
        <v>2021</v>
      </c>
      <c r="AX107" s="441"/>
      <c r="AY107" s="441" t="s">
        <v>207</v>
      </c>
      <c r="AZ107" s="448"/>
      <c r="BA107" s="449"/>
      <c r="BB107" s="450">
        <v>2024</v>
      </c>
      <c r="BC107" s="442"/>
      <c r="BD107" s="451" t="s">
        <v>207</v>
      </c>
      <c r="BE107" s="442"/>
      <c r="BF107" s="451" t="s">
        <v>207</v>
      </c>
      <c r="BG107" s="452"/>
      <c r="BH107" s="449" t="s">
        <v>207</v>
      </c>
      <c r="BI107" s="453" t="s">
        <v>207</v>
      </c>
      <c r="BJ107" s="520"/>
    </row>
    <row r="108" spans="1:62">
      <c r="A108" s="514" t="s">
        <v>1666</v>
      </c>
      <c r="B108" s="515" t="s">
        <v>1667</v>
      </c>
      <c r="C108" s="516">
        <v>2022</v>
      </c>
      <c r="D108" s="513" t="s">
        <v>716</v>
      </c>
      <c r="E108" s="517">
        <v>1069149</v>
      </c>
      <c r="F108" s="435">
        <v>1069149</v>
      </c>
      <c r="G108" s="436">
        <v>44773</v>
      </c>
      <c r="H108" s="461" t="s">
        <v>1668</v>
      </c>
      <c r="I108" s="462" t="s">
        <v>1667</v>
      </c>
      <c r="J108" s="518" t="s">
        <v>1669</v>
      </c>
      <c r="K108" s="464" t="s">
        <v>1667</v>
      </c>
      <c r="L108" s="518" t="s">
        <v>1669</v>
      </c>
      <c r="M108" s="463" t="s">
        <v>1668</v>
      </c>
      <c r="N108" s="461" t="s">
        <v>77</v>
      </c>
      <c r="O108" s="463" t="s">
        <v>79</v>
      </c>
      <c r="P108" s="437" t="s">
        <v>719</v>
      </c>
      <c r="Q108" s="438"/>
      <c r="R108" s="438"/>
      <c r="S108" s="439"/>
      <c r="T108" s="440">
        <v>2665.9289639999997</v>
      </c>
      <c r="U108" s="441">
        <v>1</v>
      </c>
      <c r="V108" s="441">
        <v>1</v>
      </c>
      <c r="W108" s="442"/>
      <c r="X108" s="443">
        <v>2022</v>
      </c>
      <c r="Y108" s="434">
        <v>2024</v>
      </c>
      <c r="Z108" s="519" t="s">
        <v>3439</v>
      </c>
      <c r="AA108" s="445"/>
      <c r="AB108" s="463" t="s">
        <v>207</v>
      </c>
      <c r="AC108" s="446" t="s">
        <v>705</v>
      </c>
      <c r="AD108" s="462" t="s">
        <v>1670</v>
      </c>
      <c r="AE108" s="462" t="s">
        <v>1671</v>
      </c>
      <c r="AF108" s="463" t="s">
        <v>1672</v>
      </c>
      <c r="AG108" s="446"/>
      <c r="AH108" s="463" t="s">
        <v>207</v>
      </c>
      <c r="AI108" s="447">
        <v>2021</v>
      </c>
      <c r="AJ108" s="441">
        <v>4741</v>
      </c>
      <c r="AK108" s="441">
        <v>4699</v>
      </c>
      <c r="AL108" s="448"/>
      <c r="AM108" s="449"/>
      <c r="AN108" s="450">
        <v>2024</v>
      </c>
      <c r="AO108" s="442">
        <v>4613</v>
      </c>
      <c r="AP108" s="451">
        <v>2.69</v>
      </c>
      <c r="AQ108" s="442">
        <v>4572.1269999999995</v>
      </c>
      <c r="AR108" s="451">
        <v>2.7</v>
      </c>
      <c r="AS108" s="452"/>
      <c r="AT108" s="449" t="s">
        <v>207</v>
      </c>
      <c r="AU108" s="453" t="s">
        <v>207</v>
      </c>
      <c r="AV108" s="520" t="s">
        <v>3440</v>
      </c>
      <c r="AW108" s="447">
        <v>2021</v>
      </c>
      <c r="AX108" s="441"/>
      <c r="AY108" s="441" t="s">
        <v>207</v>
      </c>
      <c r="AZ108" s="448"/>
      <c r="BA108" s="449"/>
      <c r="BB108" s="450">
        <v>2024</v>
      </c>
      <c r="BC108" s="442"/>
      <c r="BD108" s="451" t="s">
        <v>207</v>
      </c>
      <c r="BE108" s="442"/>
      <c r="BF108" s="451" t="s">
        <v>207</v>
      </c>
      <c r="BG108" s="452"/>
      <c r="BH108" s="449" t="s">
        <v>207</v>
      </c>
      <c r="BI108" s="453" t="s">
        <v>207</v>
      </c>
      <c r="BJ108" s="520"/>
    </row>
    <row r="109" spans="1:62">
      <c r="A109" s="514" t="s">
        <v>1673</v>
      </c>
      <c r="B109" s="515" t="s">
        <v>1674</v>
      </c>
      <c r="C109" s="516">
        <v>2022</v>
      </c>
      <c r="D109" s="513" t="s">
        <v>979</v>
      </c>
      <c r="E109" s="517">
        <v>1334150</v>
      </c>
      <c r="F109" s="435">
        <v>1334150</v>
      </c>
      <c r="G109" s="436">
        <v>44773</v>
      </c>
      <c r="H109" s="461" t="s">
        <v>1675</v>
      </c>
      <c r="I109" s="462" t="s">
        <v>1674</v>
      </c>
      <c r="J109" s="518" t="s">
        <v>1676</v>
      </c>
      <c r="K109" s="464" t="s">
        <v>1674</v>
      </c>
      <c r="L109" s="518" t="s">
        <v>1676</v>
      </c>
      <c r="M109" s="463" t="s">
        <v>1675</v>
      </c>
      <c r="N109" s="461" t="s">
        <v>37</v>
      </c>
      <c r="O109" s="463" t="s">
        <v>39</v>
      </c>
      <c r="P109" s="437" t="s">
        <v>719</v>
      </c>
      <c r="Q109" s="438"/>
      <c r="R109" s="438" t="s">
        <v>753</v>
      </c>
      <c r="S109" s="439"/>
      <c r="T109" s="440">
        <v>41441.121295391837</v>
      </c>
      <c r="U109" s="441">
        <v>47</v>
      </c>
      <c r="V109" s="441">
        <v>4</v>
      </c>
      <c r="W109" s="442">
        <v>105</v>
      </c>
      <c r="X109" s="443">
        <v>2022</v>
      </c>
      <c r="Y109" s="434">
        <v>2024</v>
      </c>
      <c r="Z109" s="519" t="s">
        <v>3441</v>
      </c>
      <c r="AA109" s="445" t="s">
        <v>705</v>
      </c>
      <c r="AB109" s="463" t="s">
        <v>1677</v>
      </c>
      <c r="AC109" s="446"/>
      <c r="AD109" s="462" t="s">
        <v>207</v>
      </c>
      <c r="AE109" s="462" t="s">
        <v>207</v>
      </c>
      <c r="AF109" s="463" t="s">
        <v>207</v>
      </c>
      <c r="AG109" s="446"/>
      <c r="AH109" s="463" t="s">
        <v>207</v>
      </c>
      <c r="AI109" s="447">
        <v>2021</v>
      </c>
      <c r="AJ109" s="441">
        <v>65476</v>
      </c>
      <c r="AK109" s="441">
        <v>65592</v>
      </c>
      <c r="AL109" s="448">
        <v>7.13</v>
      </c>
      <c r="AM109" s="449" t="s">
        <v>3442</v>
      </c>
      <c r="AN109" s="450">
        <v>2024</v>
      </c>
      <c r="AO109" s="442">
        <v>63563</v>
      </c>
      <c r="AP109" s="451">
        <v>2.92</v>
      </c>
      <c r="AQ109" s="442">
        <v>63668</v>
      </c>
      <c r="AR109" s="451">
        <v>2.93</v>
      </c>
      <c r="AS109" s="452">
        <v>7.39</v>
      </c>
      <c r="AT109" s="449" t="s">
        <v>3442</v>
      </c>
      <c r="AU109" s="453">
        <v>-3.65</v>
      </c>
      <c r="AV109" s="520" t="s">
        <v>3443</v>
      </c>
      <c r="AW109" s="447">
        <v>2021</v>
      </c>
      <c r="AX109" s="441">
        <v>155</v>
      </c>
      <c r="AY109" s="441">
        <v>155</v>
      </c>
      <c r="AZ109" s="448"/>
      <c r="BA109" s="449"/>
      <c r="BB109" s="450">
        <v>2024</v>
      </c>
      <c r="BC109" s="442">
        <v>149.80000000000001</v>
      </c>
      <c r="BD109" s="451">
        <v>3.35</v>
      </c>
      <c r="BE109" s="442">
        <v>149.80000000000001</v>
      </c>
      <c r="BF109" s="451">
        <v>3.35</v>
      </c>
      <c r="BG109" s="452"/>
      <c r="BH109" s="449" t="s">
        <v>207</v>
      </c>
      <c r="BI109" s="453" t="s">
        <v>207</v>
      </c>
      <c r="BJ109" s="520" t="s">
        <v>3444</v>
      </c>
    </row>
    <row r="110" spans="1:62">
      <c r="A110" s="514" t="s">
        <v>1681</v>
      </c>
      <c r="B110" s="515" t="s">
        <v>1682</v>
      </c>
      <c r="C110" s="516">
        <v>2022</v>
      </c>
      <c r="D110" s="513" t="s">
        <v>716</v>
      </c>
      <c r="E110" s="517">
        <v>1038151</v>
      </c>
      <c r="F110" s="435">
        <v>1038151</v>
      </c>
      <c r="G110" s="436">
        <v>44742</v>
      </c>
      <c r="H110" s="461" t="s">
        <v>1683</v>
      </c>
      <c r="I110" s="462" t="s">
        <v>1682</v>
      </c>
      <c r="J110" s="518" t="s">
        <v>1684</v>
      </c>
      <c r="K110" s="464" t="s">
        <v>1682</v>
      </c>
      <c r="L110" s="518" t="s">
        <v>1684</v>
      </c>
      <c r="M110" s="463" t="s">
        <v>1685</v>
      </c>
      <c r="N110" s="461" t="s">
        <v>42</v>
      </c>
      <c r="O110" s="463" t="s">
        <v>44</v>
      </c>
      <c r="P110" s="437" t="s">
        <v>719</v>
      </c>
      <c r="Q110" s="438"/>
      <c r="R110" s="438"/>
      <c r="S110" s="439"/>
      <c r="T110" s="440">
        <v>1600.1776620000003</v>
      </c>
      <c r="U110" s="441">
        <v>6</v>
      </c>
      <c r="V110" s="441">
        <v>1</v>
      </c>
      <c r="W110" s="442" t="s">
        <v>207</v>
      </c>
      <c r="X110" s="443">
        <v>2022</v>
      </c>
      <c r="Y110" s="434">
        <v>2024</v>
      </c>
      <c r="Z110" s="519" t="s">
        <v>3445</v>
      </c>
      <c r="AA110" s="445"/>
      <c r="AB110" s="463" t="s">
        <v>207</v>
      </c>
      <c r="AC110" s="446" t="s">
        <v>705</v>
      </c>
      <c r="AD110" s="462" t="s">
        <v>1686</v>
      </c>
      <c r="AE110" s="462" t="s">
        <v>1687</v>
      </c>
      <c r="AF110" s="463" t="s">
        <v>1688</v>
      </c>
      <c r="AG110" s="446"/>
      <c r="AH110" s="463" t="s">
        <v>207</v>
      </c>
      <c r="AI110" s="447">
        <v>2021</v>
      </c>
      <c r="AJ110" s="441">
        <v>3118</v>
      </c>
      <c r="AK110" s="441">
        <v>2842</v>
      </c>
      <c r="AL110" s="448">
        <v>4.1900000000000004</v>
      </c>
      <c r="AM110" s="449" t="s">
        <v>1689</v>
      </c>
      <c r="AN110" s="450">
        <v>2024</v>
      </c>
      <c r="AO110" s="442">
        <v>3024</v>
      </c>
      <c r="AP110" s="451">
        <v>3.01</v>
      </c>
      <c r="AQ110" s="442">
        <v>2756</v>
      </c>
      <c r="AR110" s="451">
        <v>3.02</v>
      </c>
      <c r="AS110" s="452">
        <v>4.1900000000000004</v>
      </c>
      <c r="AT110" s="449" t="s">
        <v>1689</v>
      </c>
      <c r="AU110" s="453">
        <v>0</v>
      </c>
      <c r="AV110" s="520" t="s">
        <v>3446</v>
      </c>
      <c r="AW110" s="447">
        <v>2021</v>
      </c>
      <c r="AX110" s="441"/>
      <c r="AY110" s="441" t="s">
        <v>207</v>
      </c>
      <c r="AZ110" s="448"/>
      <c r="BA110" s="449"/>
      <c r="BB110" s="450">
        <v>2024</v>
      </c>
      <c r="BC110" s="442"/>
      <c r="BD110" s="451" t="s">
        <v>207</v>
      </c>
      <c r="BE110" s="442"/>
      <c r="BF110" s="451" t="s">
        <v>207</v>
      </c>
      <c r="BG110" s="452"/>
      <c r="BH110" s="449" t="s">
        <v>207</v>
      </c>
      <c r="BI110" s="453" t="s">
        <v>207</v>
      </c>
      <c r="BJ110" s="520"/>
    </row>
    <row r="111" spans="1:62">
      <c r="A111" s="514" t="s">
        <v>1691</v>
      </c>
      <c r="B111" s="515" t="s">
        <v>1692</v>
      </c>
      <c r="C111" s="516">
        <v>2022</v>
      </c>
      <c r="D111" s="513" t="s">
        <v>716</v>
      </c>
      <c r="E111" s="517">
        <v>1069153</v>
      </c>
      <c r="F111" s="435">
        <v>1069153</v>
      </c>
      <c r="G111" s="436">
        <v>44769</v>
      </c>
      <c r="H111" s="461" t="s">
        <v>1693</v>
      </c>
      <c r="I111" s="462" t="s">
        <v>1692</v>
      </c>
      <c r="J111" s="518" t="s">
        <v>1694</v>
      </c>
      <c r="K111" s="464" t="s">
        <v>1692</v>
      </c>
      <c r="L111" s="518" t="s">
        <v>1694</v>
      </c>
      <c r="M111" s="463" t="s">
        <v>1693</v>
      </c>
      <c r="N111" s="461" t="s">
        <v>77</v>
      </c>
      <c r="O111" s="463" t="s">
        <v>79</v>
      </c>
      <c r="P111" s="437" t="s">
        <v>719</v>
      </c>
      <c r="Q111" s="438"/>
      <c r="R111" s="438"/>
      <c r="S111" s="439"/>
      <c r="T111" s="440">
        <v>5227.7226780000001</v>
      </c>
      <c r="U111" s="441">
        <v>4</v>
      </c>
      <c r="V111" s="441">
        <v>2</v>
      </c>
      <c r="W111" s="442" t="s">
        <v>207</v>
      </c>
      <c r="X111" s="443">
        <v>2022</v>
      </c>
      <c r="Y111" s="434">
        <v>2024</v>
      </c>
      <c r="Z111" s="519" t="s">
        <v>3447</v>
      </c>
      <c r="AA111" s="445"/>
      <c r="AB111" s="463" t="s">
        <v>207</v>
      </c>
      <c r="AC111" s="446" t="s">
        <v>705</v>
      </c>
      <c r="AD111" s="462" t="s">
        <v>1695</v>
      </c>
      <c r="AE111" s="462" t="s">
        <v>1693</v>
      </c>
      <c r="AF111" s="463" t="s">
        <v>1696</v>
      </c>
      <c r="AG111" s="446"/>
      <c r="AH111" s="463" t="s">
        <v>207</v>
      </c>
      <c r="AI111" s="447">
        <v>2021</v>
      </c>
      <c r="AJ111" s="441">
        <v>9273</v>
      </c>
      <c r="AK111" s="441">
        <v>9205</v>
      </c>
      <c r="AL111" s="448"/>
      <c r="AM111" s="449"/>
      <c r="AN111" s="450">
        <v>2024</v>
      </c>
      <c r="AO111" s="442">
        <v>8994.81</v>
      </c>
      <c r="AP111" s="451">
        <v>3</v>
      </c>
      <c r="AQ111" s="442">
        <v>8928.85</v>
      </c>
      <c r="AR111" s="451">
        <v>3</v>
      </c>
      <c r="AS111" s="452"/>
      <c r="AT111" s="449" t="s">
        <v>207</v>
      </c>
      <c r="AU111" s="453" t="s">
        <v>207</v>
      </c>
      <c r="AV111" s="520" t="s">
        <v>3448</v>
      </c>
      <c r="AW111" s="447">
        <v>2021</v>
      </c>
      <c r="AX111" s="441"/>
      <c r="AY111" s="441" t="s">
        <v>207</v>
      </c>
      <c r="AZ111" s="448"/>
      <c r="BA111" s="449"/>
      <c r="BB111" s="450">
        <v>2024</v>
      </c>
      <c r="BC111" s="442"/>
      <c r="BD111" s="451" t="s">
        <v>207</v>
      </c>
      <c r="BE111" s="442"/>
      <c r="BF111" s="451" t="s">
        <v>207</v>
      </c>
      <c r="BG111" s="452"/>
      <c r="BH111" s="449" t="s">
        <v>207</v>
      </c>
      <c r="BI111" s="453" t="s">
        <v>207</v>
      </c>
      <c r="BJ111" s="520"/>
    </row>
    <row r="112" spans="1:62">
      <c r="A112" s="514" t="s">
        <v>1698</v>
      </c>
      <c r="B112" s="515" t="s">
        <v>1699</v>
      </c>
      <c r="C112" s="516">
        <v>2022</v>
      </c>
      <c r="D112" s="513" t="s">
        <v>716</v>
      </c>
      <c r="E112" s="517">
        <v>1047155</v>
      </c>
      <c r="F112" s="435">
        <v>1047155</v>
      </c>
      <c r="G112" s="436">
        <v>44771</v>
      </c>
      <c r="H112" s="461" t="s">
        <v>1700</v>
      </c>
      <c r="I112" s="462" t="s">
        <v>1699</v>
      </c>
      <c r="J112" s="518" t="s">
        <v>1701</v>
      </c>
      <c r="K112" s="464" t="s">
        <v>1699</v>
      </c>
      <c r="L112" s="518" t="s">
        <v>1701</v>
      </c>
      <c r="M112" s="463" t="s">
        <v>1700</v>
      </c>
      <c r="N112" s="461" t="s">
        <v>48</v>
      </c>
      <c r="O112" s="463" t="s">
        <v>54</v>
      </c>
      <c r="P112" s="437" t="s">
        <v>719</v>
      </c>
      <c r="Q112" s="438"/>
      <c r="R112" s="438"/>
      <c r="S112" s="439"/>
      <c r="T112" s="440">
        <v>3372.7490258939997</v>
      </c>
      <c r="U112" s="441">
        <v>9</v>
      </c>
      <c r="V112" s="441">
        <v>1</v>
      </c>
      <c r="W112" s="442" t="s">
        <v>207</v>
      </c>
      <c r="X112" s="443">
        <v>2022</v>
      </c>
      <c r="Y112" s="434">
        <v>2024</v>
      </c>
      <c r="Z112" s="519" t="s">
        <v>3449</v>
      </c>
      <c r="AA112" s="445"/>
      <c r="AB112" s="463" t="s">
        <v>207</v>
      </c>
      <c r="AC112" s="446" t="s">
        <v>705</v>
      </c>
      <c r="AD112" s="462" t="s">
        <v>1702</v>
      </c>
      <c r="AE112" s="462" t="s">
        <v>1703</v>
      </c>
      <c r="AF112" s="463" t="s">
        <v>1704</v>
      </c>
      <c r="AG112" s="446"/>
      <c r="AH112" s="463" t="s">
        <v>207</v>
      </c>
      <c r="AI112" s="447">
        <v>2021</v>
      </c>
      <c r="AJ112" s="441">
        <v>7038</v>
      </c>
      <c r="AK112" s="441">
        <v>7016</v>
      </c>
      <c r="AL112" s="448"/>
      <c r="AM112" s="449"/>
      <c r="AN112" s="450">
        <v>2024</v>
      </c>
      <c r="AO112" s="442">
        <v>6967.62</v>
      </c>
      <c r="AP112" s="451">
        <v>1</v>
      </c>
      <c r="AQ112" s="442">
        <v>6945.84</v>
      </c>
      <c r="AR112" s="451">
        <v>0.99</v>
      </c>
      <c r="AS112" s="452"/>
      <c r="AT112" s="449" t="s">
        <v>207</v>
      </c>
      <c r="AU112" s="453" t="s">
        <v>207</v>
      </c>
      <c r="AV112" s="520" t="s">
        <v>3450</v>
      </c>
      <c r="AW112" s="447">
        <v>2021</v>
      </c>
      <c r="AX112" s="441"/>
      <c r="AY112" s="441" t="s">
        <v>207</v>
      </c>
      <c r="AZ112" s="448"/>
      <c r="BA112" s="449"/>
      <c r="BB112" s="450">
        <v>2024</v>
      </c>
      <c r="BC112" s="442"/>
      <c r="BD112" s="451" t="s">
        <v>207</v>
      </c>
      <c r="BE112" s="442"/>
      <c r="BF112" s="451" t="s">
        <v>207</v>
      </c>
      <c r="BG112" s="452"/>
      <c r="BH112" s="449" t="s">
        <v>207</v>
      </c>
      <c r="BI112" s="453" t="s">
        <v>207</v>
      </c>
      <c r="BJ112" s="520"/>
    </row>
    <row r="113" spans="1:62">
      <c r="A113" s="514" t="s">
        <v>1706</v>
      </c>
      <c r="B113" s="515" t="s">
        <v>1707</v>
      </c>
      <c r="C113" s="516">
        <v>2022</v>
      </c>
      <c r="D113" s="513" t="s">
        <v>716</v>
      </c>
      <c r="E113" s="517">
        <v>1081157</v>
      </c>
      <c r="F113" s="435">
        <v>1081157</v>
      </c>
      <c r="G113" s="436">
        <v>44755</v>
      </c>
      <c r="H113" s="461" t="s">
        <v>1708</v>
      </c>
      <c r="I113" s="462" t="s">
        <v>1707</v>
      </c>
      <c r="J113" s="518" t="s">
        <v>1709</v>
      </c>
      <c r="K113" s="464" t="s">
        <v>1707</v>
      </c>
      <c r="L113" s="518" t="s">
        <v>1709</v>
      </c>
      <c r="M113" s="463" t="s">
        <v>1708</v>
      </c>
      <c r="N113" s="461" t="s">
        <v>93</v>
      </c>
      <c r="O113" s="463" t="s">
        <v>94</v>
      </c>
      <c r="P113" s="437" t="s">
        <v>719</v>
      </c>
      <c r="Q113" s="438"/>
      <c r="R113" s="438"/>
      <c r="S113" s="439"/>
      <c r="T113" s="440">
        <v>4283.5267859999994</v>
      </c>
      <c r="U113" s="441">
        <v>3</v>
      </c>
      <c r="V113" s="441">
        <v>1</v>
      </c>
      <c r="W113" s="442" t="s">
        <v>207</v>
      </c>
      <c r="X113" s="443">
        <v>2022</v>
      </c>
      <c r="Y113" s="434">
        <v>2024</v>
      </c>
      <c r="Z113" s="519" t="s">
        <v>3451</v>
      </c>
      <c r="AA113" s="445" t="s">
        <v>705</v>
      </c>
      <c r="AB113" s="463" t="s">
        <v>1710</v>
      </c>
      <c r="AC113" s="446"/>
      <c r="AD113" s="462" t="s">
        <v>207</v>
      </c>
      <c r="AE113" s="462" t="s">
        <v>207</v>
      </c>
      <c r="AF113" s="463" t="s">
        <v>207</v>
      </c>
      <c r="AG113" s="446"/>
      <c r="AH113" s="463" t="s">
        <v>207</v>
      </c>
      <c r="AI113" s="447">
        <v>2021</v>
      </c>
      <c r="AJ113" s="441">
        <v>7667</v>
      </c>
      <c r="AK113" s="441">
        <v>7606</v>
      </c>
      <c r="AL113" s="448">
        <v>36.68</v>
      </c>
      <c r="AM113" s="449" t="s">
        <v>944</v>
      </c>
      <c r="AN113" s="450">
        <v>2024</v>
      </c>
      <c r="AO113" s="442">
        <v>7644</v>
      </c>
      <c r="AP113" s="451">
        <v>0.28999999999999998</v>
      </c>
      <c r="AQ113" s="442">
        <v>7583</v>
      </c>
      <c r="AR113" s="451">
        <v>0.3</v>
      </c>
      <c r="AS113" s="452">
        <v>36.57</v>
      </c>
      <c r="AT113" s="449" t="s">
        <v>944</v>
      </c>
      <c r="AU113" s="453">
        <v>0.28999999999999998</v>
      </c>
      <c r="AV113" s="520" t="s">
        <v>3452</v>
      </c>
      <c r="AW113" s="447">
        <v>2021</v>
      </c>
      <c r="AX113" s="441"/>
      <c r="AY113" s="441" t="s">
        <v>207</v>
      </c>
      <c r="AZ113" s="448"/>
      <c r="BA113" s="449"/>
      <c r="BB113" s="450">
        <v>2024</v>
      </c>
      <c r="BC113" s="442"/>
      <c r="BD113" s="451" t="s">
        <v>207</v>
      </c>
      <c r="BE113" s="442"/>
      <c r="BF113" s="451" t="s">
        <v>207</v>
      </c>
      <c r="BG113" s="452"/>
      <c r="BH113" s="449" t="s">
        <v>207</v>
      </c>
      <c r="BI113" s="453" t="s">
        <v>207</v>
      </c>
      <c r="BJ113" s="520"/>
    </row>
    <row r="114" spans="1:62">
      <c r="A114" s="514" t="s">
        <v>1712</v>
      </c>
      <c r="B114" s="515" t="s">
        <v>1713</v>
      </c>
      <c r="C114" s="516">
        <v>2022</v>
      </c>
      <c r="D114" s="513" t="s">
        <v>716</v>
      </c>
      <c r="E114" s="517">
        <v>1069159</v>
      </c>
      <c r="F114" s="435">
        <v>1069159</v>
      </c>
      <c r="G114" s="436">
        <v>44773</v>
      </c>
      <c r="H114" s="461" t="s">
        <v>1714</v>
      </c>
      <c r="I114" s="462" t="s">
        <v>1713</v>
      </c>
      <c r="J114" s="518" t="s">
        <v>1715</v>
      </c>
      <c r="K114" s="464" t="s">
        <v>1713</v>
      </c>
      <c r="L114" s="518" t="s">
        <v>1715</v>
      </c>
      <c r="M114" s="463" t="s">
        <v>1714</v>
      </c>
      <c r="N114" s="461" t="s">
        <v>77</v>
      </c>
      <c r="O114" s="463" t="s">
        <v>79</v>
      </c>
      <c r="P114" s="437" t="s">
        <v>719</v>
      </c>
      <c r="Q114" s="438"/>
      <c r="R114" s="438"/>
      <c r="S114" s="439"/>
      <c r="T114" s="440">
        <v>2151.8861520000005</v>
      </c>
      <c r="U114" s="441">
        <v>2</v>
      </c>
      <c r="V114" s="441">
        <v>1</v>
      </c>
      <c r="W114" s="442" t="s">
        <v>207</v>
      </c>
      <c r="X114" s="443">
        <v>2022</v>
      </c>
      <c r="Y114" s="434">
        <v>2024</v>
      </c>
      <c r="Z114" s="519" t="s">
        <v>3453</v>
      </c>
      <c r="AA114" s="445"/>
      <c r="AB114" s="463" t="s">
        <v>207</v>
      </c>
      <c r="AC114" s="446" t="s">
        <v>705</v>
      </c>
      <c r="AD114" s="462" t="s">
        <v>1716</v>
      </c>
      <c r="AE114" s="462" t="s">
        <v>1717</v>
      </c>
      <c r="AF114" s="463" t="s">
        <v>1718</v>
      </c>
      <c r="AG114" s="446"/>
      <c r="AH114" s="463" t="s">
        <v>207</v>
      </c>
      <c r="AI114" s="447">
        <v>2021</v>
      </c>
      <c r="AJ114" s="441">
        <v>3913</v>
      </c>
      <c r="AK114" s="441">
        <v>3883</v>
      </c>
      <c r="AL114" s="448"/>
      <c r="AM114" s="449" t="s">
        <v>2549</v>
      </c>
      <c r="AN114" s="450">
        <v>2024</v>
      </c>
      <c r="AO114" s="442">
        <v>3900</v>
      </c>
      <c r="AP114" s="451">
        <v>0.33</v>
      </c>
      <c r="AQ114" s="442">
        <v>3800</v>
      </c>
      <c r="AR114" s="451">
        <v>2.13</v>
      </c>
      <c r="AS114" s="452"/>
      <c r="AT114" s="449" t="s">
        <v>207</v>
      </c>
      <c r="AU114" s="453" t="s">
        <v>207</v>
      </c>
      <c r="AV114" s="520" t="s">
        <v>3453</v>
      </c>
      <c r="AW114" s="447">
        <v>2021</v>
      </c>
      <c r="AX114" s="441"/>
      <c r="AY114" s="441" t="s">
        <v>207</v>
      </c>
      <c r="AZ114" s="448"/>
      <c r="BA114" s="449"/>
      <c r="BB114" s="450">
        <v>2024</v>
      </c>
      <c r="BC114" s="442"/>
      <c r="BD114" s="451" t="s">
        <v>207</v>
      </c>
      <c r="BE114" s="442"/>
      <c r="BF114" s="451" t="s">
        <v>207</v>
      </c>
      <c r="BG114" s="452"/>
      <c r="BH114" s="449" t="s">
        <v>207</v>
      </c>
      <c r="BI114" s="453" t="s">
        <v>207</v>
      </c>
      <c r="BJ114" s="520"/>
    </row>
    <row r="115" spans="1:62">
      <c r="A115" s="514" t="s">
        <v>1720</v>
      </c>
      <c r="B115" s="515" t="s">
        <v>1721</v>
      </c>
      <c r="C115" s="516">
        <v>2022</v>
      </c>
      <c r="D115" s="513" t="s">
        <v>716</v>
      </c>
      <c r="E115" s="517">
        <v>1039160</v>
      </c>
      <c r="F115" s="435">
        <v>1039160</v>
      </c>
      <c r="G115" s="436">
        <v>44773</v>
      </c>
      <c r="H115" s="461" t="s">
        <v>1722</v>
      </c>
      <c r="I115" s="462" t="s">
        <v>1721</v>
      </c>
      <c r="J115" s="518" t="s">
        <v>1723</v>
      </c>
      <c r="K115" s="464" t="s">
        <v>1721</v>
      </c>
      <c r="L115" s="518" t="s">
        <v>1723</v>
      </c>
      <c r="M115" s="463" t="s">
        <v>1722</v>
      </c>
      <c r="N115" s="461" t="s">
        <v>42</v>
      </c>
      <c r="O115" s="463" t="s">
        <v>45</v>
      </c>
      <c r="P115" s="437" t="s">
        <v>719</v>
      </c>
      <c r="Q115" s="438"/>
      <c r="R115" s="438"/>
      <c r="S115" s="439"/>
      <c r="T115" s="440">
        <v>3871.0454160000004</v>
      </c>
      <c r="U115" s="441">
        <v>2</v>
      </c>
      <c r="V115" s="441">
        <v>1</v>
      </c>
      <c r="W115" s="442" t="s">
        <v>207</v>
      </c>
      <c r="X115" s="443">
        <v>2022</v>
      </c>
      <c r="Y115" s="434">
        <v>2024</v>
      </c>
      <c r="Z115" s="519" t="s">
        <v>3454</v>
      </c>
      <c r="AA115" s="445"/>
      <c r="AB115" s="463" t="s">
        <v>207</v>
      </c>
      <c r="AC115" s="446" t="s">
        <v>705</v>
      </c>
      <c r="AD115" s="462" t="s">
        <v>1716</v>
      </c>
      <c r="AE115" s="462" t="s">
        <v>1717</v>
      </c>
      <c r="AF115" s="463" t="s">
        <v>1724</v>
      </c>
      <c r="AG115" s="446"/>
      <c r="AH115" s="463" t="s">
        <v>207</v>
      </c>
      <c r="AI115" s="447">
        <v>2021</v>
      </c>
      <c r="AJ115" s="441">
        <v>7012</v>
      </c>
      <c r="AK115" s="441">
        <v>6952</v>
      </c>
      <c r="AL115" s="448"/>
      <c r="AM115" s="449"/>
      <c r="AN115" s="450">
        <v>2024</v>
      </c>
      <c r="AO115" s="442">
        <v>6500</v>
      </c>
      <c r="AP115" s="451">
        <v>7.3</v>
      </c>
      <c r="AQ115" s="442">
        <v>6500</v>
      </c>
      <c r="AR115" s="451">
        <v>6.5</v>
      </c>
      <c r="AS115" s="452"/>
      <c r="AT115" s="449" t="s">
        <v>207</v>
      </c>
      <c r="AU115" s="453" t="s">
        <v>207</v>
      </c>
      <c r="AV115" s="520" t="s">
        <v>3455</v>
      </c>
      <c r="AW115" s="447">
        <v>2021</v>
      </c>
      <c r="AX115" s="441"/>
      <c r="AY115" s="441" t="s">
        <v>207</v>
      </c>
      <c r="AZ115" s="448"/>
      <c r="BA115" s="449"/>
      <c r="BB115" s="450">
        <v>2024</v>
      </c>
      <c r="BC115" s="442"/>
      <c r="BD115" s="451" t="s">
        <v>207</v>
      </c>
      <c r="BE115" s="442"/>
      <c r="BF115" s="451" t="s">
        <v>207</v>
      </c>
      <c r="BG115" s="452"/>
      <c r="BH115" s="449" t="s">
        <v>207</v>
      </c>
      <c r="BI115" s="453" t="s">
        <v>207</v>
      </c>
      <c r="BJ115" s="520"/>
    </row>
    <row r="116" spans="1:62">
      <c r="A116" s="514" t="s">
        <v>1727</v>
      </c>
      <c r="B116" s="515" t="s">
        <v>1728</v>
      </c>
      <c r="C116" s="516">
        <v>2022</v>
      </c>
      <c r="D116" s="513" t="s">
        <v>1729</v>
      </c>
      <c r="E116" s="517">
        <v>2050161</v>
      </c>
      <c r="F116" s="435">
        <v>2050161</v>
      </c>
      <c r="G116" s="436">
        <v>44771</v>
      </c>
      <c r="H116" s="461" t="s">
        <v>1730</v>
      </c>
      <c r="I116" s="462" t="s">
        <v>1728</v>
      </c>
      <c r="J116" s="518" t="s">
        <v>1731</v>
      </c>
      <c r="K116" s="464" t="s">
        <v>1728</v>
      </c>
      <c r="L116" s="518" t="s">
        <v>1731</v>
      </c>
      <c r="M116" s="463" t="s">
        <v>1732</v>
      </c>
      <c r="N116" s="461" t="s">
        <v>57</v>
      </c>
      <c r="O116" s="463" t="s">
        <v>64</v>
      </c>
      <c r="P116" s="437"/>
      <c r="Q116" s="438" t="s">
        <v>704</v>
      </c>
      <c r="R116" s="438" t="s">
        <v>753</v>
      </c>
      <c r="S116" s="439"/>
      <c r="T116" s="440">
        <v>5913.547488600002</v>
      </c>
      <c r="U116" s="441">
        <v>59</v>
      </c>
      <c r="V116" s="441">
        <v>0</v>
      </c>
      <c r="W116" s="442">
        <v>129</v>
      </c>
      <c r="X116" s="443">
        <v>2022</v>
      </c>
      <c r="Y116" s="434">
        <v>2024</v>
      </c>
      <c r="Z116" s="519" t="s">
        <v>3456</v>
      </c>
      <c r="AA116" s="445"/>
      <c r="AB116" s="463" t="s">
        <v>207</v>
      </c>
      <c r="AC116" s="446" t="s">
        <v>705</v>
      </c>
      <c r="AD116" s="462" t="s">
        <v>1733</v>
      </c>
      <c r="AE116" s="462" t="s">
        <v>1732</v>
      </c>
      <c r="AF116" s="463" t="s">
        <v>1734</v>
      </c>
      <c r="AG116" s="446"/>
      <c r="AH116" s="463" t="s">
        <v>207</v>
      </c>
      <c r="AI116" s="447">
        <v>2021</v>
      </c>
      <c r="AJ116" s="441">
        <v>10220</v>
      </c>
      <c r="AK116" s="441">
        <v>10041</v>
      </c>
      <c r="AL116" s="448">
        <v>134.19999999999999</v>
      </c>
      <c r="AM116" s="449" t="s">
        <v>764</v>
      </c>
      <c r="AN116" s="450">
        <v>2024</v>
      </c>
      <c r="AO116" s="442">
        <v>9913</v>
      </c>
      <c r="AP116" s="451">
        <v>3</v>
      </c>
      <c r="AQ116" s="442">
        <v>9739</v>
      </c>
      <c r="AR116" s="451">
        <v>3</v>
      </c>
      <c r="AS116" s="452">
        <v>130.16999999999999</v>
      </c>
      <c r="AT116" s="449" t="s">
        <v>764</v>
      </c>
      <c r="AU116" s="453">
        <v>3</v>
      </c>
      <c r="AV116" s="520" t="s">
        <v>3457</v>
      </c>
      <c r="AW116" s="447">
        <v>2021</v>
      </c>
      <c r="AX116" s="441">
        <v>349</v>
      </c>
      <c r="AY116" s="441">
        <v>349</v>
      </c>
      <c r="AZ116" s="448">
        <v>0.36</v>
      </c>
      <c r="BA116" s="449" t="s">
        <v>1736</v>
      </c>
      <c r="BB116" s="450">
        <v>2024</v>
      </c>
      <c r="BC116" s="442">
        <v>346110</v>
      </c>
      <c r="BD116" s="451">
        <v>-99071.92</v>
      </c>
      <c r="BE116" s="442">
        <v>346110</v>
      </c>
      <c r="BF116" s="451">
        <v>-99071.92</v>
      </c>
      <c r="BG116" s="452">
        <v>0.35699999999999998</v>
      </c>
      <c r="BH116" s="449" t="s">
        <v>1736</v>
      </c>
      <c r="BI116" s="453">
        <v>0.83</v>
      </c>
      <c r="BJ116" s="520" t="s">
        <v>3458</v>
      </c>
    </row>
    <row r="117" spans="1:62">
      <c r="A117" s="514" t="s">
        <v>1738</v>
      </c>
      <c r="B117" s="515" t="s">
        <v>1739</v>
      </c>
      <c r="C117" s="516">
        <v>2022</v>
      </c>
      <c r="D117" s="513" t="s">
        <v>979</v>
      </c>
      <c r="E117" s="517">
        <v>1343163</v>
      </c>
      <c r="F117" s="435">
        <v>1343163</v>
      </c>
      <c r="G117" s="436">
        <v>44771</v>
      </c>
      <c r="H117" s="461" t="s">
        <v>1740</v>
      </c>
      <c r="I117" s="462" t="s">
        <v>1739</v>
      </c>
      <c r="J117" s="518" t="s">
        <v>1741</v>
      </c>
      <c r="K117" s="464" t="s">
        <v>1739</v>
      </c>
      <c r="L117" s="518" t="s">
        <v>1742</v>
      </c>
      <c r="M117" s="463" t="s">
        <v>1740</v>
      </c>
      <c r="N117" s="461" t="s">
        <v>48</v>
      </c>
      <c r="O117" s="463" t="s">
        <v>50</v>
      </c>
      <c r="P117" s="437" t="s">
        <v>719</v>
      </c>
      <c r="Q117" s="438"/>
      <c r="R117" s="438" t="s">
        <v>753</v>
      </c>
      <c r="S117" s="439"/>
      <c r="T117" s="440">
        <v>1495.7974594315199</v>
      </c>
      <c r="U117" s="441">
        <v>30</v>
      </c>
      <c r="V117" s="441">
        <v>0</v>
      </c>
      <c r="W117" s="442">
        <v>862</v>
      </c>
      <c r="X117" s="443">
        <v>2022</v>
      </c>
      <c r="Y117" s="434">
        <v>2024</v>
      </c>
      <c r="Z117" s="519" t="s">
        <v>3459</v>
      </c>
      <c r="AA117" s="445" t="s">
        <v>705</v>
      </c>
      <c r="AB117" s="463" t="s">
        <v>1743</v>
      </c>
      <c r="AC117" s="446"/>
      <c r="AD117" s="462" t="s">
        <v>207</v>
      </c>
      <c r="AE117" s="462" t="s">
        <v>207</v>
      </c>
      <c r="AF117" s="463" t="s">
        <v>207</v>
      </c>
      <c r="AG117" s="446"/>
      <c r="AH117" s="463" t="s">
        <v>207</v>
      </c>
      <c r="AI117" s="447">
        <v>2021</v>
      </c>
      <c r="AJ117" s="441">
        <v>2503.5879780599998</v>
      </c>
      <c r="AK117" s="441">
        <v>2999.5934191400011</v>
      </c>
      <c r="AL117" s="448"/>
      <c r="AM117" s="449"/>
      <c r="AN117" s="450">
        <v>2024</v>
      </c>
      <c r="AO117" s="442">
        <v>2430</v>
      </c>
      <c r="AP117" s="451">
        <v>2.93</v>
      </c>
      <c r="AQ117" s="442">
        <v>2913</v>
      </c>
      <c r="AR117" s="451">
        <v>2.88</v>
      </c>
      <c r="AS117" s="452"/>
      <c r="AT117" s="449" t="s">
        <v>207</v>
      </c>
      <c r="AU117" s="453" t="s">
        <v>207</v>
      </c>
      <c r="AV117" s="520" t="s">
        <v>3460</v>
      </c>
      <c r="AW117" s="447">
        <v>2021</v>
      </c>
      <c r="AX117" s="441">
        <v>26805</v>
      </c>
      <c r="AY117" s="441">
        <v>26805</v>
      </c>
      <c r="AZ117" s="448"/>
      <c r="BA117" s="449"/>
      <c r="BB117" s="450">
        <v>2024</v>
      </c>
      <c r="BC117" s="442">
        <v>26009</v>
      </c>
      <c r="BD117" s="451">
        <v>2.96</v>
      </c>
      <c r="BE117" s="442">
        <v>26000</v>
      </c>
      <c r="BF117" s="451">
        <v>3</v>
      </c>
      <c r="BG117" s="452"/>
      <c r="BH117" s="449" t="s">
        <v>207</v>
      </c>
      <c r="BI117" s="453" t="s">
        <v>207</v>
      </c>
      <c r="BJ117" s="520" t="s">
        <v>3461</v>
      </c>
    </row>
    <row r="118" spans="1:62">
      <c r="A118" s="514" t="s">
        <v>1744</v>
      </c>
      <c r="B118" s="515" t="s">
        <v>1745</v>
      </c>
      <c r="C118" s="516">
        <v>2022</v>
      </c>
      <c r="D118" s="513" t="s">
        <v>716</v>
      </c>
      <c r="E118" s="517">
        <v>1056164</v>
      </c>
      <c r="F118" s="435">
        <v>1056164</v>
      </c>
      <c r="G118" s="436">
        <v>44771</v>
      </c>
      <c r="H118" s="461" t="s">
        <v>1746</v>
      </c>
      <c r="I118" s="462" t="s">
        <v>1745</v>
      </c>
      <c r="J118" s="518" t="s">
        <v>1747</v>
      </c>
      <c r="K118" s="464" t="s">
        <v>1745</v>
      </c>
      <c r="L118" s="518" t="s">
        <v>1747</v>
      </c>
      <c r="M118" s="463" t="s">
        <v>1748</v>
      </c>
      <c r="N118" s="461" t="s">
        <v>77</v>
      </c>
      <c r="O118" s="463" t="s">
        <v>79</v>
      </c>
      <c r="P118" s="437" t="s">
        <v>719</v>
      </c>
      <c r="Q118" s="438"/>
      <c r="R118" s="438"/>
      <c r="S118" s="439"/>
      <c r="T118" s="440">
        <v>2067.4272720000004</v>
      </c>
      <c r="U118" s="441">
        <v>1</v>
      </c>
      <c r="V118" s="441">
        <v>1</v>
      </c>
      <c r="W118" s="442" t="s">
        <v>207</v>
      </c>
      <c r="X118" s="443">
        <v>2022</v>
      </c>
      <c r="Y118" s="434">
        <v>2024</v>
      </c>
      <c r="Z118" s="519" t="s">
        <v>3462</v>
      </c>
      <c r="AA118" s="445"/>
      <c r="AB118" s="463" t="s">
        <v>207</v>
      </c>
      <c r="AC118" s="446" t="s">
        <v>705</v>
      </c>
      <c r="AD118" s="462" t="s">
        <v>1749</v>
      </c>
      <c r="AE118" s="462" t="s">
        <v>1750</v>
      </c>
      <c r="AF118" s="463" t="s">
        <v>1378</v>
      </c>
      <c r="AG118" s="446"/>
      <c r="AH118" s="463" t="s">
        <v>207</v>
      </c>
      <c r="AI118" s="447">
        <v>2021</v>
      </c>
      <c r="AJ118" s="441">
        <v>4078</v>
      </c>
      <c r="AK118" s="441">
        <v>3718</v>
      </c>
      <c r="AL118" s="448">
        <v>28.9</v>
      </c>
      <c r="AM118" s="449" t="s">
        <v>764</v>
      </c>
      <c r="AN118" s="450">
        <v>2024</v>
      </c>
      <c r="AO118" s="442">
        <v>3955</v>
      </c>
      <c r="AP118" s="451">
        <v>3.01</v>
      </c>
      <c r="AQ118" s="442">
        <v>3606</v>
      </c>
      <c r="AR118" s="451">
        <v>3.01</v>
      </c>
      <c r="AS118" s="452">
        <v>28.02</v>
      </c>
      <c r="AT118" s="449" t="s">
        <v>764</v>
      </c>
      <c r="AU118" s="453">
        <v>3.04</v>
      </c>
      <c r="AV118" s="520" t="s">
        <v>3463</v>
      </c>
      <c r="AW118" s="447">
        <v>2021</v>
      </c>
      <c r="AX118" s="441"/>
      <c r="AY118" s="441" t="s">
        <v>207</v>
      </c>
      <c r="AZ118" s="448"/>
      <c r="BA118" s="449"/>
      <c r="BB118" s="450">
        <v>2024</v>
      </c>
      <c r="BC118" s="442"/>
      <c r="BD118" s="451" t="s">
        <v>207</v>
      </c>
      <c r="BE118" s="442"/>
      <c r="BF118" s="451" t="s">
        <v>207</v>
      </c>
      <c r="BG118" s="452"/>
      <c r="BH118" s="449" t="s">
        <v>207</v>
      </c>
      <c r="BI118" s="453" t="s">
        <v>207</v>
      </c>
      <c r="BJ118" s="520"/>
    </row>
    <row r="119" spans="1:62">
      <c r="A119" s="514" t="s">
        <v>1752</v>
      </c>
      <c r="B119" s="515" t="s">
        <v>1753</v>
      </c>
      <c r="C119" s="516">
        <v>2022</v>
      </c>
      <c r="D119" s="513" t="s">
        <v>716</v>
      </c>
      <c r="E119" s="517">
        <v>1056165</v>
      </c>
      <c r="F119" s="435">
        <v>1056165</v>
      </c>
      <c r="G119" s="436">
        <v>44770</v>
      </c>
      <c r="H119" s="461" t="s">
        <v>1754</v>
      </c>
      <c r="I119" s="462" t="s">
        <v>1753</v>
      </c>
      <c r="J119" s="518" t="s">
        <v>1755</v>
      </c>
      <c r="K119" s="464" t="s">
        <v>1753</v>
      </c>
      <c r="L119" s="518" t="s">
        <v>1755</v>
      </c>
      <c r="M119" s="463" t="s">
        <v>1754</v>
      </c>
      <c r="N119" s="461" t="s">
        <v>57</v>
      </c>
      <c r="O119" s="463" t="s">
        <v>64</v>
      </c>
      <c r="P119" s="437" t="s">
        <v>719</v>
      </c>
      <c r="Q119" s="438"/>
      <c r="R119" s="438"/>
      <c r="S119" s="439"/>
      <c r="T119" s="440">
        <v>3678.3238019999999</v>
      </c>
      <c r="U119" s="441">
        <v>5</v>
      </c>
      <c r="V119" s="441">
        <v>4</v>
      </c>
      <c r="W119" s="442" t="s">
        <v>207</v>
      </c>
      <c r="X119" s="443">
        <v>2022</v>
      </c>
      <c r="Y119" s="434">
        <v>2024</v>
      </c>
      <c r="Z119" s="519" t="s">
        <v>3464</v>
      </c>
      <c r="AA119" s="445"/>
      <c r="AB119" s="463" t="s">
        <v>207</v>
      </c>
      <c r="AC119" s="446" t="s">
        <v>705</v>
      </c>
      <c r="AD119" s="462" t="s">
        <v>1756</v>
      </c>
      <c r="AE119" s="462" t="s">
        <v>1757</v>
      </c>
      <c r="AF119" s="463" t="s">
        <v>1758</v>
      </c>
      <c r="AG119" s="446"/>
      <c r="AH119" s="463" t="s">
        <v>207</v>
      </c>
      <c r="AI119" s="447">
        <v>2021</v>
      </c>
      <c r="AJ119" s="441">
        <v>6366</v>
      </c>
      <c r="AK119" s="441">
        <v>6105</v>
      </c>
      <c r="AL119" s="448"/>
      <c r="AM119" s="449"/>
      <c r="AN119" s="450">
        <v>2024</v>
      </c>
      <c r="AO119" s="442">
        <v>6302</v>
      </c>
      <c r="AP119" s="451">
        <v>1</v>
      </c>
      <c r="AQ119" s="442">
        <v>6044</v>
      </c>
      <c r="AR119" s="451">
        <v>0.99</v>
      </c>
      <c r="AS119" s="452"/>
      <c r="AT119" s="449" t="s">
        <v>207</v>
      </c>
      <c r="AU119" s="453" t="s">
        <v>207</v>
      </c>
      <c r="AV119" s="520" t="s">
        <v>3465</v>
      </c>
      <c r="AW119" s="447">
        <v>2021</v>
      </c>
      <c r="AX119" s="441"/>
      <c r="AY119" s="441" t="s">
        <v>207</v>
      </c>
      <c r="AZ119" s="448"/>
      <c r="BA119" s="449"/>
      <c r="BB119" s="450">
        <v>2024</v>
      </c>
      <c r="BC119" s="442"/>
      <c r="BD119" s="451" t="s">
        <v>207</v>
      </c>
      <c r="BE119" s="442"/>
      <c r="BF119" s="451" t="s">
        <v>207</v>
      </c>
      <c r="BG119" s="452"/>
      <c r="BH119" s="449" t="s">
        <v>207</v>
      </c>
      <c r="BI119" s="453" t="s">
        <v>207</v>
      </c>
      <c r="BJ119" s="520"/>
    </row>
    <row r="120" spans="1:62">
      <c r="A120" s="514" t="s">
        <v>1759</v>
      </c>
      <c r="B120" s="515" t="s">
        <v>1760</v>
      </c>
      <c r="C120" s="516">
        <v>2022</v>
      </c>
      <c r="D120" s="513" t="s">
        <v>716</v>
      </c>
      <c r="E120" s="517">
        <v>1031166</v>
      </c>
      <c r="F120" s="435">
        <v>1031166</v>
      </c>
      <c r="G120" s="436">
        <v>44770</v>
      </c>
      <c r="H120" s="461" t="s">
        <v>1761</v>
      </c>
      <c r="I120" s="462" t="s">
        <v>1760</v>
      </c>
      <c r="J120" s="518" t="s">
        <v>1762</v>
      </c>
      <c r="K120" s="464" t="s">
        <v>1760</v>
      </c>
      <c r="L120" s="518" t="s">
        <v>1762</v>
      </c>
      <c r="M120" s="463" t="s">
        <v>1763</v>
      </c>
      <c r="N120" s="461" t="s">
        <v>12</v>
      </c>
      <c r="O120" s="463" t="s">
        <v>35</v>
      </c>
      <c r="P120" s="437" t="s">
        <v>719</v>
      </c>
      <c r="Q120" s="438"/>
      <c r="R120" s="438"/>
      <c r="S120" s="439"/>
      <c r="T120" s="440">
        <v>4307.0296530719997</v>
      </c>
      <c r="U120" s="441">
        <v>2</v>
      </c>
      <c r="V120" s="441">
        <v>2</v>
      </c>
      <c r="W120" s="442" t="s">
        <v>207</v>
      </c>
      <c r="X120" s="443">
        <v>2022</v>
      </c>
      <c r="Y120" s="434">
        <v>2024</v>
      </c>
      <c r="Z120" s="519" t="s">
        <v>3466</v>
      </c>
      <c r="AA120" s="445" t="s">
        <v>705</v>
      </c>
      <c r="AB120" s="463" t="s">
        <v>1764</v>
      </c>
      <c r="AC120" s="446"/>
      <c r="AD120" s="462" t="s">
        <v>207</v>
      </c>
      <c r="AE120" s="462" t="s">
        <v>207</v>
      </c>
      <c r="AF120" s="463" t="s">
        <v>207</v>
      </c>
      <c r="AG120" s="446"/>
      <c r="AH120" s="463" t="s">
        <v>207</v>
      </c>
      <c r="AI120" s="447">
        <v>2021</v>
      </c>
      <c r="AJ120" s="441">
        <v>7933</v>
      </c>
      <c r="AK120" s="441">
        <v>7889</v>
      </c>
      <c r="AL120" s="448"/>
      <c r="AM120" s="449"/>
      <c r="AN120" s="450">
        <v>2024</v>
      </c>
      <c r="AO120" s="442">
        <v>7695.01</v>
      </c>
      <c r="AP120" s="451">
        <v>3</v>
      </c>
      <c r="AQ120" s="442">
        <v>7652.33</v>
      </c>
      <c r="AR120" s="451">
        <v>3</v>
      </c>
      <c r="AS120" s="452"/>
      <c r="AT120" s="449" t="s">
        <v>207</v>
      </c>
      <c r="AU120" s="453">
        <v>3</v>
      </c>
      <c r="AV120" s="520" t="s">
        <v>3467</v>
      </c>
      <c r="AW120" s="447">
        <v>2021</v>
      </c>
      <c r="AX120" s="441"/>
      <c r="AY120" s="441" t="s">
        <v>207</v>
      </c>
      <c r="AZ120" s="448"/>
      <c r="BA120" s="449"/>
      <c r="BB120" s="450">
        <v>2024</v>
      </c>
      <c r="BC120" s="442"/>
      <c r="BD120" s="451" t="s">
        <v>207</v>
      </c>
      <c r="BE120" s="442"/>
      <c r="BF120" s="451" t="s">
        <v>207</v>
      </c>
      <c r="BG120" s="452"/>
      <c r="BH120" s="449" t="s">
        <v>207</v>
      </c>
      <c r="BI120" s="453" t="s">
        <v>207</v>
      </c>
      <c r="BJ120" s="520"/>
    </row>
    <row r="121" spans="1:62">
      <c r="A121" s="514" t="s">
        <v>1766</v>
      </c>
      <c r="B121" s="515" t="s">
        <v>1767</v>
      </c>
      <c r="C121" s="516">
        <v>2022</v>
      </c>
      <c r="D121" s="513" t="s">
        <v>716</v>
      </c>
      <c r="E121" s="517">
        <v>1080167</v>
      </c>
      <c r="F121" s="435">
        <v>1080167</v>
      </c>
      <c r="G121" s="436"/>
      <c r="H121" s="461" t="s">
        <v>1768</v>
      </c>
      <c r="I121" s="462" t="s">
        <v>1767</v>
      </c>
      <c r="J121" s="518" t="s">
        <v>1769</v>
      </c>
      <c r="K121" s="464" t="s">
        <v>1767</v>
      </c>
      <c r="L121" s="518" t="s">
        <v>1769</v>
      </c>
      <c r="M121" s="463" t="s">
        <v>1768</v>
      </c>
      <c r="N121" s="461" t="s">
        <v>90</v>
      </c>
      <c r="O121" s="463" t="s">
        <v>92</v>
      </c>
      <c r="P121" s="437" t="s">
        <v>719</v>
      </c>
      <c r="Q121" s="438"/>
      <c r="R121" s="438"/>
      <c r="S121" s="439"/>
      <c r="T121" s="440">
        <v>1441.7085495204001</v>
      </c>
      <c r="U121" s="441">
        <v>12</v>
      </c>
      <c r="V121" s="441">
        <v>1</v>
      </c>
      <c r="W121" s="442" t="s">
        <v>207</v>
      </c>
      <c r="X121" s="443">
        <v>2022</v>
      </c>
      <c r="Y121" s="434">
        <v>2024</v>
      </c>
      <c r="Z121" s="519" t="s">
        <v>3468</v>
      </c>
      <c r="AA121" s="445" t="s">
        <v>705</v>
      </c>
      <c r="AB121" s="463" t="s">
        <v>1770</v>
      </c>
      <c r="AC121" s="446"/>
      <c r="AD121" s="462" t="s">
        <v>207</v>
      </c>
      <c r="AE121" s="462" t="s">
        <v>207</v>
      </c>
      <c r="AF121" s="463" t="s">
        <v>207</v>
      </c>
      <c r="AG121" s="446"/>
      <c r="AH121" s="463" t="s">
        <v>207</v>
      </c>
      <c r="AI121" s="447">
        <v>2021</v>
      </c>
      <c r="AJ121" s="441">
        <v>2622</v>
      </c>
      <c r="AK121" s="441">
        <v>2610</v>
      </c>
      <c r="AL121" s="448"/>
      <c r="AM121" s="449"/>
      <c r="AN121" s="450">
        <v>2024</v>
      </c>
      <c r="AO121" s="442">
        <v>2543</v>
      </c>
      <c r="AP121" s="451">
        <v>3.01</v>
      </c>
      <c r="AQ121" s="442"/>
      <c r="AR121" s="451" t="s">
        <v>207</v>
      </c>
      <c r="AS121" s="452"/>
      <c r="AT121" s="449" t="s">
        <v>207</v>
      </c>
      <c r="AU121" s="453" t="s">
        <v>207</v>
      </c>
      <c r="AV121" s="520" t="s">
        <v>3469</v>
      </c>
      <c r="AW121" s="447">
        <v>2021</v>
      </c>
      <c r="AX121" s="441"/>
      <c r="AY121" s="441" t="s">
        <v>207</v>
      </c>
      <c r="AZ121" s="448"/>
      <c r="BA121" s="449"/>
      <c r="BB121" s="450">
        <v>2024</v>
      </c>
      <c r="BC121" s="442"/>
      <c r="BD121" s="451" t="s">
        <v>207</v>
      </c>
      <c r="BE121" s="442"/>
      <c r="BF121" s="451" t="s">
        <v>207</v>
      </c>
      <c r="BG121" s="452"/>
      <c r="BH121" s="449" t="s">
        <v>207</v>
      </c>
      <c r="BI121" s="453" t="s">
        <v>207</v>
      </c>
      <c r="BJ121" s="520"/>
    </row>
    <row r="122" spans="1:62">
      <c r="A122" s="514" t="s">
        <v>1772</v>
      </c>
      <c r="B122" s="515" t="s">
        <v>1773</v>
      </c>
      <c r="C122" s="516">
        <v>2022</v>
      </c>
      <c r="D122" s="513" t="s">
        <v>716</v>
      </c>
      <c r="E122" s="517">
        <v>1039168</v>
      </c>
      <c r="F122" s="435">
        <v>1039168</v>
      </c>
      <c r="G122" s="436">
        <v>44770</v>
      </c>
      <c r="H122" s="461" t="s">
        <v>1774</v>
      </c>
      <c r="I122" s="462" t="s">
        <v>1773</v>
      </c>
      <c r="J122" s="518" t="s">
        <v>1775</v>
      </c>
      <c r="K122" s="464" t="s">
        <v>1773</v>
      </c>
      <c r="L122" s="518" t="s">
        <v>1776</v>
      </c>
      <c r="M122" s="463" t="s">
        <v>1774</v>
      </c>
      <c r="N122" s="461" t="s">
        <v>42</v>
      </c>
      <c r="O122" s="463" t="s">
        <v>45</v>
      </c>
      <c r="P122" s="437" t="s">
        <v>719</v>
      </c>
      <c r="Q122" s="438"/>
      <c r="R122" s="438"/>
      <c r="S122" s="439"/>
      <c r="T122" s="440">
        <v>2080.3089764460001</v>
      </c>
      <c r="U122" s="441">
        <v>4</v>
      </c>
      <c r="V122" s="441">
        <v>1</v>
      </c>
      <c r="W122" s="442" t="s">
        <v>207</v>
      </c>
      <c r="X122" s="443">
        <v>2022</v>
      </c>
      <c r="Y122" s="434">
        <v>2024</v>
      </c>
      <c r="Z122" s="519" t="s">
        <v>3470</v>
      </c>
      <c r="AA122" s="445"/>
      <c r="AB122" s="463" t="s">
        <v>207</v>
      </c>
      <c r="AC122" s="446" t="s">
        <v>705</v>
      </c>
      <c r="AD122" s="462" t="s">
        <v>1777</v>
      </c>
      <c r="AE122" s="462" t="s">
        <v>1774</v>
      </c>
      <c r="AF122" s="463" t="s">
        <v>1778</v>
      </c>
      <c r="AG122" s="446"/>
      <c r="AH122" s="463" t="s">
        <v>207</v>
      </c>
      <c r="AI122" s="447">
        <v>2021</v>
      </c>
      <c r="AJ122" s="441">
        <v>3696</v>
      </c>
      <c r="AK122" s="441">
        <v>3592</v>
      </c>
      <c r="AL122" s="448">
        <v>106.65</v>
      </c>
      <c r="AM122" s="449" t="s">
        <v>1664</v>
      </c>
      <c r="AN122" s="450">
        <v>2024</v>
      </c>
      <c r="AO122" s="442">
        <v>3845</v>
      </c>
      <c r="AP122" s="451">
        <v>-4.04</v>
      </c>
      <c r="AQ122" s="442">
        <v>3735</v>
      </c>
      <c r="AR122" s="451">
        <v>-3.99</v>
      </c>
      <c r="AS122" s="452">
        <v>110.89</v>
      </c>
      <c r="AT122" s="449" t="s">
        <v>1664</v>
      </c>
      <c r="AU122" s="453">
        <v>-3.98</v>
      </c>
      <c r="AV122" s="520" t="s">
        <v>3471</v>
      </c>
      <c r="AW122" s="447">
        <v>2021</v>
      </c>
      <c r="AX122" s="441"/>
      <c r="AY122" s="441" t="s">
        <v>207</v>
      </c>
      <c r="AZ122" s="448"/>
      <c r="BA122" s="449"/>
      <c r="BB122" s="450">
        <v>2024</v>
      </c>
      <c r="BC122" s="442"/>
      <c r="BD122" s="451" t="s">
        <v>207</v>
      </c>
      <c r="BE122" s="442"/>
      <c r="BF122" s="451" t="s">
        <v>207</v>
      </c>
      <c r="BG122" s="452"/>
      <c r="BH122" s="449" t="s">
        <v>207</v>
      </c>
      <c r="BI122" s="453" t="s">
        <v>207</v>
      </c>
      <c r="BJ122" s="520"/>
    </row>
    <row r="123" spans="1:62">
      <c r="A123" s="514" t="s">
        <v>1780</v>
      </c>
      <c r="B123" s="515" t="s">
        <v>1781</v>
      </c>
      <c r="C123" s="516">
        <v>2022</v>
      </c>
      <c r="D123" s="513" t="s">
        <v>716</v>
      </c>
      <c r="E123" s="517">
        <v>1039169</v>
      </c>
      <c r="F123" s="435">
        <v>1039169</v>
      </c>
      <c r="G123" s="436">
        <v>44768</v>
      </c>
      <c r="H123" s="461" t="s">
        <v>1782</v>
      </c>
      <c r="I123" s="462" t="s">
        <v>1781</v>
      </c>
      <c r="J123" s="518" t="s">
        <v>1783</v>
      </c>
      <c r="K123" s="464" t="s">
        <v>1781</v>
      </c>
      <c r="L123" s="518" t="s">
        <v>1783</v>
      </c>
      <c r="M123" s="463" t="s">
        <v>1784</v>
      </c>
      <c r="N123" s="461" t="s">
        <v>42</v>
      </c>
      <c r="O123" s="463" t="s">
        <v>45</v>
      </c>
      <c r="P123" s="437" t="s">
        <v>719</v>
      </c>
      <c r="Q123" s="438"/>
      <c r="R123" s="438"/>
      <c r="S123" s="439"/>
      <c r="T123" s="440">
        <v>17255.136182400001</v>
      </c>
      <c r="U123" s="441">
        <v>3</v>
      </c>
      <c r="V123" s="441">
        <v>2</v>
      </c>
      <c r="W123" s="442" t="s">
        <v>207</v>
      </c>
      <c r="X123" s="443">
        <v>2022</v>
      </c>
      <c r="Y123" s="434">
        <v>2024</v>
      </c>
      <c r="Z123" s="519" t="s">
        <v>3472</v>
      </c>
      <c r="AA123" s="445"/>
      <c r="AB123" s="463" t="s">
        <v>207</v>
      </c>
      <c r="AC123" s="446" t="s">
        <v>705</v>
      </c>
      <c r="AD123" s="462" t="s">
        <v>1785</v>
      </c>
      <c r="AE123" s="462" t="s">
        <v>1784</v>
      </c>
      <c r="AF123" s="463" t="s">
        <v>1786</v>
      </c>
      <c r="AG123" s="446"/>
      <c r="AH123" s="463" t="s">
        <v>207</v>
      </c>
      <c r="AI123" s="447">
        <v>2021</v>
      </c>
      <c r="AJ123" s="441">
        <v>31004</v>
      </c>
      <c r="AK123" s="441">
        <v>30750</v>
      </c>
      <c r="AL123" s="448"/>
      <c r="AM123" s="449"/>
      <c r="AN123" s="450">
        <v>2024</v>
      </c>
      <c r="AO123" s="442">
        <v>32554.2</v>
      </c>
      <c r="AP123" s="451">
        <v>-5</v>
      </c>
      <c r="AQ123" s="442">
        <v>32287.5</v>
      </c>
      <c r="AR123" s="451">
        <v>-5</v>
      </c>
      <c r="AS123" s="452"/>
      <c r="AT123" s="449" t="s">
        <v>207</v>
      </c>
      <c r="AU123" s="453">
        <v>4.5</v>
      </c>
      <c r="AV123" s="520" t="s">
        <v>3473</v>
      </c>
      <c r="AW123" s="447">
        <v>2021</v>
      </c>
      <c r="AX123" s="441"/>
      <c r="AY123" s="441" t="s">
        <v>207</v>
      </c>
      <c r="AZ123" s="448"/>
      <c r="BA123" s="449"/>
      <c r="BB123" s="450">
        <v>2024</v>
      </c>
      <c r="BC123" s="442"/>
      <c r="BD123" s="451" t="s">
        <v>207</v>
      </c>
      <c r="BE123" s="442"/>
      <c r="BF123" s="451" t="s">
        <v>207</v>
      </c>
      <c r="BG123" s="452"/>
      <c r="BH123" s="449" t="s">
        <v>207</v>
      </c>
      <c r="BI123" s="453" t="s">
        <v>207</v>
      </c>
      <c r="BJ123" s="520"/>
    </row>
    <row r="124" spans="1:62">
      <c r="A124" s="514" t="s">
        <v>1788</v>
      </c>
      <c r="B124" s="515" t="s">
        <v>1789</v>
      </c>
      <c r="C124" s="516">
        <v>2022</v>
      </c>
      <c r="D124" s="513" t="s">
        <v>716</v>
      </c>
      <c r="E124" s="517">
        <v>1022170</v>
      </c>
      <c r="F124" s="435">
        <v>1022170</v>
      </c>
      <c r="G124" s="436">
        <v>44771</v>
      </c>
      <c r="H124" s="461" t="s">
        <v>1790</v>
      </c>
      <c r="I124" s="462" t="s">
        <v>1789</v>
      </c>
      <c r="J124" s="518" t="s">
        <v>1791</v>
      </c>
      <c r="K124" s="464" t="s">
        <v>1789</v>
      </c>
      <c r="L124" s="518" t="s">
        <v>1792</v>
      </c>
      <c r="M124" s="463" t="s">
        <v>1793</v>
      </c>
      <c r="N124" s="461" t="s">
        <v>12</v>
      </c>
      <c r="O124" s="463" t="s">
        <v>26</v>
      </c>
      <c r="P124" s="437" t="s">
        <v>719</v>
      </c>
      <c r="Q124" s="438"/>
      <c r="R124" s="438"/>
      <c r="S124" s="439"/>
      <c r="T124" s="440">
        <v>2043.2101019999998</v>
      </c>
      <c r="U124" s="441">
        <v>2</v>
      </c>
      <c r="V124" s="441">
        <v>1</v>
      </c>
      <c r="W124" s="442" t="s">
        <v>207</v>
      </c>
      <c r="X124" s="443">
        <v>2022</v>
      </c>
      <c r="Y124" s="434">
        <v>2024</v>
      </c>
      <c r="Z124" s="519" t="s">
        <v>3474</v>
      </c>
      <c r="AA124" s="445"/>
      <c r="AB124" s="463" t="s">
        <v>207</v>
      </c>
      <c r="AC124" s="446" t="s">
        <v>705</v>
      </c>
      <c r="AD124" s="462" t="s">
        <v>1794</v>
      </c>
      <c r="AE124" s="462" t="s">
        <v>1795</v>
      </c>
      <c r="AF124" s="463" t="s">
        <v>1796</v>
      </c>
      <c r="AG124" s="446"/>
      <c r="AH124" s="463" t="s">
        <v>207</v>
      </c>
      <c r="AI124" s="447">
        <v>2021</v>
      </c>
      <c r="AJ124" s="441">
        <v>3148</v>
      </c>
      <c r="AK124" s="441">
        <v>2485</v>
      </c>
      <c r="AL124" s="448"/>
      <c r="AM124" s="449"/>
      <c r="AN124" s="450">
        <v>2024</v>
      </c>
      <c r="AO124" s="442">
        <v>3080</v>
      </c>
      <c r="AP124" s="451">
        <v>2.16</v>
      </c>
      <c r="AQ124" s="442">
        <v>2400</v>
      </c>
      <c r="AR124" s="451">
        <v>3.42</v>
      </c>
      <c r="AS124" s="452"/>
      <c r="AT124" s="449" t="s">
        <v>207</v>
      </c>
      <c r="AU124" s="453" t="s">
        <v>207</v>
      </c>
      <c r="AV124" s="520" t="s">
        <v>3475</v>
      </c>
      <c r="AW124" s="447">
        <v>2021</v>
      </c>
      <c r="AX124" s="441"/>
      <c r="AY124" s="441" t="s">
        <v>207</v>
      </c>
      <c r="AZ124" s="448"/>
      <c r="BA124" s="449"/>
      <c r="BB124" s="450">
        <v>2024</v>
      </c>
      <c r="BC124" s="442"/>
      <c r="BD124" s="451" t="s">
        <v>207</v>
      </c>
      <c r="BE124" s="442"/>
      <c r="BF124" s="451" t="s">
        <v>207</v>
      </c>
      <c r="BG124" s="452"/>
      <c r="BH124" s="449" t="s">
        <v>207</v>
      </c>
      <c r="BI124" s="453" t="s">
        <v>207</v>
      </c>
      <c r="BJ124" s="520"/>
    </row>
    <row r="125" spans="1:62">
      <c r="A125" s="514" t="s">
        <v>1798</v>
      </c>
      <c r="B125" s="515" t="s">
        <v>6605</v>
      </c>
      <c r="C125" s="516">
        <v>2022</v>
      </c>
      <c r="D125" s="513" t="s">
        <v>716</v>
      </c>
      <c r="E125" s="517">
        <v>1075171</v>
      </c>
      <c r="F125" s="435">
        <v>1075171</v>
      </c>
      <c r="G125" s="436">
        <v>44771</v>
      </c>
      <c r="H125" s="461" t="s">
        <v>1800</v>
      </c>
      <c r="I125" s="462" t="s">
        <v>1803</v>
      </c>
      <c r="J125" s="518" t="s">
        <v>1802</v>
      </c>
      <c r="K125" s="464" t="s">
        <v>6605</v>
      </c>
      <c r="L125" s="518" t="s">
        <v>1802</v>
      </c>
      <c r="M125" s="463" t="s">
        <v>1800</v>
      </c>
      <c r="N125" s="461" t="s">
        <v>77</v>
      </c>
      <c r="O125" s="463" t="s">
        <v>79</v>
      </c>
      <c r="P125" s="437" t="s">
        <v>719</v>
      </c>
      <c r="Q125" s="438"/>
      <c r="R125" s="438"/>
      <c r="S125" s="439"/>
      <c r="T125" s="440">
        <v>8360</v>
      </c>
      <c r="U125" s="441">
        <v>2</v>
      </c>
      <c r="V125" s="441">
        <v>2</v>
      </c>
      <c r="W125" s="442"/>
      <c r="X125" s="443">
        <v>2022</v>
      </c>
      <c r="Y125" s="434">
        <v>2024</v>
      </c>
      <c r="Z125" s="519" t="s">
        <v>3476</v>
      </c>
      <c r="AA125" s="445"/>
      <c r="AB125" s="463"/>
      <c r="AC125" s="446" t="s">
        <v>705</v>
      </c>
      <c r="AD125" s="462" t="s">
        <v>3477</v>
      </c>
      <c r="AE125" s="462" t="s">
        <v>3478</v>
      </c>
      <c r="AF125" s="463" t="s">
        <v>1333</v>
      </c>
      <c r="AG125" s="446"/>
      <c r="AH125" s="463"/>
      <c r="AI125" s="447">
        <v>2021</v>
      </c>
      <c r="AJ125" s="441">
        <v>15110</v>
      </c>
      <c r="AK125" s="441">
        <v>15012</v>
      </c>
      <c r="AL125" s="448"/>
      <c r="AM125" s="449"/>
      <c r="AN125" s="450">
        <v>2024</v>
      </c>
      <c r="AO125" s="442">
        <v>14656.699999999999</v>
      </c>
      <c r="AP125" s="451">
        <v>3</v>
      </c>
      <c r="AQ125" s="442">
        <v>14561.64</v>
      </c>
      <c r="AR125" s="451">
        <v>3</v>
      </c>
      <c r="AS125" s="452"/>
      <c r="AT125" s="449" t="s">
        <v>207</v>
      </c>
      <c r="AU125" s="453" t="s">
        <v>207</v>
      </c>
      <c r="AV125" s="520" t="s">
        <v>3479</v>
      </c>
      <c r="AW125" s="447">
        <v>2021</v>
      </c>
      <c r="AX125" s="441"/>
      <c r="AY125" s="441" t="s">
        <v>207</v>
      </c>
      <c r="AZ125" s="448" t="s">
        <v>207</v>
      </c>
      <c r="BA125" s="449"/>
      <c r="BB125" s="450">
        <v>2024</v>
      </c>
      <c r="BC125" s="442"/>
      <c r="BD125" s="451" t="s">
        <v>207</v>
      </c>
      <c r="BE125" s="442"/>
      <c r="BF125" s="451" t="s">
        <v>207</v>
      </c>
      <c r="BG125" s="452"/>
      <c r="BH125" s="449" t="s">
        <v>207</v>
      </c>
      <c r="BI125" s="453" t="s">
        <v>207</v>
      </c>
      <c r="BJ125" s="520"/>
    </row>
    <row r="126" spans="1:62">
      <c r="A126" s="514" t="s">
        <v>1808</v>
      </c>
      <c r="B126" s="515" t="s">
        <v>1809</v>
      </c>
      <c r="C126" s="516">
        <v>2022</v>
      </c>
      <c r="D126" s="513" t="s">
        <v>716</v>
      </c>
      <c r="E126" s="517">
        <v>1080174</v>
      </c>
      <c r="F126" s="435">
        <v>1080174</v>
      </c>
      <c r="G126" s="436">
        <v>44765</v>
      </c>
      <c r="H126" s="461" t="s">
        <v>1810</v>
      </c>
      <c r="I126" s="462" t="s">
        <v>1809</v>
      </c>
      <c r="J126" s="518" t="s">
        <v>1811</v>
      </c>
      <c r="K126" s="464" t="s">
        <v>1809</v>
      </c>
      <c r="L126" s="518" t="s">
        <v>1811</v>
      </c>
      <c r="M126" s="463" t="s">
        <v>1810</v>
      </c>
      <c r="N126" s="461" t="s">
        <v>90</v>
      </c>
      <c r="O126" s="463" t="s">
        <v>92</v>
      </c>
      <c r="P126" s="437" t="s">
        <v>719</v>
      </c>
      <c r="Q126" s="438"/>
      <c r="R126" s="438"/>
      <c r="S126" s="439"/>
      <c r="T126" s="440">
        <v>5004.621564</v>
      </c>
      <c r="U126" s="441">
        <v>1</v>
      </c>
      <c r="V126" s="441">
        <v>1</v>
      </c>
      <c r="W126" s="442" t="s">
        <v>207</v>
      </c>
      <c r="X126" s="443">
        <v>2022</v>
      </c>
      <c r="Y126" s="434">
        <v>2024</v>
      </c>
      <c r="Z126" s="519" t="s">
        <v>3480</v>
      </c>
      <c r="AA126" s="445"/>
      <c r="AB126" s="463" t="s">
        <v>207</v>
      </c>
      <c r="AC126" s="446" t="s">
        <v>705</v>
      </c>
      <c r="AD126" s="462" t="s">
        <v>1812</v>
      </c>
      <c r="AE126" s="462" t="s">
        <v>1810</v>
      </c>
      <c r="AF126" s="463" t="s">
        <v>1813</v>
      </c>
      <c r="AG126" s="446"/>
      <c r="AH126" s="463" t="s">
        <v>207</v>
      </c>
      <c r="AI126" s="447">
        <v>2021</v>
      </c>
      <c r="AJ126" s="441">
        <v>8888</v>
      </c>
      <c r="AK126" s="441">
        <v>8813</v>
      </c>
      <c r="AL126" s="448">
        <v>0.21</v>
      </c>
      <c r="AM126" s="449" t="s">
        <v>944</v>
      </c>
      <c r="AN126" s="450">
        <v>2024</v>
      </c>
      <c r="AO126" s="442">
        <v>8622</v>
      </c>
      <c r="AP126" s="451">
        <v>2.99</v>
      </c>
      <c r="AQ126" s="442">
        <v>8549</v>
      </c>
      <c r="AR126" s="451">
        <v>2.99</v>
      </c>
      <c r="AS126" s="452">
        <v>0.21</v>
      </c>
      <c r="AT126" s="449" t="s">
        <v>944</v>
      </c>
      <c r="AU126" s="453">
        <v>0</v>
      </c>
      <c r="AV126" s="520" t="s">
        <v>3481</v>
      </c>
      <c r="AW126" s="447">
        <v>2021</v>
      </c>
      <c r="AX126" s="441"/>
      <c r="AY126" s="441" t="s">
        <v>207</v>
      </c>
      <c r="AZ126" s="448"/>
      <c r="BA126" s="449"/>
      <c r="BB126" s="450">
        <v>2024</v>
      </c>
      <c r="BC126" s="442"/>
      <c r="BD126" s="451" t="s">
        <v>207</v>
      </c>
      <c r="BE126" s="442"/>
      <c r="BF126" s="451" t="s">
        <v>207</v>
      </c>
      <c r="BG126" s="452"/>
      <c r="BH126" s="449" t="s">
        <v>207</v>
      </c>
      <c r="BI126" s="453" t="s">
        <v>207</v>
      </c>
      <c r="BJ126" s="520"/>
    </row>
    <row r="127" spans="1:62">
      <c r="A127" s="514" t="s">
        <v>1815</v>
      </c>
      <c r="B127" s="515" t="s">
        <v>1816</v>
      </c>
      <c r="C127" s="516">
        <v>2022</v>
      </c>
      <c r="D127" s="513" t="s">
        <v>716</v>
      </c>
      <c r="E127" s="517">
        <v>1029175</v>
      </c>
      <c r="F127" s="435">
        <v>1029175</v>
      </c>
      <c r="G127" s="436">
        <v>44769</v>
      </c>
      <c r="H127" s="461" t="s">
        <v>1817</v>
      </c>
      <c r="I127" s="462" t="s">
        <v>1816</v>
      </c>
      <c r="J127" s="518" t="s">
        <v>1818</v>
      </c>
      <c r="K127" s="464" t="s">
        <v>1816</v>
      </c>
      <c r="L127" s="518" t="s">
        <v>1818</v>
      </c>
      <c r="M127" s="463" t="s">
        <v>1817</v>
      </c>
      <c r="N127" s="461" t="s">
        <v>12</v>
      </c>
      <c r="O127" s="463" t="s">
        <v>33</v>
      </c>
      <c r="P127" s="437" t="s">
        <v>719</v>
      </c>
      <c r="Q127" s="438"/>
      <c r="R127" s="438"/>
      <c r="S127" s="439"/>
      <c r="T127" s="440">
        <v>26653.209870000002</v>
      </c>
      <c r="U127" s="441">
        <v>9</v>
      </c>
      <c r="V127" s="441">
        <v>5</v>
      </c>
      <c r="W127" s="442" t="s">
        <v>207</v>
      </c>
      <c r="X127" s="443">
        <v>2022</v>
      </c>
      <c r="Y127" s="434">
        <v>2024</v>
      </c>
      <c r="Z127" s="519" t="s">
        <v>3482</v>
      </c>
      <c r="AA127" s="445"/>
      <c r="AB127" s="463" t="s">
        <v>207</v>
      </c>
      <c r="AC127" s="446" t="s">
        <v>705</v>
      </c>
      <c r="AD127" s="462" t="s">
        <v>1819</v>
      </c>
      <c r="AE127" s="462" t="s">
        <v>1817</v>
      </c>
      <c r="AF127" s="463" t="s">
        <v>1820</v>
      </c>
      <c r="AG127" s="446"/>
      <c r="AH127" s="463" t="s">
        <v>207</v>
      </c>
      <c r="AI127" s="447">
        <v>2021</v>
      </c>
      <c r="AJ127" s="441">
        <v>47243</v>
      </c>
      <c r="AK127" s="441">
        <v>46823</v>
      </c>
      <c r="AL127" s="448"/>
      <c r="AM127" s="449"/>
      <c r="AN127" s="450">
        <v>2024</v>
      </c>
      <c r="AO127" s="442">
        <v>45826</v>
      </c>
      <c r="AP127" s="451">
        <v>2.99</v>
      </c>
      <c r="AQ127" s="442">
        <v>32562</v>
      </c>
      <c r="AR127" s="451">
        <v>30.45</v>
      </c>
      <c r="AS127" s="452"/>
      <c r="AT127" s="449" t="s">
        <v>207</v>
      </c>
      <c r="AU127" s="453" t="s">
        <v>207</v>
      </c>
      <c r="AV127" s="520" t="s">
        <v>3483</v>
      </c>
      <c r="AW127" s="447">
        <v>2021</v>
      </c>
      <c r="AX127" s="441"/>
      <c r="AY127" s="441" t="s">
        <v>207</v>
      </c>
      <c r="AZ127" s="448"/>
      <c r="BA127" s="449"/>
      <c r="BB127" s="450">
        <v>2024</v>
      </c>
      <c r="BC127" s="442"/>
      <c r="BD127" s="451" t="s">
        <v>207</v>
      </c>
      <c r="BE127" s="442"/>
      <c r="BF127" s="451" t="s">
        <v>207</v>
      </c>
      <c r="BG127" s="452"/>
      <c r="BH127" s="449" t="s">
        <v>207</v>
      </c>
      <c r="BI127" s="453" t="s">
        <v>207</v>
      </c>
      <c r="BJ127" s="520"/>
    </row>
    <row r="128" spans="1:62">
      <c r="A128" s="514" t="s">
        <v>1821</v>
      </c>
      <c r="B128" s="515" t="s">
        <v>1822</v>
      </c>
      <c r="C128" s="516">
        <v>2022</v>
      </c>
      <c r="D128" s="513" t="s">
        <v>716</v>
      </c>
      <c r="E128" s="517">
        <v>1067176</v>
      </c>
      <c r="F128" s="435">
        <v>1067176</v>
      </c>
      <c r="G128" s="436">
        <v>44771</v>
      </c>
      <c r="H128" s="461" t="s">
        <v>1823</v>
      </c>
      <c r="I128" s="462" t="s">
        <v>1822</v>
      </c>
      <c r="J128" s="518" t="s">
        <v>1824</v>
      </c>
      <c r="K128" s="464" t="s">
        <v>1822</v>
      </c>
      <c r="L128" s="518" t="s">
        <v>1824</v>
      </c>
      <c r="M128" s="463" t="s">
        <v>1823</v>
      </c>
      <c r="N128" s="461" t="s">
        <v>70</v>
      </c>
      <c r="O128" s="463" t="s">
        <v>76</v>
      </c>
      <c r="P128" s="437" t="s">
        <v>719</v>
      </c>
      <c r="Q128" s="438"/>
      <c r="R128" s="438"/>
      <c r="S128" s="439"/>
      <c r="T128" s="440">
        <v>2266.8731369040006</v>
      </c>
      <c r="U128" s="441">
        <v>25</v>
      </c>
      <c r="V128" s="441">
        <v>1</v>
      </c>
      <c r="W128" s="442" t="s">
        <v>207</v>
      </c>
      <c r="X128" s="443">
        <v>2022</v>
      </c>
      <c r="Y128" s="434">
        <v>2024</v>
      </c>
      <c r="Z128" s="519" t="s">
        <v>3484</v>
      </c>
      <c r="AA128" s="445"/>
      <c r="AB128" s="463" t="s">
        <v>207</v>
      </c>
      <c r="AC128" s="446" t="s">
        <v>705</v>
      </c>
      <c r="AD128" s="462" t="s">
        <v>1825</v>
      </c>
      <c r="AE128" s="462" t="s">
        <v>1826</v>
      </c>
      <c r="AF128" s="463" t="s">
        <v>1827</v>
      </c>
      <c r="AG128" s="446"/>
      <c r="AH128" s="463" t="s">
        <v>207</v>
      </c>
      <c r="AI128" s="447">
        <v>2021</v>
      </c>
      <c r="AJ128" s="441">
        <v>4020</v>
      </c>
      <c r="AK128" s="441">
        <v>3989</v>
      </c>
      <c r="AL128" s="448">
        <v>52.05</v>
      </c>
      <c r="AM128" s="449" t="s">
        <v>764</v>
      </c>
      <c r="AN128" s="450">
        <v>2024</v>
      </c>
      <c r="AO128" s="442">
        <v>3901</v>
      </c>
      <c r="AP128" s="451">
        <v>2.96</v>
      </c>
      <c r="AQ128" s="442">
        <v>3871</v>
      </c>
      <c r="AR128" s="451">
        <v>2.95</v>
      </c>
      <c r="AS128" s="452">
        <v>50.5</v>
      </c>
      <c r="AT128" s="449" t="s">
        <v>764</v>
      </c>
      <c r="AU128" s="453">
        <v>2.97</v>
      </c>
      <c r="AV128" s="520" t="s">
        <v>3485</v>
      </c>
      <c r="AW128" s="447">
        <v>2021</v>
      </c>
      <c r="AX128" s="441"/>
      <c r="AY128" s="441" t="s">
        <v>207</v>
      </c>
      <c r="AZ128" s="448"/>
      <c r="BA128" s="449"/>
      <c r="BB128" s="450">
        <v>2024</v>
      </c>
      <c r="BC128" s="442"/>
      <c r="BD128" s="451" t="s">
        <v>207</v>
      </c>
      <c r="BE128" s="442"/>
      <c r="BF128" s="451" t="s">
        <v>207</v>
      </c>
      <c r="BG128" s="452"/>
      <c r="BH128" s="449" t="s">
        <v>207</v>
      </c>
      <c r="BI128" s="453" t="s">
        <v>207</v>
      </c>
      <c r="BJ128" s="520"/>
    </row>
    <row r="129" spans="1:62">
      <c r="A129" s="514" t="s">
        <v>1829</v>
      </c>
      <c r="B129" s="515" t="s">
        <v>1830</v>
      </c>
      <c r="C129" s="516">
        <v>2022</v>
      </c>
      <c r="D129" s="513" t="s">
        <v>750</v>
      </c>
      <c r="E129" s="517">
        <v>3043177</v>
      </c>
      <c r="F129" s="435">
        <v>3043177</v>
      </c>
      <c r="G129" s="436"/>
      <c r="H129" s="461" t="s">
        <v>1831</v>
      </c>
      <c r="I129" s="462" t="s">
        <v>1830</v>
      </c>
      <c r="J129" s="518" t="s">
        <v>1832</v>
      </c>
      <c r="K129" s="464" t="s">
        <v>1830</v>
      </c>
      <c r="L129" s="518" t="s">
        <v>1832</v>
      </c>
      <c r="M129" s="463" t="s">
        <v>1831</v>
      </c>
      <c r="N129" s="461" t="s">
        <v>48</v>
      </c>
      <c r="O129" s="463" t="s">
        <v>50</v>
      </c>
      <c r="P129" s="437"/>
      <c r="Q129" s="438"/>
      <c r="R129" s="438" t="s">
        <v>753</v>
      </c>
      <c r="S129" s="439"/>
      <c r="T129" s="440" t="s">
        <v>207</v>
      </c>
      <c r="U129" s="441" t="s">
        <v>207</v>
      </c>
      <c r="V129" s="441" t="s">
        <v>207</v>
      </c>
      <c r="W129" s="442">
        <v>222</v>
      </c>
      <c r="X129" s="443">
        <v>2022</v>
      </c>
      <c r="Y129" s="434">
        <v>2024</v>
      </c>
      <c r="Z129" s="519" t="s">
        <v>3486</v>
      </c>
      <c r="AA129" s="445"/>
      <c r="AB129" s="463" t="s">
        <v>207</v>
      </c>
      <c r="AC129" s="446" t="s">
        <v>705</v>
      </c>
      <c r="AD129" s="462" t="s">
        <v>1830</v>
      </c>
      <c r="AE129" s="462" t="s">
        <v>1831</v>
      </c>
      <c r="AF129" s="463" t="s">
        <v>1833</v>
      </c>
      <c r="AG129" s="446"/>
      <c r="AH129" s="463" t="s">
        <v>207</v>
      </c>
      <c r="AI129" s="447">
        <v>2021</v>
      </c>
      <c r="AJ129" s="441"/>
      <c r="AK129" s="441" t="s">
        <v>207</v>
      </c>
      <c r="AL129" s="448"/>
      <c r="AM129" s="449"/>
      <c r="AN129" s="450">
        <v>2024</v>
      </c>
      <c r="AO129" s="442"/>
      <c r="AP129" s="451" t="s">
        <v>207</v>
      </c>
      <c r="AQ129" s="442"/>
      <c r="AR129" s="451" t="s">
        <v>207</v>
      </c>
      <c r="AS129" s="452"/>
      <c r="AT129" s="449" t="s">
        <v>207</v>
      </c>
      <c r="AU129" s="453" t="s">
        <v>207</v>
      </c>
      <c r="AV129" s="520"/>
      <c r="AW129" s="447">
        <v>2021</v>
      </c>
      <c r="AX129" s="441">
        <v>6673</v>
      </c>
      <c r="AY129" s="441">
        <v>6673</v>
      </c>
      <c r="AZ129" s="448"/>
      <c r="BA129" s="449"/>
      <c r="BB129" s="450">
        <v>2024</v>
      </c>
      <c r="BC129" s="442">
        <v>6666.3270000000002</v>
      </c>
      <c r="BD129" s="451">
        <v>0.09</v>
      </c>
      <c r="BE129" s="442">
        <v>6666</v>
      </c>
      <c r="BF129" s="451">
        <v>0.1</v>
      </c>
      <c r="BG129" s="452"/>
      <c r="BH129" s="449" t="s">
        <v>207</v>
      </c>
      <c r="BI129" s="453" t="s">
        <v>207</v>
      </c>
      <c r="BJ129" s="520" t="s">
        <v>1834</v>
      </c>
    </row>
    <row r="130" spans="1:62">
      <c r="A130" s="514" t="s">
        <v>1836</v>
      </c>
      <c r="B130" s="515" t="s">
        <v>1837</v>
      </c>
      <c r="C130" s="516">
        <v>2022</v>
      </c>
      <c r="D130" s="513" t="s">
        <v>716</v>
      </c>
      <c r="E130" s="517">
        <v>1016178</v>
      </c>
      <c r="F130" s="435">
        <v>1016178</v>
      </c>
      <c r="G130" s="436">
        <v>44770</v>
      </c>
      <c r="H130" s="461" t="s">
        <v>1838</v>
      </c>
      <c r="I130" s="462" t="s">
        <v>1837</v>
      </c>
      <c r="J130" s="518" t="s">
        <v>1839</v>
      </c>
      <c r="K130" s="464" t="s">
        <v>1837</v>
      </c>
      <c r="L130" s="518" t="s">
        <v>1840</v>
      </c>
      <c r="M130" s="463" t="s">
        <v>1841</v>
      </c>
      <c r="N130" s="461" t="s">
        <v>12</v>
      </c>
      <c r="O130" s="463" t="s">
        <v>20</v>
      </c>
      <c r="P130" s="437" t="s">
        <v>719</v>
      </c>
      <c r="Q130" s="438"/>
      <c r="R130" s="438"/>
      <c r="S130" s="439"/>
      <c r="T130" s="440">
        <v>8995.9956000000002</v>
      </c>
      <c r="U130" s="441">
        <v>2</v>
      </c>
      <c r="V130" s="441">
        <v>2</v>
      </c>
      <c r="W130" s="442" t="s">
        <v>207</v>
      </c>
      <c r="X130" s="443">
        <v>2022</v>
      </c>
      <c r="Y130" s="434">
        <v>2024</v>
      </c>
      <c r="Z130" s="519" t="s">
        <v>3487</v>
      </c>
      <c r="AA130" s="445"/>
      <c r="AB130" s="463" t="s">
        <v>207</v>
      </c>
      <c r="AC130" s="446" t="s">
        <v>705</v>
      </c>
      <c r="AD130" s="462" t="s">
        <v>1842</v>
      </c>
      <c r="AE130" s="462" t="s">
        <v>1843</v>
      </c>
      <c r="AF130" s="463" t="s">
        <v>1844</v>
      </c>
      <c r="AG130" s="446"/>
      <c r="AH130" s="463" t="s">
        <v>207</v>
      </c>
      <c r="AI130" s="447">
        <v>2021</v>
      </c>
      <c r="AJ130" s="441">
        <v>16794</v>
      </c>
      <c r="AK130" s="441">
        <v>17183</v>
      </c>
      <c r="AL130" s="448"/>
      <c r="AM130" s="449"/>
      <c r="AN130" s="450">
        <v>2024</v>
      </c>
      <c r="AO130" s="442">
        <v>23593</v>
      </c>
      <c r="AP130" s="451">
        <v>-40.49</v>
      </c>
      <c r="AQ130" s="442">
        <v>24139</v>
      </c>
      <c r="AR130" s="451">
        <v>-40.49</v>
      </c>
      <c r="AS130" s="452"/>
      <c r="AT130" s="449" t="s">
        <v>207</v>
      </c>
      <c r="AU130" s="453" t="s">
        <v>207</v>
      </c>
      <c r="AV130" s="520" t="s">
        <v>3488</v>
      </c>
      <c r="AW130" s="447">
        <v>2021</v>
      </c>
      <c r="AX130" s="441"/>
      <c r="AY130" s="441" t="s">
        <v>207</v>
      </c>
      <c r="AZ130" s="448"/>
      <c r="BA130" s="449"/>
      <c r="BB130" s="450">
        <v>2024</v>
      </c>
      <c r="BC130" s="442"/>
      <c r="BD130" s="451" t="s">
        <v>207</v>
      </c>
      <c r="BE130" s="442"/>
      <c r="BF130" s="451" t="s">
        <v>207</v>
      </c>
      <c r="BG130" s="452"/>
      <c r="BH130" s="449" t="s">
        <v>207</v>
      </c>
      <c r="BI130" s="453" t="s">
        <v>207</v>
      </c>
      <c r="BJ130" s="520"/>
    </row>
    <row r="131" spans="1:62">
      <c r="A131" s="514" t="s">
        <v>1846</v>
      </c>
      <c r="B131" s="515" t="s">
        <v>1847</v>
      </c>
      <c r="C131" s="516">
        <v>2022</v>
      </c>
      <c r="D131" s="513" t="s">
        <v>716</v>
      </c>
      <c r="E131" s="517">
        <v>1009179</v>
      </c>
      <c r="F131" s="435">
        <v>1009179</v>
      </c>
      <c r="G131" s="436">
        <v>44771</v>
      </c>
      <c r="H131" s="461" t="s">
        <v>1848</v>
      </c>
      <c r="I131" s="462" t="s">
        <v>1847</v>
      </c>
      <c r="J131" s="518" t="s">
        <v>1849</v>
      </c>
      <c r="K131" s="464" t="s">
        <v>1847</v>
      </c>
      <c r="L131" s="518" t="s">
        <v>1849</v>
      </c>
      <c r="M131" s="463" t="s">
        <v>1848</v>
      </c>
      <c r="N131" s="461" t="s">
        <v>12</v>
      </c>
      <c r="O131" s="463" t="s">
        <v>13</v>
      </c>
      <c r="P131" s="437" t="s">
        <v>719</v>
      </c>
      <c r="Q131" s="438"/>
      <c r="R131" s="438"/>
      <c r="S131" s="439"/>
      <c r="T131" s="440">
        <v>43824.812411999999</v>
      </c>
      <c r="U131" s="441">
        <v>2</v>
      </c>
      <c r="V131" s="441">
        <v>1</v>
      </c>
      <c r="W131" s="442" t="s">
        <v>207</v>
      </c>
      <c r="X131" s="443">
        <v>2022</v>
      </c>
      <c r="Y131" s="434">
        <v>2024</v>
      </c>
      <c r="Z131" s="519" t="s">
        <v>3489</v>
      </c>
      <c r="AA131" s="445"/>
      <c r="AB131" s="463" t="s">
        <v>207</v>
      </c>
      <c r="AC131" s="446" t="s">
        <v>705</v>
      </c>
      <c r="AD131" s="462" t="s">
        <v>1850</v>
      </c>
      <c r="AE131" s="462" t="s">
        <v>1851</v>
      </c>
      <c r="AF131" s="463" t="s">
        <v>1852</v>
      </c>
      <c r="AG131" s="446"/>
      <c r="AH131" s="463" t="s">
        <v>207</v>
      </c>
      <c r="AI131" s="447">
        <v>2021</v>
      </c>
      <c r="AJ131" s="441">
        <v>68833</v>
      </c>
      <c r="AK131" s="441">
        <v>69109</v>
      </c>
      <c r="AL131" s="448"/>
      <c r="AM131" s="449"/>
      <c r="AN131" s="450">
        <v>2024</v>
      </c>
      <c r="AO131" s="442">
        <v>66768.009999999995</v>
      </c>
      <c r="AP131" s="451">
        <v>3</v>
      </c>
      <c r="AQ131" s="442">
        <v>67035.73</v>
      </c>
      <c r="AR131" s="451">
        <v>3</v>
      </c>
      <c r="AS131" s="452"/>
      <c r="AT131" s="449" t="s">
        <v>207</v>
      </c>
      <c r="AU131" s="453" t="s">
        <v>207</v>
      </c>
      <c r="AV131" s="520" t="s">
        <v>3490</v>
      </c>
      <c r="AW131" s="447">
        <v>2021</v>
      </c>
      <c r="AX131" s="441"/>
      <c r="AY131" s="441" t="s">
        <v>207</v>
      </c>
      <c r="AZ131" s="448"/>
      <c r="BA131" s="449"/>
      <c r="BB131" s="450">
        <v>2024</v>
      </c>
      <c r="BC131" s="442"/>
      <c r="BD131" s="451" t="s">
        <v>207</v>
      </c>
      <c r="BE131" s="442"/>
      <c r="BF131" s="451" t="s">
        <v>207</v>
      </c>
      <c r="BG131" s="452"/>
      <c r="BH131" s="449" t="s">
        <v>207</v>
      </c>
      <c r="BI131" s="453" t="s">
        <v>207</v>
      </c>
      <c r="BJ131" s="520"/>
    </row>
    <row r="132" spans="1:62">
      <c r="A132" s="514" t="s">
        <v>1853</v>
      </c>
      <c r="B132" s="515" t="s">
        <v>1854</v>
      </c>
      <c r="C132" s="516">
        <v>2022</v>
      </c>
      <c r="D132" s="513" t="s">
        <v>716</v>
      </c>
      <c r="E132" s="517">
        <v>1069181</v>
      </c>
      <c r="F132" s="435">
        <v>1069181</v>
      </c>
      <c r="G132" s="436">
        <v>44768</v>
      </c>
      <c r="H132" s="461" t="s">
        <v>1855</v>
      </c>
      <c r="I132" s="462" t="s">
        <v>1854</v>
      </c>
      <c r="J132" s="518" t="s">
        <v>1856</v>
      </c>
      <c r="K132" s="464" t="s">
        <v>1854</v>
      </c>
      <c r="L132" s="518" t="s">
        <v>1857</v>
      </c>
      <c r="M132" s="463" t="s">
        <v>1855</v>
      </c>
      <c r="N132" s="461" t="s">
        <v>77</v>
      </c>
      <c r="O132" s="463" t="s">
        <v>79</v>
      </c>
      <c r="P132" s="437" t="s">
        <v>719</v>
      </c>
      <c r="Q132" s="438"/>
      <c r="R132" s="438"/>
      <c r="S132" s="439"/>
      <c r="T132" s="440">
        <v>3326</v>
      </c>
      <c r="U132" s="441">
        <v>2</v>
      </c>
      <c r="V132" s="441">
        <v>2</v>
      </c>
      <c r="W132" s="442" t="s">
        <v>207</v>
      </c>
      <c r="X132" s="443">
        <v>2022</v>
      </c>
      <c r="Y132" s="434">
        <v>2024</v>
      </c>
      <c r="Z132" s="519" t="s">
        <v>3491</v>
      </c>
      <c r="AA132" s="445"/>
      <c r="AB132" s="463" t="s">
        <v>207</v>
      </c>
      <c r="AC132" s="446" t="s">
        <v>705</v>
      </c>
      <c r="AD132" s="462" t="s">
        <v>1858</v>
      </c>
      <c r="AE132" s="462" t="s">
        <v>1859</v>
      </c>
      <c r="AF132" s="463" t="s">
        <v>1860</v>
      </c>
      <c r="AG132" s="446"/>
      <c r="AH132" s="463" t="s">
        <v>207</v>
      </c>
      <c r="AI132" s="447">
        <v>2021</v>
      </c>
      <c r="AJ132" s="441">
        <v>5024</v>
      </c>
      <c r="AK132" s="441">
        <v>5021</v>
      </c>
      <c r="AL132" s="448"/>
      <c r="AM132" s="449"/>
      <c r="AN132" s="450">
        <v>2024</v>
      </c>
      <c r="AO132" s="442">
        <v>4973.76</v>
      </c>
      <c r="AP132" s="451">
        <v>0.99</v>
      </c>
      <c r="AQ132" s="442">
        <v>4970.79</v>
      </c>
      <c r="AR132" s="451">
        <v>1</v>
      </c>
      <c r="AS132" s="452"/>
      <c r="AT132" s="449" t="s">
        <v>207</v>
      </c>
      <c r="AU132" s="453" t="s">
        <v>207</v>
      </c>
      <c r="AV132" s="520" t="s">
        <v>3492</v>
      </c>
      <c r="AW132" s="447">
        <v>2021</v>
      </c>
      <c r="AX132" s="441"/>
      <c r="AY132" s="441" t="s">
        <v>207</v>
      </c>
      <c r="AZ132" s="448"/>
      <c r="BA132" s="449"/>
      <c r="BB132" s="450">
        <v>2024</v>
      </c>
      <c r="BC132" s="442"/>
      <c r="BD132" s="451" t="s">
        <v>207</v>
      </c>
      <c r="BE132" s="442"/>
      <c r="BF132" s="451" t="s">
        <v>207</v>
      </c>
      <c r="BG132" s="452"/>
      <c r="BH132" s="449" t="s">
        <v>207</v>
      </c>
      <c r="BI132" s="453" t="s">
        <v>207</v>
      </c>
      <c r="BJ132" s="520"/>
    </row>
    <row r="133" spans="1:62">
      <c r="A133" s="514" t="s">
        <v>1862</v>
      </c>
      <c r="B133" s="515" t="s">
        <v>1863</v>
      </c>
      <c r="C133" s="516">
        <v>2022</v>
      </c>
      <c r="D133" s="513" t="s">
        <v>716</v>
      </c>
      <c r="E133" s="517">
        <v>1056183</v>
      </c>
      <c r="F133" s="435">
        <v>1056183</v>
      </c>
      <c r="G133" s="436">
        <v>44770</v>
      </c>
      <c r="H133" s="461" t="s">
        <v>1864</v>
      </c>
      <c r="I133" s="462" t="s">
        <v>1865</v>
      </c>
      <c r="J133" s="518" t="s">
        <v>1866</v>
      </c>
      <c r="K133" s="464" t="s">
        <v>1863</v>
      </c>
      <c r="L133" s="518" t="s">
        <v>1867</v>
      </c>
      <c r="M133" s="463" t="s">
        <v>1864</v>
      </c>
      <c r="N133" s="461" t="s">
        <v>57</v>
      </c>
      <c r="O133" s="463" t="s">
        <v>64</v>
      </c>
      <c r="P133" s="437" t="s">
        <v>719</v>
      </c>
      <c r="Q133" s="438"/>
      <c r="R133" s="438"/>
      <c r="S133" s="439"/>
      <c r="T133" s="440">
        <v>3471</v>
      </c>
      <c r="U133" s="441">
        <v>9</v>
      </c>
      <c r="V133" s="441">
        <v>1</v>
      </c>
      <c r="W133" s="442" t="s">
        <v>207</v>
      </c>
      <c r="X133" s="443">
        <v>2022</v>
      </c>
      <c r="Y133" s="434">
        <v>2024</v>
      </c>
      <c r="Z133" s="519" t="s">
        <v>3493</v>
      </c>
      <c r="AA133" s="445"/>
      <c r="AB133" s="463" t="s">
        <v>207</v>
      </c>
      <c r="AC133" s="446" t="s">
        <v>705</v>
      </c>
      <c r="AD133" s="462" t="s">
        <v>1868</v>
      </c>
      <c r="AE133" s="462" t="s">
        <v>1869</v>
      </c>
      <c r="AF133" s="463" t="s">
        <v>3494</v>
      </c>
      <c r="AG133" s="446"/>
      <c r="AH133" s="463" t="s">
        <v>207</v>
      </c>
      <c r="AI133" s="447">
        <v>2021</v>
      </c>
      <c r="AJ133" s="441">
        <v>6142</v>
      </c>
      <c r="AK133" s="441">
        <v>6086</v>
      </c>
      <c r="AL133" s="448">
        <v>0.57999999999999996</v>
      </c>
      <c r="AM133" s="449" t="s">
        <v>3495</v>
      </c>
      <c r="AN133" s="450">
        <v>2024</v>
      </c>
      <c r="AO133" s="442">
        <v>5957.74</v>
      </c>
      <c r="AP133" s="451">
        <v>3</v>
      </c>
      <c r="AQ133" s="442">
        <v>5903.42</v>
      </c>
      <c r="AR133" s="451">
        <v>3</v>
      </c>
      <c r="AS133" s="452">
        <v>0.56259999999999999</v>
      </c>
      <c r="AT133" s="449" t="s">
        <v>3495</v>
      </c>
      <c r="AU133" s="453">
        <v>3</v>
      </c>
      <c r="AV133" s="520" t="s">
        <v>3496</v>
      </c>
      <c r="AW133" s="447">
        <v>2021</v>
      </c>
      <c r="AX133" s="441"/>
      <c r="AY133" s="441" t="s">
        <v>207</v>
      </c>
      <c r="AZ133" s="448"/>
      <c r="BA133" s="449"/>
      <c r="BB133" s="450">
        <v>2024</v>
      </c>
      <c r="BC133" s="442"/>
      <c r="BD133" s="451" t="s">
        <v>207</v>
      </c>
      <c r="BE133" s="442"/>
      <c r="BF133" s="451" t="s">
        <v>207</v>
      </c>
      <c r="BG133" s="452"/>
      <c r="BH133" s="449" t="s">
        <v>207</v>
      </c>
      <c r="BI133" s="453" t="s">
        <v>207</v>
      </c>
      <c r="BJ133" s="520"/>
    </row>
    <row r="134" spans="1:62">
      <c r="A134" s="514" t="s">
        <v>1872</v>
      </c>
      <c r="B134" s="515" t="s">
        <v>1873</v>
      </c>
      <c r="C134" s="516">
        <v>2022</v>
      </c>
      <c r="D134" s="513" t="s">
        <v>716</v>
      </c>
      <c r="E134" s="517">
        <v>1009184</v>
      </c>
      <c r="F134" s="435">
        <v>1009184</v>
      </c>
      <c r="G134" s="436">
        <v>44773</v>
      </c>
      <c r="H134" s="461" t="s">
        <v>1874</v>
      </c>
      <c r="I134" s="462" t="s">
        <v>1873</v>
      </c>
      <c r="J134" s="518" t="s">
        <v>1875</v>
      </c>
      <c r="K134" s="464" t="s">
        <v>1873</v>
      </c>
      <c r="L134" s="518" t="s">
        <v>1876</v>
      </c>
      <c r="M134" s="463" t="s">
        <v>1877</v>
      </c>
      <c r="N134" s="461" t="s">
        <v>12</v>
      </c>
      <c r="O134" s="463" t="s">
        <v>13</v>
      </c>
      <c r="P134" s="437" t="s">
        <v>719</v>
      </c>
      <c r="Q134" s="438"/>
      <c r="R134" s="438"/>
      <c r="S134" s="439"/>
      <c r="T134" s="440">
        <v>4122.8823120000006</v>
      </c>
      <c r="U134" s="441">
        <v>1</v>
      </c>
      <c r="V134" s="441">
        <v>1</v>
      </c>
      <c r="W134" s="442" t="s">
        <v>207</v>
      </c>
      <c r="X134" s="443">
        <v>2022</v>
      </c>
      <c r="Y134" s="434">
        <v>2024</v>
      </c>
      <c r="Z134" s="519" t="s">
        <v>3497</v>
      </c>
      <c r="AA134" s="445"/>
      <c r="AB134" s="463" t="s">
        <v>207</v>
      </c>
      <c r="AC134" s="446" t="s">
        <v>705</v>
      </c>
      <c r="AD134" s="462" t="s">
        <v>1878</v>
      </c>
      <c r="AE134" s="462" t="s">
        <v>1874</v>
      </c>
      <c r="AF134" s="463" t="s">
        <v>1879</v>
      </c>
      <c r="AG134" s="446"/>
      <c r="AH134" s="463" t="s">
        <v>207</v>
      </c>
      <c r="AI134" s="447">
        <v>2021</v>
      </c>
      <c r="AJ134" s="441">
        <v>7671</v>
      </c>
      <c r="AK134" s="441">
        <v>7634</v>
      </c>
      <c r="AL134" s="448">
        <v>0.77</v>
      </c>
      <c r="AM134" s="449" t="s">
        <v>1880</v>
      </c>
      <c r="AN134" s="450">
        <v>2024</v>
      </c>
      <c r="AO134" s="442">
        <v>7660</v>
      </c>
      <c r="AP134" s="451">
        <v>0.14000000000000001</v>
      </c>
      <c r="AQ134" s="442">
        <v>7630</v>
      </c>
      <c r="AR134" s="451">
        <v>0.05</v>
      </c>
      <c r="AS134" s="452">
        <v>0.76</v>
      </c>
      <c r="AT134" s="449" t="s">
        <v>1880</v>
      </c>
      <c r="AU134" s="453">
        <v>1.29</v>
      </c>
      <c r="AV134" s="520" t="s">
        <v>3498</v>
      </c>
      <c r="AW134" s="447">
        <v>2021</v>
      </c>
      <c r="AX134" s="441"/>
      <c r="AY134" s="441" t="s">
        <v>207</v>
      </c>
      <c r="AZ134" s="448"/>
      <c r="BA134" s="449"/>
      <c r="BB134" s="450">
        <v>2024</v>
      </c>
      <c r="BC134" s="442"/>
      <c r="BD134" s="451" t="s">
        <v>207</v>
      </c>
      <c r="BE134" s="442"/>
      <c r="BF134" s="451" t="s">
        <v>207</v>
      </c>
      <c r="BG134" s="452"/>
      <c r="BH134" s="449" t="s">
        <v>207</v>
      </c>
      <c r="BI134" s="453" t="s">
        <v>207</v>
      </c>
      <c r="BJ134" s="520"/>
    </row>
    <row r="135" spans="1:62">
      <c r="A135" s="514" t="s">
        <v>1881</v>
      </c>
      <c r="B135" s="515" t="s">
        <v>1882</v>
      </c>
      <c r="C135" s="516">
        <v>2022</v>
      </c>
      <c r="D135" s="513" t="s">
        <v>979</v>
      </c>
      <c r="E135" s="517">
        <v>1309185</v>
      </c>
      <c r="F135" s="435">
        <v>1309185</v>
      </c>
      <c r="G135" s="436">
        <v>44773</v>
      </c>
      <c r="H135" s="461" t="s">
        <v>1883</v>
      </c>
      <c r="I135" s="462" t="s">
        <v>1882</v>
      </c>
      <c r="J135" s="518" t="s">
        <v>1884</v>
      </c>
      <c r="K135" s="464" t="s">
        <v>1882</v>
      </c>
      <c r="L135" s="518" t="s">
        <v>1885</v>
      </c>
      <c r="M135" s="463" t="s">
        <v>1883</v>
      </c>
      <c r="N135" s="461" t="s">
        <v>12</v>
      </c>
      <c r="O135" s="463" t="s">
        <v>13</v>
      </c>
      <c r="P135" s="437" t="s">
        <v>719</v>
      </c>
      <c r="Q135" s="438"/>
      <c r="R135" s="438" t="s">
        <v>753</v>
      </c>
      <c r="S135" s="439"/>
      <c r="T135" s="440">
        <v>17799.749668271998</v>
      </c>
      <c r="U135" s="441">
        <v>35</v>
      </c>
      <c r="V135" s="441">
        <v>2</v>
      </c>
      <c r="W135" s="442">
        <v>241</v>
      </c>
      <c r="X135" s="443">
        <v>2022</v>
      </c>
      <c r="Y135" s="434">
        <v>2024</v>
      </c>
      <c r="Z135" s="519" t="s">
        <v>3499</v>
      </c>
      <c r="AA135" s="445"/>
      <c r="AB135" s="463" t="s">
        <v>207</v>
      </c>
      <c r="AC135" s="446" t="s">
        <v>705</v>
      </c>
      <c r="AD135" s="462" t="s">
        <v>1886</v>
      </c>
      <c r="AE135" s="462" t="s">
        <v>1883</v>
      </c>
      <c r="AF135" s="463" t="s">
        <v>1011</v>
      </c>
      <c r="AG135" s="446"/>
      <c r="AH135" s="463" t="s">
        <v>207</v>
      </c>
      <c r="AI135" s="447">
        <v>2021</v>
      </c>
      <c r="AJ135" s="441">
        <v>33803</v>
      </c>
      <c r="AK135" s="441">
        <v>33737</v>
      </c>
      <c r="AL135" s="448">
        <v>534.41999999999996</v>
      </c>
      <c r="AM135" s="449" t="s">
        <v>3500</v>
      </c>
      <c r="AN135" s="450">
        <v>2024</v>
      </c>
      <c r="AO135" s="442">
        <v>32789</v>
      </c>
      <c r="AP135" s="451">
        <v>2.99</v>
      </c>
      <c r="AQ135" s="442">
        <v>32725</v>
      </c>
      <c r="AR135" s="451">
        <v>2.99</v>
      </c>
      <c r="AS135" s="452">
        <v>518.39</v>
      </c>
      <c r="AT135" s="449" t="s">
        <v>3500</v>
      </c>
      <c r="AU135" s="453">
        <v>2.99</v>
      </c>
      <c r="AV135" s="520" t="s">
        <v>3501</v>
      </c>
      <c r="AW135" s="447">
        <v>2021</v>
      </c>
      <c r="AX135" s="441">
        <v>2606</v>
      </c>
      <c r="AY135" s="441">
        <v>2606</v>
      </c>
      <c r="AZ135" s="448">
        <v>0.41</v>
      </c>
      <c r="BA135" s="449" t="s">
        <v>850</v>
      </c>
      <c r="BB135" s="450">
        <v>2024</v>
      </c>
      <c r="BC135" s="442">
        <v>2528</v>
      </c>
      <c r="BD135" s="451">
        <v>2.99</v>
      </c>
      <c r="BE135" s="442">
        <v>2528</v>
      </c>
      <c r="BF135" s="451">
        <v>2.99</v>
      </c>
      <c r="BG135" s="452">
        <v>0.3977</v>
      </c>
      <c r="BH135" s="449" t="s">
        <v>850</v>
      </c>
      <c r="BI135" s="453">
        <v>2.99</v>
      </c>
      <c r="BJ135" s="520" t="s">
        <v>3502</v>
      </c>
    </row>
    <row r="136" spans="1:62">
      <c r="A136" s="514" t="s">
        <v>1890</v>
      </c>
      <c r="B136" s="515" t="s">
        <v>1891</v>
      </c>
      <c r="C136" s="516">
        <v>2022</v>
      </c>
      <c r="D136" s="513" t="s">
        <v>716</v>
      </c>
      <c r="E136" s="517">
        <v>1056186</v>
      </c>
      <c r="F136" s="435">
        <v>1056186</v>
      </c>
      <c r="G136" s="436">
        <v>44770</v>
      </c>
      <c r="H136" s="461" t="s">
        <v>1892</v>
      </c>
      <c r="I136" s="462" t="s">
        <v>1891</v>
      </c>
      <c r="J136" s="518" t="s">
        <v>1893</v>
      </c>
      <c r="K136" s="464" t="s">
        <v>1891</v>
      </c>
      <c r="L136" s="518" t="s">
        <v>1893</v>
      </c>
      <c r="M136" s="463" t="s">
        <v>1894</v>
      </c>
      <c r="N136" s="461" t="s">
        <v>57</v>
      </c>
      <c r="O136" s="463" t="s">
        <v>64</v>
      </c>
      <c r="P136" s="437" t="s">
        <v>719</v>
      </c>
      <c r="Q136" s="438"/>
      <c r="R136" s="438"/>
      <c r="S136" s="439"/>
      <c r="T136" s="440">
        <v>9099.5357350739996</v>
      </c>
      <c r="U136" s="441">
        <v>2</v>
      </c>
      <c r="V136" s="441">
        <v>2</v>
      </c>
      <c r="W136" s="442" t="s">
        <v>207</v>
      </c>
      <c r="X136" s="443">
        <v>2022</v>
      </c>
      <c r="Y136" s="434">
        <v>2024</v>
      </c>
      <c r="Z136" s="519" t="s">
        <v>3503</v>
      </c>
      <c r="AA136" s="445"/>
      <c r="AB136" s="463" t="s">
        <v>207</v>
      </c>
      <c r="AC136" s="446" t="s">
        <v>705</v>
      </c>
      <c r="AD136" s="462" t="s">
        <v>1895</v>
      </c>
      <c r="AE136" s="462" t="s">
        <v>1896</v>
      </c>
      <c r="AF136" s="463" t="s">
        <v>1897</v>
      </c>
      <c r="AG136" s="446" t="s">
        <v>705</v>
      </c>
      <c r="AH136" s="463" t="s">
        <v>1898</v>
      </c>
      <c r="AI136" s="447">
        <v>2021</v>
      </c>
      <c r="AJ136" s="441">
        <v>16101</v>
      </c>
      <c r="AK136" s="441">
        <v>16032</v>
      </c>
      <c r="AL136" s="448"/>
      <c r="AM136" s="449"/>
      <c r="AN136" s="450">
        <v>2024</v>
      </c>
      <c r="AO136" s="442">
        <v>15617</v>
      </c>
      <c r="AP136" s="451">
        <v>3</v>
      </c>
      <c r="AQ136" s="442">
        <v>15551</v>
      </c>
      <c r="AR136" s="451">
        <v>3</v>
      </c>
      <c r="AS136" s="452"/>
      <c r="AT136" s="449" t="s">
        <v>207</v>
      </c>
      <c r="AU136" s="453" t="s">
        <v>207</v>
      </c>
      <c r="AV136" s="520" t="s">
        <v>3504</v>
      </c>
      <c r="AW136" s="447">
        <v>2021</v>
      </c>
      <c r="AX136" s="441"/>
      <c r="AY136" s="441" t="s">
        <v>207</v>
      </c>
      <c r="AZ136" s="448"/>
      <c r="BA136" s="449"/>
      <c r="BB136" s="450">
        <v>2024</v>
      </c>
      <c r="BC136" s="442"/>
      <c r="BD136" s="451" t="s">
        <v>207</v>
      </c>
      <c r="BE136" s="442"/>
      <c r="BF136" s="451" t="s">
        <v>207</v>
      </c>
      <c r="BG136" s="452"/>
      <c r="BH136" s="449" t="s">
        <v>207</v>
      </c>
      <c r="BI136" s="453" t="s">
        <v>207</v>
      </c>
      <c r="BJ136" s="520"/>
    </row>
    <row r="137" spans="1:62">
      <c r="A137" s="514" t="s">
        <v>1900</v>
      </c>
      <c r="B137" s="515" t="s">
        <v>1901</v>
      </c>
      <c r="C137" s="516">
        <v>2022</v>
      </c>
      <c r="D137" s="513" t="s">
        <v>716</v>
      </c>
      <c r="E137" s="517">
        <v>1016187</v>
      </c>
      <c r="F137" s="435">
        <v>1016187</v>
      </c>
      <c r="G137" s="436">
        <v>44771</v>
      </c>
      <c r="H137" s="461" t="s">
        <v>1902</v>
      </c>
      <c r="I137" s="462" t="s">
        <v>1901</v>
      </c>
      <c r="J137" s="518" t="s">
        <v>1903</v>
      </c>
      <c r="K137" s="464" t="s">
        <v>1901</v>
      </c>
      <c r="L137" s="518" t="s">
        <v>1903</v>
      </c>
      <c r="M137" s="463" t="s">
        <v>1902</v>
      </c>
      <c r="N137" s="461" t="s">
        <v>12</v>
      </c>
      <c r="O137" s="463" t="s">
        <v>20</v>
      </c>
      <c r="P137" s="437" t="s">
        <v>719</v>
      </c>
      <c r="Q137" s="438"/>
      <c r="R137" s="438"/>
      <c r="S137" s="439"/>
      <c r="T137" s="440">
        <v>4308.329358</v>
      </c>
      <c r="U137" s="441">
        <v>1</v>
      </c>
      <c r="V137" s="441">
        <v>1</v>
      </c>
      <c r="W137" s="442" t="s">
        <v>207</v>
      </c>
      <c r="X137" s="443">
        <v>2022</v>
      </c>
      <c r="Y137" s="434">
        <v>2024</v>
      </c>
      <c r="Z137" s="519" t="s">
        <v>3505</v>
      </c>
      <c r="AA137" s="445"/>
      <c r="AB137" s="463" t="s">
        <v>207</v>
      </c>
      <c r="AC137" s="446" t="s">
        <v>705</v>
      </c>
      <c r="AD137" s="462" t="s">
        <v>1904</v>
      </c>
      <c r="AE137" s="462" t="s">
        <v>1905</v>
      </c>
      <c r="AF137" s="463" t="s">
        <v>812</v>
      </c>
      <c r="AG137" s="446"/>
      <c r="AH137" s="463" t="s">
        <v>207</v>
      </c>
      <c r="AI137" s="447">
        <v>2021</v>
      </c>
      <c r="AJ137" s="441">
        <v>7869</v>
      </c>
      <c r="AK137" s="441">
        <v>7833</v>
      </c>
      <c r="AL137" s="448"/>
      <c r="AM137" s="449"/>
      <c r="AN137" s="450">
        <v>2024</v>
      </c>
      <c r="AO137" s="442">
        <v>7634</v>
      </c>
      <c r="AP137" s="451">
        <v>2.98</v>
      </c>
      <c r="AQ137" s="442">
        <v>6300</v>
      </c>
      <c r="AR137" s="451">
        <v>19.57</v>
      </c>
      <c r="AS137" s="452"/>
      <c r="AT137" s="449" t="s">
        <v>207</v>
      </c>
      <c r="AU137" s="453" t="s">
        <v>207</v>
      </c>
      <c r="AV137" s="520" t="s">
        <v>3506</v>
      </c>
      <c r="AW137" s="447">
        <v>2021</v>
      </c>
      <c r="AX137" s="441"/>
      <c r="AY137" s="441" t="s">
        <v>207</v>
      </c>
      <c r="AZ137" s="448"/>
      <c r="BA137" s="449"/>
      <c r="BB137" s="450">
        <v>2024</v>
      </c>
      <c r="BC137" s="442"/>
      <c r="BD137" s="451" t="s">
        <v>207</v>
      </c>
      <c r="BE137" s="442"/>
      <c r="BF137" s="451" t="s">
        <v>207</v>
      </c>
      <c r="BG137" s="452"/>
      <c r="BH137" s="449" t="s">
        <v>207</v>
      </c>
      <c r="BI137" s="453" t="s">
        <v>207</v>
      </c>
      <c r="BJ137" s="520"/>
    </row>
    <row r="138" spans="1:62">
      <c r="A138" s="514" t="s">
        <v>1906</v>
      </c>
      <c r="B138" s="515" t="s">
        <v>1907</v>
      </c>
      <c r="C138" s="516">
        <v>2022</v>
      </c>
      <c r="D138" s="513" t="s">
        <v>716</v>
      </c>
      <c r="E138" s="517">
        <v>1081190</v>
      </c>
      <c r="F138" s="435">
        <v>1081190</v>
      </c>
      <c r="G138" s="436">
        <v>44772</v>
      </c>
      <c r="H138" s="461" t="s">
        <v>1908</v>
      </c>
      <c r="I138" s="462" t="s">
        <v>1907</v>
      </c>
      <c r="J138" s="518" t="s">
        <v>1909</v>
      </c>
      <c r="K138" s="464" t="s">
        <v>1907</v>
      </c>
      <c r="L138" s="518" t="s">
        <v>1909</v>
      </c>
      <c r="M138" s="463" t="s">
        <v>1908</v>
      </c>
      <c r="N138" s="461" t="s">
        <v>93</v>
      </c>
      <c r="O138" s="463" t="s">
        <v>94</v>
      </c>
      <c r="P138" s="437" t="s">
        <v>719</v>
      </c>
      <c r="Q138" s="438"/>
      <c r="R138" s="438"/>
      <c r="S138" s="439"/>
      <c r="T138" s="440">
        <v>40071</v>
      </c>
      <c r="U138" s="441">
        <v>555</v>
      </c>
      <c r="V138" s="441">
        <v>1</v>
      </c>
      <c r="W138" s="442" t="s">
        <v>207</v>
      </c>
      <c r="X138" s="443">
        <v>2022</v>
      </c>
      <c r="Y138" s="434">
        <v>2024</v>
      </c>
      <c r="Z138" s="519" t="s">
        <v>3507</v>
      </c>
      <c r="AA138" s="445"/>
      <c r="AB138" s="463" t="s">
        <v>207</v>
      </c>
      <c r="AC138" s="446" t="s">
        <v>705</v>
      </c>
      <c r="AD138" s="462" t="s">
        <v>1910</v>
      </c>
      <c r="AE138" s="462" t="s">
        <v>1911</v>
      </c>
      <c r="AF138" s="463" t="s">
        <v>1912</v>
      </c>
      <c r="AG138" s="446"/>
      <c r="AH138" s="463" t="s">
        <v>207</v>
      </c>
      <c r="AI138" s="447">
        <v>2021</v>
      </c>
      <c r="AJ138" s="441">
        <v>73034</v>
      </c>
      <c r="AK138" s="441">
        <v>73017</v>
      </c>
      <c r="AL138" s="448"/>
      <c r="AM138" s="449"/>
      <c r="AN138" s="450">
        <v>2024</v>
      </c>
      <c r="AO138" s="442">
        <v>72303</v>
      </c>
      <c r="AP138" s="451">
        <v>1</v>
      </c>
      <c r="AQ138" s="442">
        <v>72286</v>
      </c>
      <c r="AR138" s="451">
        <v>1</v>
      </c>
      <c r="AS138" s="452"/>
      <c r="AT138" s="449" t="s">
        <v>207</v>
      </c>
      <c r="AU138" s="453" t="s">
        <v>207</v>
      </c>
      <c r="AV138" s="520" t="s">
        <v>3508</v>
      </c>
      <c r="AW138" s="447">
        <v>2021</v>
      </c>
      <c r="AX138" s="441"/>
      <c r="AY138" s="441" t="s">
        <v>207</v>
      </c>
      <c r="AZ138" s="448"/>
      <c r="BA138" s="449"/>
      <c r="BB138" s="450">
        <v>2024</v>
      </c>
      <c r="BC138" s="442"/>
      <c r="BD138" s="451" t="s">
        <v>207</v>
      </c>
      <c r="BE138" s="442"/>
      <c r="BF138" s="451" t="s">
        <v>207</v>
      </c>
      <c r="BG138" s="452"/>
      <c r="BH138" s="449" t="s">
        <v>207</v>
      </c>
      <c r="BI138" s="453" t="s">
        <v>207</v>
      </c>
      <c r="BJ138" s="520"/>
    </row>
    <row r="139" spans="1:62">
      <c r="A139" s="514" t="s">
        <v>1914</v>
      </c>
      <c r="B139" s="515" t="s">
        <v>1915</v>
      </c>
      <c r="C139" s="516">
        <v>2022</v>
      </c>
      <c r="D139" s="513" t="s">
        <v>979</v>
      </c>
      <c r="E139" s="517">
        <v>1336191</v>
      </c>
      <c r="F139" s="435">
        <v>1336191</v>
      </c>
      <c r="G139" s="436">
        <v>44771</v>
      </c>
      <c r="H139" s="461" t="s">
        <v>1740</v>
      </c>
      <c r="I139" s="462" t="s">
        <v>1916</v>
      </c>
      <c r="J139" s="518" t="s">
        <v>1917</v>
      </c>
      <c r="K139" s="464" t="s">
        <v>1916</v>
      </c>
      <c r="L139" s="518" t="s">
        <v>1917</v>
      </c>
      <c r="M139" s="463" t="s">
        <v>1740</v>
      </c>
      <c r="N139" s="461" t="s">
        <v>37</v>
      </c>
      <c r="O139" s="463" t="s">
        <v>41</v>
      </c>
      <c r="P139" s="437" t="s">
        <v>719</v>
      </c>
      <c r="Q139" s="438"/>
      <c r="R139" s="438" t="s">
        <v>753</v>
      </c>
      <c r="S139" s="439"/>
      <c r="T139" s="440">
        <v>27816.284037989528</v>
      </c>
      <c r="U139" s="441">
        <v>92</v>
      </c>
      <c r="V139" s="441">
        <v>6</v>
      </c>
      <c r="W139" s="442">
        <v>213</v>
      </c>
      <c r="X139" s="443">
        <v>2022</v>
      </c>
      <c r="Y139" s="434">
        <v>2024</v>
      </c>
      <c r="Z139" s="519" t="s">
        <v>3509</v>
      </c>
      <c r="AA139" s="445"/>
      <c r="AB139" s="463" t="s">
        <v>207</v>
      </c>
      <c r="AC139" s="446" t="s">
        <v>705</v>
      </c>
      <c r="AD139" s="462" t="s">
        <v>1918</v>
      </c>
      <c r="AE139" s="462" t="s">
        <v>1919</v>
      </c>
      <c r="AF139" s="463" t="s">
        <v>1920</v>
      </c>
      <c r="AG139" s="446"/>
      <c r="AH139" s="463" t="s">
        <v>207</v>
      </c>
      <c r="AI139" s="447">
        <v>2021</v>
      </c>
      <c r="AJ139" s="441">
        <v>40273.25407260871</v>
      </c>
      <c r="AK139" s="441">
        <v>63553.525412507144</v>
      </c>
      <c r="AL139" s="448"/>
      <c r="AM139" s="449"/>
      <c r="AN139" s="450">
        <v>2024</v>
      </c>
      <c r="AO139" s="442">
        <v>39065</v>
      </c>
      <c r="AP139" s="451">
        <v>3</v>
      </c>
      <c r="AQ139" s="442">
        <v>61647</v>
      </c>
      <c r="AR139" s="451">
        <v>2.99</v>
      </c>
      <c r="AS139" s="452"/>
      <c r="AT139" s="449" t="s">
        <v>207</v>
      </c>
      <c r="AU139" s="453" t="s">
        <v>207</v>
      </c>
      <c r="AV139" s="520" t="s">
        <v>3510</v>
      </c>
      <c r="AW139" s="447">
        <v>2021</v>
      </c>
      <c r="AX139" s="441">
        <v>147</v>
      </c>
      <c r="AY139" s="441">
        <v>147</v>
      </c>
      <c r="AZ139" s="448"/>
      <c r="BA139" s="449"/>
      <c r="BB139" s="450">
        <v>2024</v>
      </c>
      <c r="BC139" s="442">
        <v>143</v>
      </c>
      <c r="BD139" s="451">
        <v>2.72</v>
      </c>
      <c r="BE139" s="442">
        <v>143</v>
      </c>
      <c r="BF139" s="451">
        <v>2.72</v>
      </c>
      <c r="BG139" s="452"/>
      <c r="BH139" s="449" t="s">
        <v>207</v>
      </c>
      <c r="BI139" s="453" t="s">
        <v>207</v>
      </c>
      <c r="BJ139" s="520" t="s">
        <v>3511</v>
      </c>
    </row>
    <row r="140" spans="1:62">
      <c r="A140" s="514" t="s">
        <v>1921</v>
      </c>
      <c r="B140" s="515" t="s">
        <v>1922</v>
      </c>
      <c r="C140" s="516">
        <v>2022</v>
      </c>
      <c r="D140" s="513" t="s">
        <v>716</v>
      </c>
      <c r="E140" s="517">
        <v>1083192</v>
      </c>
      <c r="F140" s="435">
        <v>1083192</v>
      </c>
      <c r="G140" s="436">
        <v>44788</v>
      </c>
      <c r="H140" s="461" t="s">
        <v>1908</v>
      </c>
      <c r="I140" s="462" t="s">
        <v>1922</v>
      </c>
      <c r="J140" s="518" t="s">
        <v>1923</v>
      </c>
      <c r="K140" s="464" t="s">
        <v>1922</v>
      </c>
      <c r="L140" s="518" t="s">
        <v>1923</v>
      </c>
      <c r="M140" s="463" t="s">
        <v>1908</v>
      </c>
      <c r="N140" s="461" t="s">
        <v>548</v>
      </c>
      <c r="O140" s="463" t="s">
        <v>96</v>
      </c>
      <c r="P140" s="437" t="s">
        <v>719</v>
      </c>
      <c r="Q140" s="438"/>
      <c r="R140" s="438"/>
      <c r="S140" s="439"/>
      <c r="T140" s="440">
        <v>11988.643462663202</v>
      </c>
      <c r="U140" s="441">
        <v>5</v>
      </c>
      <c r="V140" s="441">
        <v>3</v>
      </c>
      <c r="W140" s="442" t="s">
        <v>207</v>
      </c>
      <c r="X140" s="443">
        <v>2022</v>
      </c>
      <c r="Y140" s="434">
        <v>2024</v>
      </c>
      <c r="Z140" s="519" t="s">
        <v>3512</v>
      </c>
      <c r="AA140" s="445"/>
      <c r="AB140" s="463" t="s">
        <v>207</v>
      </c>
      <c r="AC140" s="446" t="s">
        <v>705</v>
      </c>
      <c r="AD140" s="462" t="s">
        <v>1924</v>
      </c>
      <c r="AE140" s="462" t="s">
        <v>1925</v>
      </c>
      <c r="AF140" s="463" t="s">
        <v>1926</v>
      </c>
      <c r="AG140" s="446"/>
      <c r="AH140" s="463" t="s">
        <v>207</v>
      </c>
      <c r="AI140" s="447">
        <v>2021</v>
      </c>
      <c r="AJ140" s="441">
        <v>21695.586135700003</v>
      </c>
      <c r="AK140" s="441">
        <v>21757.911270700002</v>
      </c>
      <c r="AL140" s="448"/>
      <c r="AM140" s="449"/>
      <c r="AN140" s="450">
        <v>2024</v>
      </c>
      <c r="AO140" s="442">
        <v>21153</v>
      </c>
      <c r="AP140" s="451">
        <v>2.5</v>
      </c>
      <c r="AQ140" s="442">
        <v>21153</v>
      </c>
      <c r="AR140" s="451">
        <v>2.78</v>
      </c>
      <c r="AS140" s="452"/>
      <c r="AT140" s="449" t="s">
        <v>207</v>
      </c>
      <c r="AU140" s="453" t="s">
        <v>207</v>
      </c>
      <c r="AV140" s="520" t="s">
        <v>3513</v>
      </c>
      <c r="AW140" s="447">
        <v>2021</v>
      </c>
      <c r="AX140" s="441"/>
      <c r="AY140" s="441" t="s">
        <v>207</v>
      </c>
      <c r="AZ140" s="448"/>
      <c r="BA140" s="449"/>
      <c r="BB140" s="450">
        <v>2024</v>
      </c>
      <c r="BC140" s="442"/>
      <c r="BD140" s="451" t="s">
        <v>207</v>
      </c>
      <c r="BE140" s="442"/>
      <c r="BF140" s="451" t="s">
        <v>207</v>
      </c>
      <c r="BG140" s="452"/>
      <c r="BH140" s="449" t="s">
        <v>207</v>
      </c>
      <c r="BI140" s="453" t="s">
        <v>207</v>
      </c>
      <c r="BJ140" s="520"/>
    </row>
    <row r="141" spans="1:62">
      <c r="A141" s="514" t="s">
        <v>1927</v>
      </c>
      <c r="B141" s="515" t="s">
        <v>1928</v>
      </c>
      <c r="C141" s="516">
        <v>2022</v>
      </c>
      <c r="D141" s="513" t="s">
        <v>716</v>
      </c>
      <c r="E141" s="517">
        <v>1069193</v>
      </c>
      <c r="F141" s="435">
        <v>1069193</v>
      </c>
      <c r="G141" s="436">
        <v>44771</v>
      </c>
      <c r="H141" s="461" t="s">
        <v>1929</v>
      </c>
      <c r="I141" s="462" t="s">
        <v>1928</v>
      </c>
      <c r="J141" s="518" t="s">
        <v>1930</v>
      </c>
      <c r="K141" s="464" t="s">
        <v>1928</v>
      </c>
      <c r="L141" s="518" t="s">
        <v>1930</v>
      </c>
      <c r="M141" s="463" t="s">
        <v>1929</v>
      </c>
      <c r="N141" s="461" t="s">
        <v>77</v>
      </c>
      <c r="O141" s="463" t="s">
        <v>79</v>
      </c>
      <c r="P141" s="437" t="s">
        <v>719</v>
      </c>
      <c r="Q141" s="438"/>
      <c r="R141" s="438"/>
      <c r="S141" s="439"/>
      <c r="T141" s="440">
        <v>7728.6278375580005</v>
      </c>
      <c r="U141" s="441">
        <v>10</v>
      </c>
      <c r="V141" s="441">
        <v>3</v>
      </c>
      <c r="W141" s="442" t="s">
        <v>207</v>
      </c>
      <c r="X141" s="443">
        <v>2022</v>
      </c>
      <c r="Y141" s="434">
        <v>2024</v>
      </c>
      <c r="Z141" s="519" t="s">
        <v>3514</v>
      </c>
      <c r="AA141" s="445" t="s">
        <v>705</v>
      </c>
      <c r="AB141" s="463" t="s">
        <v>1931</v>
      </c>
      <c r="AC141" s="446"/>
      <c r="AD141" s="462" t="s">
        <v>207</v>
      </c>
      <c r="AE141" s="462" t="s">
        <v>207</v>
      </c>
      <c r="AF141" s="463" t="s">
        <v>207</v>
      </c>
      <c r="AG141" s="446"/>
      <c r="AH141" s="463" t="s">
        <v>207</v>
      </c>
      <c r="AI141" s="447">
        <v>2021</v>
      </c>
      <c r="AJ141" s="441">
        <v>13519</v>
      </c>
      <c r="AK141" s="441">
        <v>11850</v>
      </c>
      <c r="AL141" s="448">
        <v>69.209999999999994</v>
      </c>
      <c r="AM141" s="449" t="s">
        <v>944</v>
      </c>
      <c r="AN141" s="450">
        <v>2024</v>
      </c>
      <c r="AO141" s="442">
        <v>13113.43</v>
      </c>
      <c r="AP141" s="451">
        <v>3</v>
      </c>
      <c r="AQ141" s="442">
        <v>11495</v>
      </c>
      <c r="AR141" s="451">
        <v>2.99</v>
      </c>
      <c r="AS141" s="452">
        <v>67.13</v>
      </c>
      <c r="AT141" s="449" t="s">
        <v>944</v>
      </c>
      <c r="AU141" s="453">
        <v>3</v>
      </c>
      <c r="AV141" s="520" t="s">
        <v>3515</v>
      </c>
      <c r="AW141" s="447">
        <v>2021</v>
      </c>
      <c r="AX141" s="441"/>
      <c r="AY141" s="441" t="s">
        <v>207</v>
      </c>
      <c r="AZ141" s="448"/>
      <c r="BA141" s="449"/>
      <c r="BB141" s="450">
        <v>2024</v>
      </c>
      <c r="BC141" s="442"/>
      <c r="BD141" s="451" t="s">
        <v>207</v>
      </c>
      <c r="BE141" s="442"/>
      <c r="BF141" s="451" t="s">
        <v>207</v>
      </c>
      <c r="BG141" s="452"/>
      <c r="BH141" s="449" t="s">
        <v>207</v>
      </c>
      <c r="BI141" s="453" t="s">
        <v>207</v>
      </c>
      <c r="BJ141" s="520"/>
    </row>
    <row r="142" spans="1:62">
      <c r="A142" s="514" t="s">
        <v>1933</v>
      </c>
      <c r="B142" s="515" t="s">
        <v>1934</v>
      </c>
      <c r="C142" s="516">
        <v>2022</v>
      </c>
      <c r="D142" s="513" t="s">
        <v>716</v>
      </c>
      <c r="E142" s="517">
        <v>1056194</v>
      </c>
      <c r="F142" s="435">
        <v>1056194</v>
      </c>
      <c r="G142" s="436">
        <v>44773</v>
      </c>
      <c r="H142" s="461" t="s">
        <v>1935</v>
      </c>
      <c r="I142" s="462" t="s">
        <v>1934</v>
      </c>
      <c r="J142" s="518" t="s">
        <v>1936</v>
      </c>
      <c r="K142" s="464" t="s">
        <v>1934</v>
      </c>
      <c r="L142" s="518" t="s">
        <v>1937</v>
      </c>
      <c r="M142" s="463" t="s">
        <v>1938</v>
      </c>
      <c r="N142" s="461" t="s">
        <v>57</v>
      </c>
      <c r="O142" s="463" t="s">
        <v>64</v>
      </c>
      <c r="P142" s="437" t="s">
        <v>719</v>
      </c>
      <c r="Q142" s="438"/>
      <c r="R142" s="438"/>
      <c r="S142" s="439"/>
      <c r="T142" s="440">
        <v>10443.985253999999</v>
      </c>
      <c r="U142" s="441">
        <v>9</v>
      </c>
      <c r="V142" s="441">
        <v>4</v>
      </c>
      <c r="W142" s="442" t="s">
        <v>207</v>
      </c>
      <c r="X142" s="443">
        <v>2022</v>
      </c>
      <c r="Y142" s="434">
        <v>2024</v>
      </c>
      <c r="Z142" s="519" t="s">
        <v>3516</v>
      </c>
      <c r="AA142" s="445"/>
      <c r="AB142" s="463" t="s">
        <v>207</v>
      </c>
      <c r="AC142" s="446" t="s">
        <v>705</v>
      </c>
      <c r="AD142" s="462" t="s">
        <v>1939</v>
      </c>
      <c r="AE142" s="462" t="s">
        <v>1940</v>
      </c>
      <c r="AF142" s="463" t="s">
        <v>1941</v>
      </c>
      <c r="AG142" s="446"/>
      <c r="AH142" s="463" t="s">
        <v>207</v>
      </c>
      <c r="AI142" s="447">
        <v>2021</v>
      </c>
      <c r="AJ142" s="441">
        <v>18956</v>
      </c>
      <c r="AK142" s="441">
        <v>19306</v>
      </c>
      <c r="AL142" s="448"/>
      <c r="AM142" s="449"/>
      <c r="AN142" s="450">
        <v>2024</v>
      </c>
      <c r="AO142" s="442">
        <v>18577</v>
      </c>
      <c r="AP142" s="451">
        <v>1.99</v>
      </c>
      <c r="AQ142" s="442">
        <v>18920</v>
      </c>
      <c r="AR142" s="451">
        <v>1.99</v>
      </c>
      <c r="AS142" s="452"/>
      <c r="AT142" s="449" t="s">
        <v>207</v>
      </c>
      <c r="AU142" s="453" t="s">
        <v>207</v>
      </c>
      <c r="AV142" s="520" t="s">
        <v>3517</v>
      </c>
      <c r="AW142" s="447">
        <v>2021</v>
      </c>
      <c r="AX142" s="441"/>
      <c r="AY142" s="441" t="s">
        <v>207</v>
      </c>
      <c r="AZ142" s="448"/>
      <c r="BA142" s="449"/>
      <c r="BB142" s="450">
        <v>2024</v>
      </c>
      <c r="BC142" s="442"/>
      <c r="BD142" s="451" t="s">
        <v>207</v>
      </c>
      <c r="BE142" s="442"/>
      <c r="BF142" s="451" t="s">
        <v>207</v>
      </c>
      <c r="BG142" s="452"/>
      <c r="BH142" s="449" t="s">
        <v>207</v>
      </c>
      <c r="BI142" s="453" t="s">
        <v>207</v>
      </c>
      <c r="BJ142" s="520"/>
    </row>
    <row r="143" spans="1:62">
      <c r="A143" s="514" t="s">
        <v>1943</v>
      </c>
      <c r="B143" s="515" t="s">
        <v>1944</v>
      </c>
      <c r="C143" s="516">
        <v>2022</v>
      </c>
      <c r="D143" s="513" t="s">
        <v>979</v>
      </c>
      <c r="E143" s="517">
        <v>1344196</v>
      </c>
      <c r="F143" s="435">
        <v>1344196</v>
      </c>
      <c r="G143" s="436">
        <v>44767</v>
      </c>
      <c r="H143" s="461" t="s">
        <v>1945</v>
      </c>
      <c r="I143" s="462" t="s">
        <v>1944</v>
      </c>
      <c r="J143" s="518" t="s">
        <v>1946</v>
      </c>
      <c r="K143" s="464" t="s">
        <v>1944</v>
      </c>
      <c r="L143" s="518" t="s">
        <v>1947</v>
      </c>
      <c r="M143" s="463" t="s">
        <v>1948</v>
      </c>
      <c r="N143" s="461" t="s">
        <v>48</v>
      </c>
      <c r="O143" s="463" t="s">
        <v>51</v>
      </c>
      <c r="P143" s="437" t="s">
        <v>719</v>
      </c>
      <c r="Q143" s="438"/>
      <c r="R143" s="438" t="s">
        <v>753</v>
      </c>
      <c r="S143" s="439"/>
      <c r="T143" s="440">
        <v>6067</v>
      </c>
      <c r="U143" s="441">
        <v>111</v>
      </c>
      <c r="V143" s="441">
        <v>2</v>
      </c>
      <c r="W143" s="442">
        <v>1607</v>
      </c>
      <c r="X143" s="443">
        <v>2022</v>
      </c>
      <c r="Y143" s="434">
        <v>2024</v>
      </c>
      <c r="Z143" s="519" t="s">
        <v>3518</v>
      </c>
      <c r="AA143" s="445"/>
      <c r="AB143" s="463" t="s">
        <v>207</v>
      </c>
      <c r="AC143" s="446" t="s">
        <v>705</v>
      </c>
      <c r="AD143" s="462" t="s">
        <v>1949</v>
      </c>
      <c r="AE143" s="462" t="s">
        <v>1950</v>
      </c>
      <c r="AF143" s="463" t="s">
        <v>1951</v>
      </c>
      <c r="AG143" s="446"/>
      <c r="AH143" s="463" t="s">
        <v>207</v>
      </c>
      <c r="AI143" s="447">
        <v>2021</v>
      </c>
      <c r="AJ143" s="441">
        <v>10821</v>
      </c>
      <c r="AK143" s="441">
        <v>10732</v>
      </c>
      <c r="AL143" s="448"/>
      <c r="AM143" s="449"/>
      <c r="AN143" s="450">
        <v>2024</v>
      </c>
      <c r="AO143" s="442">
        <v>10500</v>
      </c>
      <c r="AP143" s="451">
        <v>2.96</v>
      </c>
      <c r="AQ143" s="442">
        <v>10410</v>
      </c>
      <c r="AR143" s="451">
        <v>3</v>
      </c>
      <c r="AS143" s="452"/>
      <c r="AT143" s="449" t="s">
        <v>207</v>
      </c>
      <c r="AU143" s="453" t="s">
        <v>207</v>
      </c>
      <c r="AV143" s="520" t="s">
        <v>3519</v>
      </c>
      <c r="AW143" s="447">
        <v>2021</v>
      </c>
      <c r="AX143" s="441">
        <v>14128</v>
      </c>
      <c r="AY143" s="441">
        <v>14128</v>
      </c>
      <c r="AZ143" s="448"/>
      <c r="BA143" s="449"/>
      <c r="BB143" s="450">
        <v>2024</v>
      </c>
      <c r="BC143" s="442">
        <v>13708</v>
      </c>
      <c r="BD143" s="451">
        <v>2.97</v>
      </c>
      <c r="BE143" s="442">
        <v>13708</v>
      </c>
      <c r="BF143" s="451">
        <v>2.97</v>
      </c>
      <c r="BG143" s="452"/>
      <c r="BH143" s="449" t="s">
        <v>207</v>
      </c>
      <c r="BI143" s="453" t="s">
        <v>207</v>
      </c>
      <c r="BJ143" s="520" t="s">
        <v>3520</v>
      </c>
    </row>
    <row r="144" spans="1:62">
      <c r="A144" s="514" t="s">
        <v>1954</v>
      </c>
      <c r="B144" s="515" t="s">
        <v>1955</v>
      </c>
      <c r="C144" s="516">
        <v>2022</v>
      </c>
      <c r="D144" s="513" t="s">
        <v>750</v>
      </c>
      <c r="E144" s="517">
        <v>3060200</v>
      </c>
      <c r="F144" s="435">
        <v>3060200</v>
      </c>
      <c r="G144" s="436">
        <v>44767</v>
      </c>
      <c r="H144" s="461" t="s">
        <v>1956</v>
      </c>
      <c r="I144" s="462" t="s">
        <v>1955</v>
      </c>
      <c r="J144" s="518" t="s">
        <v>1957</v>
      </c>
      <c r="K144" s="464" t="s">
        <v>1955</v>
      </c>
      <c r="L144" s="518" t="s">
        <v>1957</v>
      </c>
      <c r="M144" s="463" t="s">
        <v>1956</v>
      </c>
      <c r="N144" s="461" t="s">
        <v>57</v>
      </c>
      <c r="O144" s="463" t="s">
        <v>68</v>
      </c>
      <c r="P144" s="437"/>
      <c r="Q144" s="438"/>
      <c r="R144" s="438" t="s">
        <v>753</v>
      </c>
      <c r="S144" s="439"/>
      <c r="T144" s="440" t="s">
        <v>207</v>
      </c>
      <c r="U144" s="441" t="s">
        <v>207</v>
      </c>
      <c r="V144" s="441" t="s">
        <v>207</v>
      </c>
      <c r="W144" s="442">
        <v>266</v>
      </c>
      <c r="X144" s="443">
        <v>2022</v>
      </c>
      <c r="Y144" s="434">
        <v>2024</v>
      </c>
      <c r="Z144" s="519" t="s">
        <v>3521</v>
      </c>
      <c r="AA144" s="445"/>
      <c r="AB144" s="463" t="s">
        <v>207</v>
      </c>
      <c r="AC144" s="446" t="s">
        <v>705</v>
      </c>
      <c r="AD144" s="462" t="s">
        <v>1958</v>
      </c>
      <c r="AE144" s="462" t="s">
        <v>1959</v>
      </c>
      <c r="AF144" s="463" t="s">
        <v>1960</v>
      </c>
      <c r="AG144" s="446"/>
      <c r="AH144" s="463" t="s">
        <v>207</v>
      </c>
      <c r="AI144" s="447">
        <v>2021</v>
      </c>
      <c r="AJ144" s="441"/>
      <c r="AK144" s="441" t="s">
        <v>207</v>
      </c>
      <c r="AL144" s="448"/>
      <c r="AM144" s="449"/>
      <c r="AN144" s="450">
        <v>2024</v>
      </c>
      <c r="AO144" s="442"/>
      <c r="AP144" s="451" t="s">
        <v>207</v>
      </c>
      <c r="AQ144" s="442"/>
      <c r="AR144" s="451" t="s">
        <v>207</v>
      </c>
      <c r="AS144" s="452"/>
      <c r="AT144" s="449" t="s">
        <v>207</v>
      </c>
      <c r="AU144" s="453" t="s">
        <v>207</v>
      </c>
      <c r="AV144" s="520"/>
      <c r="AW144" s="447">
        <v>2021</v>
      </c>
      <c r="AX144" s="441">
        <v>363</v>
      </c>
      <c r="AY144" s="441">
        <v>363</v>
      </c>
      <c r="AZ144" s="448"/>
      <c r="BA144" s="449"/>
      <c r="BB144" s="450">
        <v>2024</v>
      </c>
      <c r="BC144" s="442">
        <v>352</v>
      </c>
      <c r="BD144" s="451">
        <v>3.03</v>
      </c>
      <c r="BE144" s="442">
        <v>352</v>
      </c>
      <c r="BF144" s="451">
        <v>3.03</v>
      </c>
      <c r="BG144" s="452"/>
      <c r="BH144" s="449" t="s">
        <v>207</v>
      </c>
      <c r="BI144" s="453" t="s">
        <v>207</v>
      </c>
      <c r="BJ144" s="520" t="s">
        <v>3522</v>
      </c>
    </row>
    <row r="145" spans="1:62">
      <c r="A145" s="514" t="s">
        <v>1962</v>
      </c>
      <c r="B145" s="515" t="s">
        <v>1963</v>
      </c>
      <c r="C145" s="516">
        <v>2022</v>
      </c>
      <c r="D145" s="513" t="s">
        <v>716</v>
      </c>
      <c r="E145" s="517">
        <v>1069202</v>
      </c>
      <c r="F145" s="435">
        <v>1069202</v>
      </c>
      <c r="G145" s="436">
        <v>44770</v>
      </c>
      <c r="H145" s="461" t="s">
        <v>1964</v>
      </c>
      <c r="I145" s="462" t="s">
        <v>1963</v>
      </c>
      <c r="J145" s="518" t="s">
        <v>1965</v>
      </c>
      <c r="K145" s="464" t="s">
        <v>1963</v>
      </c>
      <c r="L145" s="518" t="s">
        <v>1965</v>
      </c>
      <c r="M145" s="463" t="s">
        <v>1966</v>
      </c>
      <c r="N145" s="461" t="s">
        <v>77</v>
      </c>
      <c r="O145" s="463" t="s">
        <v>79</v>
      </c>
      <c r="P145" s="437" t="s">
        <v>719</v>
      </c>
      <c r="Q145" s="438"/>
      <c r="R145" s="438"/>
      <c r="S145" s="439"/>
      <c r="T145" s="440">
        <v>13629.624272706003</v>
      </c>
      <c r="U145" s="441">
        <v>28</v>
      </c>
      <c r="V145" s="441">
        <v>6</v>
      </c>
      <c r="W145" s="442"/>
      <c r="X145" s="443">
        <v>2022</v>
      </c>
      <c r="Y145" s="434">
        <v>2024</v>
      </c>
      <c r="Z145" s="519" t="s">
        <v>3523</v>
      </c>
      <c r="AA145" s="445"/>
      <c r="AB145" s="463"/>
      <c r="AC145" s="446" t="s">
        <v>705</v>
      </c>
      <c r="AD145" s="462" t="s">
        <v>1967</v>
      </c>
      <c r="AE145" s="462" t="s">
        <v>1968</v>
      </c>
      <c r="AF145" s="463" t="s">
        <v>1969</v>
      </c>
      <c r="AG145" s="446"/>
      <c r="AH145" s="463"/>
      <c r="AI145" s="447">
        <v>2021</v>
      </c>
      <c r="AJ145" s="441">
        <v>19816</v>
      </c>
      <c r="AK145" s="441">
        <v>22393</v>
      </c>
      <c r="AL145" s="448"/>
      <c r="AM145" s="449"/>
      <c r="AN145" s="450">
        <v>2024</v>
      </c>
      <c r="AO145" s="442">
        <v>19581</v>
      </c>
      <c r="AP145" s="451">
        <v>1.18</v>
      </c>
      <c r="AQ145" s="442">
        <v>14388</v>
      </c>
      <c r="AR145" s="451">
        <v>35.74</v>
      </c>
      <c r="AS145" s="452"/>
      <c r="AT145" s="449" t="s">
        <v>207</v>
      </c>
      <c r="AU145" s="453" t="s">
        <v>207</v>
      </c>
      <c r="AV145" s="520" t="s">
        <v>3524</v>
      </c>
      <c r="AW145" s="447">
        <v>2021</v>
      </c>
      <c r="AX145" s="441"/>
      <c r="AY145" s="441" t="s">
        <v>207</v>
      </c>
      <c r="AZ145" s="448" t="s">
        <v>207</v>
      </c>
      <c r="BA145" s="449"/>
      <c r="BB145" s="450">
        <v>2024</v>
      </c>
      <c r="BC145" s="442"/>
      <c r="BD145" s="451" t="s">
        <v>207</v>
      </c>
      <c r="BE145" s="442"/>
      <c r="BF145" s="451" t="s">
        <v>207</v>
      </c>
      <c r="BG145" s="452"/>
      <c r="BH145" s="449" t="s">
        <v>207</v>
      </c>
      <c r="BI145" s="453" t="s">
        <v>207</v>
      </c>
      <c r="BJ145" s="520"/>
    </row>
    <row r="146" spans="1:62">
      <c r="A146" s="514" t="s">
        <v>1972</v>
      </c>
      <c r="B146" s="515" t="s">
        <v>1973</v>
      </c>
      <c r="C146" s="516">
        <v>2022</v>
      </c>
      <c r="D146" s="513" t="s">
        <v>979</v>
      </c>
      <c r="E146" s="517">
        <v>1331203</v>
      </c>
      <c r="F146" s="435">
        <v>1331203</v>
      </c>
      <c r="G146" s="436">
        <v>44771</v>
      </c>
      <c r="H146" s="461" t="s">
        <v>1974</v>
      </c>
      <c r="I146" s="462" t="s">
        <v>1973</v>
      </c>
      <c r="J146" s="518" t="s">
        <v>1975</v>
      </c>
      <c r="K146" s="464" t="s">
        <v>1973</v>
      </c>
      <c r="L146" s="518" t="s">
        <v>1976</v>
      </c>
      <c r="M146" s="463" t="s">
        <v>1977</v>
      </c>
      <c r="N146" s="461" t="s">
        <v>12</v>
      </c>
      <c r="O146" s="463" t="s">
        <v>35</v>
      </c>
      <c r="P146" s="437" t="s">
        <v>719</v>
      </c>
      <c r="Q146" s="438"/>
      <c r="R146" s="438" t="s">
        <v>753</v>
      </c>
      <c r="S146" s="439"/>
      <c r="T146" s="440">
        <v>61571.724913769991</v>
      </c>
      <c r="U146" s="441">
        <v>6</v>
      </c>
      <c r="V146" s="441">
        <v>4</v>
      </c>
      <c r="W146" s="442">
        <v>229</v>
      </c>
      <c r="X146" s="443">
        <v>2022</v>
      </c>
      <c r="Y146" s="434">
        <v>2024</v>
      </c>
      <c r="Z146" s="519" t="s">
        <v>3525</v>
      </c>
      <c r="AA146" s="445"/>
      <c r="AB146" s="463" t="s">
        <v>207</v>
      </c>
      <c r="AC146" s="446" t="s">
        <v>705</v>
      </c>
      <c r="AD146" s="462" t="s">
        <v>1978</v>
      </c>
      <c r="AE146" s="462" t="s">
        <v>1979</v>
      </c>
      <c r="AF146" s="463" t="s">
        <v>1980</v>
      </c>
      <c r="AG146" s="446"/>
      <c r="AH146" s="463" t="s">
        <v>207</v>
      </c>
      <c r="AI146" s="447">
        <v>2021</v>
      </c>
      <c r="AJ146" s="441">
        <v>113550</v>
      </c>
      <c r="AK146" s="441">
        <v>111908</v>
      </c>
      <c r="AL146" s="448"/>
      <c r="AM146" s="449"/>
      <c r="AN146" s="450">
        <v>2024</v>
      </c>
      <c r="AO146" s="442">
        <v>110143</v>
      </c>
      <c r="AP146" s="451">
        <v>3</v>
      </c>
      <c r="AQ146" s="442">
        <v>108551</v>
      </c>
      <c r="AR146" s="451">
        <v>2.99</v>
      </c>
      <c r="AS146" s="452"/>
      <c r="AT146" s="449" t="s">
        <v>207</v>
      </c>
      <c r="AU146" s="453" t="s">
        <v>207</v>
      </c>
      <c r="AV146" s="520" t="s">
        <v>3526</v>
      </c>
      <c r="AW146" s="447">
        <v>2021</v>
      </c>
      <c r="AX146" s="441">
        <v>238</v>
      </c>
      <c r="AY146" s="441">
        <v>238</v>
      </c>
      <c r="AZ146" s="448">
        <v>0.13839969249681769</v>
      </c>
      <c r="BA146" s="449" t="s">
        <v>850</v>
      </c>
      <c r="BB146" s="450">
        <v>2024</v>
      </c>
      <c r="BC146" s="442">
        <v>230.85999999999999</v>
      </c>
      <c r="BD146" s="451">
        <v>3</v>
      </c>
      <c r="BE146" s="442">
        <v>230.85999999999999</v>
      </c>
      <c r="BF146" s="451">
        <v>3</v>
      </c>
      <c r="BG146" s="452">
        <v>0.13424770172191317</v>
      </c>
      <c r="BH146" s="449" t="s">
        <v>850</v>
      </c>
      <c r="BI146" s="453">
        <v>2.99</v>
      </c>
      <c r="BJ146" s="520" t="s">
        <v>3527</v>
      </c>
    </row>
    <row r="147" spans="1:62">
      <c r="A147" s="514" t="s">
        <v>1981</v>
      </c>
      <c r="B147" s="515" t="s">
        <v>1982</v>
      </c>
      <c r="C147" s="516">
        <v>2022</v>
      </c>
      <c r="D147" s="513" t="s">
        <v>750</v>
      </c>
      <c r="E147" s="517">
        <v>3055204</v>
      </c>
      <c r="F147" s="435">
        <v>3055204</v>
      </c>
      <c r="G147" s="436">
        <v>44773</v>
      </c>
      <c r="H147" s="461" t="s">
        <v>1983</v>
      </c>
      <c r="I147" s="462" t="s">
        <v>1982</v>
      </c>
      <c r="J147" s="518" t="s">
        <v>1984</v>
      </c>
      <c r="K147" s="464" t="s">
        <v>1982</v>
      </c>
      <c r="L147" s="518" t="s">
        <v>1984</v>
      </c>
      <c r="M147" s="463" t="s">
        <v>1983</v>
      </c>
      <c r="N147" s="461" t="s">
        <v>57</v>
      </c>
      <c r="O147" s="463" t="s">
        <v>63</v>
      </c>
      <c r="P147" s="437"/>
      <c r="Q147" s="438"/>
      <c r="R147" s="438" t="s">
        <v>753</v>
      </c>
      <c r="S147" s="439"/>
      <c r="T147" s="440" t="s">
        <v>207</v>
      </c>
      <c r="U147" s="441" t="s">
        <v>207</v>
      </c>
      <c r="V147" s="441" t="s">
        <v>207</v>
      </c>
      <c r="W147" s="442">
        <v>160</v>
      </c>
      <c r="X147" s="443">
        <v>2022</v>
      </c>
      <c r="Y147" s="434">
        <v>2024</v>
      </c>
      <c r="Z147" s="519" t="s">
        <v>3528</v>
      </c>
      <c r="AA147" s="445"/>
      <c r="AB147" s="463" t="s">
        <v>207</v>
      </c>
      <c r="AC147" s="446" t="s">
        <v>705</v>
      </c>
      <c r="AD147" s="462" t="s">
        <v>1985</v>
      </c>
      <c r="AE147" s="462" t="s">
        <v>1986</v>
      </c>
      <c r="AF147" s="463" t="s">
        <v>1987</v>
      </c>
      <c r="AG147" s="446"/>
      <c r="AH147" s="463" t="s">
        <v>207</v>
      </c>
      <c r="AI147" s="447">
        <v>2021</v>
      </c>
      <c r="AJ147" s="441"/>
      <c r="AK147" s="441" t="s">
        <v>207</v>
      </c>
      <c r="AL147" s="448"/>
      <c r="AM147" s="449"/>
      <c r="AN147" s="450">
        <v>2024</v>
      </c>
      <c r="AO147" s="442"/>
      <c r="AP147" s="451" t="s">
        <v>207</v>
      </c>
      <c r="AQ147" s="442"/>
      <c r="AR147" s="451" t="s">
        <v>207</v>
      </c>
      <c r="AS147" s="452"/>
      <c r="AT147" s="449" t="s">
        <v>207</v>
      </c>
      <c r="AU147" s="453" t="s">
        <v>207</v>
      </c>
      <c r="AV147" s="520"/>
      <c r="AW147" s="447">
        <v>2021</v>
      </c>
      <c r="AX147" s="441">
        <v>800</v>
      </c>
      <c r="AY147" s="441">
        <v>800</v>
      </c>
      <c r="AZ147" s="448">
        <v>1.05</v>
      </c>
      <c r="BA147" s="449" t="s">
        <v>1003</v>
      </c>
      <c r="BB147" s="450">
        <v>2024</v>
      </c>
      <c r="BC147" s="442">
        <v>776</v>
      </c>
      <c r="BD147" s="451">
        <v>3</v>
      </c>
      <c r="BE147" s="442">
        <v>776</v>
      </c>
      <c r="BF147" s="451">
        <v>3</v>
      </c>
      <c r="BG147" s="452">
        <v>1.0189999999999999</v>
      </c>
      <c r="BH147" s="449" t="s">
        <v>1003</v>
      </c>
      <c r="BI147" s="453">
        <v>2.95</v>
      </c>
      <c r="BJ147" s="520" t="s">
        <v>3529</v>
      </c>
    </row>
    <row r="148" spans="1:62">
      <c r="A148" s="514" t="s">
        <v>1988</v>
      </c>
      <c r="B148" s="515" t="s">
        <v>1989</v>
      </c>
      <c r="C148" s="516">
        <v>2022</v>
      </c>
      <c r="D148" s="513" t="s">
        <v>3530</v>
      </c>
      <c r="E148" s="517">
        <v>1343205</v>
      </c>
      <c r="F148" s="435">
        <v>1343205</v>
      </c>
      <c r="G148" s="436">
        <v>44771</v>
      </c>
      <c r="H148" s="461" t="s">
        <v>1990</v>
      </c>
      <c r="I148" s="462" t="s">
        <v>1989</v>
      </c>
      <c r="J148" s="518" t="s">
        <v>1991</v>
      </c>
      <c r="K148" s="464" t="s">
        <v>1989</v>
      </c>
      <c r="L148" s="518" t="s">
        <v>1991</v>
      </c>
      <c r="M148" s="463" t="s">
        <v>1990</v>
      </c>
      <c r="N148" s="461" t="s">
        <v>48</v>
      </c>
      <c r="O148" s="463" t="s">
        <v>50</v>
      </c>
      <c r="P148" s="437" t="s">
        <v>719</v>
      </c>
      <c r="Q148" s="437"/>
      <c r="R148" s="438" t="s">
        <v>753</v>
      </c>
      <c r="S148" s="439" t="s">
        <v>2466</v>
      </c>
      <c r="T148" s="440">
        <v>1000</v>
      </c>
      <c r="U148" s="441">
        <v>45</v>
      </c>
      <c r="V148" s="441">
        <v>0</v>
      </c>
      <c r="W148" s="442">
        <v>539</v>
      </c>
      <c r="X148" s="443">
        <v>2022</v>
      </c>
      <c r="Y148" s="434">
        <v>2024</v>
      </c>
      <c r="Z148" s="519" t="s">
        <v>3531</v>
      </c>
      <c r="AA148" s="445" t="s">
        <v>705</v>
      </c>
      <c r="AB148" s="463" t="s">
        <v>1992</v>
      </c>
      <c r="AC148" s="446"/>
      <c r="AD148" s="462" t="s">
        <v>207</v>
      </c>
      <c r="AE148" s="462" t="s">
        <v>207</v>
      </c>
      <c r="AF148" s="463" t="s">
        <v>207</v>
      </c>
      <c r="AG148" s="446"/>
      <c r="AH148" s="463" t="s">
        <v>207</v>
      </c>
      <c r="AI148" s="447">
        <v>2021</v>
      </c>
      <c r="AJ148" s="441">
        <v>1899</v>
      </c>
      <c r="AK148" s="441">
        <v>1931</v>
      </c>
      <c r="AL148" s="448"/>
      <c r="AM148" s="449"/>
      <c r="AN148" s="450">
        <v>2024</v>
      </c>
      <c r="AO148" s="442">
        <v>1842</v>
      </c>
      <c r="AP148" s="451">
        <v>3</v>
      </c>
      <c r="AQ148" s="442">
        <v>1873</v>
      </c>
      <c r="AR148" s="451">
        <v>3</v>
      </c>
      <c r="AS148" s="452"/>
      <c r="AT148" s="449" t="s">
        <v>207</v>
      </c>
      <c r="AU148" s="453" t="s">
        <v>207</v>
      </c>
      <c r="AV148" s="520" t="s">
        <v>3532</v>
      </c>
      <c r="AW148" s="447">
        <v>2021</v>
      </c>
      <c r="AX148" s="441">
        <v>21875</v>
      </c>
      <c r="AY148" s="441">
        <v>21875</v>
      </c>
      <c r="AZ148" s="448"/>
      <c r="BA148" s="449"/>
      <c r="BB148" s="450">
        <v>2024</v>
      </c>
      <c r="BC148" s="442">
        <v>21219</v>
      </c>
      <c r="BD148" s="451">
        <v>2.99</v>
      </c>
      <c r="BE148" s="442">
        <v>21219</v>
      </c>
      <c r="BF148" s="451">
        <v>2.99</v>
      </c>
      <c r="BG148" s="452"/>
      <c r="BH148" s="449" t="s">
        <v>207</v>
      </c>
      <c r="BI148" s="453" t="s">
        <v>207</v>
      </c>
      <c r="BJ148" s="520" t="s">
        <v>3532</v>
      </c>
    </row>
    <row r="149" spans="1:62">
      <c r="A149" s="514" t="s">
        <v>1995</v>
      </c>
      <c r="B149" s="515" t="s">
        <v>1996</v>
      </c>
      <c r="C149" s="516">
        <v>2022</v>
      </c>
      <c r="D149" s="513" t="s">
        <v>716</v>
      </c>
      <c r="E149" s="517">
        <v>1060206</v>
      </c>
      <c r="F149" s="435">
        <v>1060206</v>
      </c>
      <c r="G149" s="436">
        <v>44771</v>
      </c>
      <c r="H149" s="461" t="s">
        <v>1997</v>
      </c>
      <c r="I149" s="462" t="s">
        <v>1996</v>
      </c>
      <c r="J149" s="518" t="s">
        <v>1998</v>
      </c>
      <c r="K149" s="464" t="s">
        <v>1996</v>
      </c>
      <c r="L149" s="518" t="s">
        <v>1999</v>
      </c>
      <c r="M149" s="463" t="s">
        <v>2000</v>
      </c>
      <c r="N149" s="461" t="s">
        <v>57</v>
      </c>
      <c r="O149" s="463" t="s">
        <v>68</v>
      </c>
      <c r="P149" s="437" t="s">
        <v>719</v>
      </c>
      <c r="Q149" s="438"/>
      <c r="R149" s="438"/>
      <c r="S149" s="439"/>
      <c r="T149" s="440">
        <v>2302</v>
      </c>
      <c r="U149" s="441">
        <v>17</v>
      </c>
      <c r="V149" s="441">
        <v>1</v>
      </c>
      <c r="W149" s="442" t="s">
        <v>207</v>
      </c>
      <c r="X149" s="443">
        <v>2022</v>
      </c>
      <c r="Y149" s="434">
        <v>2024</v>
      </c>
      <c r="Z149" s="519" t="s">
        <v>3533</v>
      </c>
      <c r="AA149" s="445" t="s">
        <v>705</v>
      </c>
      <c r="AB149" s="463" t="s">
        <v>2001</v>
      </c>
      <c r="AC149" s="446"/>
      <c r="AD149" s="462" t="s">
        <v>207</v>
      </c>
      <c r="AE149" s="462" t="s">
        <v>207</v>
      </c>
      <c r="AF149" s="463" t="s">
        <v>207</v>
      </c>
      <c r="AG149" s="446"/>
      <c r="AH149" s="463" t="s">
        <v>207</v>
      </c>
      <c r="AI149" s="447">
        <v>2021</v>
      </c>
      <c r="AJ149" s="441">
        <v>4076</v>
      </c>
      <c r="AK149" s="441">
        <v>4051</v>
      </c>
      <c r="AL149" s="448">
        <v>51.42</v>
      </c>
      <c r="AM149" s="449" t="s">
        <v>764</v>
      </c>
      <c r="AN149" s="450">
        <v>2024</v>
      </c>
      <c r="AO149" s="442">
        <v>3953</v>
      </c>
      <c r="AP149" s="451">
        <v>3.01</v>
      </c>
      <c r="AQ149" s="442">
        <v>3939</v>
      </c>
      <c r="AR149" s="451">
        <v>2.76</v>
      </c>
      <c r="AS149" s="452">
        <v>49.87</v>
      </c>
      <c r="AT149" s="449" t="s">
        <v>764</v>
      </c>
      <c r="AU149" s="453">
        <v>3.01</v>
      </c>
      <c r="AV149" s="520" t="s">
        <v>3534</v>
      </c>
      <c r="AW149" s="447">
        <v>2021</v>
      </c>
      <c r="AX149" s="441"/>
      <c r="AY149" s="441" t="s">
        <v>207</v>
      </c>
      <c r="AZ149" s="448"/>
      <c r="BA149" s="449"/>
      <c r="BB149" s="450">
        <v>2024</v>
      </c>
      <c r="BC149" s="442"/>
      <c r="BD149" s="451" t="s">
        <v>207</v>
      </c>
      <c r="BE149" s="442"/>
      <c r="BF149" s="451" t="s">
        <v>207</v>
      </c>
      <c r="BG149" s="452"/>
      <c r="BH149" s="449" t="s">
        <v>207</v>
      </c>
      <c r="BI149" s="453" t="s">
        <v>207</v>
      </c>
      <c r="BJ149" s="520"/>
    </row>
    <row r="150" spans="1:62">
      <c r="A150" s="514" t="s">
        <v>2002</v>
      </c>
      <c r="B150" s="515" t="s">
        <v>2003</v>
      </c>
      <c r="C150" s="516">
        <v>2022</v>
      </c>
      <c r="D150" s="513" t="s">
        <v>716</v>
      </c>
      <c r="E150" s="517">
        <v>1029207</v>
      </c>
      <c r="F150" s="435">
        <v>1029207</v>
      </c>
      <c r="G150" s="436">
        <v>44763</v>
      </c>
      <c r="H150" s="461" t="s">
        <v>2004</v>
      </c>
      <c r="I150" s="462" t="s">
        <v>2003</v>
      </c>
      <c r="J150" s="518" t="s">
        <v>2005</v>
      </c>
      <c r="K150" s="464" t="s">
        <v>2003</v>
      </c>
      <c r="L150" s="518" t="s">
        <v>2006</v>
      </c>
      <c r="M150" s="463" t="s">
        <v>2004</v>
      </c>
      <c r="N150" s="461" t="s">
        <v>12</v>
      </c>
      <c r="O150" s="463" t="s">
        <v>33</v>
      </c>
      <c r="P150" s="437" t="s">
        <v>719</v>
      </c>
      <c r="Q150" s="438"/>
      <c r="R150" s="438"/>
      <c r="S150" s="439"/>
      <c r="T150" s="440">
        <v>1873.5293947199998</v>
      </c>
      <c r="U150" s="441">
        <v>4</v>
      </c>
      <c r="V150" s="441">
        <v>1</v>
      </c>
      <c r="W150" s="442" t="s">
        <v>207</v>
      </c>
      <c r="X150" s="443">
        <v>2022</v>
      </c>
      <c r="Y150" s="434">
        <v>2024</v>
      </c>
      <c r="Z150" s="519" t="s">
        <v>3535</v>
      </c>
      <c r="AA150" s="445"/>
      <c r="AB150" s="463" t="s">
        <v>207</v>
      </c>
      <c r="AC150" s="446" t="s">
        <v>705</v>
      </c>
      <c r="AD150" s="462" t="s">
        <v>2007</v>
      </c>
      <c r="AE150" s="462" t="s">
        <v>2008</v>
      </c>
      <c r="AF150" s="463" t="s">
        <v>2009</v>
      </c>
      <c r="AG150" s="446"/>
      <c r="AH150" s="463" t="s">
        <v>207</v>
      </c>
      <c r="AI150" s="447">
        <v>2021</v>
      </c>
      <c r="AJ150" s="441">
        <v>3379</v>
      </c>
      <c r="AK150" s="441">
        <v>3345</v>
      </c>
      <c r="AL150" s="448"/>
      <c r="AM150" s="449"/>
      <c r="AN150" s="450">
        <v>2024</v>
      </c>
      <c r="AO150" s="442">
        <v>3377</v>
      </c>
      <c r="AP150" s="451">
        <v>0.05</v>
      </c>
      <c r="AQ150" s="442">
        <v>3342</v>
      </c>
      <c r="AR150" s="451">
        <v>0.08</v>
      </c>
      <c r="AS150" s="452"/>
      <c r="AT150" s="449" t="s">
        <v>207</v>
      </c>
      <c r="AU150" s="453" t="s">
        <v>207</v>
      </c>
      <c r="AV150" s="520" t="s">
        <v>3536</v>
      </c>
      <c r="AW150" s="447">
        <v>2021</v>
      </c>
      <c r="AX150" s="441"/>
      <c r="AY150" s="441" t="s">
        <v>207</v>
      </c>
      <c r="AZ150" s="448"/>
      <c r="BA150" s="449"/>
      <c r="BB150" s="450">
        <v>2024</v>
      </c>
      <c r="BC150" s="442"/>
      <c r="BD150" s="451" t="s">
        <v>207</v>
      </c>
      <c r="BE150" s="442"/>
      <c r="BF150" s="451" t="s">
        <v>207</v>
      </c>
      <c r="BG150" s="452"/>
      <c r="BH150" s="449" t="s">
        <v>207</v>
      </c>
      <c r="BI150" s="453" t="s">
        <v>207</v>
      </c>
      <c r="BJ150" s="520"/>
    </row>
    <row r="151" spans="1:62">
      <c r="A151" s="514" t="s">
        <v>2011</v>
      </c>
      <c r="B151" s="515" t="s">
        <v>2012</v>
      </c>
      <c r="C151" s="516">
        <v>2022</v>
      </c>
      <c r="D151" s="513" t="s">
        <v>716</v>
      </c>
      <c r="E151" s="517">
        <v>1031208</v>
      </c>
      <c r="F151" s="435">
        <v>1031208</v>
      </c>
      <c r="G151" s="436">
        <v>44771</v>
      </c>
      <c r="H151" s="461" t="s">
        <v>2013</v>
      </c>
      <c r="I151" s="462" t="s">
        <v>2012</v>
      </c>
      <c r="J151" s="518" t="s">
        <v>2014</v>
      </c>
      <c r="K151" s="464" t="s">
        <v>2012</v>
      </c>
      <c r="L151" s="518" t="s">
        <v>2014</v>
      </c>
      <c r="M151" s="463" t="s">
        <v>2013</v>
      </c>
      <c r="N151" s="461" t="s">
        <v>12</v>
      </c>
      <c r="O151" s="463" t="s">
        <v>35</v>
      </c>
      <c r="P151" s="437" t="s">
        <v>719</v>
      </c>
      <c r="Q151" s="438"/>
      <c r="R151" s="438"/>
      <c r="S151" s="439"/>
      <c r="T151" s="440">
        <v>4631.7091692180011</v>
      </c>
      <c r="U151" s="441">
        <v>2</v>
      </c>
      <c r="V151" s="441">
        <v>1</v>
      </c>
      <c r="W151" s="442" t="s">
        <v>207</v>
      </c>
      <c r="X151" s="443">
        <v>2022</v>
      </c>
      <c r="Y151" s="434">
        <v>2024</v>
      </c>
      <c r="Z151" s="519" t="s">
        <v>3537</v>
      </c>
      <c r="AA151" s="445" t="s">
        <v>705</v>
      </c>
      <c r="AB151" s="463" t="s">
        <v>2015</v>
      </c>
      <c r="AC151" s="446"/>
      <c r="AD151" s="462" t="s">
        <v>207</v>
      </c>
      <c r="AE151" s="462" t="s">
        <v>207</v>
      </c>
      <c r="AF151" s="463" t="s">
        <v>207</v>
      </c>
      <c r="AG151" s="446"/>
      <c r="AH151" s="463" t="s">
        <v>207</v>
      </c>
      <c r="AI151" s="447">
        <v>2021</v>
      </c>
      <c r="AJ151" s="441">
        <v>8477</v>
      </c>
      <c r="AK151" s="441">
        <v>8417</v>
      </c>
      <c r="AL151" s="448"/>
      <c r="AM151" s="449"/>
      <c r="AN151" s="450">
        <v>2024</v>
      </c>
      <c r="AO151" s="442">
        <v>10000</v>
      </c>
      <c r="AP151" s="451">
        <v>-17.97</v>
      </c>
      <c r="AQ151" s="442">
        <v>9800</v>
      </c>
      <c r="AR151" s="451">
        <v>-16.440000000000001</v>
      </c>
      <c r="AS151" s="452"/>
      <c r="AT151" s="449" t="s">
        <v>207</v>
      </c>
      <c r="AU151" s="453">
        <v>3</v>
      </c>
      <c r="AV151" s="520" t="s">
        <v>3538</v>
      </c>
      <c r="AW151" s="447">
        <v>2021</v>
      </c>
      <c r="AX151" s="441"/>
      <c r="AY151" s="441" t="s">
        <v>207</v>
      </c>
      <c r="AZ151" s="448"/>
      <c r="BA151" s="449"/>
      <c r="BB151" s="450">
        <v>2024</v>
      </c>
      <c r="BC151" s="442"/>
      <c r="BD151" s="451" t="s">
        <v>207</v>
      </c>
      <c r="BE151" s="442"/>
      <c r="BF151" s="451" t="s">
        <v>207</v>
      </c>
      <c r="BG151" s="452"/>
      <c r="BH151" s="449" t="s">
        <v>207</v>
      </c>
      <c r="BI151" s="453" t="s">
        <v>207</v>
      </c>
      <c r="BJ151" s="520"/>
    </row>
    <row r="152" spans="1:62">
      <c r="A152" s="514" t="s">
        <v>2017</v>
      </c>
      <c r="B152" s="515" t="s">
        <v>2018</v>
      </c>
      <c r="C152" s="516">
        <v>2022</v>
      </c>
      <c r="D152" s="513" t="s">
        <v>716</v>
      </c>
      <c r="E152" s="517">
        <v>1047209</v>
      </c>
      <c r="F152" s="435">
        <v>1047209</v>
      </c>
      <c r="G152" s="436">
        <v>44757</v>
      </c>
      <c r="H152" s="461" t="s">
        <v>2019</v>
      </c>
      <c r="I152" s="462" t="s">
        <v>2018</v>
      </c>
      <c r="J152" s="518" t="s">
        <v>2020</v>
      </c>
      <c r="K152" s="464" t="s">
        <v>2018</v>
      </c>
      <c r="L152" s="518" t="s">
        <v>2020</v>
      </c>
      <c r="M152" s="463" t="s">
        <v>2019</v>
      </c>
      <c r="N152" s="461" t="s">
        <v>48</v>
      </c>
      <c r="O152" s="463" t="s">
        <v>54</v>
      </c>
      <c r="P152" s="437" t="s">
        <v>719</v>
      </c>
      <c r="Q152" s="438"/>
      <c r="R152" s="438"/>
      <c r="S152" s="439"/>
      <c r="T152" s="440">
        <v>1765.6975620000003</v>
      </c>
      <c r="U152" s="441">
        <v>2</v>
      </c>
      <c r="V152" s="441">
        <v>1</v>
      </c>
      <c r="W152" s="442" t="s">
        <v>207</v>
      </c>
      <c r="X152" s="443">
        <v>2022</v>
      </c>
      <c r="Y152" s="434">
        <v>2024</v>
      </c>
      <c r="Z152" s="519" t="s">
        <v>3539</v>
      </c>
      <c r="AA152" s="445" t="s">
        <v>705</v>
      </c>
      <c r="AB152" s="463" t="s">
        <v>2021</v>
      </c>
      <c r="AC152" s="446"/>
      <c r="AD152" s="462" t="s">
        <v>207</v>
      </c>
      <c r="AE152" s="462" t="s">
        <v>207</v>
      </c>
      <c r="AF152" s="463" t="s">
        <v>207</v>
      </c>
      <c r="AG152" s="446"/>
      <c r="AH152" s="463" t="s">
        <v>207</v>
      </c>
      <c r="AI152" s="447">
        <v>2021</v>
      </c>
      <c r="AJ152" s="441">
        <v>3272</v>
      </c>
      <c r="AK152" s="441">
        <v>3249</v>
      </c>
      <c r="AL152" s="448">
        <v>58.5</v>
      </c>
      <c r="AM152" s="449" t="s">
        <v>985</v>
      </c>
      <c r="AN152" s="450">
        <v>2024</v>
      </c>
      <c r="AO152" s="442">
        <v>3174</v>
      </c>
      <c r="AP152" s="451">
        <v>2.99</v>
      </c>
      <c r="AQ152" s="442">
        <v>3152</v>
      </c>
      <c r="AR152" s="451">
        <v>2.98</v>
      </c>
      <c r="AS152" s="452">
        <v>56.74</v>
      </c>
      <c r="AT152" s="449" t="s">
        <v>985</v>
      </c>
      <c r="AU152" s="453">
        <v>3</v>
      </c>
      <c r="AV152" s="520" t="s">
        <v>3540</v>
      </c>
      <c r="AW152" s="447">
        <v>2021</v>
      </c>
      <c r="AX152" s="441"/>
      <c r="AY152" s="441" t="s">
        <v>207</v>
      </c>
      <c r="AZ152" s="448"/>
      <c r="BA152" s="449"/>
      <c r="BB152" s="450">
        <v>2024</v>
      </c>
      <c r="BC152" s="442"/>
      <c r="BD152" s="451" t="s">
        <v>207</v>
      </c>
      <c r="BE152" s="442"/>
      <c r="BF152" s="451" t="s">
        <v>207</v>
      </c>
      <c r="BG152" s="452"/>
      <c r="BH152" s="449" t="s">
        <v>207</v>
      </c>
      <c r="BI152" s="453" t="s">
        <v>207</v>
      </c>
      <c r="BJ152" s="520"/>
    </row>
    <row r="153" spans="1:62">
      <c r="A153" s="514" t="s">
        <v>2023</v>
      </c>
      <c r="B153" s="515" t="s">
        <v>2024</v>
      </c>
      <c r="C153" s="516">
        <v>2022</v>
      </c>
      <c r="D153" s="513" t="s">
        <v>716</v>
      </c>
      <c r="E153" s="517">
        <v>1078213</v>
      </c>
      <c r="F153" s="435">
        <v>1078213</v>
      </c>
      <c r="G153" s="436">
        <v>44750</v>
      </c>
      <c r="H153" s="461" t="s">
        <v>2025</v>
      </c>
      <c r="I153" s="462" t="s">
        <v>2024</v>
      </c>
      <c r="J153" s="518" t="s">
        <v>2026</v>
      </c>
      <c r="K153" s="464" t="s">
        <v>2024</v>
      </c>
      <c r="L153" s="518" t="s">
        <v>2027</v>
      </c>
      <c r="M153" s="463" t="s">
        <v>2025</v>
      </c>
      <c r="N153" s="461" t="s">
        <v>86</v>
      </c>
      <c r="O153" s="463" t="s">
        <v>88</v>
      </c>
      <c r="P153" s="437" t="s">
        <v>719</v>
      </c>
      <c r="Q153" s="438"/>
      <c r="R153" s="438"/>
      <c r="S153" s="439"/>
      <c r="T153" s="440">
        <v>8058.1927373668959</v>
      </c>
      <c r="U153" s="441">
        <v>154</v>
      </c>
      <c r="V153" s="441">
        <v>0</v>
      </c>
      <c r="W153" s="442" t="s">
        <v>207</v>
      </c>
      <c r="X153" s="443">
        <v>2022</v>
      </c>
      <c r="Y153" s="434">
        <v>2024</v>
      </c>
      <c r="Z153" s="519" t="s">
        <v>3541</v>
      </c>
      <c r="AA153" s="445"/>
      <c r="AB153" s="463" t="s">
        <v>207</v>
      </c>
      <c r="AC153" s="446" t="s">
        <v>705</v>
      </c>
      <c r="AD153" s="462" t="s">
        <v>2028</v>
      </c>
      <c r="AE153" s="462" t="s">
        <v>2025</v>
      </c>
      <c r="AF153" s="463" t="s">
        <v>2029</v>
      </c>
      <c r="AG153" s="446"/>
      <c r="AH153" s="463" t="s">
        <v>207</v>
      </c>
      <c r="AI153" s="447">
        <v>2021</v>
      </c>
      <c r="AJ153" s="441">
        <v>13923</v>
      </c>
      <c r="AK153" s="441">
        <v>12755</v>
      </c>
      <c r="AL153" s="448">
        <v>9</v>
      </c>
      <c r="AM153" s="449" t="s">
        <v>2585</v>
      </c>
      <c r="AN153" s="450">
        <v>2024</v>
      </c>
      <c r="AO153" s="442">
        <v>13505</v>
      </c>
      <c r="AP153" s="451">
        <v>3</v>
      </c>
      <c r="AQ153" s="442">
        <v>12372</v>
      </c>
      <c r="AR153" s="451">
        <v>3</v>
      </c>
      <c r="AS153" s="452">
        <v>8.6999999999999993</v>
      </c>
      <c r="AT153" s="449" t="s">
        <v>2585</v>
      </c>
      <c r="AU153" s="453">
        <v>3.33</v>
      </c>
      <c r="AV153" s="520" t="s">
        <v>3542</v>
      </c>
      <c r="AW153" s="447">
        <v>2021</v>
      </c>
      <c r="AX153" s="441"/>
      <c r="AY153" s="441" t="s">
        <v>207</v>
      </c>
      <c r="AZ153" s="448"/>
      <c r="BA153" s="449"/>
      <c r="BB153" s="450">
        <v>2024</v>
      </c>
      <c r="BC153" s="442"/>
      <c r="BD153" s="451" t="s">
        <v>207</v>
      </c>
      <c r="BE153" s="442"/>
      <c r="BF153" s="451" t="s">
        <v>207</v>
      </c>
      <c r="BG153" s="452"/>
      <c r="BH153" s="449" t="s">
        <v>207</v>
      </c>
      <c r="BI153" s="453" t="s">
        <v>207</v>
      </c>
      <c r="BJ153" s="520"/>
    </row>
    <row r="154" spans="1:62">
      <c r="A154" s="514" t="s">
        <v>2031</v>
      </c>
      <c r="B154" s="515" t="s">
        <v>2032</v>
      </c>
      <c r="C154" s="516">
        <v>2022</v>
      </c>
      <c r="D154" s="513" t="s">
        <v>716</v>
      </c>
      <c r="E154" s="517">
        <v>1080214</v>
      </c>
      <c r="F154" s="435">
        <v>1080214</v>
      </c>
      <c r="G154" s="436">
        <v>44770</v>
      </c>
      <c r="H154" s="461" t="s">
        <v>2033</v>
      </c>
      <c r="I154" s="462" t="s">
        <v>2032</v>
      </c>
      <c r="J154" s="518" t="s">
        <v>2034</v>
      </c>
      <c r="K154" s="464" t="s">
        <v>2032</v>
      </c>
      <c r="L154" s="518" t="s">
        <v>2034</v>
      </c>
      <c r="M154" s="463" t="s">
        <v>2035</v>
      </c>
      <c r="N154" s="461" t="s">
        <v>90</v>
      </c>
      <c r="O154" s="463" t="s">
        <v>92</v>
      </c>
      <c r="P154" s="437" t="s">
        <v>719</v>
      </c>
      <c r="Q154" s="438"/>
      <c r="R154" s="438"/>
      <c r="S154" s="439"/>
      <c r="T154" s="440">
        <v>2586.4167680003998</v>
      </c>
      <c r="U154" s="441">
        <v>7</v>
      </c>
      <c r="V154" s="441">
        <v>2</v>
      </c>
      <c r="W154" s="442" t="s">
        <v>207</v>
      </c>
      <c r="X154" s="443">
        <v>2022</v>
      </c>
      <c r="Y154" s="434">
        <v>2024</v>
      </c>
      <c r="Z154" s="519" t="s">
        <v>3543</v>
      </c>
      <c r="AA154" s="445"/>
      <c r="AB154" s="463" t="s">
        <v>207</v>
      </c>
      <c r="AC154" s="446" t="s">
        <v>705</v>
      </c>
      <c r="AD154" s="462" t="s">
        <v>2036</v>
      </c>
      <c r="AE154" s="462" t="s">
        <v>2035</v>
      </c>
      <c r="AF154" s="463" t="s">
        <v>2037</v>
      </c>
      <c r="AG154" s="446"/>
      <c r="AH154" s="463" t="s">
        <v>207</v>
      </c>
      <c r="AI154" s="447">
        <v>2021</v>
      </c>
      <c r="AJ154" s="441">
        <v>4821</v>
      </c>
      <c r="AK154" s="441">
        <v>5142</v>
      </c>
      <c r="AL154" s="448">
        <v>24.05</v>
      </c>
      <c r="AM154" s="449" t="s">
        <v>966</v>
      </c>
      <c r="AN154" s="450">
        <v>2024</v>
      </c>
      <c r="AO154" s="442">
        <v>4773</v>
      </c>
      <c r="AP154" s="451">
        <v>0.99</v>
      </c>
      <c r="AQ154" s="442">
        <v>5091</v>
      </c>
      <c r="AR154" s="451">
        <v>0.99</v>
      </c>
      <c r="AS154" s="452">
        <v>23.81</v>
      </c>
      <c r="AT154" s="449" t="s">
        <v>966</v>
      </c>
      <c r="AU154" s="453">
        <v>0.99</v>
      </c>
      <c r="AV154" s="520" t="s">
        <v>3544</v>
      </c>
      <c r="AW154" s="447">
        <v>2021</v>
      </c>
      <c r="AX154" s="441"/>
      <c r="AY154" s="441" t="s">
        <v>207</v>
      </c>
      <c r="AZ154" s="448"/>
      <c r="BA154" s="449"/>
      <c r="BB154" s="450">
        <v>2024</v>
      </c>
      <c r="BC154" s="442"/>
      <c r="BD154" s="451" t="s">
        <v>207</v>
      </c>
      <c r="BE154" s="442"/>
      <c r="BF154" s="451" t="s">
        <v>207</v>
      </c>
      <c r="BG154" s="452"/>
      <c r="BH154" s="449" t="s">
        <v>207</v>
      </c>
      <c r="BI154" s="453" t="s">
        <v>207</v>
      </c>
      <c r="BJ154" s="520"/>
    </row>
    <row r="155" spans="1:62">
      <c r="A155" s="514" t="s">
        <v>2039</v>
      </c>
      <c r="B155" s="515" t="s">
        <v>2040</v>
      </c>
      <c r="C155" s="516">
        <v>2022</v>
      </c>
      <c r="D155" s="513" t="s">
        <v>700</v>
      </c>
      <c r="E155" s="517">
        <v>2058215</v>
      </c>
      <c r="F155" s="435">
        <v>2058215</v>
      </c>
      <c r="G155" s="436">
        <v>44756</v>
      </c>
      <c r="H155" s="461" t="s">
        <v>2041</v>
      </c>
      <c r="I155" s="462" t="s">
        <v>2040</v>
      </c>
      <c r="J155" s="518" t="s">
        <v>2042</v>
      </c>
      <c r="K155" s="464" t="s">
        <v>2040</v>
      </c>
      <c r="L155" s="518" t="s">
        <v>2042</v>
      </c>
      <c r="M155" s="463" t="s">
        <v>2043</v>
      </c>
      <c r="N155" s="461" t="s">
        <v>57</v>
      </c>
      <c r="O155" s="463" t="s">
        <v>66</v>
      </c>
      <c r="P155" s="437"/>
      <c r="Q155" s="438" t="s">
        <v>704</v>
      </c>
      <c r="R155" s="438"/>
      <c r="S155" s="439"/>
      <c r="T155" s="440">
        <v>16941.736743336001</v>
      </c>
      <c r="U155" s="441">
        <v>422</v>
      </c>
      <c r="V155" s="441">
        <v>0</v>
      </c>
      <c r="W155" s="442" t="s">
        <v>207</v>
      </c>
      <c r="X155" s="443">
        <v>2022</v>
      </c>
      <c r="Y155" s="434">
        <v>2024</v>
      </c>
      <c r="Z155" s="519" t="s">
        <v>3545</v>
      </c>
      <c r="AA155" s="445"/>
      <c r="AB155" s="463" t="s">
        <v>207</v>
      </c>
      <c r="AC155" s="446" t="s">
        <v>705</v>
      </c>
      <c r="AD155" s="462" t="s">
        <v>2044</v>
      </c>
      <c r="AE155" s="462" t="s">
        <v>2041</v>
      </c>
      <c r="AF155" s="463" t="s">
        <v>788</v>
      </c>
      <c r="AG155" s="446"/>
      <c r="AH155" s="463" t="s">
        <v>207</v>
      </c>
      <c r="AI155" s="447">
        <v>2021</v>
      </c>
      <c r="AJ155" s="441">
        <v>29442</v>
      </c>
      <c r="AK155" s="441">
        <v>29178</v>
      </c>
      <c r="AL155" s="448">
        <v>69.77</v>
      </c>
      <c r="AM155" s="449" t="s">
        <v>2045</v>
      </c>
      <c r="AN155" s="450">
        <v>2024</v>
      </c>
      <c r="AO155" s="442">
        <v>28967</v>
      </c>
      <c r="AP155" s="451">
        <v>1.61</v>
      </c>
      <c r="AQ155" s="442">
        <v>28706</v>
      </c>
      <c r="AR155" s="451">
        <v>1.61</v>
      </c>
      <c r="AS155" s="452">
        <v>67.680000000000007</v>
      </c>
      <c r="AT155" s="449" t="s">
        <v>2045</v>
      </c>
      <c r="AU155" s="453">
        <v>2.99</v>
      </c>
      <c r="AV155" s="520" t="s">
        <v>3546</v>
      </c>
      <c r="AW155" s="447">
        <v>2021</v>
      </c>
      <c r="AX155" s="441"/>
      <c r="AY155" s="441" t="s">
        <v>207</v>
      </c>
      <c r="AZ155" s="448"/>
      <c r="BA155" s="449"/>
      <c r="BB155" s="450">
        <v>2024</v>
      </c>
      <c r="BC155" s="442"/>
      <c r="BD155" s="451" t="s">
        <v>207</v>
      </c>
      <c r="BE155" s="442"/>
      <c r="BF155" s="451" t="s">
        <v>207</v>
      </c>
      <c r="BG155" s="452"/>
      <c r="BH155" s="449" t="s">
        <v>207</v>
      </c>
      <c r="BI155" s="453" t="s">
        <v>207</v>
      </c>
      <c r="BJ155" s="520"/>
    </row>
    <row r="156" spans="1:62">
      <c r="A156" s="514" t="s">
        <v>2047</v>
      </c>
      <c r="B156" s="515" t="s">
        <v>2048</v>
      </c>
      <c r="C156" s="516">
        <v>2022</v>
      </c>
      <c r="D156" s="513" t="s">
        <v>716</v>
      </c>
      <c r="E156" s="517">
        <v>1060216</v>
      </c>
      <c r="F156" s="435">
        <v>1060216</v>
      </c>
      <c r="G156" s="436">
        <v>44764</v>
      </c>
      <c r="H156" s="461" t="s">
        <v>2049</v>
      </c>
      <c r="I156" s="462" t="s">
        <v>2048</v>
      </c>
      <c r="J156" s="518" t="s">
        <v>2050</v>
      </c>
      <c r="K156" s="464" t="s">
        <v>2048</v>
      </c>
      <c r="L156" s="518" t="s">
        <v>2050</v>
      </c>
      <c r="M156" s="463" t="s">
        <v>2049</v>
      </c>
      <c r="N156" s="461" t="s">
        <v>57</v>
      </c>
      <c r="O156" s="463" t="s">
        <v>68</v>
      </c>
      <c r="P156" s="437" t="s">
        <v>719</v>
      </c>
      <c r="Q156" s="438"/>
      <c r="R156" s="438"/>
      <c r="S156" s="439"/>
      <c r="T156" s="440">
        <v>6814.1278925349297</v>
      </c>
      <c r="U156" s="441">
        <v>136</v>
      </c>
      <c r="V156" s="441">
        <v>0</v>
      </c>
      <c r="W156" s="442" t="s">
        <v>207</v>
      </c>
      <c r="X156" s="443">
        <v>2022</v>
      </c>
      <c r="Y156" s="434">
        <v>2024</v>
      </c>
      <c r="Z156" s="519" t="s">
        <v>3547</v>
      </c>
      <c r="AA156" s="445"/>
      <c r="AB156" s="463" t="s">
        <v>207</v>
      </c>
      <c r="AC156" s="446" t="s">
        <v>705</v>
      </c>
      <c r="AD156" s="462" t="s">
        <v>2051</v>
      </c>
      <c r="AE156" s="462" t="s">
        <v>2052</v>
      </c>
      <c r="AF156" s="463" t="s">
        <v>1011</v>
      </c>
      <c r="AG156" s="446"/>
      <c r="AH156" s="463" t="s">
        <v>207</v>
      </c>
      <c r="AI156" s="447">
        <v>2021</v>
      </c>
      <c r="AJ156" s="441">
        <v>11840</v>
      </c>
      <c r="AK156" s="441">
        <v>11733</v>
      </c>
      <c r="AL156" s="448">
        <v>137.99</v>
      </c>
      <c r="AM156" s="449" t="s">
        <v>722</v>
      </c>
      <c r="AN156" s="450">
        <v>2024</v>
      </c>
      <c r="AO156" s="442">
        <v>11480</v>
      </c>
      <c r="AP156" s="451">
        <v>3.04</v>
      </c>
      <c r="AQ156" s="442">
        <v>11380</v>
      </c>
      <c r="AR156" s="451">
        <v>3</v>
      </c>
      <c r="AS156" s="452">
        <v>133.9</v>
      </c>
      <c r="AT156" s="449" t="s">
        <v>722</v>
      </c>
      <c r="AU156" s="453">
        <v>2.96</v>
      </c>
      <c r="AV156" s="520" t="s">
        <v>3548</v>
      </c>
      <c r="AW156" s="447">
        <v>2021</v>
      </c>
      <c r="AX156" s="441"/>
      <c r="AY156" s="441" t="s">
        <v>207</v>
      </c>
      <c r="AZ156" s="448"/>
      <c r="BA156" s="449"/>
      <c r="BB156" s="450">
        <v>2024</v>
      </c>
      <c r="BC156" s="442"/>
      <c r="BD156" s="451" t="s">
        <v>207</v>
      </c>
      <c r="BE156" s="442"/>
      <c r="BF156" s="451" t="s">
        <v>207</v>
      </c>
      <c r="BG156" s="452"/>
      <c r="BH156" s="449" t="s">
        <v>207</v>
      </c>
      <c r="BI156" s="453" t="s">
        <v>207</v>
      </c>
      <c r="BJ156" s="520"/>
    </row>
    <row r="157" spans="1:62">
      <c r="A157" s="514" t="s">
        <v>2054</v>
      </c>
      <c r="B157" s="515" t="s">
        <v>2055</v>
      </c>
      <c r="C157" s="516">
        <v>2022</v>
      </c>
      <c r="D157" s="513" t="s">
        <v>716</v>
      </c>
      <c r="E157" s="517">
        <v>1065218</v>
      </c>
      <c r="F157" s="435">
        <v>1065218</v>
      </c>
      <c r="G157" s="436">
        <v>44770</v>
      </c>
      <c r="H157" s="461" t="s">
        <v>2056</v>
      </c>
      <c r="I157" s="462" t="s">
        <v>2055</v>
      </c>
      <c r="J157" s="518" t="s">
        <v>2057</v>
      </c>
      <c r="K157" s="464" t="s">
        <v>2055</v>
      </c>
      <c r="L157" s="518" t="s">
        <v>2057</v>
      </c>
      <c r="M157" s="463" t="s">
        <v>2058</v>
      </c>
      <c r="N157" s="461" t="s">
        <v>548</v>
      </c>
      <c r="O157" s="463" t="s">
        <v>98</v>
      </c>
      <c r="P157" s="437" t="s">
        <v>719</v>
      </c>
      <c r="Q157" s="438"/>
      <c r="R157" s="438"/>
      <c r="S157" s="439"/>
      <c r="T157" s="440">
        <v>5851.9704479999991</v>
      </c>
      <c r="U157" s="441">
        <v>3</v>
      </c>
      <c r="V157" s="441">
        <v>2</v>
      </c>
      <c r="W157" s="442" t="s">
        <v>207</v>
      </c>
      <c r="X157" s="443">
        <v>2022</v>
      </c>
      <c r="Y157" s="434">
        <v>2024</v>
      </c>
      <c r="Z157" s="519" t="s">
        <v>3549</v>
      </c>
      <c r="AA157" s="445"/>
      <c r="AB157" s="463" t="s">
        <v>207</v>
      </c>
      <c r="AC157" s="446" t="s">
        <v>705</v>
      </c>
      <c r="AD157" s="462" t="s">
        <v>2059</v>
      </c>
      <c r="AE157" s="462" t="s">
        <v>2060</v>
      </c>
      <c r="AF157" s="463" t="s">
        <v>2061</v>
      </c>
      <c r="AG157" s="446"/>
      <c r="AH157" s="463" t="s">
        <v>207</v>
      </c>
      <c r="AI157" s="447">
        <v>2021</v>
      </c>
      <c r="AJ157" s="441">
        <v>10169</v>
      </c>
      <c r="AK157" s="441">
        <v>10207</v>
      </c>
      <c r="AL157" s="448">
        <v>119.26</v>
      </c>
      <c r="AM157" s="449" t="s">
        <v>764</v>
      </c>
      <c r="AN157" s="450">
        <v>2024</v>
      </c>
      <c r="AO157" s="442">
        <v>10063</v>
      </c>
      <c r="AP157" s="451">
        <v>1.04</v>
      </c>
      <c r="AQ157" s="442">
        <v>10101</v>
      </c>
      <c r="AR157" s="451">
        <v>1.03</v>
      </c>
      <c r="AS157" s="452">
        <v>118.1</v>
      </c>
      <c r="AT157" s="449" t="s">
        <v>764</v>
      </c>
      <c r="AU157" s="453">
        <v>0.97</v>
      </c>
      <c r="AV157" s="520" t="s">
        <v>3550</v>
      </c>
      <c r="AW157" s="447">
        <v>2021</v>
      </c>
      <c r="AX157" s="441"/>
      <c r="AY157" s="441" t="s">
        <v>207</v>
      </c>
      <c r="AZ157" s="448"/>
      <c r="BA157" s="449"/>
      <c r="BB157" s="450">
        <v>2024</v>
      </c>
      <c r="BC157" s="442"/>
      <c r="BD157" s="451" t="s">
        <v>207</v>
      </c>
      <c r="BE157" s="442"/>
      <c r="BF157" s="451" t="s">
        <v>207</v>
      </c>
      <c r="BG157" s="452"/>
      <c r="BH157" s="449" t="s">
        <v>207</v>
      </c>
      <c r="BI157" s="453" t="s">
        <v>207</v>
      </c>
      <c r="BJ157" s="520"/>
    </row>
    <row r="158" spans="1:62">
      <c r="A158" s="514" t="s">
        <v>2072</v>
      </c>
      <c r="B158" s="515" t="s">
        <v>2073</v>
      </c>
      <c r="C158" s="516">
        <v>2022</v>
      </c>
      <c r="D158" s="513" t="s">
        <v>750</v>
      </c>
      <c r="E158" s="517">
        <v>3059220</v>
      </c>
      <c r="F158" s="435">
        <v>3059220</v>
      </c>
      <c r="G158" s="436">
        <v>44758</v>
      </c>
      <c r="H158" s="461" t="s">
        <v>2074</v>
      </c>
      <c r="I158" s="462" t="s">
        <v>2073</v>
      </c>
      <c r="J158" s="518" t="s">
        <v>2075</v>
      </c>
      <c r="K158" s="464" t="s">
        <v>2073</v>
      </c>
      <c r="L158" s="518" t="s">
        <v>2075</v>
      </c>
      <c r="M158" s="463" t="s">
        <v>2074</v>
      </c>
      <c r="N158" s="461" t="s">
        <v>57</v>
      </c>
      <c r="O158" s="463" t="s">
        <v>67</v>
      </c>
      <c r="P158" s="437"/>
      <c r="Q158" s="438"/>
      <c r="R158" s="438" t="s">
        <v>753</v>
      </c>
      <c r="S158" s="439"/>
      <c r="T158" s="440" t="s">
        <v>207</v>
      </c>
      <c r="U158" s="441" t="s">
        <v>207</v>
      </c>
      <c r="V158" s="441" t="s">
        <v>207</v>
      </c>
      <c r="W158" s="442">
        <v>328</v>
      </c>
      <c r="X158" s="443">
        <v>2022</v>
      </c>
      <c r="Y158" s="434">
        <v>2024</v>
      </c>
      <c r="Z158" s="519" t="s">
        <v>3551</v>
      </c>
      <c r="AA158" s="445"/>
      <c r="AB158" s="463" t="s">
        <v>207</v>
      </c>
      <c r="AC158" s="446" t="s">
        <v>705</v>
      </c>
      <c r="AD158" s="462" t="s">
        <v>2076</v>
      </c>
      <c r="AE158" s="462" t="s">
        <v>2077</v>
      </c>
      <c r="AF158" s="463" t="s">
        <v>2078</v>
      </c>
      <c r="AG158" s="446"/>
      <c r="AH158" s="463" t="s">
        <v>207</v>
      </c>
      <c r="AI158" s="447">
        <v>2021</v>
      </c>
      <c r="AJ158" s="441"/>
      <c r="AK158" s="441" t="s">
        <v>207</v>
      </c>
      <c r="AL158" s="448"/>
      <c r="AM158" s="449"/>
      <c r="AN158" s="450">
        <v>2024</v>
      </c>
      <c r="AO158" s="442"/>
      <c r="AP158" s="451" t="s">
        <v>207</v>
      </c>
      <c r="AQ158" s="442"/>
      <c r="AR158" s="451" t="s">
        <v>207</v>
      </c>
      <c r="AS158" s="452"/>
      <c r="AT158" s="449" t="s">
        <v>207</v>
      </c>
      <c r="AU158" s="453" t="s">
        <v>207</v>
      </c>
      <c r="AV158" s="520"/>
      <c r="AW158" s="447">
        <v>2021</v>
      </c>
      <c r="AX158" s="441">
        <v>206</v>
      </c>
      <c r="AY158" s="441">
        <v>206</v>
      </c>
      <c r="AZ158" s="448"/>
      <c r="BA158" s="449"/>
      <c r="BB158" s="450">
        <v>2024</v>
      </c>
      <c r="BC158" s="442">
        <v>185</v>
      </c>
      <c r="BD158" s="451">
        <v>10.19</v>
      </c>
      <c r="BE158" s="442">
        <v>185</v>
      </c>
      <c r="BF158" s="451">
        <v>10.19</v>
      </c>
      <c r="BG158" s="452"/>
      <c r="BH158" s="449" t="s">
        <v>207</v>
      </c>
      <c r="BI158" s="453" t="s">
        <v>207</v>
      </c>
      <c r="BJ158" s="520" t="s">
        <v>3551</v>
      </c>
    </row>
    <row r="159" spans="1:62">
      <c r="A159" s="514" t="s">
        <v>2079</v>
      </c>
      <c r="B159" s="515" t="s">
        <v>2080</v>
      </c>
      <c r="C159" s="516">
        <v>2022</v>
      </c>
      <c r="D159" s="513" t="s">
        <v>716</v>
      </c>
      <c r="E159" s="517">
        <v>1042221</v>
      </c>
      <c r="F159" s="435">
        <v>1042221</v>
      </c>
      <c r="G159" s="436">
        <v>44773</v>
      </c>
      <c r="H159" s="461" t="s">
        <v>2081</v>
      </c>
      <c r="I159" s="462" t="s">
        <v>2080</v>
      </c>
      <c r="J159" s="518" t="s">
        <v>2082</v>
      </c>
      <c r="K159" s="464" t="s">
        <v>2080</v>
      </c>
      <c r="L159" s="518" t="s">
        <v>2082</v>
      </c>
      <c r="M159" s="463" t="s">
        <v>2081</v>
      </c>
      <c r="N159" s="461" t="s">
        <v>77</v>
      </c>
      <c r="O159" s="463" t="s">
        <v>79</v>
      </c>
      <c r="P159" s="437" t="s">
        <v>719</v>
      </c>
      <c r="Q159" s="438"/>
      <c r="R159" s="438"/>
      <c r="S159" s="439"/>
      <c r="T159" s="440">
        <v>4812.9809700000005</v>
      </c>
      <c r="U159" s="441">
        <v>17</v>
      </c>
      <c r="V159" s="441">
        <v>2</v>
      </c>
      <c r="W159" s="442" t="s">
        <v>207</v>
      </c>
      <c r="X159" s="443">
        <v>2022</v>
      </c>
      <c r="Y159" s="434">
        <v>2024</v>
      </c>
      <c r="Z159" s="519" t="s">
        <v>3552</v>
      </c>
      <c r="AA159" s="445" t="s">
        <v>705</v>
      </c>
      <c r="AB159" s="463" t="s">
        <v>2083</v>
      </c>
      <c r="AC159" s="446"/>
      <c r="AD159" s="462" t="s">
        <v>207</v>
      </c>
      <c r="AE159" s="462" t="s">
        <v>207</v>
      </c>
      <c r="AF159" s="463" t="s">
        <v>207</v>
      </c>
      <c r="AG159" s="446"/>
      <c r="AH159" s="463" t="s">
        <v>207</v>
      </c>
      <c r="AI159" s="447">
        <v>2021</v>
      </c>
      <c r="AJ159" s="441">
        <v>8513</v>
      </c>
      <c r="AK159" s="441">
        <v>8461</v>
      </c>
      <c r="AL159" s="448">
        <v>55.46</v>
      </c>
      <c r="AM159" s="449" t="s">
        <v>764</v>
      </c>
      <c r="AN159" s="450">
        <v>2024</v>
      </c>
      <c r="AO159" s="442">
        <v>7067</v>
      </c>
      <c r="AP159" s="451">
        <v>16.98</v>
      </c>
      <c r="AQ159" s="442">
        <v>7067</v>
      </c>
      <c r="AR159" s="451">
        <v>16.47</v>
      </c>
      <c r="AS159" s="452">
        <v>46.3</v>
      </c>
      <c r="AT159" s="449" t="s">
        <v>764</v>
      </c>
      <c r="AU159" s="453">
        <v>16.510000000000002</v>
      </c>
      <c r="AV159" s="520" t="s">
        <v>3553</v>
      </c>
      <c r="AW159" s="447">
        <v>2021</v>
      </c>
      <c r="AX159" s="441"/>
      <c r="AY159" s="441" t="s">
        <v>207</v>
      </c>
      <c r="AZ159" s="448"/>
      <c r="BA159" s="449"/>
      <c r="BB159" s="450">
        <v>2024</v>
      </c>
      <c r="BC159" s="442"/>
      <c r="BD159" s="451" t="s">
        <v>207</v>
      </c>
      <c r="BE159" s="442"/>
      <c r="BF159" s="451" t="s">
        <v>207</v>
      </c>
      <c r="BG159" s="452"/>
      <c r="BH159" s="449" t="s">
        <v>207</v>
      </c>
      <c r="BI159" s="453" t="s">
        <v>207</v>
      </c>
      <c r="BJ159" s="520"/>
    </row>
    <row r="160" spans="1:62">
      <c r="A160" s="514" t="s">
        <v>2086</v>
      </c>
      <c r="B160" s="515" t="s">
        <v>2087</v>
      </c>
      <c r="C160" s="516">
        <v>2022</v>
      </c>
      <c r="D160" s="513" t="s">
        <v>716</v>
      </c>
      <c r="E160" s="517">
        <v>1037222</v>
      </c>
      <c r="F160" s="435">
        <v>1037222</v>
      </c>
      <c r="G160" s="436">
        <v>44770</v>
      </c>
      <c r="H160" s="461" t="s">
        <v>2088</v>
      </c>
      <c r="I160" s="462" t="s">
        <v>2087</v>
      </c>
      <c r="J160" s="518" t="s">
        <v>2089</v>
      </c>
      <c r="K160" s="464" t="s">
        <v>2087</v>
      </c>
      <c r="L160" s="518" t="s">
        <v>2089</v>
      </c>
      <c r="M160" s="463" t="s">
        <v>2088</v>
      </c>
      <c r="N160" s="461" t="s">
        <v>42</v>
      </c>
      <c r="O160" s="463" t="s">
        <v>43</v>
      </c>
      <c r="P160" s="437" t="s">
        <v>719</v>
      </c>
      <c r="Q160" s="438"/>
      <c r="R160" s="438"/>
      <c r="S160" s="439"/>
      <c r="T160" s="440">
        <v>24403.741130585997</v>
      </c>
      <c r="U160" s="441">
        <v>3</v>
      </c>
      <c r="V160" s="441">
        <v>3</v>
      </c>
      <c r="W160" s="442" t="s">
        <v>207</v>
      </c>
      <c r="X160" s="443">
        <v>2022</v>
      </c>
      <c r="Y160" s="434">
        <v>2024</v>
      </c>
      <c r="Z160" s="519" t="s">
        <v>3554</v>
      </c>
      <c r="AA160" s="445" t="s">
        <v>705</v>
      </c>
      <c r="AB160" s="463" t="s">
        <v>2090</v>
      </c>
      <c r="AC160" s="446"/>
      <c r="AD160" s="462" t="s">
        <v>207</v>
      </c>
      <c r="AE160" s="462" t="s">
        <v>207</v>
      </c>
      <c r="AF160" s="463" t="s">
        <v>207</v>
      </c>
      <c r="AG160" s="446"/>
      <c r="AH160" s="463" t="s">
        <v>207</v>
      </c>
      <c r="AI160" s="447">
        <v>2021</v>
      </c>
      <c r="AJ160" s="441">
        <v>43669</v>
      </c>
      <c r="AK160" s="441">
        <v>43278</v>
      </c>
      <c r="AL160" s="448"/>
      <c r="AM160" s="449"/>
      <c r="AN160" s="450">
        <v>2024</v>
      </c>
      <c r="AO160" s="442">
        <v>43233</v>
      </c>
      <c r="AP160" s="451">
        <v>0.99</v>
      </c>
      <c r="AQ160" s="442">
        <v>42846</v>
      </c>
      <c r="AR160" s="451">
        <v>0.99</v>
      </c>
      <c r="AS160" s="452"/>
      <c r="AT160" s="449" t="s">
        <v>207</v>
      </c>
      <c r="AU160" s="453" t="s">
        <v>207</v>
      </c>
      <c r="AV160" s="520" t="s">
        <v>3555</v>
      </c>
      <c r="AW160" s="447">
        <v>2021</v>
      </c>
      <c r="AX160" s="441"/>
      <c r="AY160" s="441" t="s">
        <v>207</v>
      </c>
      <c r="AZ160" s="448"/>
      <c r="BA160" s="449"/>
      <c r="BB160" s="450">
        <v>2024</v>
      </c>
      <c r="BC160" s="442"/>
      <c r="BD160" s="451" t="s">
        <v>207</v>
      </c>
      <c r="BE160" s="442"/>
      <c r="BF160" s="451" t="s">
        <v>207</v>
      </c>
      <c r="BG160" s="452"/>
      <c r="BH160" s="449" t="s">
        <v>207</v>
      </c>
      <c r="BI160" s="453" t="s">
        <v>207</v>
      </c>
      <c r="BJ160" s="520"/>
    </row>
    <row r="161" spans="1:62">
      <c r="A161" s="514" t="s">
        <v>2092</v>
      </c>
      <c r="B161" s="515" t="s">
        <v>2093</v>
      </c>
      <c r="C161" s="516">
        <v>2022</v>
      </c>
      <c r="D161" s="513" t="s">
        <v>716</v>
      </c>
      <c r="E161" s="517">
        <v>1036223</v>
      </c>
      <c r="F161" s="435">
        <v>1036223</v>
      </c>
      <c r="G161" s="436">
        <v>44763</v>
      </c>
      <c r="H161" s="461" t="s">
        <v>2094</v>
      </c>
      <c r="I161" s="462" t="s">
        <v>2093</v>
      </c>
      <c r="J161" s="518" t="s">
        <v>2095</v>
      </c>
      <c r="K161" s="464" t="s">
        <v>2093</v>
      </c>
      <c r="L161" s="518" t="s">
        <v>2096</v>
      </c>
      <c r="M161" s="463" t="s">
        <v>2094</v>
      </c>
      <c r="N161" s="461" t="s">
        <v>37</v>
      </c>
      <c r="O161" s="463" t="s">
        <v>41</v>
      </c>
      <c r="P161" s="437" t="s">
        <v>719</v>
      </c>
      <c r="Q161" s="438"/>
      <c r="R161" s="438"/>
      <c r="S161" s="439"/>
      <c r="T161" s="440">
        <v>2138.7826320539998</v>
      </c>
      <c r="U161" s="441">
        <v>29</v>
      </c>
      <c r="V161" s="441">
        <v>1</v>
      </c>
      <c r="W161" s="442" t="s">
        <v>207</v>
      </c>
      <c r="X161" s="443">
        <v>2022</v>
      </c>
      <c r="Y161" s="434">
        <v>2024</v>
      </c>
      <c r="Z161" s="519" t="s">
        <v>3556</v>
      </c>
      <c r="AA161" s="445"/>
      <c r="AB161" s="463" t="s">
        <v>207</v>
      </c>
      <c r="AC161" s="446" t="s">
        <v>705</v>
      </c>
      <c r="AD161" s="462" t="s">
        <v>2097</v>
      </c>
      <c r="AE161" s="462" t="s">
        <v>2094</v>
      </c>
      <c r="AF161" s="463" t="s">
        <v>2098</v>
      </c>
      <c r="AG161" s="446"/>
      <c r="AH161" s="463" t="s">
        <v>2099</v>
      </c>
      <c r="AI161" s="447">
        <v>2021</v>
      </c>
      <c r="AJ161" s="441">
        <v>3814</v>
      </c>
      <c r="AK161" s="441">
        <v>3763</v>
      </c>
      <c r="AL161" s="448" t="s">
        <v>207</v>
      </c>
      <c r="AM161" s="449"/>
      <c r="AN161" s="450">
        <v>2024</v>
      </c>
      <c r="AO161" s="442">
        <v>3700</v>
      </c>
      <c r="AP161" s="451">
        <v>2.98</v>
      </c>
      <c r="AQ161" s="442">
        <v>3650</v>
      </c>
      <c r="AR161" s="451">
        <v>3</v>
      </c>
      <c r="AS161" s="452"/>
      <c r="AT161" s="449" t="s">
        <v>207</v>
      </c>
      <c r="AU161" s="453" t="s">
        <v>207</v>
      </c>
      <c r="AV161" s="520" t="s">
        <v>3557</v>
      </c>
      <c r="AW161" s="447">
        <v>2021</v>
      </c>
      <c r="AX161" s="441"/>
      <c r="AY161" s="441" t="s">
        <v>207</v>
      </c>
      <c r="AZ161" s="448"/>
      <c r="BA161" s="449"/>
      <c r="BB161" s="450">
        <v>2024</v>
      </c>
      <c r="BC161" s="442"/>
      <c r="BD161" s="451" t="s">
        <v>207</v>
      </c>
      <c r="BE161" s="442"/>
      <c r="BF161" s="451" t="s">
        <v>207</v>
      </c>
      <c r="BG161" s="452"/>
      <c r="BH161" s="449" t="s">
        <v>207</v>
      </c>
      <c r="BI161" s="453" t="s">
        <v>207</v>
      </c>
      <c r="BJ161" s="520"/>
    </row>
    <row r="162" spans="1:62">
      <c r="A162" s="514" t="s">
        <v>2101</v>
      </c>
      <c r="B162" s="515" t="s">
        <v>2102</v>
      </c>
      <c r="C162" s="516">
        <v>2022</v>
      </c>
      <c r="D162" s="513" t="s">
        <v>716</v>
      </c>
      <c r="E162" s="517">
        <v>1010224</v>
      </c>
      <c r="F162" s="435">
        <v>1010224</v>
      </c>
      <c r="G162" s="436">
        <v>44766</v>
      </c>
      <c r="H162" s="461" t="s">
        <v>2103</v>
      </c>
      <c r="I162" s="462" t="s">
        <v>2102</v>
      </c>
      <c r="J162" s="518" t="s">
        <v>2104</v>
      </c>
      <c r="K162" s="464" t="s">
        <v>2102</v>
      </c>
      <c r="L162" s="518" t="s">
        <v>2105</v>
      </c>
      <c r="M162" s="463" t="s">
        <v>2106</v>
      </c>
      <c r="N162" s="461" t="s">
        <v>12</v>
      </c>
      <c r="O162" s="463" t="s">
        <v>14</v>
      </c>
      <c r="P162" s="437" t="s">
        <v>719</v>
      </c>
      <c r="Q162" s="438"/>
      <c r="R162" s="438"/>
      <c r="S162" s="439"/>
      <c r="T162" s="440">
        <v>25732.431863999998</v>
      </c>
      <c r="U162" s="441">
        <v>2</v>
      </c>
      <c r="V162" s="441">
        <v>1</v>
      </c>
      <c r="W162" s="442" t="s">
        <v>207</v>
      </c>
      <c r="X162" s="443">
        <v>2022</v>
      </c>
      <c r="Y162" s="434">
        <v>2024</v>
      </c>
      <c r="Z162" s="519" t="s">
        <v>3558</v>
      </c>
      <c r="AA162" s="445"/>
      <c r="AB162" s="463" t="s">
        <v>207</v>
      </c>
      <c r="AC162" s="446" t="s">
        <v>705</v>
      </c>
      <c r="AD162" s="462" t="s">
        <v>2107</v>
      </c>
      <c r="AE162" s="462" t="s">
        <v>2103</v>
      </c>
      <c r="AF162" s="463" t="s">
        <v>2108</v>
      </c>
      <c r="AG162" s="446"/>
      <c r="AH162" s="463" t="s">
        <v>207</v>
      </c>
      <c r="AI162" s="447">
        <v>2021</v>
      </c>
      <c r="AJ162" s="441">
        <v>23959</v>
      </c>
      <c r="AK162" s="441">
        <v>23890</v>
      </c>
      <c r="AL162" s="448">
        <v>84.13</v>
      </c>
      <c r="AM162" s="449" t="s">
        <v>2109</v>
      </c>
      <c r="AN162" s="450">
        <v>2024</v>
      </c>
      <c r="AO162" s="442">
        <v>23247</v>
      </c>
      <c r="AP162" s="451">
        <v>2.97</v>
      </c>
      <c r="AQ162" s="442">
        <v>23173</v>
      </c>
      <c r="AR162" s="451">
        <v>3</v>
      </c>
      <c r="AS162" s="452">
        <v>81.599999999999994</v>
      </c>
      <c r="AT162" s="449" t="s">
        <v>2109</v>
      </c>
      <c r="AU162" s="453">
        <v>3</v>
      </c>
      <c r="AV162" s="520" t="s">
        <v>3559</v>
      </c>
      <c r="AW162" s="447">
        <v>2021</v>
      </c>
      <c r="AX162" s="441"/>
      <c r="AY162" s="441" t="s">
        <v>207</v>
      </c>
      <c r="AZ162" s="448"/>
      <c r="BA162" s="449"/>
      <c r="BB162" s="450">
        <v>2024</v>
      </c>
      <c r="BC162" s="442"/>
      <c r="BD162" s="451" t="s">
        <v>207</v>
      </c>
      <c r="BE162" s="442"/>
      <c r="BF162" s="451" t="s">
        <v>207</v>
      </c>
      <c r="BG162" s="452"/>
      <c r="BH162" s="449" t="s">
        <v>207</v>
      </c>
      <c r="BI162" s="453" t="s">
        <v>207</v>
      </c>
      <c r="BJ162" s="520"/>
    </row>
    <row r="163" spans="1:62">
      <c r="A163" s="514" t="s">
        <v>2110</v>
      </c>
      <c r="B163" s="515" t="s">
        <v>2111</v>
      </c>
      <c r="C163" s="516">
        <v>2022</v>
      </c>
      <c r="D163" s="513" t="s">
        <v>979</v>
      </c>
      <c r="E163" s="517">
        <v>1359226</v>
      </c>
      <c r="F163" s="435">
        <v>1359226</v>
      </c>
      <c r="G163" s="436">
        <v>44773</v>
      </c>
      <c r="H163" s="461" t="s">
        <v>2112</v>
      </c>
      <c r="I163" s="462" t="s">
        <v>2111</v>
      </c>
      <c r="J163" s="518" t="s">
        <v>1298</v>
      </c>
      <c r="K163" s="464" t="s">
        <v>2111</v>
      </c>
      <c r="L163" s="518" t="s">
        <v>2113</v>
      </c>
      <c r="M163" s="463" t="s">
        <v>2112</v>
      </c>
      <c r="N163" s="461" t="s">
        <v>57</v>
      </c>
      <c r="O163" s="463" t="s">
        <v>68</v>
      </c>
      <c r="P163" s="437" t="s">
        <v>719</v>
      </c>
      <c r="Q163" s="438"/>
      <c r="R163" s="438" t="s">
        <v>753</v>
      </c>
      <c r="S163" s="439"/>
      <c r="T163" s="440">
        <v>1537.07852163558</v>
      </c>
      <c r="U163" s="441">
        <v>36</v>
      </c>
      <c r="V163" s="441">
        <v>0</v>
      </c>
      <c r="W163" s="442">
        <v>401</v>
      </c>
      <c r="X163" s="443">
        <v>2022</v>
      </c>
      <c r="Y163" s="434">
        <v>2024</v>
      </c>
      <c r="Z163" s="519" t="s">
        <v>3560</v>
      </c>
      <c r="AA163" s="445"/>
      <c r="AB163" s="463" t="s">
        <v>207</v>
      </c>
      <c r="AC163" s="446" t="s">
        <v>705</v>
      </c>
      <c r="AD163" s="462" t="s">
        <v>2114</v>
      </c>
      <c r="AE163" s="462" t="s">
        <v>2115</v>
      </c>
      <c r="AF163" s="463" t="s">
        <v>1011</v>
      </c>
      <c r="AG163" s="446"/>
      <c r="AH163" s="463" t="s">
        <v>207</v>
      </c>
      <c r="AI163" s="447">
        <v>2021</v>
      </c>
      <c r="AJ163" s="441">
        <v>2706</v>
      </c>
      <c r="AK163" s="441">
        <v>2684</v>
      </c>
      <c r="AL163" s="448"/>
      <c r="AM163" s="449"/>
      <c r="AN163" s="450">
        <v>2024</v>
      </c>
      <c r="AO163" s="442">
        <v>2624</v>
      </c>
      <c r="AP163" s="451">
        <v>3.03</v>
      </c>
      <c r="AQ163" s="442">
        <v>2603</v>
      </c>
      <c r="AR163" s="451">
        <v>3.01</v>
      </c>
      <c r="AS163" s="452"/>
      <c r="AT163" s="449" t="s">
        <v>207</v>
      </c>
      <c r="AU163" s="453" t="s">
        <v>207</v>
      </c>
      <c r="AV163" s="520" t="s">
        <v>3561</v>
      </c>
      <c r="AW163" s="447">
        <v>2021</v>
      </c>
      <c r="AX163" s="441">
        <v>545</v>
      </c>
      <c r="AY163" s="441">
        <v>545</v>
      </c>
      <c r="AZ163" s="448"/>
      <c r="BA163" s="449"/>
      <c r="BB163" s="450">
        <v>2024</v>
      </c>
      <c r="BC163" s="442">
        <v>529</v>
      </c>
      <c r="BD163" s="451">
        <v>2.93</v>
      </c>
      <c r="BE163" s="442">
        <v>529</v>
      </c>
      <c r="BF163" s="451">
        <v>2.93</v>
      </c>
      <c r="BG163" s="452"/>
      <c r="BH163" s="449" t="s">
        <v>207</v>
      </c>
      <c r="BI163" s="453" t="s">
        <v>207</v>
      </c>
      <c r="BJ163" s="520" t="s">
        <v>3562</v>
      </c>
    </row>
    <row r="164" spans="1:62">
      <c r="A164" s="514" t="s">
        <v>2116</v>
      </c>
      <c r="B164" s="515" t="s">
        <v>2117</v>
      </c>
      <c r="C164" s="516">
        <v>2022</v>
      </c>
      <c r="D164" s="513" t="s">
        <v>716</v>
      </c>
      <c r="E164" s="517">
        <v>1078227</v>
      </c>
      <c r="F164" s="435">
        <v>1078227</v>
      </c>
      <c r="G164" s="436">
        <v>44767</v>
      </c>
      <c r="H164" s="461" t="s">
        <v>2118</v>
      </c>
      <c r="I164" s="462" t="s">
        <v>2117</v>
      </c>
      <c r="J164" s="518" t="s">
        <v>2119</v>
      </c>
      <c r="K164" s="464" t="s">
        <v>2117</v>
      </c>
      <c r="L164" s="518" t="s">
        <v>2119</v>
      </c>
      <c r="M164" s="463" t="s">
        <v>2120</v>
      </c>
      <c r="N164" s="461" t="s">
        <v>90</v>
      </c>
      <c r="O164" s="463" t="s">
        <v>2121</v>
      </c>
      <c r="P164" s="437" t="s">
        <v>719</v>
      </c>
      <c r="Q164" s="438"/>
      <c r="R164" s="438"/>
      <c r="S164" s="439"/>
      <c r="T164" s="440">
        <v>1810.3475579999999</v>
      </c>
      <c r="U164" s="441">
        <v>1</v>
      </c>
      <c r="V164" s="441">
        <v>1</v>
      </c>
      <c r="W164" s="442" t="s">
        <v>207</v>
      </c>
      <c r="X164" s="443">
        <v>2022</v>
      </c>
      <c r="Y164" s="434">
        <v>2024</v>
      </c>
      <c r="Z164" s="519" t="s">
        <v>3563</v>
      </c>
      <c r="AA164" s="445"/>
      <c r="AB164" s="463" t="s">
        <v>207</v>
      </c>
      <c r="AC164" s="446" t="s">
        <v>705</v>
      </c>
      <c r="AD164" s="462" t="s">
        <v>2122</v>
      </c>
      <c r="AE164" s="462" t="s">
        <v>2120</v>
      </c>
      <c r="AF164" s="463" t="s">
        <v>2123</v>
      </c>
      <c r="AG164" s="446"/>
      <c r="AH164" s="463" t="s">
        <v>207</v>
      </c>
      <c r="AI164" s="447">
        <v>2021</v>
      </c>
      <c r="AJ164" s="441">
        <v>3405</v>
      </c>
      <c r="AK164" s="441">
        <v>3394</v>
      </c>
      <c r="AL164" s="448">
        <v>11.2</v>
      </c>
      <c r="AM164" s="449" t="s">
        <v>1627</v>
      </c>
      <c r="AN164" s="450">
        <v>2024</v>
      </c>
      <c r="AO164" s="442">
        <v>3303</v>
      </c>
      <c r="AP164" s="451">
        <v>2.99</v>
      </c>
      <c r="AQ164" s="442">
        <v>3292</v>
      </c>
      <c r="AR164" s="451">
        <v>3</v>
      </c>
      <c r="AS164" s="452">
        <v>10.86</v>
      </c>
      <c r="AT164" s="449" t="s">
        <v>1627</v>
      </c>
      <c r="AU164" s="453">
        <v>3.03</v>
      </c>
      <c r="AV164" s="520" t="s">
        <v>3564</v>
      </c>
      <c r="AW164" s="447">
        <v>2021</v>
      </c>
      <c r="AX164" s="441"/>
      <c r="AY164" s="441" t="s">
        <v>207</v>
      </c>
      <c r="AZ164" s="448"/>
      <c r="BA164" s="449"/>
      <c r="BB164" s="450">
        <v>2024</v>
      </c>
      <c r="BC164" s="442"/>
      <c r="BD164" s="451" t="s">
        <v>207</v>
      </c>
      <c r="BE164" s="442"/>
      <c r="BF164" s="451" t="s">
        <v>207</v>
      </c>
      <c r="BG164" s="452"/>
      <c r="BH164" s="449" t="s">
        <v>207</v>
      </c>
      <c r="BI164" s="453" t="s">
        <v>207</v>
      </c>
      <c r="BJ164" s="520"/>
    </row>
    <row r="165" spans="1:62">
      <c r="A165" s="514" t="s">
        <v>2135</v>
      </c>
      <c r="B165" s="515" t="s">
        <v>2136</v>
      </c>
      <c r="C165" s="516">
        <v>2022</v>
      </c>
      <c r="D165" s="513" t="s">
        <v>716</v>
      </c>
      <c r="E165" s="517">
        <v>1065229</v>
      </c>
      <c r="F165" s="435">
        <v>1065229</v>
      </c>
      <c r="G165" s="436">
        <v>44771</v>
      </c>
      <c r="H165" s="461" t="s">
        <v>2137</v>
      </c>
      <c r="I165" s="462" t="s">
        <v>2136</v>
      </c>
      <c r="J165" s="518" t="s">
        <v>2138</v>
      </c>
      <c r="K165" s="464" t="s">
        <v>2136</v>
      </c>
      <c r="L165" s="518" t="s">
        <v>2138</v>
      </c>
      <c r="M165" s="463" t="s">
        <v>2137</v>
      </c>
      <c r="N165" s="461" t="s">
        <v>70</v>
      </c>
      <c r="O165" s="463" t="s">
        <v>74</v>
      </c>
      <c r="P165" s="437" t="s">
        <v>719</v>
      </c>
      <c r="Q165" s="438"/>
      <c r="R165" s="438"/>
      <c r="S165" s="439"/>
      <c r="T165" s="440"/>
      <c r="U165" s="441"/>
      <c r="V165" s="441"/>
      <c r="W165" s="442" t="s">
        <v>207</v>
      </c>
      <c r="X165" s="443">
        <v>2022</v>
      </c>
      <c r="Y165" s="434">
        <v>2024</v>
      </c>
      <c r="Z165" s="519"/>
      <c r="AA165" s="445"/>
      <c r="AB165" s="463" t="s">
        <v>207</v>
      </c>
      <c r="AC165" s="446" t="s">
        <v>705</v>
      </c>
      <c r="AD165" s="462" t="s">
        <v>2139</v>
      </c>
      <c r="AE165" s="462" t="s">
        <v>2137</v>
      </c>
      <c r="AF165" s="463" t="s">
        <v>2140</v>
      </c>
      <c r="AG165" s="446"/>
      <c r="AH165" s="463" t="s">
        <v>207</v>
      </c>
      <c r="AI165" s="447">
        <v>2021</v>
      </c>
      <c r="AJ165" s="441">
        <v>2420</v>
      </c>
      <c r="AK165" s="441">
        <v>2143</v>
      </c>
      <c r="AL165" s="448">
        <v>63.81</v>
      </c>
      <c r="AM165" s="449" t="s">
        <v>764</v>
      </c>
      <c r="AN165" s="450">
        <v>2024</v>
      </c>
      <c r="AO165" s="442"/>
      <c r="AP165" s="451" t="s">
        <v>207</v>
      </c>
      <c r="AQ165" s="442"/>
      <c r="AR165" s="451" t="s">
        <v>207</v>
      </c>
      <c r="AS165" s="452"/>
      <c r="AT165" s="449" t="s">
        <v>207</v>
      </c>
      <c r="AU165" s="453" t="s">
        <v>207</v>
      </c>
      <c r="AV165" s="520"/>
      <c r="AW165" s="447">
        <v>2021</v>
      </c>
      <c r="AX165" s="441"/>
      <c r="AY165" s="441" t="s">
        <v>207</v>
      </c>
      <c r="AZ165" s="448"/>
      <c r="BA165" s="449"/>
      <c r="BB165" s="450">
        <v>2024</v>
      </c>
      <c r="BC165" s="442"/>
      <c r="BD165" s="451" t="s">
        <v>207</v>
      </c>
      <c r="BE165" s="442"/>
      <c r="BF165" s="451" t="s">
        <v>207</v>
      </c>
      <c r="BG165" s="452"/>
      <c r="BH165" s="449" t="s">
        <v>207</v>
      </c>
      <c r="BI165" s="453" t="s">
        <v>207</v>
      </c>
      <c r="BJ165" s="520"/>
    </row>
    <row r="166" spans="1:62">
      <c r="A166" s="514" t="s">
        <v>2142</v>
      </c>
      <c r="B166" s="515" t="s">
        <v>2143</v>
      </c>
      <c r="C166" s="516">
        <v>2022</v>
      </c>
      <c r="D166" s="513" t="s">
        <v>716</v>
      </c>
      <c r="E166" s="517">
        <v>1062230</v>
      </c>
      <c r="F166" s="435">
        <v>1062230</v>
      </c>
      <c r="G166" s="436">
        <v>44771</v>
      </c>
      <c r="H166" s="461" t="s">
        <v>2144</v>
      </c>
      <c r="I166" s="462" t="s">
        <v>2143</v>
      </c>
      <c r="J166" s="518" t="s">
        <v>2145</v>
      </c>
      <c r="K166" s="464" t="s">
        <v>2143</v>
      </c>
      <c r="L166" s="518" t="s">
        <v>2145</v>
      </c>
      <c r="M166" s="463" t="s">
        <v>2144</v>
      </c>
      <c r="N166" s="461" t="s">
        <v>70</v>
      </c>
      <c r="O166" s="463" t="s">
        <v>71</v>
      </c>
      <c r="P166" s="437" t="s">
        <v>719</v>
      </c>
      <c r="Q166" s="438"/>
      <c r="R166" s="438"/>
      <c r="S166" s="439"/>
      <c r="T166" s="440">
        <v>7302.1281413090892</v>
      </c>
      <c r="U166" s="441">
        <v>104</v>
      </c>
      <c r="V166" s="441">
        <v>2</v>
      </c>
      <c r="W166" s="442" t="s">
        <v>207</v>
      </c>
      <c r="X166" s="443">
        <v>2022</v>
      </c>
      <c r="Y166" s="434">
        <v>2024</v>
      </c>
      <c r="Z166" s="519" t="s">
        <v>3565</v>
      </c>
      <c r="AA166" s="445"/>
      <c r="AB166" s="463" t="s">
        <v>207</v>
      </c>
      <c r="AC166" s="446"/>
      <c r="AD166" s="462" t="s">
        <v>207</v>
      </c>
      <c r="AE166" s="462" t="s">
        <v>207</v>
      </c>
      <c r="AF166" s="463" t="s">
        <v>207</v>
      </c>
      <c r="AG166" s="446" t="s">
        <v>705</v>
      </c>
      <c r="AH166" s="463" t="s">
        <v>2146</v>
      </c>
      <c r="AI166" s="447">
        <v>2021</v>
      </c>
      <c r="AJ166" s="441">
        <v>12823.375857999999</v>
      </c>
      <c r="AK166" s="441">
        <v>10214</v>
      </c>
      <c r="AL166" s="448">
        <v>62.75</v>
      </c>
      <c r="AM166" s="449" t="s">
        <v>764</v>
      </c>
      <c r="AN166" s="450">
        <v>2024</v>
      </c>
      <c r="AO166" s="442">
        <v>12439</v>
      </c>
      <c r="AP166" s="451">
        <v>2.99</v>
      </c>
      <c r="AQ166" s="442">
        <v>9906</v>
      </c>
      <c r="AR166" s="451">
        <v>3.01</v>
      </c>
      <c r="AS166" s="452">
        <v>60.87</v>
      </c>
      <c r="AT166" s="449" t="s">
        <v>764</v>
      </c>
      <c r="AU166" s="453">
        <v>2.99</v>
      </c>
      <c r="AV166" s="520" t="s">
        <v>3566</v>
      </c>
      <c r="AW166" s="447">
        <v>2021</v>
      </c>
      <c r="AX166" s="441"/>
      <c r="AY166" s="441" t="s">
        <v>207</v>
      </c>
      <c r="AZ166" s="448"/>
      <c r="BA166" s="449"/>
      <c r="BB166" s="450">
        <v>2024</v>
      </c>
      <c r="BC166" s="442"/>
      <c r="BD166" s="451" t="s">
        <v>207</v>
      </c>
      <c r="BE166" s="442"/>
      <c r="BF166" s="451" t="s">
        <v>207</v>
      </c>
      <c r="BG166" s="452"/>
      <c r="BH166" s="449" t="s">
        <v>207</v>
      </c>
      <c r="BI166" s="453" t="s">
        <v>207</v>
      </c>
      <c r="BJ166" s="520"/>
    </row>
    <row r="167" spans="1:62">
      <c r="A167" s="514" t="s">
        <v>2148</v>
      </c>
      <c r="B167" s="515" t="s">
        <v>2149</v>
      </c>
      <c r="C167" s="516">
        <v>2022</v>
      </c>
      <c r="D167" s="513" t="s">
        <v>716</v>
      </c>
      <c r="E167" s="517">
        <v>1069231</v>
      </c>
      <c r="F167" s="435">
        <v>1069231</v>
      </c>
      <c r="G167" s="436">
        <v>44764</v>
      </c>
      <c r="H167" s="461" t="s">
        <v>2150</v>
      </c>
      <c r="I167" s="462" t="s">
        <v>2149</v>
      </c>
      <c r="J167" s="518" t="s">
        <v>2151</v>
      </c>
      <c r="K167" s="464" t="s">
        <v>2149</v>
      </c>
      <c r="L167" s="518" t="s">
        <v>2151</v>
      </c>
      <c r="M167" s="463" t="s">
        <v>2152</v>
      </c>
      <c r="N167" s="461" t="s">
        <v>77</v>
      </c>
      <c r="O167" s="463" t="s">
        <v>79</v>
      </c>
      <c r="P167" s="437" t="s">
        <v>719</v>
      </c>
      <c r="Q167" s="438"/>
      <c r="R167" s="438"/>
      <c r="S167" s="439"/>
      <c r="T167" s="440">
        <v>2314.9134286019998</v>
      </c>
      <c r="U167" s="441">
        <v>1</v>
      </c>
      <c r="V167" s="441">
        <v>1</v>
      </c>
      <c r="W167" s="442" t="s">
        <v>207</v>
      </c>
      <c r="X167" s="443">
        <v>2022</v>
      </c>
      <c r="Y167" s="434">
        <v>2024</v>
      </c>
      <c r="Z167" s="519" t="s">
        <v>3567</v>
      </c>
      <c r="AA167" s="445"/>
      <c r="AB167" s="463" t="s">
        <v>207</v>
      </c>
      <c r="AC167" s="446" t="s">
        <v>705</v>
      </c>
      <c r="AD167" s="462" t="s">
        <v>2153</v>
      </c>
      <c r="AE167" s="462" t="s">
        <v>2154</v>
      </c>
      <c r="AF167" s="463" t="s">
        <v>2155</v>
      </c>
      <c r="AG167" s="446"/>
      <c r="AH167" s="463" t="s">
        <v>207</v>
      </c>
      <c r="AI167" s="447">
        <v>2021</v>
      </c>
      <c r="AJ167" s="441">
        <v>4055</v>
      </c>
      <c r="AK167" s="441">
        <v>4021</v>
      </c>
      <c r="AL167" s="448">
        <v>9.65</v>
      </c>
      <c r="AM167" s="449" t="s">
        <v>3568</v>
      </c>
      <c r="AN167" s="450">
        <v>2024</v>
      </c>
      <c r="AO167" s="442">
        <v>3994</v>
      </c>
      <c r="AP167" s="451">
        <v>1.5</v>
      </c>
      <c r="AQ167" s="442">
        <v>3960.6849999999999</v>
      </c>
      <c r="AR167" s="451">
        <v>1.5</v>
      </c>
      <c r="AS167" s="452">
        <v>9.51</v>
      </c>
      <c r="AT167" s="449" t="s">
        <v>3568</v>
      </c>
      <c r="AU167" s="453">
        <v>1.45</v>
      </c>
      <c r="AV167" s="520" t="s">
        <v>3569</v>
      </c>
      <c r="AW167" s="447">
        <v>2021</v>
      </c>
      <c r="AX167" s="441"/>
      <c r="AY167" s="441" t="s">
        <v>207</v>
      </c>
      <c r="AZ167" s="448"/>
      <c r="BA167" s="449"/>
      <c r="BB167" s="450">
        <v>2024</v>
      </c>
      <c r="BC167" s="442"/>
      <c r="BD167" s="451" t="s">
        <v>207</v>
      </c>
      <c r="BE167" s="442"/>
      <c r="BF167" s="451" t="s">
        <v>207</v>
      </c>
      <c r="BG167" s="452"/>
      <c r="BH167" s="449" t="s">
        <v>207</v>
      </c>
      <c r="BI167" s="453" t="s">
        <v>207</v>
      </c>
      <c r="BJ167" s="520"/>
    </row>
    <row r="168" spans="1:62">
      <c r="A168" s="514" t="s">
        <v>2158</v>
      </c>
      <c r="B168" s="515" t="s">
        <v>2159</v>
      </c>
      <c r="C168" s="516">
        <v>2022</v>
      </c>
      <c r="D168" s="513" t="s">
        <v>716</v>
      </c>
      <c r="E168" s="517">
        <v>1042232</v>
      </c>
      <c r="F168" s="435">
        <v>1042232</v>
      </c>
      <c r="G168" s="436">
        <v>44773</v>
      </c>
      <c r="H168" s="461" t="s">
        <v>2160</v>
      </c>
      <c r="I168" s="462" t="s">
        <v>2159</v>
      </c>
      <c r="J168" s="518" t="s">
        <v>2161</v>
      </c>
      <c r="K168" s="464" t="s">
        <v>2159</v>
      </c>
      <c r="L168" s="518" t="s">
        <v>2161</v>
      </c>
      <c r="M168" s="463" t="s">
        <v>2160</v>
      </c>
      <c r="N168" s="461" t="s">
        <v>48</v>
      </c>
      <c r="O168" s="463" t="s">
        <v>49</v>
      </c>
      <c r="P168" s="437" t="s">
        <v>719</v>
      </c>
      <c r="Q168" s="438"/>
      <c r="R168" s="438"/>
      <c r="S168" s="439"/>
      <c r="T168" s="440">
        <v>1330.7683860000002</v>
      </c>
      <c r="U168" s="441">
        <v>4</v>
      </c>
      <c r="V168" s="441">
        <v>1</v>
      </c>
      <c r="W168" s="442" t="s">
        <v>207</v>
      </c>
      <c r="X168" s="443">
        <v>2022</v>
      </c>
      <c r="Y168" s="434">
        <v>2024</v>
      </c>
      <c r="Z168" s="519" t="s">
        <v>3570</v>
      </c>
      <c r="AA168" s="445" t="s">
        <v>705</v>
      </c>
      <c r="AB168" s="463" t="s">
        <v>2162</v>
      </c>
      <c r="AC168" s="446"/>
      <c r="AD168" s="462" t="s">
        <v>207</v>
      </c>
      <c r="AE168" s="462" t="s">
        <v>207</v>
      </c>
      <c r="AF168" s="463" t="s">
        <v>207</v>
      </c>
      <c r="AG168" s="446"/>
      <c r="AH168" s="463" t="s">
        <v>207</v>
      </c>
      <c r="AI168" s="447">
        <v>2021</v>
      </c>
      <c r="AJ168" s="441">
        <v>2369</v>
      </c>
      <c r="AK168" s="441">
        <v>2348</v>
      </c>
      <c r="AL168" s="448">
        <v>38.950000000000003</v>
      </c>
      <c r="AM168" s="449" t="s">
        <v>944</v>
      </c>
      <c r="AN168" s="450">
        <v>2024</v>
      </c>
      <c r="AO168" s="442">
        <v>2298</v>
      </c>
      <c r="AP168" s="451">
        <v>2.99</v>
      </c>
      <c r="AQ168" s="442">
        <v>2278</v>
      </c>
      <c r="AR168" s="451">
        <v>2.98</v>
      </c>
      <c r="AS168" s="452">
        <v>37.79</v>
      </c>
      <c r="AT168" s="449" t="s">
        <v>944</v>
      </c>
      <c r="AU168" s="453">
        <v>2.97</v>
      </c>
      <c r="AV168" s="520" t="s">
        <v>3571</v>
      </c>
      <c r="AW168" s="447">
        <v>2021</v>
      </c>
      <c r="AX168" s="441"/>
      <c r="AY168" s="441" t="s">
        <v>207</v>
      </c>
      <c r="AZ168" s="448"/>
      <c r="BA168" s="449"/>
      <c r="BB168" s="450">
        <v>2024</v>
      </c>
      <c r="BC168" s="442"/>
      <c r="BD168" s="451" t="s">
        <v>207</v>
      </c>
      <c r="BE168" s="442"/>
      <c r="BF168" s="451" t="s">
        <v>207</v>
      </c>
      <c r="BG168" s="452"/>
      <c r="BH168" s="449" t="s">
        <v>207</v>
      </c>
      <c r="BI168" s="453" t="s">
        <v>207</v>
      </c>
      <c r="BJ168" s="520"/>
    </row>
    <row r="169" spans="1:62">
      <c r="A169" s="514" t="s">
        <v>2163</v>
      </c>
      <c r="B169" s="515" t="s">
        <v>2164</v>
      </c>
      <c r="C169" s="516">
        <v>2022</v>
      </c>
      <c r="D169" s="513" t="s">
        <v>979</v>
      </c>
      <c r="E169" s="517">
        <v>1398233</v>
      </c>
      <c r="F169" s="435">
        <v>1398233</v>
      </c>
      <c r="G169" s="436">
        <v>44771</v>
      </c>
      <c r="H169" s="461" t="s">
        <v>1908</v>
      </c>
      <c r="I169" s="462" t="s">
        <v>2164</v>
      </c>
      <c r="J169" s="518" t="s">
        <v>2165</v>
      </c>
      <c r="K169" s="464" t="s">
        <v>2164</v>
      </c>
      <c r="L169" s="518" t="s">
        <v>2165</v>
      </c>
      <c r="M169" s="463" t="s">
        <v>1908</v>
      </c>
      <c r="N169" s="461" t="s">
        <v>112</v>
      </c>
      <c r="O169" s="463" t="s">
        <v>114</v>
      </c>
      <c r="P169" s="437" t="s">
        <v>719</v>
      </c>
      <c r="Q169" s="438"/>
      <c r="R169" s="438" t="s">
        <v>753</v>
      </c>
      <c r="S169" s="439"/>
      <c r="T169" s="440">
        <v>125384</v>
      </c>
      <c r="U169" s="441">
        <v>4254</v>
      </c>
      <c r="V169" s="441">
        <v>33</v>
      </c>
      <c r="W169" s="442">
        <v>1906</v>
      </c>
      <c r="X169" s="443">
        <v>2022</v>
      </c>
      <c r="Y169" s="434">
        <v>2024</v>
      </c>
      <c r="Z169" s="519" t="s">
        <v>3572</v>
      </c>
      <c r="AA169" s="445" t="s">
        <v>705</v>
      </c>
      <c r="AB169" s="463" t="s">
        <v>2166</v>
      </c>
      <c r="AC169" s="446"/>
      <c r="AD169" s="462" t="s">
        <v>207</v>
      </c>
      <c r="AE169" s="462" t="s">
        <v>207</v>
      </c>
      <c r="AF169" s="463" t="s">
        <v>207</v>
      </c>
      <c r="AG169" s="446"/>
      <c r="AH169" s="463" t="s">
        <v>207</v>
      </c>
      <c r="AI169" s="447">
        <v>2021</v>
      </c>
      <c r="AJ169" s="441">
        <v>192636.39882591239</v>
      </c>
      <c r="AK169" s="441">
        <v>238859.68969079075</v>
      </c>
      <c r="AL169" s="448"/>
      <c r="AM169" s="449"/>
      <c r="AN169" s="450">
        <v>2024</v>
      </c>
      <c r="AO169" s="442">
        <v>183559</v>
      </c>
      <c r="AP169" s="451">
        <v>4.71</v>
      </c>
      <c r="AQ169" s="442">
        <v>224221</v>
      </c>
      <c r="AR169" s="451">
        <v>6.12</v>
      </c>
      <c r="AS169" s="452"/>
      <c r="AT169" s="449" t="s">
        <v>207</v>
      </c>
      <c r="AU169" s="453" t="s">
        <v>207</v>
      </c>
      <c r="AV169" s="520" t="s">
        <v>3573</v>
      </c>
      <c r="AW169" s="447">
        <v>2021</v>
      </c>
      <c r="AX169" s="441">
        <v>8321</v>
      </c>
      <c r="AY169" s="441">
        <v>8321</v>
      </c>
      <c r="AZ169" s="448"/>
      <c r="BA169" s="449"/>
      <c r="BB169" s="450">
        <v>2024</v>
      </c>
      <c r="BC169" s="442">
        <v>8238</v>
      </c>
      <c r="BD169" s="451">
        <v>0.99</v>
      </c>
      <c r="BE169" s="442">
        <v>8238</v>
      </c>
      <c r="BF169" s="451">
        <v>0.99</v>
      </c>
      <c r="BG169" s="452"/>
      <c r="BH169" s="449" t="s">
        <v>207</v>
      </c>
      <c r="BI169" s="453" t="s">
        <v>207</v>
      </c>
      <c r="BJ169" s="520" t="s">
        <v>3574</v>
      </c>
    </row>
    <row r="170" spans="1:62">
      <c r="A170" s="514" t="s">
        <v>2169</v>
      </c>
      <c r="B170" s="515" t="s">
        <v>2170</v>
      </c>
      <c r="C170" s="516">
        <v>2022</v>
      </c>
      <c r="D170" s="513" t="s">
        <v>716</v>
      </c>
      <c r="E170" s="517">
        <v>1030234</v>
      </c>
      <c r="F170" s="435">
        <v>1030234</v>
      </c>
      <c r="G170" s="436">
        <v>44763</v>
      </c>
      <c r="H170" s="461" t="s">
        <v>2171</v>
      </c>
      <c r="I170" s="462" t="s">
        <v>2170</v>
      </c>
      <c r="J170" s="518" t="s">
        <v>2172</v>
      </c>
      <c r="K170" s="464" t="s">
        <v>2170</v>
      </c>
      <c r="L170" s="518" t="s">
        <v>2172</v>
      </c>
      <c r="M170" s="463" t="s">
        <v>2171</v>
      </c>
      <c r="N170" s="461" t="s">
        <v>12</v>
      </c>
      <c r="O170" s="463" t="s">
        <v>34</v>
      </c>
      <c r="P170" s="437" t="s">
        <v>719</v>
      </c>
      <c r="Q170" s="438"/>
      <c r="R170" s="438"/>
      <c r="S170" s="439"/>
      <c r="T170" s="440">
        <v>2182.5876359999997</v>
      </c>
      <c r="U170" s="441">
        <v>2</v>
      </c>
      <c r="V170" s="441">
        <v>2</v>
      </c>
      <c r="W170" s="442" t="s">
        <v>207</v>
      </c>
      <c r="X170" s="443">
        <v>2022</v>
      </c>
      <c r="Y170" s="434">
        <v>2024</v>
      </c>
      <c r="Z170" s="519" t="s">
        <v>3575</v>
      </c>
      <c r="AA170" s="445"/>
      <c r="AB170" s="463" t="s">
        <v>207</v>
      </c>
      <c r="AC170" s="446" t="s">
        <v>705</v>
      </c>
      <c r="AD170" s="462" t="s">
        <v>2173</v>
      </c>
      <c r="AE170" s="462" t="s">
        <v>2171</v>
      </c>
      <c r="AF170" s="463" t="s">
        <v>2174</v>
      </c>
      <c r="AG170" s="446"/>
      <c r="AH170" s="463" t="s">
        <v>207</v>
      </c>
      <c r="AI170" s="447">
        <v>2021</v>
      </c>
      <c r="AJ170" s="441">
        <v>3873</v>
      </c>
      <c r="AK170" s="441">
        <v>3839</v>
      </c>
      <c r="AL170" s="448">
        <v>67.290000000000006</v>
      </c>
      <c r="AM170" s="449" t="s">
        <v>764</v>
      </c>
      <c r="AN170" s="450">
        <v>2024</v>
      </c>
      <c r="AO170" s="442">
        <v>3757</v>
      </c>
      <c r="AP170" s="451">
        <v>2.99</v>
      </c>
      <c r="AQ170" s="442">
        <v>3724</v>
      </c>
      <c r="AR170" s="451">
        <v>2.99</v>
      </c>
      <c r="AS170" s="452">
        <v>65.27</v>
      </c>
      <c r="AT170" s="449" t="s">
        <v>764</v>
      </c>
      <c r="AU170" s="453">
        <v>3</v>
      </c>
      <c r="AV170" s="520" t="s">
        <v>3576</v>
      </c>
      <c r="AW170" s="447">
        <v>2021</v>
      </c>
      <c r="AX170" s="441"/>
      <c r="AY170" s="441" t="s">
        <v>207</v>
      </c>
      <c r="AZ170" s="448"/>
      <c r="BA170" s="449"/>
      <c r="BB170" s="450">
        <v>2024</v>
      </c>
      <c r="BC170" s="442"/>
      <c r="BD170" s="451" t="s">
        <v>207</v>
      </c>
      <c r="BE170" s="442"/>
      <c r="BF170" s="451" t="s">
        <v>207</v>
      </c>
      <c r="BG170" s="452"/>
      <c r="BH170" s="449" t="s">
        <v>207</v>
      </c>
      <c r="BI170" s="453" t="s">
        <v>207</v>
      </c>
      <c r="BJ170" s="520"/>
    </row>
    <row r="171" spans="1:62">
      <c r="A171" s="514" t="s">
        <v>2176</v>
      </c>
      <c r="B171" s="515" t="s">
        <v>2177</v>
      </c>
      <c r="C171" s="516">
        <v>2022</v>
      </c>
      <c r="D171" s="513" t="s">
        <v>716</v>
      </c>
      <c r="E171" s="517">
        <v>1071235</v>
      </c>
      <c r="F171" s="435">
        <v>1071235</v>
      </c>
      <c r="G171" s="436">
        <v>44769</v>
      </c>
      <c r="H171" s="461" t="s">
        <v>2178</v>
      </c>
      <c r="I171" s="462" t="s">
        <v>2177</v>
      </c>
      <c r="J171" s="518" t="s">
        <v>2179</v>
      </c>
      <c r="K171" s="464" t="s">
        <v>2177</v>
      </c>
      <c r="L171" s="518" t="s">
        <v>2180</v>
      </c>
      <c r="M171" s="463" t="s">
        <v>2181</v>
      </c>
      <c r="N171" s="461" t="s">
        <v>81</v>
      </c>
      <c r="O171" s="463" t="s">
        <v>82</v>
      </c>
      <c r="P171" s="437" t="s">
        <v>719</v>
      </c>
      <c r="Q171" s="438"/>
      <c r="R171" s="438"/>
      <c r="S171" s="439"/>
      <c r="T171" s="440">
        <v>8551.7456579999998</v>
      </c>
      <c r="U171" s="441">
        <v>1</v>
      </c>
      <c r="V171" s="441">
        <v>1</v>
      </c>
      <c r="W171" s="442" t="s">
        <v>207</v>
      </c>
      <c r="X171" s="443">
        <v>2022</v>
      </c>
      <c r="Y171" s="434">
        <v>2024</v>
      </c>
      <c r="Z171" s="519" t="s">
        <v>3577</v>
      </c>
      <c r="AA171" s="445"/>
      <c r="AB171" s="463" t="s">
        <v>207</v>
      </c>
      <c r="AC171" s="446" t="s">
        <v>705</v>
      </c>
      <c r="AD171" s="462" t="s">
        <v>2182</v>
      </c>
      <c r="AE171" s="462" t="s">
        <v>2183</v>
      </c>
      <c r="AF171" s="463" t="s">
        <v>1333</v>
      </c>
      <c r="AG171" s="446"/>
      <c r="AH171" s="463" t="s">
        <v>207</v>
      </c>
      <c r="AI171" s="447">
        <v>2021</v>
      </c>
      <c r="AJ171" s="441">
        <v>15593</v>
      </c>
      <c r="AK171" s="441">
        <v>15490</v>
      </c>
      <c r="AL171" s="448"/>
      <c r="AM171" s="449"/>
      <c r="AN171" s="450">
        <v>2024</v>
      </c>
      <c r="AO171" s="442">
        <v>15546.221</v>
      </c>
      <c r="AP171" s="451">
        <v>0.3</v>
      </c>
      <c r="AQ171" s="442">
        <v>15443.53</v>
      </c>
      <c r="AR171" s="451">
        <v>0.28999999999999998</v>
      </c>
      <c r="AS171" s="452"/>
      <c r="AT171" s="449" t="s">
        <v>207</v>
      </c>
      <c r="AU171" s="453" t="s">
        <v>207</v>
      </c>
      <c r="AV171" s="520" t="s">
        <v>3578</v>
      </c>
      <c r="AW171" s="447">
        <v>2021</v>
      </c>
      <c r="AX171" s="441"/>
      <c r="AY171" s="441" t="s">
        <v>207</v>
      </c>
      <c r="AZ171" s="448"/>
      <c r="BA171" s="449"/>
      <c r="BB171" s="450">
        <v>2024</v>
      </c>
      <c r="BC171" s="442"/>
      <c r="BD171" s="451" t="s">
        <v>207</v>
      </c>
      <c r="BE171" s="442"/>
      <c r="BF171" s="451" t="s">
        <v>207</v>
      </c>
      <c r="BG171" s="452"/>
      <c r="BH171" s="449" t="s">
        <v>207</v>
      </c>
      <c r="BI171" s="453" t="s">
        <v>207</v>
      </c>
      <c r="BJ171" s="520"/>
    </row>
    <row r="172" spans="1:62">
      <c r="A172" s="514" t="s">
        <v>2185</v>
      </c>
      <c r="B172" s="515" t="s">
        <v>2186</v>
      </c>
      <c r="C172" s="516">
        <v>2022</v>
      </c>
      <c r="D172" s="513" t="s">
        <v>750</v>
      </c>
      <c r="E172" s="517">
        <v>3008236</v>
      </c>
      <c r="F172" s="435">
        <v>3008236</v>
      </c>
      <c r="G172" s="436">
        <v>44767</v>
      </c>
      <c r="H172" s="461" t="s">
        <v>2187</v>
      </c>
      <c r="I172" s="462" t="s">
        <v>2188</v>
      </c>
      <c r="J172" s="518" t="s">
        <v>2189</v>
      </c>
      <c r="K172" s="464" t="s">
        <v>2186</v>
      </c>
      <c r="L172" s="518" t="s">
        <v>2190</v>
      </c>
      <c r="M172" s="463" t="s">
        <v>2187</v>
      </c>
      <c r="N172" s="461" t="s">
        <v>8</v>
      </c>
      <c r="O172" s="463" t="s">
        <v>11</v>
      </c>
      <c r="P172" s="437"/>
      <c r="Q172" s="438"/>
      <c r="R172" s="438" t="s">
        <v>753</v>
      </c>
      <c r="S172" s="439"/>
      <c r="T172" s="440" t="s">
        <v>207</v>
      </c>
      <c r="U172" s="441" t="s">
        <v>207</v>
      </c>
      <c r="V172" s="441" t="s">
        <v>207</v>
      </c>
      <c r="W172" s="442">
        <v>136</v>
      </c>
      <c r="X172" s="443">
        <v>2022</v>
      </c>
      <c r="Y172" s="434">
        <v>2024</v>
      </c>
      <c r="Z172" s="519" t="s">
        <v>3579</v>
      </c>
      <c r="AA172" s="445"/>
      <c r="AB172" s="463" t="s">
        <v>207</v>
      </c>
      <c r="AC172" s="446" t="s">
        <v>705</v>
      </c>
      <c r="AD172" s="462" t="s">
        <v>2191</v>
      </c>
      <c r="AE172" s="462" t="s">
        <v>2192</v>
      </c>
      <c r="AF172" s="463" t="s">
        <v>2193</v>
      </c>
      <c r="AG172" s="446"/>
      <c r="AH172" s="463" t="s">
        <v>207</v>
      </c>
      <c r="AI172" s="447">
        <v>2021</v>
      </c>
      <c r="AJ172" s="441"/>
      <c r="AK172" s="441" t="s">
        <v>207</v>
      </c>
      <c r="AL172" s="448"/>
      <c r="AM172" s="449"/>
      <c r="AN172" s="450">
        <v>2024</v>
      </c>
      <c r="AO172" s="442"/>
      <c r="AP172" s="451" t="s">
        <v>207</v>
      </c>
      <c r="AQ172" s="442"/>
      <c r="AR172" s="451" t="s">
        <v>207</v>
      </c>
      <c r="AS172" s="452"/>
      <c r="AT172" s="449" t="s">
        <v>207</v>
      </c>
      <c r="AU172" s="453" t="s">
        <v>207</v>
      </c>
      <c r="AV172" s="520"/>
      <c r="AW172" s="447">
        <v>2021</v>
      </c>
      <c r="AX172" s="441">
        <v>211</v>
      </c>
      <c r="AY172" s="441">
        <v>211</v>
      </c>
      <c r="AZ172" s="448">
        <v>1.5</v>
      </c>
      <c r="BA172" s="449" t="s">
        <v>1301</v>
      </c>
      <c r="BB172" s="450">
        <v>2024</v>
      </c>
      <c r="BC172" s="442">
        <v>208.8</v>
      </c>
      <c r="BD172" s="451">
        <v>1.04</v>
      </c>
      <c r="BE172" s="442">
        <v>208.8</v>
      </c>
      <c r="BF172" s="451">
        <v>1.04</v>
      </c>
      <c r="BG172" s="452">
        <v>1.4850000000000001</v>
      </c>
      <c r="BH172" s="449" t="s">
        <v>1301</v>
      </c>
      <c r="BI172" s="453">
        <v>0.99</v>
      </c>
      <c r="BJ172" s="520" t="s">
        <v>3580</v>
      </c>
    </row>
    <row r="173" spans="1:62">
      <c r="A173" s="514" t="s">
        <v>2195</v>
      </c>
      <c r="B173" s="515" t="s">
        <v>2196</v>
      </c>
      <c r="C173" s="516">
        <v>2022</v>
      </c>
      <c r="D173" s="513" t="s">
        <v>716</v>
      </c>
      <c r="E173" s="517">
        <v>1098237</v>
      </c>
      <c r="F173" s="435">
        <v>1098237</v>
      </c>
      <c r="G173" s="436">
        <v>44773</v>
      </c>
      <c r="H173" s="461" t="s">
        <v>2197</v>
      </c>
      <c r="I173" s="462" t="s">
        <v>2196</v>
      </c>
      <c r="J173" s="518" t="s">
        <v>2198</v>
      </c>
      <c r="K173" s="464" t="s">
        <v>2196</v>
      </c>
      <c r="L173" s="518" t="s">
        <v>2198</v>
      </c>
      <c r="M173" s="463" t="s">
        <v>2197</v>
      </c>
      <c r="N173" s="461" t="s">
        <v>112</v>
      </c>
      <c r="O173" s="463" t="s">
        <v>114</v>
      </c>
      <c r="P173" s="437" t="s">
        <v>719</v>
      </c>
      <c r="Q173" s="438"/>
      <c r="R173" s="438"/>
      <c r="S173" s="439"/>
      <c r="T173" s="440">
        <v>8032.0345760412001</v>
      </c>
      <c r="U173" s="441">
        <v>47</v>
      </c>
      <c r="V173" s="441">
        <v>4</v>
      </c>
      <c r="W173" s="442" t="s">
        <v>207</v>
      </c>
      <c r="X173" s="443">
        <v>2022</v>
      </c>
      <c r="Y173" s="434">
        <v>2024</v>
      </c>
      <c r="Z173" s="519" t="s">
        <v>3581</v>
      </c>
      <c r="AA173" s="445"/>
      <c r="AB173" s="463" t="s">
        <v>207</v>
      </c>
      <c r="AC173" s="446" t="s">
        <v>705</v>
      </c>
      <c r="AD173" s="462" t="s">
        <v>2199</v>
      </c>
      <c r="AE173" s="462" t="s">
        <v>2197</v>
      </c>
      <c r="AF173" s="463" t="s">
        <v>2200</v>
      </c>
      <c r="AG173" s="446"/>
      <c r="AH173" s="463" t="s">
        <v>207</v>
      </c>
      <c r="AI173" s="447">
        <v>2021</v>
      </c>
      <c r="AJ173" s="441">
        <v>14567</v>
      </c>
      <c r="AK173" s="441">
        <v>14894</v>
      </c>
      <c r="AL173" s="448">
        <v>37.369999999999997</v>
      </c>
      <c r="AM173" s="449" t="s">
        <v>764</v>
      </c>
      <c r="AN173" s="450">
        <v>2024</v>
      </c>
      <c r="AO173" s="442">
        <v>14137</v>
      </c>
      <c r="AP173" s="451">
        <v>2.95</v>
      </c>
      <c r="AQ173" s="442">
        <v>14440</v>
      </c>
      <c r="AR173" s="451">
        <v>3.04</v>
      </c>
      <c r="AS173" s="452">
        <v>36.26</v>
      </c>
      <c r="AT173" s="449" t="s">
        <v>764</v>
      </c>
      <c r="AU173" s="453">
        <v>2.97</v>
      </c>
      <c r="AV173" s="520" t="s">
        <v>3582</v>
      </c>
      <c r="AW173" s="447">
        <v>2021</v>
      </c>
      <c r="AX173" s="441"/>
      <c r="AY173" s="441" t="s">
        <v>207</v>
      </c>
      <c r="AZ173" s="448"/>
      <c r="BA173" s="449"/>
      <c r="BB173" s="450">
        <v>2024</v>
      </c>
      <c r="BC173" s="442"/>
      <c r="BD173" s="451" t="s">
        <v>207</v>
      </c>
      <c r="BE173" s="442"/>
      <c r="BF173" s="451" t="s">
        <v>207</v>
      </c>
      <c r="BG173" s="452"/>
      <c r="BH173" s="449" t="s">
        <v>207</v>
      </c>
      <c r="BI173" s="453" t="s">
        <v>207</v>
      </c>
      <c r="BJ173" s="520"/>
    </row>
    <row r="174" spans="1:62">
      <c r="A174" s="514" t="s">
        <v>2203</v>
      </c>
      <c r="B174" s="515" t="s">
        <v>2204</v>
      </c>
      <c r="C174" s="516">
        <v>2022</v>
      </c>
      <c r="D174" s="513" t="s">
        <v>716</v>
      </c>
      <c r="E174" s="517">
        <v>1069239</v>
      </c>
      <c r="F174" s="435">
        <v>1069239</v>
      </c>
      <c r="G174" s="436">
        <v>44771</v>
      </c>
      <c r="H174" s="461" t="s">
        <v>2205</v>
      </c>
      <c r="I174" s="462" t="s">
        <v>2204</v>
      </c>
      <c r="J174" s="518" t="s">
        <v>2206</v>
      </c>
      <c r="K174" s="464" t="s">
        <v>2204</v>
      </c>
      <c r="L174" s="518" t="s">
        <v>2206</v>
      </c>
      <c r="M174" s="463" t="s">
        <v>2207</v>
      </c>
      <c r="N174" s="461" t="s">
        <v>77</v>
      </c>
      <c r="O174" s="463" t="s">
        <v>79</v>
      </c>
      <c r="P174" s="437" t="s">
        <v>719</v>
      </c>
      <c r="Q174" s="438"/>
      <c r="R174" s="438"/>
      <c r="S174" s="439"/>
      <c r="T174" s="440">
        <v>1878.7972800000002</v>
      </c>
      <c r="U174" s="441">
        <v>1</v>
      </c>
      <c r="V174" s="441">
        <v>1</v>
      </c>
      <c r="W174" s="442" t="s">
        <v>207</v>
      </c>
      <c r="X174" s="443">
        <v>2022</v>
      </c>
      <c r="Y174" s="434">
        <v>2024</v>
      </c>
      <c r="Z174" s="519" t="s">
        <v>3583</v>
      </c>
      <c r="AA174" s="445"/>
      <c r="AB174" s="463" t="s">
        <v>207</v>
      </c>
      <c r="AC174" s="446" t="s">
        <v>705</v>
      </c>
      <c r="AD174" s="462" t="s">
        <v>2208</v>
      </c>
      <c r="AE174" s="462" t="s">
        <v>2209</v>
      </c>
      <c r="AF174" s="463" t="s">
        <v>2210</v>
      </c>
      <c r="AG174" s="446"/>
      <c r="AH174" s="463" t="s">
        <v>207</v>
      </c>
      <c r="AI174" s="447">
        <v>2021</v>
      </c>
      <c r="AJ174" s="441">
        <v>3314</v>
      </c>
      <c r="AK174" s="441">
        <v>-122</v>
      </c>
      <c r="AL174" s="448"/>
      <c r="AM174" s="449"/>
      <c r="AN174" s="450">
        <v>2024</v>
      </c>
      <c r="AO174" s="442">
        <v>3215</v>
      </c>
      <c r="AP174" s="451">
        <v>2.98</v>
      </c>
      <c r="AQ174" s="442">
        <v>0</v>
      </c>
      <c r="AR174" s="451">
        <v>100</v>
      </c>
      <c r="AS174" s="452"/>
      <c r="AT174" s="449" t="s">
        <v>207</v>
      </c>
      <c r="AU174" s="453" t="s">
        <v>207</v>
      </c>
      <c r="AV174" s="520" t="s">
        <v>3584</v>
      </c>
      <c r="AW174" s="447">
        <v>2021</v>
      </c>
      <c r="AX174" s="441"/>
      <c r="AY174" s="441" t="s">
        <v>207</v>
      </c>
      <c r="AZ174" s="448"/>
      <c r="BA174" s="449"/>
      <c r="BB174" s="450">
        <v>2024</v>
      </c>
      <c r="BC174" s="442"/>
      <c r="BD174" s="451" t="s">
        <v>207</v>
      </c>
      <c r="BE174" s="442"/>
      <c r="BF174" s="451" t="s">
        <v>207</v>
      </c>
      <c r="BG174" s="452"/>
      <c r="BH174" s="449" t="s">
        <v>207</v>
      </c>
      <c r="BI174" s="453" t="s">
        <v>207</v>
      </c>
      <c r="BJ174" s="520"/>
    </row>
    <row r="175" spans="1:62">
      <c r="A175" s="514" t="s">
        <v>2212</v>
      </c>
      <c r="B175" s="515" t="s">
        <v>2213</v>
      </c>
      <c r="C175" s="516">
        <v>2022</v>
      </c>
      <c r="D175" s="513" t="s">
        <v>716</v>
      </c>
      <c r="E175" s="517">
        <v>1056240</v>
      </c>
      <c r="F175" s="435">
        <v>1056240</v>
      </c>
      <c r="G175" s="436">
        <v>44773</v>
      </c>
      <c r="H175" s="461" t="s">
        <v>2214</v>
      </c>
      <c r="I175" s="462" t="s">
        <v>2213</v>
      </c>
      <c r="J175" s="518" t="s">
        <v>2215</v>
      </c>
      <c r="K175" s="464" t="s">
        <v>2213</v>
      </c>
      <c r="L175" s="518" t="s">
        <v>2215</v>
      </c>
      <c r="M175" s="463" t="s">
        <v>2214</v>
      </c>
      <c r="N175" s="461" t="s">
        <v>57</v>
      </c>
      <c r="O175" s="463" t="s">
        <v>64</v>
      </c>
      <c r="P175" s="437" t="s">
        <v>719</v>
      </c>
      <c r="Q175" s="438"/>
      <c r="R175" s="438"/>
      <c r="S175" s="439"/>
      <c r="T175" s="440">
        <v>1613</v>
      </c>
      <c r="U175" s="441">
        <v>5</v>
      </c>
      <c r="V175" s="441">
        <v>1</v>
      </c>
      <c r="W175" s="442" t="s">
        <v>207</v>
      </c>
      <c r="X175" s="443">
        <v>2022</v>
      </c>
      <c r="Y175" s="434">
        <v>2024</v>
      </c>
      <c r="Z175" s="519" t="s">
        <v>3585</v>
      </c>
      <c r="AA175" s="445" t="s">
        <v>705</v>
      </c>
      <c r="AB175" s="463" t="s">
        <v>2216</v>
      </c>
      <c r="AC175" s="446"/>
      <c r="AD175" s="462" t="s">
        <v>207</v>
      </c>
      <c r="AE175" s="462" t="s">
        <v>207</v>
      </c>
      <c r="AF175" s="463" t="s">
        <v>207</v>
      </c>
      <c r="AG175" s="446"/>
      <c r="AH175" s="463" t="s">
        <v>207</v>
      </c>
      <c r="AI175" s="447">
        <v>2021</v>
      </c>
      <c r="AJ175" s="441">
        <v>3231</v>
      </c>
      <c r="AK175" s="441">
        <v>1840</v>
      </c>
      <c r="AL175" s="448">
        <v>23.43</v>
      </c>
      <c r="AM175" s="449" t="s">
        <v>944</v>
      </c>
      <c r="AN175" s="450">
        <v>2024</v>
      </c>
      <c r="AO175" s="442">
        <v>3198.69</v>
      </c>
      <c r="AP175" s="451">
        <v>0.99</v>
      </c>
      <c r="AQ175" s="442">
        <v>1821.6</v>
      </c>
      <c r="AR175" s="451">
        <v>1</v>
      </c>
      <c r="AS175" s="452">
        <v>23.195699999999999</v>
      </c>
      <c r="AT175" s="449" t="s">
        <v>944</v>
      </c>
      <c r="AU175" s="453">
        <v>1</v>
      </c>
      <c r="AV175" s="520" t="s">
        <v>3586</v>
      </c>
      <c r="AW175" s="447">
        <v>2021</v>
      </c>
      <c r="AX175" s="441"/>
      <c r="AY175" s="441" t="s">
        <v>207</v>
      </c>
      <c r="AZ175" s="448"/>
      <c r="BA175" s="449"/>
      <c r="BB175" s="450">
        <v>2024</v>
      </c>
      <c r="BC175" s="442"/>
      <c r="BD175" s="451" t="s">
        <v>207</v>
      </c>
      <c r="BE175" s="442"/>
      <c r="BF175" s="451" t="s">
        <v>207</v>
      </c>
      <c r="BG175" s="452"/>
      <c r="BH175" s="449" t="s">
        <v>207</v>
      </c>
      <c r="BI175" s="453" t="s">
        <v>207</v>
      </c>
      <c r="BJ175" s="520"/>
    </row>
    <row r="176" spans="1:62">
      <c r="A176" s="514" t="s">
        <v>2218</v>
      </c>
      <c r="B176" s="515" t="s">
        <v>2219</v>
      </c>
      <c r="C176" s="516">
        <v>2022</v>
      </c>
      <c r="D176" s="513" t="s">
        <v>716</v>
      </c>
      <c r="E176" s="517">
        <v>1009241</v>
      </c>
      <c r="F176" s="435">
        <v>1009241</v>
      </c>
      <c r="G176" s="436">
        <v>44769</v>
      </c>
      <c r="H176" s="461" t="s">
        <v>2220</v>
      </c>
      <c r="I176" s="462" t="s">
        <v>2219</v>
      </c>
      <c r="J176" s="518" t="s">
        <v>2221</v>
      </c>
      <c r="K176" s="464" t="s">
        <v>2219</v>
      </c>
      <c r="L176" s="518" t="s">
        <v>2221</v>
      </c>
      <c r="M176" s="463" t="s">
        <v>2220</v>
      </c>
      <c r="N176" s="461" t="s">
        <v>12</v>
      </c>
      <c r="O176" s="463" t="s">
        <v>13</v>
      </c>
      <c r="P176" s="437" t="s">
        <v>719</v>
      </c>
      <c r="Q176" s="438"/>
      <c r="R176" s="438"/>
      <c r="S176" s="439"/>
      <c r="T176" s="440">
        <v>2344.1420760000001</v>
      </c>
      <c r="U176" s="441">
        <v>1</v>
      </c>
      <c r="V176" s="441">
        <v>1</v>
      </c>
      <c r="W176" s="442" t="s">
        <v>207</v>
      </c>
      <c r="X176" s="443">
        <v>2022</v>
      </c>
      <c r="Y176" s="434">
        <v>2024</v>
      </c>
      <c r="Z176" s="519" t="s">
        <v>3587</v>
      </c>
      <c r="AA176" s="445"/>
      <c r="AB176" s="463" t="s">
        <v>207</v>
      </c>
      <c r="AC176" s="446" t="s">
        <v>705</v>
      </c>
      <c r="AD176" s="462" t="s">
        <v>2222</v>
      </c>
      <c r="AE176" s="462" t="s">
        <v>2223</v>
      </c>
      <c r="AF176" s="463" t="s">
        <v>2224</v>
      </c>
      <c r="AG176" s="446"/>
      <c r="AH176" s="463" t="s">
        <v>207</v>
      </c>
      <c r="AI176" s="447">
        <v>2021</v>
      </c>
      <c r="AJ176" s="441">
        <v>4457</v>
      </c>
      <c r="AK176" s="441">
        <v>4441</v>
      </c>
      <c r="AL176" s="448"/>
      <c r="AM176" s="449"/>
      <c r="AN176" s="450">
        <v>2024</v>
      </c>
      <c r="AO176" s="442">
        <v>3922</v>
      </c>
      <c r="AP176" s="451">
        <v>12</v>
      </c>
      <c r="AQ176" s="442">
        <v>3908</v>
      </c>
      <c r="AR176" s="451">
        <v>12</v>
      </c>
      <c r="AS176" s="452"/>
      <c r="AT176" s="449" t="s">
        <v>207</v>
      </c>
      <c r="AU176" s="453" t="s">
        <v>207</v>
      </c>
      <c r="AV176" s="520" t="s">
        <v>3588</v>
      </c>
      <c r="AW176" s="447">
        <v>2021</v>
      </c>
      <c r="AX176" s="441"/>
      <c r="AY176" s="441" t="s">
        <v>207</v>
      </c>
      <c r="AZ176" s="448"/>
      <c r="BA176" s="449"/>
      <c r="BB176" s="450">
        <v>2024</v>
      </c>
      <c r="BC176" s="442"/>
      <c r="BD176" s="451" t="s">
        <v>207</v>
      </c>
      <c r="BE176" s="442"/>
      <c r="BF176" s="451" t="s">
        <v>207</v>
      </c>
      <c r="BG176" s="452"/>
      <c r="BH176" s="449" t="s">
        <v>207</v>
      </c>
      <c r="BI176" s="453" t="s">
        <v>207</v>
      </c>
      <c r="BJ176" s="520"/>
    </row>
    <row r="177" spans="1:62">
      <c r="A177" s="514" t="s">
        <v>2226</v>
      </c>
      <c r="B177" s="515" t="s">
        <v>2227</v>
      </c>
      <c r="C177" s="516">
        <v>2022</v>
      </c>
      <c r="D177" s="513" t="s">
        <v>716</v>
      </c>
      <c r="E177" s="517">
        <v>1069242</v>
      </c>
      <c r="F177" s="435">
        <v>1069242</v>
      </c>
      <c r="G177" s="436">
        <v>44767</v>
      </c>
      <c r="H177" s="461" t="s">
        <v>2228</v>
      </c>
      <c r="I177" s="462" t="s">
        <v>2227</v>
      </c>
      <c r="J177" s="518" t="s">
        <v>2229</v>
      </c>
      <c r="K177" s="464" t="s">
        <v>2227</v>
      </c>
      <c r="L177" s="518" t="s">
        <v>2229</v>
      </c>
      <c r="M177" s="463" t="s">
        <v>2228</v>
      </c>
      <c r="N177" s="461" t="s">
        <v>77</v>
      </c>
      <c r="O177" s="463" t="s">
        <v>79</v>
      </c>
      <c r="P177" s="437" t="s">
        <v>719</v>
      </c>
      <c r="Q177" s="438"/>
      <c r="R177" s="438"/>
      <c r="S177" s="439"/>
      <c r="T177" s="440">
        <v>5824.4986079999999</v>
      </c>
      <c r="U177" s="441">
        <v>1</v>
      </c>
      <c r="V177" s="441">
        <v>1</v>
      </c>
      <c r="W177" s="442" t="s">
        <v>207</v>
      </c>
      <c r="X177" s="443">
        <v>2022</v>
      </c>
      <c r="Y177" s="434">
        <v>2024</v>
      </c>
      <c r="Z177" s="519" t="s">
        <v>3589</v>
      </c>
      <c r="AA177" s="445"/>
      <c r="AB177" s="463" t="s">
        <v>207</v>
      </c>
      <c r="AC177" s="446" t="s">
        <v>705</v>
      </c>
      <c r="AD177" s="462" t="s">
        <v>2230</v>
      </c>
      <c r="AE177" s="462" t="s">
        <v>2231</v>
      </c>
      <c r="AF177" s="463" t="s">
        <v>2232</v>
      </c>
      <c r="AG177" s="446"/>
      <c r="AH177" s="463" t="s">
        <v>207</v>
      </c>
      <c r="AI177" s="447">
        <v>2021</v>
      </c>
      <c r="AJ177" s="441">
        <v>10344</v>
      </c>
      <c r="AK177" s="441">
        <v>10272</v>
      </c>
      <c r="AL177" s="448"/>
      <c r="AM177" s="449"/>
      <c r="AN177" s="450">
        <v>2024</v>
      </c>
      <c r="AO177" s="442">
        <v>10038</v>
      </c>
      <c r="AP177" s="451">
        <v>2.95</v>
      </c>
      <c r="AQ177" s="442">
        <v>9968</v>
      </c>
      <c r="AR177" s="451">
        <v>2.95</v>
      </c>
      <c r="AS177" s="452"/>
      <c r="AT177" s="449" t="s">
        <v>207</v>
      </c>
      <c r="AU177" s="453" t="s">
        <v>207</v>
      </c>
      <c r="AV177" s="520" t="s">
        <v>3590</v>
      </c>
      <c r="AW177" s="447">
        <v>2021</v>
      </c>
      <c r="AX177" s="441"/>
      <c r="AY177" s="441" t="s">
        <v>207</v>
      </c>
      <c r="AZ177" s="448"/>
      <c r="BA177" s="449"/>
      <c r="BB177" s="450">
        <v>2024</v>
      </c>
      <c r="BC177" s="442"/>
      <c r="BD177" s="451" t="s">
        <v>207</v>
      </c>
      <c r="BE177" s="442"/>
      <c r="BF177" s="451" t="s">
        <v>207</v>
      </c>
      <c r="BG177" s="452"/>
      <c r="BH177" s="449" t="s">
        <v>207</v>
      </c>
      <c r="BI177" s="453" t="s">
        <v>207</v>
      </c>
      <c r="BJ177" s="520"/>
    </row>
    <row r="178" spans="1:62">
      <c r="A178" s="514" t="s">
        <v>2234</v>
      </c>
      <c r="B178" s="515" t="s">
        <v>2235</v>
      </c>
      <c r="C178" s="516">
        <v>2022</v>
      </c>
      <c r="D178" s="513" t="s">
        <v>716</v>
      </c>
      <c r="E178" s="517">
        <v>1056244</v>
      </c>
      <c r="F178" s="435">
        <v>1056244</v>
      </c>
      <c r="G178" s="436">
        <v>44770</v>
      </c>
      <c r="H178" s="461" t="s">
        <v>2236</v>
      </c>
      <c r="I178" s="462" t="s">
        <v>2235</v>
      </c>
      <c r="J178" s="518" t="s">
        <v>2237</v>
      </c>
      <c r="K178" s="464" t="s">
        <v>2235</v>
      </c>
      <c r="L178" s="518" t="s">
        <v>2237</v>
      </c>
      <c r="M178" s="463" t="s">
        <v>2236</v>
      </c>
      <c r="N178" s="461" t="s">
        <v>57</v>
      </c>
      <c r="O178" s="463" t="s">
        <v>64</v>
      </c>
      <c r="P178" s="437" t="s">
        <v>719</v>
      </c>
      <c r="Q178" s="438"/>
      <c r="R178" s="438"/>
      <c r="S178" s="439"/>
      <c r="T178" s="440">
        <v>3433</v>
      </c>
      <c r="U178" s="441">
        <v>2</v>
      </c>
      <c r="V178" s="441">
        <v>2</v>
      </c>
      <c r="W178" s="442" t="s">
        <v>207</v>
      </c>
      <c r="X178" s="443">
        <v>2022</v>
      </c>
      <c r="Y178" s="434">
        <v>2024</v>
      </c>
      <c r="Z178" s="519" t="s">
        <v>3591</v>
      </c>
      <c r="AA178" s="445"/>
      <c r="AB178" s="463" t="s">
        <v>207</v>
      </c>
      <c r="AC178" s="446" t="s">
        <v>705</v>
      </c>
      <c r="AD178" s="462" t="s">
        <v>2238</v>
      </c>
      <c r="AE178" s="462" t="s">
        <v>2239</v>
      </c>
      <c r="AF178" s="463" t="s">
        <v>2240</v>
      </c>
      <c r="AG178" s="446"/>
      <c r="AH178" s="463" t="s">
        <v>207</v>
      </c>
      <c r="AI178" s="447">
        <v>2021</v>
      </c>
      <c r="AJ178" s="441">
        <v>5986</v>
      </c>
      <c r="AK178" s="441">
        <v>5944</v>
      </c>
      <c r="AL178" s="448"/>
      <c r="AM178" s="449"/>
      <c r="AN178" s="450">
        <v>2024</v>
      </c>
      <c r="AO178" s="442">
        <v>5806</v>
      </c>
      <c r="AP178" s="451">
        <v>3</v>
      </c>
      <c r="AQ178" s="442">
        <v>5766</v>
      </c>
      <c r="AR178" s="451">
        <v>2.99</v>
      </c>
      <c r="AS178" s="452"/>
      <c r="AT178" s="449" t="s">
        <v>207</v>
      </c>
      <c r="AU178" s="453" t="s">
        <v>207</v>
      </c>
      <c r="AV178" s="520" t="s">
        <v>3592</v>
      </c>
      <c r="AW178" s="447">
        <v>2021</v>
      </c>
      <c r="AX178" s="441"/>
      <c r="AY178" s="441" t="s">
        <v>207</v>
      </c>
      <c r="AZ178" s="448"/>
      <c r="BA178" s="449"/>
      <c r="BB178" s="450">
        <v>2024</v>
      </c>
      <c r="BC178" s="442"/>
      <c r="BD178" s="451" t="s">
        <v>207</v>
      </c>
      <c r="BE178" s="442"/>
      <c r="BF178" s="451" t="s">
        <v>207</v>
      </c>
      <c r="BG178" s="452"/>
      <c r="BH178" s="449" t="s">
        <v>207</v>
      </c>
      <c r="BI178" s="453" t="s">
        <v>207</v>
      </c>
      <c r="BJ178" s="520"/>
    </row>
    <row r="179" spans="1:62">
      <c r="A179" s="514" t="s">
        <v>2242</v>
      </c>
      <c r="B179" s="515" t="s">
        <v>2243</v>
      </c>
      <c r="C179" s="516">
        <v>2022</v>
      </c>
      <c r="D179" s="513" t="s">
        <v>716</v>
      </c>
      <c r="E179" s="517">
        <v>1058245</v>
      </c>
      <c r="F179" s="435">
        <v>1058245</v>
      </c>
      <c r="G179" s="436">
        <v>44767</v>
      </c>
      <c r="H179" s="461" t="s">
        <v>2244</v>
      </c>
      <c r="I179" s="462" t="s">
        <v>2243</v>
      </c>
      <c r="J179" s="518" t="s">
        <v>2245</v>
      </c>
      <c r="K179" s="464" t="s">
        <v>2243</v>
      </c>
      <c r="L179" s="518" t="s">
        <v>2246</v>
      </c>
      <c r="M179" s="463" t="s">
        <v>2247</v>
      </c>
      <c r="N179" s="461" t="s">
        <v>57</v>
      </c>
      <c r="O179" s="463" t="s">
        <v>66</v>
      </c>
      <c r="P179" s="437" t="s">
        <v>719</v>
      </c>
      <c r="Q179" s="438"/>
      <c r="R179" s="438"/>
      <c r="S179" s="439"/>
      <c r="T179" s="440">
        <v>4882.8154690740002</v>
      </c>
      <c r="U179" s="441">
        <v>9</v>
      </c>
      <c r="V179" s="441">
        <v>5</v>
      </c>
      <c r="W179" s="442" t="s">
        <v>207</v>
      </c>
      <c r="X179" s="443">
        <v>2022</v>
      </c>
      <c r="Y179" s="434">
        <v>2024</v>
      </c>
      <c r="Z179" s="519" t="s">
        <v>3593</v>
      </c>
      <c r="AA179" s="445"/>
      <c r="AB179" s="463" t="s">
        <v>207</v>
      </c>
      <c r="AC179" s="446" t="s">
        <v>705</v>
      </c>
      <c r="AD179" s="462" t="s">
        <v>2248</v>
      </c>
      <c r="AE179" s="462" t="s">
        <v>2247</v>
      </c>
      <c r="AF179" s="463" t="s">
        <v>1080</v>
      </c>
      <c r="AG179" s="446"/>
      <c r="AH179" s="463" t="s">
        <v>207</v>
      </c>
      <c r="AI179" s="447">
        <v>2021</v>
      </c>
      <c r="AJ179" s="441">
        <v>8410</v>
      </c>
      <c r="AK179" s="441">
        <v>8394</v>
      </c>
      <c r="AL179" s="448">
        <v>54.18</v>
      </c>
      <c r="AM179" s="449" t="s">
        <v>3594</v>
      </c>
      <c r="AN179" s="450">
        <v>2024</v>
      </c>
      <c r="AO179" s="442">
        <v>8157.7</v>
      </c>
      <c r="AP179" s="451">
        <v>3</v>
      </c>
      <c r="AQ179" s="442">
        <v>8142.2</v>
      </c>
      <c r="AR179" s="451">
        <v>2.99</v>
      </c>
      <c r="AS179" s="452">
        <v>52.55</v>
      </c>
      <c r="AT179" s="449" t="s">
        <v>3594</v>
      </c>
      <c r="AU179" s="453">
        <v>3</v>
      </c>
      <c r="AV179" s="520" t="s">
        <v>3595</v>
      </c>
      <c r="AW179" s="447">
        <v>2021</v>
      </c>
      <c r="AX179" s="441"/>
      <c r="AY179" s="441" t="s">
        <v>207</v>
      </c>
      <c r="AZ179" s="448"/>
      <c r="BA179" s="449"/>
      <c r="BB179" s="450">
        <v>2024</v>
      </c>
      <c r="BC179" s="442"/>
      <c r="BD179" s="451" t="s">
        <v>207</v>
      </c>
      <c r="BE179" s="442"/>
      <c r="BF179" s="451" t="s">
        <v>207</v>
      </c>
      <c r="BG179" s="452"/>
      <c r="BH179" s="449" t="s">
        <v>207</v>
      </c>
      <c r="BI179" s="453" t="s">
        <v>207</v>
      </c>
      <c r="BJ179" s="520"/>
    </row>
    <row r="180" spans="1:62">
      <c r="A180" s="514" t="s">
        <v>2250</v>
      </c>
      <c r="B180" s="515" t="s">
        <v>2251</v>
      </c>
      <c r="C180" s="516">
        <v>2022</v>
      </c>
      <c r="D180" s="513" t="s">
        <v>716</v>
      </c>
      <c r="E180" s="517">
        <v>1009246</v>
      </c>
      <c r="F180" s="435">
        <v>1009246</v>
      </c>
      <c r="G180" s="436">
        <v>44773</v>
      </c>
      <c r="H180" s="461" t="s">
        <v>2252</v>
      </c>
      <c r="I180" s="462" t="s">
        <v>2251</v>
      </c>
      <c r="J180" s="518" t="s">
        <v>2253</v>
      </c>
      <c r="K180" s="464" t="s">
        <v>2251</v>
      </c>
      <c r="L180" s="518" t="s">
        <v>2253</v>
      </c>
      <c r="M180" s="463" t="s">
        <v>2252</v>
      </c>
      <c r="N180" s="461" t="s">
        <v>12</v>
      </c>
      <c r="O180" s="463" t="s">
        <v>13</v>
      </c>
      <c r="P180" s="437" t="s">
        <v>719</v>
      </c>
      <c r="Q180" s="438"/>
      <c r="R180" s="438"/>
      <c r="S180" s="439"/>
      <c r="T180" s="440">
        <v>3441.7153560000002</v>
      </c>
      <c r="U180" s="441">
        <v>1</v>
      </c>
      <c r="V180" s="441">
        <v>1</v>
      </c>
      <c r="W180" s="442" t="s">
        <v>207</v>
      </c>
      <c r="X180" s="443">
        <v>2022</v>
      </c>
      <c r="Y180" s="434">
        <v>2024</v>
      </c>
      <c r="Z180" s="519" t="s">
        <v>3596</v>
      </c>
      <c r="AA180" s="445"/>
      <c r="AB180" s="463" t="s">
        <v>207</v>
      </c>
      <c r="AC180" s="446" t="s">
        <v>705</v>
      </c>
      <c r="AD180" s="462" t="s">
        <v>2254</v>
      </c>
      <c r="AE180" s="462" t="s">
        <v>2255</v>
      </c>
      <c r="AF180" s="463" t="s">
        <v>2256</v>
      </c>
      <c r="AG180" s="446"/>
      <c r="AH180" s="463" t="s">
        <v>207</v>
      </c>
      <c r="AI180" s="447">
        <v>2021</v>
      </c>
      <c r="AJ180" s="441">
        <v>5771</v>
      </c>
      <c r="AK180" s="441">
        <v>5078</v>
      </c>
      <c r="AL180" s="448">
        <v>5.48</v>
      </c>
      <c r="AM180" s="449" t="s">
        <v>3597</v>
      </c>
      <c r="AN180" s="450">
        <v>2024</v>
      </c>
      <c r="AO180" s="442">
        <v>6348</v>
      </c>
      <c r="AP180" s="451">
        <v>-10</v>
      </c>
      <c r="AQ180" s="442">
        <v>5585.8</v>
      </c>
      <c r="AR180" s="451">
        <v>-10</v>
      </c>
      <c r="AS180" s="452">
        <v>5.38</v>
      </c>
      <c r="AT180" s="449" t="s">
        <v>3597</v>
      </c>
      <c r="AU180" s="453">
        <v>1.82</v>
      </c>
      <c r="AV180" s="520" t="s">
        <v>3598</v>
      </c>
      <c r="AW180" s="447">
        <v>2021</v>
      </c>
      <c r="AX180" s="441"/>
      <c r="AY180" s="441" t="s">
        <v>207</v>
      </c>
      <c r="AZ180" s="448"/>
      <c r="BA180" s="449"/>
      <c r="BB180" s="450">
        <v>2024</v>
      </c>
      <c r="BC180" s="442"/>
      <c r="BD180" s="451" t="s">
        <v>207</v>
      </c>
      <c r="BE180" s="442"/>
      <c r="BF180" s="451" t="s">
        <v>207</v>
      </c>
      <c r="BG180" s="452"/>
      <c r="BH180" s="449" t="s">
        <v>207</v>
      </c>
      <c r="BI180" s="453" t="s">
        <v>207</v>
      </c>
      <c r="BJ180" s="520"/>
    </row>
    <row r="181" spans="1:62">
      <c r="A181" s="514" t="s">
        <v>2258</v>
      </c>
      <c r="B181" s="515" t="s">
        <v>2259</v>
      </c>
      <c r="C181" s="516">
        <v>2022</v>
      </c>
      <c r="D181" s="513" t="s">
        <v>716</v>
      </c>
      <c r="E181" s="517">
        <v>1056248</v>
      </c>
      <c r="F181" s="435">
        <v>1056248</v>
      </c>
      <c r="G181" s="436">
        <v>44764</v>
      </c>
      <c r="H181" s="461" t="s">
        <v>2260</v>
      </c>
      <c r="I181" s="462" t="s">
        <v>2259</v>
      </c>
      <c r="J181" s="518" t="s">
        <v>2261</v>
      </c>
      <c r="K181" s="464" t="s">
        <v>2259</v>
      </c>
      <c r="L181" s="518" t="s">
        <v>2262</v>
      </c>
      <c r="M181" s="463" t="s">
        <v>2260</v>
      </c>
      <c r="N181" s="461" t="s">
        <v>57</v>
      </c>
      <c r="O181" s="463" t="s">
        <v>64</v>
      </c>
      <c r="P181" s="437" t="s">
        <v>719</v>
      </c>
      <c r="Q181" s="438"/>
      <c r="R181" s="438"/>
      <c r="S181" s="439"/>
      <c r="T181" s="440">
        <v>2359</v>
      </c>
      <c r="U181" s="441">
        <v>3</v>
      </c>
      <c r="V181" s="441">
        <v>2</v>
      </c>
      <c r="W181" s="442" t="s">
        <v>207</v>
      </c>
      <c r="X181" s="443">
        <v>2022</v>
      </c>
      <c r="Y181" s="434">
        <v>2024</v>
      </c>
      <c r="Z181" s="519" t="s">
        <v>3599</v>
      </c>
      <c r="AA181" s="445"/>
      <c r="AB181" s="463" t="s">
        <v>207</v>
      </c>
      <c r="AC181" s="446" t="s">
        <v>705</v>
      </c>
      <c r="AD181" s="462" t="s">
        <v>2263</v>
      </c>
      <c r="AE181" s="462" t="s">
        <v>2264</v>
      </c>
      <c r="AF181" s="463" t="s">
        <v>2265</v>
      </c>
      <c r="AG181" s="446"/>
      <c r="AH181" s="463" t="s">
        <v>207</v>
      </c>
      <c r="AI181" s="447">
        <v>2021</v>
      </c>
      <c r="AJ181" s="441">
        <v>4129</v>
      </c>
      <c r="AK181" s="441">
        <v>4092</v>
      </c>
      <c r="AL181" s="448"/>
      <c r="AM181" s="449"/>
      <c r="AN181" s="450">
        <v>2024</v>
      </c>
      <c r="AO181" s="442">
        <v>4005</v>
      </c>
      <c r="AP181" s="451">
        <v>3</v>
      </c>
      <c r="AQ181" s="442">
        <v>3969</v>
      </c>
      <c r="AR181" s="451">
        <v>3</v>
      </c>
      <c r="AS181" s="452"/>
      <c r="AT181" s="449" t="s">
        <v>207</v>
      </c>
      <c r="AU181" s="453" t="s">
        <v>207</v>
      </c>
      <c r="AV181" s="520" t="s">
        <v>3600</v>
      </c>
      <c r="AW181" s="447">
        <v>2021</v>
      </c>
      <c r="AX181" s="441"/>
      <c r="AY181" s="441" t="s">
        <v>207</v>
      </c>
      <c r="AZ181" s="448"/>
      <c r="BA181" s="449"/>
      <c r="BB181" s="450">
        <v>2024</v>
      </c>
      <c r="BC181" s="442"/>
      <c r="BD181" s="451" t="s">
        <v>207</v>
      </c>
      <c r="BE181" s="442"/>
      <c r="BF181" s="451" t="s">
        <v>207</v>
      </c>
      <c r="BG181" s="452"/>
      <c r="BH181" s="449" t="s">
        <v>207</v>
      </c>
      <c r="BI181" s="453" t="s">
        <v>207</v>
      </c>
      <c r="BJ181" s="520"/>
    </row>
    <row r="182" spans="1:62">
      <c r="A182" s="514" t="s">
        <v>2266</v>
      </c>
      <c r="B182" s="515" t="s">
        <v>2267</v>
      </c>
      <c r="C182" s="516">
        <v>2022</v>
      </c>
      <c r="D182" s="513" t="s">
        <v>750</v>
      </c>
      <c r="E182" s="517">
        <v>3054249</v>
      </c>
      <c r="F182" s="435">
        <v>3054249</v>
      </c>
      <c r="G182" s="436">
        <v>44771</v>
      </c>
      <c r="H182" s="461" t="s">
        <v>2268</v>
      </c>
      <c r="I182" s="462" t="s">
        <v>2269</v>
      </c>
      <c r="J182" s="518" t="s">
        <v>2270</v>
      </c>
      <c r="K182" s="464" t="s">
        <v>2271</v>
      </c>
      <c r="L182" s="518" t="s">
        <v>2270</v>
      </c>
      <c r="M182" s="463" t="s">
        <v>2272</v>
      </c>
      <c r="N182" s="461" t="s">
        <v>57</v>
      </c>
      <c r="O182" s="463" t="s">
        <v>62</v>
      </c>
      <c r="P182" s="437"/>
      <c r="Q182" s="438"/>
      <c r="R182" s="438" t="s">
        <v>753</v>
      </c>
      <c r="S182" s="439"/>
      <c r="T182" s="440" t="s">
        <v>207</v>
      </c>
      <c r="U182" s="441" t="s">
        <v>207</v>
      </c>
      <c r="V182" s="441" t="s">
        <v>207</v>
      </c>
      <c r="W182" s="442">
        <v>124</v>
      </c>
      <c r="X182" s="443">
        <v>2022</v>
      </c>
      <c r="Y182" s="434">
        <v>2024</v>
      </c>
      <c r="Z182" s="519" t="s">
        <v>2277</v>
      </c>
      <c r="AA182" s="445"/>
      <c r="AB182" s="463" t="s">
        <v>207</v>
      </c>
      <c r="AC182" s="446" t="s">
        <v>705</v>
      </c>
      <c r="AD182" s="462" t="s">
        <v>2273</v>
      </c>
      <c r="AE182" s="462" t="s">
        <v>2274</v>
      </c>
      <c r="AF182" s="463" t="s">
        <v>2275</v>
      </c>
      <c r="AG182" s="446"/>
      <c r="AH182" s="463" t="s">
        <v>207</v>
      </c>
      <c r="AI182" s="447">
        <v>2021</v>
      </c>
      <c r="AJ182" s="441"/>
      <c r="AK182" s="441" t="s">
        <v>207</v>
      </c>
      <c r="AL182" s="448"/>
      <c r="AM182" s="449"/>
      <c r="AN182" s="450">
        <v>2024</v>
      </c>
      <c r="AO182" s="442"/>
      <c r="AP182" s="451" t="s">
        <v>207</v>
      </c>
      <c r="AQ182" s="442"/>
      <c r="AR182" s="451" t="s">
        <v>207</v>
      </c>
      <c r="AS182" s="452"/>
      <c r="AT182" s="449" t="s">
        <v>207</v>
      </c>
      <c r="AU182" s="453" t="s">
        <v>207</v>
      </c>
      <c r="AV182" s="520"/>
      <c r="AW182" s="447">
        <v>2021</v>
      </c>
      <c r="AX182" s="441">
        <v>179</v>
      </c>
      <c r="AY182" s="441">
        <v>179</v>
      </c>
      <c r="AZ182" s="448"/>
      <c r="BA182" s="449"/>
      <c r="BB182" s="450">
        <v>2024</v>
      </c>
      <c r="BC182" s="442">
        <v>161</v>
      </c>
      <c r="BD182" s="451">
        <v>10.050000000000001</v>
      </c>
      <c r="BE182" s="442">
        <v>161</v>
      </c>
      <c r="BF182" s="451">
        <v>10.050000000000001</v>
      </c>
      <c r="BG182" s="452"/>
      <c r="BH182" s="449" t="s">
        <v>207</v>
      </c>
      <c r="BI182" s="453" t="s">
        <v>207</v>
      </c>
      <c r="BJ182" s="520" t="s">
        <v>3601</v>
      </c>
    </row>
    <row r="183" spans="1:62">
      <c r="A183" s="514" t="s">
        <v>2278</v>
      </c>
      <c r="B183" s="515" t="s">
        <v>2279</v>
      </c>
      <c r="C183" s="516">
        <v>2022</v>
      </c>
      <c r="D183" s="513" t="s">
        <v>750</v>
      </c>
      <c r="E183" s="517">
        <v>3034251</v>
      </c>
      <c r="F183" s="435">
        <v>3034251</v>
      </c>
      <c r="G183" s="436">
        <v>44757</v>
      </c>
      <c r="H183" s="461" t="s">
        <v>2280</v>
      </c>
      <c r="I183" s="462" t="s">
        <v>2279</v>
      </c>
      <c r="J183" s="518" t="s">
        <v>2281</v>
      </c>
      <c r="K183" s="464" t="s">
        <v>2279</v>
      </c>
      <c r="L183" s="518" t="s">
        <v>2281</v>
      </c>
      <c r="M183" s="463" t="s">
        <v>2282</v>
      </c>
      <c r="N183" s="461" t="s">
        <v>37</v>
      </c>
      <c r="O183" s="463" t="s">
        <v>39</v>
      </c>
      <c r="P183" s="437"/>
      <c r="Q183" s="438"/>
      <c r="R183" s="438" t="s">
        <v>753</v>
      </c>
      <c r="S183" s="439"/>
      <c r="T183" s="440" t="s">
        <v>207</v>
      </c>
      <c r="U183" s="441" t="s">
        <v>207</v>
      </c>
      <c r="V183" s="441" t="s">
        <v>207</v>
      </c>
      <c r="W183" s="442">
        <v>76</v>
      </c>
      <c r="X183" s="443">
        <v>2022</v>
      </c>
      <c r="Y183" s="434">
        <v>2024</v>
      </c>
      <c r="Z183" s="519"/>
      <c r="AA183" s="445"/>
      <c r="AB183" s="463" t="s">
        <v>207</v>
      </c>
      <c r="AC183" s="446" t="s">
        <v>705</v>
      </c>
      <c r="AD183" s="462" t="s">
        <v>2283</v>
      </c>
      <c r="AE183" s="462" t="s">
        <v>2282</v>
      </c>
      <c r="AF183" s="463" t="s">
        <v>2284</v>
      </c>
      <c r="AG183" s="446"/>
      <c r="AH183" s="463" t="s">
        <v>207</v>
      </c>
      <c r="AI183" s="447">
        <v>2021</v>
      </c>
      <c r="AJ183" s="441"/>
      <c r="AK183" s="441" t="s">
        <v>207</v>
      </c>
      <c r="AL183" s="448"/>
      <c r="AM183" s="449"/>
      <c r="AN183" s="450">
        <v>2024</v>
      </c>
      <c r="AO183" s="442"/>
      <c r="AP183" s="451" t="s">
        <v>207</v>
      </c>
      <c r="AQ183" s="442"/>
      <c r="AR183" s="451" t="s">
        <v>207</v>
      </c>
      <c r="AS183" s="452"/>
      <c r="AT183" s="449" t="s">
        <v>207</v>
      </c>
      <c r="AU183" s="453" t="s">
        <v>207</v>
      </c>
      <c r="AV183" s="520"/>
      <c r="AW183" s="447">
        <v>2021</v>
      </c>
      <c r="AX183" s="441">
        <v>1044</v>
      </c>
      <c r="AY183" s="441">
        <v>1044</v>
      </c>
      <c r="AZ183" s="448"/>
      <c r="BA183" s="449"/>
      <c r="BB183" s="450">
        <v>2024</v>
      </c>
      <c r="BC183" s="442"/>
      <c r="BD183" s="451" t="s">
        <v>207</v>
      </c>
      <c r="BE183" s="442"/>
      <c r="BF183" s="451" t="s">
        <v>207</v>
      </c>
      <c r="BG183" s="452"/>
      <c r="BH183" s="449" t="s">
        <v>207</v>
      </c>
      <c r="BI183" s="453" t="s">
        <v>207</v>
      </c>
      <c r="BJ183" s="520"/>
    </row>
    <row r="184" spans="1:62">
      <c r="A184" s="514" t="s">
        <v>2286</v>
      </c>
      <c r="B184" s="515" t="s">
        <v>2287</v>
      </c>
      <c r="C184" s="516">
        <v>2022</v>
      </c>
      <c r="D184" s="513" t="s">
        <v>716</v>
      </c>
      <c r="E184" s="517">
        <v>1037254</v>
      </c>
      <c r="F184" s="435">
        <v>1037254</v>
      </c>
      <c r="G184" s="436">
        <v>44771</v>
      </c>
      <c r="H184" s="461" t="s">
        <v>2288</v>
      </c>
      <c r="I184" s="462" t="s">
        <v>2287</v>
      </c>
      <c r="J184" s="518" t="s">
        <v>2289</v>
      </c>
      <c r="K184" s="464" t="s">
        <v>2287</v>
      </c>
      <c r="L184" s="518" t="s">
        <v>2289</v>
      </c>
      <c r="M184" s="463" t="s">
        <v>2288</v>
      </c>
      <c r="N184" s="461" t="s">
        <v>42</v>
      </c>
      <c r="O184" s="463" t="s">
        <v>43</v>
      </c>
      <c r="P184" s="437" t="s">
        <v>719</v>
      </c>
      <c r="Q184" s="438"/>
      <c r="R184" s="438"/>
      <c r="S184" s="439"/>
      <c r="T184" s="440">
        <v>6685.136237116395</v>
      </c>
      <c r="U184" s="441">
        <v>601</v>
      </c>
      <c r="V184" s="441">
        <v>1</v>
      </c>
      <c r="W184" s="442" t="s">
        <v>207</v>
      </c>
      <c r="X184" s="443">
        <v>2022</v>
      </c>
      <c r="Y184" s="434">
        <v>2024</v>
      </c>
      <c r="Z184" s="519" t="s">
        <v>3602</v>
      </c>
      <c r="AA184" s="445" t="s">
        <v>705</v>
      </c>
      <c r="AB184" s="463" t="s">
        <v>2290</v>
      </c>
      <c r="AC184" s="446"/>
      <c r="AD184" s="462" t="s">
        <v>207</v>
      </c>
      <c r="AE184" s="462" t="s">
        <v>207</v>
      </c>
      <c r="AF184" s="463" t="s">
        <v>207</v>
      </c>
      <c r="AG184" s="446"/>
      <c r="AH184" s="463" t="s">
        <v>207</v>
      </c>
      <c r="AI184" s="447">
        <v>2021</v>
      </c>
      <c r="AJ184" s="441">
        <v>10966</v>
      </c>
      <c r="AK184" s="441">
        <v>11024</v>
      </c>
      <c r="AL184" s="448"/>
      <c r="AM184" s="449"/>
      <c r="AN184" s="450">
        <v>2024</v>
      </c>
      <c r="AO184" s="442">
        <v>12599</v>
      </c>
      <c r="AP184" s="451">
        <v>-14.9</v>
      </c>
      <c r="AQ184" s="442">
        <v>12662</v>
      </c>
      <c r="AR184" s="451">
        <v>-14.86</v>
      </c>
      <c r="AS184" s="452"/>
      <c r="AT184" s="449" t="s">
        <v>207</v>
      </c>
      <c r="AU184" s="453">
        <v>3</v>
      </c>
      <c r="AV184" s="520" t="s">
        <v>3603</v>
      </c>
      <c r="AW184" s="447">
        <v>2021</v>
      </c>
      <c r="AX184" s="441"/>
      <c r="AY184" s="441" t="s">
        <v>207</v>
      </c>
      <c r="AZ184" s="448"/>
      <c r="BA184" s="449"/>
      <c r="BB184" s="450">
        <v>2024</v>
      </c>
      <c r="BC184" s="442"/>
      <c r="BD184" s="451" t="s">
        <v>207</v>
      </c>
      <c r="BE184" s="442"/>
      <c r="BF184" s="451" t="s">
        <v>207</v>
      </c>
      <c r="BG184" s="452"/>
      <c r="BH184" s="449" t="s">
        <v>207</v>
      </c>
      <c r="BI184" s="453" t="s">
        <v>207</v>
      </c>
      <c r="BJ184" s="520"/>
    </row>
    <row r="185" spans="1:62">
      <c r="A185" s="514" t="s">
        <v>2292</v>
      </c>
      <c r="B185" s="515" t="s">
        <v>2293</v>
      </c>
      <c r="C185" s="516">
        <v>2022</v>
      </c>
      <c r="D185" s="513" t="s">
        <v>716</v>
      </c>
      <c r="E185" s="517">
        <v>1017255</v>
      </c>
      <c r="F185" s="435">
        <v>1017255</v>
      </c>
      <c r="G185" s="436">
        <v>44767</v>
      </c>
      <c r="H185" s="461" t="s">
        <v>2294</v>
      </c>
      <c r="I185" s="462" t="s">
        <v>2293</v>
      </c>
      <c r="J185" s="518" t="s">
        <v>2295</v>
      </c>
      <c r="K185" s="464" t="s">
        <v>2293</v>
      </c>
      <c r="L185" s="518" t="s">
        <v>2296</v>
      </c>
      <c r="M185" s="463" t="s">
        <v>2294</v>
      </c>
      <c r="N185" s="461" t="s">
        <v>12</v>
      </c>
      <c r="O185" s="463" t="s">
        <v>21</v>
      </c>
      <c r="P185" s="437" t="s">
        <v>719</v>
      </c>
      <c r="Q185" s="438"/>
      <c r="R185" s="438"/>
      <c r="S185" s="439"/>
      <c r="T185" s="440">
        <v>1343241</v>
      </c>
      <c r="U185" s="441">
        <v>6</v>
      </c>
      <c r="V185" s="441">
        <v>3</v>
      </c>
      <c r="W185" s="442" t="s">
        <v>207</v>
      </c>
      <c r="X185" s="443">
        <v>2022</v>
      </c>
      <c r="Y185" s="434">
        <v>2024</v>
      </c>
      <c r="Z185" s="519" t="s">
        <v>3604</v>
      </c>
      <c r="AA185" s="445" t="s">
        <v>705</v>
      </c>
      <c r="AB185" s="463" t="s">
        <v>2297</v>
      </c>
      <c r="AC185" s="446"/>
      <c r="AD185" s="462" t="s">
        <v>207</v>
      </c>
      <c r="AE185" s="462" t="s">
        <v>207</v>
      </c>
      <c r="AF185" s="463" t="s">
        <v>207</v>
      </c>
      <c r="AG185" s="446"/>
      <c r="AH185" s="463" t="s">
        <v>207</v>
      </c>
      <c r="AI185" s="447">
        <v>2021</v>
      </c>
      <c r="AJ185" s="441">
        <v>2236057</v>
      </c>
      <c r="AK185" s="441">
        <v>2235699</v>
      </c>
      <c r="AL185" s="448"/>
      <c r="AM185" s="449"/>
      <c r="AN185" s="450">
        <v>2024</v>
      </c>
      <c r="AO185" s="442">
        <v>2168975.29</v>
      </c>
      <c r="AP185" s="451">
        <v>3</v>
      </c>
      <c r="AQ185" s="442">
        <v>2168628.0299999998</v>
      </c>
      <c r="AR185" s="451">
        <v>3</v>
      </c>
      <c r="AS185" s="452"/>
      <c r="AT185" s="449" t="s">
        <v>207</v>
      </c>
      <c r="AU185" s="453" t="s">
        <v>207</v>
      </c>
      <c r="AV185" s="520" t="s">
        <v>3605</v>
      </c>
      <c r="AW185" s="447">
        <v>2021</v>
      </c>
      <c r="AX185" s="441"/>
      <c r="AY185" s="441" t="s">
        <v>207</v>
      </c>
      <c r="AZ185" s="448"/>
      <c r="BA185" s="449"/>
      <c r="BB185" s="450">
        <v>2024</v>
      </c>
      <c r="BC185" s="442"/>
      <c r="BD185" s="451" t="s">
        <v>207</v>
      </c>
      <c r="BE185" s="442"/>
      <c r="BF185" s="451" t="s">
        <v>207</v>
      </c>
      <c r="BG185" s="452"/>
      <c r="BH185" s="449" t="s">
        <v>207</v>
      </c>
      <c r="BI185" s="453" t="s">
        <v>207</v>
      </c>
      <c r="BJ185" s="520"/>
    </row>
    <row r="186" spans="1:62">
      <c r="A186" s="514" t="s">
        <v>2299</v>
      </c>
      <c r="B186" s="515" t="s">
        <v>2300</v>
      </c>
      <c r="C186" s="516">
        <v>2022</v>
      </c>
      <c r="D186" s="513" t="s">
        <v>716</v>
      </c>
      <c r="E186" s="517">
        <v>1009256</v>
      </c>
      <c r="F186" s="435">
        <v>1009256</v>
      </c>
      <c r="G186" s="436">
        <v>44771</v>
      </c>
      <c r="H186" s="461" t="s">
        <v>2301</v>
      </c>
      <c r="I186" s="462" t="s">
        <v>2300</v>
      </c>
      <c r="J186" s="518" t="s">
        <v>2302</v>
      </c>
      <c r="K186" s="464" t="s">
        <v>2300</v>
      </c>
      <c r="L186" s="518" t="s">
        <v>2303</v>
      </c>
      <c r="M186" s="463" t="s">
        <v>2304</v>
      </c>
      <c r="N186" s="461" t="s">
        <v>12</v>
      </c>
      <c r="O186" s="463" t="s">
        <v>13</v>
      </c>
      <c r="P186" s="437" t="s">
        <v>719</v>
      </c>
      <c r="Q186" s="438"/>
      <c r="R186" s="438"/>
      <c r="S186" s="439"/>
      <c r="T186" s="440">
        <v>2078.559754248</v>
      </c>
      <c r="U186" s="441">
        <v>4</v>
      </c>
      <c r="V186" s="441">
        <v>2</v>
      </c>
      <c r="W186" s="442" t="s">
        <v>207</v>
      </c>
      <c r="X186" s="443">
        <v>2022</v>
      </c>
      <c r="Y186" s="434">
        <v>2024</v>
      </c>
      <c r="Z186" s="519" t="s">
        <v>3606</v>
      </c>
      <c r="AA186" s="445"/>
      <c r="AB186" s="463" t="s">
        <v>207</v>
      </c>
      <c r="AC186" s="446" t="s">
        <v>705</v>
      </c>
      <c r="AD186" s="462" t="s">
        <v>2305</v>
      </c>
      <c r="AE186" s="462" t="s">
        <v>2304</v>
      </c>
      <c r="AF186" s="463" t="s">
        <v>2306</v>
      </c>
      <c r="AG186" s="446"/>
      <c r="AH186" s="463" t="s">
        <v>207</v>
      </c>
      <c r="AI186" s="447">
        <v>2021</v>
      </c>
      <c r="AJ186" s="441">
        <v>3459</v>
      </c>
      <c r="AK186" s="441">
        <v>3009</v>
      </c>
      <c r="AL186" s="448"/>
      <c r="AM186" s="449"/>
      <c r="AN186" s="450">
        <v>2024</v>
      </c>
      <c r="AO186" s="442">
        <v>3355</v>
      </c>
      <c r="AP186" s="451">
        <v>3</v>
      </c>
      <c r="AQ186" s="442">
        <v>2918.73</v>
      </c>
      <c r="AR186" s="451">
        <v>3</v>
      </c>
      <c r="AS186" s="452"/>
      <c r="AT186" s="449" t="s">
        <v>207</v>
      </c>
      <c r="AU186" s="453">
        <v>3</v>
      </c>
      <c r="AV186" s="520" t="s">
        <v>3607</v>
      </c>
      <c r="AW186" s="447">
        <v>2021</v>
      </c>
      <c r="AX186" s="441"/>
      <c r="AY186" s="441" t="s">
        <v>207</v>
      </c>
      <c r="AZ186" s="448"/>
      <c r="BA186" s="449"/>
      <c r="BB186" s="450">
        <v>2024</v>
      </c>
      <c r="BC186" s="442"/>
      <c r="BD186" s="451" t="s">
        <v>207</v>
      </c>
      <c r="BE186" s="442"/>
      <c r="BF186" s="451" t="s">
        <v>207</v>
      </c>
      <c r="BG186" s="452"/>
      <c r="BH186" s="449" t="s">
        <v>207</v>
      </c>
      <c r="BI186" s="453" t="s">
        <v>207</v>
      </c>
      <c r="BJ186" s="520"/>
    </row>
    <row r="187" spans="1:62">
      <c r="A187" s="514" t="s">
        <v>2307</v>
      </c>
      <c r="B187" s="515" t="s">
        <v>2308</v>
      </c>
      <c r="C187" s="516">
        <v>2022</v>
      </c>
      <c r="D187" s="513" t="s">
        <v>716</v>
      </c>
      <c r="E187" s="517">
        <v>1058257</v>
      </c>
      <c r="F187" s="435">
        <v>1058257</v>
      </c>
      <c r="G187" s="436">
        <v>44772</v>
      </c>
      <c r="H187" s="461" t="s">
        <v>2309</v>
      </c>
      <c r="I187" s="462" t="s">
        <v>2308</v>
      </c>
      <c r="J187" s="518" t="s">
        <v>2310</v>
      </c>
      <c r="K187" s="464" t="s">
        <v>2308</v>
      </c>
      <c r="L187" s="518" t="s">
        <v>2310</v>
      </c>
      <c r="M187" s="463" t="s">
        <v>2309</v>
      </c>
      <c r="N187" s="461" t="s">
        <v>57</v>
      </c>
      <c r="O187" s="463" t="s">
        <v>66</v>
      </c>
      <c r="P187" s="437" t="s">
        <v>719</v>
      </c>
      <c r="Q187" s="438"/>
      <c r="R187" s="438"/>
      <c r="S187" s="439"/>
      <c r="T187" s="440">
        <v>2128.0162500000006</v>
      </c>
      <c r="U187" s="441">
        <v>7</v>
      </c>
      <c r="V187" s="441">
        <v>0</v>
      </c>
      <c r="W187" s="442" t="s">
        <v>207</v>
      </c>
      <c r="X187" s="443">
        <v>2022</v>
      </c>
      <c r="Y187" s="434">
        <v>2024</v>
      </c>
      <c r="Z187" s="519" t="s">
        <v>3608</v>
      </c>
      <c r="AA187" s="445"/>
      <c r="AB187" s="463" t="s">
        <v>207</v>
      </c>
      <c r="AC187" s="446" t="s">
        <v>705</v>
      </c>
      <c r="AD187" s="462" t="s">
        <v>2311</v>
      </c>
      <c r="AE187" s="462" t="s">
        <v>2309</v>
      </c>
      <c r="AF187" s="463" t="s">
        <v>2312</v>
      </c>
      <c r="AG187" s="446"/>
      <c r="AH187" s="463" t="s">
        <v>207</v>
      </c>
      <c r="AI187" s="447">
        <v>2021</v>
      </c>
      <c r="AJ187" s="441">
        <v>3889</v>
      </c>
      <c r="AK187" s="441">
        <v>3864</v>
      </c>
      <c r="AL187" s="448"/>
      <c r="AM187" s="449"/>
      <c r="AN187" s="450">
        <v>2024</v>
      </c>
      <c r="AO187" s="442">
        <v>3772</v>
      </c>
      <c r="AP187" s="451">
        <v>3</v>
      </c>
      <c r="AQ187" s="442">
        <v>3748</v>
      </c>
      <c r="AR187" s="451">
        <v>3</v>
      </c>
      <c r="AS187" s="452"/>
      <c r="AT187" s="449" t="s">
        <v>207</v>
      </c>
      <c r="AU187" s="453" t="s">
        <v>207</v>
      </c>
      <c r="AV187" s="520" t="s">
        <v>3609</v>
      </c>
      <c r="AW187" s="447">
        <v>2021</v>
      </c>
      <c r="AX187" s="441"/>
      <c r="AY187" s="441" t="s">
        <v>207</v>
      </c>
      <c r="AZ187" s="448"/>
      <c r="BA187" s="449"/>
      <c r="BB187" s="450">
        <v>2024</v>
      </c>
      <c r="BC187" s="442"/>
      <c r="BD187" s="451" t="s">
        <v>207</v>
      </c>
      <c r="BE187" s="442"/>
      <c r="BF187" s="451" t="s">
        <v>207</v>
      </c>
      <c r="BG187" s="452"/>
      <c r="BH187" s="449" t="s">
        <v>207</v>
      </c>
      <c r="BI187" s="453" t="s">
        <v>207</v>
      </c>
      <c r="BJ187" s="520"/>
    </row>
    <row r="188" spans="1:62">
      <c r="A188" s="514" t="s">
        <v>2314</v>
      </c>
      <c r="B188" s="515" t="s">
        <v>2315</v>
      </c>
      <c r="C188" s="516">
        <v>2022</v>
      </c>
      <c r="D188" s="513" t="s">
        <v>979</v>
      </c>
      <c r="E188" s="517">
        <v>1398258</v>
      </c>
      <c r="F188" s="435">
        <v>1398258</v>
      </c>
      <c r="G188" s="436">
        <v>44773</v>
      </c>
      <c r="H188" s="461" t="s">
        <v>2316</v>
      </c>
      <c r="I188" s="462" t="s">
        <v>2315</v>
      </c>
      <c r="J188" s="518" t="s">
        <v>2317</v>
      </c>
      <c r="K188" s="464" t="s">
        <v>2315</v>
      </c>
      <c r="L188" s="518" t="s">
        <v>2317</v>
      </c>
      <c r="M188" s="463" t="s">
        <v>2316</v>
      </c>
      <c r="N188" s="461" t="s">
        <v>112</v>
      </c>
      <c r="O188" s="463" t="s">
        <v>114</v>
      </c>
      <c r="P188" s="437" t="s">
        <v>719</v>
      </c>
      <c r="Q188" s="438"/>
      <c r="R188" s="438" t="s">
        <v>753</v>
      </c>
      <c r="S188" s="439"/>
      <c r="T188" s="440">
        <v>10600.838194056001</v>
      </c>
      <c r="U188" s="441">
        <v>49</v>
      </c>
      <c r="V188" s="441">
        <v>3</v>
      </c>
      <c r="W188" s="442">
        <v>1395</v>
      </c>
      <c r="X188" s="443">
        <v>2022</v>
      </c>
      <c r="Y188" s="434">
        <v>2024</v>
      </c>
      <c r="Z188" s="519" t="s">
        <v>3610</v>
      </c>
      <c r="AA188" s="445"/>
      <c r="AB188" s="463" t="s">
        <v>207</v>
      </c>
      <c r="AC188" s="446" t="s">
        <v>705</v>
      </c>
      <c r="AD188" s="462" t="s">
        <v>2318</v>
      </c>
      <c r="AE188" s="462" t="s">
        <v>2316</v>
      </c>
      <c r="AF188" s="463" t="s">
        <v>2319</v>
      </c>
      <c r="AG188" s="446"/>
      <c r="AH188" s="463" t="s">
        <v>207</v>
      </c>
      <c r="AI188" s="447">
        <v>2021</v>
      </c>
      <c r="AJ188" s="441">
        <v>20275</v>
      </c>
      <c r="AK188" s="441">
        <v>20074</v>
      </c>
      <c r="AL188" s="448"/>
      <c r="AM188" s="449"/>
      <c r="AN188" s="450">
        <v>2024</v>
      </c>
      <c r="AO188" s="442">
        <v>19667</v>
      </c>
      <c r="AP188" s="451">
        <v>2.99</v>
      </c>
      <c r="AQ188" s="442">
        <v>19471</v>
      </c>
      <c r="AR188" s="451">
        <v>3</v>
      </c>
      <c r="AS188" s="452"/>
      <c r="AT188" s="449" t="s">
        <v>207</v>
      </c>
      <c r="AU188" s="453" t="s">
        <v>207</v>
      </c>
      <c r="AV188" s="520" t="s">
        <v>3611</v>
      </c>
      <c r="AW188" s="447">
        <v>2021</v>
      </c>
      <c r="AX188" s="441">
        <v>4371</v>
      </c>
      <c r="AY188" s="441">
        <v>4371</v>
      </c>
      <c r="AZ188" s="448"/>
      <c r="BA188" s="449"/>
      <c r="BB188" s="450">
        <v>2024</v>
      </c>
      <c r="BC188" s="442">
        <v>4371</v>
      </c>
      <c r="BD188" s="451">
        <v>0</v>
      </c>
      <c r="BE188" s="442">
        <v>4371</v>
      </c>
      <c r="BF188" s="451">
        <v>0</v>
      </c>
      <c r="BG188" s="452"/>
      <c r="BH188" s="449" t="s">
        <v>207</v>
      </c>
      <c r="BI188" s="453" t="s">
        <v>207</v>
      </c>
      <c r="BJ188" s="520" t="s">
        <v>3612</v>
      </c>
    </row>
    <row r="189" spans="1:62">
      <c r="A189" s="514" t="s">
        <v>2321</v>
      </c>
      <c r="B189" s="515" t="s">
        <v>2322</v>
      </c>
      <c r="C189" s="516">
        <v>2022</v>
      </c>
      <c r="D189" s="513" t="s">
        <v>716</v>
      </c>
      <c r="E189" s="517">
        <v>1056260</v>
      </c>
      <c r="F189" s="435">
        <v>1056260</v>
      </c>
      <c r="G189" s="436">
        <v>44781</v>
      </c>
      <c r="H189" s="461" t="s">
        <v>2323</v>
      </c>
      <c r="I189" s="462" t="s">
        <v>2322</v>
      </c>
      <c r="J189" s="518" t="s">
        <v>2324</v>
      </c>
      <c r="K189" s="464" t="s">
        <v>2322</v>
      </c>
      <c r="L189" s="518" t="s">
        <v>2324</v>
      </c>
      <c r="M189" s="463" t="s">
        <v>2323</v>
      </c>
      <c r="N189" s="461" t="s">
        <v>57</v>
      </c>
      <c r="O189" s="463" t="s">
        <v>64</v>
      </c>
      <c r="P189" s="437" t="s">
        <v>719</v>
      </c>
      <c r="Q189" s="438"/>
      <c r="R189" s="438"/>
      <c r="S189" s="439"/>
      <c r="T189" s="440">
        <v>6968</v>
      </c>
      <c r="U189" s="441">
        <v>21</v>
      </c>
      <c r="V189" s="441">
        <v>3</v>
      </c>
      <c r="W189" s="442" t="s">
        <v>207</v>
      </c>
      <c r="X189" s="443">
        <v>2022</v>
      </c>
      <c r="Y189" s="434">
        <v>2024</v>
      </c>
      <c r="Z189" s="519" t="s">
        <v>3613</v>
      </c>
      <c r="AA189" s="445"/>
      <c r="AB189" s="463" t="s">
        <v>207</v>
      </c>
      <c r="AC189" s="446" t="s">
        <v>705</v>
      </c>
      <c r="AD189" s="462" t="s">
        <v>2325</v>
      </c>
      <c r="AE189" s="462" t="s">
        <v>2323</v>
      </c>
      <c r="AF189" s="463" t="s">
        <v>2326</v>
      </c>
      <c r="AG189" s="446"/>
      <c r="AH189" s="463" t="s">
        <v>207</v>
      </c>
      <c r="AI189" s="447">
        <v>2021</v>
      </c>
      <c r="AJ189" s="441">
        <v>12537</v>
      </c>
      <c r="AK189" s="441">
        <v>11769</v>
      </c>
      <c r="AL189" s="448">
        <v>154.46</v>
      </c>
      <c r="AM189" s="449" t="s">
        <v>764</v>
      </c>
      <c r="AN189" s="450">
        <v>2024</v>
      </c>
      <c r="AO189" s="442">
        <v>12160.89</v>
      </c>
      <c r="AP189" s="451">
        <v>3</v>
      </c>
      <c r="AQ189" s="442">
        <v>11415.93</v>
      </c>
      <c r="AR189" s="451">
        <v>3</v>
      </c>
      <c r="AS189" s="452">
        <v>149.8262</v>
      </c>
      <c r="AT189" s="449" t="s">
        <v>764</v>
      </c>
      <c r="AU189" s="453">
        <v>3</v>
      </c>
      <c r="AV189" s="520" t="s">
        <v>3614</v>
      </c>
      <c r="AW189" s="447">
        <v>2021</v>
      </c>
      <c r="AX189" s="441"/>
      <c r="AY189" s="441" t="s">
        <v>207</v>
      </c>
      <c r="AZ189" s="448"/>
      <c r="BA189" s="449"/>
      <c r="BB189" s="450">
        <v>2024</v>
      </c>
      <c r="BC189" s="442"/>
      <c r="BD189" s="451" t="s">
        <v>207</v>
      </c>
      <c r="BE189" s="442"/>
      <c r="BF189" s="451" t="s">
        <v>207</v>
      </c>
      <c r="BG189" s="452"/>
      <c r="BH189" s="449" t="s">
        <v>207</v>
      </c>
      <c r="BI189" s="453" t="s">
        <v>207</v>
      </c>
      <c r="BJ189" s="520"/>
    </row>
    <row r="190" spans="1:62">
      <c r="A190" s="514" t="s">
        <v>2329</v>
      </c>
      <c r="B190" s="515" t="s">
        <v>2330</v>
      </c>
      <c r="C190" s="516">
        <v>2022</v>
      </c>
      <c r="D190" s="513" t="s">
        <v>750</v>
      </c>
      <c r="E190" s="517">
        <v>3067261</v>
      </c>
      <c r="F190" s="435">
        <v>3067261</v>
      </c>
      <c r="G190" s="436">
        <v>44768</v>
      </c>
      <c r="H190" s="461" t="s">
        <v>2331</v>
      </c>
      <c r="I190" s="462" t="s">
        <v>2330</v>
      </c>
      <c r="J190" s="518" t="s">
        <v>2332</v>
      </c>
      <c r="K190" s="464" t="s">
        <v>2330</v>
      </c>
      <c r="L190" s="518" t="s">
        <v>2332</v>
      </c>
      <c r="M190" s="463" t="s">
        <v>2333</v>
      </c>
      <c r="N190" s="461" t="s">
        <v>70</v>
      </c>
      <c r="O190" s="463" t="s">
        <v>76</v>
      </c>
      <c r="P190" s="437"/>
      <c r="Q190" s="438"/>
      <c r="R190" s="438" t="s">
        <v>753</v>
      </c>
      <c r="S190" s="439"/>
      <c r="T190" s="440" t="s">
        <v>207</v>
      </c>
      <c r="U190" s="441" t="s">
        <v>207</v>
      </c>
      <c r="V190" s="441" t="s">
        <v>207</v>
      </c>
      <c r="W190" s="442">
        <v>126</v>
      </c>
      <c r="X190" s="443">
        <v>2022</v>
      </c>
      <c r="Y190" s="434">
        <v>2024</v>
      </c>
      <c r="Z190" s="519" t="s">
        <v>2336</v>
      </c>
      <c r="AA190" s="445" t="s">
        <v>705</v>
      </c>
      <c r="AB190" s="463" t="s">
        <v>2334</v>
      </c>
      <c r="AC190" s="446"/>
      <c r="AD190" s="462" t="s">
        <v>207</v>
      </c>
      <c r="AE190" s="462" t="s">
        <v>207</v>
      </c>
      <c r="AF190" s="463" t="s">
        <v>207</v>
      </c>
      <c r="AG190" s="446"/>
      <c r="AH190" s="463" t="s">
        <v>207</v>
      </c>
      <c r="AI190" s="447">
        <v>2021</v>
      </c>
      <c r="AJ190" s="441"/>
      <c r="AK190" s="441" t="s">
        <v>207</v>
      </c>
      <c r="AL190" s="448"/>
      <c r="AM190" s="449"/>
      <c r="AN190" s="450">
        <v>2024</v>
      </c>
      <c r="AO190" s="442"/>
      <c r="AP190" s="451" t="s">
        <v>207</v>
      </c>
      <c r="AQ190" s="442"/>
      <c r="AR190" s="451" t="s">
        <v>207</v>
      </c>
      <c r="AS190" s="452"/>
      <c r="AT190" s="449" t="s">
        <v>207</v>
      </c>
      <c r="AU190" s="453" t="s">
        <v>207</v>
      </c>
      <c r="AV190" s="520"/>
      <c r="AW190" s="447">
        <v>2021</v>
      </c>
      <c r="AX190" s="441">
        <v>109</v>
      </c>
      <c r="AY190" s="441">
        <v>109</v>
      </c>
      <c r="AZ190" s="448"/>
      <c r="BA190" s="449"/>
      <c r="BB190" s="450">
        <v>2024</v>
      </c>
      <c r="BC190" s="442">
        <v>107</v>
      </c>
      <c r="BD190" s="451">
        <v>1.83</v>
      </c>
      <c r="BE190" s="442">
        <v>107</v>
      </c>
      <c r="BF190" s="451">
        <v>1.83</v>
      </c>
      <c r="BG190" s="452"/>
      <c r="BH190" s="449" t="s">
        <v>207</v>
      </c>
      <c r="BI190" s="453" t="s">
        <v>207</v>
      </c>
      <c r="BJ190" s="520" t="s">
        <v>3615</v>
      </c>
    </row>
    <row r="191" spans="1:62">
      <c r="A191" s="514" t="s">
        <v>2337</v>
      </c>
      <c r="B191" s="515" t="s">
        <v>2338</v>
      </c>
      <c r="C191" s="516">
        <v>2022</v>
      </c>
      <c r="D191" s="513" t="s">
        <v>716</v>
      </c>
      <c r="E191" s="517">
        <v>1071262</v>
      </c>
      <c r="F191" s="435">
        <v>1071262</v>
      </c>
      <c r="G191" s="436">
        <v>44770</v>
      </c>
      <c r="H191" s="461" t="s">
        <v>2339</v>
      </c>
      <c r="I191" s="462" t="s">
        <v>2338</v>
      </c>
      <c r="J191" s="518" t="s">
        <v>2340</v>
      </c>
      <c r="K191" s="464" t="s">
        <v>2341</v>
      </c>
      <c r="L191" s="518" t="s">
        <v>2342</v>
      </c>
      <c r="M191" s="463" t="s">
        <v>2343</v>
      </c>
      <c r="N191" s="461" t="s">
        <v>81</v>
      </c>
      <c r="O191" s="463" t="s">
        <v>82</v>
      </c>
      <c r="P191" s="437" t="s">
        <v>719</v>
      </c>
      <c r="Q191" s="438"/>
      <c r="R191" s="438"/>
      <c r="S191" s="439"/>
      <c r="T191" s="440">
        <v>7138.0734095999996</v>
      </c>
      <c r="U191" s="441">
        <v>1</v>
      </c>
      <c r="V191" s="441">
        <v>1</v>
      </c>
      <c r="W191" s="442" t="s">
        <v>207</v>
      </c>
      <c r="X191" s="443">
        <v>2022</v>
      </c>
      <c r="Y191" s="434">
        <v>2024</v>
      </c>
      <c r="Z191" s="519" t="s">
        <v>3616</v>
      </c>
      <c r="AA191" s="445"/>
      <c r="AB191" s="463" t="s">
        <v>207</v>
      </c>
      <c r="AC191" s="446" t="s">
        <v>705</v>
      </c>
      <c r="AD191" s="462" t="s">
        <v>2344</v>
      </c>
      <c r="AE191" s="462" t="s">
        <v>2345</v>
      </c>
      <c r="AF191" s="463" t="s">
        <v>2346</v>
      </c>
      <c r="AG191" s="446"/>
      <c r="AH191" s="463" t="s">
        <v>207</v>
      </c>
      <c r="AI191" s="447">
        <v>2021</v>
      </c>
      <c r="AJ191" s="441">
        <v>12766</v>
      </c>
      <c r="AK191" s="441">
        <v>12653</v>
      </c>
      <c r="AL191" s="448">
        <v>1.79</v>
      </c>
      <c r="AM191" s="449" t="s">
        <v>2347</v>
      </c>
      <c r="AN191" s="450">
        <v>2024</v>
      </c>
      <c r="AO191" s="442">
        <v>12383</v>
      </c>
      <c r="AP191" s="451">
        <v>3</v>
      </c>
      <c r="AQ191" s="442">
        <v>12273</v>
      </c>
      <c r="AR191" s="451">
        <v>3</v>
      </c>
      <c r="AS191" s="452">
        <v>1.7363</v>
      </c>
      <c r="AT191" s="449" t="s">
        <v>2347</v>
      </c>
      <c r="AU191" s="453">
        <v>3</v>
      </c>
      <c r="AV191" s="520" t="s">
        <v>3617</v>
      </c>
      <c r="AW191" s="447">
        <v>2021</v>
      </c>
      <c r="AX191" s="441"/>
      <c r="AY191" s="441" t="s">
        <v>207</v>
      </c>
      <c r="AZ191" s="448"/>
      <c r="BA191" s="449"/>
      <c r="BB191" s="450">
        <v>2024</v>
      </c>
      <c r="BC191" s="442"/>
      <c r="BD191" s="451" t="s">
        <v>207</v>
      </c>
      <c r="BE191" s="442"/>
      <c r="BF191" s="451" t="s">
        <v>207</v>
      </c>
      <c r="BG191" s="452"/>
      <c r="BH191" s="449" t="s">
        <v>207</v>
      </c>
      <c r="BI191" s="453" t="s">
        <v>207</v>
      </c>
      <c r="BJ191" s="520"/>
    </row>
    <row r="192" spans="1:62">
      <c r="A192" s="514" t="s">
        <v>2349</v>
      </c>
      <c r="B192" s="515" t="s">
        <v>2350</v>
      </c>
      <c r="C192" s="516">
        <v>2022</v>
      </c>
      <c r="D192" s="513" t="s">
        <v>716</v>
      </c>
      <c r="E192" s="517">
        <v>1056263</v>
      </c>
      <c r="F192" s="435">
        <v>1056263</v>
      </c>
      <c r="G192" s="436">
        <v>44771</v>
      </c>
      <c r="H192" s="461" t="s">
        <v>920</v>
      </c>
      <c r="I192" s="462" t="s">
        <v>2350</v>
      </c>
      <c r="J192" s="518" t="s">
        <v>2351</v>
      </c>
      <c r="K192" s="464" t="s">
        <v>2350</v>
      </c>
      <c r="L192" s="518" t="s">
        <v>2351</v>
      </c>
      <c r="M192" s="463" t="s">
        <v>920</v>
      </c>
      <c r="N192" s="461" t="s">
        <v>57</v>
      </c>
      <c r="O192" s="463" t="s">
        <v>64</v>
      </c>
      <c r="P192" s="437" t="s">
        <v>719</v>
      </c>
      <c r="Q192" s="438"/>
      <c r="R192" s="438"/>
      <c r="S192" s="439"/>
      <c r="T192" s="440">
        <v>11800.204437258002</v>
      </c>
      <c r="U192" s="441">
        <v>12</v>
      </c>
      <c r="V192" s="441">
        <v>9</v>
      </c>
      <c r="W192" s="442" t="s">
        <v>207</v>
      </c>
      <c r="X192" s="443">
        <v>2022</v>
      </c>
      <c r="Y192" s="434">
        <v>2024</v>
      </c>
      <c r="Z192" s="519" t="s">
        <v>3618</v>
      </c>
      <c r="AA192" s="445"/>
      <c r="AB192" s="463" t="s">
        <v>207</v>
      </c>
      <c r="AC192" s="446" t="s">
        <v>705</v>
      </c>
      <c r="AD192" s="462" t="s">
        <v>2352</v>
      </c>
      <c r="AE192" s="462" t="s">
        <v>2353</v>
      </c>
      <c r="AF192" s="463" t="s">
        <v>2354</v>
      </c>
      <c r="AG192" s="446"/>
      <c r="AH192" s="463" t="s">
        <v>207</v>
      </c>
      <c r="AI192" s="447">
        <v>2021</v>
      </c>
      <c r="AJ192" s="441">
        <v>21026</v>
      </c>
      <c r="AK192" s="441">
        <v>20868</v>
      </c>
      <c r="AL192" s="448">
        <v>51.11</v>
      </c>
      <c r="AM192" s="449" t="s">
        <v>2355</v>
      </c>
      <c r="AN192" s="450">
        <v>2024</v>
      </c>
      <c r="AO192" s="442">
        <v>20395</v>
      </c>
      <c r="AP192" s="451">
        <v>3</v>
      </c>
      <c r="AQ192" s="442">
        <v>20242</v>
      </c>
      <c r="AR192" s="451">
        <v>2.99</v>
      </c>
      <c r="AS192" s="452">
        <v>49.58</v>
      </c>
      <c r="AT192" s="449" t="s">
        <v>2355</v>
      </c>
      <c r="AU192" s="453">
        <v>2.99</v>
      </c>
      <c r="AV192" s="520" t="s">
        <v>3619</v>
      </c>
      <c r="AW192" s="447">
        <v>2021</v>
      </c>
      <c r="AX192" s="441"/>
      <c r="AY192" s="441" t="s">
        <v>207</v>
      </c>
      <c r="AZ192" s="448"/>
      <c r="BA192" s="449"/>
      <c r="BB192" s="450">
        <v>2024</v>
      </c>
      <c r="BC192" s="442"/>
      <c r="BD192" s="451" t="s">
        <v>207</v>
      </c>
      <c r="BE192" s="442"/>
      <c r="BF192" s="451" t="s">
        <v>207</v>
      </c>
      <c r="BG192" s="452"/>
      <c r="BH192" s="449" t="s">
        <v>207</v>
      </c>
      <c r="BI192" s="453" t="s">
        <v>207</v>
      </c>
      <c r="BJ192" s="520"/>
    </row>
    <row r="193" spans="1:62">
      <c r="A193" s="514" t="s">
        <v>2357</v>
      </c>
      <c r="B193" s="515" t="s">
        <v>2358</v>
      </c>
      <c r="C193" s="516">
        <v>2022</v>
      </c>
      <c r="D193" s="513" t="s">
        <v>700</v>
      </c>
      <c r="E193" s="517">
        <v>2058264</v>
      </c>
      <c r="F193" s="435">
        <v>2058264</v>
      </c>
      <c r="G193" s="436">
        <v>44784</v>
      </c>
      <c r="H193" s="461" t="s">
        <v>2359</v>
      </c>
      <c r="I193" s="462" t="s">
        <v>2358</v>
      </c>
      <c r="J193" s="518" t="s">
        <v>2360</v>
      </c>
      <c r="K193" s="464" t="s">
        <v>2358</v>
      </c>
      <c r="L193" s="518" t="s">
        <v>2360</v>
      </c>
      <c r="M193" s="463" t="s">
        <v>2359</v>
      </c>
      <c r="N193" s="461" t="s">
        <v>57</v>
      </c>
      <c r="O193" s="463" t="s">
        <v>66</v>
      </c>
      <c r="P193" s="437"/>
      <c r="Q193" s="438" t="s">
        <v>704</v>
      </c>
      <c r="R193" s="438"/>
      <c r="S193" s="439"/>
      <c r="T193" s="440">
        <v>17126.236002600002</v>
      </c>
      <c r="U193" s="441">
        <v>540</v>
      </c>
      <c r="V193" s="441">
        <v>0</v>
      </c>
      <c r="W193" s="442" t="s">
        <v>207</v>
      </c>
      <c r="X193" s="443">
        <v>2022</v>
      </c>
      <c r="Y193" s="434">
        <v>2024</v>
      </c>
      <c r="Z193" s="519" t="s">
        <v>3620</v>
      </c>
      <c r="AA193" s="445"/>
      <c r="AB193" s="463" t="s">
        <v>207</v>
      </c>
      <c r="AC193" s="446" t="s">
        <v>705</v>
      </c>
      <c r="AD193" s="462" t="s">
        <v>2359</v>
      </c>
      <c r="AE193" s="462" t="s">
        <v>2361</v>
      </c>
      <c r="AF193" s="463" t="s">
        <v>1080</v>
      </c>
      <c r="AG193" s="446"/>
      <c r="AH193" s="463" t="s">
        <v>207</v>
      </c>
      <c r="AI193" s="447">
        <v>2021</v>
      </c>
      <c r="AJ193" s="441">
        <v>30555</v>
      </c>
      <c r="AK193" s="441">
        <v>30149</v>
      </c>
      <c r="AL193" s="448"/>
      <c r="AM193" s="449"/>
      <c r="AN193" s="450">
        <v>2024</v>
      </c>
      <c r="AO193" s="442">
        <v>29638</v>
      </c>
      <c r="AP193" s="451">
        <v>3</v>
      </c>
      <c r="AQ193" s="442">
        <v>29245</v>
      </c>
      <c r="AR193" s="451">
        <v>2.99</v>
      </c>
      <c r="AS193" s="452"/>
      <c r="AT193" s="449" t="s">
        <v>207</v>
      </c>
      <c r="AU193" s="453" t="s">
        <v>207</v>
      </c>
      <c r="AV193" s="520" t="s">
        <v>3621</v>
      </c>
      <c r="AW193" s="447">
        <v>2021</v>
      </c>
      <c r="AX193" s="441"/>
      <c r="AY193" s="441" t="s">
        <v>207</v>
      </c>
      <c r="AZ193" s="448"/>
      <c r="BA193" s="449"/>
      <c r="BB193" s="450">
        <v>2024</v>
      </c>
      <c r="BC193" s="442"/>
      <c r="BD193" s="451" t="s">
        <v>207</v>
      </c>
      <c r="BE193" s="442"/>
      <c r="BF193" s="451" t="s">
        <v>207</v>
      </c>
      <c r="BG193" s="452"/>
      <c r="BH193" s="449" t="s">
        <v>207</v>
      </c>
      <c r="BI193" s="453" t="s">
        <v>207</v>
      </c>
      <c r="BJ193" s="520"/>
    </row>
    <row r="194" spans="1:62">
      <c r="A194" s="514" t="s">
        <v>2363</v>
      </c>
      <c r="B194" s="515" t="s">
        <v>2364</v>
      </c>
      <c r="C194" s="516">
        <v>2022</v>
      </c>
      <c r="D194" s="513" t="s">
        <v>716</v>
      </c>
      <c r="E194" s="517">
        <v>1067265</v>
      </c>
      <c r="F194" s="435">
        <v>1067265</v>
      </c>
      <c r="G194" s="436">
        <v>44792</v>
      </c>
      <c r="H194" s="461" t="s">
        <v>2365</v>
      </c>
      <c r="I194" s="462" t="s">
        <v>2364</v>
      </c>
      <c r="J194" s="518" t="s">
        <v>2366</v>
      </c>
      <c r="K194" s="464" t="s">
        <v>2364</v>
      </c>
      <c r="L194" s="518" t="s">
        <v>2366</v>
      </c>
      <c r="M194" s="463" t="s">
        <v>2367</v>
      </c>
      <c r="N194" s="461" t="s">
        <v>70</v>
      </c>
      <c r="O194" s="463" t="s">
        <v>76</v>
      </c>
      <c r="P194" s="437" t="s">
        <v>719</v>
      </c>
      <c r="Q194" s="438"/>
      <c r="R194" s="438"/>
      <c r="S194" s="439"/>
      <c r="T194" s="440">
        <v>1528</v>
      </c>
      <c r="U194" s="441">
        <v>13</v>
      </c>
      <c r="V194" s="441">
        <v>2</v>
      </c>
      <c r="W194" s="442" t="s">
        <v>207</v>
      </c>
      <c r="X194" s="443">
        <v>2022</v>
      </c>
      <c r="Y194" s="434">
        <v>2024</v>
      </c>
      <c r="Z194" s="519" t="s">
        <v>3622</v>
      </c>
      <c r="AA194" s="445"/>
      <c r="AB194" s="463" t="s">
        <v>207</v>
      </c>
      <c r="AC194" s="446" t="s">
        <v>705</v>
      </c>
      <c r="AD194" s="462" t="s">
        <v>2368</v>
      </c>
      <c r="AE194" s="462" t="s">
        <v>2369</v>
      </c>
      <c r="AF194" s="463" t="s">
        <v>2370</v>
      </c>
      <c r="AG194" s="446"/>
      <c r="AH194" s="463" t="s">
        <v>207</v>
      </c>
      <c r="AI194" s="447">
        <v>2021</v>
      </c>
      <c r="AJ194" s="441">
        <v>2757</v>
      </c>
      <c r="AK194" s="441">
        <v>2734</v>
      </c>
      <c r="AL194" s="448"/>
      <c r="AM194" s="449"/>
      <c r="AN194" s="450">
        <v>2024</v>
      </c>
      <c r="AO194" s="442">
        <v>2674</v>
      </c>
      <c r="AP194" s="451">
        <v>3.01</v>
      </c>
      <c r="AQ194" s="442">
        <v>2651</v>
      </c>
      <c r="AR194" s="451">
        <v>3.03</v>
      </c>
      <c r="AS194" s="452"/>
      <c r="AT194" s="449" t="s">
        <v>207</v>
      </c>
      <c r="AU194" s="453" t="s">
        <v>207</v>
      </c>
      <c r="AV194" s="520" t="s">
        <v>3623</v>
      </c>
      <c r="AW194" s="447">
        <v>2021</v>
      </c>
      <c r="AX194" s="441"/>
      <c r="AY194" s="441" t="s">
        <v>207</v>
      </c>
      <c r="AZ194" s="448"/>
      <c r="BA194" s="449"/>
      <c r="BB194" s="450">
        <v>2024</v>
      </c>
      <c r="BC194" s="442"/>
      <c r="BD194" s="451" t="s">
        <v>207</v>
      </c>
      <c r="BE194" s="442"/>
      <c r="BF194" s="451" t="s">
        <v>207</v>
      </c>
      <c r="BG194" s="452"/>
      <c r="BH194" s="449" t="s">
        <v>207</v>
      </c>
      <c r="BI194" s="453" t="s">
        <v>207</v>
      </c>
      <c r="BJ194" s="520"/>
    </row>
    <row r="195" spans="1:62">
      <c r="A195" s="514" t="s">
        <v>2371</v>
      </c>
      <c r="B195" s="515" t="s">
        <v>2372</v>
      </c>
      <c r="C195" s="516">
        <v>2022</v>
      </c>
      <c r="D195" s="513" t="s">
        <v>750</v>
      </c>
      <c r="E195" s="517">
        <v>3088269</v>
      </c>
      <c r="F195" s="435">
        <v>3088269</v>
      </c>
      <c r="G195" s="436">
        <v>44772</v>
      </c>
      <c r="H195" s="461" t="s">
        <v>2373</v>
      </c>
      <c r="I195" s="462" t="s">
        <v>2372</v>
      </c>
      <c r="J195" s="518" t="s">
        <v>2374</v>
      </c>
      <c r="K195" s="464" t="s">
        <v>2372</v>
      </c>
      <c r="L195" s="518" t="s">
        <v>2374</v>
      </c>
      <c r="M195" s="463" t="s">
        <v>2373</v>
      </c>
      <c r="N195" s="461" t="s">
        <v>102</v>
      </c>
      <c r="O195" s="463" t="s">
        <v>103</v>
      </c>
      <c r="P195" s="437"/>
      <c r="Q195" s="438"/>
      <c r="R195" s="438" t="s">
        <v>753</v>
      </c>
      <c r="S195" s="439"/>
      <c r="T195" s="440" t="s">
        <v>207</v>
      </c>
      <c r="U195" s="441" t="s">
        <v>207</v>
      </c>
      <c r="V195" s="441" t="s">
        <v>207</v>
      </c>
      <c r="W195" s="442">
        <v>139</v>
      </c>
      <c r="X195" s="443">
        <v>2022</v>
      </c>
      <c r="Y195" s="434">
        <v>2024</v>
      </c>
      <c r="Z195" s="519" t="s">
        <v>3624</v>
      </c>
      <c r="AA195" s="445"/>
      <c r="AB195" s="463" t="s">
        <v>207</v>
      </c>
      <c r="AC195" s="446" t="s">
        <v>705</v>
      </c>
      <c r="AD195" s="462" t="s">
        <v>2372</v>
      </c>
      <c r="AE195" s="462" t="s">
        <v>2373</v>
      </c>
      <c r="AF195" s="463" t="s">
        <v>2375</v>
      </c>
      <c r="AG195" s="446"/>
      <c r="AH195" s="463" t="s">
        <v>207</v>
      </c>
      <c r="AI195" s="447">
        <v>2021</v>
      </c>
      <c r="AJ195" s="441"/>
      <c r="AK195" s="441" t="s">
        <v>207</v>
      </c>
      <c r="AL195" s="448"/>
      <c r="AM195" s="449"/>
      <c r="AN195" s="450">
        <v>2024</v>
      </c>
      <c r="AO195" s="442"/>
      <c r="AP195" s="451" t="s">
        <v>207</v>
      </c>
      <c r="AQ195" s="442"/>
      <c r="AR195" s="451" t="s">
        <v>207</v>
      </c>
      <c r="AS195" s="452"/>
      <c r="AT195" s="449" t="s">
        <v>207</v>
      </c>
      <c r="AU195" s="453" t="s">
        <v>207</v>
      </c>
      <c r="AV195" s="520"/>
      <c r="AW195" s="447">
        <v>2021</v>
      </c>
      <c r="AX195" s="441">
        <v>2498</v>
      </c>
      <c r="AY195" s="441">
        <v>2498</v>
      </c>
      <c r="AZ195" s="448">
        <v>0.56000000000000005</v>
      </c>
      <c r="BA195" s="449" t="s">
        <v>773</v>
      </c>
      <c r="BB195" s="450">
        <v>2024</v>
      </c>
      <c r="BC195" s="442">
        <v>2677</v>
      </c>
      <c r="BD195" s="451">
        <v>-7.17</v>
      </c>
      <c r="BE195" s="442">
        <v>2677</v>
      </c>
      <c r="BF195" s="451">
        <v>-7.17</v>
      </c>
      <c r="BG195" s="452">
        <v>0.5544</v>
      </c>
      <c r="BH195" s="449" t="s">
        <v>773</v>
      </c>
      <c r="BI195" s="453">
        <v>1</v>
      </c>
      <c r="BJ195" s="520" t="s">
        <v>3625</v>
      </c>
    </row>
    <row r="196" spans="1:62">
      <c r="A196" s="514" t="s">
        <v>2377</v>
      </c>
      <c r="B196" s="515" t="s">
        <v>2378</v>
      </c>
      <c r="C196" s="516">
        <v>2022</v>
      </c>
      <c r="D196" s="513" t="s">
        <v>716</v>
      </c>
      <c r="E196" s="517">
        <v>1047270</v>
      </c>
      <c r="F196" s="435">
        <v>1047270</v>
      </c>
      <c r="G196" s="436">
        <v>44773</v>
      </c>
      <c r="H196" s="461" t="s">
        <v>2379</v>
      </c>
      <c r="I196" s="462" t="s">
        <v>2378</v>
      </c>
      <c r="J196" s="518" t="s">
        <v>2380</v>
      </c>
      <c r="K196" s="464" t="s">
        <v>2378</v>
      </c>
      <c r="L196" s="518" t="s">
        <v>2381</v>
      </c>
      <c r="M196" s="463" t="s">
        <v>2382</v>
      </c>
      <c r="N196" s="461" t="s">
        <v>48</v>
      </c>
      <c r="O196" s="463" t="s">
        <v>54</v>
      </c>
      <c r="P196" s="437" t="s">
        <v>719</v>
      </c>
      <c r="Q196" s="438"/>
      <c r="R196" s="438"/>
      <c r="S196" s="439"/>
      <c r="T196" s="440">
        <v>4987</v>
      </c>
      <c r="U196" s="441">
        <v>18</v>
      </c>
      <c r="V196" s="441">
        <v>2</v>
      </c>
      <c r="W196" s="442" t="s">
        <v>207</v>
      </c>
      <c r="X196" s="443">
        <v>2022</v>
      </c>
      <c r="Y196" s="434">
        <v>2024</v>
      </c>
      <c r="Z196" s="519" t="s">
        <v>3626</v>
      </c>
      <c r="AA196" s="445"/>
      <c r="AB196" s="463" t="s">
        <v>207</v>
      </c>
      <c r="AC196" s="446" t="s">
        <v>705</v>
      </c>
      <c r="AD196" s="462" t="s">
        <v>2383</v>
      </c>
      <c r="AE196" s="462" t="s">
        <v>2382</v>
      </c>
      <c r="AF196" s="463" t="s">
        <v>2384</v>
      </c>
      <c r="AG196" s="446"/>
      <c r="AH196" s="463" t="s">
        <v>207</v>
      </c>
      <c r="AI196" s="447">
        <v>2021</v>
      </c>
      <c r="AJ196" s="441">
        <v>9597</v>
      </c>
      <c r="AK196" s="441">
        <v>12219</v>
      </c>
      <c r="AL196" s="448">
        <v>3.89</v>
      </c>
      <c r="AM196" s="449" t="s">
        <v>2385</v>
      </c>
      <c r="AN196" s="450">
        <v>2024</v>
      </c>
      <c r="AO196" s="442">
        <v>9309.09</v>
      </c>
      <c r="AP196" s="451">
        <v>3</v>
      </c>
      <c r="AQ196" s="442">
        <v>11852.43</v>
      </c>
      <c r="AR196" s="451">
        <v>3</v>
      </c>
      <c r="AS196" s="452">
        <v>3.7732999999999999</v>
      </c>
      <c r="AT196" s="449" t="s">
        <v>2385</v>
      </c>
      <c r="AU196" s="453">
        <v>3</v>
      </c>
      <c r="AV196" s="520" t="s">
        <v>3627</v>
      </c>
      <c r="AW196" s="447">
        <v>2021</v>
      </c>
      <c r="AX196" s="441"/>
      <c r="AY196" s="441" t="s">
        <v>207</v>
      </c>
      <c r="AZ196" s="448"/>
      <c r="BA196" s="449"/>
      <c r="BB196" s="450">
        <v>2024</v>
      </c>
      <c r="BC196" s="442"/>
      <c r="BD196" s="451" t="s">
        <v>207</v>
      </c>
      <c r="BE196" s="442"/>
      <c r="BF196" s="451" t="s">
        <v>207</v>
      </c>
      <c r="BG196" s="452"/>
      <c r="BH196" s="449" t="s">
        <v>207</v>
      </c>
      <c r="BI196" s="453" t="s">
        <v>207</v>
      </c>
      <c r="BJ196" s="520"/>
    </row>
    <row r="197" spans="1:62">
      <c r="A197" s="514" t="s">
        <v>2387</v>
      </c>
      <c r="B197" s="515" t="s">
        <v>2388</v>
      </c>
      <c r="C197" s="516">
        <v>2022</v>
      </c>
      <c r="D197" s="513" t="s">
        <v>716</v>
      </c>
      <c r="E197" s="517">
        <v>1002271</v>
      </c>
      <c r="F197" s="435">
        <v>1002271</v>
      </c>
      <c r="G197" s="436">
        <v>44773</v>
      </c>
      <c r="H197" s="461" t="s">
        <v>2389</v>
      </c>
      <c r="I197" s="462" t="s">
        <v>2388</v>
      </c>
      <c r="J197" s="518" t="s">
        <v>2390</v>
      </c>
      <c r="K197" s="464" t="s">
        <v>2388</v>
      </c>
      <c r="L197" s="518" t="s">
        <v>2391</v>
      </c>
      <c r="M197" s="463" t="s">
        <v>2392</v>
      </c>
      <c r="N197" s="461" t="s">
        <v>48</v>
      </c>
      <c r="O197" s="463" t="s">
        <v>54</v>
      </c>
      <c r="P197" s="437" t="s">
        <v>719</v>
      </c>
      <c r="Q197" s="438"/>
      <c r="R197" s="438"/>
      <c r="S197" s="439"/>
      <c r="T197" s="440">
        <v>10573.538148000001</v>
      </c>
      <c r="U197" s="441">
        <v>19</v>
      </c>
      <c r="V197" s="441">
        <v>4</v>
      </c>
      <c r="W197" s="442" t="s">
        <v>207</v>
      </c>
      <c r="X197" s="443">
        <v>2022</v>
      </c>
      <c r="Y197" s="434">
        <v>2024</v>
      </c>
      <c r="Z197" s="519" t="s">
        <v>3628</v>
      </c>
      <c r="AA197" s="445"/>
      <c r="AB197" s="463" t="s">
        <v>207</v>
      </c>
      <c r="AC197" s="446" t="s">
        <v>705</v>
      </c>
      <c r="AD197" s="462" t="s">
        <v>2393</v>
      </c>
      <c r="AE197" s="462" t="s">
        <v>2394</v>
      </c>
      <c r="AF197" s="463" t="s">
        <v>2395</v>
      </c>
      <c r="AG197" s="446"/>
      <c r="AH197" s="463" t="s">
        <v>207</v>
      </c>
      <c r="AI197" s="447">
        <v>2021</v>
      </c>
      <c r="AJ197" s="441">
        <v>19469</v>
      </c>
      <c r="AK197" s="441">
        <v>11975</v>
      </c>
      <c r="AL197" s="448"/>
      <c r="AM197" s="449"/>
      <c r="AN197" s="450">
        <v>2024</v>
      </c>
      <c r="AO197" s="442">
        <v>18884</v>
      </c>
      <c r="AP197" s="451">
        <v>3</v>
      </c>
      <c r="AQ197" s="442">
        <v>11616</v>
      </c>
      <c r="AR197" s="451">
        <v>2.99</v>
      </c>
      <c r="AS197" s="452"/>
      <c r="AT197" s="449" t="s">
        <v>207</v>
      </c>
      <c r="AU197" s="453">
        <v>3</v>
      </c>
      <c r="AV197" s="520" t="s">
        <v>3629</v>
      </c>
      <c r="AW197" s="447">
        <v>2021</v>
      </c>
      <c r="AX197" s="441"/>
      <c r="AY197" s="441" t="s">
        <v>207</v>
      </c>
      <c r="AZ197" s="448"/>
      <c r="BA197" s="449"/>
      <c r="BB197" s="450">
        <v>2024</v>
      </c>
      <c r="BC197" s="442"/>
      <c r="BD197" s="451" t="s">
        <v>207</v>
      </c>
      <c r="BE197" s="442"/>
      <c r="BF197" s="451" t="s">
        <v>207</v>
      </c>
      <c r="BG197" s="452"/>
      <c r="BH197" s="449" t="s">
        <v>207</v>
      </c>
      <c r="BI197" s="453" t="s">
        <v>207</v>
      </c>
      <c r="BJ197" s="520"/>
    </row>
    <row r="198" spans="1:62">
      <c r="A198" s="514" t="s">
        <v>2398</v>
      </c>
      <c r="B198" s="515" t="s">
        <v>2399</v>
      </c>
      <c r="C198" s="516">
        <v>2022</v>
      </c>
      <c r="D198" s="513" t="s">
        <v>2463</v>
      </c>
      <c r="E198" s="517">
        <v>1067272</v>
      </c>
      <c r="F198" s="435">
        <v>1067272</v>
      </c>
      <c r="G198" s="436">
        <v>44771</v>
      </c>
      <c r="H198" s="461" t="s">
        <v>2400</v>
      </c>
      <c r="I198" s="462" t="s">
        <v>2399</v>
      </c>
      <c r="J198" s="518" t="s">
        <v>2401</v>
      </c>
      <c r="K198" s="464" t="s">
        <v>2399</v>
      </c>
      <c r="L198" s="518" t="s">
        <v>2402</v>
      </c>
      <c r="M198" s="463" t="s">
        <v>2400</v>
      </c>
      <c r="N198" s="461" t="s">
        <v>70</v>
      </c>
      <c r="O198" s="463" t="s">
        <v>76</v>
      </c>
      <c r="P198" s="437" t="s">
        <v>719</v>
      </c>
      <c r="Q198" s="437"/>
      <c r="R198" s="438"/>
      <c r="S198" s="439" t="s">
        <v>2466</v>
      </c>
      <c r="T198" s="440">
        <v>1193.2209381318</v>
      </c>
      <c r="U198" s="441">
        <v>29</v>
      </c>
      <c r="V198" s="441">
        <v>0</v>
      </c>
      <c r="W198" s="442" t="s">
        <v>207</v>
      </c>
      <c r="X198" s="443">
        <v>2022</v>
      </c>
      <c r="Y198" s="434">
        <v>2024</v>
      </c>
      <c r="Z198" s="519" t="s">
        <v>3630</v>
      </c>
      <c r="AA198" s="445"/>
      <c r="AB198" s="463" t="s">
        <v>207</v>
      </c>
      <c r="AC198" s="446"/>
      <c r="AD198" s="462" t="s">
        <v>207</v>
      </c>
      <c r="AE198" s="462" t="s">
        <v>207</v>
      </c>
      <c r="AF198" s="463" t="s">
        <v>207</v>
      </c>
      <c r="AG198" s="446" t="s">
        <v>705</v>
      </c>
      <c r="AH198" s="463" t="s">
        <v>2403</v>
      </c>
      <c r="AI198" s="447">
        <v>2021</v>
      </c>
      <c r="AJ198" s="441">
        <v>2110</v>
      </c>
      <c r="AK198" s="441">
        <v>2093</v>
      </c>
      <c r="AL198" s="448"/>
      <c r="AM198" s="449"/>
      <c r="AN198" s="450">
        <v>2024</v>
      </c>
      <c r="AO198" s="442">
        <v>2046</v>
      </c>
      <c r="AP198" s="451">
        <v>3.03</v>
      </c>
      <c r="AQ198" s="442">
        <v>2030</v>
      </c>
      <c r="AR198" s="451">
        <v>3.01</v>
      </c>
      <c r="AS198" s="452"/>
      <c r="AT198" s="449" t="s">
        <v>207</v>
      </c>
      <c r="AU198" s="453" t="s">
        <v>207</v>
      </c>
      <c r="AV198" s="520" t="s">
        <v>3631</v>
      </c>
      <c r="AW198" s="447">
        <v>2021</v>
      </c>
      <c r="AX198" s="441"/>
      <c r="AY198" s="441" t="s">
        <v>207</v>
      </c>
      <c r="AZ198" s="448"/>
      <c r="BA198" s="449"/>
      <c r="BB198" s="450">
        <v>2024</v>
      </c>
      <c r="BC198" s="442"/>
      <c r="BD198" s="451" t="s">
        <v>207</v>
      </c>
      <c r="BE198" s="442"/>
      <c r="BF198" s="451" t="s">
        <v>207</v>
      </c>
      <c r="BG198" s="452"/>
      <c r="BH198" s="449" t="s">
        <v>207</v>
      </c>
      <c r="BI198" s="453" t="s">
        <v>207</v>
      </c>
      <c r="BJ198" s="520"/>
    </row>
    <row r="199" spans="1:62">
      <c r="A199" s="514" t="s">
        <v>2410</v>
      </c>
      <c r="B199" s="515" t="s">
        <v>2411</v>
      </c>
      <c r="C199" s="516">
        <v>2022</v>
      </c>
      <c r="D199" s="513" t="s">
        <v>716</v>
      </c>
      <c r="E199" s="517">
        <v>1075275</v>
      </c>
      <c r="F199" s="435">
        <v>1075275</v>
      </c>
      <c r="G199" s="436">
        <v>44753</v>
      </c>
      <c r="H199" s="461" t="s">
        <v>2412</v>
      </c>
      <c r="I199" s="462" t="s">
        <v>2411</v>
      </c>
      <c r="J199" s="518" t="s">
        <v>2413</v>
      </c>
      <c r="K199" s="464" t="s">
        <v>2411</v>
      </c>
      <c r="L199" s="518" t="s">
        <v>2414</v>
      </c>
      <c r="M199" s="463" t="s">
        <v>2415</v>
      </c>
      <c r="N199" s="461" t="s">
        <v>86</v>
      </c>
      <c r="O199" s="463" t="s">
        <v>87</v>
      </c>
      <c r="P199" s="437" t="s">
        <v>719</v>
      </c>
      <c r="Q199" s="438"/>
      <c r="R199" s="438"/>
      <c r="S199" s="439"/>
      <c r="T199" s="440">
        <v>4850.5613475755999</v>
      </c>
      <c r="U199" s="441">
        <v>2</v>
      </c>
      <c r="V199" s="441">
        <v>2</v>
      </c>
      <c r="W199" s="442" t="s">
        <v>207</v>
      </c>
      <c r="X199" s="443">
        <v>2022</v>
      </c>
      <c r="Y199" s="434">
        <v>2024</v>
      </c>
      <c r="Z199" s="519" t="s">
        <v>3632</v>
      </c>
      <c r="AA199" s="445"/>
      <c r="AB199" s="463" t="s">
        <v>207</v>
      </c>
      <c r="AC199" s="446" t="s">
        <v>705</v>
      </c>
      <c r="AD199" s="462" t="s">
        <v>2416</v>
      </c>
      <c r="AE199" s="462" t="s">
        <v>2417</v>
      </c>
      <c r="AF199" s="463" t="s">
        <v>1806</v>
      </c>
      <c r="AG199" s="446"/>
      <c r="AH199" s="463" t="s">
        <v>207</v>
      </c>
      <c r="AI199" s="447">
        <v>2021</v>
      </c>
      <c r="AJ199" s="441">
        <v>8391</v>
      </c>
      <c r="AK199" s="441">
        <v>8212</v>
      </c>
      <c r="AL199" s="448">
        <v>98.33</v>
      </c>
      <c r="AM199" s="449" t="s">
        <v>944</v>
      </c>
      <c r="AN199" s="450">
        <v>2024</v>
      </c>
      <c r="AO199" s="442">
        <v>8349.0450000000001</v>
      </c>
      <c r="AP199" s="451">
        <v>0.49</v>
      </c>
      <c r="AQ199" s="442">
        <v>8170.94</v>
      </c>
      <c r="AR199" s="451">
        <v>0.5</v>
      </c>
      <c r="AS199" s="452">
        <v>97.838349999999991</v>
      </c>
      <c r="AT199" s="449" t="s">
        <v>944</v>
      </c>
      <c r="AU199" s="453">
        <v>0.5</v>
      </c>
      <c r="AV199" s="520" t="s">
        <v>3633</v>
      </c>
      <c r="AW199" s="447">
        <v>2021</v>
      </c>
      <c r="AX199" s="441"/>
      <c r="AY199" s="441" t="s">
        <v>207</v>
      </c>
      <c r="AZ199" s="448"/>
      <c r="BA199" s="449"/>
      <c r="BB199" s="450">
        <v>2024</v>
      </c>
      <c r="BC199" s="442"/>
      <c r="BD199" s="451" t="s">
        <v>207</v>
      </c>
      <c r="BE199" s="442"/>
      <c r="BF199" s="451" t="s">
        <v>207</v>
      </c>
      <c r="BG199" s="452"/>
      <c r="BH199" s="449" t="s">
        <v>207</v>
      </c>
      <c r="BI199" s="453" t="s">
        <v>207</v>
      </c>
      <c r="BJ199" s="520"/>
    </row>
    <row r="200" spans="1:62">
      <c r="A200" s="514" t="s">
        <v>2418</v>
      </c>
      <c r="B200" s="515" t="s">
        <v>2419</v>
      </c>
      <c r="C200" s="516">
        <v>2022</v>
      </c>
      <c r="D200" s="513" t="s">
        <v>750</v>
      </c>
      <c r="E200" s="517">
        <v>3070276</v>
      </c>
      <c r="F200" s="435">
        <v>3070276</v>
      </c>
      <c r="G200" s="436">
        <v>44742</v>
      </c>
      <c r="H200" s="461" t="s">
        <v>2420</v>
      </c>
      <c r="I200" s="462" t="s">
        <v>2421</v>
      </c>
      <c r="J200" s="518" t="s">
        <v>2422</v>
      </c>
      <c r="K200" s="464" t="s">
        <v>2419</v>
      </c>
      <c r="L200" s="518" t="s">
        <v>2423</v>
      </c>
      <c r="M200" s="463" t="s">
        <v>2424</v>
      </c>
      <c r="N200" s="461" t="s">
        <v>77</v>
      </c>
      <c r="O200" s="463" t="s">
        <v>80</v>
      </c>
      <c r="P200" s="437"/>
      <c r="Q200" s="438"/>
      <c r="R200" s="438" t="s">
        <v>753</v>
      </c>
      <c r="S200" s="439"/>
      <c r="T200" s="440" t="s">
        <v>207</v>
      </c>
      <c r="U200" s="441" t="s">
        <v>207</v>
      </c>
      <c r="V200" s="441" t="s">
        <v>207</v>
      </c>
      <c r="W200" s="442">
        <v>526</v>
      </c>
      <c r="X200" s="443">
        <v>2022</v>
      </c>
      <c r="Y200" s="434">
        <v>2024</v>
      </c>
      <c r="Z200" s="519" t="s">
        <v>3634</v>
      </c>
      <c r="AA200" s="445"/>
      <c r="AB200" s="463" t="s">
        <v>207</v>
      </c>
      <c r="AC200" s="446" t="s">
        <v>705</v>
      </c>
      <c r="AD200" s="462" t="s">
        <v>2421</v>
      </c>
      <c r="AE200" s="462" t="s">
        <v>2425</v>
      </c>
      <c r="AF200" s="463" t="s">
        <v>2426</v>
      </c>
      <c r="AG200" s="446"/>
      <c r="AH200" s="463" t="s">
        <v>207</v>
      </c>
      <c r="AI200" s="447">
        <v>2021</v>
      </c>
      <c r="AJ200" s="441"/>
      <c r="AK200" s="441" t="s">
        <v>207</v>
      </c>
      <c r="AL200" s="448"/>
      <c r="AM200" s="449"/>
      <c r="AN200" s="450">
        <v>2024</v>
      </c>
      <c r="AO200" s="442"/>
      <c r="AP200" s="451" t="s">
        <v>207</v>
      </c>
      <c r="AQ200" s="442"/>
      <c r="AR200" s="451" t="s">
        <v>207</v>
      </c>
      <c r="AS200" s="452"/>
      <c r="AT200" s="449" t="s">
        <v>207</v>
      </c>
      <c r="AU200" s="453" t="s">
        <v>207</v>
      </c>
      <c r="AV200" s="520"/>
      <c r="AW200" s="447">
        <v>2021</v>
      </c>
      <c r="AX200" s="441">
        <v>565</v>
      </c>
      <c r="AY200" s="441">
        <v>565</v>
      </c>
      <c r="AZ200" s="448">
        <v>2.38</v>
      </c>
      <c r="BA200" s="449" t="s">
        <v>3635</v>
      </c>
      <c r="BB200" s="450">
        <v>2024</v>
      </c>
      <c r="BC200" s="442">
        <v>564</v>
      </c>
      <c r="BD200" s="451">
        <v>0.17</v>
      </c>
      <c r="BE200" s="442">
        <v>564</v>
      </c>
      <c r="BF200" s="451">
        <v>0.17</v>
      </c>
      <c r="BG200" s="452">
        <v>2.35</v>
      </c>
      <c r="BH200" s="449" t="s">
        <v>3635</v>
      </c>
      <c r="BI200" s="453">
        <v>1.26</v>
      </c>
      <c r="BJ200" s="520" t="s">
        <v>3636</v>
      </c>
    </row>
    <row r="201" spans="1:62">
      <c r="A201" s="514" t="s">
        <v>2429</v>
      </c>
      <c r="B201" s="515" t="s">
        <v>2430</v>
      </c>
      <c r="C201" s="516">
        <v>2022</v>
      </c>
      <c r="D201" s="513" t="s">
        <v>2463</v>
      </c>
      <c r="E201" s="517">
        <v>2058277</v>
      </c>
      <c r="F201" s="435">
        <v>2058277</v>
      </c>
      <c r="G201" s="436">
        <v>44755</v>
      </c>
      <c r="H201" s="461" t="s">
        <v>2431</v>
      </c>
      <c r="I201" s="462" t="s">
        <v>2430</v>
      </c>
      <c r="J201" s="518" t="s">
        <v>2432</v>
      </c>
      <c r="K201" s="464" t="s">
        <v>2430</v>
      </c>
      <c r="L201" s="518" t="s">
        <v>2433</v>
      </c>
      <c r="M201" s="463" t="s">
        <v>2434</v>
      </c>
      <c r="N201" s="461" t="s">
        <v>57</v>
      </c>
      <c r="O201" s="463" t="s">
        <v>66</v>
      </c>
      <c r="P201" s="437" t="s">
        <v>719</v>
      </c>
      <c r="Q201" s="438"/>
      <c r="R201" s="438"/>
      <c r="S201" s="439" t="s">
        <v>2466</v>
      </c>
      <c r="T201" s="440">
        <v>1355.8878550140003</v>
      </c>
      <c r="U201" s="441">
        <v>58</v>
      </c>
      <c r="V201" s="441">
        <v>0</v>
      </c>
      <c r="W201" s="442" t="s">
        <v>207</v>
      </c>
      <c r="X201" s="443">
        <v>2022</v>
      </c>
      <c r="Y201" s="434">
        <v>2024</v>
      </c>
      <c r="Z201" s="519" t="s">
        <v>3637</v>
      </c>
      <c r="AA201" s="445" t="s">
        <v>705</v>
      </c>
      <c r="AB201" s="463" t="s">
        <v>2435</v>
      </c>
      <c r="AC201" s="446" t="s">
        <v>705</v>
      </c>
      <c r="AD201" s="462" t="s">
        <v>2036</v>
      </c>
      <c r="AE201" s="462" t="s">
        <v>2434</v>
      </c>
      <c r="AF201" s="463" t="s">
        <v>2436</v>
      </c>
      <c r="AG201" s="446"/>
      <c r="AH201" s="463" t="s">
        <v>207</v>
      </c>
      <c r="AI201" s="447">
        <v>2021</v>
      </c>
      <c r="AJ201" s="441">
        <v>2429</v>
      </c>
      <c r="AK201" s="441">
        <v>2415</v>
      </c>
      <c r="AL201" s="448"/>
      <c r="AM201" s="449"/>
      <c r="AN201" s="450">
        <v>2024</v>
      </c>
      <c r="AO201" s="442">
        <v>2356</v>
      </c>
      <c r="AP201" s="451">
        <v>3</v>
      </c>
      <c r="AQ201" s="442">
        <v>2342.5499999999997</v>
      </c>
      <c r="AR201" s="451">
        <v>3</v>
      </c>
      <c r="AS201" s="452"/>
      <c r="AT201" s="449" t="s">
        <v>207</v>
      </c>
      <c r="AU201" s="453" t="s">
        <v>207</v>
      </c>
      <c r="AV201" s="520" t="s">
        <v>3638</v>
      </c>
      <c r="AW201" s="447">
        <v>2021</v>
      </c>
      <c r="AX201" s="441"/>
      <c r="AY201" s="441" t="s">
        <v>207</v>
      </c>
      <c r="AZ201" s="448"/>
      <c r="BA201" s="449"/>
      <c r="BB201" s="450">
        <v>2024</v>
      </c>
      <c r="BC201" s="442"/>
      <c r="BD201" s="451" t="s">
        <v>207</v>
      </c>
      <c r="BE201" s="442"/>
      <c r="BF201" s="451" t="s">
        <v>207</v>
      </c>
      <c r="BG201" s="452"/>
      <c r="BH201" s="449" t="s">
        <v>207</v>
      </c>
      <c r="BI201" s="453" t="s">
        <v>207</v>
      </c>
      <c r="BJ201" s="520"/>
    </row>
    <row r="202" spans="1:62">
      <c r="A202" s="514" t="s">
        <v>2439</v>
      </c>
      <c r="B202" s="515" t="s">
        <v>2440</v>
      </c>
      <c r="C202" s="516">
        <v>2022</v>
      </c>
      <c r="D202" s="513" t="s">
        <v>716</v>
      </c>
      <c r="E202" s="517">
        <v>1056279</v>
      </c>
      <c r="F202" s="435">
        <v>1056279</v>
      </c>
      <c r="G202" s="436">
        <v>44771</v>
      </c>
      <c r="H202" s="461" t="s">
        <v>2441</v>
      </c>
      <c r="I202" s="462" t="s">
        <v>2440</v>
      </c>
      <c r="J202" s="518" t="s">
        <v>2442</v>
      </c>
      <c r="K202" s="464" t="s">
        <v>2440</v>
      </c>
      <c r="L202" s="518" t="s">
        <v>2442</v>
      </c>
      <c r="M202" s="463" t="s">
        <v>2441</v>
      </c>
      <c r="N202" s="461" t="s">
        <v>57</v>
      </c>
      <c r="O202" s="463" t="s">
        <v>66</v>
      </c>
      <c r="P202" s="437" t="s">
        <v>719</v>
      </c>
      <c r="Q202" s="438"/>
      <c r="R202" s="438"/>
      <c r="S202" s="439"/>
      <c r="T202" s="440">
        <v>7158.6622056299993</v>
      </c>
      <c r="U202" s="441">
        <v>22</v>
      </c>
      <c r="V202" s="441">
        <v>2</v>
      </c>
      <c r="W202" s="442" t="s">
        <v>207</v>
      </c>
      <c r="X202" s="443">
        <v>2022</v>
      </c>
      <c r="Y202" s="434">
        <v>2024</v>
      </c>
      <c r="Z202" s="519" t="s">
        <v>3639</v>
      </c>
      <c r="AA202" s="445"/>
      <c r="AB202" s="463" t="s">
        <v>207</v>
      </c>
      <c r="AC202" s="446" t="s">
        <v>705</v>
      </c>
      <c r="AD202" s="462" t="s">
        <v>2443</v>
      </c>
      <c r="AE202" s="462" t="s">
        <v>2441</v>
      </c>
      <c r="AF202" s="463" t="s">
        <v>1441</v>
      </c>
      <c r="AG202" s="446"/>
      <c r="AH202" s="463" t="s">
        <v>207</v>
      </c>
      <c r="AI202" s="447">
        <v>2021</v>
      </c>
      <c r="AJ202" s="441">
        <v>12222</v>
      </c>
      <c r="AK202" s="441">
        <v>12276</v>
      </c>
      <c r="AL202" s="448">
        <v>32.67</v>
      </c>
      <c r="AM202" s="449" t="s">
        <v>2444</v>
      </c>
      <c r="AN202" s="450">
        <v>2024</v>
      </c>
      <c r="AO202" s="442">
        <v>12040</v>
      </c>
      <c r="AP202" s="451">
        <v>1.48</v>
      </c>
      <c r="AQ202" s="442">
        <v>12093</v>
      </c>
      <c r="AR202" s="451">
        <v>1.49</v>
      </c>
      <c r="AS202" s="452">
        <v>32.19</v>
      </c>
      <c r="AT202" s="449" t="s">
        <v>2444</v>
      </c>
      <c r="AU202" s="453">
        <v>1.46</v>
      </c>
      <c r="AV202" s="520" t="s">
        <v>3640</v>
      </c>
      <c r="AW202" s="447">
        <v>2021</v>
      </c>
      <c r="AX202" s="441"/>
      <c r="AY202" s="441" t="s">
        <v>207</v>
      </c>
      <c r="AZ202" s="448"/>
      <c r="BA202" s="449"/>
      <c r="BB202" s="450">
        <v>2024</v>
      </c>
      <c r="BC202" s="442"/>
      <c r="BD202" s="451" t="s">
        <v>207</v>
      </c>
      <c r="BE202" s="442"/>
      <c r="BF202" s="451" t="s">
        <v>207</v>
      </c>
      <c r="BG202" s="452"/>
      <c r="BH202" s="449" t="s">
        <v>207</v>
      </c>
      <c r="BI202" s="453" t="s">
        <v>207</v>
      </c>
      <c r="BJ202" s="520"/>
    </row>
    <row r="203" spans="1:62">
      <c r="A203" s="514" t="s">
        <v>2446</v>
      </c>
      <c r="B203" s="515" t="s">
        <v>2447</v>
      </c>
      <c r="C203" s="516">
        <v>2022</v>
      </c>
      <c r="D203" s="513" t="s">
        <v>716</v>
      </c>
      <c r="E203" s="517">
        <v>1056280</v>
      </c>
      <c r="F203" s="435">
        <v>1056280</v>
      </c>
      <c r="G203" s="436">
        <v>44767</v>
      </c>
      <c r="H203" s="461" t="s">
        <v>2448</v>
      </c>
      <c r="I203" s="462" t="s">
        <v>3641</v>
      </c>
      <c r="J203" s="518" t="s">
        <v>2450</v>
      </c>
      <c r="K203" s="464" t="s">
        <v>3641</v>
      </c>
      <c r="L203" s="518" t="s">
        <v>2450</v>
      </c>
      <c r="M203" s="463" t="s">
        <v>2448</v>
      </c>
      <c r="N203" s="461" t="s">
        <v>57</v>
      </c>
      <c r="O203" s="463" t="s">
        <v>64</v>
      </c>
      <c r="P203" s="437" t="s">
        <v>719</v>
      </c>
      <c r="Q203" s="438"/>
      <c r="R203" s="438"/>
      <c r="S203" s="439"/>
      <c r="T203" s="440">
        <v>2904.9207336846002</v>
      </c>
      <c r="U203" s="441">
        <v>7</v>
      </c>
      <c r="V203" s="441">
        <v>2</v>
      </c>
      <c r="W203" s="442" t="s">
        <v>207</v>
      </c>
      <c r="X203" s="443">
        <v>2022</v>
      </c>
      <c r="Y203" s="434">
        <v>2024</v>
      </c>
      <c r="Z203" s="519" t="s">
        <v>3642</v>
      </c>
      <c r="AA203" s="445"/>
      <c r="AB203" s="463" t="s">
        <v>207</v>
      </c>
      <c r="AC203" s="446" t="s">
        <v>705</v>
      </c>
      <c r="AD203" s="462" t="s">
        <v>2451</v>
      </c>
      <c r="AE203" s="462" t="s">
        <v>2448</v>
      </c>
      <c r="AF203" s="463" t="s">
        <v>2452</v>
      </c>
      <c r="AG203" s="446"/>
      <c r="AH203" s="463" t="s">
        <v>207</v>
      </c>
      <c r="AI203" s="447">
        <v>2021</v>
      </c>
      <c r="AJ203" s="441">
        <v>5157</v>
      </c>
      <c r="AK203" s="441">
        <v>5111</v>
      </c>
      <c r="AL203" s="448"/>
      <c r="AM203" s="449"/>
      <c r="AN203" s="450">
        <v>2024</v>
      </c>
      <c r="AO203" s="442">
        <v>5105</v>
      </c>
      <c r="AP203" s="451">
        <v>1</v>
      </c>
      <c r="AQ203" s="442">
        <v>5060</v>
      </c>
      <c r="AR203" s="451">
        <v>0.99</v>
      </c>
      <c r="AS203" s="452"/>
      <c r="AT203" s="449" t="s">
        <v>207</v>
      </c>
      <c r="AU203" s="453" t="s">
        <v>207</v>
      </c>
      <c r="AV203" s="520" t="s">
        <v>3643</v>
      </c>
      <c r="AW203" s="447">
        <v>2021</v>
      </c>
      <c r="AX203" s="441"/>
      <c r="AY203" s="441" t="s">
        <v>207</v>
      </c>
      <c r="AZ203" s="448"/>
      <c r="BA203" s="449"/>
      <c r="BB203" s="450">
        <v>2024</v>
      </c>
      <c r="BC203" s="442"/>
      <c r="BD203" s="451" t="s">
        <v>207</v>
      </c>
      <c r="BE203" s="442"/>
      <c r="BF203" s="451" t="s">
        <v>207</v>
      </c>
      <c r="BG203" s="452"/>
      <c r="BH203" s="449" t="s">
        <v>207</v>
      </c>
      <c r="BI203" s="453" t="s">
        <v>207</v>
      </c>
      <c r="BJ203" s="520"/>
    </row>
    <row r="204" spans="1:62">
      <c r="A204" s="514" t="s">
        <v>2454</v>
      </c>
      <c r="B204" s="515" t="s">
        <v>2455</v>
      </c>
      <c r="C204" s="516">
        <v>2022</v>
      </c>
      <c r="D204" s="513" t="s">
        <v>716</v>
      </c>
      <c r="E204" s="517">
        <v>1056281</v>
      </c>
      <c r="F204" s="435">
        <v>1056281</v>
      </c>
      <c r="G204" s="436">
        <v>44764</v>
      </c>
      <c r="H204" s="461" t="s">
        <v>2456</v>
      </c>
      <c r="I204" s="462" t="s">
        <v>2455</v>
      </c>
      <c r="J204" s="518" t="s">
        <v>2457</v>
      </c>
      <c r="K204" s="464" t="s">
        <v>2455</v>
      </c>
      <c r="L204" s="518" t="s">
        <v>2457</v>
      </c>
      <c r="M204" s="463" t="s">
        <v>2456</v>
      </c>
      <c r="N204" s="461" t="s">
        <v>57</v>
      </c>
      <c r="O204" s="463" t="s">
        <v>64</v>
      </c>
      <c r="P204" s="437" t="s">
        <v>719</v>
      </c>
      <c r="Q204" s="438"/>
      <c r="R204" s="438"/>
      <c r="S204" s="439"/>
      <c r="T204" s="440">
        <v>3686.3655402239997</v>
      </c>
      <c r="U204" s="441">
        <v>6</v>
      </c>
      <c r="V204" s="441">
        <v>4</v>
      </c>
      <c r="W204" s="442" t="s">
        <v>207</v>
      </c>
      <c r="X204" s="443">
        <v>2022</v>
      </c>
      <c r="Y204" s="434">
        <v>2024</v>
      </c>
      <c r="Z204" s="519" t="s">
        <v>3644</v>
      </c>
      <c r="AA204" s="445"/>
      <c r="AB204" s="463" t="s">
        <v>207</v>
      </c>
      <c r="AC204" s="446" t="s">
        <v>705</v>
      </c>
      <c r="AD204" s="462" t="s">
        <v>2458</v>
      </c>
      <c r="AE204" s="462" t="s">
        <v>2459</v>
      </c>
      <c r="AF204" s="463" t="s">
        <v>2460</v>
      </c>
      <c r="AG204" s="446"/>
      <c r="AH204" s="463" t="s">
        <v>207</v>
      </c>
      <c r="AI204" s="447">
        <v>2021</v>
      </c>
      <c r="AJ204" s="441">
        <v>6448</v>
      </c>
      <c r="AK204" s="441">
        <v>6392</v>
      </c>
      <c r="AL204" s="448"/>
      <c r="AM204" s="449"/>
      <c r="AN204" s="450">
        <v>2024</v>
      </c>
      <c r="AO204" s="442">
        <v>6000</v>
      </c>
      <c r="AP204" s="451">
        <v>6.94</v>
      </c>
      <c r="AQ204" s="442">
        <v>5950.9519999999993</v>
      </c>
      <c r="AR204" s="451">
        <v>6.9</v>
      </c>
      <c r="AS204" s="452"/>
      <c r="AT204" s="449" t="s">
        <v>207</v>
      </c>
      <c r="AU204" s="453" t="s">
        <v>207</v>
      </c>
      <c r="AV204" s="520" t="s">
        <v>3645</v>
      </c>
      <c r="AW204" s="447">
        <v>2021</v>
      </c>
      <c r="AX204" s="441"/>
      <c r="AY204" s="441" t="s">
        <v>207</v>
      </c>
      <c r="AZ204" s="448"/>
      <c r="BA204" s="449"/>
      <c r="BB204" s="450">
        <v>2024</v>
      </c>
      <c r="BC204" s="442"/>
      <c r="BD204" s="451" t="s">
        <v>207</v>
      </c>
      <c r="BE204" s="442"/>
      <c r="BF204" s="451" t="s">
        <v>207</v>
      </c>
      <c r="BG204" s="452"/>
      <c r="BH204" s="449" t="s">
        <v>207</v>
      </c>
      <c r="BI204" s="453" t="s">
        <v>207</v>
      </c>
      <c r="BJ204" s="520"/>
    </row>
    <row r="205" spans="1:62">
      <c r="A205" s="514" t="s">
        <v>2468</v>
      </c>
      <c r="B205" s="515" t="s">
        <v>2469</v>
      </c>
      <c r="C205" s="516">
        <v>2022</v>
      </c>
      <c r="D205" s="513" t="s">
        <v>716</v>
      </c>
      <c r="E205" s="517">
        <v>1014283</v>
      </c>
      <c r="F205" s="435">
        <v>1014283</v>
      </c>
      <c r="G205" s="436">
        <v>44769</v>
      </c>
      <c r="H205" s="461" t="s">
        <v>2470</v>
      </c>
      <c r="I205" s="462" t="s">
        <v>2469</v>
      </c>
      <c r="J205" s="518" t="s">
        <v>2471</v>
      </c>
      <c r="K205" s="464" t="s">
        <v>2469</v>
      </c>
      <c r="L205" s="518" t="s">
        <v>2472</v>
      </c>
      <c r="M205" s="463" t="s">
        <v>2473</v>
      </c>
      <c r="N205" s="461" t="s">
        <v>12</v>
      </c>
      <c r="O205" s="463" t="s">
        <v>18</v>
      </c>
      <c r="P205" s="437" t="s">
        <v>719</v>
      </c>
      <c r="Q205" s="438"/>
      <c r="R205" s="438"/>
      <c r="S205" s="439"/>
      <c r="T205" s="440">
        <v>1823.6015855999997</v>
      </c>
      <c r="U205" s="441">
        <v>1</v>
      </c>
      <c r="V205" s="441">
        <v>1</v>
      </c>
      <c r="W205" s="442" t="s">
        <v>207</v>
      </c>
      <c r="X205" s="443">
        <v>2022</v>
      </c>
      <c r="Y205" s="434">
        <v>2024</v>
      </c>
      <c r="Z205" s="519" t="s">
        <v>3646</v>
      </c>
      <c r="AA205" s="445"/>
      <c r="AB205" s="463" t="s">
        <v>207</v>
      </c>
      <c r="AC205" s="446" t="s">
        <v>705</v>
      </c>
      <c r="AD205" s="462" t="s">
        <v>2474</v>
      </c>
      <c r="AE205" s="462" t="s">
        <v>2470</v>
      </c>
      <c r="AF205" s="463" t="s">
        <v>2475</v>
      </c>
      <c r="AG205" s="446"/>
      <c r="AH205" s="463" t="s">
        <v>207</v>
      </c>
      <c r="AI205" s="447">
        <v>2021</v>
      </c>
      <c r="AJ205" s="441">
        <v>3518</v>
      </c>
      <c r="AK205" s="441">
        <v>2193</v>
      </c>
      <c r="AL205" s="448">
        <v>19.329999999999998</v>
      </c>
      <c r="AM205" s="449" t="s">
        <v>2476</v>
      </c>
      <c r="AN205" s="450">
        <v>2024</v>
      </c>
      <c r="AO205" s="442">
        <v>3500</v>
      </c>
      <c r="AP205" s="451">
        <v>0.51</v>
      </c>
      <c r="AQ205" s="442">
        <v>2182</v>
      </c>
      <c r="AR205" s="451">
        <v>0.5</v>
      </c>
      <c r="AS205" s="452">
        <v>19.23</v>
      </c>
      <c r="AT205" s="449" t="s">
        <v>2476</v>
      </c>
      <c r="AU205" s="453">
        <v>0.51</v>
      </c>
      <c r="AV205" s="520" t="s">
        <v>3647</v>
      </c>
      <c r="AW205" s="447">
        <v>2021</v>
      </c>
      <c r="AX205" s="441"/>
      <c r="AY205" s="441" t="s">
        <v>207</v>
      </c>
      <c r="AZ205" s="448"/>
      <c r="BA205" s="449"/>
      <c r="BB205" s="450">
        <v>2024</v>
      </c>
      <c r="BC205" s="442"/>
      <c r="BD205" s="451" t="s">
        <v>207</v>
      </c>
      <c r="BE205" s="442"/>
      <c r="BF205" s="451" t="s">
        <v>207</v>
      </c>
      <c r="BG205" s="452"/>
      <c r="BH205" s="449" t="s">
        <v>207</v>
      </c>
      <c r="BI205" s="453" t="s">
        <v>207</v>
      </c>
      <c r="BJ205" s="520"/>
    </row>
    <row r="206" spans="1:62">
      <c r="A206" s="514" t="s">
        <v>2478</v>
      </c>
      <c r="B206" s="515" t="s">
        <v>2479</v>
      </c>
      <c r="C206" s="516">
        <v>2022</v>
      </c>
      <c r="D206" s="513" t="s">
        <v>716</v>
      </c>
      <c r="E206" s="517">
        <v>1069284</v>
      </c>
      <c r="F206" s="435">
        <v>1069284</v>
      </c>
      <c r="G206" s="436">
        <v>44771</v>
      </c>
      <c r="H206" s="461" t="s">
        <v>2480</v>
      </c>
      <c r="I206" s="462" t="s">
        <v>2479</v>
      </c>
      <c r="J206" s="518" t="s">
        <v>2481</v>
      </c>
      <c r="K206" s="464" t="s">
        <v>2479</v>
      </c>
      <c r="L206" s="518" t="s">
        <v>2482</v>
      </c>
      <c r="M206" s="463" t="s">
        <v>2480</v>
      </c>
      <c r="N206" s="461" t="s">
        <v>77</v>
      </c>
      <c r="O206" s="463" t="s">
        <v>79</v>
      </c>
      <c r="P206" s="437" t="s">
        <v>719</v>
      </c>
      <c r="Q206" s="438"/>
      <c r="R206" s="438"/>
      <c r="S206" s="439"/>
      <c r="T206" s="440">
        <v>3394.9313955599996</v>
      </c>
      <c r="U206" s="441">
        <v>1</v>
      </c>
      <c r="V206" s="441">
        <v>1</v>
      </c>
      <c r="W206" s="442" t="s">
        <v>207</v>
      </c>
      <c r="X206" s="443">
        <v>2022</v>
      </c>
      <c r="Y206" s="434">
        <v>2024</v>
      </c>
      <c r="Z206" s="519" t="s">
        <v>3648</v>
      </c>
      <c r="AA206" s="445"/>
      <c r="AB206" s="463" t="s">
        <v>207</v>
      </c>
      <c r="AC206" s="446" t="s">
        <v>705</v>
      </c>
      <c r="AD206" s="462" t="s">
        <v>2483</v>
      </c>
      <c r="AE206" s="462" t="s">
        <v>2480</v>
      </c>
      <c r="AF206" s="463" t="s">
        <v>2484</v>
      </c>
      <c r="AG206" s="446"/>
      <c r="AH206" s="463" t="s">
        <v>207</v>
      </c>
      <c r="AI206" s="447">
        <v>2021</v>
      </c>
      <c r="AJ206" s="441">
        <v>6145</v>
      </c>
      <c r="AK206" s="441">
        <v>6133</v>
      </c>
      <c r="AL206" s="448">
        <v>57.31</v>
      </c>
      <c r="AM206" s="449" t="s">
        <v>2485</v>
      </c>
      <c r="AN206" s="450">
        <v>2024</v>
      </c>
      <c r="AO206" s="442">
        <v>8811</v>
      </c>
      <c r="AP206" s="451">
        <v>-43.39</v>
      </c>
      <c r="AQ206" s="442">
        <v>7138</v>
      </c>
      <c r="AR206" s="451">
        <v>-16.39</v>
      </c>
      <c r="AS206" s="452">
        <v>56.75</v>
      </c>
      <c r="AT206" s="449" t="s">
        <v>2485</v>
      </c>
      <c r="AU206" s="453">
        <v>0.97</v>
      </c>
      <c r="AV206" s="520" t="s">
        <v>3649</v>
      </c>
      <c r="AW206" s="447">
        <v>2021</v>
      </c>
      <c r="AX206" s="441"/>
      <c r="AY206" s="441" t="s">
        <v>207</v>
      </c>
      <c r="AZ206" s="448"/>
      <c r="BA206" s="449"/>
      <c r="BB206" s="450">
        <v>2024</v>
      </c>
      <c r="BC206" s="442"/>
      <c r="BD206" s="451" t="s">
        <v>207</v>
      </c>
      <c r="BE206" s="442"/>
      <c r="BF206" s="451" t="s">
        <v>207</v>
      </c>
      <c r="BG206" s="452"/>
      <c r="BH206" s="449" t="s">
        <v>207</v>
      </c>
      <c r="BI206" s="453" t="s">
        <v>207</v>
      </c>
      <c r="BJ206" s="520"/>
    </row>
    <row r="207" spans="1:62">
      <c r="A207" s="514" t="s">
        <v>2487</v>
      </c>
      <c r="B207" s="515" t="s">
        <v>2488</v>
      </c>
      <c r="C207" s="516">
        <v>2022</v>
      </c>
      <c r="D207" s="513" t="s">
        <v>716</v>
      </c>
      <c r="E207" s="517">
        <v>1081285</v>
      </c>
      <c r="F207" s="435">
        <v>1081285</v>
      </c>
      <c r="G207" s="436">
        <v>44771</v>
      </c>
      <c r="H207" s="461" t="s">
        <v>2489</v>
      </c>
      <c r="I207" s="462" t="s">
        <v>2488</v>
      </c>
      <c r="J207" s="518" t="s">
        <v>2490</v>
      </c>
      <c r="K207" s="464" t="s">
        <v>2488</v>
      </c>
      <c r="L207" s="518" t="s">
        <v>2490</v>
      </c>
      <c r="M207" s="463" t="s">
        <v>2489</v>
      </c>
      <c r="N207" s="461" t="s">
        <v>93</v>
      </c>
      <c r="O207" s="463" t="s">
        <v>94</v>
      </c>
      <c r="P207" s="437" t="s">
        <v>719</v>
      </c>
      <c r="Q207" s="438"/>
      <c r="R207" s="438"/>
      <c r="S207" s="439"/>
      <c r="T207" s="440">
        <v>6007.8859431984001</v>
      </c>
      <c r="U207" s="441">
        <v>63</v>
      </c>
      <c r="V207" s="441">
        <v>1</v>
      </c>
      <c r="W207" s="442" t="s">
        <v>207</v>
      </c>
      <c r="X207" s="443">
        <v>2022</v>
      </c>
      <c r="Y207" s="434">
        <v>2024</v>
      </c>
      <c r="Z207" s="519" t="s">
        <v>3650</v>
      </c>
      <c r="AA207" s="445"/>
      <c r="AB207" s="463" t="s">
        <v>207</v>
      </c>
      <c r="AC207" s="446" t="s">
        <v>705</v>
      </c>
      <c r="AD207" s="462" t="s">
        <v>2491</v>
      </c>
      <c r="AE207" s="462" t="s">
        <v>2492</v>
      </c>
      <c r="AF207" s="463" t="s">
        <v>2493</v>
      </c>
      <c r="AG207" s="446"/>
      <c r="AH207" s="463" t="s">
        <v>207</v>
      </c>
      <c r="AI207" s="447">
        <v>2021</v>
      </c>
      <c r="AJ207" s="441">
        <v>11037</v>
      </c>
      <c r="AK207" s="441">
        <v>11174</v>
      </c>
      <c r="AL207" s="448"/>
      <c r="AM207" s="449"/>
      <c r="AN207" s="450">
        <v>2024</v>
      </c>
      <c r="AO207" s="442">
        <v>10700</v>
      </c>
      <c r="AP207" s="451">
        <v>3.05</v>
      </c>
      <c r="AQ207" s="442">
        <v>10840</v>
      </c>
      <c r="AR207" s="451">
        <v>2.98</v>
      </c>
      <c r="AS207" s="452"/>
      <c r="AT207" s="449" t="s">
        <v>207</v>
      </c>
      <c r="AU207" s="453" t="s">
        <v>207</v>
      </c>
      <c r="AV207" s="520" t="s">
        <v>3651</v>
      </c>
      <c r="AW207" s="447">
        <v>2021</v>
      </c>
      <c r="AX207" s="441"/>
      <c r="AY207" s="441" t="s">
        <v>207</v>
      </c>
      <c r="AZ207" s="448"/>
      <c r="BA207" s="449"/>
      <c r="BB207" s="450">
        <v>2024</v>
      </c>
      <c r="BC207" s="442"/>
      <c r="BD207" s="451" t="s">
        <v>207</v>
      </c>
      <c r="BE207" s="442"/>
      <c r="BF207" s="451" t="s">
        <v>207</v>
      </c>
      <c r="BG207" s="452"/>
      <c r="BH207" s="449" t="s">
        <v>207</v>
      </c>
      <c r="BI207" s="453" t="s">
        <v>207</v>
      </c>
      <c r="BJ207" s="520"/>
    </row>
    <row r="208" spans="1:62">
      <c r="A208" s="514" t="s">
        <v>2495</v>
      </c>
      <c r="B208" s="515" t="s">
        <v>2496</v>
      </c>
      <c r="C208" s="516">
        <v>2022</v>
      </c>
      <c r="D208" s="513" t="s">
        <v>716</v>
      </c>
      <c r="E208" s="517">
        <v>1009288</v>
      </c>
      <c r="F208" s="435">
        <v>1009288</v>
      </c>
      <c r="G208" s="436">
        <v>44762</v>
      </c>
      <c r="H208" s="461" t="s">
        <v>2497</v>
      </c>
      <c r="I208" s="462" t="s">
        <v>2496</v>
      </c>
      <c r="J208" s="518" t="s">
        <v>2498</v>
      </c>
      <c r="K208" s="464" t="s">
        <v>2496</v>
      </c>
      <c r="L208" s="518" t="s">
        <v>2498</v>
      </c>
      <c r="M208" s="463" t="s">
        <v>2497</v>
      </c>
      <c r="N208" s="461" t="s">
        <v>12</v>
      </c>
      <c r="O208" s="463" t="s">
        <v>13</v>
      </c>
      <c r="P208" s="437" t="s">
        <v>719</v>
      </c>
      <c r="Q208" s="438"/>
      <c r="R208" s="438"/>
      <c r="S208" s="439"/>
      <c r="T208" s="440">
        <v>6030.6021659999997</v>
      </c>
      <c r="U208" s="441">
        <v>6</v>
      </c>
      <c r="V208" s="441">
        <v>3</v>
      </c>
      <c r="W208" s="442" t="s">
        <v>207</v>
      </c>
      <c r="X208" s="443">
        <v>2022</v>
      </c>
      <c r="Y208" s="434">
        <v>2024</v>
      </c>
      <c r="Z208" s="519" t="s">
        <v>3652</v>
      </c>
      <c r="AA208" s="445"/>
      <c r="AB208" s="463" t="s">
        <v>207</v>
      </c>
      <c r="AC208" s="446" t="s">
        <v>705</v>
      </c>
      <c r="AD208" s="462" t="s">
        <v>2499</v>
      </c>
      <c r="AE208" s="462" t="s">
        <v>2497</v>
      </c>
      <c r="AF208" s="463" t="s">
        <v>2500</v>
      </c>
      <c r="AG208" s="446"/>
      <c r="AH208" s="463" t="s">
        <v>207</v>
      </c>
      <c r="AI208" s="447">
        <v>2021</v>
      </c>
      <c r="AJ208" s="441">
        <v>10309</v>
      </c>
      <c r="AK208" s="441">
        <v>9947</v>
      </c>
      <c r="AL208" s="448">
        <v>224.11</v>
      </c>
      <c r="AM208" s="449" t="s">
        <v>764</v>
      </c>
      <c r="AN208" s="450">
        <v>2024</v>
      </c>
      <c r="AO208" s="442">
        <v>10299</v>
      </c>
      <c r="AP208" s="451">
        <v>0.09</v>
      </c>
      <c r="AQ208" s="442">
        <v>9937</v>
      </c>
      <c r="AR208" s="451">
        <v>0.1</v>
      </c>
      <c r="AS208" s="452">
        <v>223.8</v>
      </c>
      <c r="AT208" s="449" t="s">
        <v>764</v>
      </c>
      <c r="AU208" s="453">
        <v>0.13</v>
      </c>
      <c r="AV208" s="520" t="s">
        <v>3653</v>
      </c>
      <c r="AW208" s="447">
        <v>2021</v>
      </c>
      <c r="AX208" s="441"/>
      <c r="AY208" s="441" t="s">
        <v>207</v>
      </c>
      <c r="AZ208" s="448"/>
      <c r="BA208" s="449"/>
      <c r="BB208" s="450">
        <v>2024</v>
      </c>
      <c r="BC208" s="442"/>
      <c r="BD208" s="451" t="s">
        <v>207</v>
      </c>
      <c r="BE208" s="442"/>
      <c r="BF208" s="451" t="s">
        <v>207</v>
      </c>
      <c r="BG208" s="452"/>
      <c r="BH208" s="449" t="s">
        <v>207</v>
      </c>
      <c r="BI208" s="453" t="s">
        <v>207</v>
      </c>
      <c r="BJ208" s="520"/>
    </row>
    <row r="209" spans="1:62">
      <c r="A209" s="514" t="s">
        <v>2502</v>
      </c>
      <c r="B209" s="515" t="s">
        <v>2503</v>
      </c>
      <c r="C209" s="516">
        <v>2022</v>
      </c>
      <c r="D209" s="513" t="s">
        <v>716</v>
      </c>
      <c r="E209" s="517">
        <v>1058290</v>
      </c>
      <c r="F209" s="435">
        <v>1058290</v>
      </c>
      <c r="G209" s="436">
        <v>44770</v>
      </c>
      <c r="H209" s="461" t="s">
        <v>2504</v>
      </c>
      <c r="I209" s="462" t="s">
        <v>2503</v>
      </c>
      <c r="J209" s="518" t="s">
        <v>2505</v>
      </c>
      <c r="K209" s="464" t="s">
        <v>2503</v>
      </c>
      <c r="L209" s="518" t="s">
        <v>2505</v>
      </c>
      <c r="M209" s="463" t="s">
        <v>2504</v>
      </c>
      <c r="N209" s="461" t="s">
        <v>57</v>
      </c>
      <c r="O209" s="463" t="s">
        <v>66</v>
      </c>
      <c r="P209" s="437" t="s">
        <v>719</v>
      </c>
      <c r="Q209" s="438"/>
      <c r="R209" s="438"/>
      <c r="S209" s="439"/>
      <c r="T209" s="440">
        <v>3517.9427459999997</v>
      </c>
      <c r="U209" s="441">
        <v>8</v>
      </c>
      <c r="V209" s="441">
        <v>1</v>
      </c>
      <c r="W209" s="442" t="s">
        <v>207</v>
      </c>
      <c r="X209" s="443">
        <v>2022</v>
      </c>
      <c r="Y209" s="434">
        <v>2024</v>
      </c>
      <c r="Z209" s="519" t="s">
        <v>3654</v>
      </c>
      <c r="AA209" s="445"/>
      <c r="AB209" s="463" t="s">
        <v>207</v>
      </c>
      <c r="AC209" s="446" t="s">
        <v>705</v>
      </c>
      <c r="AD209" s="462" t="s">
        <v>2506</v>
      </c>
      <c r="AE209" s="462" t="s">
        <v>2504</v>
      </c>
      <c r="AF209" s="463" t="s">
        <v>2507</v>
      </c>
      <c r="AG209" s="446"/>
      <c r="AH209" s="463" t="s">
        <v>207</v>
      </c>
      <c r="AI209" s="447">
        <v>2021</v>
      </c>
      <c r="AJ209" s="441">
        <v>6598</v>
      </c>
      <c r="AK209" s="441">
        <v>5805</v>
      </c>
      <c r="AL209" s="448">
        <v>46.46</v>
      </c>
      <c r="AM209" s="449" t="s">
        <v>1379</v>
      </c>
      <c r="AN209" s="450">
        <v>2024</v>
      </c>
      <c r="AO209" s="442">
        <v>6400</v>
      </c>
      <c r="AP209" s="451">
        <v>3</v>
      </c>
      <c r="AQ209" s="442">
        <v>5630</v>
      </c>
      <c r="AR209" s="451">
        <v>3.01</v>
      </c>
      <c r="AS209" s="452">
        <v>45.05</v>
      </c>
      <c r="AT209" s="449" t="s">
        <v>1379</v>
      </c>
      <c r="AU209" s="453">
        <v>3.03</v>
      </c>
      <c r="AV209" s="520" t="s">
        <v>3655</v>
      </c>
      <c r="AW209" s="447">
        <v>2021</v>
      </c>
      <c r="AX209" s="441"/>
      <c r="AY209" s="441" t="s">
        <v>207</v>
      </c>
      <c r="AZ209" s="448"/>
      <c r="BA209" s="449"/>
      <c r="BB209" s="450">
        <v>2024</v>
      </c>
      <c r="BC209" s="442"/>
      <c r="BD209" s="451" t="s">
        <v>207</v>
      </c>
      <c r="BE209" s="442"/>
      <c r="BF209" s="451" t="s">
        <v>207</v>
      </c>
      <c r="BG209" s="452"/>
      <c r="BH209" s="449" t="s">
        <v>207</v>
      </c>
      <c r="BI209" s="453" t="s">
        <v>207</v>
      </c>
      <c r="BJ209" s="520"/>
    </row>
    <row r="210" spans="1:62">
      <c r="A210" s="514" t="s">
        <v>2519</v>
      </c>
      <c r="B210" s="515" t="s">
        <v>2520</v>
      </c>
      <c r="C210" s="516">
        <v>2022</v>
      </c>
      <c r="D210" s="513" t="s">
        <v>700</v>
      </c>
      <c r="E210" s="517">
        <v>2058293</v>
      </c>
      <c r="F210" s="435">
        <v>2058293</v>
      </c>
      <c r="G210" s="436">
        <v>44767</v>
      </c>
      <c r="H210" s="461" t="s">
        <v>2521</v>
      </c>
      <c r="I210" s="462" t="s">
        <v>2520</v>
      </c>
      <c r="J210" s="518" t="s">
        <v>2522</v>
      </c>
      <c r="K210" s="464" t="s">
        <v>2520</v>
      </c>
      <c r="L210" s="518" t="s">
        <v>2522</v>
      </c>
      <c r="M210" s="463" t="s">
        <v>2523</v>
      </c>
      <c r="N210" s="461" t="s">
        <v>57</v>
      </c>
      <c r="O210" s="463" t="s">
        <v>66</v>
      </c>
      <c r="P210" s="437"/>
      <c r="Q210" s="438" t="s">
        <v>704</v>
      </c>
      <c r="R210" s="438"/>
      <c r="S210" s="439"/>
      <c r="T210" s="440">
        <v>16430.921193520171</v>
      </c>
      <c r="U210" s="441">
        <v>440</v>
      </c>
      <c r="V210" s="441">
        <v>0</v>
      </c>
      <c r="W210" s="442" t="s">
        <v>207</v>
      </c>
      <c r="X210" s="443">
        <v>2022</v>
      </c>
      <c r="Y210" s="434">
        <v>2024</v>
      </c>
      <c r="Z210" s="519" t="s">
        <v>3656</v>
      </c>
      <c r="AA210" s="445"/>
      <c r="AB210" s="463" t="s">
        <v>207</v>
      </c>
      <c r="AC210" s="446" t="s">
        <v>705</v>
      </c>
      <c r="AD210" s="462" t="s">
        <v>2524</v>
      </c>
      <c r="AE210" s="462" t="s">
        <v>2525</v>
      </c>
      <c r="AF210" s="463" t="s">
        <v>2526</v>
      </c>
      <c r="AG210" s="446"/>
      <c r="AH210" s="463" t="s">
        <v>207</v>
      </c>
      <c r="AI210" s="447">
        <v>2021</v>
      </c>
      <c r="AJ210" s="441">
        <v>33249</v>
      </c>
      <c r="AK210" s="441">
        <v>30041</v>
      </c>
      <c r="AL210" s="448">
        <v>43.17</v>
      </c>
      <c r="AM210" s="449" t="s">
        <v>1003</v>
      </c>
      <c r="AN210" s="450">
        <v>2024</v>
      </c>
      <c r="AO210" s="442">
        <v>32252</v>
      </c>
      <c r="AP210" s="451">
        <v>2.99</v>
      </c>
      <c r="AQ210" s="442">
        <v>29140</v>
      </c>
      <c r="AR210" s="451">
        <v>2.99</v>
      </c>
      <c r="AS210" s="452">
        <v>41.87</v>
      </c>
      <c r="AT210" s="449" t="s">
        <v>1003</v>
      </c>
      <c r="AU210" s="453">
        <v>3.01</v>
      </c>
      <c r="AV210" s="520" t="s">
        <v>3657</v>
      </c>
      <c r="AW210" s="447">
        <v>2021</v>
      </c>
      <c r="AX210" s="441"/>
      <c r="AY210" s="441" t="s">
        <v>207</v>
      </c>
      <c r="AZ210" s="448"/>
      <c r="BA210" s="449"/>
      <c r="BB210" s="450">
        <v>2024</v>
      </c>
      <c r="BC210" s="442"/>
      <c r="BD210" s="451" t="s">
        <v>207</v>
      </c>
      <c r="BE210" s="442"/>
      <c r="BF210" s="451" t="s">
        <v>207</v>
      </c>
      <c r="BG210" s="452"/>
      <c r="BH210" s="449" t="s">
        <v>207</v>
      </c>
      <c r="BI210" s="453" t="s">
        <v>207</v>
      </c>
      <c r="BJ210" s="520"/>
    </row>
    <row r="211" spans="1:62">
      <c r="A211" s="514" t="s">
        <v>2527</v>
      </c>
      <c r="B211" s="515" t="s">
        <v>2528</v>
      </c>
      <c r="C211" s="516">
        <v>2022</v>
      </c>
      <c r="D211" s="513" t="s">
        <v>716</v>
      </c>
      <c r="E211" s="517">
        <v>1069294</v>
      </c>
      <c r="F211" s="435">
        <v>1069294</v>
      </c>
      <c r="G211" s="436">
        <v>44770</v>
      </c>
      <c r="H211" s="461" t="s">
        <v>2529</v>
      </c>
      <c r="I211" s="462" t="s">
        <v>2528</v>
      </c>
      <c r="J211" s="518" t="s">
        <v>2530</v>
      </c>
      <c r="K211" s="464" t="s">
        <v>2528</v>
      </c>
      <c r="L211" s="518" t="s">
        <v>1747</v>
      </c>
      <c r="M211" s="463" t="s">
        <v>2529</v>
      </c>
      <c r="N211" s="461" t="s">
        <v>77</v>
      </c>
      <c r="O211" s="463" t="s">
        <v>79</v>
      </c>
      <c r="P211" s="437" t="s">
        <v>719</v>
      </c>
      <c r="Q211" s="438"/>
      <c r="R211" s="438"/>
      <c r="S211" s="439"/>
      <c r="T211" s="440">
        <v>7721.6632950000003</v>
      </c>
      <c r="U211" s="441">
        <v>1</v>
      </c>
      <c r="V211" s="441">
        <v>1</v>
      </c>
      <c r="W211" s="442" t="s">
        <v>207</v>
      </c>
      <c r="X211" s="443">
        <v>2022</v>
      </c>
      <c r="Y211" s="434">
        <v>2024</v>
      </c>
      <c r="Z211" s="519" t="s">
        <v>3658</v>
      </c>
      <c r="AA211" s="445"/>
      <c r="AB211" s="463" t="s">
        <v>207</v>
      </c>
      <c r="AC211" s="446" t="s">
        <v>705</v>
      </c>
      <c r="AD211" s="462" t="s">
        <v>2531</v>
      </c>
      <c r="AE211" s="462" t="s">
        <v>2532</v>
      </c>
      <c r="AF211" s="463" t="s">
        <v>2533</v>
      </c>
      <c r="AG211" s="446"/>
      <c r="AH211" s="463" t="s">
        <v>207</v>
      </c>
      <c r="AI211" s="447">
        <v>2021</v>
      </c>
      <c r="AJ211" s="441">
        <v>14172</v>
      </c>
      <c r="AK211" s="441">
        <v>14100</v>
      </c>
      <c r="AL211" s="448" t="s">
        <v>207</v>
      </c>
      <c r="AM211" s="449"/>
      <c r="AN211" s="450">
        <v>2024</v>
      </c>
      <c r="AO211" s="442">
        <v>13740</v>
      </c>
      <c r="AP211" s="451">
        <v>3.04</v>
      </c>
      <c r="AQ211" s="442">
        <v>13670</v>
      </c>
      <c r="AR211" s="451">
        <v>3.04</v>
      </c>
      <c r="AS211" s="452"/>
      <c r="AT211" s="449" t="s">
        <v>207</v>
      </c>
      <c r="AU211" s="453" t="s">
        <v>207</v>
      </c>
      <c r="AV211" s="520" t="s">
        <v>3659</v>
      </c>
      <c r="AW211" s="447">
        <v>2021</v>
      </c>
      <c r="AX211" s="441"/>
      <c r="AY211" s="441" t="s">
        <v>207</v>
      </c>
      <c r="AZ211" s="448"/>
      <c r="BA211" s="449"/>
      <c r="BB211" s="450">
        <v>2024</v>
      </c>
      <c r="BC211" s="442"/>
      <c r="BD211" s="451" t="s">
        <v>207</v>
      </c>
      <c r="BE211" s="442"/>
      <c r="BF211" s="451" t="s">
        <v>207</v>
      </c>
      <c r="BG211" s="452"/>
      <c r="BH211" s="449" t="s">
        <v>207</v>
      </c>
      <c r="BI211" s="453" t="s">
        <v>207</v>
      </c>
      <c r="BJ211" s="520"/>
    </row>
    <row r="212" spans="1:62">
      <c r="A212" s="514" t="s">
        <v>2535</v>
      </c>
      <c r="B212" s="515" t="s">
        <v>2536</v>
      </c>
      <c r="C212" s="516">
        <v>2022</v>
      </c>
      <c r="D212" s="513" t="s">
        <v>716</v>
      </c>
      <c r="E212" s="517">
        <v>1040295</v>
      </c>
      <c r="F212" s="435">
        <v>1040295</v>
      </c>
      <c r="G212" s="436">
        <v>44771</v>
      </c>
      <c r="H212" s="461" t="s">
        <v>2537</v>
      </c>
      <c r="I212" s="462" t="s">
        <v>2536</v>
      </c>
      <c r="J212" s="518" t="s">
        <v>2538</v>
      </c>
      <c r="K212" s="464" t="s">
        <v>2536</v>
      </c>
      <c r="L212" s="518" t="s">
        <v>2538</v>
      </c>
      <c r="M212" s="463" t="s">
        <v>2539</v>
      </c>
      <c r="N212" s="461" t="s">
        <v>42</v>
      </c>
      <c r="O212" s="463" t="s">
        <v>46</v>
      </c>
      <c r="P212" s="437" t="s">
        <v>719</v>
      </c>
      <c r="Q212" s="438"/>
      <c r="R212" s="438"/>
      <c r="S212" s="439"/>
      <c r="T212" s="440">
        <v>2779.2689839740001</v>
      </c>
      <c r="U212" s="441">
        <v>2</v>
      </c>
      <c r="V212" s="441">
        <v>1</v>
      </c>
      <c r="W212" s="442" t="s">
        <v>207</v>
      </c>
      <c r="X212" s="443">
        <v>2022</v>
      </c>
      <c r="Y212" s="434">
        <v>2024</v>
      </c>
      <c r="Z212" s="519" t="s">
        <v>3660</v>
      </c>
      <c r="AA212" s="445"/>
      <c r="AB212" s="463"/>
      <c r="AC212" s="446" t="s">
        <v>705</v>
      </c>
      <c r="AD212" s="462" t="s">
        <v>2540</v>
      </c>
      <c r="AE212" s="462" t="s">
        <v>2539</v>
      </c>
      <c r="AF212" s="463" t="s">
        <v>2541</v>
      </c>
      <c r="AG212" s="446"/>
      <c r="AH212" s="463" t="s">
        <v>207</v>
      </c>
      <c r="AI212" s="447">
        <v>2021</v>
      </c>
      <c r="AJ212" s="441">
        <v>4973</v>
      </c>
      <c r="AK212" s="441">
        <v>4929</v>
      </c>
      <c r="AL212" s="448"/>
      <c r="AM212" s="449"/>
      <c r="AN212" s="450">
        <v>2024</v>
      </c>
      <c r="AO212" s="442">
        <v>4513</v>
      </c>
      <c r="AP212" s="451">
        <v>9.24</v>
      </c>
      <c r="AQ212" s="442">
        <v>4473</v>
      </c>
      <c r="AR212" s="451">
        <v>9.25</v>
      </c>
      <c r="AS212" s="452"/>
      <c r="AT212" s="449" t="s">
        <v>207</v>
      </c>
      <c r="AU212" s="453" t="s">
        <v>207</v>
      </c>
      <c r="AV212" s="520" t="s">
        <v>3661</v>
      </c>
      <c r="AW212" s="447">
        <v>2021</v>
      </c>
      <c r="AX212" s="441"/>
      <c r="AY212" s="441" t="s">
        <v>207</v>
      </c>
      <c r="AZ212" s="448"/>
      <c r="BA212" s="449"/>
      <c r="BB212" s="450">
        <v>2024</v>
      </c>
      <c r="BC212" s="442"/>
      <c r="BD212" s="451" t="s">
        <v>207</v>
      </c>
      <c r="BE212" s="442"/>
      <c r="BF212" s="451" t="s">
        <v>207</v>
      </c>
      <c r="BG212" s="452"/>
      <c r="BH212" s="449" t="s">
        <v>207</v>
      </c>
      <c r="BI212" s="453" t="s">
        <v>207</v>
      </c>
      <c r="BJ212" s="520"/>
    </row>
    <row r="213" spans="1:62">
      <c r="A213" s="514" t="s">
        <v>2542</v>
      </c>
      <c r="B213" s="515" t="s">
        <v>2543</v>
      </c>
      <c r="C213" s="516">
        <v>2022</v>
      </c>
      <c r="D213" s="513" t="s">
        <v>716</v>
      </c>
      <c r="E213" s="517">
        <v>1047296</v>
      </c>
      <c r="F213" s="435">
        <v>1047296</v>
      </c>
      <c r="G213" s="436">
        <v>44771</v>
      </c>
      <c r="H213" s="461" t="s">
        <v>2544</v>
      </c>
      <c r="I213" s="462" t="s">
        <v>2543</v>
      </c>
      <c r="J213" s="518" t="s">
        <v>2545</v>
      </c>
      <c r="K213" s="464" t="s">
        <v>2543</v>
      </c>
      <c r="L213" s="518" t="s">
        <v>2545</v>
      </c>
      <c r="M213" s="463" t="s">
        <v>2546</v>
      </c>
      <c r="N213" s="461" t="s">
        <v>48</v>
      </c>
      <c r="O213" s="463" t="s">
        <v>54</v>
      </c>
      <c r="P213" s="437" t="s">
        <v>719</v>
      </c>
      <c r="Q213" s="438"/>
      <c r="R213" s="438"/>
      <c r="S213" s="439"/>
      <c r="T213" s="440">
        <v>2702.8397339999997</v>
      </c>
      <c r="U213" s="441">
        <v>5</v>
      </c>
      <c r="V213" s="441">
        <v>2</v>
      </c>
      <c r="W213" s="442" t="s">
        <v>207</v>
      </c>
      <c r="X213" s="443">
        <v>2022</v>
      </c>
      <c r="Y213" s="434">
        <v>2024</v>
      </c>
      <c r="Z213" s="519" t="s">
        <v>3662</v>
      </c>
      <c r="AA213" s="445" t="s">
        <v>705</v>
      </c>
      <c r="AB213" s="463" t="s">
        <v>2547</v>
      </c>
      <c r="AC213" s="446"/>
      <c r="AD213" s="462" t="s">
        <v>207</v>
      </c>
      <c r="AE213" s="462" t="s">
        <v>207</v>
      </c>
      <c r="AF213" s="463" t="s">
        <v>207</v>
      </c>
      <c r="AG213" s="446"/>
      <c r="AH213" s="463" t="s">
        <v>207</v>
      </c>
      <c r="AI213" s="447">
        <v>2021</v>
      </c>
      <c r="AJ213" s="441">
        <v>5012</v>
      </c>
      <c r="AK213" s="441">
        <v>5248</v>
      </c>
      <c r="AL213" s="448"/>
      <c r="AM213" s="449"/>
      <c r="AN213" s="450">
        <v>2024</v>
      </c>
      <c r="AO213" s="442">
        <v>4888</v>
      </c>
      <c r="AP213" s="451">
        <v>2.4700000000000002</v>
      </c>
      <c r="AQ213" s="442">
        <v>4293</v>
      </c>
      <c r="AR213" s="451">
        <v>18.190000000000001</v>
      </c>
      <c r="AS213" s="452"/>
      <c r="AT213" s="449" t="s">
        <v>207</v>
      </c>
      <c r="AU213" s="453" t="s">
        <v>207</v>
      </c>
      <c r="AV213" s="520" t="s">
        <v>3663</v>
      </c>
      <c r="AW213" s="447">
        <v>2021</v>
      </c>
      <c r="AX213" s="441"/>
      <c r="AY213" s="441" t="s">
        <v>207</v>
      </c>
      <c r="AZ213" s="448"/>
      <c r="BA213" s="449"/>
      <c r="BB213" s="450">
        <v>2024</v>
      </c>
      <c r="BC213" s="442"/>
      <c r="BD213" s="451" t="s">
        <v>207</v>
      </c>
      <c r="BE213" s="442"/>
      <c r="BF213" s="451" t="s">
        <v>207</v>
      </c>
      <c r="BG213" s="452"/>
      <c r="BH213" s="449" t="s">
        <v>207</v>
      </c>
      <c r="BI213" s="453" t="s">
        <v>207</v>
      </c>
      <c r="BJ213" s="520"/>
    </row>
    <row r="214" spans="1:62">
      <c r="A214" s="514" t="s">
        <v>2550</v>
      </c>
      <c r="B214" s="515" t="s">
        <v>2551</v>
      </c>
      <c r="C214" s="516">
        <v>2022</v>
      </c>
      <c r="D214" s="513" t="s">
        <v>716</v>
      </c>
      <c r="E214" s="517">
        <v>1041297</v>
      </c>
      <c r="F214" s="435">
        <v>1041297</v>
      </c>
      <c r="G214" s="436">
        <v>44754</v>
      </c>
      <c r="H214" s="461" t="s">
        <v>2552</v>
      </c>
      <c r="I214" s="462" t="s">
        <v>2551</v>
      </c>
      <c r="J214" s="518" t="s">
        <v>2553</v>
      </c>
      <c r="K214" s="464" t="s">
        <v>2551</v>
      </c>
      <c r="L214" s="518" t="s">
        <v>2553</v>
      </c>
      <c r="M214" s="463" t="s">
        <v>2552</v>
      </c>
      <c r="N214" s="461" t="s">
        <v>42</v>
      </c>
      <c r="O214" s="463" t="s">
        <v>47</v>
      </c>
      <c r="P214" s="437" t="s">
        <v>719</v>
      </c>
      <c r="Q214" s="438"/>
      <c r="R214" s="438"/>
      <c r="S214" s="439"/>
      <c r="T214" s="440">
        <v>2616.6644524979997</v>
      </c>
      <c r="U214" s="441">
        <v>9</v>
      </c>
      <c r="V214" s="441">
        <v>1</v>
      </c>
      <c r="W214" s="442" t="s">
        <v>207</v>
      </c>
      <c r="X214" s="443">
        <v>2022</v>
      </c>
      <c r="Y214" s="434">
        <v>2024</v>
      </c>
      <c r="Z214" s="519" t="s">
        <v>3664</v>
      </c>
      <c r="AA214" s="445" t="s">
        <v>705</v>
      </c>
      <c r="AB214" s="463" t="s">
        <v>2554</v>
      </c>
      <c r="AC214" s="446"/>
      <c r="AD214" s="462" t="s">
        <v>207</v>
      </c>
      <c r="AE214" s="462" t="s">
        <v>207</v>
      </c>
      <c r="AF214" s="463" t="s">
        <v>207</v>
      </c>
      <c r="AG214" s="446"/>
      <c r="AH214" s="463" t="s">
        <v>207</v>
      </c>
      <c r="AI214" s="447">
        <v>2021</v>
      </c>
      <c r="AJ214" s="441">
        <v>4698</v>
      </c>
      <c r="AK214" s="441">
        <v>4657</v>
      </c>
      <c r="AL214" s="448"/>
      <c r="AM214" s="449"/>
      <c r="AN214" s="450">
        <v>2024</v>
      </c>
      <c r="AO214" s="442">
        <v>4557</v>
      </c>
      <c r="AP214" s="451">
        <v>3</v>
      </c>
      <c r="AQ214" s="442">
        <v>4517</v>
      </c>
      <c r="AR214" s="451">
        <v>3</v>
      </c>
      <c r="AS214" s="452"/>
      <c r="AT214" s="449" t="s">
        <v>207</v>
      </c>
      <c r="AU214" s="453" t="s">
        <v>207</v>
      </c>
      <c r="AV214" s="520" t="s">
        <v>3665</v>
      </c>
      <c r="AW214" s="447">
        <v>2021</v>
      </c>
      <c r="AX214" s="441"/>
      <c r="AY214" s="441" t="s">
        <v>207</v>
      </c>
      <c r="AZ214" s="448"/>
      <c r="BA214" s="449"/>
      <c r="BB214" s="450">
        <v>2024</v>
      </c>
      <c r="BC214" s="442"/>
      <c r="BD214" s="451" t="s">
        <v>207</v>
      </c>
      <c r="BE214" s="442"/>
      <c r="BF214" s="451" t="s">
        <v>207</v>
      </c>
      <c r="BG214" s="452"/>
      <c r="BH214" s="449" t="s">
        <v>207</v>
      </c>
      <c r="BI214" s="453" t="s">
        <v>207</v>
      </c>
      <c r="BJ214" s="520"/>
    </row>
    <row r="215" spans="1:62">
      <c r="A215" s="514" t="s">
        <v>2564</v>
      </c>
      <c r="B215" s="515" t="s">
        <v>2565</v>
      </c>
      <c r="C215" s="516">
        <v>2022</v>
      </c>
      <c r="D215" s="513" t="s">
        <v>750</v>
      </c>
      <c r="E215" s="517">
        <v>3059300</v>
      </c>
      <c r="F215" s="435">
        <v>3059300</v>
      </c>
      <c r="G215" s="436">
        <v>44764</v>
      </c>
      <c r="H215" s="461" t="s">
        <v>2566</v>
      </c>
      <c r="I215" s="462" t="s">
        <v>2565</v>
      </c>
      <c r="J215" s="518" t="s">
        <v>2567</v>
      </c>
      <c r="K215" s="464" t="s">
        <v>2565</v>
      </c>
      <c r="L215" s="518" t="s">
        <v>2567</v>
      </c>
      <c r="M215" s="463" t="s">
        <v>2566</v>
      </c>
      <c r="N215" s="461" t="s">
        <v>57</v>
      </c>
      <c r="O215" s="463" t="s">
        <v>67</v>
      </c>
      <c r="P215" s="437"/>
      <c r="Q215" s="438"/>
      <c r="R215" s="438" t="s">
        <v>753</v>
      </c>
      <c r="S215" s="439"/>
      <c r="T215" s="440" t="s">
        <v>207</v>
      </c>
      <c r="U215" s="441" t="s">
        <v>207</v>
      </c>
      <c r="V215" s="441" t="s">
        <v>207</v>
      </c>
      <c r="W215" s="442">
        <v>600</v>
      </c>
      <c r="X215" s="443">
        <v>2022</v>
      </c>
      <c r="Y215" s="434">
        <v>2024</v>
      </c>
      <c r="Z215" s="519" t="s">
        <v>3666</v>
      </c>
      <c r="AA215" s="445"/>
      <c r="AB215" s="463" t="s">
        <v>207</v>
      </c>
      <c r="AC215" s="446" t="s">
        <v>705</v>
      </c>
      <c r="AD215" s="462" t="s">
        <v>2565</v>
      </c>
      <c r="AE215" s="462" t="s">
        <v>2568</v>
      </c>
      <c r="AF215" s="463" t="s">
        <v>2569</v>
      </c>
      <c r="AG215" s="446"/>
      <c r="AH215" s="463" t="s">
        <v>207</v>
      </c>
      <c r="AI215" s="447">
        <v>2021</v>
      </c>
      <c r="AJ215" s="441"/>
      <c r="AK215" s="441" t="s">
        <v>207</v>
      </c>
      <c r="AL215" s="448"/>
      <c r="AM215" s="449"/>
      <c r="AN215" s="450">
        <v>2024</v>
      </c>
      <c r="AO215" s="442"/>
      <c r="AP215" s="451" t="s">
        <v>207</v>
      </c>
      <c r="AQ215" s="442"/>
      <c r="AR215" s="451" t="s">
        <v>207</v>
      </c>
      <c r="AS215" s="452"/>
      <c r="AT215" s="449" t="s">
        <v>207</v>
      </c>
      <c r="AU215" s="453" t="s">
        <v>207</v>
      </c>
      <c r="AV215" s="520"/>
      <c r="AW215" s="447">
        <v>2021</v>
      </c>
      <c r="AX215" s="441">
        <v>547</v>
      </c>
      <c r="AY215" s="441">
        <v>547</v>
      </c>
      <c r="AZ215" s="448"/>
      <c r="BA215" s="449"/>
      <c r="BB215" s="450">
        <v>2024</v>
      </c>
      <c r="BC215" s="442">
        <v>519</v>
      </c>
      <c r="BD215" s="451">
        <v>5.1100000000000003</v>
      </c>
      <c r="BE215" s="442">
        <v>519</v>
      </c>
      <c r="BF215" s="451">
        <v>5.1100000000000003</v>
      </c>
      <c r="BG215" s="452"/>
      <c r="BH215" s="449" t="s">
        <v>207</v>
      </c>
      <c r="BI215" s="453" t="s">
        <v>207</v>
      </c>
      <c r="BJ215" s="520" t="s">
        <v>3667</v>
      </c>
    </row>
    <row r="216" spans="1:62">
      <c r="A216" s="514" t="s">
        <v>2570</v>
      </c>
      <c r="B216" s="515" t="s">
        <v>2571</v>
      </c>
      <c r="C216" s="516">
        <v>2022</v>
      </c>
      <c r="D216" s="513" t="s">
        <v>716</v>
      </c>
      <c r="E216" s="517">
        <v>1024302</v>
      </c>
      <c r="F216" s="435">
        <v>1024302</v>
      </c>
      <c r="G216" s="436">
        <v>44781</v>
      </c>
      <c r="H216" s="461" t="s">
        <v>2572</v>
      </c>
      <c r="I216" s="462" t="s">
        <v>2571</v>
      </c>
      <c r="J216" s="518" t="s">
        <v>2573</v>
      </c>
      <c r="K216" s="464" t="s">
        <v>2571</v>
      </c>
      <c r="L216" s="518" t="s">
        <v>2574</v>
      </c>
      <c r="M216" s="463" t="s">
        <v>2575</v>
      </c>
      <c r="N216" s="461" t="s">
        <v>12</v>
      </c>
      <c r="O216" s="463" t="s">
        <v>22</v>
      </c>
      <c r="P216" s="437" t="s">
        <v>719</v>
      </c>
      <c r="Q216" s="438"/>
      <c r="R216" s="438"/>
      <c r="S216" s="439"/>
      <c r="T216" s="440">
        <v>12085.835333999999</v>
      </c>
      <c r="U216" s="441">
        <v>1</v>
      </c>
      <c r="V216" s="441">
        <v>1</v>
      </c>
      <c r="W216" s="442" t="s">
        <v>207</v>
      </c>
      <c r="X216" s="443">
        <v>2022</v>
      </c>
      <c r="Y216" s="434">
        <v>2024</v>
      </c>
      <c r="Z216" s="519" t="s">
        <v>3668</v>
      </c>
      <c r="AA216" s="445"/>
      <c r="AB216" s="463" t="s">
        <v>207</v>
      </c>
      <c r="AC216" s="446"/>
      <c r="AD216" s="462" t="s">
        <v>207</v>
      </c>
      <c r="AE216" s="462" t="s">
        <v>207</v>
      </c>
      <c r="AF216" s="463" t="s">
        <v>207</v>
      </c>
      <c r="AG216" s="446" t="s">
        <v>705</v>
      </c>
      <c r="AH216" s="463" t="s">
        <v>2576</v>
      </c>
      <c r="AI216" s="447">
        <v>2021</v>
      </c>
      <c r="AJ216" s="441">
        <v>21693</v>
      </c>
      <c r="AK216" s="441">
        <v>21510</v>
      </c>
      <c r="AL216" s="448">
        <v>8.43</v>
      </c>
      <c r="AM216" s="449" t="s">
        <v>3669</v>
      </c>
      <c r="AN216" s="450">
        <v>2024</v>
      </c>
      <c r="AO216" s="442">
        <v>21042</v>
      </c>
      <c r="AP216" s="451">
        <v>3</v>
      </c>
      <c r="AQ216" s="442">
        <v>20864</v>
      </c>
      <c r="AR216" s="451">
        <v>3</v>
      </c>
      <c r="AS216" s="452">
        <v>8.18</v>
      </c>
      <c r="AT216" s="449" t="s">
        <v>3669</v>
      </c>
      <c r="AU216" s="453">
        <v>2.96</v>
      </c>
      <c r="AV216" s="520" t="s">
        <v>3670</v>
      </c>
      <c r="AW216" s="447">
        <v>2021</v>
      </c>
      <c r="AX216" s="441"/>
      <c r="AY216" s="441" t="s">
        <v>207</v>
      </c>
      <c r="AZ216" s="448"/>
      <c r="BA216" s="449"/>
      <c r="BB216" s="450">
        <v>2024</v>
      </c>
      <c r="BC216" s="442"/>
      <c r="BD216" s="451" t="s">
        <v>207</v>
      </c>
      <c r="BE216" s="442"/>
      <c r="BF216" s="451" t="s">
        <v>207</v>
      </c>
      <c r="BG216" s="452"/>
      <c r="BH216" s="449" t="s">
        <v>207</v>
      </c>
      <c r="BI216" s="453" t="s">
        <v>207</v>
      </c>
      <c r="BJ216" s="520"/>
    </row>
    <row r="217" spans="1:62">
      <c r="A217" s="514" t="s">
        <v>2586</v>
      </c>
      <c r="B217" s="515" t="s">
        <v>2587</v>
      </c>
      <c r="C217" s="516">
        <v>2022</v>
      </c>
      <c r="D217" s="513" t="s">
        <v>716</v>
      </c>
      <c r="E217" s="517">
        <v>1086304</v>
      </c>
      <c r="F217" s="435">
        <v>1086304</v>
      </c>
      <c r="G217" s="436">
        <v>44771</v>
      </c>
      <c r="H217" s="461" t="s">
        <v>2588</v>
      </c>
      <c r="I217" s="462" t="s">
        <v>2587</v>
      </c>
      <c r="J217" s="518" t="s">
        <v>2589</v>
      </c>
      <c r="K217" s="464" t="s">
        <v>2587</v>
      </c>
      <c r="L217" s="518" t="s">
        <v>2590</v>
      </c>
      <c r="M217" s="463" t="s">
        <v>2088</v>
      </c>
      <c r="N217" s="461" t="s">
        <v>99</v>
      </c>
      <c r="O217" s="463" t="s">
        <v>100</v>
      </c>
      <c r="P217" s="437" t="s">
        <v>719</v>
      </c>
      <c r="Q217" s="438"/>
      <c r="R217" s="438"/>
      <c r="S217" s="439"/>
      <c r="T217" s="440">
        <v>6845.2514615324944</v>
      </c>
      <c r="U217" s="441">
        <v>303</v>
      </c>
      <c r="V217" s="441">
        <v>2</v>
      </c>
      <c r="W217" s="442" t="s">
        <v>207</v>
      </c>
      <c r="X217" s="443">
        <v>2022</v>
      </c>
      <c r="Y217" s="434">
        <v>2024</v>
      </c>
      <c r="Z217" s="519" t="s">
        <v>3671</v>
      </c>
      <c r="AA217" s="445"/>
      <c r="AB217" s="463" t="s">
        <v>207</v>
      </c>
      <c r="AC217" s="446" t="s">
        <v>705</v>
      </c>
      <c r="AD217" s="462" t="s">
        <v>2591</v>
      </c>
      <c r="AE217" s="462" t="s">
        <v>2592</v>
      </c>
      <c r="AF217" s="463" t="s">
        <v>2593</v>
      </c>
      <c r="AG217" s="446"/>
      <c r="AH217" s="463" t="s">
        <v>207</v>
      </c>
      <c r="AI217" s="447">
        <v>2021</v>
      </c>
      <c r="AJ217" s="441">
        <v>11399</v>
      </c>
      <c r="AK217" s="441">
        <v>11568</v>
      </c>
      <c r="AL217" s="448"/>
      <c r="AM217" s="449"/>
      <c r="AN217" s="450">
        <v>2024</v>
      </c>
      <c r="AO217" s="442">
        <v>11057.029999999999</v>
      </c>
      <c r="AP217" s="451">
        <v>3</v>
      </c>
      <c r="AQ217" s="442">
        <v>11220.96</v>
      </c>
      <c r="AR217" s="451">
        <v>3</v>
      </c>
      <c r="AS217" s="452"/>
      <c r="AT217" s="449" t="s">
        <v>207</v>
      </c>
      <c r="AU217" s="453" t="s">
        <v>207</v>
      </c>
      <c r="AV217" s="520" t="s">
        <v>3672</v>
      </c>
      <c r="AW217" s="447">
        <v>2021</v>
      </c>
      <c r="AX217" s="441"/>
      <c r="AY217" s="441" t="s">
        <v>207</v>
      </c>
      <c r="AZ217" s="448"/>
      <c r="BA217" s="449"/>
      <c r="BB217" s="450">
        <v>2024</v>
      </c>
      <c r="BC217" s="442"/>
      <c r="BD217" s="451" t="s">
        <v>207</v>
      </c>
      <c r="BE217" s="442"/>
      <c r="BF217" s="451" t="s">
        <v>207</v>
      </c>
      <c r="BG217" s="452"/>
      <c r="BH217" s="449" t="s">
        <v>207</v>
      </c>
      <c r="BI217" s="453" t="s">
        <v>207</v>
      </c>
      <c r="BJ217" s="520"/>
    </row>
    <row r="218" spans="1:62">
      <c r="A218" s="514" t="s">
        <v>2595</v>
      </c>
      <c r="B218" s="515" t="s">
        <v>2596</v>
      </c>
      <c r="C218" s="516">
        <v>2022</v>
      </c>
      <c r="D218" s="513" t="s">
        <v>716</v>
      </c>
      <c r="E218" s="517">
        <v>1037305</v>
      </c>
      <c r="F218" s="435">
        <v>1037305</v>
      </c>
      <c r="G218" s="436">
        <v>44771</v>
      </c>
      <c r="H218" s="461" t="s">
        <v>2597</v>
      </c>
      <c r="I218" s="462" t="s">
        <v>2596</v>
      </c>
      <c r="J218" s="518" t="s">
        <v>2598</v>
      </c>
      <c r="K218" s="464" t="s">
        <v>2596</v>
      </c>
      <c r="L218" s="518" t="s">
        <v>2599</v>
      </c>
      <c r="M218" s="463" t="s">
        <v>2600</v>
      </c>
      <c r="N218" s="461" t="s">
        <v>42</v>
      </c>
      <c r="O218" s="463" t="s">
        <v>43</v>
      </c>
      <c r="P218" s="437" t="s">
        <v>719</v>
      </c>
      <c r="Q218" s="438"/>
      <c r="R218" s="438"/>
      <c r="S218" s="439"/>
      <c r="T218" s="440">
        <v>23905.091148610063</v>
      </c>
      <c r="U218" s="441">
        <v>105</v>
      </c>
      <c r="V218" s="441">
        <v>17</v>
      </c>
      <c r="W218" s="442" t="s">
        <v>207</v>
      </c>
      <c r="X218" s="443">
        <v>2022</v>
      </c>
      <c r="Y218" s="434">
        <v>2024</v>
      </c>
      <c r="Z218" s="519" t="s">
        <v>3673</v>
      </c>
      <c r="AA218" s="445" t="s">
        <v>705</v>
      </c>
      <c r="AB218" s="463" t="s">
        <v>2601</v>
      </c>
      <c r="AC218" s="446"/>
      <c r="AD218" s="462" t="s">
        <v>207</v>
      </c>
      <c r="AE218" s="462" t="s">
        <v>207</v>
      </c>
      <c r="AF218" s="463" t="s">
        <v>207</v>
      </c>
      <c r="AG218" s="446"/>
      <c r="AH218" s="463" t="s">
        <v>207</v>
      </c>
      <c r="AI218" s="447">
        <v>2021</v>
      </c>
      <c r="AJ218" s="441">
        <v>34829</v>
      </c>
      <c r="AK218" s="441">
        <v>35913</v>
      </c>
      <c r="AL218" s="448" t="s">
        <v>207</v>
      </c>
      <c r="AM218" s="449"/>
      <c r="AN218" s="450">
        <v>2024</v>
      </c>
      <c r="AO218" s="442">
        <v>34724.5</v>
      </c>
      <c r="AP218" s="451">
        <v>0.3</v>
      </c>
      <c r="AQ218" s="442">
        <v>35805.199999999997</v>
      </c>
      <c r="AR218" s="451">
        <v>0.3</v>
      </c>
      <c r="AS218" s="452"/>
      <c r="AT218" s="449" t="s">
        <v>207</v>
      </c>
      <c r="AU218" s="453" t="s">
        <v>207</v>
      </c>
      <c r="AV218" s="520" t="s">
        <v>3674</v>
      </c>
      <c r="AW218" s="447">
        <v>2021</v>
      </c>
      <c r="AX218" s="441"/>
      <c r="AY218" s="441" t="s">
        <v>207</v>
      </c>
      <c r="AZ218" s="448"/>
      <c r="BA218" s="449"/>
      <c r="BB218" s="450">
        <v>2024</v>
      </c>
      <c r="BC218" s="442"/>
      <c r="BD218" s="451" t="s">
        <v>207</v>
      </c>
      <c r="BE218" s="442"/>
      <c r="BF218" s="451" t="s">
        <v>207</v>
      </c>
      <c r="BG218" s="452"/>
      <c r="BH218" s="449" t="s">
        <v>207</v>
      </c>
      <c r="BI218" s="453" t="s">
        <v>207</v>
      </c>
      <c r="BJ218" s="520"/>
    </row>
    <row r="219" spans="1:62">
      <c r="A219" s="514" t="s">
        <v>2602</v>
      </c>
      <c r="B219" s="515" t="s">
        <v>2603</v>
      </c>
      <c r="C219" s="516">
        <v>2022</v>
      </c>
      <c r="D219" s="513" t="s">
        <v>716</v>
      </c>
      <c r="E219" s="517">
        <v>1081306</v>
      </c>
      <c r="F219" s="435">
        <v>1081306</v>
      </c>
      <c r="G219" s="436">
        <v>44874</v>
      </c>
      <c r="H219" s="461" t="s">
        <v>2604</v>
      </c>
      <c r="I219" s="462" t="s">
        <v>2605</v>
      </c>
      <c r="J219" s="518" t="s">
        <v>2606</v>
      </c>
      <c r="K219" s="464" t="s">
        <v>2603</v>
      </c>
      <c r="L219" s="518" t="s">
        <v>2607</v>
      </c>
      <c r="M219" s="463" t="s">
        <v>2608</v>
      </c>
      <c r="N219" s="461" t="s">
        <v>93</v>
      </c>
      <c r="O219" s="463" t="s">
        <v>94</v>
      </c>
      <c r="P219" s="437" t="s">
        <v>719</v>
      </c>
      <c r="Q219" s="438"/>
      <c r="R219" s="438"/>
      <c r="S219" s="439"/>
      <c r="T219" s="440">
        <v>3630</v>
      </c>
      <c r="U219" s="441">
        <v>3</v>
      </c>
      <c r="V219" s="441">
        <v>2</v>
      </c>
      <c r="W219" s="442" t="s">
        <v>207</v>
      </c>
      <c r="X219" s="443">
        <v>2022</v>
      </c>
      <c r="Y219" s="434">
        <v>2024</v>
      </c>
      <c r="Z219" s="519" t="s">
        <v>3675</v>
      </c>
      <c r="AA219" s="445"/>
      <c r="AB219" s="463" t="s">
        <v>207</v>
      </c>
      <c r="AC219" s="446" t="s">
        <v>705</v>
      </c>
      <c r="AD219" s="462" t="s">
        <v>2609</v>
      </c>
      <c r="AE219" s="462" t="s">
        <v>2608</v>
      </c>
      <c r="AF219" s="463" t="s">
        <v>1213</v>
      </c>
      <c r="AG219" s="446"/>
      <c r="AH219" s="463" t="s">
        <v>207</v>
      </c>
      <c r="AI219" s="447">
        <v>2021</v>
      </c>
      <c r="AJ219" s="441">
        <v>7044</v>
      </c>
      <c r="AK219" s="441">
        <v>6158</v>
      </c>
      <c r="AL219" s="448">
        <v>44.3</v>
      </c>
      <c r="AM219" s="449" t="s">
        <v>764</v>
      </c>
      <c r="AN219" s="450">
        <v>2024</v>
      </c>
      <c r="AO219" s="442">
        <v>6900</v>
      </c>
      <c r="AP219" s="451">
        <v>2.04</v>
      </c>
      <c r="AQ219" s="442">
        <v>6034.84</v>
      </c>
      <c r="AR219" s="451">
        <v>2</v>
      </c>
      <c r="AS219" s="452">
        <v>43.4</v>
      </c>
      <c r="AT219" s="449" t="s">
        <v>764</v>
      </c>
      <c r="AU219" s="453">
        <v>2.0299999999999998</v>
      </c>
      <c r="AV219" s="520" t="s">
        <v>3676</v>
      </c>
      <c r="AW219" s="447">
        <v>2021</v>
      </c>
      <c r="AX219" s="441"/>
      <c r="AY219" s="441" t="s">
        <v>207</v>
      </c>
      <c r="AZ219" s="448"/>
      <c r="BA219" s="449"/>
      <c r="BB219" s="450">
        <v>2024</v>
      </c>
      <c r="BC219" s="442"/>
      <c r="BD219" s="451" t="s">
        <v>207</v>
      </c>
      <c r="BE219" s="442"/>
      <c r="BF219" s="451" t="s">
        <v>207</v>
      </c>
      <c r="BG219" s="452"/>
      <c r="BH219" s="449" t="s">
        <v>207</v>
      </c>
      <c r="BI219" s="453" t="s">
        <v>207</v>
      </c>
      <c r="BJ219" s="520"/>
    </row>
    <row r="220" spans="1:62">
      <c r="A220" s="514" t="s">
        <v>2610</v>
      </c>
      <c r="B220" s="515" t="s">
        <v>2611</v>
      </c>
      <c r="C220" s="516">
        <v>2022</v>
      </c>
      <c r="D220" s="513" t="s">
        <v>716</v>
      </c>
      <c r="E220" s="517">
        <v>1017307</v>
      </c>
      <c r="F220" s="435">
        <v>1017307</v>
      </c>
      <c r="G220" s="436">
        <v>44770</v>
      </c>
      <c r="H220" s="461" t="s">
        <v>2612</v>
      </c>
      <c r="I220" s="462" t="s">
        <v>2611</v>
      </c>
      <c r="J220" s="518" t="s">
        <v>2613</v>
      </c>
      <c r="K220" s="464" t="s">
        <v>2611</v>
      </c>
      <c r="L220" s="518" t="s">
        <v>2614</v>
      </c>
      <c r="M220" s="463" t="s">
        <v>2612</v>
      </c>
      <c r="N220" s="461" t="s">
        <v>12</v>
      </c>
      <c r="O220" s="463" t="s">
        <v>21</v>
      </c>
      <c r="P220" s="437" t="s">
        <v>719</v>
      </c>
      <c r="Q220" s="438"/>
      <c r="R220" s="438"/>
      <c r="S220" s="439"/>
      <c r="T220" s="440">
        <v>1905.8372280000001</v>
      </c>
      <c r="U220" s="441">
        <v>1</v>
      </c>
      <c r="V220" s="441">
        <v>1</v>
      </c>
      <c r="W220" s="442" t="s">
        <v>207</v>
      </c>
      <c r="X220" s="443">
        <v>2022</v>
      </c>
      <c r="Y220" s="434">
        <v>2024</v>
      </c>
      <c r="Z220" s="519" t="s">
        <v>3677</v>
      </c>
      <c r="AA220" s="445"/>
      <c r="AB220" s="463" t="s">
        <v>207</v>
      </c>
      <c r="AC220" s="446" t="s">
        <v>705</v>
      </c>
      <c r="AD220" s="462" t="s">
        <v>2615</v>
      </c>
      <c r="AE220" s="462" t="s">
        <v>2616</v>
      </c>
      <c r="AF220" s="463" t="s">
        <v>2617</v>
      </c>
      <c r="AG220" s="446"/>
      <c r="AH220" s="463" t="s">
        <v>207</v>
      </c>
      <c r="AI220" s="447">
        <v>2021</v>
      </c>
      <c r="AJ220" s="441">
        <v>3642</v>
      </c>
      <c r="AK220" s="441">
        <v>3679</v>
      </c>
      <c r="AL220" s="448"/>
      <c r="AM220" s="449"/>
      <c r="AN220" s="450">
        <v>2024</v>
      </c>
      <c r="AO220" s="442">
        <v>3423.48</v>
      </c>
      <c r="AP220" s="451">
        <v>6</v>
      </c>
      <c r="AQ220" s="442">
        <v>3458.26</v>
      </c>
      <c r="AR220" s="451">
        <v>5.99</v>
      </c>
      <c r="AS220" s="452"/>
      <c r="AT220" s="449" t="s">
        <v>207</v>
      </c>
      <c r="AU220" s="453" t="s">
        <v>207</v>
      </c>
      <c r="AV220" s="520" t="s">
        <v>3678</v>
      </c>
      <c r="AW220" s="447">
        <v>2021</v>
      </c>
      <c r="AX220" s="441"/>
      <c r="AY220" s="441" t="s">
        <v>207</v>
      </c>
      <c r="AZ220" s="448"/>
      <c r="BA220" s="449"/>
      <c r="BB220" s="450">
        <v>2024</v>
      </c>
      <c r="BC220" s="442"/>
      <c r="BD220" s="451" t="s">
        <v>207</v>
      </c>
      <c r="BE220" s="442"/>
      <c r="BF220" s="451" t="s">
        <v>207</v>
      </c>
      <c r="BG220" s="452"/>
      <c r="BH220" s="449" t="s">
        <v>207</v>
      </c>
      <c r="BI220" s="453" t="s">
        <v>207</v>
      </c>
      <c r="BJ220" s="520"/>
    </row>
    <row r="221" spans="1:62">
      <c r="A221" s="514" t="s">
        <v>2619</v>
      </c>
      <c r="B221" s="515" t="s">
        <v>2620</v>
      </c>
      <c r="C221" s="516">
        <v>2022</v>
      </c>
      <c r="D221" s="513" t="s">
        <v>716</v>
      </c>
      <c r="E221" s="517">
        <v>1097310</v>
      </c>
      <c r="F221" s="435">
        <v>1097310</v>
      </c>
      <c r="G221" s="436">
        <v>44750</v>
      </c>
      <c r="H221" s="461" t="s">
        <v>2621</v>
      </c>
      <c r="I221" s="462" t="s">
        <v>2620</v>
      </c>
      <c r="J221" s="518" t="s">
        <v>2622</v>
      </c>
      <c r="K221" s="464" t="s">
        <v>2620</v>
      </c>
      <c r="L221" s="518" t="s">
        <v>2622</v>
      </c>
      <c r="M221" s="463" t="s">
        <v>2621</v>
      </c>
      <c r="N221" s="461" t="s">
        <v>112</v>
      </c>
      <c r="O221" s="463" t="s">
        <v>113</v>
      </c>
      <c r="P221" s="437" t="s">
        <v>719</v>
      </c>
      <c r="Q221" s="438"/>
      <c r="R221" s="438"/>
      <c r="S221" s="439"/>
      <c r="T221" s="440">
        <v>2871</v>
      </c>
      <c r="U221" s="441">
        <v>19</v>
      </c>
      <c r="V221" s="441">
        <v>1</v>
      </c>
      <c r="W221" s="442" t="s">
        <v>207</v>
      </c>
      <c r="X221" s="443">
        <v>2022</v>
      </c>
      <c r="Y221" s="434">
        <v>2024</v>
      </c>
      <c r="Z221" s="519" t="s">
        <v>3679</v>
      </c>
      <c r="AA221" s="445"/>
      <c r="AB221" s="463" t="s">
        <v>207</v>
      </c>
      <c r="AC221" s="446" t="s">
        <v>705</v>
      </c>
      <c r="AD221" s="462" t="s">
        <v>2623</v>
      </c>
      <c r="AE221" s="462" t="s">
        <v>2621</v>
      </c>
      <c r="AF221" s="463" t="s">
        <v>2624</v>
      </c>
      <c r="AG221" s="446"/>
      <c r="AH221" s="463" t="s">
        <v>207</v>
      </c>
      <c r="AI221" s="447">
        <v>2021</v>
      </c>
      <c r="AJ221" s="441">
        <v>5238</v>
      </c>
      <c r="AK221" s="441">
        <v>5225</v>
      </c>
      <c r="AL221" s="448"/>
      <c r="AM221" s="449"/>
      <c r="AN221" s="450">
        <v>2024</v>
      </c>
      <c r="AO221" s="442">
        <v>4306</v>
      </c>
      <c r="AP221" s="451">
        <v>17.79</v>
      </c>
      <c r="AQ221" s="442">
        <v>4327</v>
      </c>
      <c r="AR221" s="451">
        <v>17.18</v>
      </c>
      <c r="AS221" s="452"/>
      <c r="AT221" s="449" t="s">
        <v>207</v>
      </c>
      <c r="AU221" s="453" t="s">
        <v>207</v>
      </c>
      <c r="AV221" s="520" t="s">
        <v>3680</v>
      </c>
      <c r="AW221" s="447">
        <v>2021</v>
      </c>
      <c r="AX221" s="441"/>
      <c r="AY221" s="441" t="s">
        <v>207</v>
      </c>
      <c r="AZ221" s="448"/>
      <c r="BA221" s="449"/>
      <c r="BB221" s="450">
        <v>2024</v>
      </c>
      <c r="BC221" s="442"/>
      <c r="BD221" s="451" t="s">
        <v>207</v>
      </c>
      <c r="BE221" s="442"/>
      <c r="BF221" s="451" t="s">
        <v>207</v>
      </c>
      <c r="BG221" s="452"/>
      <c r="BH221" s="449" t="s">
        <v>207</v>
      </c>
      <c r="BI221" s="453" t="s">
        <v>207</v>
      </c>
      <c r="BJ221" s="520"/>
    </row>
    <row r="222" spans="1:62">
      <c r="A222" s="514" t="s">
        <v>2626</v>
      </c>
      <c r="B222" s="515" t="s">
        <v>2627</v>
      </c>
      <c r="C222" s="516">
        <v>2022</v>
      </c>
      <c r="D222" s="513" t="s">
        <v>716</v>
      </c>
      <c r="E222" s="517">
        <v>1097311</v>
      </c>
      <c r="F222" s="435">
        <v>1097311</v>
      </c>
      <c r="G222" s="436">
        <v>44769</v>
      </c>
      <c r="H222" s="461" t="s">
        <v>2628</v>
      </c>
      <c r="I222" s="462" t="s">
        <v>2627</v>
      </c>
      <c r="J222" s="518" t="s">
        <v>2629</v>
      </c>
      <c r="K222" s="464" t="s">
        <v>2627</v>
      </c>
      <c r="L222" s="518" t="s">
        <v>2629</v>
      </c>
      <c r="M222" s="463" t="s">
        <v>2628</v>
      </c>
      <c r="N222" s="461" t="s">
        <v>112</v>
      </c>
      <c r="O222" s="463" t="s">
        <v>113</v>
      </c>
      <c r="P222" s="437" t="s">
        <v>719</v>
      </c>
      <c r="Q222" s="438"/>
      <c r="R222" s="438"/>
      <c r="S222" s="439"/>
      <c r="T222" s="440">
        <v>2357.7304199999999</v>
      </c>
      <c r="U222" s="441">
        <v>18</v>
      </c>
      <c r="V222" s="441">
        <v>1</v>
      </c>
      <c r="W222" s="442" t="s">
        <v>207</v>
      </c>
      <c r="X222" s="443">
        <v>2022</v>
      </c>
      <c r="Y222" s="434">
        <v>2024</v>
      </c>
      <c r="Z222" s="519" t="s">
        <v>3681</v>
      </c>
      <c r="AA222" s="445"/>
      <c r="AB222" s="463" t="s">
        <v>207</v>
      </c>
      <c r="AC222" s="446" t="s">
        <v>705</v>
      </c>
      <c r="AD222" s="462" t="s">
        <v>2630</v>
      </c>
      <c r="AE222" s="462" t="s">
        <v>2628</v>
      </c>
      <c r="AF222" s="463" t="s">
        <v>2631</v>
      </c>
      <c r="AG222" s="446"/>
      <c r="AH222" s="463" t="s">
        <v>207</v>
      </c>
      <c r="AI222" s="447">
        <v>2021</v>
      </c>
      <c r="AJ222" s="441">
        <v>4715</v>
      </c>
      <c r="AK222" s="441">
        <v>4624</v>
      </c>
      <c r="AL222" s="448">
        <v>46.93</v>
      </c>
      <c r="AM222" s="449" t="s">
        <v>764</v>
      </c>
      <c r="AN222" s="450">
        <v>2024</v>
      </c>
      <c r="AO222" s="442">
        <v>4574</v>
      </c>
      <c r="AP222" s="451">
        <v>2.99</v>
      </c>
      <c r="AQ222" s="442">
        <v>4485</v>
      </c>
      <c r="AR222" s="451">
        <v>3</v>
      </c>
      <c r="AS222" s="452">
        <v>45.52</v>
      </c>
      <c r="AT222" s="449" t="s">
        <v>764</v>
      </c>
      <c r="AU222" s="453">
        <v>3</v>
      </c>
      <c r="AV222" s="520" t="s">
        <v>3682</v>
      </c>
      <c r="AW222" s="447">
        <v>2021</v>
      </c>
      <c r="AX222" s="441"/>
      <c r="AY222" s="441" t="s">
        <v>207</v>
      </c>
      <c r="AZ222" s="448"/>
      <c r="BA222" s="449"/>
      <c r="BB222" s="450">
        <v>2024</v>
      </c>
      <c r="BC222" s="442"/>
      <c r="BD222" s="451" t="s">
        <v>207</v>
      </c>
      <c r="BE222" s="442"/>
      <c r="BF222" s="451" t="s">
        <v>207</v>
      </c>
      <c r="BG222" s="452"/>
      <c r="BH222" s="449" t="s">
        <v>207</v>
      </c>
      <c r="BI222" s="453" t="s">
        <v>207</v>
      </c>
      <c r="BJ222" s="520"/>
    </row>
    <row r="223" spans="1:62">
      <c r="A223" s="514" t="s">
        <v>2633</v>
      </c>
      <c r="B223" s="515" t="s">
        <v>2634</v>
      </c>
      <c r="C223" s="516">
        <v>2022</v>
      </c>
      <c r="D223" s="513" t="s">
        <v>716</v>
      </c>
      <c r="E223" s="517">
        <v>1056313</v>
      </c>
      <c r="F223" s="435">
        <v>1056313</v>
      </c>
      <c r="G223" s="436">
        <v>44749</v>
      </c>
      <c r="H223" s="461" t="s">
        <v>2635</v>
      </c>
      <c r="I223" s="462" t="s">
        <v>2634</v>
      </c>
      <c r="J223" s="518" t="s">
        <v>2636</v>
      </c>
      <c r="K223" s="464" t="s">
        <v>2634</v>
      </c>
      <c r="L223" s="518" t="s">
        <v>2636</v>
      </c>
      <c r="M223" s="463" t="s">
        <v>2635</v>
      </c>
      <c r="N223" s="461" t="s">
        <v>57</v>
      </c>
      <c r="O223" s="463" t="s">
        <v>64</v>
      </c>
      <c r="P223" s="437" t="s">
        <v>719</v>
      </c>
      <c r="Q223" s="438"/>
      <c r="R223" s="438"/>
      <c r="S223" s="439"/>
      <c r="T223" s="440">
        <v>3037</v>
      </c>
      <c r="U223" s="441">
        <v>42</v>
      </c>
      <c r="V223" s="441">
        <v>0</v>
      </c>
      <c r="W223" s="442" t="s">
        <v>207</v>
      </c>
      <c r="X223" s="443">
        <v>2022</v>
      </c>
      <c r="Y223" s="434">
        <v>2024</v>
      </c>
      <c r="Z223" s="519" t="s">
        <v>3683</v>
      </c>
      <c r="AA223" s="445"/>
      <c r="AB223" s="463" t="s">
        <v>207</v>
      </c>
      <c r="AC223" s="446" t="s">
        <v>705</v>
      </c>
      <c r="AD223" s="462" t="s">
        <v>2637</v>
      </c>
      <c r="AE223" s="462" t="s">
        <v>2635</v>
      </c>
      <c r="AF223" s="463" t="s">
        <v>2638</v>
      </c>
      <c r="AG223" s="446"/>
      <c r="AH223" s="463" t="s">
        <v>207</v>
      </c>
      <c r="AI223" s="447">
        <v>2021</v>
      </c>
      <c r="AJ223" s="441">
        <v>5284</v>
      </c>
      <c r="AK223" s="441">
        <v>5245</v>
      </c>
      <c r="AL223" s="448">
        <v>296.61</v>
      </c>
      <c r="AM223" s="449" t="s">
        <v>944</v>
      </c>
      <c r="AN223" s="450">
        <v>2024</v>
      </c>
      <c r="AO223" s="442">
        <v>5125.4799999999996</v>
      </c>
      <c r="AP223" s="451">
        <v>3</v>
      </c>
      <c r="AQ223" s="442">
        <v>5087.6499999999996</v>
      </c>
      <c r="AR223" s="451">
        <v>3</v>
      </c>
      <c r="AS223" s="452">
        <v>287.71170000000001</v>
      </c>
      <c r="AT223" s="449" t="s">
        <v>944</v>
      </c>
      <c r="AU223" s="453">
        <v>3</v>
      </c>
      <c r="AV223" s="520" t="s">
        <v>3684</v>
      </c>
      <c r="AW223" s="447">
        <v>2021</v>
      </c>
      <c r="AX223" s="441"/>
      <c r="AY223" s="441" t="s">
        <v>207</v>
      </c>
      <c r="AZ223" s="448"/>
      <c r="BA223" s="449"/>
      <c r="BB223" s="450">
        <v>2024</v>
      </c>
      <c r="BC223" s="442"/>
      <c r="BD223" s="451" t="s">
        <v>207</v>
      </c>
      <c r="BE223" s="442"/>
      <c r="BF223" s="451" t="s">
        <v>207</v>
      </c>
      <c r="BG223" s="452"/>
      <c r="BH223" s="449" t="s">
        <v>207</v>
      </c>
      <c r="BI223" s="453" t="s">
        <v>207</v>
      </c>
      <c r="BJ223" s="520"/>
    </row>
    <row r="224" spans="1:62">
      <c r="A224" s="514" t="s">
        <v>2785</v>
      </c>
      <c r="B224" s="515" t="s">
        <v>2786</v>
      </c>
      <c r="C224" s="516">
        <v>2022</v>
      </c>
      <c r="D224" s="513" t="s">
        <v>716</v>
      </c>
      <c r="E224" s="517">
        <v>1083342</v>
      </c>
      <c r="F224" s="435">
        <v>1083342</v>
      </c>
      <c r="G224" s="436">
        <v>44773</v>
      </c>
      <c r="H224" s="461" t="s">
        <v>2787</v>
      </c>
      <c r="I224" s="462" t="s">
        <v>2786</v>
      </c>
      <c r="J224" s="518" t="s">
        <v>2788</v>
      </c>
      <c r="K224" s="464" t="s">
        <v>2786</v>
      </c>
      <c r="L224" s="518" t="s">
        <v>2788</v>
      </c>
      <c r="M224" s="463" t="s">
        <v>2787</v>
      </c>
      <c r="N224" s="461" t="s">
        <v>548</v>
      </c>
      <c r="O224" s="463" t="s">
        <v>96</v>
      </c>
      <c r="P224" s="437" t="s">
        <v>719</v>
      </c>
      <c r="Q224" s="438"/>
      <c r="R224" s="438"/>
      <c r="S224" s="439"/>
      <c r="T224" s="440">
        <v>3955.4777220000005</v>
      </c>
      <c r="U224" s="441">
        <v>6</v>
      </c>
      <c r="V224" s="441">
        <v>3</v>
      </c>
      <c r="W224" s="442" t="s">
        <v>207</v>
      </c>
      <c r="X224" s="443">
        <v>2022</v>
      </c>
      <c r="Y224" s="434">
        <v>2024</v>
      </c>
      <c r="Z224" s="519" t="s">
        <v>3685</v>
      </c>
      <c r="AA224" s="445"/>
      <c r="AB224" s="463" t="s">
        <v>207</v>
      </c>
      <c r="AC224" s="446" t="s">
        <v>705</v>
      </c>
      <c r="AD224" s="462" t="s">
        <v>2789</v>
      </c>
      <c r="AE224" s="462" t="s">
        <v>2790</v>
      </c>
      <c r="AF224" s="463" t="s">
        <v>1030</v>
      </c>
      <c r="AG224" s="446"/>
      <c r="AH224" s="463" t="s">
        <v>207</v>
      </c>
      <c r="AI224" s="447">
        <v>2021</v>
      </c>
      <c r="AJ224" s="441">
        <v>7141</v>
      </c>
      <c r="AK224" s="441">
        <v>7088</v>
      </c>
      <c r="AL224" s="448"/>
      <c r="AM224" s="449"/>
      <c r="AN224" s="450">
        <v>2024</v>
      </c>
      <c r="AO224" s="442">
        <v>6927</v>
      </c>
      <c r="AP224" s="451">
        <v>2.99</v>
      </c>
      <c r="AQ224" s="442">
        <v>6875.36</v>
      </c>
      <c r="AR224" s="451">
        <v>3</v>
      </c>
      <c r="AS224" s="452"/>
      <c r="AT224" s="449" t="s">
        <v>207</v>
      </c>
      <c r="AU224" s="453" t="s">
        <v>207</v>
      </c>
      <c r="AV224" s="520" t="s">
        <v>3686</v>
      </c>
      <c r="AW224" s="447">
        <v>2021</v>
      </c>
      <c r="AX224" s="441"/>
      <c r="AY224" s="441" t="s">
        <v>207</v>
      </c>
      <c r="AZ224" s="448"/>
      <c r="BA224" s="449"/>
      <c r="BB224" s="450">
        <v>2024</v>
      </c>
      <c r="BC224" s="442"/>
      <c r="BD224" s="451" t="s">
        <v>207</v>
      </c>
      <c r="BE224" s="442"/>
      <c r="BF224" s="451" t="s">
        <v>207</v>
      </c>
      <c r="BG224" s="452"/>
      <c r="BH224" s="449" t="s">
        <v>207</v>
      </c>
      <c r="BI224" s="453" t="s">
        <v>207</v>
      </c>
      <c r="BJ224" s="520"/>
    </row>
    <row r="225" spans="1:62">
      <c r="A225" s="514" t="s">
        <v>2805</v>
      </c>
      <c r="B225" s="515" t="s">
        <v>2806</v>
      </c>
      <c r="C225" s="516">
        <v>2022</v>
      </c>
      <c r="D225" s="513" t="s">
        <v>716</v>
      </c>
      <c r="E225" s="517">
        <v>1058346</v>
      </c>
      <c r="F225" s="435">
        <v>1058346</v>
      </c>
      <c r="G225" s="436">
        <v>44766</v>
      </c>
      <c r="H225" s="461" t="s">
        <v>2807</v>
      </c>
      <c r="I225" s="462" t="s">
        <v>2806</v>
      </c>
      <c r="J225" s="518" t="s">
        <v>2808</v>
      </c>
      <c r="K225" s="464" t="s">
        <v>2806</v>
      </c>
      <c r="L225" s="518" t="s">
        <v>2808</v>
      </c>
      <c r="M225" s="463" t="s">
        <v>2807</v>
      </c>
      <c r="N225" s="461" t="s">
        <v>57</v>
      </c>
      <c r="O225" s="463" t="s">
        <v>66</v>
      </c>
      <c r="P225" s="437" t="s">
        <v>719</v>
      </c>
      <c r="Q225" s="438"/>
      <c r="R225" s="438"/>
      <c r="S225" s="439"/>
      <c r="T225" s="440">
        <v>9891.1113780000014</v>
      </c>
      <c r="U225" s="441">
        <v>204</v>
      </c>
      <c r="V225" s="441">
        <v>0</v>
      </c>
      <c r="W225" s="442" t="s">
        <v>207</v>
      </c>
      <c r="X225" s="443">
        <v>2022</v>
      </c>
      <c r="Y225" s="434">
        <v>2024</v>
      </c>
      <c r="Z225" s="519" t="s">
        <v>3687</v>
      </c>
      <c r="AA225" s="445"/>
      <c r="AB225" s="463" t="s">
        <v>207</v>
      </c>
      <c r="AC225" s="446" t="s">
        <v>705</v>
      </c>
      <c r="AD225" s="462" t="s">
        <v>2809</v>
      </c>
      <c r="AE225" s="462" t="s">
        <v>1264</v>
      </c>
      <c r="AF225" s="463" t="s">
        <v>2810</v>
      </c>
      <c r="AG225" s="446"/>
      <c r="AH225" s="463" t="s">
        <v>207</v>
      </c>
      <c r="AI225" s="447">
        <v>2021</v>
      </c>
      <c r="AJ225" s="441">
        <v>17188</v>
      </c>
      <c r="AK225" s="441">
        <v>17035</v>
      </c>
      <c r="AL225" s="448">
        <v>498.09</v>
      </c>
      <c r="AM225" s="449" t="s">
        <v>764</v>
      </c>
      <c r="AN225" s="450">
        <v>2024</v>
      </c>
      <c r="AO225" s="442">
        <v>19690</v>
      </c>
      <c r="AP225" s="451">
        <v>-14.56</v>
      </c>
      <c r="AQ225" s="442">
        <v>19513</v>
      </c>
      <c r="AR225" s="451">
        <v>-14.55</v>
      </c>
      <c r="AS225" s="452">
        <v>490</v>
      </c>
      <c r="AT225" s="449" t="s">
        <v>764</v>
      </c>
      <c r="AU225" s="453">
        <v>1.62</v>
      </c>
      <c r="AV225" s="520" t="s">
        <v>3688</v>
      </c>
      <c r="AW225" s="447">
        <v>2021</v>
      </c>
      <c r="AX225" s="441"/>
      <c r="AY225" s="441" t="s">
        <v>207</v>
      </c>
      <c r="AZ225" s="448"/>
      <c r="BA225" s="449"/>
      <c r="BB225" s="450">
        <v>2024</v>
      </c>
      <c r="BC225" s="442"/>
      <c r="BD225" s="451" t="s">
        <v>207</v>
      </c>
      <c r="BE225" s="442"/>
      <c r="BF225" s="451" t="s">
        <v>207</v>
      </c>
      <c r="BG225" s="452"/>
      <c r="BH225" s="449" t="s">
        <v>207</v>
      </c>
      <c r="BI225" s="453" t="s">
        <v>207</v>
      </c>
      <c r="BJ225" s="520"/>
    </row>
    <row r="226" spans="1:62">
      <c r="A226" s="514" t="s">
        <v>2812</v>
      </c>
      <c r="B226" s="515" t="s">
        <v>2813</v>
      </c>
      <c r="C226" s="516">
        <v>2022</v>
      </c>
      <c r="D226" s="513" t="s">
        <v>716</v>
      </c>
      <c r="E226" s="517">
        <v>1031348</v>
      </c>
      <c r="F226" s="435">
        <v>1031348</v>
      </c>
      <c r="G226" s="436">
        <v>44764</v>
      </c>
      <c r="H226" s="461" t="s">
        <v>2814</v>
      </c>
      <c r="I226" s="462" t="s">
        <v>2813</v>
      </c>
      <c r="J226" s="518" t="s">
        <v>2815</v>
      </c>
      <c r="K226" s="464" t="s">
        <v>2813</v>
      </c>
      <c r="L226" s="518" t="s">
        <v>2815</v>
      </c>
      <c r="M226" s="463" t="s">
        <v>2816</v>
      </c>
      <c r="N226" s="461" t="s">
        <v>12</v>
      </c>
      <c r="O226" s="463" t="s">
        <v>35</v>
      </c>
      <c r="P226" s="437" t="s">
        <v>719</v>
      </c>
      <c r="Q226" s="438"/>
      <c r="R226" s="438"/>
      <c r="S226" s="439"/>
      <c r="T226" s="440">
        <v>2414.123544</v>
      </c>
      <c r="U226" s="441">
        <v>1</v>
      </c>
      <c r="V226" s="441">
        <v>1</v>
      </c>
      <c r="W226" s="442" t="s">
        <v>207</v>
      </c>
      <c r="X226" s="443">
        <v>2022</v>
      </c>
      <c r="Y226" s="434">
        <v>2024</v>
      </c>
      <c r="Z226" s="519" t="s">
        <v>3689</v>
      </c>
      <c r="AA226" s="445"/>
      <c r="AB226" s="463" t="s">
        <v>207</v>
      </c>
      <c r="AC226" s="446" t="s">
        <v>705</v>
      </c>
      <c r="AD226" s="462" t="s">
        <v>2817</v>
      </c>
      <c r="AE226" s="462" t="s">
        <v>2818</v>
      </c>
      <c r="AF226" s="463" t="s">
        <v>2819</v>
      </c>
      <c r="AG226" s="446"/>
      <c r="AH226" s="463" t="s">
        <v>207</v>
      </c>
      <c r="AI226" s="447">
        <v>2021</v>
      </c>
      <c r="AJ226" s="441">
        <v>4440</v>
      </c>
      <c r="AK226" s="441">
        <v>4409</v>
      </c>
      <c r="AL226" s="448">
        <v>3.27</v>
      </c>
      <c r="AM226" s="449" t="s">
        <v>2820</v>
      </c>
      <c r="AN226" s="450">
        <v>2024</v>
      </c>
      <c r="AO226" s="442">
        <v>4305</v>
      </c>
      <c r="AP226" s="451">
        <v>3.04</v>
      </c>
      <c r="AQ226" s="442">
        <v>4275</v>
      </c>
      <c r="AR226" s="451">
        <v>3.03</v>
      </c>
      <c r="AS226" s="452">
        <v>3.1709999999999998</v>
      </c>
      <c r="AT226" s="449" t="s">
        <v>2820</v>
      </c>
      <c r="AU226" s="453">
        <v>3.02</v>
      </c>
      <c r="AV226" s="520" t="s">
        <v>3690</v>
      </c>
      <c r="AW226" s="447">
        <v>2021</v>
      </c>
      <c r="AX226" s="441"/>
      <c r="AY226" s="441" t="s">
        <v>207</v>
      </c>
      <c r="AZ226" s="448"/>
      <c r="BA226" s="449"/>
      <c r="BB226" s="450">
        <v>2024</v>
      </c>
      <c r="BC226" s="442"/>
      <c r="BD226" s="451" t="s">
        <v>207</v>
      </c>
      <c r="BE226" s="442"/>
      <c r="BF226" s="451" t="s">
        <v>207</v>
      </c>
      <c r="BG226" s="452"/>
      <c r="BH226" s="449" t="s">
        <v>207</v>
      </c>
      <c r="BI226" s="453" t="s">
        <v>207</v>
      </c>
      <c r="BJ226" s="520"/>
    </row>
    <row r="227" spans="1:62">
      <c r="A227" s="514" t="s">
        <v>2822</v>
      </c>
      <c r="B227" s="515" t="s">
        <v>2823</v>
      </c>
      <c r="C227" s="516">
        <v>2022</v>
      </c>
      <c r="D227" s="513" t="s">
        <v>716</v>
      </c>
      <c r="E227" s="517">
        <v>1088349</v>
      </c>
      <c r="F227" s="435">
        <v>1088349</v>
      </c>
      <c r="G227" s="436">
        <v>44771</v>
      </c>
      <c r="H227" s="461" t="s">
        <v>2824</v>
      </c>
      <c r="I227" s="462" t="s">
        <v>2823</v>
      </c>
      <c r="J227" s="518" t="s">
        <v>2825</v>
      </c>
      <c r="K227" s="464" t="s">
        <v>2823</v>
      </c>
      <c r="L227" s="518" t="s">
        <v>2825</v>
      </c>
      <c r="M227" s="463" t="s">
        <v>2824</v>
      </c>
      <c r="N227" s="461" t="s">
        <v>102</v>
      </c>
      <c r="O227" s="463" t="s">
        <v>103</v>
      </c>
      <c r="P227" s="437" t="s">
        <v>719</v>
      </c>
      <c r="Q227" s="438"/>
      <c r="R227" s="438"/>
      <c r="S227" s="439"/>
      <c r="T227" s="440">
        <v>3188.40915</v>
      </c>
      <c r="U227" s="441">
        <v>3</v>
      </c>
      <c r="V227" s="441">
        <v>1</v>
      </c>
      <c r="W227" s="442" t="s">
        <v>207</v>
      </c>
      <c r="X227" s="443">
        <v>2022</v>
      </c>
      <c r="Y227" s="434">
        <v>2024</v>
      </c>
      <c r="Z227" s="519" t="s">
        <v>3691</v>
      </c>
      <c r="AA227" s="445"/>
      <c r="AB227" s="463" t="s">
        <v>207</v>
      </c>
      <c r="AC227" s="446" t="s">
        <v>705</v>
      </c>
      <c r="AD227" s="462" t="s">
        <v>2826</v>
      </c>
      <c r="AE227" s="462" t="s">
        <v>2827</v>
      </c>
      <c r="AF227" s="463" t="s">
        <v>1806</v>
      </c>
      <c r="AG227" s="446"/>
      <c r="AH227" s="463" t="s">
        <v>207</v>
      </c>
      <c r="AI227" s="447">
        <v>2021</v>
      </c>
      <c r="AJ227" s="441">
        <v>6194</v>
      </c>
      <c r="AK227" s="441">
        <v>6152</v>
      </c>
      <c r="AL227" s="448">
        <v>15.53</v>
      </c>
      <c r="AM227" s="449" t="s">
        <v>2201</v>
      </c>
      <c r="AN227" s="450">
        <v>2024</v>
      </c>
      <c r="AO227" s="442">
        <v>6000</v>
      </c>
      <c r="AP227" s="451">
        <v>3.13</v>
      </c>
      <c r="AQ227" s="442">
        <v>5960</v>
      </c>
      <c r="AR227" s="451">
        <v>3.12</v>
      </c>
      <c r="AS227" s="452">
        <v>15.05</v>
      </c>
      <c r="AT227" s="449" t="s">
        <v>2201</v>
      </c>
      <c r="AU227" s="453">
        <v>3.09</v>
      </c>
      <c r="AV227" s="520" t="s">
        <v>3692</v>
      </c>
      <c r="AW227" s="447">
        <v>2021</v>
      </c>
      <c r="AX227" s="441"/>
      <c r="AY227" s="441" t="s">
        <v>207</v>
      </c>
      <c r="AZ227" s="448"/>
      <c r="BA227" s="449"/>
      <c r="BB227" s="450">
        <v>2024</v>
      </c>
      <c r="BC227" s="442"/>
      <c r="BD227" s="451" t="s">
        <v>207</v>
      </c>
      <c r="BE227" s="442"/>
      <c r="BF227" s="451" t="s">
        <v>207</v>
      </c>
      <c r="BG227" s="452"/>
      <c r="BH227" s="449" t="s">
        <v>207</v>
      </c>
      <c r="BI227" s="453" t="s">
        <v>207</v>
      </c>
      <c r="BJ227" s="520"/>
    </row>
    <row r="228" spans="1:62">
      <c r="A228" s="514" t="s">
        <v>2828</v>
      </c>
      <c r="B228" s="515" t="s">
        <v>2829</v>
      </c>
      <c r="C228" s="516">
        <v>2022</v>
      </c>
      <c r="D228" s="513" t="s">
        <v>716</v>
      </c>
      <c r="E228" s="517">
        <v>1009350</v>
      </c>
      <c r="F228" s="435">
        <v>1009350</v>
      </c>
      <c r="G228" s="436">
        <v>44757</v>
      </c>
      <c r="H228" s="461" t="s">
        <v>2830</v>
      </c>
      <c r="I228" s="462" t="s">
        <v>2829</v>
      </c>
      <c r="J228" s="518" t="s">
        <v>2831</v>
      </c>
      <c r="K228" s="464" t="s">
        <v>2829</v>
      </c>
      <c r="L228" s="518" t="s">
        <v>2831</v>
      </c>
      <c r="M228" s="463" t="s">
        <v>2832</v>
      </c>
      <c r="N228" s="461" t="s">
        <v>12</v>
      </c>
      <c r="O228" s="463" t="s">
        <v>13</v>
      </c>
      <c r="P228" s="437" t="s">
        <v>719</v>
      </c>
      <c r="Q228" s="438"/>
      <c r="R228" s="438"/>
      <c r="S228" s="439"/>
      <c r="T228" s="440">
        <v>3968.9399040000003</v>
      </c>
      <c r="U228" s="441">
        <v>3</v>
      </c>
      <c r="V228" s="441">
        <v>2</v>
      </c>
      <c r="W228" s="442" t="s">
        <v>207</v>
      </c>
      <c r="X228" s="443">
        <v>2022</v>
      </c>
      <c r="Y228" s="434">
        <v>2024</v>
      </c>
      <c r="Z228" s="519" t="s">
        <v>3693</v>
      </c>
      <c r="AA228" s="445"/>
      <c r="AB228" s="463" t="s">
        <v>207</v>
      </c>
      <c r="AC228" s="446" t="s">
        <v>705</v>
      </c>
      <c r="AD228" s="462" t="s">
        <v>2833</v>
      </c>
      <c r="AE228" s="462" t="s">
        <v>2834</v>
      </c>
      <c r="AF228" s="463" t="s">
        <v>2835</v>
      </c>
      <c r="AG228" s="446"/>
      <c r="AH228" s="463" t="s">
        <v>207</v>
      </c>
      <c r="AI228" s="447">
        <v>2021</v>
      </c>
      <c r="AJ228" s="441">
        <v>7686</v>
      </c>
      <c r="AK228" s="441">
        <v>6963</v>
      </c>
      <c r="AL228" s="448"/>
      <c r="AM228" s="449"/>
      <c r="AN228" s="450">
        <v>2024</v>
      </c>
      <c r="AO228" s="442">
        <v>7455</v>
      </c>
      <c r="AP228" s="451">
        <v>3</v>
      </c>
      <c r="AQ228" s="442">
        <v>6754</v>
      </c>
      <c r="AR228" s="451">
        <v>3</v>
      </c>
      <c r="AS228" s="452"/>
      <c r="AT228" s="449" t="s">
        <v>207</v>
      </c>
      <c r="AU228" s="453" t="s">
        <v>207</v>
      </c>
      <c r="AV228" s="520" t="s">
        <v>3694</v>
      </c>
      <c r="AW228" s="447">
        <v>2021</v>
      </c>
      <c r="AX228" s="441"/>
      <c r="AY228" s="441" t="s">
        <v>207</v>
      </c>
      <c r="AZ228" s="448"/>
      <c r="BA228" s="449"/>
      <c r="BB228" s="450">
        <v>2024</v>
      </c>
      <c r="BC228" s="442"/>
      <c r="BD228" s="451" t="s">
        <v>207</v>
      </c>
      <c r="BE228" s="442"/>
      <c r="BF228" s="451" t="s">
        <v>207</v>
      </c>
      <c r="BG228" s="452"/>
      <c r="BH228" s="449" t="s">
        <v>207</v>
      </c>
      <c r="BI228" s="453" t="s">
        <v>207</v>
      </c>
      <c r="BJ228" s="520"/>
    </row>
    <row r="229" spans="1:62">
      <c r="A229" s="514" t="s">
        <v>2874</v>
      </c>
      <c r="B229" s="515" t="s">
        <v>2875</v>
      </c>
      <c r="C229" s="516">
        <v>2022</v>
      </c>
      <c r="D229" s="513" t="s">
        <v>716</v>
      </c>
      <c r="E229" s="517">
        <v>1033360</v>
      </c>
      <c r="F229" s="435">
        <v>1033360</v>
      </c>
      <c r="G229" s="436">
        <v>44768</v>
      </c>
      <c r="H229" s="461" t="s">
        <v>2876</v>
      </c>
      <c r="I229" s="462" t="s">
        <v>2877</v>
      </c>
      <c r="J229" s="518" t="s">
        <v>2878</v>
      </c>
      <c r="K229" s="464" t="s">
        <v>2879</v>
      </c>
      <c r="L229" s="518" t="s">
        <v>2880</v>
      </c>
      <c r="M229" s="463" t="s">
        <v>2881</v>
      </c>
      <c r="N229" s="461" t="s">
        <v>37</v>
      </c>
      <c r="O229" s="463" t="s">
        <v>38</v>
      </c>
      <c r="P229" s="437" t="s">
        <v>719</v>
      </c>
      <c r="Q229" s="438"/>
      <c r="R229" s="438"/>
      <c r="S229" s="439"/>
      <c r="T229" s="440">
        <v>4272497.3943599993</v>
      </c>
      <c r="U229" s="441">
        <v>2</v>
      </c>
      <c r="V229" s="441">
        <v>2</v>
      </c>
      <c r="W229" s="442" t="s">
        <v>207</v>
      </c>
      <c r="X229" s="443">
        <v>2022</v>
      </c>
      <c r="Y229" s="434">
        <v>2024</v>
      </c>
      <c r="Z229" s="519" t="s">
        <v>3695</v>
      </c>
      <c r="AA229" s="445"/>
      <c r="AB229" s="463" t="s">
        <v>207</v>
      </c>
      <c r="AC229" s="446" t="s">
        <v>705</v>
      </c>
      <c r="AD229" s="462" t="s">
        <v>2877</v>
      </c>
      <c r="AE229" s="462" t="s">
        <v>2882</v>
      </c>
      <c r="AF229" s="463" t="s">
        <v>2883</v>
      </c>
      <c r="AG229" s="446"/>
      <c r="AH229" s="463" t="s">
        <v>207</v>
      </c>
      <c r="AI229" s="447">
        <v>2021</v>
      </c>
      <c r="AJ229" s="441">
        <v>213327</v>
      </c>
      <c r="AK229" s="441">
        <v>213327</v>
      </c>
      <c r="AL229" s="448">
        <v>0.41</v>
      </c>
      <c r="AM229" s="449" t="s">
        <v>2884</v>
      </c>
      <c r="AN229" s="450">
        <v>2024</v>
      </c>
      <c r="AO229" s="442">
        <v>213327</v>
      </c>
      <c r="AP229" s="451">
        <v>0</v>
      </c>
      <c r="AQ229" s="442">
        <v>213327</v>
      </c>
      <c r="AR229" s="451">
        <v>0</v>
      </c>
      <c r="AS229" s="452">
        <v>0.41</v>
      </c>
      <c r="AT229" s="449" t="s">
        <v>2884</v>
      </c>
      <c r="AU229" s="453">
        <v>0</v>
      </c>
      <c r="AV229" s="520" t="s">
        <v>3696</v>
      </c>
      <c r="AW229" s="447">
        <v>2021</v>
      </c>
      <c r="AX229" s="441"/>
      <c r="AY229" s="441" t="s">
        <v>207</v>
      </c>
      <c r="AZ229" s="448"/>
      <c r="BA229" s="449"/>
      <c r="BB229" s="450">
        <v>2024</v>
      </c>
      <c r="BC229" s="442"/>
      <c r="BD229" s="451" t="s">
        <v>207</v>
      </c>
      <c r="BE229" s="442"/>
      <c r="BF229" s="451" t="s">
        <v>207</v>
      </c>
      <c r="BG229" s="452"/>
      <c r="BH229" s="449" t="s">
        <v>207</v>
      </c>
      <c r="BI229" s="453" t="s">
        <v>207</v>
      </c>
      <c r="BJ229" s="520"/>
    </row>
    <row r="230" spans="1:62">
      <c r="A230" s="514" t="s">
        <v>2885</v>
      </c>
      <c r="B230" s="515" t="s">
        <v>2886</v>
      </c>
      <c r="C230" s="516">
        <v>2022</v>
      </c>
      <c r="D230" s="513" t="s">
        <v>979</v>
      </c>
      <c r="E230" s="517">
        <v>1033361</v>
      </c>
      <c r="F230" s="435">
        <v>1033361</v>
      </c>
      <c r="G230" s="436">
        <v>44769</v>
      </c>
      <c r="H230" s="461" t="s">
        <v>2887</v>
      </c>
      <c r="I230" s="462" t="s">
        <v>2886</v>
      </c>
      <c r="J230" s="518" t="s">
        <v>2888</v>
      </c>
      <c r="K230" s="464" t="s">
        <v>2886</v>
      </c>
      <c r="L230" s="518" t="s">
        <v>2889</v>
      </c>
      <c r="M230" s="463" t="s">
        <v>2890</v>
      </c>
      <c r="N230" s="461" t="s">
        <v>37</v>
      </c>
      <c r="O230" s="463" t="s">
        <v>38</v>
      </c>
      <c r="P230" s="437" t="s">
        <v>719</v>
      </c>
      <c r="Q230" s="438"/>
      <c r="R230" s="438" t="s">
        <v>753</v>
      </c>
      <c r="S230" s="439"/>
      <c r="T230" s="440">
        <v>1815.5967488580002</v>
      </c>
      <c r="U230" s="441">
        <v>14</v>
      </c>
      <c r="V230" s="441">
        <v>0</v>
      </c>
      <c r="W230" s="442">
        <v>149</v>
      </c>
      <c r="X230" s="443">
        <v>2022</v>
      </c>
      <c r="Y230" s="434">
        <v>2024</v>
      </c>
      <c r="Z230" s="519" t="s">
        <v>3697</v>
      </c>
      <c r="AA230" s="445"/>
      <c r="AB230" s="463" t="s">
        <v>207</v>
      </c>
      <c r="AC230" s="446" t="s">
        <v>705</v>
      </c>
      <c r="AD230" s="462" t="s">
        <v>2891</v>
      </c>
      <c r="AE230" s="462" t="s">
        <v>2892</v>
      </c>
      <c r="AF230" s="463" t="s">
        <v>2893</v>
      </c>
      <c r="AG230" s="446"/>
      <c r="AH230" s="463" t="s">
        <v>207</v>
      </c>
      <c r="AI230" s="447">
        <v>2021</v>
      </c>
      <c r="AJ230" s="441">
        <v>3049</v>
      </c>
      <c r="AK230" s="441">
        <v>3049</v>
      </c>
      <c r="AL230" s="448"/>
      <c r="AM230" s="449"/>
      <c r="AN230" s="450">
        <v>2024</v>
      </c>
      <c r="AO230" s="442">
        <v>2959</v>
      </c>
      <c r="AP230" s="451">
        <v>2.95</v>
      </c>
      <c r="AQ230" s="442">
        <v>2959</v>
      </c>
      <c r="AR230" s="451">
        <v>2.95</v>
      </c>
      <c r="AS230" s="452"/>
      <c r="AT230" s="449" t="s">
        <v>207</v>
      </c>
      <c r="AU230" s="453" t="s">
        <v>207</v>
      </c>
      <c r="AV230" s="520" t="s">
        <v>3698</v>
      </c>
      <c r="AW230" s="447">
        <v>2021</v>
      </c>
      <c r="AX230" s="441">
        <v>206</v>
      </c>
      <c r="AY230" s="441">
        <v>206</v>
      </c>
      <c r="AZ230" s="448"/>
      <c r="BA230" s="449"/>
      <c r="BB230" s="450">
        <v>2024</v>
      </c>
      <c r="BC230" s="442">
        <v>199.8</v>
      </c>
      <c r="BD230" s="451">
        <v>3</v>
      </c>
      <c r="BE230" s="442">
        <v>199.8</v>
      </c>
      <c r="BF230" s="451">
        <v>3</v>
      </c>
      <c r="BG230" s="452"/>
      <c r="BH230" s="449" t="s">
        <v>207</v>
      </c>
      <c r="BI230" s="453" t="s">
        <v>207</v>
      </c>
      <c r="BJ230" s="520" t="s">
        <v>3699</v>
      </c>
    </row>
    <row r="231" spans="1:62">
      <c r="A231" s="514" t="s">
        <v>2904</v>
      </c>
      <c r="B231" s="515" t="s">
        <v>2905</v>
      </c>
      <c r="C231" s="516">
        <v>2022</v>
      </c>
      <c r="D231" s="513" t="s">
        <v>716</v>
      </c>
      <c r="E231" s="517">
        <v>1068363</v>
      </c>
      <c r="F231" s="435">
        <v>1068363</v>
      </c>
      <c r="G231" s="436">
        <v>44769</v>
      </c>
      <c r="H231" s="461" t="s">
        <v>2906</v>
      </c>
      <c r="I231" s="462" t="s">
        <v>2905</v>
      </c>
      <c r="J231" s="518" t="s">
        <v>2907</v>
      </c>
      <c r="K231" s="464" t="s">
        <v>2905</v>
      </c>
      <c r="L231" s="518" t="s">
        <v>2907</v>
      </c>
      <c r="M231" s="463" t="s">
        <v>2906</v>
      </c>
      <c r="N231" s="461" t="s">
        <v>70</v>
      </c>
      <c r="O231" s="463" t="s">
        <v>73</v>
      </c>
      <c r="P231" s="437" t="s">
        <v>719</v>
      </c>
      <c r="Q231" s="438"/>
      <c r="R231" s="438"/>
      <c r="S231" s="439"/>
      <c r="T231" s="440">
        <v>3069.388169976</v>
      </c>
      <c r="U231" s="441">
        <v>1</v>
      </c>
      <c r="V231" s="441">
        <v>1</v>
      </c>
      <c r="W231" s="442" t="s">
        <v>207</v>
      </c>
      <c r="X231" s="443">
        <v>2022</v>
      </c>
      <c r="Y231" s="434">
        <v>2024</v>
      </c>
      <c r="Z231" s="519" t="s">
        <v>3700</v>
      </c>
      <c r="AA231" s="445"/>
      <c r="AB231" s="463" t="s">
        <v>207</v>
      </c>
      <c r="AC231" s="446" t="s">
        <v>705</v>
      </c>
      <c r="AD231" s="462" t="s">
        <v>2908</v>
      </c>
      <c r="AE231" s="462" t="s">
        <v>2906</v>
      </c>
      <c r="AF231" s="463" t="s">
        <v>2753</v>
      </c>
      <c r="AG231" s="446"/>
      <c r="AH231" s="463" t="s">
        <v>207</v>
      </c>
      <c r="AI231" s="447">
        <v>2021</v>
      </c>
      <c r="AJ231" s="441">
        <v>5232</v>
      </c>
      <c r="AK231" s="441">
        <v>5110</v>
      </c>
      <c r="AL231" s="448">
        <v>45.68</v>
      </c>
      <c r="AM231" s="449" t="s">
        <v>944</v>
      </c>
      <c r="AN231" s="450">
        <v>2024</v>
      </c>
      <c r="AO231" s="442">
        <v>5075.04</v>
      </c>
      <c r="AP231" s="451">
        <v>3</v>
      </c>
      <c r="AQ231" s="442">
        <v>4956.7</v>
      </c>
      <c r="AR231" s="451">
        <v>3</v>
      </c>
      <c r="AS231" s="452">
        <v>44.309599999999996</v>
      </c>
      <c r="AT231" s="449" t="s">
        <v>944</v>
      </c>
      <c r="AU231" s="453">
        <v>3</v>
      </c>
      <c r="AV231" s="520" t="s">
        <v>3701</v>
      </c>
      <c r="AW231" s="447">
        <v>2021</v>
      </c>
      <c r="AX231" s="441"/>
      <c r="AY231" s="441" t="s">
        <v>207</v>
      </c>
      <c r="AZ231" s="448"/>
      <c r="BA231" s="449"/>
      <c r="BB231" s="450">
        <v>2024</v>
      </c>
      <c r="BC231" s="442"/>
      <c r="BD231" s="451" t="s">
        <v>207</v>
      </c>
      <c r="BE231" s="442"/>
      <c r="BF231" s="451" t="s">
        <v>207</v>
      </c>
      <c r="BG231" s="452"/>
      <c r="BH231" s="449" t="s">
        <v>207</v>
      </c>
      <c r="BI231" s="453" t="s">
        <v>207</v>
      </c>
      <c r="BJ231" s="520"/>
    </row>
    <row r="232" spans="1:62">
      <c r="A232" s="514" t="s">
        <v>2910</v>
      </c>
      <c r="B232" s="515" t="s">
        <v>2911</v>
      </c>
      <c r="C232" s="516">
        <v>2022</v>
      </c>
      <c r="D232" s="513" t="s">
        <v>716</v>
      </c>
      <c r="E232" s="517">
        <v>1048364</v>
      </c>
      <c r="F232" s="435">
        <v>1048364</v>
      </c>
      <c r="G232" s="436">
        <v>44772</v>
      </c>
      <c r="H232" s="461" t="s">
        <v>2912</v>
      </c>
      <c r="I232" s="462" t="s">
        <v>2911</v>
      </c>
      <c r="J232" s="518" t="s">
        <v>2913</v>
      </c>
      <c r="K232" s="464" t="s">
        <v>2911</v>
      </c>
      <c r="L232" s="518" t="s">
        <v>2914</v>
      </c>
      <c r="M232" s="463" t="s">
        <v>2912</v>
      </c>
      <c r="N232" s="461" t="s">
        <v>48</v>
      </c>
      <c r="O232" s="463" t="s">
        <v>55</v>
      </c>
      <c r="P232" s="437" t="s">
        <v>719</v>
      </c>
      <c r="Q232" s="438"/>
      <c r="R232" s="438"/>
      <c r="S232" s="439"/>
      <c r="T232" s="440">
        <v>3210.0207780000005</v>
      </c>
      <c r="U232" s="441">
        <v>9</v>
      </c>
      <c r="V232" s="441">
        <v>2</v>
      </c>
      <c r="W232" s="442" t="s">
        <v>207</v>
      </c>
      <c r="X232" s="443">
        <v>2022</v>
      </c>
      <c r="Y232" s="434">
        <v>2024</v>
      </c>
      <c r="Z232" s="519" t="s">
        <v>3702</v>
      </c>
      <c r="AA232" s="445"/>
      <c r="AB232" s="463" t="s">
        <v>207</v>
      </c>
      <c r="AC232" s="446" t="s">
        <v>705</v>
      </c>
      <c r="AD232" s="462" t="s">
        <v>2915</v>
      </c>
      <c r="AE232" s="462" t="s">
        <v>2912</v>
      </c>
      <c r="AF232" s="463" t="s">
        <v>788</v>
      </c>
      <c r="AG232" s="446"/>
      <c r="AH232" s="463" t="s">
        <v>207</v>
      </c>
      <c r="AI232" s="447">
        <v>2021</v>
      </c>
      <c r="AJ232" s="441">
        <v>5355</v>
      </c>
      <c r="AK232" s="441">
        <v>6216</v>
      </c>
      <c r="AL232" s="448"/>
      <c r="AM232" s="449"/>
      <c r="AN232" s="450">
        <v>2024</v>
      </c>
      <c r="AO232" s="442">
        <v>5194</v>
      </c>
      <c r="AP232" s="451">
        <v>3</v>
      </c>
      <c r="AQ232" s="442">
        <v>6029.5199999999995</v>
      </c>
      <c r="AR232" s="451">
        <v>3</v>
      </c>
      <c r="AS232" s="452"/>
      <c r="AT232" s="449" t="s">
        <v>207</v>
      </c>
      <c r="AU232" s="453" t="s">
        <v>207</v>
      </c>
      <c r="AV232" s="520" t="s">
        <v>3703</v>
      </c>
      <c r="AW232" s="447">
        <v>2021</v>
      </c>
      <c r="AX232" s="441"/>
      <c r="AY232" s="441" t="s">
        <v>207</v>
      </c>
      <c r="AZ232" s="448"/>
      <c r="BA232" s="449"/>
      <c r="BB232" s="450">
        <v>2024</v>
      </c>
      <c r="BC232" s="442"/>
      <c r="BD232" s="451" t="s">
        <v>207</v>
      </c>
      <c r="BE232" s="442"/>
      <c r="BF232" s="451" t="s">
        <v>207</v>
      </c>
      <c r="BG232" s="452"/>
      <c r="BH232" s="449" t="s">
        <v>207</v>
      </c>
      <c r="BI232" s="453" t="s">
        <v>207</v>
      </c>
      <c r="BJ232" s="520"/>
    </row>
    <row r="233" spans="1:62">
      <c r="A233" s="514" t="s">
        <v>2917</v>
      </c>
      <c r="B233" s="515" t="s">
        <v>2918</v>
      </c>
      <c r="C233" s="516">
        <v>2022</v>
      </c>
      <c r="D233" s="513" t="s">
        <v>716</v>
      </c>
      <c r="E233" s="517">
        <v>1069365</v>
      </c>
      <c r="F233" s="435">
        <v>1069365</v>
      </c>
      <c r="G233" s="436">
        <v>44746</v>
      </c>
      <c r="H233" s="461" t="s">
        <v>2919</v>
      </c>
      <c r="I233" s="462" t="s">
        <v>2918</v>
      </c>
      <c r="J233" s="518" t="s">
        <v>2920</v>
      </c>
      <c r="K233" s="464" t="s">
        <v>2918</v>
      </c>
      <c r="L233" s="518" t="s">
        <v>2920</v>
      </c>
      <c r="M233" s="463" t="s">
        <v>2919</v>
      </c>
      <c r="N233" s="461" t="s">
        <v>77</v>
      </c>
      <c r="O233" s="463" t="s">
        <v>79</v>
      </c>
      <c r="P233" s="437" t="s">
        <v>719</v>
      </c>
      <c r="Q233" s="438"/>
      <c r="R233" s="438"/>
      <c r="S233" s="439"/>
      <c r="T233" s="440">
        <v>4906</v>
      </c>
      <c r="U233" s="441">
        <v>2</v>
      </c>
      <c r="V233" s="441">
        <v>1</v>
      </c>
      <c r="W233" s="442" t="s">
        <v>207</v>
      </c>
      <c r="X233" s="443">
        <v>2022</v>
      </c>
      <c r="Y233" s="434">
        <v>2024</v>
      </c>
      <c r="Z233" s="519" t="s">
        <v>3704</v>
      </c>
      <c r="AA233" s="445"/>
      <c r="AB233" s="463" t="s">
        <v>207</v>
      </c>
      <c r="AC233" s="446" t="s">
        <v>705</v>
      </c>
      <c r="AD233" s="462" t="s">
        <v>2921</v>
      </c>
      <c r="AE233" s="462" t="s">
        <v>2922</v>
      </c>
      <c r="AF233" s="463" t="s">
        <v>2923</v>
      </c>
      <c r="AG233" s="446"/>
      <c r="AH233" s="463" t="s">
        <v>207</v>
      </c>
      <c r="AI233" s="447">
        <v>2021</v>
      </c>
      <c r="AJ233" s="441">
        <v>8218</v>
      </c>
      <c r="AK233" s="441">
        <v>8341</v>
      </c>
      <c r="AL233" s="448"/>
      <c r="AM233" s="449"/>
      <c r="AN233" s="450">
        <v>2024</v>
      </c>
      <c r="AO233" s="442">
        <v>7974</v>
      </c>
      <c r="AP233" s="451">
        <v>2.96</v>
      </c>
      <c r="AQ233" s="442">
        <v>8091</v>
      </c>
      <c r="AR233" s="451">
        <v>2.99</v>
      </c>
      <c r="AS233" s="452"/>
      <c r="AT233" s="449" t="s">
        <v>207</v>
      </c>
      <c r="AU233" s="453" t="s">
        <v>207</v>
      </c>
      <c r="AV233" s="520" t="s">
        <v>3705</v>
      </c>
      <c r="AW233" s="447">
        <v>2021</v>
      </c>
      <c r="AX233" s="441"/>
      <c r="AY233" s="441" t="s">
        <v>207</v>
      </c>
      <c r="AZ233" s="448"/>
      <c r="BA233" s="449"/>
      <c r="BB233" s="450">
        <v>2024</v>
      </c>
      <c r="BC233" s="442"/>
      <c r="BD233" s="451" t="s">
        <v>207</v>
      </c>
      <c r="BE233" s="442"/>
      <c r="BF233" s="451" t="s">
        <v>207</v>
      </c>
      <c r="BG233" s="452"/>
      <c r="BH233" s="449" t="s">
        <v>207</v>
      </c>
      <c r="BI233" s="453" t="s">
        <v>207</v>
      </c>
      <c r="BJ233" s="520"/>
    </row>
    <row r="234" spans="1:62">
      <c r="A234" s="514" t="s">
        <v>2925</v>
      </c>
      <c r="B234" s="515" t="s">
        <v>2926</v>
      </c>
      <c r="C234" s="516">
        <v>2022</v>
      </c>
      <c r="D234" s="513" t="s">
        <v>700</v>
      </c>
      <c r="E234" s="517">
        <v>2076366</v>
      </c>
      <c r="F234" s="435">
        <v>2076366</v>
      </c>
      <c r="G234" s="436">
        <v>44853</v>
      </c>
      <c r="H234" s="461" t="s">
        <v>2927</v>
      </c>
      <c r="I234" s="462" t="s">
        <v>2926</v>
      </c>
      <c r="J234" s="518" t="s">
        <v>2928</v>
      </c>
      <c r="K234" s="464" t="s">
        <v>2926</v>
      </c>
      <c r="L234" s="518" t="s">
        <v>2928</v>
      </c>
      <c r="M234" s="463" t="s">
        <v>2927</v>
      </c>
      <c r="N234" s="461" t="s">
        <v>86</v>
      </c>
      <c r="O234" s="463" t="s">
        <v>88</v>
      </c>
      <c r="P234" s="437"/>
      <c r="Q234" s="438" t="s">
        <v>704</v>
      </c>
      <c r="R234" s="438"/>
      <c r="S234" s="439"/>
      <c r="T234" s="440">
        <v>1679.2218444</v>
      </c>
      <c r="U234" s="441">
        <v>51</v>
      </c>
      <c r="V234" s="441">
        <v>0</v>
      </c>
      <c r="W234" s="442" t="s">
        <v>207</v>
      </c>
      <c r="X234" s="443">
        <v>2022</v>
      </c>
      <c r="Y234" s="434">
        <v>2024</v>
      </c>
      <c r="Z234" s="519" t="s">
        <v>3706</v>
      </c>
      <c r="AA234" s="445"/>
      <c r="AB234" s="463" t="s">
        <v>207</v>
      </c>
      <c r="AC234" s="446" t="s">
        <v>705</v>
      </c>
      <c r="AD234" s="462" t="s">
        <v>2929</v>
      </c>
      <c r="AE234" s="462" t="s">
        <v>2927</v>
      </c>
      <c r="AF234" s="463" t="s">
        <v>2930</v>
      </c>
      <c r="AG234" s="446"/>
      <c r="AH234" s="463" t="s">
        <v>207</v>
      </c>
      <c r="AI234" s="447">
        <v>2021</v>
      </c>
      <c r="AJ234" s="441">
        <v>2962</v>
      </c>
      <c r="AK234" s="441">
        <v>2944</v>
      </c>
      <c r="AL234" s="448">
        <v>7.05</v>
      </c>
      <c r="AM234" s="449" t="s">
        <v>2585</v>
      </c>
      <c r="AN234" s="450">
        <v>2024</v>
      </c>
      <c r="AO234" s="442">
        <v>2962</v>
      </c>
      <c r="AP234" s="451">
        <v>0</v>
      </c>
      <c r="AQ234" s="442">
        <v>2944</v>
      </c>
      <c r="AR234" s="451">
        <v>0</v>
      </c>
      <c r="AS234" s="452">
        <v>7.05</v>
      </c>
      <c r="AT234" s="449" t="s">
        <v>2585</v>
      </c>
      <c r="AU234" s="453">
        <v>0</v>
      </c>
      <c r="AV234" s="520" t="s">
        <v>3707</v>
      </c>
      <c r="AW234" s="447">
        <v>2021</v>
      </c>
      <c r="AX234" s="441"/>
      <c r="AY234" s="441" t="s">
        <v>207</v>
      </c>
      <c r="AZ234" s="448"/>
      <c r="BA234" s="449"/>
      <c r="BB234" s="450">
        <v>2024</v>
      </c>
      <c r="BC234" s="442"/>
      <c r="BD234" s="451" t="s">
        <v>207</v>
      </c>
      <c r="BE234" s="442"/>
      <c r="BF234" s="451" t="s">
        <v>207</v>
      </c>
      <c r="BG234" s="452"/>
      <c r="BH234" s="449" t="s">
        <v>207</v>
      </c>
      <c r="BI234" s="453" t="s">
        <v>207</v>
      </c>
      <c r="BJ234" s="520"/>
    </row>
    <row r="235" spans="1:62">
      <c r="A235" s="514" t="s">
        <v>2932</v>
      </c>
      <c r="B235" s="515" t="s">
        <v>2933</v>
      </c>
      <c r="C235" s="516">
        <v>2022</v>
      </c>
      <c r="D235" s="513" t="s">
        <v>750</v>
      </c>
      <c r="E235" s="517">
        <v>3044367</v>
      </c>
      <c r="F235" s="435">
        <v>3044367</v>
      </c>
      <c r="G235" s="436">
        <v>44770</v>
      </c>
      <c r="H235" s="461" t="s">
        <v>2934</v>
      </c>
      <c r="I235" s="462" t="s">
        <v>2933</v>
      </c>
      <c r="J235" s="518" t="s">
        <v>2935</v>
      </c>
      <c r="K235" s="464" t="s">
        <v>2933</v>
      </c>
      <c r="L235" s="518" t="s">
        <v>2935</v>
      </c>
      <c r="M235" s="463" t="s">
        <v>2934</v>
      </c>
      <c r="N235" s="461" t="s">
        <v>48</v>
      </c>
      <c r="O235" s="463" t="s">
        <v>51</v>
      </c>
      <c r="P235" s="437"/>
      <c r="Q235" s="438"/>
      <c r="R235" s="438" t="s">
        <v>753</v>
      </c>
      <c r="S235" s="439"/>
      <c r="T235" s="440" t="s">
        <v>207</v>
      </c>
      <c r="U235" s="441" t="s">
        <v>207</v>
      </c>
      <c r="V235" s="441" t="s">
        <v>207</v>
      </c>
      <c r="W235" s="442">
        <v>100</v>
      </c>
      <c r="X235" s="443">
        <v>2022</v>
      </c>
      <c r="Y235" s="434">
        <v>2024</v>
      </c>
      <c r="Z235" s="519" t="s">
        <v>3708</v>
      </c>
      <c r="AA235" s="445"/>
      <c r="AB235" s="463" t="s">
        <v>207</v>
      </c>
      <c r="AC235" s="446" t="s">
        <v>705</v>
      </c>
      <c r="AD235" s="462" t="s">
        <v>2936</v>
      </c>
      <c r="AE235" s="462" t="s">
        <v>2934</v>
      </c>
      <c r="AF235" s="463" t="s">
        <v>2937</v>
      </c>
      <c r="AG235" s="446"/>
      <c r="AH235" s="463" t="s">
        <v>207</v>
      </c>
      <c r="AI235" s="447">
        <v>2021</v>
      </c>
      <c r="AJ235" s="441"/>
      <c r="AK235" s="441" t="s">
        <v>207</v>
      </c>
      <c r="AL235" s="448"/>
      <c r="AM235" s="449"/>
      <c r="AN235" s="450">
        <v>2024</v>
      </c>
      <c r="AO235" s="442"/>
      <c r="AP235" s="451" t="s">
        <v>207</v>
      </c>
      <c r="AQ235" s="442"/>
      <c r="AR235" s="451" t="s">
        <v>207</v>
      </c>
      <c r="AS235" s="452"/>
      <c r="AT235" s="449" t="s">
        <v>207</v>
      </c>
      <c r="AU235" s="453" t="s">
        <v>207</v>
      </c>
      <c r="AV235" s="520"/>
      <c r="AW235" s="447">
        <v>2021</v>
      </c>
      <c r="AX235" s="441">
        <v>1891</v>
      </c>
      <c r="AY235" s="441">
        <v>1891</v>
      </c>
      <c r="AZ235" s="448"/>
      <c r="BA235" s="449"/>
      <c r="BB235" s="450">
        <v>2024</v>
      </c>
      <c r="BC235" s="442">
        <v>1834</v>
      </c>
      <c r="BD235" s="451">
        <v>3.01</v>
      </c>
      <c r="BE235" s="442">
        <v>1834</v>
      </c>
      <c r="BF235" s="451">
        <v>3.01</v>
      </c>
      <c r="BG235" s="452"/>
      <c r="BH235" s="449" t="s">
        <v>207</v>
      </c>
      <c r="BI235" s="453" t="s">
        <v>207</v>
      </c>
      <c r="BJ235" s="520" t="s">
        <v>3709</v>
      </c>
    </row>
    <row r="236" spans="1:62">
      <c r="A236" s="514" t="s">
        <v>2938</v>
      </c>
      <c r="B236" s="515" t="s">
        <v>2939</v>
      </c>
      <c r="C236" s="516">
        <v>2022</v>
      </c>
      <c r="D236" s="513" t="s">
        <v>716</v>
      </c>
      <c r="E236" s="517">
        <v>1016368</v>
      </c>
      <c r="F236" s="435">
        <v>1016368</v>
      </c>
      <c r="G236" s="436">
        <v>44774</v>
      </c>
      <c r="H236" s="461" t="s">
        <v>2940</v>
      </c>
      <c r="I236" s="462" t="s">
        <v>2939</v>
      </c>
      <c r="J236" s="518" t="s">
        <v>2941</v>
      </c>
      <c r="K236" s="464" t="s">
        <v>2939</v>
      </c>
      <c r="L236" s="518" t="s">
        <v>2941</v>
      </c>
      <c r="M236" s="463" t="s">
        <v>2940</v>
      </c>
      <c r="N236" s="461" t="s">
        <v>12</v>
      </c>
      <c r="O236" s="463" t="s">
        <v>22</v>
      </c>
      <c r="P236" s="437" t="s">
        <v>719</v>
      </c>
      <c r="Q236" s="438"/>
      <c r="R236" s="438"/>
      <c r="S236" s="439"/>
      <c r="T236" s="440">
        <v>2044.2635159999998</v>
      </c>
      <c r="U236" s="441">
        <v>1</v>
      </c>
      <c r="V236" s="441">
        <v>1</v>
      </c>
      <c r="W236" s="442" t="s">
        <v>207</v>
      </c>
      <c r="X236" s="443">
        <v>2022</v>
      </c>
      <c r="Y236" s="434">
        <v>2024</v>
      </c>
      <c r="Z236" s="519" t="s">
        <v>3710</v>
      </c>
      <c r="AA236" s="445" t="s">
        <v>705</v>
      </c>
      <c r="AB236" s="463" t="s">
        <v>2942</v>
      </c>
      <c r="AC236" s="446"/>
      <c r="AD236" s="462" t="s">
        <v>207</v>
      </c>
      <c r="AE236" s="462" t="s">
        <v>207</v>
      </c>
      <c r="AF236" s="463" t="s">
        <v>207</v>
      </c>
      <c r="AG236" s="446"/>
      <c r="AH236" s="463" t="s">
        <v>207</v>
      </c>
      <c r="AI236" s="447">
        <v>2021</v>
      </c>
      <c r="AJ236" s="441">
        <v>3775</v>
      </c>
      <c r="AK236" s="441">
        <v>3654</v>
      </c>
      <c r="AL236" s="448">
        <v>1.49</v>
      </c>
      <c r="AM236" s="449" t="s">
        <v>1880</v>
      </c>
      <c r="AN236" s="450">
        <v>2024</v>
      </c>
      <c r="AO236" s="442">
        <v>3660</v>
      </c>
      <c r="AP236" s="451">
        <v>3.04</v>
      </c>
      <c r="AQ236" s="442">
        <v>3545</v>
      </c>
      <c r="AR236" s="451">
        <v>2.98</v>
      </c>
      <c r="AS236" s="452">
        <v>1.4450000000000001</v>
      </c>
      <c r="AT236" s="449" t="s">
        <v>1880</v>
      </c>
      <c r="AU236" s="453">
        <v>3.02</v>
      </c>
      <c r="AV236" s="520" t="s">
        <v>3710</v>
      </c>
      <c r="AW236" s="447">
        <v>2021</v>
      </c>
      <c r="AX236" s="441"/>
      <c r="AY236" s="441" t="s">
        <v>207</v>
      </c>
      <c r="AZ236" s="448"/>
      <c r="BA236" s="449"/>
      <c r="BB236" s="450">
        <v>2024</v>
      </c>
      <c r="BC236" s="442"/>
      <c r="BD236" s="451" t="s">
        <v>207</v>
      </c>
      <c r="BE236" s="442"/>
      <c r="BF236" s="451" t="s">
        <v>207</v>
      </c>
      <c r="BG236" s="452"/>
      <c r="BH236" s="449" t="s">
        <v>207</v>
      </c>
      <c r="BI236" s="453" t="s">
        <v>207</v>
      </c>
      <c r="BJ236" s="520"/>
    </row>
    <row r="237" spans="1:62">
      <c r="A237" s="514" t="s">
        <v>2944</v>
      </c>
      <c r="B237" s="515" t="s">
        <v>2945</v>
      </c>
      <c r="C237" s="516">
        <v>2022</v>
      </c>
      <c r="D237" s="513" t="s">
        <v>716</v>
      </c>
      <c r="E237" s="517">
        <v>1069369</v>
      </c>
      <c r="F237" s="435">
        <v>1069369</v>
      </c>
      <c r="G237" s="436">
        <v>44768</v>
      </c>
      <c r="H237" s="461" t="s">
        <v>2946</v>
      </c>
      <c r="I237" s="462" t="s">
        <v>2945</v>
      </c>
      <c r="J237" s="518" t="s">
        <v>2947</v>
      </c>
      <c r="K237" s="464" t="s">
        <v>2945</v>
      </c>
      <c r="L237" s="518" t="s">
        <v>2947</v>
      </c>
      <c r="M237" s="463" t="s">
        <v>2948</v>
      </c>
      <c r="N237" s="461" t="s">
        <v>77</v>
      </c>
      <c r="O237" s="463" t="s">
        <v>79</v>
      </c>
      <c r="P237" s="437" t="s">
        <v>719</v>
      </c>
      <c r="Q237" s="438"/>
      <c r="R237" s="438"/>
      <c r="S237" s="439"/>
      <c r="T237" s="440">
        <v>2695.1836985519999</v>
      </c>
      <c r="U237" s="441">
        <v>2</v>
      </c>
      <c r="V237" s="441">
        <v>1</v>
      </c>
      <c r="W237" s="442" t="s">
        <v>207</v>
      </c>
      <c r="X237" s="443">
        <v>2022</v>
      </c>
      <c r="Y237" s="434">
        <v>2024</v>
      </c>
      <c r="Z237" s="519" t="s">
        <v>3711</v>
      </c>
      <c r="AA237" s="445"/>
      <c r="AB237" s="463" t="s">
        <v>207</v>
      </c>
      <c r="AC237" s="446" t="s">
        <v>705</v>
      </c>
      <c r="AD237" s="462" t="s">
        <v>2949</v>
      </c>
      <c r="AE237" s="462" t="s">
        <v>2950</v>
      </c>
      <c r="AF237" s="463" t="s">
        <v>2951</v>
      </c>
      <c r="AG237" s="446"/>
      <c r="AH237" s="463" t="s">
        <v>207</v>
      </c>
      <c r="AI237" s="447">
        <v>2021</v>
      </c>
      <c r="AJ237" s="441">
        <v>4668</v>
      </c>
      <c r="AK237" s="441">
        <v>1693</v>
      </c>
      <c r="AL237" s="448">
        <v>59.61</v>
      </c>
      <c r="AM237" s="449" t="s">
        <v>764</v>
      </c>
      <c r="AN237" s="450">
        <v>2024</v>
      </c>
      <c r="AO237" s="442">
        <v>4528</v>
      </c>
      <c r="AP237" s="451">
        <v>2.99</v>
      </c>
      <c r="AQ237" s="442">
        <v>1642</v>
      </c>
      <c r="AR237" s="451">
        <v>3.01</v>
      </c>
      <c r="AS237" s="452">
        <v>57.82</v>
      </c>
      <c r="AT237" s="449" t="s">
        <v>764</v>
      </c>
      <c r="AU237" s="453">
        <v>3</v>
      </c>
      <c r="AV237" s="520" t="s">
        <v>3712</v>
      </c>
      <c r="AW237" s="447">
        <v>2021</v>
      </c>
      <c r="AX237" s="441"/>
      <c r="AY237" s="441" t="s">
        <v>207</v>
      </c>
      <c r="AZ237" s="448"/>
      <c r="BA237" s="449"/>
      <c r="BB237" s="450">
        <v>2024</v>
      </c>
      <c r="BC237" s="442"/>
      <c r="BD237" s="451" t="s">
        <v>207</v>
      </c>
      <c r="BE237" s="442"/>
      <c r="BF237" s="451" t="s">
        <v>207</v>
      </c>
      <c r="BG237" s="452"/>
      <c r="BH237" s="449" t="s">
        <v>207</v>
      </c>
      <c r="BI237" s="453" t="s">
        <v>207</v>
      </c>
      <c r="BJ237" s="520"/>
    </row>
    <row r="238" spans="1:62">
      <c r="A238" s="514" t="s">
        <v>3072</v>
      </c>
      <c r="B238" s="515" t="s">
        <v>3073</v>
      </c>
      <c r="C238" s="516">
        <v>2022</v>
      </c>
      <c r="D238" s="513" t="s">
        <v>716</v>
      </c>
      <c r="E238" s="517">
        <v>1069388</v>
      </c>
      <c r="F238" s="435">
        <v>1069388</v>
      </c>
      <c r="G238" s="436">
        <v>44763</v>
      </c>
      <c r="H238" s="461" t="s">
        <v>3074</v>
      </c>
      <c r="I238" s="462" t="s">
        <v>3075</v>
      </c>
      <c r="J238" s="518" t="s">
        <v>3076</v>
      </c>
      <c r="K238" s="464" t="s">
        <v>3077</v>
      </c>
      <c r="L238" s="518" t="s">
        <v>3078</v>
      </c>
      <c r="M238" s="463" t="s">
        <v>3074</v>
      </c>
      <c r="N238" s="461" t="s">
        <v>77</v>
      </c>
      <c r="O238" s="463" t="s">
        <v>79</v>
      </c>
      <c r="P238" s="437" t="s">
        <v>719</v>
      </c>
      <c r="Q238" s="438"/>
      <c r="R238" s="438"/>
      <c r="S238" s="439"/>
      <c r="T238" s="440">
        <v>1829.80566</v>
      </c>
      <c r="U238" s="441">
        <v>1</v>
      </c>
      <c r="V238" s="441">
        <v>1</v>
      </c>
      <c r="W238" s="442" t="s">
        <v>207</v>
      </c>
      <c r="X238" s="443">
        <v>2022</v>
      </c>
      <c r="Y238" s="434">
        <v>2024</v>
      </c>
      <c r="Z238" s="519" t="s">
        <v>3713</v>
      </c>
      <c r="AA238" s="445"/>
      <c r="AB238" s="463" t="s">
        <v>207</v>
      </c>
      <c r="AC238" s="446" t="s">
        <v>705</v>
      </c>
      <c r="AD238" s="462" t="s">
        <v>3075</v>
      </c>
      <c r="AE238" s="462" t="s">
        <v>3074</v>
      </c>
      <c r="AF238" s="463" t="s">
        <v>812</v>
      </c>
      <c r="AG238" s="446"/>
      <c r="AH238" s="463" t="s">
        <v>207</v>
      </c>
      <c r="AI238" s="447">
        <v>2021</v>
      </c>
      <c r="AJ238" s="441">
        <v>3656</v>
      </c>
      <c r="AK238" s="441">
        <v>3645</v>
      </c>
      <c r="AL238" s="448"/>
      <c r="AM238" s="449" t="s">
        <v>522</v>
      </c>
      <c r="AN238" s="450">
        <v>2024</v>
      </c>
      <c r="AO238" s="442">
        <v>3546</v>
      </c>
      <c r="AP238" s="451">
        <v>3</v>
      </c>
      <c r="AQ238" s="442">
        <v>3536</v>
      </c>
      <c r="AR238" s="451">
        <v>2.99</v>
      </c>
      <c r="AS238" s="452"/>
      <c r="AT238" s="449" t="s">
        <v>207</v>
      </c>
      <c r="AU238" s="453" t="s">
        <v>207</v>
      </c>
      <c r="AV238" s="520" t="s">
        <v>3714</v>
      </c>
      <c r="AW238" s="447">
        <v>2021</v>
      </c>
      <c r="AX238" s="441"/>
      <c r="AY238" s="441" t="s">
        <v>207</v>
      </c>
      <c r="AZ238" s="448"/>
      <c r="BA238" s="449"/>
      <c r="BB238" s="450">
        <v>2024</v>
      </c>
      <c r="BC238" s="442"/>
      <c r="BD238" s="451" t="s">
        <v>207</v>
      </c>
      <c r="BE238" s="442"/>
      <c r="BF238" s="451" t="s">
        <v>207</v>
      </c>
      <c r="BG238" s="452"/>
      <c r="BH238" s="449" t="s">
        <v>207</v>
      </c>
      <c r="BI238" s="453" t="s">
        <v>207</v>
      </c>
      <c r="BJ238" s="520"/>
    </row>
    <row r="239" spans="1:62">
      <c r="A239" s="514" t="s">
        <v>3080</v>
      </c>
      <c r="B239" s="515" t="s">
        <v>3081</v>
      </c>
      <c r="C239" s="516">
        <v>2022</v>
      </c>
      <c r="D239" s="513" t="s">
        <v>750</v>
      </c>
      <c r="E239" s="517">
        <v>3043389</v>
      </c>
      <c r="F239" s="435">
        <v>3043389</v>
      </c>
      <c r="G239" s="436">
        <v>44788</v>
      </c>
      <c r="H239" s="461" t="s">
        <v>3082</v>
      </c>
      <c r="I239" s="462" t="s">
        <v>3081</v>
      </c>
      <c r="J239" s="518" t="s">
        <v>3083</v>
      </c>
      <c r="K239" s="464" t="s">
        <v>3081</v>
      </c>
      <c r="L239" s="518" t="s">
        <v>3083</v>
      </c>
      <c r="M239" s="463" t="s">
        <v>3082</v>
      </c>
      <c r="N239" s="461" t="s">
        <v>48</v>
      </c>
      <c r="O239" s="463" t="s">
        <v>50</v>
      </c>
      <c r="P239" s="437"/>
      <c r="Q239" s="438"/>
      <c r="R239" s="438" t="s">
        <v>753</v>
      </c>
      <c r="S239" s="439"/>
      <c r="T239" s="440" t="s">
        <v>207</v>
      </c>
      <c r="U239" s="441" t="s">
        <v>207</v>
      </c>
      <c r="V239" s="441" t="s">
        <v>207</v>
      </c>
      <c r="W239" s="442">
        <v>109</v>
      </c>
      <c r="X239" s="443">
        <v>2022</v>
      </c>
      <c r="Y239" s="434">
        <v>2024</v>
      </c>
      <c r="Z239" s="519" t="s">
        <v>3715</v>
      </c>
      <c r="AA239" s="445"/>
      <c r="AB239" s="463" t="s">
        <v>207</v>
      </c>
      <c r="AC239" s="446" t="s">
        <v>705</v>
      </c>
      <c r="AD239" s="462" t="s">
        <v>3084</v>
      </c>
      <c r="AE239" s="462" t="s">
        <v>3085</v>
      </c>
      <c r="AF239" s="463" t="s">
        <v>1011</v>
      </c>
      <c r="AG239" s="446"/>
      <c r="AH239" s="463" t="s">
        <v>207</v>
      </c>
      <c r="AI239" s="447">
        <v>2021</v>
      </c>
      <c r="AJ239" s="441"/>
      <c r="AK239" s="441" t="s">
        <v>207</v>
      </c>
      <c r="AL239" s="448"/>
      <c r="AM239" s="449"/>
      <c r="AN239" s="450">
        <v>2024</v>
      </c>
      <c r="AO239" s="442"/>
      <c r="AP239" s="451" t="s">
        <v>207</v>
      </c>
      <c r="AQ239" s="442"/>
      <c r="AR239" s="451" t="s">
        <v>207</v>
      </c>
      <c r="AS239" s="452"/>
      <c r="AT239" s="449" t="s">
        <v>207</v>
      </c>
      <c r="AU239" s="453" t="s">
        <v>207</v>
      </c>
      <c r="AV239" s="520"/>
      <c r="AW239" s="447">
        <v>2021</v>
      </c>
      <c r="AX239" s="441">
        <v>1173</v>
      </c>
      <c r="AY239" s="441">
        <v>1173</v>
      </c>
      <c r="AZ239" s="448"/>
      <c r="BA239" s="449"/>
      <c r="BB239" s="450">
        <v>2024</v>
      </c>
      <c r="BC239" s="442">
        <v>1169</v>
      </c>
      <c r="BD239" s="451">
        <v>0.34</v>
      </c>
      <c r="BE239" s="442">
        <v>1169</v>
      </c>
      <c r="BF239" s="451">
        <v>0.34</v>
      </c>
      <c r="BG239" s="452"/>
      <c r="BH239" s="449" t="s">
        <v>207</v>
      </c>
      <c r="BI239" s="453" t="s">
        <v>207</v>
      </c>
      <c r="BJ239" s="520" t="s">
        <v>3716</v>
      </c>
    </row>
    <row r="240" spans="1:62">
      <c r="A240" s="514" t="s">
        <v>3086</v>
      </c>
      <c r="B240" s="515" t="s">
        <v>3087</v>
      </c>
      <c r="C240" s="516">
        <v>2022</v>
      </c>
      <c r="D240" s="513" t="s">
        <v>716</v>
      </c>
      <c r="E240" s="517">
        <v>1027390</v>
      </c>
      <c r="F240" s="435">
        <v>1027390</v>
      </c>
      <c r="G240" s="436">
        <v>44767</v>
      </c>
      <c r="H240" s="461" t="s">
        <v>3088</v>
      </c>
      <c r="I240" s="462" t="s">
        <v>3087</v>
      </c>
      <c r="J240" s="518" t="s">
        <v>3089</v>
      </c>
      <c r="K240" s="464" t="s">
        <v>3087</v>
      </c>
      <c r="L240" s="518" t="s">
        <v>3089</v>
      </c>
      <c r="M240" s="463" t="s">
        <v>3088</v>
      </c>
      <c r="N240" s="461" t="s">
        <v>12</v>
      </c>
      <c r="O240" s="463" t="s">
        <v>31</v>
      </c>
      <c r="P240" s="437" t="s">
        <v>719</v>
      </c>
      <c r="Q240" s="438"/>
      <c r="R240" s="438"/>
      <c r="S240" s="439"/>
      <c r="T240" s="440">
        <v>1730.3457528720003</v>
      </c>
      <c r="U240" s="441">
        <v>1</v>
      </c>
      <c r="V240" s="441">
        <v>1</v>
      </c>
      <c r="W240" s="442" t="s">
        <v>207</v>
      </c>
      <c r="X240" s="443">
        <v>2022</v>
      </c>
      <c r="Y240" s="434">
        <v>2024</v>
      </c>
      <c r="Z240" s="519" t="s">
        <v>3717</v>
      </c>
      <c r="AA240" s="445"/>
      <c r="AB240" s="463" t="s">
        <v>207</v>
      </c>
      <c r="AC240" s="446" t="s">
        <v>705</v>
      </c>
      <c r="AD240" s="462" t="s">
        <v>3090</v>
      </c>
      <c r="AE240" s="462" t="s">
        <v>3088</v>
      </c>
      <c r="AF240" s="463" t="s">
        <v>1213</v>
      </c>
      <c r="AG240" s="446"/>
      <c r="AH240" s="463" t="s">
        <v>207</v>
      </c>
      <c r="AI240" s="447">
        <v>2021</v>
      </c>
      <c r="AJ240" s="441">
        <v>3076</v>
      </c>
      <c r="AK240" s="441">
        <v>3048</v>
      </c>
      <c r="AL240" s="448">
        <v>45.04</v>
      </c>
      <c r="AM240" s="449" t="s">
        <v>1003</v>
      </c>
      <c r="AN240" s="450">
        <v>2024</v>
      </c>
      <c r="AO240" s="442">
        <v>3430</v>
      </c>
      <c r="AP240" s="451">
        <v>-11.51</v>
      </c>
      <c r="AQ240" s="442">
        <v>3399</v>
      </c>
      <c r="AR240" s="451">
        <v>-11.52</v>
      </c>
      <c r="AS240" s="452">
        <v>43.7</v>
      </c>
      <c r="AT240" s="449" t="s">
        <v>1003</v>
      </c>
      <c r="AU240" s="453">
        <v>2.97</v>
      </c>
      <c r="AV240" s="520" t="s">
        <v>3718</v>
      </c>
      <c r="AW240" s="447">
        <v>2021</v>
      </c>
      <c r="AX240" s="441"/>
      <c r="AY240" s="441" t="s">
        <v>207</v>
      </c>
      <c r="AZ240" s="448"/>
      <c r="BA240" s="449"/>
      <c r="BB240" s="450">
        <v>2024</v>
      </c>
      <c r="BC240" s="442"/>
      <c r="BD240" s="451" t="s">
        <v>207</v>
      </c>
      <c r="BE240" s="442"/>
      <c r="BF240" s="451" t="s">
        <v>207</v>
      </c>
      <c r="BG240" s="452"/>
      <c r="BH240" s="449" t="s">
        <v>207</v>
      </c>
      <c r="BI240" s="453" t="s">
        <v>207</v>
      </c>
      <c r="BJ240" s="520"/>
    </row>
    <row r="241" spans="1:62">
      <c r="A241" s="514" t="s">
        <v>3092</v>
      </c>
      <c r="B241" s="515" t="s">
        <v>3093</v>
      </c>
      <c r="C241" s="516">
        <v>2022</v>
      </c>
      <c r="D241" s="513" t="s">
        <v>716</v>
      </c>
      <c r="E241" s="517">
        <v>1017391</v>
      </c>
      <c r="F241" s="435">
        <v>1017391</v>
      </c>
      <c r="G241" s="436">
        <v>44769</v>
      </c>
      <c r="H241" s="461" t="s">
        <v>3094</v>
      </c>
      <c r="I241" s="462" t="s">
        <v>3093</v>
      </c>
      <c r="J241" s="518" t="s">
        <v>3095</v>
      </c>
      <c r="K241" s="464" t="s">
        <v>3093</v>
      </c>
      <c r="L241" s="518" t="s">
        <v>3096</v>
      </c>
      <c r="M241" s="463" t="s">
        <v>3094</v>
      </c>
      <c r="N241" s="461" t="s">
        <v>12</v>
      </c>
      <c r="O241" s="463" t="s">
        <v>21</v>
      </c>
      <c r="P241" s="437" t="s">
        <v>719</v>
      </c>
      <c r="Q241" s="438"/>
      <c r="R241" s="438"/>
      <c r="S241" s="439"/>
      <c r="T241" s="440">
        <v>2365.5127320000001</v>
      </c>
      <c r="U241" s="441">
        <v>2</v>
      </c>
      <c r="V241" s="441">
        <v>1</v>
      </c>
      <c r="W241" s="442" t="s">
        <v>207</v>
      </c>
      <c r="X241" s="443">
        <v>2022</v>
      </c>
      <c r="Y241" s="434">
        <v>2024</v>
      </c>
      <c r="Z241" s="519" t="s">
        <v>3719</v>
      </c>
      <c r="AA241" s="445"/>
      <c r="AB241" s="463" t="s">
        <v>207</v>
      </c>
      <c r="AC241" s="446" t="s">
        <v>705</v>
      </c>
      <c r="AD241" s="462" t="s">
        <v>3097</v>
      </c>
      <c r="AE241" s="462" t="s">
        <v>3094</v>
      </c>
      <c r="AF241" s="463" t="s">
        <v>3098</v>
      </c>
      <c r="AG241" s="446"/>
      <c r="AH241" s="463" t="s">
        <v>207</v>
      </c>
      <c r="AI241" s="447">
        <v>2021</v>
      </c>
      <c r="AJ241" s="441">
        <v>5825</v>
      </c>
      <c r="AK241" s="441">
        <v>5656</v>
      </c>
      <c r="AL241" s="448"/>
      <c r="AM241" s="449"/>
      <c r="AN241" s="450">
        <v>2024</v>
      </c>
      <c r="AO241" s="442">
        <v>5700</v>
      </c>
      <c r="AP241" s="451">
        <v>2.14</v>
      </c>
      <c r="AQ241" s="442">
        <v>5561</v>
      </c>
      <c r="AR241" s="451">
        <v>1.67</v>
      </c>
      <c r="AS241" s="452"/>
      <c r="AT241" s="449" t="s">
        <v>207</v>
      </c>
      <c r="AU241" s="453" t="s">
        <v>207</v>
      </c>
      <c r="AV241" s="520" t="s">
        <v>3720</v>
      </c>
      <c r="AW241" s="447">
        <v>2021</v>
      </c>
      <c r="AX241" s="441"/>
      <c r="AY241" s="441" t="s">
        <v>207</v>
      </c>
      <c r="AZ241" s="448"/>
      <c r="BA241" s="449"/>
      <c r="BB241" s="450">
        <v>2024</v>
      </c>
      <c r="BC241" s="442"/>
      <c r="BD241" s="451" t="s">
        <v>207</v>
      </c>
      <c r="BE241" s="442"/>
      <c r="BF241" s="451" t="s">
        <v>207</v>
      </c>
      <c r="BG241" s="452"/>
      <c r="BH241" s="449" t="s">
        <v>207</v>
      </c>
      <c r="BI241" s="453" t="s">
        <v>207</v>
      </c>
      <c r="BJ241" s="520"/>
    </row>
    <row r="242" spans="1:62">
      <c r="A242" s="514" t="s">
        <v>3099</v>
      </c>
      <c r="B242" s="515" t="s">
        <v>3100</v>
      </c>
      <c r="C242" s="516">
        <v>2022</v>
      </c>
      <c r="D242" s="513" t="s">
        <v>716</v>
      </c>
      <c r="E242" s="517">
        <v>1069392</v>
      </c>
      <c r="F242" s="435">
        <v>1069392</v>
      </c>
      <c r="G242" s="436">
        <v>44783</v>
      </c>
      <c r="H242" s="461" t="s">
        <v>3101</v>
      </c>
      <c r="I242" s="462" t="s">
        <v>3100</v>
      </c>
      <c r="J242" s="518" t="s">
        <v>3102</v>
      </c>
      <c r="K242" s="464" t="s">
        <v>3100</v>
      </c>
      <c r="L242" s="518" t="s">
        <v>3102</v>
      </c>
      <c r="M242" s="463" t="s">
        <v>3101</v>
      </c>
      <c r="N242" s="461" t="s">
        <v>77</v>
      </c>
      <c r="O242" s="463" t="s">
        <v>79</v>
      </c>
      <c r="P242" s="437" t="s">
        <v>719</v>
      </c>
      <c r="Q242" s="438"/>
      <c r="R242" s="438"/>
      <c r="S242" s="439"/>
      <c r="T242" s="440">
        <v>6363.534886200001</v>
      </c>
      <c r="U242" s="441">
        <v>13</v>
      </c>
      <c r="V242" s="441">
        <v>6</v>
      </c>
      <c r="W242" s="442" t="s">
        <v>207</v>
      </c>
      <c r="X242" s="443">
        <v>2022</v>
      </c>
      <c r="Y242" s="434">
        <v>2024</v>
      </c>
      <c r="Z242" s="519" t="s">
        <v>3721</v>
      </c>
      <c r="AA242" s="445"/>
      <c r="AB242" s="463" t="s">
        <v>207</v>
      </c>
      <c r="AC242" s="446" t="s">
        <v>705</v>
      </c>
      <c r="AD242" s="462" t="s">
        <v>3103</v>
      </c>
      <c r="AE242" s="462" t="s">
        <v>3104</v>
      </c>
      <c r="AF242" s="463" t="s">
        <v>1333</v>
      </c>
      <c r="AG242" s="446"/>
      <c r="AH242" s="463" t="s">
        <v>3105</v>
      </c>
      <c r="AI242" s="447">
        <v>2021</v>
      </c>
      <c r="AJ242" s="441">
        <v>11567</v>
      </c>
      <c r="AK242" s="441">
        <v>11014</v>
      </c>
      <c r="AL242" s="448">
        <v>2.44</v>
      </c>
      <c r="AM242" s="449" t="s">
        <v>3106</v>
      </c>
      <c r="AN242" s="450">
        <v>2024</v>
      </c>
      <c r="AO242" s="442">
        <v>11509</v>
      </c>
      <c r="AP242" s="451">
        <v>0.5</v>
      </c>
      <c r="AQ242" s="442">
        <v>10958</v>
      </c>
      <c r="AR242" s="451">
        <v>0.5</v>
      </c>
      <c r="AS242" s="452">
        <v>2.42</v>
      </c>
      <c r="AT242" s="449" t="s">
        <v>3106</v>
      </c>
      <c r="AU242" s="453">
        <v>0.81</v>
      </c>
      <c r="AV242" s="520" t="s">
        <v>3722</v>
      </c>
      <c r="AW242" s="447">
        <v>2021</v>
      </c>
      <c r="AX242" s="441"/>
      <c r="AY242" s="441" t="s">
        <v>207</v>
      </c>
      <c r="AZ242" s="448"/>
      <c r="BA242" s="449"/>
      <c r="BB242" s="450">
        <v>2024</v>
      </c>
      <c r="BC242" s="442"/>
      <c r="BD242" s="451" t="s">
        <v>207</v>
      </c>
      <c r="BE242" s="442"/>
      <c r="BF242" s="451" t="s">
        <v>207</v>
      </c>
      <c r="BG242" s="452"/>
      <c r="BH242" s="449" t="s">
        <v>207</v>
      </c>
      <c r="BI242" s="453" t="s">
        <v>207</v>
      </c>
      <c r="BJ242" s="520"/>
    </row>
    <row r="243" spans="1:62">
      <c r="A243" s="514" t="s">
        <v>3108</v>
      </c>
      <c r="B243" s="515" t="s">
        <v>3109</v>
      </c>
      <c r="C243" s="516">
        <v>2022</v>
      </c>
      <c r="D243" s="513" t="s">
        <v>716</v>
      </c>
      <c r="E243" s="517">
        <v>1069393</v>
      </c>
      <c r="F243" s="435">
        <v>1069393</v>
      </c>
      <c r="G243" s="436">
        <v>44768</v>
      </c>
      <c r="H243" s="461" t="s">
        <v>3110</v>
      </c>
      <c r="I243" s="462" t="s">
        <v>3109</v>
      </c>
      <c r="J243" s="518" t="s">
        <v>3111</v>
      </c>
      <c r="K243" s="464" t="s">
        <v>3109</v>
      </c>
      <c r="L243" s="518" t="s">
        <v>3111</v>
      </c>
      <c r="M243" s="463" t="s">
        <v>3112</v>
      </c>
      <c r="N243" s="461" t="s">
        <v>77</v>
      </c>
      <c r="O243" s="463" t="s">
        <v>79</v>
      </c>
      <c r="P243" s="437" t="s">
        <v>719</v>
      </c>
      <c r="Q243" s="438"/>
      <c r="R243" s="438"/>
      <c r="S243" s="439"/>
      <c r="T243" s="440">
        <v>2062.8627360000005</v>
      </c>
      <c r="U243" s="441">
        <v>1</v>
      </c>
      <c r="V243" s="441">
        <v>1</v>
      </c>
      <c r="W243" s="442" t="s">
        <v>207</v>
      </c>
      <c r="X243" s="443">
        <v>2022</v>
      </c>
      <c r="Y243" s="434">
        <v>2024</v>
      </c>
      <c r="Z243" s="519" t="s">
        <v>3723</v>
      </c>
      <c r="AA243" s="445"/>
      <c r="AB243" s="463" t="s">
        <v>207</v>
      </c>
      <c r="AC243" s="446" t="s">
        <v>705</v>
      </c>
      <c r="AD243" s="462" t="s">
        <v>3113</v>
      </c>
      <c r="AE243" s="462" t="s">
        <v>3114</v>
      </c>
      <c r="AF243" s="463" t="s">
        <v>2685</v>
      </c>
      <c r="AG243" s="446"/>
      <c r="AH243" s="463" t="s">
        <v>207</v>
      </c>
      <c r="AI243" s="447">
        <v>2021</v>
      </c>
      <c r="AJ243" s="441">
        <v>3041</v>
      </c>
      <c r="AK243" s="441">
        <v>3650</v>
      </c>
      <c r="AL243" s="448"/>
      <c r="AM243" s="449"/>
      <c r="AN243" s="450">
        <v>2024</v>
      </c>
      <c r="AO243" s="442">
        <v>2956</v>
      </c>
      <c r="AP243" s="451">
        <v>2.79</v>
      </c>
      <c r="AQ243" s="442">
        <v>3559</v>
      </c>
      <c r="AR243" s="451">
        <v>2.4900000000000002</v>
      </c>
      <c r="AS243" s="452"/>
      <c r="AT243" s="449" t="s">
        <v>207</v>
      </c>
      <c r="AU243" s="453" t="s">
        <v>207</v>
      </c>
      <c r="AV243" s="520" t="s">
        <v>3724</v>
      </c>
      <c r="AW243" s="447">
        <v>2021</v>
      </c>
      <c r="AX243" s="441"/>
      <c r="AY243" s="441" t="s">
        <v>207</v>
      </c>
      <c r="AZ243" s="448"/>
      <c r="BA243" s="449"/>
      <c r="BB243" s="450">
        <v>2024</v>
      </c>
      <c r="BC243" s="442"/>
      <c r="BD243" s="451" t="s">
        <v>207</v>
      </c>
      <c r="BE243" s="442"/>
      <c r="BF243" s="451" t="s">
        <v>207</v>
      </c>
      <c r="BG243" s="452"/>
      <c r="BH243" s="449" t="s">
        <v>207</v>
      </c>
      <c r="BI243" s="453" t="s">
        <v>207</v>
      </c>
      <c r="BJ243" s="520"/>
    </row>
    <row r="244" spans="1:62">
      <c r="A244" s="514" t="s">
        <v>3725</v>
      </c>
      <c r="B244" s="515" t="s">
        <v>3726</v>
      </c>
      <c r="C244" s="516">
        <v>2022</v>
      </c>
      <c r="D244" s="513" t="s">
        <v>716</v>
      </c>
      <c r="E244" s="517">
        <v>1037408</v>
      </c>
      <c r="F244" s="435">
        <v>1037408</v>
      </c>
      <c r="G244" s="436">
        <v>44763</v>
      </c>
      <c r="H244" s="461" t="s">
        <v>3727</v>
      </c>
      <c r="I244" s="462" t="s">
        <v>3726</v>
      </c>
      <c r="J244" s="518" t="s">
        <v>3728</v>
      </c>
      <c r="K244" s="464" t="s">
        <v>3726</v>
      </c>
      <c r="L244" s="518" t="s">
        <v>3728</v>
      </c>
      <c r="M244" s="463" t="s">
        <v>3729</v>
      </c>
      <c r="N244" s="461" t="s">
        <v>42</v>
      </c>
      <c r="O244" s="463" t="s">
        <v>43</v>
      </c>
      <c r="P244" s="437" t="s">
        <v>719</v>
      </c>
      <c r="Q244" s="438"/>
      <c r="R244" s="438"/>
      <c r="S244" s="439"/>
      <c r="T244" s="440">
        <v>17445.228853283999</v>
      </c>
      <c r="U244" s="441">
        <v>1</v>
      </c>
      <c r="V244" s="441">
        <v>1</v>
      </c>
      <c r="W244" s="442"/>
      <c r="X244" s="443">
        <v>2022</v>
      </c>
      <c r="Y244" s="434">
        <v>2024</v>
      </c>
      <c r="Z244" s="519" t="s">
        <v>3730</v>
      </c>
      <c r="AA244" s="445"/>
      <c r="AB244" s="463"/>
      <c r="AC244" s="446" t="s">
        <v>705</v>
      </c>
      <c r="AD244" s="462" t="s">
        <v>3731</v>
      </c>
      <c r="AE244" s="462" t="s">
        <v>3732</v>
      </c>
      <c r="AF244" s="463" t="s">
        <v>3733</v>
      </c>
      <c r="AG244" s="446"/>
      <c r="AH244" s="463"/>
      <c r="AI244" s="447">
        <v>2021</v>
      </c>
      <c r="AJ244" s="441">
        <v>31280</v>
      </c>
      <c r="AK244" s="441">
        <v>31006</v>
      </c>
      <c r="AL244" s="448">
        <v>93.9</v>
      </c>
      <c r="AM244" s="449" t="s">
        <v>3734</v>
      </c>
      <c r="AN244" s="450">
        <v>2024</v>
      </c>
      <c r="AO244" s="442">
        <v>31280</v>
      </c>
      <c r="AP244" s="451">
        <v>0</v>
      </c>
      <c r="AQ244" s="442">
        <v>31006</v>
      </c>
      <c r="AR244" s="451">
        <v>0</v>
      </c>
      <c r="AS244" s="452">
        <v>91.111076099999991</v>
      </c>
      <c r="AT244" s="449" t="s">
        <v>3734</v>
      </c>
      <c r="AU244" s="453">
        <v>2.97</v>
      </c>
      <c r="AV244" s="520" t="s">
        <v>3735</v>
      </c>
      <c r="AW244" s="447">
        <v>2021</v>
      </c>
      <c r="AX244" s="441"/>
      <c r="AY244" s="441" t="s">
        <v>207</v>
      </c>
      <c r="AZ244" s="448" t="s">
        <v>207</v>
      </c>
      <c r="BA244" s="449"/>
      <c r="BB244" s="450">
        <v>2024</v>
      </c>
      <c r="BC244" s="442"/>
      <c r="BD244" s="451" t="s">
        <v>207</v>
      </c>
      <c r="BE244" s="442"/>
      <c r="BF244" s="451" t="s">
        <v>207</v>
      </c>
      <c r="BG244" s="452"/>
      <c r="BH244" s="449" t="s">
        <v>207</v>
      </c>
      <c r="BI244" s="453" t="s">
        <v>207</v>
      </c>
      <c r="BJ244" s="520"/>
    </row>
    <row r="245" spans="1:62">
      <c r="A245" s="514" t="s">
        <v>3736</v>
      </c>
      <c r="B245" s="515" t="s">
        <v>3737</v>
      </c>
      <c r="C245" s="516">
        <v>2022</v>
      </c>
      <c r="D245" s="513" t="s">
        <v>716</v>
      </c>
      <c r="E245" s="517">
        <v>1029409</v>
      </c>
      <c r="F245" s="435">
        <v>1029409</v>
      </c>
      <c r="G245" s="436">
        <v>44767</v>
      </c>
      <c r="H245" s="461" t="s">
        <v>3738</v>
      </c>
      <c r="I245" s="462" t="s">
        <v>3737</v>
      </c>
      <c r="J245" s="518" t="s">
        <v>3739</v>
      </c>
      <c r="K245" s="464" t="s">
        <v>3737</v>
      </c>
      <c r="L245" s="518" t="s">
        <v>3739</v>
      </c>
      <c r="M245" s="463" t="s">
        <v>3738</v>
      </c>
      <c r="N245" s="461" t="s">
        <v>12</v>
      </c>
      <c r="O245" s="463" t="s">
        <v>33</v>
      </c>
      <c r="P245" s="437" t="s">
        <v>719</v>
      </c>
      <c r="Q245" s="438"/>
      <c r="R245" s="438"/>
      <c r="S245" s="439"/>
      <c r="T245" s="440">
        <v>3002.6050319999999</v>
      </c>
      <c r="U245" s="441">
        <v>3</v>
      </c>
      <c r="V245" s="441">
        <v>2</v>
      </c>
      <c r="W245" s="442"/>
      <c r="X245" s="443">
        <v>2022</v>
      </c>
      <c r="Y245" s="434">
        <v>2024</v>
      </c>
      <c r="Z245" s="519" t="s">
        <v>3740</v>
      </c>
      <c r="AA245" s="445"/>
      <c r="AB245" s="463"/>
      <c r="AC245" s="446" t="s">
        <v>705</v>
      </c>
      <c r="AD245" s="462" t="s">
        <v>3741</v>
      </c>
      <c r="AE245" s="462" t="s">
        <v>3738</v>
      </c>
      <c r="AF245" s="463" t="s">
        <v>3742</v>
      </c>
      <c r="AG245" s="446"/>
      <c r="AH245" s="463"/>
      <c r="AI245" s="447">
        <v>2021</v>
      </c>
      <c r="AJ245" s="441">
        <v>3910</v>
      </c>
      <c r="AK245" s="441">
        <v>4846.8999999999996</v>
      </c>
      <c r="AL245" s="448">
        <v>59.79</v>
      </c>
      <c r="AM245" s="449" t="s">
        <v>764</v>
      </c>
      <c r="AN245" s="450">
        <v>2024</v>
      </c>
      <c r="AO245" s="442">
        <v>5276</v>
      </c>
      <c r="AP245" s="451">
        <v>-34.94</v>
      </c>
      <c r="AQ245" s="442">
        <v>2288</v>
      </c>
      <c r="AR245" s="451">
        <v>52.79</v>
      </c>
      <c r="AS245" s="452">
        <v>80.680000000000007</v>
      </c>
      <c r="AT245" s="449" t="s">
        <v>764</v>
      </c>
      <c r="AU245" s="453">
        <v>-34.94</v>
      </c>
      <c r="AV245" s="520" t="s">
        <v>3743</v>
      </c>
      <c r="AW245" s="447">
        <v>2021</v>
      </c>
      <c r="AX245" s="441"/>
      <c r="AY245" s="441" t="s">
        <v>207</v>
      </c>
      <c r="AZ245" s="448" t="s">
        <v>207</v>
      </c>
      <c r="BA245" s="449"/>
      <c r="BB245" s="450">
        <v>2024</v>
      </c>
      <c r="BC245" s="442"/>
      <c r="BD245" s="451" t="s">
        <v>207</v>
      </c>
      <c r="BE245" s="442"/>
      <c r="BF245" s="451" t="s">
        <v>207</v>
      </c>
      <c r="BG245" s="452"/>
      <c r="BH245" s="449" t="s">
        <v>207</v>
      </c>
      <c r="BI245" s="453" t="s">
        <v>207</v>
      </c>
      <c r="BJ245" s="520"/>
    </row>
    <row r="246" spans="1:62">
      <c r="A246" s="514" t="s">
        <v>3744</v>
      </c>
      <c r="B246" s="515" t="s">
        <v>3745</v>
      </c>
      <c r="C246" s="516">
        <v>2022</v>
      </c>
      <c r="D246" s="513" t="s">
        <v>716</v>
      </c>
      <c r="E246" s="517">
        <v>1065410</v>
      </c>
      <c r="F246" s="435">
        <v>1065410</v>
      </c>
      <c r="G246" s="436">
        <v>44757</v>
      </c>
      <c r="H246" s="461" t="s">
        <v>3746</v>
      </c>
      <c r="I246" s="462" t="s">
        <v>3745</v>
      </c>
      <c r="J246" s="518" t="s">
        <v>3747</v>
      </c>
      <c r="K246" s="464" t="s">
        <v>3745</v>
      </c>
      <c r="L246" s="518" t="s">
        <v>3747</v>
      </c>
      <c r="M246" s="463" t="s">
        <v>3746</v>
      </c>
      <c r="N246" s="461" t="s">
        <v>70</v>
      </c>
      <c r="O246" s="463" t="s">
        <v>74</v>
      </c>
      <c r="P246" s="437" t="s">
        <v>719</v>
      </c>
      <c r="Q246" s="438"/>
      <c r="R246" s="438"/>
      <c r="S246" s="439"/>
      <c r="T246" s="440">
        <v>2510.8498330259999</v>
      </c>
      <c r="U246" s="441">
        <v>1</v>
      </c>
      <c r="V246" s="441">
        <v>1</v>
      </c>
      <c r="W246" s="442"/>
      <c r="X246" s="443">
        <v>2022</v>
      </c>
      <c r="Y246" s="434">
        <v>2024</v>
      </c>
      <c r="Z246" s="519" t="s">
        <v>3748</v>
      </c>
      <c r="AA246" s="445"/>
      <c r="AB246" s="463"/>
      <c r="AC246" s="446" t="s">
        <v>705</v>
      </c>
      <c r="AD246" s="462" t="s">
        <v>3749</v>
      </c>
      <c r="AE246" s="462" t="s">
        <v>3750</v>
      </c>
      <c r="AF246" s="463" t="s">
        <v>2857</v>
      </c>
      <c r="AG246" s="446"/>
      <c r="AH246" s="463"/>
      <c r="AI246" s="447">
        <v>2021</v>
      </c>
      <c r="AJ246" s="441">
        <v>4112</v>
      </c>
      <c r="AK246" s="441">
        <v>2707</v>
      </c>
      <c r="AL246" s="448">
        <v>0.05</v>
      </c>
      <c r="AM246" s="449" t="s">
        <v>2437</v>
      </c>
      <c r="AN246" s="450">
        <v>2024</v>
      </c>
      <c r="AO246" s="442">
        <v>4112</v>
      </c>
      <c r="AP246" s="451">
        <v>0</v>
      </c>
      <c r="AQ246" s="442">
        <v>1895</v>
      </c>
      <c r="AR246" s="451">
        <v>29.99</v>
      </c>
      <c r="AS246" s="452">
        <v>0.05</v>
      </c>
      <c r="AT246" s="449" t="s">
        <v>2437</v>
      </c>
      <c r="AU246" s="453">
        <v>0</v>
      </c>
      <c r="AV246" s="520" t="s">
        <v>3751</v>
      </c>
      <c r="AW246" s="447">
        <v>2021</v>
      </c>
      <c r="AX246" s="441"/>
      <c r="AY246" s="441" t="s">
        <v>207</v>
      </c>
      <c r="AZ246" s="448" t="s">
        <v>207</v>
      </c>
      <c r="BA246" s="449"/>
      <c r="BB246" s="450">
        <v>2024</v>
      </c>
      <c r="BC246" s="442"/>
      <c r="BD246" s="451" t="s">
        <v>207</v>
      </c>
      <c r="BE246" s="442"/>
      <c r="BF246" s="451" t="s">
        <v>207</v>
      </c>
      <c r="BG246" s="452"/>
      <c r="BH246" s="449" t="s">
        <v>207</v>
      </c>
      <c r="BI246" s="453" t="s">
        <v>207</v>
      </c>
      <c r="BJ246" s="520"/>
    </row>
    <row r="247" spans="1:62">
      <c r="A247" s="514" t="s">
        <v>3752</v>
      </c>
      <c r="B247" s="515" t="s">
        <v>3753</v>
      </c>
      <c r="C247" s="516">
        <v>2022</v>
      </c>
      <c r="D247" s="513" t="s">
        <v>716</v>
      </c>
      <c r="E247" s="517">
        <v>1028411</v>
      </c>
      <c r="F247" s="435">
        <v>1028411</v>
      </c>
      <c r="G247" s="436">
        <v>44769</v>
      </c>
      <c r="H247" s="461" t="s">
        <v>3754</v>
      </c>
      <c r="I247" s="462" t="s">
        <v>3753</v>
      </c>
      <c r="J247" s="518" t="s">
        <v>3755</v>
      </c>
      <c r="K247" s="464" t="s">
        <v>3753</v>
      </c>
      <c r="L247" s="518" t="s">
        <v>3755</v>
      </c>
      <c r="M247" s="463" t="s">
        <v>3754</v>
      </c>
      <c r="N247" s="461" t="s">
        <v>12</v>
      </c>
      <c r="O247" s="463" t="s">
        <v>32</v>
      </c>
      <c r="P247" s="437" t="s">
        <v>719</v>
      </c>
      <c r="Q247" s="438"/>
      <c r="R247" s="438"/>
      <c r="S247" s="439"/>
      <c r="T247" s="440">
        <v>3784.7652012540002</v>
      </c>
      <c r="U247" s="441">
        <v>1</v>
      </c>
      <c r="V247" s="441">
        <v>1</v>
      </c>
      <c r="W247" s="442"/>
      <c r="X247" s="443">
        <v>2022</v>
      </c>
      <c r="Y247" s="434">
        <v>2024</v>
      </c>
      <c r="Z247" s="519" t="s">
        <v>3756</v>
      </c>
      <c r="AA247" s="445"/>
      <c r="AB247" s="463"/>
      <c r="AC247" s="446" t="s">
        <v>705</v>
      </c>
      <c r="AD247" s="462" t="s">
        <v>3757</v>
      </c>
      <c r="AE247" s="462" t="s">
        <v>3758</v>
      </c>
      <c r="AF247" s="463" t="s">
        <v>3759</v>
      </c>
      <c r="AG247" s="446"/>
      <c r="AH247" s="463"/>
      <c r="AI247" s="447">
        <v>2021</v>
      </c>
      <c r="AJ247" s="441">
        <v>6687</v>
      </c>
      <c r="AK247" s="441">
        <v>3153</v>
      </c>
      <c r="AL247" s="448">
        <v>0.61</v>
      </c>
      <c r="AM247" s="449" t="s">
        <v>1152</v>
      </c>
      <c r="AN247" s="450">
        <v>2024</v>
      </c>
      <c r="AO247" s="442">
        <v>6429</v>
      </c>
      <c r="AP247" s="451">
        <v>3.85</v>
      </c>
      <c r="AQ247" s="442">
        <v>3024</v>
      </c>
      <c r="AR247" s="451">
        <v>4.09</v>
      </c>
      <c r="AS247" s="452">
        <v>0.59799999999999998</v>
      </c>
      <c r="AT247" s="449" t="s">
        <v>1152</v>
      </c>
      <c r="AU247" s="453">
        <v>1.96</v>
      </c>
      <c r="AV247" s="520" t="s">
        <v>3760</v>
      </c>
      <c r="AW247" s="447">
        <v>2021</v>
      </c>
      <c r="AX247" s="441"/>
      <c r="AY247" s="441" t="s">
        <v>207</v>
      </c>
      <c r="AZ247" s="448" t="s">
        <v>207</v>
      </c>
      <c r="BA247" s="449"/>
      <c r="BB247" s="450">
        <v>2024</v>
      </c>
      <c r="BC247" s="442"/>
      <c r="BD247" s="451" t="s">
        <v>207</v>
      </c>
      <c r="BE247" s="442"/>
      <c r="BF247" s="451" t="s">
        <v>207</v>
      </c>
      <c r="BG247" s="452"/>
      <c r="BH247" s="449" t="s">
        <v>207</v>
      </c>
      <c r="BI247" s="453" t="s">
        <v>207</v>
      </c>
      <c r="BJ247" s="520"/>
    </row>
    <row r="248" spans="1:62">
      <c r="A248" s="514" t="s">
        <v>3761</v>
      </c>
      <c r="B248" s="515" t="s">
        <v>3762</v>
      </c>
      <c r="C248" s="516">
        <v>2022</v>
      </c>
      <c r="D248" s="513" t="s">
        <v>716</v>
      </c>
      <c r="E248" s="517">
        <v>1029412</v>
      </c>
      <c r="F248" s="435">
        <v>1029412</v>
      </c>
      <c r="G248" s="436">
        <v>44771</v>
      </c>
      <c r="H248" s="461" t="s">
        <v>3763</v>
      </c>
      <c r="I248" s="462" t="s">
        <v>3762</v>
      </c>
      <c r="J248" s="518" t="s">
        <v>3764</v>
      </c>
      <c r="K248" s="464" t="s">
        <v>3762</v>
      </c>
      <c r="L248" s="518" t="s">
        <v>3764</v>
      </c>
      <c r="M248" s="463" t="s">
        <v>3763</v>
      </c>
      <c r="N248" s="461" t="s">
        <v>12</v>
      </c>
      <c r="O248" s="463" t="s">
        <v>33</v>
      </c>
      <c r="P248" s="437" t="s">
        <v>719</v>
      </c>
      <c r="Q248" s="438"/>
      <c r="R248" s="438"/>
      <c r="S248" s="439"/>
      <c r="T248" s="440">
        <v>2920.9409818920008</v>
      </c>
      <c r="U248" s="441">
        <v>4</v>
      </c>
      <c r="V248" s="441">
        <v>1</v>
      </c>
      <c r="W248" s="442"/>
      <c r="X248" s="443">
        <v>2022</v>
      </c>
      <c r="Y248" s="434">
        <v>2024</v>
      </c>
      <c r="Z248" s="519" t="s">
        <v>3765</v>
      </c>
      <c r="AA248" s="445" t="s">
        <v>705</v>
      </c>
      <c r="AB248" s="463" t="s">
        <v>1237</v>
      </c>
      <c r="AC248" s="446"/>
      <c r="AD248" s="462"/>
      <c r="AE248" s="462"/>
      <c r="AF248" s="463"/>
      <c r="AG248" s="446"/>
      <c r="AH248" s="463"/>
      <c r="AI248" s="447">
        <v>2021</v>
      </c>
      <c r="AJ248" s="441">
        <v>5023</v>
      </c>
      <c r="AK248" s="441">
        <v>5109</v>
      </c>
      <c r="AL248" s="448"/>
      <c r="AM248" s="449"/>
      <c r="AN248" s="450">
        <v>2024</v>
      </c>
      <c r="AO248" s="442">
        <v>4814</v>
      </c>
      <c r="AP248" s="451">
        <v>4.16</v>
      </c>
      <c r="AQ248" s="442">
        <v>4900</v>
      </c>
      <c r="AR248" s="451">
        <v>4.09</v>
      </c>
      <c r="AS248" s="452"/>
      <c r="AT248" s="449" t="s">
        <v>207</v>
      </c>
      <c r="AU248" s="453" t="s">
        <v>207</v>
      </c>
      <c r="AV248" s="520" t="s">
        <v>3766</v>
      </c>
      <c r="AW248" s="447">
        <v>2021</v>
      </c>
      <c r="AX248" s="441"/>
      <c r="AY248" s="441" t="s">
        <v>207</v>
      </c>
      <c r="AZ248" s="448" t="s">
        <v>207</v>
      </c>
      <c r="BA248" s="449"/>
      <c r="BB248" s="450">
        <v>2024</v>
      </c>
      <c r="BC248" s="442"/>
      <c r="BD248" s="451" t="s">
        <v>207</v>
      </c>
      <c r="BE248" s="442"/>
      <c r="BF248" s="451" t="s">
        <v>207</v>
      </c>
      <c r="BG248" s="452"/>
      <c r="BH248" s="449" t="s">
        <v>207</v>
      </c>
      <c r="BI248" s="453" t="s">
        <v>207</v>
      </c>
      <c r="BJ248" s="520"/>
    </row>
    <row r="249" spans="1:62">
      <c r="A249" s="514" t="s">
        <v>3767</v>
      </c>
      <c r="B249" s="515" t="s">
        <v>3768</v>
      </c>
      <c r="C249" s="516">
        <v>2022</v>
      </c>
      <c r="D249" s="513" t="s">
        <v>716</v>
      </c>
      <c r="E249" s="517">
        <v>1065413</v>
      </c>
      <c r="F249" s="435">
        <v>1065413</v>
      </c>
      <c r="G249" s="436">
        <v>44732</v>
      </c>
      <c r="H249" s="461" t="s">
        <v>3769</v>
      </c>
      <c r="I249" s="462" t="s">
        <v>3770</v>
      </c>
      <c r="J249" s="518" t="s">
        <v>3771</v>
      </c>
      <c r="K249" s="464" t="s">
        <v>3772</v>
      </c>
      <c r="L249" s="518" t="s">
        <v>3771</v>
      </c>
      <c r="M249" s="463" t="s">
        <v>3769</v>
      </c>
      <c r="N249" s="461" t="s">
        <v>70</v>
      </c>
      <c r="O249" s="463" t="s">
        <v>74</v>
      </c>
      <c r="P249" s="437" t="s">
        <v>719</v>
      </c>
      <c r="Q249" s="438"/>
      <c r="R249" s="438"/>
      <c r="S249" s="439"/>
      <c r="T249" s="440">
        <v>2690</v>
      </c>
      <c r="U249" s="441">
        <v>1</v>
      </c>
      <c r="V249" s="441">
        <v>1</v>
      </c>
      <c r="W249" s="442"/>
      <c r="X249" s="443">
        <v>2022</v>
      </c>
      <c r="Y249" s="434">
        <v>2024</v>
      </c>
      <c r="Z249" s="519" t="s">
        <v>3773</v>
      </c>
      <c r="AA249" s="445"/>
      <c r="AB249" s="463"/>
      <c r="AC249" s="446" t="s">
        <v>705</v>
      </c>
      <c r="AD249" s="462" t="s">
        <v>3774</v>
      </c>
      <c r="AE249" s="462" t="s">
        <v>3775</v>
      </c>
      <c r="AF249" s="463" t="s">
        <v>2923</v>
      </c>
      <c r="AG249" s="446"/>
      <c r="AH249" s="463"/>
      <c r="AI249" s="447">
        <v>2021</v>
      </c>
      <c r="AJ249" s="441">
        <v>4309</v>
      </c>
      <c r="AK249" s="441">
        <v>4507</v>
      </c>
      <c r="AL249" s="448">
        <v>49.27</v>
      </c>
      <c r="AM249" s="449" t="s">
        <v>764</v>
      </c>
      <c r="AN249" s="450">
        <v>2024</v>
      </c>
      <c r="AO249" s="442">
        <v>4181</v>
      </c>
      <c r="AP249" s="451">
        <v>2.97</v>
      </c>
      <c r="AQ249" s="442">
        <v>4372</v>
      </c>
      <c r="AR249" s="451">
        <v>2.99</v>
      </c>
      <c r="AS249" s="452">
        <v>47.81</v>
      </c>
      <c r="AT249" s="449" t="s">
        <v>764</v>
      </c>
      <c r="AU249" s="453">
        <v>2.96</v>
      </c>
      <c r="AV249" s="520" t="s">
        <v>3776</v>
      </c>
      <c r="AW249" s="447">
        <v>2021</v>
      </c>
      <c r="AX249" s="441"/>
      <c r="AY249" s="441" t="s">
        <v>207</v>
      </c>
      <c r="AZ249" s="448" t="s">
        <v>207</v>
      </c>
      <c r="BA249" s="449"/>
      <c r="BB249" s="450">
        <v>2024</v>
      </c>
      <c r="BC249" s="442"/>
      <c r="BD249" s="451" t="s">
        <v>207</v>
      </c>
      <c r="BE249" s="442"/>
      <c r="BF249" s="451" t="s">
        <v>207</v>
      </c>
      <c r="BG249" s="452"/>
      <c r="BH249" s="449" t="s">
        <v>207</v>
      </c>
      <c r="BI249" s="453" t="s">
        <v>207</v>
      </c>
      <c r="BJ249" s="520"/>
    </row>
    <row r="250" spans="1:62">
      <c r="A250" s="514" t="s">
        <v>3777</v>
      </c>
      <c r="B250" s="515" t="s">
        <v>3778</v>
      </c>
      <c r="C250" s="516">
        <v>2022</v>
      </c>
      <c r="D250" s="513" t="s">
        <v>716</v>
      </c>
      <c r="E250" s="517">
        <v>1028414</v>
      </c>
      <c r="F250" s="435">
        <v>1028414</v>
      </c>
      <c r="G250" s="436">
        <v>44771</v>
      </c>
      <c r="H250" s="461" t="s">
        <v>3779</v>
      </c>
      <c r="I250" s="462" t="s">
        <v>3778</v>
      </c>
      <c r="J250" s="518" t="s">
        <v>3780</v>
      </c>
      <c r="K250" s="464" t="s">
        <v>3778</v>
      </c>
      <c r="L250" s="518" t="s">
        <v>3780</v>
      </c>
      <c r="M250" s="463" t="s">
        <v>3781</v>
      </c>
      <c r="N250" s="461" t="s">
        <v>12</v>
      </c>
      <c r="O250" s="463" t="s">
        <v>32</v>
      </c>
      <c r="P250" s="437" t="s">
        <v>719</v>
      </c>
      <c r="Q250" s="438"/>
      <c r="R250" s="438"/>
      <c r="S250" s="439"/>
      <c r="T250" s="440">
        <v>5055.8148502199992</v>
      </c>
      <c r="U250" s="441">
        <v>2</v>
      </c>
      <c r="V250" s="441">
        <v>2</v>
      </c>
      <c r="W250" s="442"/>
      <c r="X250" s="443">
        <v>2022</v>
      </c>
      <c r="Y250" s="434">
        <v>2024</v>
      </c>
      <c r="Z250" s="519" t="s">
        <v>3782</v>
      </c>
      <c r="AA250" s="445"/>
      <c r="AB250" s="463"/>
      <c r="AC250" s="446" t="s">
        <v>705</v>
      </c>
      <c r="AD250" s="462" t="s">
        <v>3783</v>
      </c>
      <c r="AE250" s="462" t="s">
        <v>3784</v>
      </c>
      <c r="AF250" s="463" t="s">
        <v>3785</v>
      </c>
      <c r="AG250" s="446"/>
      <c r="AH250" s="463"/>
      <c r="AI250" s="447">
        <v>2021</v>
      </c>
      <c r="AJ250" s="441">
        <v>9297</v>
      </c>
      <c r="AK250" s="441">
        <v>8940</v>
      </c>
      <c r="AL250" s="448">
        <v>10.63</v>
      </c>
      <c r="AM250" s="449" t="s">
        <v>1152</v>
      </c>
      <c r="AN250" s="450">
        <v>2024</v>
      </c>
      <c r="AO250" s="442">
        <v>8265</v>
      </c>
      <c r="AP250" s="451">
        <v>11.1</v>
      </c>
      <c r="AQ250" s="442">
        <v>7948</v>
      </c>
      <c r="AR250" s="451">
        <v>11.09</v>
      </c>
      <c r="AS250" s="452">
        <v>9.4499999999999993</v>
      </c>
      <c r="AT250" s="449" t="s">
        <v>1152</v>
      </c>
      <c r="AU250" s="453">
        <v>11.1</v>
      </c>
      <c r="AV250" s="520" t="s">
        <v>3786</v>
      </c>
      <c r="AW250" s="447">
        <v>2021</v>
      </c>
      <c r="AX250" s="441"/>
      <c r="AY250" s="441" t="s">
        <v>207</v>
      </c>
      <c r="AZ250" s="448" t="s">
        <v>207</v>
      </c>
      <c r="BA250" s="449"/>
      <c r="BB250" s="450">
        <v>2024</v>
      </c>
      <c r="BC250" s="442"/>
      <c r="BD250" s="451" t="s">
        <v>207</v>
      </c>
      <c r="BE250" s="442"/>
      <c r="BF250" s="451" t="s">
        <v>207</v>
      </c>
      <c r="BG250" s="452"/>
      <c r="BH250" s="449" t="s">
        <v>207</v>
      </c>
      <c r="BI250" s="453" t="s">
        <v>207</v>
      </c>
      <c r="BJ250" s="520"/>
    </row>
    <row r="251" spans="1:62">
      <c r="A251" s="514" t="s">
        <v>3787</v>
      </c>
      <c r="B251" s="515" t="s">
        <v>3788</v>
      </c>
      <c r="C251" s="516">
        <v>2022</v>
      </c>
      <c r="D251" s="513" t="s">
        <v>716</v>
      </c>
      <c r="E251" s="517">
        <v>1056415</v>
      </c>
      <c r="F251" s="435">
        <v>1056415</v>
      </c>
      <c r="G251" s="436">
        <v>44772</v>
      </c>
      <c r="H251" s="461" t="s">
        <v>3789</v>
      </c>
      <c r="I251" s="462" t="s">
        <v>3788</v>
      </c>
      <c r="J251" s="518" t="s">
        <v>3790</v>
      </c>
      <c r="K251" s="464" t="s">
        <v>3788</v>
      </c>
      <c r="L251" s="518" t="s">
        <v>3791</v>
      </c>
      <c r="M251" s="463" t="s">
        <v>3792</v>
      </c>
      <c r="N251" s="461" t="s">
        <v>57</v>
      </c>
      <c r="O251" s="463" t="s">
        <v>64</v>
      </c>
      <c r="P251" s="437" t="s">
        <v>719</v>
      </c>
      <c r="Q251" s="438"/>
      <c r="R251" s="438"/>
      <c r="S251" s="439"/>
      <c r="T251" s="440">
        <v>1635.9493429079996</v>
      </c>
      <c r="U251" s="441">
        <v>44</v>
      </c>
      <c r="V251" s="441">
        <v>0</v>
      </c>
      <c r="W251" s="442"/>
      <c r="X251" s="443">
        <v>2022</v>
      </c>
      <c r="Y251" s="434">
        <v>2024</v>
      </c>
      <c r="Z251" s="519" t="s">
        <v>3793</v>
      </c>
      <c r="AA251" s="445" t="s">
        <v>705</v>
      </c>
      <c r="AB251" s="463" t="s">
        <v>3794</v>
      </c>
      <c r="AC251" s="446"/>
      <c r="AD251" s="462"/>
      <c r="AE251" s="462"/>
      <c r="AF251" s="463"/>
      <c r="AG251" s="446"/>
      <c r="AH251" s="463"/>
      <c r="AI251" s="447">
        <v>2021</v>
      </c>
      <c r="AJ251" s="441">
        <v>2031</v>
      </c>
      <c r="AK251" s="441">
        <v>2022</v>
      </c>
      <c r="AL251" s="448">
        <v>0.2</v>
      </c>
      <c r="AM251" s="449" t="s">
        <v>709</v>
      </c>
      <c r="AN251" s="450">
        <v>2024</v>
      </c>
      <c r="AO251" s="442">
        <v>2011</v>
      </c>
      <c r="AP251" s="451">
        <v>0.98</v>
      </c>
      <c r="AQ251" s="442">
        <v>2002</v>
      </c>
      <c r="AR251" s="451">
        <v>0.98</v>
      </c>
      <c r="AS251" s="452">
        <v>0.2</v>
      </c>
      <c r="AT251" s="449" t="s">
        <v>709</v>
      </c>
      <c r="AU251" s="453">
        <v>0</v>
      </c>
      <c r="AV251" s="520" t="s">
        <v>3795</v>
      </c>
      <c r="AW251" s="447">
        <v>2021</v>
      </c>
      <c r="AX251" s="441"/>
      <c r="AY251" s="441" t="s">
        <v>207</v>
      </c>
      <c r="AZ251" s="448" t="s">
        <v>207</v>
      </c>
      <c r="BA251" s="449"/>
      <c r="BB251" s="450">
        <v>2024</v>
      </c>
      <c r="BC251" s="442"/>
      <c r="BD251" s="451" t="s">
        <v>207</v>
      </c>
      <c r="BE251" s="442"/>
      <c r="BF251" s="451" t="s">
        <v>207</v>
      </c>
      <c r="BG251" s="452"/>
      <c r="BH251" s="449" t="s">
        <v>207</v>
      </c>
      <c r="BI251" s="453" t="s">
        <v>207</v>
      </c>
      <c r="BJ251" s="520"/>
    </row>
    <row r="252" spans="1:62">
      <c r="A252" s="514" t="s">
        <v>3796</v>
      </c>
      <c r="B252" s="515" t="s">
        <v>3797</v>
      </c>
      <c r="C252" s="516">
        <v>2022</v>
      </c>
      <c r="D252" s="513" t="s">
        <v>716</v>
      </c>
      <c r="E252" s="517">
        <v>1028416</v>
      </c>
      <c r="F252" s="435">
        <v>1028416</v>
      </c>
      <c r="G252" s="436">
        <v>44881</v>
      </c>
      <c r="H252" s="461" t="s">
        <v>3798</v>
      </c>
      <c r="I252" s="462" t="s">
        <v>3797</v>
      </c>
      <c r="J252" s="518" t="s">
        <v>3799</v>
      </c>
      <c r="K252" s="464" t="s">
        <v>3797</v>
      </c>
      <c r="L252" s="518" t="s">
        <v>3799</v>
      </c>
      <c r="M252" s="463" t="s">
        <v>3798</v>
      </c>
      <c r="N252" s="461" t="s">
        <v>12</v>
      </c>
      <c r="O252" s="463" t="s">
        <v>32</v>
      </c>
      <c r="P252" s="437" t="s">
        <v>719</v>
      </c>
      <c r="Q252" s="438"/>
      <c r="R252" s="438"/>
      <c r="S252" s="439"/>
      <c r="T252" s="440">
        <v>2796</v>
      </c>
      <c r="U252" s="441">
        <v>1</v>
      </c>
      <c r="V252" s="441">
        <v>1</v>
      </c>
      <c r="W252" s="442"/>
      <c r="X252" s="443">
        <v>2022</v>
      </c>
      <c r="Y252" s="434">
        <v>2024</v>
      </c>
      <c r="Z252" s="519" t="s">
        <v>3800</v>
      </c>
      <c r="AA252" s="445"/>
      <c r="AB252" s="463"/>
      <c r="AC252" s="446" t="s">
        <v>705</v>
      </c>
      <c r="AD252" s="462" t="s">
        <v>3801</v>
      </c>
      <c r="AE252" s="462" t="s">
        <v>3798</v>
      </c>
      <c r="AF252" s="463" t="s">
        <v>3802</v>
      </c>
      <c r="AG252" s="446"/>
      <c r="AH252" s="463"/>
      <c r="AI252" s="447">
        <v>2021</v>
      </c>
      <c r="AJ252" s="441">
        <v>5034</v>
      </c>
      <c r="AK252" s="441">
        <v>4988.9530201342286</v>
      </c>
      <c r="AL252" s="448"/>
      <c r="AM252" s="449"/>
      <c r="AN252" s="450">
        <v>2024</v>
      </c>
      <c r="AO252" s="442">
        <v>3902</v>
      </c>
      <c r="AP252" s="451">
        <v>22.48</v>
      </c>
      <c r="AQ252" s="442">
        <v>3867</v>
      </c>
      <c r="AR252" s="451">
        <v>22.48</v>
      </c>
      <c r="AS252" s="452"/>
      <c r="AT252" s="449" t="s">
        <v>207</v>
      </c>
      <c r="AU252" s="453" t="s">
        <v>207</v>
      </c>
      <c r="AV252" s="520" t="s">
        <v>3803</v>
      </c>
      <c r="AW252" s="447">
        <v>2021</v>
      </c>
      <c r="AX252" s="441"/>
      <c r="AY252" s="441" t="s">
        <v>207</v>
      </c>
      <c r="AZ252" s="448" t="s">
        <v>207</v>
      </c>
      <c r="BA252" s="449"/>
      <c r="BB252" s="450">
        <v>2024</v>
      </c>
      <c r="BC252" s="442"/>
      <c r="BD252" s="451" t="s">
        <v>207</v>
      </c>
      <c r="BE252" s="442"/>
      <c r="BF252" s="451" t="s">
        <v>207</v>
      </c>
      <c r="BG252" s="452"/>
      <c r="BH252" s="449" t="s">
        <v>207</v>
      </c>
      <c r="BI252" s="453" t="s">
        <v>207</v>
      </c>
      <c r="BJ252" s="520"/>
    </row>
  </sheetData>
  <autoFilter ref="A1:BJ252"/>
  <phoneticPr fontId="9"/>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L314"/>
  <sheetViews>
    <sheetView workbookViewId="0">
      <pane xSplit="2" ySplit="1" topLeftCell="C2" activePane="bottomRight" state="frozen"/>
      <selection activeCell="B2" sqref="B2"/>
      <selection pane="topRight" activeCell="B2" sqref="B2"/>
      <selection pane="bottomLeft" activeCell="B2" sqref="B2"/>
      <selection pane="bottomRight"/>
    </sheetView>
  </sheetViews>
  <sheetFormatPr defaultRowHeight="13.5"/>
  <sheetData>
    <row r="1" spans="1:116" ht="51.75">
      <c r="A1" s="466" t="s">
        <v>625</v>
      </c>
      <c r="B1" s="467" t="s">
        <v>626</v>
      </c>
      <c r="C1" s="468" t="s">
        <v>627</v>
      </c>
      <c r="D1" s="467" t="s">
        <v>628</v>
      </c>
      <c r="E1" s="469" t="s">
        <v>3217</v>
      </c>
      <c r="F1" s="470" t="s">
        <v>629</v>
      </c>
      <c r="G1" s="471" t="s">
        <v>630</v>
      </c>
      <c r="H1" s="472" t="s">
        <v>132</v>
      </c>
      <c r="I1" s="468" t="s">
        <v>631</v>
      </c>
      <c r="J1" s="471" t="s">
        <v>632</v>
      </c>
      <c r="K1" s="473" t="s">
        <v>633</v>
      </c>
      <c r="L1" s="468" t="s">
        <v>634</v>
      </c>
      <c r="M1" s="474" t="s">
        <v>635</v>
      </c>
      <c r="N1" s="475" t="s">
        <v>636</v>
      </c>
      <c r="O1" s="474" t="s">
        <v>637</v>
      </c>
      <c r="P1" s="475" t="s">
        <v>638</v>
      </c>
      <c r="Q1" s="468" t="s">
        <v>639</v>
      </c>
      <c r="R1" s="468" t="s">
        <v>640</v>
      </c>
      <c r="S1" s="474" t="s">
        <v>641</v>
      </c>
      <c r="T1" s="476" t="s">
        <v>3218</v>
      </c>
      <c r="U1" s="477" t="s">
        <v>642</v>
      </c>
      <c r="V1" s="477" t="s">
        <v>643</v>
      </c>
      <c r="W1" s="478" t="s">
        <v>644</v>
      </c>
      <c r="X1" s="473" t="s">
        <v>645</v>
      </c>
      <c r="Y1" s="471" t="s">
        <v>646</v>
      </c>
      <c r="Z1" s="479" t="s">
        <v>647</v>
      </c>
      <c r="AA1" s="473" t="s">
        <v>648</v>
      </c>
      <c r="AB1" s="471" t="s">
        <v>649</v>
      </c>
      <c r="AC1" s="480" t="s">
        <v>650</v>
      </c>
      <c r="AD1" s="468" t="s">
        <v>651</v>
      </c>
      <c r="AE1" s="468" t="s">
        <v>652</v>
      </c>
      <c r="AF1" s="471" t="s">
        <v>653</v>
      </c>
      <c r="AG1" s="480" t="s">
        <v>654</v>
      </c>
      <c r="AH1" s="471" t="s">
        <v>655</v>
      </c>
      <c r="AI1" s="473" t="s">
        <v>656</v>
      </c>
      <c r="AJ1" s="481" t="s">
        <v>657</v>
      </c>
      <c r="AK1" s="481" t="s">
        <v>658</v>
      </c>
      <c r="AL1" s="471" t="s">
        <v>659</v>
      </c>
      <c r="AM1" s="482" t="s">
        <v>660</v>
      </c>
      <c r="AN1" s="480" t="s">
        <v>661</v>
      </c>
      <c r="AO1" s="471" t="s">
        <v>662</v>
      </c>
      <c r="AP1" s="482" t="s">
        <v>663</v>
      </c>
      <c r="AQ1" s="471" t="s">
        <v>664</v>
      </c>
      <c r="AR1" s="482" t="s">
        <v>665</v>
      </c>
      <c r="AS1" s="471" t="s">
        <v>666</v>
      </c>
      <c r="AT1" s="483" t="s">
        <v>667</v>
      </c>
      <c r="AU1" s="484" t="s">
        <v>668</v>
      </c>
      <c r="AV1" s="480" t="s">
        <v>669</v>
      </c>
      <c r="AW1" s="471" t="s">
        <v>670</v>
      </c>
      <c r="AX1" s="482" t="s">
        <v>671</v>
      </c>
      <c r="AY1" s="471" t="s">
        <v>672</v>
      </c>
      <c r="AZ1" s="482" t="s">
        <v>673</v>
      </c>
      <c r="BA1" s="471" t="s">
        <v>674</v>
      </c>
      <c r="BB1" s="483" t="s">
        <v>675</v>
      </c>
      <c r="BC1" s="484" t="s">
        <v>676</v>
      </c>
      <c r="BD1" s="480" t="s">
        <v>677</v>
      </c>
      <c r="BE1" s="471" t="s">
        <v>678</v>
      </c>
      <c r="BF1" s="482" t="s">
        <v>679</v>
      </c>
      <c r="BG1" s="471" t="s">
        <v>680</v>
      </c>
      <c r="BH1" s="482" t="s">
        <v>681</v>
      </c>
      <c r="BI1" s="471" t="s">
        <v>682</v>
      </c>
      <c r="BJ1" s="483" t="s">
        <v>683</v>
      </c>
      <c r="BK1" s="484" t="s">
        <v>684</v>
      </c>
      <c r="BL1" s="480" t="s">
        <v>685</v>
      </c>
      <c r="BM1" s="471" t="s">
        <v>686</v>
      </c>
      <c r="BN1" s="482" t="s">
        <v>687</v>
      </c>
      <c r="BO1" s="471" t="s">
        <v>688</v>
      </c>
      <c r="BP1" s="482" t="s">
        <v>689</v>
      </c>
      <c r="BQ1" s="471" t="s">
        <v>690</v>
      </c>
      <c r="BR1" s="483" t="s">
        <v>691</v>
      </c>
      <c r="BS1" s="483" t="s">
        <v>692</v>
      </c>
      <c r="BT1" s="485" t="s">
        <v>693</v>
      </c>
      <c r="BU1" s="486" t="s">
        <v>694</v>
      </c>
      <c r="BV1" s="487" t="s">
        <v>695</v>
      </c>
      <c r="BW1" s="486" t="s">
        <v>696</v>
      </c>
      <c r="BX1" s="475" t="s">
        <v>656</v>
      </c>
      <c r="BY1" s="481" t="s">
        <v>697</v>
      </c>
      <c r="BZ1" s="481" t="s">
        <v>658</v>
      </c>
      <c r="CA1" s="471" t="s">
        <v>659</v>
      </c>
      <c r="CB1" s="482" t="s">
        <v>660</v>
      </c>
      <c r="CC1" s="480" t="s">
        <v>661</v>
      </c>
      <c r="CD1" s="471" t="s">
        <v>662</v>
      </c>
      <c r="CE1" s="482" t="s">
        <v>663</v>
      </c>
      <c r="CF1" s="471" t="s">
        <v>664</v>
      </c>
      <c r="CG1" s="482" t="s">
        <v>665</v>
      </c>
      <c r="CH1" s="471" t="s">
        <v>666</v>
      </c>
      <c r="CI1" s="483" t="s">
        <v>667</v>
      </c>
      <c r="CJ1" s="484" t="s">
        <v>668</v>
      </c>
      <c r="CK1" s="480" t="s">
        <v>669</v>
      </c>
      <c r="CL1" s="471" t="s">
        <v>670</v>
      </c>
      <c r="CM1" s="482" t="s">
        <v>671</v>
      </c>
      <c r="CN1" s="471" t="s">
        <v>672</v>
      </c>
      <c r="CO1" s="482" t="s">
        <v>673</v>
      </c>
      <c r="CP1" s="471" t="s">
        <v>674</v>
      </c>
      <c r="CQ1" s="483" t="s">
        <v>675</v>
      </c>
      <c r="CR1" s="484" t="s">
        <v>676</v>
      </c>
      <c r="CS1" s="480" t="s">
        <v>677</v>
      </c>
      <c r="CT1" s="471" t="s">
        <v>678</v>
      </c>
      <c r="CU1" s="482" t="s">
        <v>679</v>
      </c>
      <c r="CV1" s="471" t="s">
        <v>680</v>
      </c>
      <c r="CW1" s="482" t="s">
        <v>681</v>
      </c>
      <c r="CX1" s="471" t="s">
        <v>682</v>
      </c>
      <c r="CY1" s="483" t="s">
        <v>683</v>
      </c>
      <c r="CZ1" s="484" t="s">
        <v>684</v>
      </c>
      <c r="DA1" s="480" t="s">
        <v>685</v>
      </c>
      <c r="DB1" s="471" t="s">
        <v>686</v>
      </c>
      <c r="DC1" s="482" t="s">
        <v>687</v>
      </c>
      <c r="DD1" s="471" t="s">
        <v>688</v>
      </c>
      <c r="DE1" s="482" t="s">
        <v>689</v>
      </c>
      <c r="DF1" s="471" t="s">
        <v>690</v>
      </c>
      <c r="DG1" s="483" t="s">
        <v>691</v>
      </c>
      <c r="DH1" s="483" t="s">
        <v>692</v>
      </c>
      <c r="DI1" s="485" t="s">
        <v>693</v>
      </c>
      <c r="DJ1" s="486" t="s">
        <v>694</v>
      </c>
      <c r="DK1" s="487" t="s">
        <v>695</v>
      </c>
      <c r="DL1" s="486" t="s">
        <v>696</v>
      </c>
    </row>
    <row r="2" spans="1:116">
      <c r="A2" s="458" t="s">
        <v>698</v>
      </c>
      <c r="B2" s="459" t="s">
        <v>699</v>
      </c>
      <c r="C2" s="434">
        <v>2019</v>
      </c>
      <c r="D2" s="434" t="s">
        <v>700</v>
      </c>
      <c r="E2" s="460">
        <v>2076001</v>
      </c>
      <c r="F2" s="435">
        <v>2076001</v>
      </c>
      <c r="G2" s="436">
        <v>44798</v>
      </c>
      <c r="H2" s="461" t="s">
        <v>701</v>
      </c>
      <c r="I2" s="462" t="s">
        <v>699</v>
      </c>
      <c r="J2" s="463" t="s">
        <v>702</v>
      </c>
      <c r="K2" s="464" t="s">
        <v>699</v>
      </c>
      <c r="L2" s="462" t="s">
        <v>702</v>
      </c>
      <c r="M2" s="463" t="s">
        <v>703</v>
      </c>
      <c r="N2" s="461" t="s">
        <v>86</v>
      </c>
      <c r="O2" s="463" t="s">
        <v>88</v>
      </c>
      <c r="P2" s="437"/>
      <c r="Q2" s="438" t="s">
        <v>704</v>
      </c>
      <c r="R2" s="438"/>
      <c r="S2" s="439"/>
      <c r="T2" s="440">
        <v>1739</v>
      </c>
      <c r="U2" s="441">
        <v>79</v>
      </c>
      <c r="V2" s="441">
        <v>0</v>
      </c>
      <c r="W2" s="442"/>
      <c r="X2" s="443">
        <v>2019</v>
      </c>
      <c r="Y2" s="434">
        <v>2021</v>
      </c>
      <c r="Z2" s="444">
        <v>2021</v>
      </c>
      <c r="AA2" s="445"/>
      <c r="AB2" s="463"/>
      <c r="AC2" s="446" t="s">
        <v>705</v>
      </c>
      <c r="AD2" s="462" t="s">
        <v>706</v>
      </c>
      <c r="AE2" s="462" t="s">
        <v>707</v>
      </c>
      <c r="AF2" s="463" t="s">
        <v>708</v>
      </c>
      <c r="AG2" s="446"/>
      <c r="AH2" s="463"/>
      <c r="AI2" s="447">
        <v>2018</v>
      </c>
      <c r="AJ2" s="441">
        <v>3425</v>
      </c>
      <c r="AK2" s="441">
        <v>3396</v>
      </c>
      <c r="AL2" s="448">
        <v>0.59</v>
      </c>
      <c r="AM2" s="449" t="s">
        <v>709</v>
      </c>
      <c r="AN2" s="450">
        <v>2021</v>
      </c>
      <c r="AO2" s="442">
        <v>3322</v>
      </c>
      <c r="AP2" s="451">
        <v>3</v>
      </c>
      <c r="AQ2" s="442">
        <v>3225</v>
      </c>
      <c r="AR2" s="451">
        <v>5.03</v>
      </c>
      <c r="AS2" s="452">
        <v>0.57230000000000003</v>
      </c>
      <c r="AT2" s="449" t="s">
        <v>709</v>
      </c>
      <c r="AU2" s="453">
        <v>2.99</v>
      </c>
      <c r="AV2" s="450">
        <v>2019</v>
      </c>
      <c r="AW2" s="442">
        <v>6513</v>
      </c>
      <c r="AX2" s="451">
        <v>-90.17</v>
      </c>
      <c r="AY2" s="442">
        <v>6294</v>
      </c>
      <c r="AZ2" s="451">
        <v>-85.34</v>
      </c>
      <c r="BA2" s="452">
        <v>0.63</v>
      </c>
      <c r="BB2" s="449" t="s">
        <v>709</v>
      </c>
      <c r="BC2" s="453">
        <v>-6.78</v>
      </c>
      <c r="BD2" s="450">
        <v>2020</v>
      </c>
      <c r="BE2" s="442">
        <v>4198</v>
      </c>
      <c r="BF2" s="451">
        <v>-22.57</v>
      </c>
      <c r="BG2" s="442">
        <v>3938</v>
      </c>
      <c r="BH2" s="451">
        <v>-15.96</v>
      </c>
      <c r="BI2" s="452">
        <v>0.91</v>
      </c>
      <c r="BJ2" s="449" t="s">
        <v>709</v>
      </c>
      <c r="BK2" s="453">
        <v>-54.24</v>
      </c>
      <c r="BL2" s="450">
        <v>2021</v>
      </c>
      <c r="BM2" s="442">
        <v>3100</v>
      </c>
      <c r="BN2" s="451">
        <v>9.48</v>
      </c>
      <c r="BO2" s="442">
        <v>3058</v>
      </c>
      <c r="BP2" s="451">
        <v>9.9499999999999993</v>
      </c>
      <c r="BQ2" s="452">
        <v>0.93</v>
      </c>
      <c r="BR2" s="449" t="s">
        <v>709</v>
      </c>
      <c r="BS2" s="453">
        <v>-57.63</v>
      </c>
      <c r="BT2" s="454" t="s">
        <v>710</v>
      </c>
      <c r="BU2" s="465" t="s">
        <v>765</v>
      </c>
      <c r="BV2" s="455" t="s">
        <v>712</v>
      </c>
      <c r="BW2" s="456" t="s">
        <v>713</v>
      </c>
      <c r="BX2" s="457">
        <v>2018</v>
      </c>
      <c r="BY2" s="441"/>
      <c r="BZ2" s="441"/>
      <c r="CA2" s="448"/>
      <c r="CB2" s="449"/>
      <c r="CC2" s="450">
        <v>2021</v>
      </c>
      <c r="CD2" s="442"/>
      <c r="CE2" s="451" t="s">
        <v>207</v>
      </c>
      <c r="CF2" s="442"/>
      <c r="CG2" s="451" t="s">
        <v>207</v>
      </c>
      <c r="CH2" s="452"/>
      <c r="CI2" s="449" t="s">
        <v>207</v>
      </c>
      <c r="CJ2" s="453"/>
      <c r="CK2" s="450">
        <v>2019</v>
      </c>
      <c r="CL2" s="442"/>
      <c r="CM2" s="451" t="s">
        <v>207</v>
      </c>
      <c r="CN2" s="442" t="s">
        <v>207</v>
      </c>
      <c r="CO2" s="451" t="s">
        <v>207</v>
      </c>
      <c r="CP2" s="452"/>
      <c r="CQ2" s="449" t="s">
        <v>207</v>
      </c>
      <c r="CR2" s="453" t="s">
        <v>207</v>
      </c>
      <c r="CS2" s="450">
        <v>2020</v>
      </c>
      <c r="CT2" s="442"/>
      <c r="CU2" s="451" t="s">
        <v>207</v>
      </c>
      <c r="CV2" s="442" t="s">
        <v>207</v>
      </c>
      <c r="CW2" s="451" t="s">
        <v>207</v>
      </c>
      <c r="CX2" s="452"/>
      <c r="CY2" s="449" t="s">
        <v>207</v>
      </c>
      <c r="CZ2" s="453" t="s">
        <v>207</v>
      </c>
      <c r="DA2" s="450">
        <v>2021</v>
      </c>
      <c r="DB2" s="442"/>
      <c r="DC2" s="451" t="s">
        <v>207</v>
      </c>
      <c r="DD2" s="442" t="s">
        <v>207</v>
      </c>
      <c r="DE2" s="451" t="s">
        <v>207</v>
      </c>
      <c r="DF2" s="452"/>
      <c r="DG2" s="449" t="s">
        <v>207</v>
      </c>
      <c r="DH2" s="453" t="s">
        <v>207</v>
      </c>
      <c r="DI2" s="454" t="s">
        <v>207</v>
      </c>
      <c r="DJ2" s="465" t="s">
        <v>207</v>
      </c>
      <c r="DK2" s="455" t="s">
        <v>207</v>
      </c>
      <c r="DL2" s="456"/>
    </row>
    <row r="3" spans="1:116">
      <c r="A3" s="458" t="s">
        <v>714</v>
      </c>
      <c r="B3" s="459" t="s">
        <v>715</v>
      </c>
      <c r="C3" s="434">
        <v>2019</v>
      </c>
      <c r="D3" s="434" t="s">
        <v>716</v>
      </c>
      <c r="E3" s="460">
        <v>1060004</v>
      </c>
      <c r="F3" s="435">
        <v>1060004</v>
      </c>
      <c r="G3" s="436">
        <v>44771</v>
      </c>
      <c r="H3" s="461" t="s">
        <v>717</v>
      </c>
      <c r="I3" s="462" t="s">
        <v>715</v>
      </c>
      <c r="J3" s="463" t="s">
        <v>718</v>
      </c>
      <c r="K3" s="464" t="s">
        <v>715</v>
      </c>
      <c r="L3" s="462" t="s">
        <v>718</v>
      </c>
      <c r="M3" s="463" t="s">
        <v>717</v>
      </c>
      <c r="N3" s="461" t="s">
        <v>57</v>
      </c>
      <c r="O3" s="463" t="s">
        <v>68</v>
      </c>
      <c r="P3" s="437" t="s">
        <v>719</v>
      </c>
      <c r="Q3" s="438"/>
      <c r="R3" s="438"/>
      <c r="S3" s="439"/>
      <c r="T3" s="440">
        <v>4841.286666</v>
      </c>
      <c r="U3" s="441">
        <v>128</v>
      </c>
      <c r="V3" s="441">
        <v>0</v>
      </c>
      <c r="W3" s="442"/>
      <c r="X3" s="443">
        <v>2019</v>
      </c>
      <c r="Y3" s="434">
        <v>2021</v>
      </c>
      <c r="Z3" s="444">
        <v>2021</v>
      </c>
      <c r="AA3" s="445"/>
      <c r="AB3" s="463"/>
      <c r="AC3" s="446" t="s">
        <v>705</v>
      </c>
      <c r="AD3" s="462" t="s">
        <v>720</v>
      </c>
      <c r="AE3" s="462" t="s">
        <v>717</v>
      </c>
      <c r="AF3" s="463" t="s">
        <v>721</v>
      </c>
      <c r="AG3" s="446"/>
      <c r="AH3" s="463"/>
      <c r="AI3" s="447">
        <v>2018</v>
      </c>
      <c r="AJ3" s="441">
        <v>9536</v>
      </c>
      <c r="AK3" s="441">
        <v>9487</v>
      </c>
      <c r="AL3" s="448">
        <v>11.4</v>
      </c>
      <c r="AM3" s="449" t="s">
        <v>722</v>
      </c>
      <c r="AN3" s="450">
        <v>2021</v>
      </c>
      <c r="AO3" s="442">
        <v>9536</v>
      </c>
      <c r="AP3" s="451">
        <v>0</v>
      </c>
      <c r="AQ3" s="442">
        <v>9487</v>
      </c>
      <c r="AR3" s="451">
        <v>0</v>
      </c>
      <c r="AS3" s="452">
        <v>11.3</v>
      </c>
      <c r="AT3" s="449" t="s">
        <v>722</v>
      </c>
      <c r="AU3" s="453">
        <v>0.87</v>
      </c>
      <c r="AV3" s="450">
        <v>2019</v>
      </c>
      <c r="AW3" s="442">
        <v>8752</v>
      </c>
      <c r="AX3" s="451">
        <v>8.2200000000000006</v>
      </c>
      <c r="AY3" s="442">
        <v>8556</v>
      </c>
      <c r="AZ3" s="451">
        <v>9.81</v>
      </c>
      <c r="BA3" s="452">
        <v>12.09</v>
      </c>
      <c r="BB3" s="449" t="s">
        <v>722</v>
      </c>
      <c r="BC3" s="453">
        <v>-6.06</v>
      </c>
      <c r="BD3" s="450">
        <v>2020</v>
      </c>
      <c r="BE3" s="442">
        <v>9294</v>
      </c>
      <c r="BF3" s="451">
        <v>2.5299999999999998</v>
      </c>
      <c r="BG3" s="442">
        <v>8471</v>
      </c>
      <c r="BH3" s="451">
        <v>10.7</v>
      </c>
      <c r="BI3" s="452">
        <v>12.46</v>
      </c>
      <c r="BJ3" s="449" t="s">
        <v>722</v>
      </c>
      <c r="BK3" s="453">
        <v>-9.3000000000000007</v>
      </c>
      <c r="BL3" s="450">
        <v>2021</v>
      </c>
      <c r="BM3" s="442">
        <v>8463</v>
      </c>
      <c r="BN3" s="451">
        <v>11.25</v>
      </c>
      <c r="BO3" s="442">
        <v>8473</v>
      </c>
      <c r="BP3" s="451">
        <v>10.68</v>
      </c>
      <c r="BQ3" s="452">
        <v>10.79</v>
      </c>
      <c r="BR3" s="449" t="s">
        <v>722</v>
      </c>
      <c r="BS3" s="453">
        <v>5.35</v>
      </c>
      <c r="BT3" s="454" t="s">
        <v>723</v>
      </c>
      <c r="BU3" s="465" t="s">
        <v>765</v>
      </c>
      <c r="BV3" s="455" t="s">
        <v>724</v>
      </c>
      <c r="BW3" s="456"/>
      <c r="BX3" s="457">
        <v>2018</v>
      </c>
      <c r="BY3" s="441"/>
      <c r="BZ3" s="441"/>
      <c r="CA3" s="448"/>
      <c r="CB3" s="449"/>
      <c r="CC3" s="450">
        <v>2021</v>
      </c>
      <c r="CD3" s="442"/>
      <c r="CE3" s="451" t="s">
        <v>207</v>
      </c>
      <c r="CF3" s="442"/>
      <c r="CG3" s="451" t="s">
        <v>207</v>
      </c>
      <c r="CH3" s="452"/>
      <c r="CI3" s="449" t="s">
        <v>207</v>
      </c>
      <c r="CJ3" s="453"/>
      <c r="CK3" s="450">
        <v>2019</v>
      </c>
      <c r="CL3" s="442"/>
      <c r="CM3" s="451" t="s">
        <v>207</v>
      </c>
      <c r="CN3" s="442" t="s">
        <v>207</v>
      </c>
      <c r="CO3" s="451" t="s">
        <v>207</v>
      </c>
      <c r="CP3" s="452"/>
      <c r="CQ3" s="449" t="s">
        <v>207</v>
      </c>
      <c r="CR3" s="453" t="s">
        <v>207</v>
      </c>
      <c r="CS3" s="450">
        <v>2020</v>
      </c>
      <c r="CT3" s="442"/>
      <c r="CU3" s="451" t="s">
        <v>207</v>
      </c>
      <c r="CV3" s="442" t="s">
        <v>207</v>
      </c>
      <c r="CW3" s="451" t="s">
        <v>207</v>
      </c>
      <c r="CX3" s="452"/>
      <c r="CY3" s="449" t="s">
        <v>207</v>
      </c>
      <c r="CZ3" s="453" t="s">
        <v>207</v>
      </c>
      <c r="DA3" s="450">
        <v>2021</v>
      </c>
      <c r="DB3" s="442"/>
      <c r="DC3" s="451" t="s">
        <v>207</v>
      </c>
      <c r="DD3" s="442" t="s">
        <v>207</v>
      </c>
      <c r="DE3" s="451" t="s">
        <v>207</v>
      </c>
      <c r="DF3" s="452"/>
      <c r="DG3" s="449" t="s">
        <v>207</v>
      </c>
      <c r="DH3" s="453" t="s">
        <v>207</v>
      </c>
      <c r="DI3" s="454" t="s">
        <v>207</v>
      </c>
      <c r="DJ3" s="465" t="s">
        <v>207</v>
      </c>
      <c r="DK3" s="455" t="s">
        <v>207</v>
      </c>
      <c r="DL3" s="456"/>
    </row>
    <row r="4" spans="1:116">
      <c r="A4" s="458" t="s">
        <v>725</v>
      </c>
      <c r="B4" s="459" t="s">
        <v>726</v>
      </c>
      <c r="C4" s="434">
        <v>2019</v>
      </c>
      <c r="D4" s="434" t="s">
        <v>716</v>
      </c>
      <c r="E4" s="460">
        <v>1075005</v>
      </c>
      <c r="F4" s="435">
        <v>1075005</v>
      </c>
      <c r="G4" s="436">
        <v>44718</v>
      </c>
      <c r="H4" s="461" t="s">
        <v>727</v>
      </c>
      <c r="I4" s="462" t="s">
        <v>726</v>
      </c>
      <c r="J4" s="463" t="s">
        <v>728</v>
      </c>
      <c r="K4" s="464" t="s">
        <v>726</v>
      </c>
      <c r="L4" s="462" t="s">
        <v>728</v>
      </c>
      <c r="M4" s="463" t="s">
        <v>727</v>
      </c>
      <c r="N4" s="461" t="s">
        <v>86</v>
      </c>
      <c r="O4" s="463" t="s">
        <v>87</v>
      </c>
      <c r="P4" s="437" t="s">
        <v>719</v>
      </c>
      <c r="Q4" s="438"/>
      <c r="R4" s="438"/>
      <c r="S4" s="439"/>
      <c r="T4" s="440">
        <v>1984.5055560000001</v>
      </c>
      <c r="U4" s="441">
        <v>5</v>
      </c>
      <c r="V4" s="441">
        <v>1</v>
      </c>
      <c r="W4" s="442"/>
      <c r="X4" s="443">
        <v>2019</v>
      </c>
      <c r="Y4" s="434">
        <v>2021</v>
      </c>
      <c r="Z4" s="444">
        <v>2021</v>
      </c>
      <c r="AA4" s="445"/>
      <c r="AB4" s="463"/>
      <c r="AC4" s="446" t="s">
        <v>705</v>
      </c>
      <c r="AD4" s="462" t="s">
        <v>729</v>
      </c>
      <c r="AE4" s="462" t="s">
        <v>730</v>
      </c>
      <c r="AF4" s="463" t="s">
        <v>731</v>
      </c>
      <c r="AG4" s="446"/>
      <c r="AH4" s="463"/>
      <c r="AI4" s="447">
        <v>2018</v>
      </c>
      <c r="AJ4" s="441">
        <v>4388</v>
      </c>
      <c r="AK4" s="441">
        <v>4339</v>
      </c>
      <c r="AL4" s="448">
        <v>12.32</v>
      </c>
      <c r="AM4" s="449" t="s">
        <v>732</v>
      </c>
      <c r="AN4" s="450">
        <v>2021</v>
      </c>
      <c r="AO4" s="442">
        <v>4344</v>
      </c>
      <c r="AP4" s="451">
        <v>1</v>
      </c>
      <c r="AQ4" s="442">
        <v>4297</v>
      </c>
      <c r="AR4" s="451">
        <v>0.96</v>
      </c>
      <c r="AS4" s="452">
        <v>12.2</v>
      </c>
      <c r="AT4" s="449" t="s">
        <v>732</v>
      </c>
      <c r="AU4" s="453">
        <v>0.97</v>
      </c>
      <c r="AV4" s="450">
        <v>2019</v>
      </c>
      <c r="AW4" s="442">
        <v>4199</v>
      </c>
      <c r="AX4" s="451">
        <v>4.3</v>
      </c>
      <c r="AY4" s="442">
        <v>4128</v>
      </c>
      <c r="AZ4" s="451">
        <v>4.8600000000000003</v>
      </c>
      <c r="BA4" s="452">
        <v>11.78</v>
      </c>
      <c r="BB4" s="449" t="s">
        <v>732</v>
      </c>
      <c r="BC4" s="453">
        <v>4.38</v>
      </c>
      <c r="BD4" s="450">
        <v>2020</v>
      </c>
      <c r="BE4" s="442">
        <v>3494</v>
      </c>
      <c r="BF4" s="451">
        <v>20.37</v>
      </c>
      <c r="BG4" s="442">
        <v>3389</v>
      </c>
      <c r="BH4" s="451">
        <v>21.89</v>
      </c>
      <c r="BI4" s="452">
        <v>9.81</v>
      </c>
      <c r="BJ4" s="449" t="s">
        <v>732</v>
      </c>
      <c r="BK4" s="453">
        <v>20.37</v>
      </c>
      <c r="BL4" s="450">
        <v>2021</v>
      </c>
      <c r="BM4" s="442">
        <v>3750</v>
      </c>
      <c r="BN4" s="451">
        <v>14.53</v>
      </c>
      <c r="BO4" s="442">
        <v>3402</v>
      </c>
      <c r="BP4" s="451">
        <v>21.59</v>
      </c>
      <c r="BQ4" s="452">
        <v>10.52</v>
      </c>
      <c r="BR4" s="449" t="s">
        <v>732</v>
      </c>
      <c r="BS4" s="453">
        <v>14.61</v>
      </c>
      <c r="BT4" s="454" t="s">
        <v>723</v>
      </c>
      <c r="BU4" s="465" t="s">
        <v>765</v>
      </c>
      <c r="BV4" s="455" t="s">
        <v>733</v>
      </c>
      <c r="BW4" s="456"/>
      <c r="BX4" s="457">
        <v>2018</v>
      </c>
      <c r="BY4" s="441"/>
      <c r="BZ4" s="441"/>
      <c r="CA4" s="448"/>
      <c r="CB4" s="449"/>
      <c r="CC4" s="450">
        <v>2021</v>
      </c>
      <c r="CD4" s="442"/>
      <c r="CE4" s="451" t="s">
        <v>207</v>
      </c>
      <c r="CF4" s="442"/>
      <c r="CG4" s="451" t="s">
        <v>207</v>
      </c>
      <c r="CH4" s="452"/>
      <c r="CI4" s="449" t="s">
        <v>207</v>
      </c>
      <c r="CJ4" s="453"/>
      <c r="CK4" s="450">
        <v>2019</v>
      </c>
      <c r="CL4" s="442"/>
      <c r="CM4" s="451" t="s">
        <v>207</v>
      </c>
      <c r="CN4" s="442" t="s">
        <v>207</v>
      </c>
      <c r="CO4" s="451" t="s">
        <v>207</v>
      </c>
      <c r="CP4" s="452"/>
      <c r="CQ4" s="449" t="s">
        <v>207</v>
      </c>
      <c r="CR4" s="453" t="s">
        <v>207</v>
      </c>
      <c r="CS4" s="450">
        <v>2020</v>
      </c>
      <c r="CT4" s="442"/>
      <c r="CU4" s="451" t="s">
        <v>207</v>
      </c>
      <c r="CV4" s="442" t="s">
        <v>207</v>
      </c>
      <c r="CW4" s="451" t="s">
        <v>207</v>
      </c>
      <c r="CX4" s="452"/>
      <c r="CY4" s="449" t="s">
        <v>207</v>
      </c>
      <c r="CZ4" s="453" t="s">
        <v>207</v>
      </c>
      <c r="DA4" s="450">
        <v>2021</v>
      </c>
      <c r="DB4" s="442"/>
      <c r="DC4" s="451" t="s">
        <v>207</v>
      </c>
      <c r="DD4" s="442" t="s">
        <v>207</v>
      </c>
      <c r="DE4" s="451" t="s">
        <v>207</v>
      </c>
      <c r="DF4" s="452"/>
      <c r="DG4" s="449" t="s">
        <v>207</v>
      </c>
      <c r="DH4" s="453" t="s">
        <v>207</v>
      </c>
      <c r="DI4" s="454" t="s">
        <v>207</v>
      </c>
      <c r="DJ4" s="465" t="s">
        <v>207</v>
      </c>
      <c r="DK4" s="455" t="s">
        <v>207</v>
      </c>
      <c r="DL4" s="456"/>
    </row>
    <row r="5" spans="1:116">
      <c r="A5" s="458" t="s">
        <v>734</v>
      </c>
      <c r="B5" s="459" t="s">
        <v>735</v>
      </c>
      <c r="C5" s="434">
        <v>2019</v>
      </c>
      <c r="D5" s="434" t="s">
        <v>716</v>
      </c>
      <c r="E5" s="460">
        <v>1058006</v>
      </c>
      <c r="F5" s="435">
        <v>1058006</v>
      </c>
      <c r="G5" s="436">
        <v>44728</v>
      </c>
      <c r="H5" s="461" t="s">
        <v>736</v>
      </c>
      <c r="I5" s="462" t="s">
        <v>735</v>
      </c>
      <c r="J5" s="463" t="s">
        <v>737</v>
      </c>
      <c r="K5" s="464" t="s">
        <v>735</v>
      </c>
      <c r="L5" s="462" t="s">
        <v>737</v>
      </c>
      <c r="M5" s="463" t="s">
        <v>736</v>
      </c>
      <c r="N5" s="461" t="s">
        <v>57</v>
      </c>
      <c r="O5" s="463" t="s">
        <v>66</v>
      </c>
      <c r="P5" s="437" t="s">
        <v>719</v>
      </c>
      <c r="Q5" s="438"/>
      <c r="R5" s="438"/>
      <c r="S5" s="439"/>
      <c r="T5" s="440">
        <v>4344</v>
      </c>
      <c r="U5" s="441">
        <v>20</v>
      </c>
      <c r="V5" s="441">
        <v>1</v>
      </c>
      <c r="W5" s="442"/>
      <c r="X5" s="443">
        <v>2019</v>
      </c>
      <c r="Y5" s="434">
        <v>2021</v>
      </c>
      <c r="Z5" s="444">
        <v>2021</v>
      </c>
      <c r="AA5" s="445"/>
      <c r="AB5" s="463"/>
      <c r="AC5" s="446" t="s">
        <v>705</v>
      </c>
      <c r="AD5" s="462" t="s">
        <v>738</v>
      </c>
      <c r="AE5" s="462" t="s">
        <v>736</v>
      </c>
      <c r="AF5" s="463" t="s">
        <v>739</v>
      </c>
      <c r="AG5" s="446"/>
      <c r="AH5" s="463"/>
      <c r="AI5" s="447">
        <v>2018</v>
      </c>
      <c r="AJ5" s="441">
        <v>8158</v>
      </c>
      <c r="AK5" s="441">
        <v>7935</v>
      </c>
      <c r="AL5" s="448"/>
      <c r="AM5" s="449"/>
      <c r="AN5" s="450">
        <v>2021</v>
      </c>
      <c r="AO5" s="442">
        <v>8075</v>
      </c>
      <c r="AP5" s="451">
        <v>1.01</v>
      </c>
      <c r="AQ5" s="442">
        <v>7848</v>
      </c>
      <c r="AR5" s="451">
        <v>1.0900000000000001</v>
      </c>
      <c r="AS5" s="452"/>
      <c r="AT5" s="449"/>
      <c r="AU5" s="453"/>
      <c r="AV5" s="450">
        <v>2019</v>
      </c>
      <c r="AW5" s="442">
        <v>8432</v>
      </c>
      <c r="AX5" s="451">
        <v>-3.36</v>
      </c>
      <c r="AY5" s="442">
        <v>8077</v>
      </c>
      <c r="AZ5" s="451">
        <v>-1.79</v>
      </c>
      <c r="BA5" s="452"/>
      <c r="BB5" s="449" t="s">
        <v>207</v>
      </c>
      <c r="BC5" s="453" t="s">
        <v>207</v>
      </c>
      <c r="BD5" s="450">
        <v>2020</v>
      </c>
      <c r="BE5" s="442">
        <v>8204</v>
      </c>
      <c r="BF5" s="451">
        <v>-0.56999999999999995</v>
      </c>
      <c r="BG5" s="442">
        <v>7634</v>
      </c>
      <c r="BH5" s="451">
        <v>3.79</v>
      </c>
      <c r="BI5" s="452"/>
      <c r="BJ5" s="449" t="s">
        <v>207</v>
      </c>
      <c r="BK5" s="453" t="s">
        <v>207</v>
      </c>
      <c r="BL5" s="450">
        <v>2021</v>
      </c>
      <c r="BM5" s="442">
        <v>7922</v>
      </c>
      <c r="BN5" s="451">
        <v>2.89</v>
      </c>
      <c r="BO5" s="442">
        <v>7871</v>
      </c>
      <c r="BP5" s="451">
        <v>0.8</v>
      </c>
      <c r="BQ5" s="452"/>
      <c r="BR5" s="449" t="s">
        <v>207</v>
      </c>
      <c r="BS5" s="453" t="s">
        <v>207</v>
      </c>
      <c r="BT5" s="454" t="s">
        <v>723</v>
      </c>
      <c r="BU5" s="465" t="s">
        <v>765</v>
      </c>
      <c r="BV5" s="455" t="s">
        <v>724</v>
      </c>
      <c r="BW5" s="456"/>
      <c r="BX5" s="457">
        <v>2018</v>
      </c>
      <c r="BY5" s="441"/>
      <c r="BZ5" s="441"/>
      <c r="CA5" s="448"/>
      <c r="CB5" s="449"/>
      <c r="CC5" s="450">
        <v>2021</v>
      </c>
      <c r="CD5" s="442"/>
      <c r="CE5" s="451" t="s">
        <v>207</v>
      </c>
      <c r="CF5" s="442"/>
      <c r="CG5" s="451" t="s">
        <v>207</v>
      </c>
      <c r="CH5" s="452"/>
      <c r="CI5" s="449" t="s">
        <v>207</v>
      </c>
      <c r="CJ5" s="453"/>
      <c r="CK5" s="450">
        <v>2019</v>
      </c>
      <c r="CL5" s="442"/>
      <c r="CM5" s="451" t="s">
        <v>207</v>
      </c>
      <c r="CN5" s="442" t="s">
        <v>207</v>
      </c>
      <c r="CO5" s="451" t="s">
        <v>207</v>
      </c>
      <c r="CP5" s="452"/>
      <c r="CQ5" s="449" t="s">
        <v>207</v>
      </c>
      <c r="CR5" s="453" t="s">
        <v>207</v>
      </c>
      <c r="CS5" s="450">
        <v>2020</v>
      </c>
      <c r="CT5" s="442"/>
      <c r="CU5" s="451" t="s">
        <v>207</v>
      </c>
      <c r="CV5" s="442" t="s">
        <v>207</v>
      </c>
      <c r="CW5" s="451" t="s">
        <v>207</v>
      </c>
      <c r="CX5" s="452"/>
      <c r="CY5" s="449" t="s">
        <v>207</v>
      </c>
      <c r="CZ5" s="453" t="s">
        <v>207</v>
      </c>
      <c r="DA5" s="450">
        <v>2021</v>
      </c>
      <c r="DB5" s="442"/>
      <c r="DC5" s="451" t="s">
        <v>207</v>
      </c>
      <c r="DD5" s="442" t="s">
        <v>207</v>
      </c>
      <c r="DE5" s="451" t="s">
        <v>207</v>
      </c>
      <c r="DF5" s="452"/>
      <c r="DG5" s="449" t="s">
        <v>207</v>
      </c>
      <c r="DH5" s="453" t="s">
        <v>207</v>
      </c>
      <c r="DI5" s="454" t="s">
        <v>207</v>
      </c>
      <c r="DJ5" s="465" t="s">
        <v>207</v>
      </c>
      <c r="DK5" s="455" t="s">
        <v>207</v>
      </c>
      <c r="DL5" s="456"/>
    </row>
    <row r="6" spans="1:116">
      <c r="A6" s="458" t="s">
        <v>740</v>
      </c>
      <c r="B6" s="459" t="s">
        <v>741</v>
      </c>
      <c r="C6" s="434">
        <v>2019</v>
      </c>
      <c r="D6" s="434" t="s">
        <v>716</v>
      </c>
      <c r="E6" s="460">
        <v>1039007</v>
      </c>
      <c r="F6" s="435">
        <v>1039007</v>
      </c>
      <c r="G6" s="436">
        <v>44764</v>
      </c>
      <c r="H6" s="461" t="s">
        <v>742</v>
      </c>
      <c r="I6" s="462" t="s">
        <v>741</v>
      </c>
      <c r="J6" s="463" t="s">
        <v>743</v>
      </c>
      <c r="K6" s="464" t="s">
        <v>741</v>
      </c>
      <c r="L6" s="462" t="s">
        <v>743</v>
      </c>
      <c r="M6" s="463" t="s">
        <v>742</v>
      </c>
      <c r="N6" s="461" t="s">
        <v>42</v>
      </c>
      <c r="O6" s="463" t="s">
        <v>45</v>
      </c>
      <c r="P6" s="437" t="s">
        <v>719</v>
      </c>
      <c r="Q6" s="438"/>
      <c r="R6" s="438"/>
      <c r="S6" s="439"/>
      <c r="T6" s="440">
        <v>1913.2549860000004</v>
      </c>
      <c r="U6" s="441">
        <v>2</v>
      </c>
      <c r="V6" s="441">
        <v>1</v>
      </c>
      <c r="W6" s="442"/>
      <c r="X6" s="443">
        <v>2019</v>
      </c>
      <c r="Y6" s="434">
        <v>2021</v>
      </c>
      <c r="Z6" s="444">
        <v>2021</v>
      </c>
      <c r="AA6" s="445"/>
      <c r="AB6" s="463"/>
      <c r="AC6" s="446" t="s">
        <v>705</v>
      </c>
      <c r="AD6" s="462" t="s">
        <v>744</v>
      </c>
      <c r="AE6" s="462" t="s">
        <v>745</v>
      </c>
      <c r="AF6" s="463" t="s">
        <v>746</v>
      </c>
      <c r="AG6" s="446"/>
      <c r="AH6" s="463"/>
      <c r="AI6" s="447">
        <v>2018</v>
      </c>
      <c r="AJ6" s="441">
        <v>4960</v>
      </c>
      <c r="AK6" s="441">
        <v>4828</v>
      </c>
      <c r="AL6" s="448"/>
      <c r="AM6" s="449"/>
      <c r="AN6" s="450">
        <v>2021</v>
      </c>
      <c r="AO6" s="442">
        <v>4811</v>
      </c>
      <c r="AP6" s="451">
        <v>3</v>
      </c>
      <c r="AQ6" s="442">
        <v>4676</v>
      </c>
      <c r="AR6" s="451">
        <v>3.14</v>
      </c>
      <c r="AS6" s="452"/>
      <c r="AT6" s="449"/>
      <c r="AU6" s="453"/>
      <c r="AV6" s="450">
        <v>2019</v>
      </c>
      <c r="AW6" s="442">
        <v>4646</v>
      </c>
      <c r="AX6" s="451">
        <v>6.33</v>
      </c>
      <c r="AY6" s="442">
        <v>4456</v>
      </c>
      <c r="AZ6" s="451">
        <v>7.7</v>
      </c>
      <c r="BA6" s="452"/>
      <c r="BB6" s="449" t="s">
        <v>207</v>
      </c>
      <c r="BC6" s="453" t="s">
        <v>207</v>
      </c>
      <c r="BD6" s="450">
        <v>2020</v>
      </c>
      <c r="BE6" s="442">
        <v>3900</v>
      </c>
      <c r="BF6" s="451">
        <v>21.37</v>
      </c>
      <c r="BG6" s="442">
        <v>3635</v>
      </c>
      <c r="BH6" s="451">
        <v>24.71</v>
      </c>
      <c r="BI6" s="452"/>
      <c r="BJ6" s="449" t="s">
        <v>207</v>
      </c>
      <c r="BK6" s="453" t="s">
        <v>207</v>
      </c>
      <c r="BL6" s="450">
        <v>2021</v>
      </c>
      <c r="BM6" s="442">
        <v>3426</v>
      </c>
      <c r="BN6" s="451">
        <v>30.92</v>
      </c>
      <c r="BO6" s="442">
        <v>3395</v>
      </c>
      <c r="BP6" s="451">
        <v>29.68</v>
      </c>
      <c r="BQ6" s="452"/>
      <c r="BR6" s="449" t="s">
        <v>207</v>
      </c>
      <c r="BS6" s="453" t="s">
        <v>207</v>
      </c>
      <c r="BT6" s="454" t="s">
        <v>723</v>
      </c>
      <c r="BU6" s="465" t="s">
        <v>765</v>
      </c>
      <c r="BV6" s="455" t="s">
        <v>733</v>
      </c>
      <c r="BW6" s="456" t="s">
        <v>747</v>
      </c>
      <c r="BX6" s="457">
        <v>2018</v>
      </c>
      <c r="BY6" s="441"/>
      <c r="BZ6" s="441"/>
      <c r="CA6" s="448"/>
      <c r="CB6" s="449"/>
      <c r="CC6" s="450">
        <v>2021</v>
      </c>
      <c r="CD6" s="442"/>
      <c r="CE6" s="451" t="s">
        <v>207</v>
      </c>
      <c r="CF6" s="442"/>
      <c r="CG6" s="451" t="s">
        <v>207</v>
      </c>
      <c r="CH6" s="452"/>
      <c r="CI6" s="449" t="s">
        <v>207</v>
      </c>
      <c r="CJ6" s="453"/>
      <c r="CK6" s="450">
        <v>2019</v>
      </c>
      <c r="CL6" s="442"/>
      <c r="CM6" s="451" t="s">
        <v>207</v>
      </c>
      <c r="CN6" s="442" t="s">
        <v>207</v>
      </c>
      <c r="CO6" s="451" t="s">
        <v>207</v>
      </c>
      <c r="CP6" s="452"/>
      <c r="CQ6" s="449" t="s">
        <v>207</v>
      </c>
      <c r="CR6" s="453" t="s">
        <v>207</v>
      </c>
      <c r="CS6" s="450">
        <v>2020</v>
      </c>
      <c r="CT6" s="442"/>
      <c r="CU6" s="451" t="s">
        <v>207</v>
      </c>
      <c r="CV6" s="442" t="s">
        <v>207</v>
      </c>
      <c r="CW6" s="451" t="s">
        <v>207</v>
      </c>
      <c r="CX6" s="452"/>
      <c r="CY6" s="449" t="s">
        <v>207</v>
      </c>
      <c r="CZ6" s="453" t="s">
        <v>207</v>
      </c>
      <c r="DA6" s="450">
        <v>2021</v>
      </c>
      <c r="DB6" s="442"/>
      <c r="DC6" s="451" t="s">
        <v>207</v>
      </c>
      <c r="DD6" s="442" t="s">
        <v>207</v>
      </c>
      <c r="DE6" s="451" t="s">
        <v>207</v>
      </c>
      <c r="DF6" s="452"/>
      <c r="DG6" s="449" t="s">
        <v>207</v>
      </c>
      <c r="DH6" s="453" t="s">
        <v>207</v>
      </c>
      <c r="DI6" s="454" t="s">
        <v>207</v>
      </c>
      <c r="DJ6" s="465" t="s">
        <v>207</v>
      </c>
      <c r="DK6" s="455" t="s">
        <v>207</v>
      </c>
      <c r="DL6" s="456"/>
    </row>
    <row r="7" spans="1:116">
      <c r="A7" s="458" t="s">
        <v>748</v>
      </c>
      <c r="B7" s="459" t="s">
        <v>749</v>
      </c>
      <c r="C7" s="434">
        <v>2019</v>
      </c>
      <c r="D7" s="434" t="s">
        <v>750</v>
      </c>
      <c r="E7" s="460">
        <v>3043008</v>
      </c>
      <c r="F7" s="435">
        <v>3043008</v>
      </c>
      <c r="G7" s="436"/>
      <c r="H7" s="461" t="s">
        <v>751</v>
      </c>
      <c r="I7" s="462" t="s">
        <v>749</v>
      </c>
      <c r="J7" s="463" t="s">
        <v>752</v>
      </c>
      <c r="K7" s="464" t="s">
        <v>749</v>
      </c>
      <c r="L7" s="462" t="s">
        <v>752</v>
      </c>
      <c r="M7" s="463" t="s">
        <v>751</v>
      </c>
      <c r="N7" s="461" t="s">
        <v>48</v>
      </c>
      <c r="O7" s="463" t="s">
        <v>50</v>
      </c>
      <c r="P7" s="437"/>
      <c r="Q7" s="438"/>
      <c r="R7" s="438" t="s">
        <v>753</v>
      </c>
      <c r="S7" s="439"/>
      <c r="T7" s="440"/>
      <c r="U7" s="441"/>
      <c r="V7" s="441"/>
      <c r="W7" s="442">
        <v>152</v>
      </c>
      <c r="X7" s="443">
        <v>2019</v>
      </c>
      <c r="Y7" s="434">
        <v>2021</v>
      </c>
      <c r="Z7" s="444">
        <v>2021</v>
      </c>
      <c r="AA7" s="445"/>
      <c r="AB7" s="463"/>
      <c r="AC7" s="446" t="s">
        <v>705</v>
      </c>
      <c r="AD7" s="462" t="s">
        <v>749</v>
      </c>
      <c r="AE7" s="462" t="s">
        <v>751</v>
      </c>
      <c r="AF7" s="463" t="s">
        <v>754</v>
      </c>
      <c r="AG7" s="446"/>
      <c r="AH7" s="463"/>
      <c r="AI7" s="447">
        <v>2018</v>
      </c>
      <c r="AJ7" s="441"/>
      <c r="AK7" s="441"/>
      <c r="AL7" s="448"/>
      <c r="AM7" s="449"/>
      <c r="AN7" s="450">
        <v>2021</v>
      </c>
      <c r="AO7" s="442"/>
      <c r="AP7" s="451" t="s">
        <v>207</v>
      </c>
      <c r="AQ7" s="442"/>
      <c r="AR7" s="451" t="s">
        <v>207</v>
      </c>
      <c r="AS7" s="452"/>
      <c r="AT7" s="449"/>
      <c r="AU7" s="453"/>
      <c r="AV7" s="450">
        <v>2019</v>
      </c>
      <c r="AW7" s="442"/>
      <c r="AX7" s="451" t="s">
        <v>207</v>
      </c>
      <c r="AY7" s="442" t="s">
        <v>207</v>
      </c>
      <c r="AZ7" s="451" t="s">
        <v>207</v>
      </c>
      <c r="BA7" s="452"/>
      <c r="BB7" s="449" t="s">
        <v>207</v>
      </c>
      <c r="BC7" s="453" t="s">
        <v>207</v>
      </c>
      <c r="BD7" s="450">
        <v>2020</v>
      </c>
      <c r="BE7" s="442"/>
      <c r="BF7" s="451" t="s">
        <v>207</v>
      </c>
      <c r="BG7" s="442" t="s">
        <v>207</v>
      </c>
      <c r="BH7" s="451" t="s">
        <v>207</v>
      </c>
      <c r="BI7" s="452"/>
      <c r="BJ7" s="449" t="s">
        <v>207</v>
      </c>
      <c r="BK7" s="453" t="s">
        <v>207</v>
      </c>
      <c r="BL7" s="450">
        <v>2021</v>
      </c>
      <c r="BM7" s="442"/>
      <c r="BN7" s="451" t="s">
        <v>207</v>
      </c>
      <c r="BO7" s="442" t="s">
        <v>207</v>
      </c>
      <c r="BP7" s="451" t="s">
        <v>207</v>
      </c>
      <c r="BQ7" s="452"/>
      <c r="BR7" s="449" t="s">
        <v>207</v>
      </c>
      <c r="BS7" s="453" t="s">
        <v>207</v>
      </c>
      <c r="BT7" s="454" t="s">
        <v>207</v>
      </c>
      <c r="BU7" s="465" t="s">
        <v>207</v>
      </c>
      <c r="BV7" s="455" t="s">
        <v>207</v>
      </c>
      <c r="BW7" s="456"/>
      <c r="BX7" s="457">
        <v>2018</v>
      </c>
      <c r="BY7" s="441">
        <v>3126</v>
      </c>
      <c r="BZ7" s="441">
        <v>3126</v>
      </c>
      <c r="CA7" s="448"/>
      <c r="CB7" s="449"/>
      <c r="CC7" s="450">
        <v>2021</v>
      </c>
      <c r="CD7" s="442">
        <v>3063</v>
      </c>
      <c r="CE7" s="451">
        <v>2.0099999999999998</v>
      </c>
      <c r="CF7" s="442">
        <v>3063</v>
      </c>
      <c r="CG7" s="451">
        <v>2.0099999999999998</v>
      </c>
      <c r="CH7" s="452"/>
      <c r="CI7" s="449" t="s">
        <v>207</v>
      </c>
      <c r="CJ7" s="453"/>
      <c r="CK7" s="450">
        <v>2019</v>
      </c>
      <c r="CL7" s="442">
        <v>2616</v>
      </c>
      <c r="CM7" s="451">
        <v>16.309999999999999</v>
      </c>
      <c r="CN7" s="442">
        <v>2616</v>
      </c>
      <c r="CO7" s="451">
        <v>16.309999999999999</v>
      </c>
      <c r="CP7" s="452"/>
      <c r="CQ7" s="449" t="s">
        <v>207</v>
      </c>
      <c r="CR7" s="453" t="s">
        <v>207</v>
      </c>
      <c r="CS7" s="450">
        <v>2020</v>
      </c>
      <c r="CT7" s="442">
        <v>2180</v>
      </c>
      <c r="CU7" s="451">
        <v>30.26</v>
      </c>
      <c r="CV7" s="442">
        <v>2180</v>
      </c>
      <c r="CW7" s="451">
        <v>30.26</v>
      </c>
      <c r="CX7" s="452"/>
      <c r="CY7" s="449" t="s">
        <v>207</v>
      </c>
      <c r="CZ7" s="453" t="s">
        <v>207</v>
      </c>
      <c r="DA7" s="450">
        <v>2021</v>
      </c>
      <c r="DB7" s="442">
        <v>1948</v>
      </c>
      <c r="DC7" s="451">
        <v>37.68</v>
      </c>
      <c r="DD7" s="442">
        <v>1948</v>
      </c>
      <c r="DE7" s="451">
        <v>37.68</v>
      </c>
      <c r="DF7" s="452"/>
      <c r="DG7" s="449" t="s">
        <v>207</v>
      </c>
      <c r="DH7" s="453" t="s">
        <v>207</v>
      </c>
      <c r="DI7" s="454" t="s">
        <v>755</v>
      </c>
      <c r="DJ7" s="465" t="s">
        <v>711</v>
      </c>
      <c r="DK7" s="455" t="s">
        <v>724</v>
      </c>
      <c r="DL7" s="456" t="s">
        <v>756</v>
      </c>
    </row>
    <row r="8" spans="1:116">
      <c r="A8" s="458" t="s">
        <v>757</v>
      </c>
      <c r="B8" s="459" t="s">
        <v>758</v>
      </c>
      <c r="C8" s="434">
        <v>2019</v>
      </c>
      <c r="D8" s="434" t="s">
        <v>716</v>
      </c>
      <c r="E8" s="460">
        <v>1024010</v>
      </c>
      <c r="F8" s="435">
        <v>1024010</v>
      </c>
      <c r="G8" s="436">
        <v>44770</v>
      </c>
      <c r="H8" s="461" t="s">
        <v>759</v>
      </c>
      <c r="I8" s="462" t="s">
        <v>758</v>
      </c>
      <c r="J8" s="463" t="s">
        <v>760</v>
      </c>
      <c r="K8" s="464" t="s">
        <v>758</v>
      </c>
      <c r="L8" s="462" t="s">
        <v>760</v>
      </c>
      <c r="M8" s="463" t="s">
        <v>759</v>
      </c>
      <c r="N8" s="461" t="s">
        <v>12</v>
      </c>
      <c r="O8" s="463" t="s">
        <v>28</v>
      </c>
      <c r="P8" s="437" t="s">
        <v>719</v>
      </c>
      <c r="Q8" s="438"/>
      <c r="R8" s="438"/>
      <c r="S8" s="439"/>
      <c r="T8" s="440">
        <v>3489.1796933999995</v>
      </c>
      <c r="U8" s="441">
        <v>2</v>
      </c>
      <c r="V8" s="441">
        <v>2</v>
      </c>
      <c r="W8" s="442"/>
      <c r="X8" s="443">
        <v>2019</v>
      </c>
      <c r="Y8" s="434">
        <v>2021</v>
      </c>
      <c r="Z8" s="444">
        <v>2021</v>
      </c>
      <c r="AA8" s="445"/>
      <c r="AB8" s="463"/>
      <c r="AC8" s="446" t="s">
        <v>705</v>
      </c>
      <c r="AD8" s="462" t="s">
        <v>761</v>
      </c>
      <c r="AE8" s="462" t="s">
        <v>762</v>
      </c>
      <c r="AF8" s="463" t="s">
        <v>763</v>
      </c>
      <c r="AG8" s="446"/>
      <c r="AH8" s="463"/>
      <c r="AI8" s="447">
        <v>2018</v>
      </c>
      <c r="AJ8" s="441">
        <v>6469</v>
      </c>
      <c r="AK8" s="441">
        <v>6313</v>
      </c>
      <c r="AL8" s="448">
        <v>4.6500000000000004</v>
      </c>
      <c r="AM8" s="449" t="s">
        <v>764</v>
      </c>
      <c r="AN8" s="450">
        <v>2021</v>
      </c>
      <c r="AO8" s="442">
        <v>6275</v>
      </c>
      <c r="AP8" s="451">
        <v>2.99</v>
      </c>
      <c r="AQ8" s="442">
        <v>6124</v>
      </c>
      <c r="AR8" s="451">
        <v>2.99</v>
      </c>
      <c r="AS8" s="452">
        <v>4.51</v>
      </c>
      <c r="AT8" s="449" t="s">
        <v>764</v>
      </c>
      <c r="AU8" s="453">
        <v>3.01</v>
      </c>
      <c r="AV8" s="450">
        <v>2019</v>
      </c>
      <c r="AW8" s="442">
        <v>6030</v>
      </c>
      <c r="AX8" s="451">
        <v>6.78</v>
      </c>
      <c r="AY8" s="442">
        <v>5813</v>
      </c>
      <c r="AZ8" s="451">
        <v>7.92</v>
      </c>
      <c r="BA8" s="452">
        <v>4.97</v>
      </c>
      <c r="BB8" s="449" t="s">
        <v>764</v>
      </c>
      <c r="BC8" s="453">
        <v>-6.89</v>
      </c>
      <c r="BD8" s="450">
        <v>2020</v>
      </c>
      <c r="BE8" s="442">
        <v>5620</v>
      </c>
      <c r="BF8" s="451">
        <v>13.12</v>
      </c>
      <c r="BG8" s="442">
        <v>5640</v>
      </c>
      <c r="BH8" s="451">
        <v>10.66</v>
      </c>
      <c r="BI8" s="452">
        <v>5.07</v>
      </c>
      <c r="BJ8" s="449" t="s">
        <v>764</v>
      </c>
      <c r="BK8" s="453">
        <v>-9.0399999999999991</v>
      </c>
      <c r="BL8" s="450">
        <v>2021</v>
      </c>
      <c r="BM8" s="442">
        <v>6149</v>
      </c>
      <c r="BN8" s="451">
        <v>4.9400000000000004</v>
      </c>
      <c r="BO8" s="442">
        <v>5727</v>
      </c>
      <c r="BP8" s="451">
        <v>9.2799999999999994</v>
      </c>
      <c r="BQ8" s="452">
        <v>4.3899999999999997</v>
      </c>
      <c r="BR8" s="449" t="s">
        <v>764</v>
      </c>
      <c r="BS8" s="453">
        <v>5.59</v>
      </c>
      <c r="BT8" s="454" t="s">
        <v>723</v>
      </c>
      <c r="BU8" s="465" t="s">
        <v>711</v>
      </c>
      <c r="BV8" s="455" t="s">
        <v>712</v>
      </c>
      <c r="BW8" s="456"/>
      <c r="BX8" s="457">
        <v>2018</v>
      </c>
      <c r="BY8" s="441"/>
      <c r="BZ8" s="441"/>
      <c r="CA8" s="448"/>
      <c r="CB8" s="449"/>
      <c r="CC8" s="450">
        <v>2021</v>
      </c>
      <c r="CD8" s="442"/>
      <c r="CE8" s="451" t="s">
        <v>207</v>
      </c>
      <c r="CF8" s="442"/>
      <c r="CG8" s="451" t="s">
        <v>207</v>
      </c>
      <c r="CH8" s="452"/>
      <c r="CI8" s="449" t="s">
        <v>207</v>
      </c>
      <c r="CJ8" s="453"/>
      <c r="CK8" s="450">
        <v>2019</v>
      </c>
      <c r="CL8" s="442"/>
      <c r="CM8" s="451" t="s">
        <v>207</v>
      </c>
      <c r="CN8" s="442" t="s">
        <v>207</v>
      </c>
      <c r="CO8" s="451" t="s">
        <v>207</v>
      </c>
      <c r="CP8" s="452"/>
      <c r="CQ8" s="449" t="s">
        <v>207</v>
      </c>
      <c r="CR8" s="453" t="s">
        <v>207</v>
      </c>
      <c r="CS8" s="450">
        <v>2020</v>
      </c>
      <c r="CT8" s="442"/>
      <c r="CU8" s="451" t="s">
        <v>207</v>
      </c>
      <c r="CV8" s="442" t="s">
        <v>207</v>
      </c>
      <c r="CW8" s="451" t="s">
        <v>207</v>
      </c>
      <c r="CX8" s="452"/>
      <c r="CY8" s="449" t="s">
        <v>207</v>
      </c>
      <c r="CZ8" s="453" t="s">
        <v>207</v>
      </c>
      <c r="DA8" s="450">
        <v>2021</v>
      </c>
      <c r="DB8" s="442"/>
      <c r="DC8" s="451" t="s">
        <v>207</v>
      </c>
      <c r="DD8" s="442" t="s">
        <v>207</v>
      </c>
      <c r="DE8" s="451" t="s">
        <v>207</v>
      </c>
      <c r="DF8" s="452"/>
      <c r="DG8" s="449" t="s">
        <v>207</v>
      </c>
      <c r="DH8" s="453" t="s">
        <v>207</v>
      </c>
      <c r="DI8" s="454" t="s">
        <v>207</v>
      </c>
      <c r="DJ8" s="465" t="s">
        <v>207</v>
      </c>
      <c r="DK8" s="455" t="s">
        <v>207</v>
      </c>
      <c r="DL8" s="456"/>
    </row>
    <row r="9" spans="1:116">
      <c r="A9" s="458" t="s">
        <v>766</v>
      </c>
      <c r="B9" s="459" t="s">
        <v>767</v>
      </c>
      <c r="C9" s="434">
        <v>2019</v>
      </c>
      <c r="D9" s="434" t="s">
        <v>750</v>
      </c>
      <c r="E9" s="460">
        <v>3043012</v>
      </c>
      <c r="F9" s="435">
        <v>3043012</v>
      </c>
      <c r="G9" s="436">
        <v>44727</v>
      </c>
      <c r="H9" s="461" t="s">
        <v>768</v>
      </c>
      <c r="I9" s="462" t="s">
        <v>767</v>
      </c>
      <c r="J9" s="463" t="s">
        <v>769</v>
      </c>
      <c r="K9" s="464" t="s">
        <v>767</v>
      </c>
      <c r="L9" s="462" t="s">
        <v>769</v>
      </c>
      <c r="M9" s="463" t="s">
        <v>768</v>
      </c>
      <c r="N9" s="461" t="s">
        <v>48</v>
      </c>
      <c r="O9" s="463" t="s">
        <v>50</v>
      </c>
      <c r="P9" s="437"/>
      <c r="Q9" s="438"/>
      <c r="R9" s="438" t="s">
        <v>753</v>
      </c>
      <c r="S9" s="439"/>
      <c r="T9" s="440"/>
      <c r="U9" s="441"/>
      <c r="V9" s="441"/>
      <c r="W9" s="442">
        <v>111</v>
      </c>
      <c r="X9" s="443">
        <v>2019</v>
      </c>
      <c r="Y9" s="434">
        <v>2021</v>
      </c>
      <c r="Z9" s="444">
        <v>2021</v>
      </c>
      <c r="AA9" s="445"/>
      <c r="AB9" s="463"/>
      <c r="AC9" s="446" t="s">
        <v>705</v>
      </c>
      <c r="AD9" s="462" t="s">
        <v>770</v>
      </c>
      <c r="AE9" s="462" t="s">
        <v>771</v>
      </c>
      <c r="AF9" s="463" t="s">
        <v>772</v>
      </c>
      <c r="AG9" s="446"/>
      <c r="AH9" s="463"/>
      <c r="AI9" s="447">
        <v>2018</v>
      </c>
      <c r="AJ9" s="441"/>
      <c r="AK9" s="441"/>
      <c r="AL9" s="448"/>
      <c r="AM9" s="449"/>
      <c r="AN9" s="450">
        <v>2021</v>
      </c>
      <c r="AO9" s="442"/>
      <c r="AP9" s="451" t="s">
        <v>207</v>
      </c>
      <c r="AQ9" s="442"/>
      <c r="AR9" s="451" t="s">
        <v>207</v>
      </c>
      <c r="AS9" s="452"/>
      <c r="AT9" s="449"/>
      <c r="AU9" s="453"/>
      <c r="AV9" s="450">
        <v>2019</v>
      </c>
      <c r="AW9" s="442"/>
      <c r="AX9" s="451" t="s">
        <v>207</v>
      </c>
      <c r="AY9" s="442" t="s">
        <v>207</v>
      </c>
      <c r="AZ9" s="451" t="s">
        <v>207</v>
      </c>
      <c r="BA9" s="452"/>
      <c r="BB9" s="449" t="s">
        <v>207</v>
      </c>
      <c r="BC9" s="453" t="s">
        <v>207</v>
      </c>
      <c r="BD9" s="450">
        <v>2020</v>
      </c>
      <c r="BE9" s="442"/>
      <c r="BF9" s="451" t="s">
        <v>207</v>
      </c>
      <c r="BG9" s="442" t="s">
        <v>207</v>
      </c>
      <c r="BH9" s="451" t="s">
        <v>207</v>
      </c>
      <c r="BI9" s="452"/>
      <c r="BJ9" s="449" t="s">
        <v>207</v>
      </c>
      <c r="BK9" s="453" t="s">
        <v>207</v>
      </c>
      <c r="BL9" s="450">
        <v>2021</v>
      </c>
      <c r="BM9" s="442"/>
      <c r="BN9" s="451" t="s">
        <v>207</v>
      </c>
      <c r="BO9" s="442" t="s">
        <v>207</v>
      </c>
      <c r="BP9" s="451" t="s">
        <v>207</v>
      </c>
      <c r="BQ9" s="452"/>
      <c r="BR9" s="449" t="s">
        <v>207</v>
      </c>
      <c r="BS9" s="453" t="s">
        <v>207</v>
      </c>
      <c r="BT9" s="454" t="s">
        <v>207</v>
      </c>
      <c r="BU9" s="465" t="s">
        <v>207</v>
      </c>
      <c r="BV9" s="455" t="s">
        <v>207</v>
      </c>
      <c r="BW9" s="456"/>
      <c r="BX9" s="457">
        <v>2018</v>
      </c>
      <c r="BY9" s="441">
        <v>1861</v>
      </c>
      <c r="BZ9" s="441">
        <v>1861</v>
      </c>
      <c r="CA9" s="448">
        <v>0.28000000000000003</v>
      </c>
      <c r="CB9" s="449" t="s">
        <v>773</v>
      </c>
      <c r="CC9" s="450">
        <v>2021</v>
      </c>
      <c r="CD9" s="442">
        <v>1861</v>
      </c>
      <c r="CE9" s="451">
        <v>0</v>
      </c>
      <c r="CF9" s="442">
        <v>1861</v>
      </c>
      <c r="CG9" s="451">
        <v>0</v>
      </c>
      <c r="CH9" s="452">
        <v>0.2576</v>
      </c>
      <c r="CI9" s="449" t="s">
        <v>773</v>
      </c>
      <c r="CJ9" s="453">
        <v>8</v>
      </c>
      <c r="CK9" s="450">
        <v>2019</v>
      </c>
      <c r="CL9" s="442">
        <v>1810</v>
      </c>
      <c r="CM9" s="451">
        <v>2.74</v>
      </c>
      <c r="CN9" s="442">
        <v>1810</v>
      </c>
      <c r="CO9" s="451">
        <v>2.74</v>
      </c>
      <c r="CP9" s="452">
        <v>0.28000000000000003</v>
      </c>
      <c r="CQ9" s="449" t="s">
        <v>773</v>
      </c>
      <c r="CR9" s="453">
        <v>0</v>
      </c>
      <c r="CS9" s="450">
        <v>2020</v>
      </c>
      <c r="CT9" s="442">
        <v>1315</v>
      </c>
      <c r="CU9" s="451">
        <v>29.33</v>
      </c>
      <c r="CV9" s="442">
        <v>1315</v>
      </c>
      <c r="CW9" s="451">
        <v>29.33</v>
      </c>
      <c r="CX9" s="452">
        <v>0.28999999999999998</v>
      </c>
      <c r="CY9" s="449" t="s">
        <v>773</v>
      </c>
      <c r="CZ9" s="453">
        <v>-3.58</v>
      </c>
      <c r="DA9" s="450">
        <v>2021</v>
      </c>
      <c r="DB9" s="442">
        <v>1208</v>
      </c>
      <c r="DC9" s="451">
        <v>35.08</v>
      </c>
      <c r="DD9" s="442">
        <v>1208</v>
      </c>
      <c r="DE9" s="451">
        <v>35.08</v>
      </c>
      <c r="DF9" s="452">
        <v>0.28000000000000003</v>
      </c>
      <c r="DG9" s="449" t="s">
        <v>773</v>
      </c>
      <c r="DH9" s="453">
        <v>0</v>
      </c>
      <c r="DI9" s="454" t="s">
        <v>755</v>
      </c>
      <c r="DJ9" s="465" t="s">
        <v>765</v>
      </c>
      <c r="DK9" s="455" t="s">
        <v>724</v>
      </c>
      <c r="DL9" s="456"/>
    </row>
    <row r="10" spans="1:116">
      <c r="A10" s="458" t="s">
        <v>774</v>
      </c>
      <c r="B10" s="459" t="s">
        <v>775</v>
      </c>
      <c r="C10" s="434">
        <v>2019</v>
      </c>
      <c r="D10" s="434" t="s">
        <v>716</v>
      </c>
      <c r="E10" s="460">
        <v>1006013</v>
      </c>
      <c r="F10" s="435">
        <v>1006013</v>
      </c>
      <c r="G10" s="436">
        <v>44767</v>
      </c>
      <c r="H10" s="461" t="s">
        <v>776</v>
      </c>
      <c r="I10" s="462" t="s">
        <v>775</v>
      </c>
      <c r="J10" s="463" t="s">
        <v>777</v>
      </c>
      <c r="K10" s="464" t="s">
        <v>775</v>
      </c>
      <c r="L10" s="462" t="s">
        <v>777</v>
      </c>
      <c r="M10" s="463" t="s">
        <v>778</v>
      </c>
      <c r="N10" s="461" t="s">
        <v>8</v>
      </c>
      <c r="O10" s="463" t="s">
        <v>9</v>
      </c>
      <c r="P10" s="437" t="s">
        <v>719</v>
      </c>
      <c r="Q10" s="438"/>
      <c r="R10" s="438"/>
      <c r="S10" s="439"/>
      <c r="T10" s="440">
        <v>3820.0819019999999</v>
      </c>
      <c r="U10" s="441">
        <v>5</v>
      </c>
      <c r="V10" s="441">
        <v>2</v>
      </c>
      <c r="W10" s="442"/>
      <c r="X10" s="443">
        <v>2019</v>
      </c>
      <c r="Y10" s="434">
        <v>2021</v>
      </c>
      <c r="Z10" s="444">
        <v>2021</v>
      </c>
      <c r="AA10" s="445"/>
      <c r="AB10" s="463"/>
      <c r="AC10" s="446" t="s">
        <v>705</v>
      </c>
      <c r="AD10" s="462" t="s">
        <v>779</v>
      </c>
      <c r="AE10" s="462" t="s">
        <v>780</v>
      </c>
      <c r="AF10" s="463" t="s">
        <v>731</v>
      </c>
      <c r="AG10" s="446"/>
      <c r="AH10" s="463"/>
      <c r="AI10" s="447">
        <v>2018</v>
      </c>
      <c r="AJ10" s="441">
        <v>7433</v>
      </c>
      <c r="AK10" s="441">
        <v>7383</v>
      </c>
      <c r="AL10" s="448"/>
      <c r="AM10" s="449"/>
      <c r="AN10" s="450">
        <v>2021</v>
      </c>
      <c r="AO10" s="442">
        <v>7321</v>
      </c>
      <c r="AP10" s="451">
        <v>1.5</v>
      </c>
      <c r="AQ10" s="442">
        <v>7272</v>
      </c>
      <c r="AR10" s="451">
        <v>1.5</v>
      </c>
      <c r="AS10" s="452"/>
      <c r="AT10" s="449"/>
      <c r="AU10" s="453">
        <v>1.5</v>
      </c>
      <c r="AV10" s="450">
        <v>2019</v>
      </c>
      <c r="AW10" s="442">
        <v>7074</v>
      </c>
      <c r="AX10" s="451">
        <v>4.82</v>
      </c>
      <c r="AY10" s="442">
        <v>6994</v>
      </c>
      <c r="AZ10" s="451">
        <v>5.26</v>
      </c>
      <c r="BA10" s="452"/>
      <c r="BB10" s="449" t="s">
        <v>207</v>
      </c>
      <c r="BC10" s="453" t="s">
        <v>207</v>
      </c>
      <c r="BD10" s="450">
        <v>2020</v>
      </c>
      <c r="BE10" s="442">
        <v>7272</v>
      </c>
      <c r="BF10" s="451">
        <v>2.16</v>
      </c>
      <c r="BG10" s="442">
        <v>7151</v>
      </c>
      <c r="BH10" s="451">
        <v>3.14</v>
      </c>
      <c r="BI10" s="452"/>
      <c r="BJ10" s="449" t="s">
        <v>207</v>
      </c>
      <c r="BK10" s="453" t="s">
        <v>207</v>
      </c>
      <c r="BL10" s="450">
        <v>2021</v>
      </c>
      <c r="BM10" s="442">
        <v>7421</v>
      </c>
      <c r="BN10" s="451">
        <v>0.16</v>
      </c>
      <c r="BO10" s="442">
        <v>7405</v>
      </c>
      <c r="BP10" s="451">
        <v>-0.3</v>
      </c>
      <c r="BQ10" s="452"/>
      <c r="BR10" s="449" t="s">
        <v>207</v>
      </c>
      <c r="BS10" s="453" t="s">
        <v>207</v>
      </c>
      <c r="BT10" s="454" t="s">
        <v>755</v>
      </c>
      <c r="BU10" s="465" t="s">
        <v>765</v>
      </c>
      <c r="BV10" s="455" t="s">
        <v>724</v>
      </c>
      <c r="BW10" s="456"/>
      <c r="BX10" s="457">
        <v>2018</v>
      </c>
      <c r="BY10" s="441"/>
      <c r="BZ10" s="441"/>
      <c r="CA10" s="448"/>
      <c r="CB10" s="449"/>
      <c r="CC10" s="450">
        <v>2021</v>
      </c>
      <c r="CD10" s="442"/>
      <c r="CE10" s="451" t="s">
        <v>207</v>
      </c>
      <c r="CF10" s="442"/>
      <c r="CG10" s="451" t="s">
        <v>207</v>
      </c>
      <c r="CH10" s="452"/>
      <c r="CI10" s="449" t="s">
        <v>207</v>
      </c>
      <c r="CJ10" s="453"/>
      <c r="CK10" s="450">
        <v>2019</v>
      </c>
      <c r="CL10" s="442"/>
      <c r="CM10" s="451" t="s">
        <v>207</v>
      </c>
      <c r="CN10" s="442" t="s">
        <v>207</v>
      </c>
      <c r="CO10" s="451" t="s">
        <v>207</v>
      </c>
      <c r="CP10" s="452"/>
      <c r="CQ10" s="449" t="s">
        <v>207</v>
      </c>
      <c r="CR10" s="453" t="s">
        <v>207</v>
      </c>
      <c r="CS10" s="450">
        <v>2020</v>
      </c>
      <c r="CT10" s="442"/>
      <c r="CU10" s="451" t="s">
        <v>207</v>
      </c>
      <c r="CV10" s="442" t="s">
        <v>207</v>
      </c>
      <c r="CW10" s="451" t="s">
        <v>207</v>
      </c>
      <c r="CX10" s="452"/>
      <c r="CY10" s="449" t="s">
        <v>207</v>
      </c>
      <c r="CZ10" s="453" t="s">
        <v>207</v>
      </c>
      <c r="DA10" s="450">
        <v>2021</v>
      </c>
      <c r="DB10" s="442"/>
      <c r="DC10" s="451" t="s">
        <v>207</v>
      </c>
      <c r="DD10" s="442" t="s">
        <v>207</v>
      </c>
      <c r="DE10" s="451" t="s">
        <v>207</v>
      </c>
      <c r="DF10" s="452"/>
      <c r="DG10" s="449" t="s">
        <v>207</v>
      </c>
      <c r="DH10" s="453" t="s">
        <v>207</v>
      </c>
      <c r="DI10" s="454" t="s">
        <v>207</v>
      </c>
      <c r="DJ10" s="465" t="s">
        <v>207</v>
      </c>
      <c r="DK10" s="455" t="s">
        <v>207</v>
      </c>
      <c r="DL10" s="456"/>
    </row>
    <row r="11" spans="1:116">
      <c r="A11" s="458" t="s">
        <v>781</v>
      </c>
      <c r="B11" s="459" t="s">
        <v>782</v>
      </c>
      <c r="C11" s="434">
        <v>2019</v>
      </c>
      <c r="D11" s="434" t="s">
        <v>750</v>
      </c>
      <c r="E11" s="460">
        <v>3052014</v>
      </c>
      <c r="F11" s="435">
        <v>3052014</v>
      </c>
      <c r="G11" s="436">
        <v>44790</v>
      </c>
      <c r="H11" s="461" t="s">
        <v>783</v>
      </c>
      <c r="I11" s="462" t="s">
        <v>782</v>
      </c>
      <c r="J11" s="463" t="s">
        <v>784</v>
      </c>
      <c r="K11" s="464" t="s">
        <v>782</v>
      </c>
      <c r="L11" s="462" t="s">
        <v>785</v>
      </c>
      <c r="M11" s="463" t="s">
        <v>783</v>
      </c>
      <c r="N11" s="461" t="s">
        <v>57</v>
      </c>
      <c r="O11" s="463" t="s">
        <v>60</v>
      </c>
      <c r="P11" s="437"/>
      <c r="Q11" s="438"/>
      <c r="R11" s="438" t="s">
        <v>753</v>
      </c>
      <c r="S11" s="439"/>
      <c r="T11" s="440"/>
      <c r="U11" s="441"/>
      <c r="V11" s="441"/>
      <c r="W11" s="442">
        <v>92</v>
      </c>
      <c r="X11" s="443">
        <v>2019</v>
      </c>
      <c r="Y11" s="434">
        <v>2021</v>
      </c>
      <c r="Z11" s="444">
        <v>2021</v>
      </c>
      <c r="AA11" s="445"/>
      <c r="AB11" s="463"/>
      <c r="AC11" s="446" t="s">
        <v>705</v>
      </c>
      <c r="AD11" s="462" t="s">
        <v>786</v>
      </c>
      <c r="AE11" s="462" t="s">
        <v>787</v>
      </c>
      <c r="AF11" s="463" t="s">
        <v>788</v>
      </c>
      <c r="AG11" s="446"/>
      <c r="AH11" s="463"/>
      <c r="AI11" s="447">
        <v>2018</v>
      </c>
      <c r="AJ11" s="441"/>
      <c r="AK11" s="441"/>
      <c r="AL11" s="448"/>
      <c r="AM11" s="449"/>
      <c r="AN11" s="450">
        <v>2021</v>
      </c>
      <c r="AO11" s="442"/>
      <c r="AP11" s="451" t="s">
        <v>207</v>
      </c>
      <c r="AQ11" s="442"/>
      <c r="AR11" s="451" t="s">
        <v>207</v>
      </c>
      <c r="AS11" s="452"/>
      <c r="AT11" s="449"/>
      <c r="AU11" s="453"/>
      <c r="AV11" s="450">
        <v>2019</v>
      </c>
      <c r="AW11" s="442"/>
      <c r="AX11" s="451" t="s">
        <v>207</v>
      </c>
      <c r="AY11" s="442" t="s">
        <v>207</v>
      </c>
      <c r="AZ11" s="451" t="s">
        <v>207</v>
      </c>
      <c r="BA11" s="452"/>
      <c r="BB11" s="449" t="s">
        <v>207</v>
      </c>
      <c r="BC11" s="453" t="s">
        <v>207</v>
      </c>
      <c r="BD11" s="450">
        <v>2020</v>
      </c>
      <c r="BE11" s="442"/>
      <c r="BF11" s="451" t="s">
        <v>207</v>
      </c>
      <c r="BG11" s="442" t="s">
        <v>207</v>
      </c>
      <c r="BH11" s="451" t="s">
        <v>207</v>
      </c>
      <c r="BI11" s="452"/>
      <c r="BJ11" s="449" t="s">
        <v>207</v>
      </c>
      <c r="BK11" s="453" t="s">
        <v>207</v>
      </c>
      <c r="BL11" s="450">
        <v>2021</v>
      </c>
      <c r="BM11" s="442"/>
      <c r="BN11" s="451" t="s">
        <v>207</v>
      </c>
      <c r="BO11" s="442" t="s">
        <v>207</v>
      </c>
      <c r="BP11" s="451" t="s">
        <v>207</v>
      </c>
      <c r="BQ11" s="452"/>
      <c r="BR11" s="449" t="s">
        <v>207</v>
      </c>
      <c r="BS11" s="453" t="s">
        <v>207</v>
      </c>
      <c r="BT11" s="454" t="s">
        <v>207</v>
      </c>
      <c r="BU11" s="465" t="s">
        <v>207</v>
      </c>
      <c r="BV11" s="455" t="s">
        <v>207</v>
      </c>
      <c r="BW11" s="456"/>
      <c r="BX11" s="457">
        <v>2018</v>
      </c>
      <c r="BY11" s="441">
        <v>550</v>
      </c>
      <c r="BZ11" s="441">
        <v>550</v>
      </c>
      <c r="CA11" s="448"/>
      <c r="CB11" s="449"/>
      <c r="CC11" s="450">
        <v>2021</v>
      </c>
      <c r="CD11" s="442">
        <v>533</v>
      </c>
      <c r="CE11" s="451">
        <v>3.09</v>
      </c>
      <c r="CF11" s="442">
        <v>533</v>
      </c>
      <c r="CG11" s="451">
        <v>3.09</v>
      </c>
      <c r="CH11" s="452"/>
      <c r="CI11" s="449" t="s">
        <v>207</v>
      </c>
      <c r="CJ11" s="453"/>
      <c r="CK11" s="450">
        <v>2019</v>
      </c>
      <c r="CL11" s="442">
        <v>494</v>
      </c>
      <c r="CM11" s="451">
        <v>10.18</v>
      </c>
      <c r="CN11" s="442">
        <v>494</v>
      </c>
      <c r="CO11" s="451">
        <v>10.18</v>
      </c>
      <c r="CP11" s="452"/>
      <c r="CQ11" s="449" t="s">
        <v>207</v>
      </c>
      <c r="CR11" s="453" t="s">
        <v>207</v>
      </c>
      <c r="CS11" s="450">
        <v>2020</v>
      </c>
      <c r="CT11" s="442">
        <v>464</v>
      </c>
      <c r="CU11" s="451">
        <v>15.63</v>
      </c>
      <c r="CV11" s="442">
        <v>464</v>
      </c>
      <c r="CW11" s="451">
        <v>15.63</v>
      </c>
      <c r="CX11" s="452"/>
      <c r="CY11" s="449" t="s">
        <v>207</v>
      </c>
      <c r="CZ11" s="453" t="s">
        <v>207</v>
      </c>
      <c r="DA11" s="450">
        <v>2021</v>
      </c>
      <c r="DB11" s="442">
        <v>416</v>
      </c>
      <c r="DC11" s="451">
        <v>24.36</v>
      </c>
      <c r="DD11" s="442">
        <v>416</v>
      </c>
      <c r="DE11" s="451">
        <v>24.36</v>
      </c>
      <c r="DF11" s="452"/>
      <c r="DG11" s="449" t="s">
        <v>207</v>
      </c>
      <c r="DH11" s="453" t="s">
        <v>207</v>
      </c>
      <c r="DI11" s="454" t="s">
        <v>723</v>
      </c>
      <c r="DJ11" s="465" t="s">
        <v>765</v>
      </c>
      <c r="DK11" s="455" t="s">
        <v>733</v>
      </c>
      <c r="DL11" s="456" t="s">
        <v>789</v>
      </c>
    </row>
    <row r="12" spans="1:116">
      <c r="A12" s="458" t="s">
        <v>790</v>
      </c>
      <c r="B12" s="459" t="s">
        <v>791</v>
      </c>
      <c r="C12" s="434">
        <v>2019</v>
      </c>
      <c r="D12" s="434" t="s">
        <v>750</v>
      </c>
      <c r="E12" s="460">
        <v>3052015</v>
      </c>
      <c r="F12" s="435">
        <v>3052015</v>
      </c>
      <c r="G12" s="436">
        <v>44757</v>
      </c>
      <c r="H12" s="461" t="s">
        <v>792</v>
      </c>
      <c r="I12" s="462" t="s">
        <v>791</v>
      </c>
      <c r="J12" s="463" t="s">
        <v>793</v>
      </c>
      <c r="K12" s="464" t="s">
        <v>791</v>
      </c>
      <c r="L12" s="462" t="s">
        <v>793</v>
      </c>
      <c r="M12" s="463" t="s">
        <v>794</v>
      </c>
      <c r="N12" s="461" t="s">
        <v>57</v>
      </c>
      <c r="O12" s="463" t="s">
        <v>60</v>
      </c>
      <c r="P12" s="437"/>
      <c r="Q12" s="438"/>
      <c r="R12" s="438" t="s">
        <v>753</v>
      </c>
      <c r="S12" s="439"/>
      <c r="T12" s="440"/>
      <c r="U12" s="441"/>
      <c r="V12" s="441"/>
      <c r="W12" s="442">
        <v>53</v>
      </c>
      <c r="X12" s="443">
        <v>2019</v>
      </c>
      <c r="Y12" s="434">
        <v>2021</v>
      </c>
      <c r="Z12" s="444">
        <v>2021</v>
      </c>
      <c r="AA12" s="445"/>
      <c r="AB12" s="463"/>
      <c r="AC12" s="446" t="s">
        <v>705</v>
      </c>
      <c r="AD12" s="462" t="s">
        <v>795</v>
      </c>
      <c r="AE12" s="462" t="s">
        <v>796</v>
      </c>
      <c r="AF12" s="463" t="s">
        <v>797</v>
      </c>
      <c r="AG12" s="446"/>
      <c r="AH12" s="463"/>
      <c r="AI12" s="447">
        <v>2018</v>
      </c>
      <c r="AJ12" s="441"/>
      <c r="AK12" s="441"/>
      <c r="AL12" s="448"/>
      <c r="AM12" s="449"/>
      <c r="AN12" s="450">
        <v>2021</v>
      </c>
      <c r="AO12" s="442"/>
      <c r="AP12" s="451" t="s">
        <v>207</v>
      </c>
      <c r="AQ12" s="442"/>
      <c r="AR12" s="451" t="s">
        <v>207</v>
      </c>
      <c r="AS12" s="452"/>
      <c r="AT12" s="449"/>
      <c r="AU12" s="453"/>
      <c r="AV12" s="450">
        <v>2019</v>
      </c>
      <c r="AW12" s="442"/>
      <c r="AX12" s="451" t="s">
        <v>207</v>
      </c>
      <c r="AY12" s="442" t="s">
        <v>207</v>
      </c>
      <c r="AZ12" s="451" t="s">
        <v>207</v>
      </c>
      <c r="BA12" s="452"/>
      <c r="BB12" s="449" t="s">
        <v>207</v>
      </c>
      <c r="BC12" s="453" t="s">
        <v>207</v>
      </c>
      <c r="BD12" s="450">
        <v>2020</v>
      </c>
      <c r="BE12" s="442"/>
      <c r="BF12" s="451" t="s">
        <v>207</v>
      </c>
      <c r="BG12" s="442" t="s">
        <v>207</v>
      </c>
      <c r="BH12" s="451" t="s">
        <v>207</v>
      </c>
      <c r="BI12" s="452"/>
      <c r="BJ12" s="449" t="s">
        <v>207</v>
      </c>
      <c r="BK12" s="453" t="s">
        <v>207</v>
      </c>
      <c r="BL12" s="450">
        <v>2021</v>
      </c>
      <c r="BM12" s="442"/>
      <c r="BN12" s="451" t="s">
        <v>207</v>
      </c>
      <c r="BO12" s="442" t="s">
        <v>207</v>
      </c>
      <c r="BP12" s="451" t="s">
        <v>207</v>
      </c>
      <c r="BQ12" s="452"/>
      <c r="BR12" s="449" t="s">
        <v>207</v>
      </c>
      <c r="BS12" s="453" t="s">
        <v>207</v>
      </c>
      <c r="BT12" s="454" t="s">
        <v>207</v>
      </c>
      <c r="BU12" s="465" t="s">
        <v>207</v>
      </c>
      <c r="BV12" s="455" t="s">
        <v>207</v>
      </c>
      <c r="BW12" s="456"/>
      <c r="BX12" s="457">
        <v>2018</v>
      </c>
      <c r="BY12" s="441">
        <v>289</v>
      </c>
      <c r="BZ12" s="441">
        <v>289</v>
      </c>
      <c r="CA12" s="448"/>
      <c r="CB12" s="449"/>
      <c r="CC12" s="450">
        <v>2021</v>
      </c>
      <c r="CD12" s="442">
        <v>286.10000000000002</v>
      </c>
      <c r="CE12" s="451">
        <v>1</v>
      </c>
      <c r="CF12" s="442">
        <v>286.10000000000002</v>
      </c>
      <c r="CG12" s="451">
        <v>1</v>
      </c>
      <c r="CH12" s="452"/>
      <c r="CI12" s="449" t="s">
        <v>207</v>
      </c>
      <c r="CJ12" s="453"/>
      <c r="CK12" s="450">
        <v>2019</v>
      </c>
      <c r="CL12" s="442">
        <v>262</v>
      </c>
      <c r="CM12" s="451">
        <v>9.34</v>
      </c>
      <c r="CN12" s="442">
        <v>262</v>
      </c>
      <c r="CO12" s="451">
        <v>9.34</v>
      </c>
      <c r="CP12" s="452"/>
      <c r="CQ12" s="449" t="s">
        <v>207</v>
      </c>
      <c r="CR12" s="453" t="s">
        <v>207</v>
      </c>
      <c r="CS12" s="450">
        <v>2020</v>
      </c>
      <c r="CT12" s="442">
        <v>257</v>
      </c>
      <c r="CU12" s="451">
        <v>11.07</v>
      </c>
      <c r="CV12" s="442">
        <v>257</v>
      </c>
      <c r="CW12" s="451">
        <v>11.07</v>
      </c>
      <c r="CX12" s="452"/>
      <c r="CY12" s="449" t="s">
        <v>207</v>
      </c>
      <c r="CZ12" s="453" t="s">
        <v>207</v>
      </c>
      <c r="DA12" s="450">
        <v>2021</v>
      </c>
      <c r="DB12" s="442">
        <v>120</v>
      </c>
      <c r="DC12" s="451">
        <v>58.47</v>
      </c>
      <c r="DD12" s="442">
        <v>120</v>
      </c>
      <c r="DE12" s="451">
        <v>58.47</v>
      </c>
      <c r="DF12" s="452"/>
      <c r="DG12" s="449" t="s">
        <v>207</v>
      </c>
      <c r="DH12" s="453" t="s">
        <v>207</v>
      </c>
      <c r="DI12" s="454" t="s">
        <v>723</v>
      </c>
      <c r="DJ12" s="465" t="s">
        <v>765</v>
      </c>
      <c r="DK12" s="455" t="s">
        <v>733</v>
      </c>
      <c r="DL12" s="456"/>
    </row>
    <row r="13" spans="1:116">
      <c r="A13" s="458" t="s">
        <v>798</v>
      </c>
      <c r="B13" s="459" t="s">
        <v>799</v>
      </c>
      <c r="C13" s="434">
        <v>2019</v>
      </c>
      <c r="D13" s="434" t="s">
        <v>750</v>
      </c>
      <c r="E13" s="460">
        <v>3043016</v>
      </c>
      <c r="F13" s="435">
        <v>3043016</v>
      </c>
      <c r="G13" s="436">
        <v>44771</v>
      </c>
      <c r="H13" s="461" t="s">
        <v>800</v>
      </c>
      <c r="I13" s="462" t="s">
        <v>799</v>
      </c>
      <c r="J13" s="463" t="s">
        <v>801</v>
      </c>
      <c r="K13" s="464" t="s">
        <v>799</v>
      </c>
      <c r="L13" s="462" t="s">
        <v>801</v>
      </c>
      <c r="M13" s="463" t="s">
        <v>800</v>
      </c>
      <c r="N13" s="461" t="s">
        <v>48</v>
      </c>
      <c r="O13" s="463" t="s">
        <v>50</v>
      </c>
      <c r="P13" s="437"/>
      <c r="Q13" s="438"/>
      <c r="R13" s="438" t="s">
        <v>753</v>
      </c>
      <c r="S13" s="439"/>
      <c r="T13" s="440"/>
      <c r="U13" s="441"/>
      <c r="V13" s="441"/>
      <c r="W13" s="442">
        <v>450</v>
      </c>
      <c r="X13" s="443">
        <v>2019</v>
      </c>
      <c r="Y13" s="434">
        <v>2021</v>
      </c>
      <c r="Z13" s="444">
        <v>2021</v>
      </c>
      <c r="AA13" s="445"/>
      <c r="AB13" s="463"/>
      <c r="AC13" s="446" t="s">
        <v>705</v>
      </c>
      <c r="AD13" s="462" t="s">
        <v>802</v>
      </c>
      <c r="AE13" s="462" t="s">
        <v>803</v>
      </c>
      <c r="AF13" s="463" t="s">
        <v>804</v>
      </c>
      <c r="AG13" s="446"/>
      <c r="AH13" s="463"/>
      <c r="AI13" s="447">
        <v>2018</v>
      </c>
      <c r="AJ13" s="441"/>
      <c r="AK13" s="441"/>
      <c r="AL13" s="448"/>
      <c r="AM13" s="449"/>
      <c r="AN13" s="450">
        <v>2021</v>
      </c>
      <c r="AO13" s="442"/>
      <c r="AP13" s="451" t="s">
        <v>207</v>
      </c>
      <c r="AQ13" s="442"/>
      <c r="AR13" s="451" t="s">
        <v>207</v>
      </c>
      <c r="AS13" s="452"/>
      <c r="AT13" s="449"/>
      <c r="AU13" s="453"/>
      <c r="AV13" s="450">
        <v>2019</v>
      </c>
      <c r="AW13" s="442"/>
      <c r="AX13" s="451" t="s">
        <v>207</v>
      </c>
      <c r="AY13" s="442" t="s">
        <v>207</v>
      </c>
      <c r="AZ13" s="451" t="s">
        <v>207</v>
      </c>
      <c r="BA13" s="452"/>
      <c r="BB13" s="449" t="s">
        <v>207</v>
      </c>
      <c r="BC13" s="453" t="s">
        <v>207</v>
      </c>
      <c r="BD13" s="450">
        <v>2020</v>
      </c>
      <c r="BE13" s="442"/>
      <c r="BF13" s="451" t="s">
        <v>207</v>
      </c>
      <c r="BG13" s="442" t="s">
        <v>207</v>
      </c>
      <c r="BH13" s="451" t="s">
        <v>207</v>
      </c>
      <c r="BI13" s="452"/>
      <c r="BJ13" s="449" t="s">
        <v>207</v>
      </c>
      <c r="BK13" s="453" t="s">
        <v>207</v>
      </c>
      <c r="BL13" s="450">
        <v>2021</v>
      </c>
      <c r="BM13" s="442"/>
      <c r="BN13" s="451" t="s">
        <v>207</v>
      </c>
      <c r="BO13" s="442" t="s">
        <v>207</v>
      </c>
      <c r="BP13" s="451" t="s">
        <v>207</v>
      </c>
      <c r="BQ13" s="452"/>
      <c r="BR13" s="449" t="s">
        <v>207</v>
      </c>
      <c r="BS13" s="453" t="s">
        <v>207</v>
      </c>
      <c r="BT13" s="454" t="s">
        <v>207</v>
      </c>
      <c r="BU13" s="465" t="s">
        <v>207</v>
      </c>
      <c r="BV13" s="455" t="s">
        <v>207</v>
      </c>
      <c r="BW13" s="456"/>
      <c r="BX13" s="457">
        <v>2018</v>
      </c>
      <c r="BY13" s="441">
        <v>6697</v>
      </c>
      <c r="BZ13" s="441">
        <v>6697</v>
      </c>
      <c r="CA13" s="448"/>
      <c r="CB13" s="449"/>
      <c r="CC13" s="450">
        <v>2021</v>
      </c>
      <c r="CD13" s="442">
        <v>6495</v>
      </c>
      <c r="CE13" s="451">
        <v>3.01</v>
      </c>
      <c r="CF13" s="442">
        <v>6495</v>
      </c>
      <c r="CG13" s="451">
        <v>3.01</v>
      </c>
      <c r="CH13" s="452"/>
      <c r="CI13" s="449" t="s">
        <v>207</v>
      </c>
      <c r="CJ13" s="453"/>
      <c r="CK13" s="450">
        <v>2019</v>
      </c>
      <c r="CL13" s="442">
        <v>6398</v>
      </c>
      <c r="CM13" s="451">
        <v>4.46</v>
      </c>
      <c r="CN13" s="442">
        <v>6398</v>
      </c>
      <c r="CO13" s="451">
        <v>4.46</v>
      </c>
      <c r="CP13" s="452"/>
      <c r="CQ13" s="449" t="s">
        <v>207</v>
      </c>
      <c r="CR13" s="453" t="s">
        <v>207</v>
      </c>
      <c r="CS13" s="450">
        <v>2020</v>
      </c>
      <c r="CT13" s="442">
        <v>4313</v>
      </c>
      <c r="CU13" s="451">
        <v>35.590000000000003</v>
      </c>
      <c r="CV13" s="442">
        <v>4313</v>
      </c>
      <c r="CW13" s="451">
        <v>35.590000000000003</v>
      </c>
      <c r="CX13" s="452"/>
      <c r="CY13" s="449" t="s">
        <v>207</v>
      </c>
      <c r="CZ13" s="453" t="s">
        <v>207</v>
      </c>
      <c r="DA13" s="450">
        <v>2021</v>
      </c>
      <c r="DB13" s="442">
        <v>4601</v>
      </c>
      <c r="DC13" s="451">
        <v>31.29</v>
      </c>
      <c r="DD13" s="442">
        <v>4601</v>
      </c>
      <c r="DE13" s="451">
        <v>31.29</v>
      </c>
      <c r="DF13" s="452"/>
      <c r="DG13" s="449" t="s">
        <v>207</v>
      </c>
      <c r="DH13" s="453" t="s">
        <v>207</v>
      </c>
      <c r="DI13" s="454" t="s">
        <v>723</v>
      </c>
      <c r="DJ13" s="465" t="s">
        <v>765</v>
      </c>
      <c r="DK13" s="455" t="s">
        <v>733</v>
      </c>
      <c r="DL13" s="456" t="s">
        <v>805</v>
      </c>
    </row>
    <row r="14" spans="1:116">
      <c r="A14" s="458" t="s">
        <v>806</v>
      </c>
      <c r="B14" s="459" t="s">
        <v>807</v>
      </c>
      <c r="C14" s="434">
        <v>2019</v>
      </c>
      <c r="D14" s="434" t="s">
        <v>716</v>
      </c>
      <c r="E14" s="460">
        <v>1081017</v>
      </c>
      <c r="F14" s="435">
        <v>1081017</v>
      </c>
      <c r="G14" s="436">
        <v>44770</v>
      </c>
      <c r="H14" s="461" t="s">
        <v>808</v>
      </c>
      <c r="I14" s="462" t="s">
        <v>807</v>
      </c>
      <c r="J14" s="463" t="s">
        <v>809</v>
      </c>
      <c r="K14" s="464" t="s">
        <v>807</v>
      </c>
      <c r="L14" s="462" t="s">
        <v>809</v>
      </c>
      <c r="M14" s="463" t="s">
        <v>808</v>
      </c>
      <c r="N14" s="461" t="s">
        <v>93</v>
      </c>
      <c r="O14" s="463" t="s">
        <v>94</v>
      </c>
      <c r="P14" s="437" t="s">
        <v>719</v>
      </c>
      <c r="Q14" s="438"/>
      <c r="R14" s="438"/>
      <c r="S14" s="439"/>
      <c r="T14" s="440">
        <v>9467.0441671200006</v>
      </c>
      <c r="U14" s="441">
        <v>8</v>
      </c>
      <c r="V14" s="441">
        <v>3</v>
      </c>
      <c r="W14" s="442"/>
      <c r="X14" s="443">
        <v>2019</v>
      </c>
      <c r="Y14" s="434">
        <v>2021</v>
      </c>
      <c r="Z14" s="444">
        <v>2021</v>
      </c>
      <c r="AA14" s="445"/>
      <c r="AB14" s="463"/>
      <c r="AC14" s="446" t="s">
        <v>705</v>
      </c>
      <c r="AD14" s="462" t="s">
        <v>810</v>
      </c>
      <c r="AE14" s="462" t="s">
        <v>811</v>
      </c>
      <c r="AF14" s="463" t="s">
        <v>812</v>
      </c>
      <c r="AG14" s="446"/>
      <c r="AH14" s="463"/>
      <c r="AI14" s="447">
        <v>2018</v>
      </c>
      <c r="AJ14" s="441">
        <v>16124</v>
      </c>
      <c r="AK14" s="441">
        <v>15866</v>
      </c>
      <c r="AL14" s="448"/>
      <c r="AM14" s="449"/>
      <c r="AN14" s="450">
        <v>2021</v>
      </c>
      <c r="AO14" s="442">
        <v>15962.76</v>
      </c>
      <c r="AP14" s="451">
        <v>0.99</v>
      </c>
      <c r="AQ14" s="442">
        <v>15707.34</v>
      </c>
      <c r="AR14" s="451">
        <v>0.99</v>
      </c>
      <c r="AS14" s="452"/>
      <c r="AT14" s="449"/>
      <c r="AU14" s="453"/>
      <c r="AV14" s="450">
        <v>2019</v>
      </c>
      <c r="AW14" s="442">
        <v>16905</v>
      </c>
      <c r="AX14" s="451">
        <v>-4.8499999999999996</v>
      </c>
      <c r="AY14" s="442">
        <v>16502</v>
      </c>
      <c r="AZ14" s="451">
        <v>-4.01</v>
      </c>
      <c r="BA14" s="452"/>
      <c r="BB14" s="449" t="s">
        <v>207</v>
      </c>
      <c r="BC14" s="453" t="s">
        <v>207</v>
      </c>
      <c r="BD14" s="450">
        <v>2020</v>
      </c>
      <c r="BE14" s="442">
        <v>16976</v>
      </c>
      <c r="BF14" s="451">
        <v>-5.29</v>
      </c>
      <c r="BG14" s="442">
        <v>16315</v>
      </c>
      <c r="BH14" s="451">
        <v>-2.83</v>
      </c>
      <c r="BI14" s="452"/>
      <c r="BJ14" s="449" t="s">
        <v>207</v>
      </c>
      <c r="BK14" s="453" t="s">
        <v>207</v>
      </c>
      <c r="BL14" s="450">
        <v>2021</v>
      </c>
      <c r="BM14" s="442">
        <v>16949</v>
      </c>
      <c r="BN14" s="451">
        <v>-5.12</v>
      </c>
      <c r="BO14" s="442">
        <v>16870</v>
      </c>
      <c r="BP14" s="451">
        <v>-6.33</v>
      </c>
      <c r="BQ14" s="452"/>
      <c r="BR14" s="449" t="s">
        <v>207</v>
      </c>
      <c r="BS14" s="453" t="s">
        <v>207</v>
      </c>
      <c r="BT14" s="454" t="s">
        <v>710</v>
      </c>
      <c r="BU14" s="465" t="s">
        <v>765</v>
      </c>
      <c r="BV14" s="455" t="s">
        <v>712</v>
      </c>
      <c r="BW14" s="456" t="s">
        <v>813</v>
      </c>
      <c r="BX14" s="457">
        <v>2018</v>
      </c>
      <c r="BY14" s="441"/>
      <c r="BZ14" s="441"/>
      <c r="CA14" s="448"/>
      <c r="CB14" s="449"/>
      <c r="CC14" s="450">
        <v>2021</v>
      </c>
      <c r="CD14" s="442"/>
      <c r="CE14" s="451" t="s">
        <v>207</v>
      </c>
      <c r="CF14" s="442"/>
      <c r="CG14" s="451" t="s">
        <v>207</v>
      </c>
      <c r="CH14" s="452"/>
      <c r="CI14" s="449" t="s">
        <v>207</v>
      </c>
      <c r="CJ14" s="453"/>
      <c r="CK14" s="450">
        <v>2019</v>
      </c>
      <c r="CL14" s="442"/>
      <c r="CM14" s="451" t="s">
        <v>207</v>
      </c>
      <c r="CN14" s="442" t="s">
        <v>207</v>
      </c>
      <c r="CO14" s="451" t="s">
        <v>207</v>
      </c>
      <c r="CP14" s="452"/>
      <c r="CQ14" s="449" t="s">
        <v>207</v>
      </c>
      <c r="CR14" s="453" t="s">
        <v>207</v>
      </c>
      <c r="CS14" s="450">
        <v>2020</v>
      </c>
      <c r="CT14" s="442"/>
      <c r="CU14" s="451" t="s">
        <v>207</v>
      </c>
      <c r="CV14" s="442" t="s">
        <v>207</v>
      </c>
      <c r="CW14" s="451" t="s">
        <v>207</v>
      </c>
      <c r="CX14" s="452"/>
      <c r="CY14" s="449" t="s">
        <v>207</v>
      </c>
      <c r="CZ14" s="453" t="s">
        <v>207</v>
      </c>
      <c r="DA14" s="450">
        <v>2021</v>
      </c>
      <c r="DB14" s="442"/>
      <c r="DC14" s="451" t="s">
        <v>207</v>
      </c>
      <c r="DD14" s="442" t="s">
        <v>207</v>
      </c>
      <c r="DE14" s="451" t="s">
        <v>207</v>
      </c>
      <c r="DF14" s="452"/>
      <c r="DG14" s="449" t="s">
        <v>207</v>
      </c>
      <c r="DH14" s="453" t="s">
        <v>207</v>
      </c>
      <c r="DI14" s="454" t="s">
        <v>207</v>
      </c>
      <c r="DJ14" s="465" t="s">
        <v>207</v>
      </c>
      <c r="DK14" s="455" t="s">
        <v>207</v>
      </c>
      <c r="DL14" s="456"/>
    </row>
    <row r="15" spans="1:116">
      <c r="A15" s="458" t="s">
        <v>814</v>
      </c>
      <c r="B15" s="459" t="s">
        <v>815</v>
      </c>
      <c r="C15" s="434">
        <v>2019</v>
      </c>
      <c r="D15" s="434" t="s">
        <v>716</v>
      </c>
      <c r="E15" s="460">
        <v>1035018</v>
      </c>
      <c r="F15" s="435">
        <v>1035018</v>
      </c>
      <c r="G15" s="436">
        <v>44768</v>
      </c>
      <c r="H15" s="461" t="s">
        <v>816</v>
      </c>
      <c r="I15" s="462" t="s">
        <v>815</v>
      </c>
      <c r="J15" s="463" t="s">
        <v>817</v>
      </c>
      <c r="K15" s="464" t="s">
        <v>815</v>
      </c>
      <c r="L15" s="462" t="s">
        <v>817</v>
      </c>
      <c r="M15" s="463" t="s">
        <v>818</v>
      </c>
      <c r="N15" s="461" t="s">
        <v>37</v>
      </c>
      <c r="O15" s="463" t="s">
        <v>40</v>
      </c>
      <c r="P15" s="437" t="s">
        <v>719</v>
      </c>
      <c r="Q15" s="438"/>
      <c r="R15" s="438"/>
      <c r="S15" s="439"/>
      <c r="T15" s="440">
        <v>8537.629445999999</v>
      </c>
      <c r="U15" s="441">
        <v>2</v>
      </c>
      <c r="V15" s="441">
        <v>1</v>
      </c>
      <c r="W15" s="442"/>
      <c r="X15" s="443">
        <v>2019</v>
      </c>
      <c r="Y15" s="434">
        <v>2021</v>
      </c>
      <c r="Z15" s="444">
        <v>2021</v>
      </c>
      <c r="AA15" s="445"/>
      <c r="AB15" s="463"/>
      <c r="AC15" s="446" t="s">
        <v>705</v>
      </c>
      <c r="AD15" s="462" t="s">
        <v>819</v>
      </c>
      <c r="AE15" s="462" t="s">
        <v>818</v>
      </c>
      <c r="AF15" s="463" t="s">
        <v>820</v>
      </c>
      <c r="AG15" s="446"/>
      <c r="AH15" s="463"/>
      <c r="AI15" s="447">
        <v>2018</v>
      </c>
      <c r="AJ15" s="441">
        <v>2709</v>
      </c>
      <c r="AK15" s="441">
        <v>2688</v>
      </c>
      <c r="AL15" s="448">
        <v>9.1300000000000008</v>
      </c>
      <c r="AM15" s="449" t="s">
        <v>821</v>
      </c>
      <c r="AN15" s="450">
        <v>2021</v>
      </c>
      <c r="AO15" s="442">
        <v>2709</v>
      </c>
      <c r="AP15" s="451">
        <v>0</v>
      </c>
      <c r="AQ15" s="442">
        <v>2688</v>
      </c>
      <c r="AR15" s="451">
        <v>0</v>
      </c>
      <c r="AS15" s="452">
        <v>9.0399999999999991</v>
      </c>
      <c r="AT15" s="449" t="s">
        <v>821</v>
      </c>
      <c r="AU15" s="453">
        <v>0.98</v>
      </c>
      <c r="AV15" s="450">
        <v>2019</v>
      </c>
      <c r="AW15" s="442">
        <v>2579</v>
      </c>
      <c r="AX15" s="451">
        <v>4.79</v>
      </c>
      <c r="AY15" s="442">
        <v>2548</v>
      </c>
      <c r="AZ15" s="451">
        <v>5.2</v>
      </c>
      <c r="BA15" s="452">
        <v>9.0500000000000007</v>
      </c>
      <c r="BB15" s="449" t="s">
        <v>821</v>
      </c>
      <c r="BC15" s="453">
        <v>0.87</v>
      </c>
      <c r="BD15" s="450">
        <v>2020</v>
      </c>
      <c r="BE15" s="442">
        <v>2731</v>
      </c>
      <c r="BF15" s="451">
        <v>-0.82</v>
      </c>
      <c r="BG15" s="442">
        <v>2680</v>
      </c>
      <c r="BH15" s="451">
        <v>0.28999999999999998</v>
      </c>
      <c r="BI15" s="452">
        <v>10.32</v>
      </c>
      <c r="BJ15" s="449" t="s">
        <v>821</v>
      </c>
      <c r="BK15" s="453">
        <v>-13.04</v>
      </c>
      <c r="BL15" s="450">
        <v>2021</v>
      </c>
      <c r="BM15" s="442">
        <v>2205</v>
      </c>
      <c r="BN15" s="451">
        <v>18.600000000000001</v>
      </c>
      <c r="BO15" s="442">
        <v>2199</v>
      </c>
      <c r="BP15" s="451">
        <v>18.190000000000001</v>
      </c>
      <c r="BQ15" s="452">
        <v>8.44</v>
      </c>
      <c r="BR15" s="449" t="s">
        <v>821</v>
      </c>
      <c r="BS15" s="453">
        <v>7.55</v>
      </c>
      <c r="BT15" s="454" t="s">
        <v>723</v>
      </c>
      <c r="BU15" s="465" t="s">
        <v>765</v>
      </c>
      <c r="BV15" s="455" t="s">
        <v>712</v>
      </c>
      <c r="BW15" s="456" t="s">
        <v>822</v>
      </c>
      <c r="BX15" s="457">
        <v>2018</v>
      </c>
      <c r="BY15" s="441"/>
      <c r="BZ15" s="441"/>
      <c r="CA15" s="448"/>
      <c r="CB15" s="449"/>
      <c r="CC15" s="450">
        <v>2021</v>
      </c>
      <c r="CD15" s="442"/>
      <c r="CE15" s="451" t="s">
        <v>207</v>
      </c>
      <c r="CF15" s="442"/>
      <c r="CG15" s="451" t="s">
        <v>207</v>
      </c>
      <c r="CH15" s="452"/>
      <c r="CI15" s="449" t="s">
        <v>207</v>
      </c>
      <c r="CJ15" s="453"/>
      <c r="CK15" s="450">
        <v>2019</v>
      </c>
      <c r="CL15" s="442"/>
      <c r="CM15" s="451" t="s">
        <v>207</v>
      </c>
      <c r="CN15" s="442" t="s">
        <v>207</v>
      </c>
      <c r="CO15" s="451" t="s">
        <v>207</v>
      </c>
      <c r="CP15" s="452"/>
      <c r="CQ15" s="449" t="s">
        <v>207</v>
      </c>
      <c r="CR15" s="453" t="s">
        <v>207</v>
      </c>
      <c r="CS15" s="450">
        <v>2020</v>
      </c>
      <c r="CT15" s="442"/>
      <c r="CU15" s="451" t="s">
        <v>207</v>
      </c>
      <c r="CV15" s="442" t="s">
        <v>207</v>
      </c>
      <c r="CW15" s="451" t="s">
        <v>207</v>
      </c>
      <c r="CX15" s="452"/>
      <c r="CY15" s="449" t="s">
        <v>207</v>
      </c>
      <c r="CZ15" s="453" t="s">
        <v>207</v>
      </c>
      <c r="DA15" s="450">
        <v>2021</v>
      </c>
      <c r="DB15" s="442"/>
      <c r="DC15" s="451" t="s">
        <v>207</v>
      </c>
      <c r="DD15" s="442" t="s">
        <v>207</v>
      </c>
      <c r="DE15" s="451" t="s">
        <v>207</v>
      </c>
      <c r="DF15" s="452"/>
      <c r="DG15" s="449" t="s">
        <v>207</v>
      </c>
      <c r="DH15" s="453" t="s">
        <v>207</v>
      </c>
      <c r="DI15" s="454" t="s">
        <v>207</v>
      </c>
      <c r="DJ15" s="465" t="s">
        <v>207</v>
      </c>
      <c r="DK15" s="455" t="s">
        <v>207</v>
      </c>
      <c r="DL15" s="456"/>
    </row>
    <row r="16" spans="1:116">
      <c r="A16" s="458" t="s">
        <v>823</v>
      </c>
      <c r="B16" s="459" t="s">
        <v>824</v>
      </c>
      <c r="C16" s="434">
        <v>2019</v>
      </c>
      <c r="D16" s="434" t="s">
        <v>716</v>
      </c>
      <c r="E16" s="460">
        <v>1056020</v>
      </c>
      <c r="F16" s="435">
        <v>1056020</v>
      </c>
      <c r="G16" s="436">
        <v>44769</v>
      </c>
      <c r="H16" s="461" t="s">
        <v>825</v>
      </c>
      <c r="I16" s="462" t="s">
        <v>824</v>
      </c>
      <c r="J16" s="463" t="s">
        <v>826</v>
      </c>
      <c r="K16" s="464" t="s">
        <v>824</v>
      </c>
      <c r="L16" s="462" t="s">
        <v>826</v>
      </c>
      <c r="M16" s="463" t="s">
        <v>825</v>
      </c>
      <c r="N16" s="461" t="s">
        <v>57</v>
      </c>
      <c r="O16" s="463" t="s">
        <v>64</v>
      </c>
      <c r="P16" s="437" t="s">
        <v>719</v>
      </c>
      <c r="Q16" s="438"/>
      <c r="R16" s="438"/>
      <c r="S16" s="439"/>
      <c r="T16" s="440">
        <v>2929.659024186727</v>
      </c>
      <c r="U16" s="441">
        <v>9</v>
      </c>
      <c r="V16" s="441">
        <v>2</v>
      </c>
      <c r="W16" s="442"/>
      <c r="X16" s="443">
        <v>2019</v>
      </c>
      <c r="Y16" s="434">
        <v>2021</v>
      </c>
      <c r="Z16" s="444">
        <v>2021</v>
      </c>
      <c r="AA16" s="445"/>
      <c r="AB16" s="463"/>
      <c r="AC16" s="446" t="s">
        <v>705</v>
      </c>
      <c r="AD16" s="462" t="s">
        <v>827</v>
      </c>
      <c r="AE16" s="462" t="s">
        <v>825</v>
      </c>
      <c r="AF16" s="463" t="s">
        <v>828</v>
      </c>
      <c r="AG16" s="446"/>
      <c r="AH16" s="463"/>
      <c r="AI16" s="447">
        <v>2018</v>
      </c>
      <c r="AJ16" s="441">
        <v>5444</v>
      </c>
      <c r="AK16" s="441">
        <v>5297</v>
      </c>
      <c r="AL16" s="448"/>
      <c r="AM16" s="449"/>
      <c r="AN16" s="450">
        <v>2021</v>
      </c>
      <c r="AO16" s="442">
        <v>5280</v>
      </c>
      <c r="AP16" s="451">
        <v>3.01</v>
      </c>
      <c r="AQ16" s="442">
        <v>5138</v>
      </c>
      <c r="AR16" s="451">
        <v>3</v>
      </c>
      <c r="AS16" s="452"/>
      <c r="AT16" s="449"/>
      <c r="AU16" s="453"/>
      <c r="AV16" s="450">
        <v>2019</v>
      </c>
      <c r="AW16" s="442">
        <v>5344</v>
      </c>
      <c r="AX16" s="451">
        <v>1.83</v>
      </c>
      <c r="AY16" s="442">
        <v>5122</v>
      </c>
      <c r="AZ16" s="451">
        <v>3.3</v>
      </c>
      <c r="BA16" s="452"/>
      <c r="BB16" s="449" t="s">
        <v>207</v>
      </c>
      <c r="BC16" s="453" t="s">
        <v>207</v>
      </c>
      <c r="BD16" s="450">
        <v>2020</v>
      </c>
      <c r="BE16" s="442">
        <v>5367</v>
      </c>
      <c r="BF16" s="451">
        <v>1.41</v>
      </c>
      <c r="BG16" s="442">
        <v>5000</v>
      </c>
      <c r="BH16" s="451">
        <v>5.6</v>
      </c>
      <c r="BI16" s="452"/>
      <c r="BJ16" s="449" t="s">
        <v>207</v>
      </c>
      <c r="BK16" s="453" t="s">
        <v>207</v>
      </c>
      <c r="BL16" s="450">
        <v>2021</v>
      </c>
      <c r="BM16" s="442">
        <v>5170</v>
      </c>
      <c r="BN16" s="451">
        <v>5.03</v>
      </c>
      <c r="BO16" s="442">
        <v>5124</v>
      </c>
      <c r="BP16" s="451">
        <v>3.26</v>
      </c>
      <c r="BQ16" s="452"/>
      <c r="BR16" s="449" t="s">
        <v>207</v>
      </c>
      <c r="BS16" s="453" t="s">
        <v>207</v>
      </c>
      <c r="BT16" s="454" t="s">
        <v>723</v>
      </c>
      <c r="BU16" s="465" t="s">
        <v>765</v>
      </c>
      <c r="BV16" s="455" t="s">
        <v>724</v>
      </c>
      <c r="BW16" s="456"/>
      <c r="BX16" s="457">
        <v>2018</v>
      </c>
      <c r="BY16" s="441"/>
      <c r="BZ16" s="441"/>
      <c r="CA16" s="448"/>
      <c r="CB16" s="449"/>
      <c r="CC16" s="450">
        <v>2021</v>
      </c>
      <c r="CD16" s="442"/>
      <c r="CE16" s="451" t="s">
        <v>207</v>
      </c>
      <c r="CF16" s="442"/>
      <c r="CG16" s="451" t="s">
        <v>207</v>
      </c>
      <c r="CH16" s="452"/>
      <c r="CI16" s="449" t="s">
        <v>207</v>
      </c>
      <c r="CJ16" s="453"/>
      <c r="CK16" s="450">
        <v>2019</v>
      </c>
      <c r="CL16" s="442"/>
      <c r="CM16" s="451" t="s">
        <v>207</v>
      </c>
      <c r="CN16" s="442" t="s">
        <v>207</v>
      </c>
      <c r="CO16" s="451" t="s">
        <v>207</v>
      </c>
      <c r="CP16" s="452"/>
      <c r="CQ16" s="449" t="s">
        <v>207</v>
      </c>
      <c r="CR16" s="453" t="s">
        <v>207</v>
      </c>
      <c r="CS16" s="450">
        <v>2020</v>
      </c>
      <c r="CT16" s="442"/>
      <c r="CU16" s="451" t="s">
        <v>207</v>
      </c>
      <c r="CV16" s="442" t="s">
        <v>207</v>
      </c>
      <c r="CW16" s="451" t="s">
        <v>207</v>
      </c>
      <c r="CX16" s="452"/>
      <c r="CY16" s="449" t="s">
        <v>207</v>
      </c>
      <c r="CZ16" s="453" t="s">
        <v>207</v>
      </c>
      <c r="DA16" s="450">
        <v>2021</v>
      </c>
      <c r="DB16" s="442"/>
      <c r="DC16" s="451" t="s">
        <v>207</v>
      </c>
      <c r="DD16" s="442" t="s">
        <v>207</v>
      </c>
      <c r="DE16" s="451" t="s">
        <v>207</v>
      </c>
      <c r="DF16" s="452"/>
      <c r="DG16" s="449" t="s">
        <v>207</v>
      </c>
      <c r="DH16" s="453" t="s">
        <v>207</v>
      </c>
      <c r="DI16" s="454" t="s">
        <v>207</v>
      </c>
      <c r="DJ16" s="465" t="s">
        <v>207</v>
      </c>
      <c r="DK16" s="455" t="s">
        <v>207</v>
      </c>
      <c r="DL16" s="456"/>
    </row>
    <row r="17" spans="1:116">
      <c r="A17" s="458" t="s">
        <v>829</v>
      </c>
      <c r="B17" s="459" t="s">
        <v>830</v>
      </c>
      <c r="C17" s="434">
        <v>2019</v>
      </c>
      <c r="D17" s="434" t="s">
        <v>716</v>
      </c>
      <c r="E17" s="460">
        <v>1044022</v>
      </c>
      <c r="F17" s="435">
        <v>1044022</v>
      </c>
      <c r="G17" s="436">
        <v>44749</v>
      </c>
      <c r="H17" s="461" t="s">
        <v>831</v>
      </c>
      <c r="I17" s="462" t="s">
        <v>830</v>
      </c>
      <c r="J17" s="463" t="s">
        <v>832</v>
      </c>
      <c r="K17" s="464" t="s">
        <v>830</v>
      </c>
      <c r="L17" s="462" t="s">
        <v>832</v>
      </c>
      <c r="M17" s="463" t="s">
        <v>831</v>
      </c>
      <c r="N17" s="461" t="s">
        <v>48</v>
      </c>
      <c r="O17" s="463" t="s">
        <v>51</v>
      </c>
      <c r="P17" s="437" t="s">
        <v>719</v>
      </c>
      <c r="Q17" s="438"/>
      <c r="R17" s="438"/>
      <c r="S17" s="439"/>
      <c r="T17" s="440">
        <v>2007.6352520268003</v>
      </c>
      <c r="U17" s="441">
        <v>14</v>
      </c>
      <c r="V17" s="441">
        <v>1</v>
      </c>
      <c r="W17" s="442"/>
      <c r="X17" s="443">
        <v>2019</v>
      </c>
      <c r="Y17" s="434">
        <v>2021</v>
      </c>
      <c r="Z17" s="444">
        <v>2021</v>
      </c>
      <c r="AA17" s="445"/>
      <c r="AB17" s="463"/>
      <c r="AC17" s="446" t="s">
        <v>705</v>
      </c>
      <c r="AD17" s="462" t="s">
        <v>833</v>
      </c>
      <c r="AE17" s="462" t="s">
        <v>834</v>
      </c>
      <c r="AF17" s="463" t="s">
        <v>835</v>
      </c>
      <c r="AG17" s="446"/>
      <c r="AH17" s="463"/>
      <c r="AI17" s="447">
        <v>2018</v>
      </c>
      <c r="AJ17" s="441">
        <v>5582</v>
      </c>
      <c r="AK17" s="441">
        <v>5566</v>
      </c>
      <c r="AL17" s="448"/>
      <c r="AM17" s="449"/>
      <c r="AN17" s="450">
        <v>2021</v>
      </c>
      <c r="AO17" s="442">
        <v>5416</v>
      </c>
      <c r="AP17" s="451">
        <v>2.97</v>
      </c>
      <c r="AQ17" s="442">
        <v>5162</v>
      </c>
      <c r="AR17" s="451">
        <v>7.25</v>
      </c>
      <c r="AS17" s="452"/>
      <c r="AT17" s="449"/>
      <c r="AU17" s="453"/>
      <c r="AV17" s="450">
        <v>2019</v>
      </c>
      <c r="AW17" s="442">
        <v>5757</v>
      </c>
      <c r="AX17" s="451">
        <v>-3.14</v>
      </c>
      <c r="AY17" s="442">
        <v>5709</v>
      </c>
      <c r="AZ17" s="451">
        <v>-2.57</v>
      </c>
      <c r="BA17" s="452"/>
      <c r="BB17" s="449" t="s">
        <v>207</v>
      </c>
      <c r="BC17" s="453" t="s">
        <v>207</v>
      </c>
      <c r="BD17" s="450">
        <v>2020</v>
      </c>
      <c r="BE17" s="442">
        <v>4083</v>
      </c>
      <c r="BF17" s="451">
        <v>26.85</v>
      </c>
      <c r="BG17" s="442">
        <v>4008</v>
      </c>
      <c r="BH17" s="451">
        <v>27.99</v>
      </c>
      <c r="BI17" s="452"/>
      <c r="BJ17" s="449" t="s">
        <v>207</v>
      </c>
      <c r="BK17" s="453" t="s">
        <v>207</v>
      </c>
      <c r="BL17" s="450">
        <v>2021</v>
      </c>
      <c r="BM17" s="442">
        <v>3720</v>
      </c>
      <c r="BN17" s="451">
        <v>33.35</v>
      </c>
      <c r="BO17" s="442">
        <v>3791</v>
      </c>
      <c r="BP17" s="451">
        <v>31.89</v>
      </c>
      <c r="BQ17" s="452" t="s">
        <v>207</v>
      </c>
      <c r="BR17" s="449" t="s">
        <v>207</v>
      </c>
      <c r="BS17" s="453" t="s">
        <v>207</v>
      </c>
      <c r="BT17" s="454" t="s">
        <v>723</v>
      </c>
      <c r="BU17" s="465" t="s">
        <v>765</v>
      </c>
      <c r="BV17" s="455" t="s">
        <v>712</v>
      </c>
      <c r="BW17" s="456"/>
      <c r="BX17" s="457">
        <v>2018</v>
      </c>
      <c r="BY17" s="441"/>
      <c r="BZ17" s="441"/>
      <c r="CA17" s="448"/>
      <c r="CB17" s="449"/>
      <c r="CC17" s="450">
        <v>2021</v>
      </c>
      <c r="CD17" s="442"/>
      <c r="CE17" s="451" t="s">
        <v>207</v>
      </c>
      <c r="CF17" s="442"/>
      <c r="CG17" s="451" t="s">
        <v>207</v>
      </c>
      <c r="CH17" s="452"/>
      <c r="CI17" s="449" t="s">
        <v>207</v>
      </c>
      <c r="CJ17" s="453"/>
      <c r="CK17" s="450">
        <v>2019</v>
      </c>
      <c r="CL17" s="442"/>
      <c r="CM17" s="451" t="s">
        <v>207</v>
      </c>
      <c r="CN17" s="442" t="s">
        <v>207</v>
      </c>
      <c r="CO17" s="451" t="s">
        <v>207</v>
      </c>
      <c r="CP17" s="452"/>
      <c r="CQ17" s="449" t="s">
        <v>207</v>
      </c>
      <c r="CR17" s="453" t="s">
        <v>207</v>
      </c>
      <c r="CS17" s="450">
        <v>2020</v>
      </c>
      <c r="CT17" s="442"/>
      <c r="CU17" s="451" t="s">
        <v>207</v>
      </c>
      <c r="CV17" s="442" t="s">
        <v>207</v>
      </c>
      <c r="CW17" s="451" t="s">
        <v>207</v>
      </c>
      <c r="CX17" s="452"/>
      <c r="CY17" s="449" t="s">
        <v>207</v>
      </c>
      <c r="CZ17" s="453" t="s">
        <v>207</v>
      </c>
      <c r="DA17" s="450">
        <v>2021</v>
      </c>
      <c r="DB17" s="442"/>
      <c r="DC17" s="451" t="s">
        <v>207</v>
      </c>
      <c r="DD17" s="442" t="s">
        <v>207</v>
      </c>
      <c r="DE17" s="451" t="s">
        <v>207</v>
      </c>
      <c r="DF17" s="452"/>
      <c r="DG17" s="449" t="s">
        <v>207</v>
      </c>
      <c r="DH17" s="453" t="s">
        <v>207</v>
      </c>
      <c r="DI17" s="454" t="s">
        <v>207</v>
      </c>
      <c r="DJ17" s="465" t="s">
        <v>207</v>
      </c>
      <c r="DK17" s="455" t="s">
        <v>207</v>
      </c>
      <c r="DL17" s="456"/>
    </row>
    <row r="18" spans="1:116">
      <c r="A18" s="458" t="s">
        <v>836</v>
      </c>
      <c r="B18" s="459" t="s">
        <v>837</v>
      </c>
      <c r="C18" s="434">
        <v>2019</v>
      </c>
      <c r="D18" s="434" t="s">
        <v>716</v>
      </c>
      <c r="E18" s="460">
        <v>1006024</v>
      </c>
      <c r="F18" s="435">
        <v>1006024</v>
      </c>
      <c r="G18" s="436">
        <v>44742</v>
      </c>
      <c r="H18" s="461" t="s">
        <v>838</v>
      </c>
      <c r="I18" s="462" t="s">
        <v>837</v>
      </c>
      <c r="J18" s="463" t="s">
        <v>839</v>
      </c>
      <c r="K18" s="464" t="s">
        <v>837</v>
      </c>
      <c r="L18" s="462" t="s">
        <v>839</v>
      </c>
      <c r="M18" s="463" t="s">
        <v>838</v>
      </c>
      <c r="N18" s="461" t="s">
        <v>81</v>
      </c>
      <c r="O18" s="463" t="s">
        <v>83</v>
      </c>
      <c r="P18" s="437" t="s">
        <v>719</v>
      </c>
      <c r="Q18" s="438"/>
      <c r="R18" s="438"/>
      <c r="S18" s="439"/>
      <c r="T18" s="440">
        <v>2744.9691164400001</v>
      </c>
      <c r="U18" s="441">
        <v>2</v>
      </c>
      <c r="V18" s="441">
        <v>2</v>
      </c>
      <c r="W18" s="442"/>
      <c r="X18" s="443">
        <v>2019</v>
      </c>
      <c r="Y18" s="434">
        <v>2021</v>
      </c>
      <c r="Z18" s="444">
        <v>2021</v>
      </c>
      <c r="AA18" s="445"/>
      <c r="AB18" s="463"/>
      <c r="AC18" s="446" t="s">
        <v>705</v>
      </c>
      <c r="AD18" s="462" t="s">
        <v>840</v>
      </c>
      <c r="AE18" s="462" t="s">
        <v>838</v>
      </c>
      <c r="AF18" s="463" t="s">
        <v>841</v>
      </c>
      <c r="AG18" s="446"/>
      <c r="AH18" s="463"/>
      <c r="AI18" s="447">
        <v>2018</v>
      </c>
      <c r="AJ18" s="441">
        <v>5785</v>
      </c>
      <c r="AK18" s="441">
        <v>6153</v>
      </c>
      <c r="AL18" s="448"/>
      <c r="AM18" s="449"/>
      <c r="AN18" s="450">
        <v>2021</v>
      </c>
      <c r="AO18" s="442">
        <v>5612</v>
      </c>
      <c r="AP18" s="451">
        <v>2.99</v>
      </c>
      <c r="AQ18" s="442">
        <v>5969</v>
      </c>
      <c r="AR18" s="451">
        <v>2.99</v>
      </c>
      <c r="AS18" s="452"/>
      <c r="AT18" s="449"/>
      <c r="AU18" s="453">
        <v>3</v>
      </c>
      <c r="AV18" s="450">
        <v>2019</v>
      </c>
      <c r="AW18" s="442">
        <v>5279</v>
      </c>
      <c r="AX18" s="451">
        <v>8.74</v>
      </c>
      <c r="AY18" s="442">
        <v>5685</v>
      </c>
      <c r="AZ18" s="451">
        <v>7.6</v>
      </c>
      <c r="BA18" s="452"/>
      <c r="BB18" s="449" t="s">
        <v>207</v>
      </c>
      <c r="BC18" s="453" t="s">
        <v>207</v>
      </c>
      <c r="BD18" s="450">
        <v>2020</v>
      </c>
      <c r="BE18" s="442">
        <v>4698</v>
      </c>
      <c r="BF18" s="451">
        <v>18.78</v>
      </c>
      <c r="BG18" s="442">
        <v>4774</v>
      </c>
      <c r="BH18" s="451">
        <v>22.41</v>
      </c>
      <c r="BI18" s="452"/>
      <c r="BJ18" s="449" t="s">
        <v>207</v>
      </c>
      <c r="BK18" s="453" t="s">
        <v>207</v>
      </c>
      <c r="BL18" s="450">
        <v>2021</v>
      </c>
      <c r="BM18" s="442">
        <v>4874</v>
      </c>
      <c r="BN18" s="451">
        <v>15.74</v>
      </c>
      <c r="BO18" s="442">
        <v>4585</v>
      </c>
      <c r="BP18" s="451">
        <v>25.48</v>
      </c>
      <c r="BQ18" s="452"/>
      <c r="BR18" s="449" t="s">
        <v>207</v>
      </c>
      <c r="BS18" s="453" t="s">
        <v>207</v>
      </c>
      <c r="BT18" s="454" t="s">
        <v>723</v>
      </c>
      <c r="BU18" s="465" t="s">
        <v>765</v>
      </c>
      <c r="BV18" s="455" t="s">
        <v>724</v>
      </c>
      <c r="BW18" s="456"/>
      <c r="BX18" s="457">
        <v>2018</v>
      </c>
      <c r="BY18" s="441"/>
      <c r="BZ18" s="441"/>
      <c r="CA18" s="448"/>
      <c r="CB18" s="449"/>
      <c r="CC18" s="450">
        <v>2021</v>
      </c>
      <c r="CD18" s="442"/>
      <c r="CE18" s="451" t="s">
        <v>207</v>
      </c>
      <c r="CF18" s="442"/>
      <c r="CG18" s="451" t="s">
        <v>207</v>
      </c>
      <c r="CH18" s="452"/>
      <c r="CI18" s="449" t="s">
        <v>207</v>
      </c>
      <c r="CJ18" s="453"/>
      <c r="CK18" s="450">
        <v>2019</v>
      </c>
      <c r="CL18" s="442"/>
      <c r="CM18" s="451" t="s">
        <v>207</v>
      </c>
      <c r="CN18" s="442" t="s">
        <v>207</v>
      </c>
      <c r="CO18" s="451" t="s">
        <v>207</v>
      </c>
      <c r="CP18" s="452"/>
      <c r="CQ18" s="449" t="s">
        <v>207</v>
      </c>
      <c r="CR18" s="453" t="s">
        <v>207</v>
      </c>
      <c r="CS18" s="450">
        <v>2020</v>
      </c>
      <c r="CT18" s="442"/>
      <c r="CU18" s="451" t="s">
        <v>207</v>
      </c>
      <c r="CV18" s="442" t="s">
        <v>207</v>
      </c>
      <c r="CW18" s="451" t="s">
        <v>207</v>
      </c>
      <c r="CX18" s="452"/>
      <c r="CY18" s="449" t="s">
        <v>207</v>
      </c>
      <c r="CZ18" s="453" t="s">
        <v>207</v>
      </c>
      <c r="DA18" s="450">
        <v>2021</v>
      </c>
      <c r="DB18" s="442"/>
      <c r="DC18" s="451" t="s">
        <v>207</v>
      </c>
      <c r="DD18" s="442" t="s">
        <v>207</v>
      </c>
      <c r="DE18" s="451" t="s">
        <v>207</v>
      </c>
      <c r="DF18" s="452"/>
      <c r="DG18" s="449" t="s">
        <v>207</v>
      </c>
      <c r="DH18" s="453" t="s">
        <v>207</v>
      </c>
      <c r="DI18" s="454" t="s">
        <v>207</v>
      </c>
      <c r="DJ18" s="465" t="s">
        <v>207</v>
      </c>
      <c r="DK18" s="455" t="s">
        <v>207</v>
      </c>
      <c r="DL18" s="456"/>
    </row>
    <row r="19" spans="1:116">
      <c r="A19" s="458" t="s">
        <v>843</v>
      </c>
      <c r="B19" s="459" t="s">
        <v>844</v>
      </c>
      <c r="C19" s="434">
        <v>2019</v>
      </c>
      <c r="D19" s="434" t="s">
        <v>750</v>
      </c>
      <c r="E19" s="460">
        <v>3043025</v>
      </c>
      <c r="F19" s="435">
        <v>3043025</v>
      </c>
      <c r="G19" s="436">
        <v>44764</v>
      </c>
      <c r="H19" s="461" t="s">
        <v>845</v>
      </c>
      <c r="I19" s="462" t="s">
        <v>844</v>
      </c>
      <c r="J19" s="463" t="s">
        <v>846</v>
      </c>
      <c r="K19" s="464" t="s">
        <v>844</v>
      </c>
      <c r="L19" s="462" t="s">
        <v>846</v>
      </c>
      <c r="M19" s="463" t="s">
        <v>845</v>
      </c>
      <c r="N19" s="461" t="s">
        <v>48</v>
      </c>
      <c r="O19" s="463" t="s">
        <v>50</v>
      </c>
      <c r="P19" s="437"/>
      <c r="Q19" s="438"/>
      <c r="R19" s="438" t="s">
        <v>753</v>
      </c>
      <c r="S19" s="439"/>
      <c r="T19" s="440"/>
      <c r="U19" s="441"/>
      <c r="V19" s="441"/>
      <c r="W19" s="442">
        <v>204</v>
      </c>
      <c r="X19" s="443">
        <v>2019</v>
      </c>
      <c r="Y19" s="434">
        <v>2021</v>
      </c>
      <c r="Z19" s="444">
        <v>2021</v>
      </c>
      <c r="AA19" s="445"/>
      <c r="AB19" s="463"/>
      <c r="AC19" s="446" t="s">
        <v>705</v>
      </c>
      <c r="AD19" s="462" t="s">
        <v>847</v>
      </c>
      <c r="AE19" s="462" t="s">
        <v>848</v>
      </c>
      <c r="AF19" s="463" t="s">
        <v>849</v>
      </c>
      <c r="AG19" s="446"/>
      <c r="AH19" s="463"/>
      <c r="AI19" s="447">
        <v>2018</v>
      </c>
      <c r="AJ19" s="441"/>
      <c r="AK19" s="441"/>
      <c r="AL19" s="448"/>
      <c r="AM19" s="449"/>
      <c r="AN19" s="450">
        <v>2021</v>
      </c>
      <c r="AO19" s="442"/>
      <c r="AP19" s="451" t="s">
        <v>207</v>
      </c>
      <c r="AQ19" s="442"/>
      <c r="AR19" s="451" t="s">
        <v>207</v>
      </c>
      <c r="AS19" s="452"/>
      <c r="AT19" s="449"/>
      <c r="AU19" s="453"/>
      <c r="AV19" s="450">
        <v>2019</v>
      </c>
      <c r="AW19" s="442"/>
      <c r="AX19" s="451" t="s">
        <v>207</v>
      </c>
      <c r="AY19" s="442" t="s">
        <v>207</v>
      </c>
      <c r="AZ19" s="451" t="s">
        <v>207</v>
      </c>
      <c r="BA19" s="452"/>
      <c r="BB19" s="449" t="s">
        <v>207</v>
      </c>
      <c r="BC19" s="453" t="s">
        <v>207</v>
      </c>
      <c r="BD19" s="450">
        <v>2020</v>
      </c>
      <c r="BE19" s="442"/>
      <c r="BF19" s="451" t="s">
        <v>207</v>
      </c>
      <c r="BG19" s="442" t="s">
        <v>207</v>
      </c>
      <c r="BH19" s="451" t="s">
        <v>207</v>
      </c>
      <c r="BI19" s="452"/>
      <c r="BJ19" s="449" t="s">
        <v>207</v>
      </c>
      <c r="BK19" s="453" t="s">
        <v>207</v>
      </c>
      <c r="BL19" s="450">
        <v>2021</v>
      </c>
      <c r="BM19" s="442"/>
      <c r="BN19" s="451" t="s">
        <v>207</v>
      </c>
      <c r="BO19" s="442" t="s">
        <v>207</v>
      </c>
      <c r="BP19" s="451" t="s">
        <v>207</v>
      </c>
      <c r="BQ19" s="452"/>
      <c r="BR19" s="449" t="s">
        <v>207</v>
      </c>
      <c r="BS19" s="453" t="s">
        <v>207</v>
      </c>
      <c r="BT19" s="454" t="s">
        <v>207</v>
      </c>
      <c r="BU19" s="465" t="s">
        <v>207</v>
      </c>
      <c r="BV19" s="455" t="s">
        <v>207</v>
      </c>
      <c r="BW19" s="456"/>
      <c r="BX19" s="457">
        <v>2018</v>
      </c>
      <c r="BY19" s="441">
        <v>15991</v>
      </c>
      <c r="BZ19" s="441">
        <v>15991</v>
      </c>
      <c r="CA19" s="448">
        <v>0.77</v>
      </c>
      <c r="CB19" s="449" t="s">
        <v>850</v>
      </c>
      <c r="CC19" s="450">
        <v>2021</v>
      </c>
      <c r="CD19" s="442">
        <v>15960</v>
      </c>
      <c r="CE19" s="451">
        <v>0.19</v>
      </c>
      <c r="CF19" s="442">
        <v>15960</v>
      </c>
      <c r="CG19" s="451">
        <v>0.19</v>
      </c>
      <c r="CH19" s="452">
        <v>0.76600000000000001</v>
      </c>
      <c r="CI19" s="449" t="s">
        <v>850</v>
      </c>
      <c r="CJ19" s="453">
        <v>0.51</v>
      </c>
      <c r="CK19" s="450">
        <v>2019</v>
      </c>
      <c r="CL19" s="442">
        <v>15365</v>
      </c>
      <c r="CM19" s="451">
        <v>3.91</v>
      </c>
      <c r="CN19" s="442">
        <v>15365</v>
      </c>
      <c r="CO19" s="451">
        <v>3.91</v>
      </c>
      <c r="CP19" s="452">
        <v>0.77</v>
      </c>
      <c r="CQ19" s="449" t="s">
        <v>850</v>
      </c>
      <c r="CR19" s="453">
        <v>0</v>
      </c>
      <c r="CS19" s="450">
        <v>2020</v>
      </c>
      <c r="CT19" s="442">
        <v>9306</v>
      </c>
      <c r="CU19" s="451">
        <v>41.8</v>
      </c>
      <c r="CV19" s="442">
        <v>9306</v>
      </c>
      <c r="CW19" s="451">
        <v>41.8</v>
      </c>
      <c r="CX19" s="452">
        <v>0.76</v>
      </c>
      <c r="CY19" s="449" t="s">
        <v>850</v>
      </c>
      <c r="CZ19" s="453">
        <v>1.29</v>
      </c>
      <c r="DA19" s="450">
        <v>2021</v>
      </c>
      <c r="DB19" s="442">
        <v>8964</v>
      </c>
      <c r="DC19" s="451">
        <v>43.94</v>
      </c>
      <c r="DD19" s="442">
        <v>8964</v>
      </c>
      <c r="DE19" s="451">
        <v>43.94</v>
      </c>
      <c r="DF19" s="452">
        <v>0.77</v>
      </c>
      <c r="DG19" s="449" t="s">
        <v>850</v>
      </c>
      <c r="DH19" s="453">
        <v>0</v>
      </c>
      <c r="DI19" s="454" t="s">
        <v>723</v>
      </c>
      <c r="DJ19" s="465" t="s">
        <v>765</v>
      </c>
      <c r="DK19" s="455" t="s">
        <v>733</v>
      </c>
      <c r="DL19" s="456" t="s">
        <v>851</v>
      </c>
    </row>
    <row r="20" spans="1:116">
      <c r="A20" s="458" t="s">
        <v>852</v>
      </c>
      <c r="B20" s="459" t="s">
        <v>853</v>
      </c>
      <c r="C20" s="434">
        <v>2019</v>
      </c>
      <c r="D20" s="434" t="s">
        <v>716</v>
      </c>
      <c r="E20" s="460">
        <v>1009026</v>
      </c>
      <c r="F20" s="435">
        <v>1009026</v>
      </c>
      <c r="G20" s="436">
        <v>44769</v>
      </c>
      <c r="H20" s="461" t="s">
        <v>854</v>
      </c>
      <c r="I20" s="462" t="s">
        <v>853</v>
      </c>
      <c r="J20" s="463" t="s">
        <v>855</v>
      </c>
      <c r="K20" s="464" t="s">
        <v>853</v>
      </c>
      <c r="L20" s="462" t="s">
        <v>855</v>
      </c>
      <c r="M20" s="463" t="s">
        <v>856</v>
      </c>
      <c r="N20" s="461" t="s">
        <v>12</v>
      </c>
      <c r="O20" s="463" t="s">
        <v>13</v>
      </c>
      <c r="P20" s="437" t="s">
        <v>719</v>
      </c>
      <c r="Q20" s="438"/>
      <c r="R20" s="438"/>
      <c r="S20" s="439"/>
      <c r="T20" s="440">
        <v>18951.264353483995</v>
      </c>
      <c r="U20" s="441">
        <v>1</v>
      </c>
      <c r="V20" s="441">
        <v>1</v>
      </c>
      <c r="W20" s="442"/>
      <c r="X20" s="443">
        <v>2019</v>
      </c>
      <c r="Y20" s="434">
        <v>2021</v>
      </c>
      <c r="Z20" s="444">
        <v>2021</v>
      </c>
      <c r="AA20" s="445"/>
      <c r="AB20" s="463"/>
      <c r="AC20" s="446" t="s">
        <v>705</v>
      </c>
      <c r="AD20" s="462" t="s">
        <v>857</v>
      </c>
      <c r="AE20" s="462" t="s">
        <v>856</v>
      </c>
      <c r="AF20" s="463" t="s">
        <v>858</v>
      </c>
      <c r="AG20" s="446"/>
      <c r="AH20" s="463"/>
      <c r="AI20" s="447">
        <v>2018</v>
      </c>
      <c r="AJ20" s="441">
        <v>36179</v>
      </c>
      <c r="AK20" s="441"/>
      <c r="AL20" s="448"/>
      <c r="AM20" s="449"/>
      <c r="AN20" s="450">
        <v>2021</v>
      </c>
      <c r="AO20" s="442">
        <v>35962</v>
      </c>
      <c r="AP20" s="451">
        <v>0.59</v>
      </c>
      <c r="AQ20" s="442"/>
      <c r="AR20" s="451"/>
      <c r="AS20" s="452"/>
      <c r="AT20" s="449"/>
      <c r="AU20" s="453"/>
      <c r="AV20" s="450">
        <v>2019</v>
      </c>
      <c r="AW20" s="442">
        <v>37139</v>
      </c>
      <c r="AX20" s="451">
        <v>-2.66</v>
      </c>
      <c r="AY20" s="442"/>
      <c r="AZ20" s="451"/>
      <c r="BA20" s="452"/>
      <c r="BB20" s="449" t="s">
        <v>207</v>
      </c>
      <c r="BC20" s="453" t="s">
        <v>207</v>
      </c>
      <c r="BD20" s="450">
        <v>2020</v>
      </c>
      <c r="BE20" s="442">
        <v>34651</v>
      </c>
      <c r="BF20" s="451">
        <v>4.22</v>
      </c>
      <c r="BG20" s="442"/>
      <c r="BH20" s="451"/>
      <c r="BI20" s="452"/>
      <c r="BJ20" s="449" t="s">
        <v>207</v>
      </c>
      <c r="BK20" s="453" t="s">
        <v>207</v>
      </c>
      <c r="BL20" s="450">
        <v>2021</v>
      </c>
      <c r="BM20" s="442">
        <v>36057</v>
      </c>
      <c r="BN20" s="451">
        <v>0.33</v>
      </c>
      <c r="BO20" s="442"/>
      <c r="BP20" s="451"/>
      <c r="BQ20" s="452"/>
      <c r="BR20" s="449" t="s">
        <v>207</v>
      </c>
      <c r="BS20" s="453" t="s">
        <v>207</v>
      </c>
      <c r="BT20" s="454" t="s">
        <v>710</v>
      </c>
      <c r="BU20" s="465" t="s">
        <v>765</v>
      </c>
      <c r="BV20" s="455" t="s">
        <v>724</v>
      </c>
      <c r="BW20" s="456" t="s">
        <v>859</v>
      </c>
      <c r="BX20" s="457">
        <v>2018</v>
      </c>
      <c r="BY20" s="441"/>
      <c r="BZ20" s="441"/>
      <c r="CA20" s="448"/>
      <c r="CB20" s="449"/>
      <c r="CC20" s="450">
        <v>2021</v>
      </c>
      <c r="CD20" s="442"/>
      <c r="CE20" s="451" t="s">
        <v>207</v>
      </c>
      <c r="CF20" s="442"/>
      <c r="CG20" s="451" t="s">
        <v>207</v>
      </c>
      <c r="CH20" s="452"/>
      <c r="CI20" s="449" t="s">
        <v>207</v>
      </c>
      <c r="CJ20" s="453"/>
      <c r="CK20" s="450">
        <v>2019</v>
      </c>
      <c r="CL20" s="442"/>
      <c r="CM20" s="451" t="s">
        <v>207</v>
      </c>
      <c r="CN20" s="442" t="s">
        <v>207</v>
      </c>
      <c r="CO20" s="451" t="s">
        <v>207</v>
      </c>
      <c r="CP20" s="452"/>
      <c r="CQ20" s="449" t="s">
        <v>207</v>
      </c>
      <c r="CR20" s="453" t="s">
        <v>207</v>
      </c>
      <c r="CS20" s="450">
        <v>2020</v>
      </c>
      <c r="CT20" s="442"/>
      <c r="CU20" s="451" t="s">
        <v>207</v>
      </c>
      <c r="CV20" s="442" t="s">
        <v>207</v>
      </c>
      <c r="CW20" s="451" t="s">
        <v>207</v>
      </c>
      <c r="CX20" s="452"/>
      <c r="CY20" s="449" t="s">
        <v>207</v>
      </c>
      <c r="CZ20" s="453" t="s">
        <v>207</v>
      </c>
      <c r="DA20" s="450">
        <v>2021</v>
      </c>
      <c r="DB20" s="442"/>
      <c r="DC20" s="451" t="s">
        <v>207</v>
      </c>
      <c r="DD20" s="442" t="s">
        <v>207</v>
      </c>
      <c r="DE20" s="451" t="s">
        <v>207</v>
      </c>
      <c r="DF20" s="452"/>
      <c r="DG20" s="449" t="s">
        <v>207</v>
      </c>
      <c r="DH20" s="453" t="s">
        <v>207</v>
      </c>
      <c r="DI20" s="454" t="s">
        <v>207</v>
      </c>
      <c r="DJ20" s="465" t="s">
        <v>207</v>
      </c>
      <c r="DK20" s="455" t="s">
        <v>207</v>
      </c>
      <c r="DL20" s="456"/>
    </row>
    <row r="21" spans="1:116">
      <c r="A21" s="458" t="s">
        <v>860</v>
      </c>
      <c r="B21" s="459" t="s">
        <v>861</v>
      </c>
      <c r="C21" s="434">
        <v>2019</v>
      </c>
      <c r="D21" s="434" t="s">
        <v>716</v>
      </c>
      <c r="E21" s="460">
        <v>1016027</v>
      </c>
      <c r="F21" s="435">
        <v>1016027</v>
      </c>
      <c r="G21" s="436">
        <v>44761</v>
      </c>
      <c r="H21" s="461" t="s">
        <v>862</v>
      </c>
      <c r="I21" s="462" t="s">
        <v>861</v>
      </c>
      <c r="J21" s="463" t="s">
        <v>863</v>
      </c>
      <c r="K21" s="464" t="s">
        <v>861</v>
      </c>
      <c r="L21" s="462" t="s">
        <v>864</v>
      </c>
      <c r="M21" s="463" t="s">
        <v>865</v>
      </c>
      <c r="N21" s="461" t="s">
        <v>12</v>
      </c>
      <c r="O21" s="463" t="s">
        <v>20</v>
      </c>
      <c r="P21" s="437" t="s">
        <v>719</v>
      </c>
      <c r="Q21" s="438"/>
      <c r="R21" s="438"/>
      <c r="S21" s="439"/>
      <c r="T21" s="440">
        <v>2686.7781251103825</v>
      </c>
      <c r="U21" s="441">
        <v>3</v>
      </c>
      <c r="V21" s="441">
        <v>1</v>
      </c>
      <c r="W21" s="442"/>
      <c r="X21" s="443">
        <v>2019</v>
      </c>
      <c r="Y21" s="434">
        <v>2021</v>
      </c>
      <c r="Z21" s="444">
        <v>2021</v>
      </c>
      <c r="AA21" s="445" t="s">
        <v>705</v>
      </c>
      <c r="AB21" s="463" t="s">
        <v>866</v>
      </c>
      <c r="AC21" s="446"/>
      <c r="AD21" s="462"/>
      <c r="AE21" s="462"/>
      <c r="AF21" s="463"/>
      <c r="AG21" s="446"/>
      <c r="AH21" s="463"/>
      <c r="AI21" s="447">
        <v>2018</v>
      </c>
      <c r="AJ21" s="441">
        <v>5381</v>
      </c>
      <c r="AK21" s="441">
        <v>5269</v>
      </c>
      <c r="AL21" s="448"/>
      <c r="AM21" s="449"/>
      <c r="AN21" s="450">
        <v>2021</v>
      </c>
      <c r="AO21" s="442">
        <v>5219.57</v>
      </c>
      <c r="AP21" s="451">
        <v>3</v>
      </c>
      <c r="AQ21" s="442">
        <v>5220</v>
      </c>
      <c r="AR21" s="451">
        <v>0.92</v>
      </c>
      <c r="AS21" s="452"/>
      <c r="AT21" s="449"/>
      <c r="AU21" s="453"/>
      <c r="AV21" s="450">
        <v>2019</v>
      </c>
      <c r="AW21" s="442">
        <v>4973</v>
      </c>
      <c r="AX21" s="451">
        <v>7.58</v>
      </c>
      <c r="AY21" s="442">
        <v>4812</v>
      </c>
      <c r="AZ21" s="451">
        <v>8.67</v>
      </c>
      <c r="BA21" s="452"/>
      <c r="BB21" s="449" t="s">
        <v>207</v>
      </c>
      <c r="BC21" s="453" t="s">
        <v>207</v>
      </c>
      <c r="BD21" s="450">
        <v>2020</v>
      </c>
      <c r="BE21" s="442">
        <v>5138</v>
      </c>
      <c r="BF21" s="451">
        <v>4.51</v>
      </c>
      <c r="BG21" s="442">
        <v>5391</v>
      </c>
      <c r="BH21" s="451">
        <v>-2.3199999999999998</v>
      </c>
      <c r="BI21" s="452"/>
      <c r="BJ21" s="449" t="s">
        <v>207</v>
      </c>
      <c r="BK21" s="453" t="s">
        <v>207</v>
      </c>
      <c r="BL21" s="450">
        <v>2021</v>
      </c>
      <c r="BM21" s="442">
        <v>5030</v>
      </c>
      <c r="BN21" s="451">
        <v>6.52</v>
      </c>
      <c r="BO21" s="442">
        <v>5169</v>
      </c>
      <c r="BP21" s="451">
        <v>1.89</v>
      </c>
      <c r="BQ21" s="452"/>
      <c r="BR21" s="449" t="s">
        <v>207</v>
      </c>
      <c r="BS21" s="453" t="s">
        <v>207</v>
      </c>
      <c r="BT21" s="454" t="s">
        <v>723</v>
      </c>
      <c r="BU21" s="465" t="s">
        <v>765</v>
      </c>
      <c r="BV21" s="455" t="s">
        <v>724</v>
      </c>
      <c r="BW21" s="456"/>
      <c r="BX21" s="457">
        <v>2018</v>
      </c>
      <c r="BY21" s="441"/>
      <c r="BZ21" s="441"/>
      <c r="CA21" s="448"/>
      <c r="CB21" s="449"/>
      <c r="CC21" s="450">
        <v>2021</v>
      </c>
      <c r="CD21" s="442"/>
      <c r="CE21" s="451" t="s">
        <v>207</v>
      </c>
      <c r="CF21" s="442"/>
      <c r="CG21" s="451" t="s">
        <v>207</v>
      </c>
      <c r="CH21" s="452"/>
      <c r="CI21" s="449" t="s">
        <v>207</v>
      </c>
      <c r="CJ21" s="453"/>
      <c r="CK21" s="450">
        <v>2019</v>
      </c>
      <c r="CL21" s="442"/>
      <c r="CM21" s="451" t="s">
        <v>207</v>
      </c>
      <c r="CN21" s="442" t="s">
        <v>207</v>
      </c>
      <c r="CO21" s="451" t="s">
        <v>207</v>
      </c>
      <c r="CP21" s="452"/>
      <c r="CQ21" s="449" t="s">
        <v>207</v>
      </c>
      <c r="CR21" s="453" t="s">
        <v>207</v>
      </c>
      <c r="CS21" s="450">
        <v>2020</v>
      </c>
      <c r="CT21" s="442"/>
      <c r="CU21" s="451" t="s">
        <v>207</v>
      </c>
      <c r="CV21" s="442" t="s">
        <v>207</v>
      </c>
      <c r="CW21" s="451" t="s">
        <v>207</v>
      </c>
      <c r="CX21" s="452"/>
      <c r="CY21" s="449" t="s">
        <v>207</v>
      </c>
      <c r="CZ21" s="453" t="s">
        <v>207</v>
      </c>
      <c r="DA21" s="450">
        <v>2021</v>
      </c>
      <c r="DB21" s="442"/>
      <c r="DC21" s="451" t="s">
        <v>207</v>
      </c>
      <c r="DD21" s="442" t="s">
        <v>207</v>
      </c>
      <c r="DE21" s="451" t="s">
        <v>207</v>
      </c>
      <c r="DF21" s="452"/>
      <c r="DG21" s="449" t="s">
        <v>207</v>
      </c>
      <c r="DH21" s="453" t="s">
        <v>207</v>
      </c>
      <c r="DI21" s="454" t="s">
        <v>207</v>
      </c>
      <c r="DJ21" s="465" t="s">
        <v>207</v>
      </c>
      <c r="DK21" s="455" t="s">
        <v>207</v>
      </c>
      <c r="DL21" s="456"/>
    </row>
    <row r="22" spans="1:116">
      <c r="A22" s="458" t="s">
        <v>867</v>
      </c>
      <c r="B22" s="459" t="s">
        <v>868</v>
      </c>
      <c r="C22" s="434">
        <v>2019</v>
      </c>
      <c r="D22" s="434" t="s">
        <v>750</v>
      </c>
      <c r="E22" s="460">
        <v>3070028</v>
      </c>
      <c r="F22" s="435">
        <v>3070028</v>
      </c>
      <c r="G22" s="436">
        <v>44753</v>
      </c>
      <c r="H22" s="461" t="s">
        <v>869</v>
      </c>
      <c r="I22" s="462" t="s">
        <v>868</v>
      </c>
      <c r="J22" s="463" t="s">
        <v>870</v>
      </c>
      <c r="K22" s="464" t="s">
        <v>868</v>
      </c>
      <c r="L22" s="462" t="s">
        <v>870</v>
      </c>
      <c r="M22" s="463" t="s">
        <v>869</v>
      </c>
      <c r="N22" s="461" t="s">
        <v>77</v>
      </c>
      <c r="O22" s="463" t="s">
        <v>80</v>
      </c>
      <c r="P22" s="437"/>
      <c r="Q22" s="438"/>
      <c r="R22" s="438" t="s">
        <v>753</v>
      </c>
      <c r="S22" s="439"/>
      <c r="T22" s="440"/>
      <c r="U22" s="441"/>
      <c r="V22" s="441"/>
      <c r="W22" s="442">
        <v>223</v>
      </c>
      <c r="X22" s="443">
        <v>2019</v>
      </c>
      <c r="Y22" s="434">
        <v>2021</v>
      </c>
      <c r="Z22" s="444">
        <v>2021</v>
      </c>
      <c r="AA22" s="445" t="s">
        <v>705</v>
      </c>
      <c r="AB22" s="463" t="s">
        <v>871</v>
      </c>
      <c r="AC22" s="446"/>
      <c r="AD22" s="462"/>
      <c r="AE22" s="462"/>
      <c r="AF22" s="463"/>
      <c r="AG22" s="446"/>
      <c r="AH22" s="463"/>
      <c r="AI22" s="447">
        <v>2018</v>
      </c>
      <c r="AJ22" s="441"/>
      <c r="AK22" s="441"/>
      <c r="AL22" s="448"/>
      <c r="AM22" s="449"/>
      <c r="AN22" s="450">
        <v>2021</v>
      </c>
      <c r="AO22" s="442"/>
      <c r="AP22" s="451" t="s">
        <v>207</v>
      </c>
      <c r="AQ22" s="442"/>
      <c r="AR22" s="451" t="s">
        <v>207</v>
      </c>
      <c r="AS22" s="452"/>
      <c r="AT22" s="449"/>
      <c r="AU22" s="453"/>
      <c r="AV22" s="450">
        <v>2019</v>
      </c>
      <c r="AW22" s="442"/>
      <c r="AX22" s="451" t="s">
        <v>207</v>
      </c>
      <c r="AY22" s="442" t="s">
        <v>207</v>
      </c>
      <c r="AZ22" s="451" t="s">
        <v>207</v>
      </c>
      <c r="BA22" s="452"/>
      <c r="BB22" s="449" t="s">
        <v>207</v>
      </c>
      <c r="BC22" s="453" t="s">
        <v>207</v>
      </c>
      <c r="BD22" s="450">
        <v>2020</v>
      </c>
      <c r="BE22" s="442"/>
      <c r="BF22" s="451" t="s">
        <v>207</v>
      </c>
      <c r="BG22" s="442" t="s">
        <v>207</v>
      </c>
      <c r="BH22" s="451" t="s">
        <v>207</v>
      </c>
      <c r="BI22" s="452"/>
      <c r="BJ22" s="449" t="s">
        <v>207</v>
      </c>
      <c r="BK22" s="453" t="s">
        <v>207</v>
      </c>
      <c r="BL22" s="450">
        <v>2021</v>
      </c>
      <c r="BM22" s="442"/>
      <c r="BN22" s="451" t="s">
        <v>207</v>
      </c>
      <c r="BO22" s="442" t="s">
        <v>207</v>
      </c>
      <c r="BP22" s="451" t="s">
        <v>207</v>
      </c>
      <c r="BQ22" s="452"/>
      <c r="BR22" s="449" t="s">
        <v>207</v>
      </c>
      <c r="BS22" s="453" t="s">
        <v>207</v>
      </c>
      <c r="BT22" s="454" t="s">
        <v>207</v>
      </c>
      <c r="BU22" s="465" t="s">
        <v>207</v>
      </c>
      <c r="BV22" s="455" t="s">
        <v>207</v>
      </c>
      <c r="BW22" s="456"/>
      <c r="BX22" s="457">
        <v>2018</v>
      </c>
      <c r="BY22" s="441">
        <v>911</v>
      </c>
      <c r="BZ22" s="441">
        <v>911</v>
      </c>
      <c r="CA22" s="448"/>
      <c r="CB22" s="449"/>
      <c r="CC22" s="450">
        <v>2021</v>
      </c>
      <c r="CD22" s="442">
        <v>860</v>
      </c>
      <c r="CE22" s="451">
        <v>5.59</v>
      </c>
      <c r="CF22" s="442">
        <v>860</v>
      </c>
      <c r="CG22" s="451">
        <v>5.59</v>
      </c>
      <c r="CH22" s="452"/>
      <c r="CI22" s="449" t="s">
        <v>207</v>
      </c>
      <c r="CJ22" s="453"/>
      <c r="CK22" s="450">
        <v>2019</v>
      </c>
      <c r="CL22" s="442">
        <v>559</v>
      </c>
      <c r="CM22" s="451">
        <v>38.630000000000003</v>
      </c>
      <c r="CN22" s="442">
        <v>559</v>
      </c>
      <c r="CO22" s="451">
        <v>38.630000000000003</v>
      </c>
      <c r="CP22" s="452"/>
      <c r="CQ22" s="449" t="s">
        <v>207</v>
      </c>
      <c r="CR22" s="453" t="s">
        <v>207</v>
      </c>
      <c r="CS22" s="450">
        <v>2020</v>
      </c>
      <c r="CT22" s="442">
        <v>582</v>
      </c>
      <c r="CU22" s="451">
        <v>36.11</v>
      </c>
      <c r="CV22" s="442">
        <v>582</v>
      </c>
      <c r="CW22" s="451">
        <v>36.11</v>
      </c>
      <c r="CX22" s="452"/>
      <c r="CY22" s="449" t="s">
        <v>207</v>
      </c>
      <c r="CZ22" s="453" t="s">
        <v>207</v>
      </c>
      <c r="DA22" s="450">
        <v>2021</v>
      </c>
      <c r="DB22" s="442">
        <v>391</v>
      </c>
      <c r="DC22" s="451">
        <v>57.08</v>
      </c>
      <c r="DD22" s="442">
        <v>391</v>
      </c>
      <c r="DE22" s="451">
        <v>57.08</v>
      </c>
      <c r="DF22" s="452"/>
      <c r="DG22" s="449" t="s">
        <v>207</v>
      </c>
      <c r="DH22" s="453" t="s">
        <v>207</v>
      </c>
      <c r="DI22" s="454" t="s">
        <v>723</v>
      </c>
      <c r="DJ22" s="465" t="s">
        <v>765</v>
      </c>
      <c r="DK22" s="455" t="s">
        <v>724</v>
      </c>
      <c r="DL22" s="456"/>
    </row>
    <row r="23" spans="1:116">
      <c r="A23" s="458" t="s">
        <v>872</v>
      </c>
      <c r="B23" s="459" t="s">
        <v>873</v>
      </c>
      <c r="C23" s="434">
        <v>2019</v>
      </c>
      <c r="D23" s="434" t="s">
        <v>716</v>
      </c>
      <c r="E23" s="460">
        <v>1024029</v>
      </c>
      <c r="F23" s="435">
        <v>1024029</v>
      </c>
      <c r="G23" s="436">
        <v>44767</v>
      </c>
      <c r="H23" s="461" t="s">
        <v>874</v>
      </c>
      <c r="I23" s="462" t="s">
        <v>873</v>
      </c>
      <c r="J23" s="463" t="s">
        <v>875</v>
      </c>
      <c r="K23" s="464" t="s">
        <v>873</v>
      </c>
      <c r="L23" s="462" t="s">
        <v>875</v>
      </c>
      <c r="M23" s="463" t="s">
        <v>876</v>
      </c>
      <c r="N23" s="461" t="s">
        <v>12</v>
      </c>
      <c r="O23" s="463" t="s">
        <v>28</v>
      </c>
      <c r="P23" s="437" t="s">
        <v>719</v>
      </c>
      <c r="Q23" s="438"/>
      <c r="R23" s="438"/>
      <c r="S23" s="439"/>
      <c r="T23" s="440">
        <v>4197.3782640000009</v>
      </c>
      <c r="U23" s="441">
        <v>2</v>
      </c>
      <c r="V23" s="441">
        <v>2</v>
      </c>
      <c r="W23" s="442"/>
      <c r="X23" s="443">
        <v>2019</v>
      </c>
      <c r="Y23" s="434">
        <v>2021</v>
      </c>
      <c r="Z23" s="444">
        <v>2021</v>
      </c>
      <c r="AA23" s="445"/>
      <c r="AB23" s="463"/>
      <c r="AC23" s="446" t="s">
        <v>705</v>
      </c>
      <c r="AD23" s="462" t="s">
        <v>877</v>
      </c>
      <c r="AE23" s="462" t="s">
        <v>878</v>
      </c>
      <c r="AF23" s="463" t="s">
        <v>879</v>
      </c>
      <c r="AG23" s="446"/>
      <c r="AH23" s="463"/>
      <c r="AI23" s="447">
        <v>2018</v>
      </c>
      <c r="AJ23" s="441">
        <v>8511</v>
      </c>
      <c r="AK23" s="441">
        <v>8348</v>
      </c>
      <c r="AL23" s="448">
        <v>195.36</v>
      </c>
      <c r="AM23" s="449" t="s">
        <v>880</v>
      </c>
      <c r="AN23" s="450">
        <v>2021</v>
      </c>
      <c r="AO23" s="442">
        <v>8256</v>
      </c>
      <c r="AP23" s="451">
        <v>2.99</v>
      </c>
      <c r="AQ23" s="442">
        <v>8098</v>
      </c>
      <c r="AR23" s="451">
        <v>2.99</v>
      </c>
      <c r="AS23" s="452">
        <v>189.45</v>
      </c>
      <c r="AT23" s="449" t="s">
        <v>880</v>
      </c>
      <c r="AU23" s="453">
        <v>3.02</v>
      </c>
      <c r="AV23" s="450">
        <v>2019</v>
      </c>
      <c r="AW23" s="442">
        <v>8058</v>
      </c>
      <c r="AX23" s="451">
        <v>5.32</v>
      </c>
      <c r="AY23" s="442">
        <v>7667</v>
      </c>
      <c r="AZ23" s="451">
        <v>8.15</v>
      </c>
      <c r="BA23" s="452">
        <v>202.14</v>
      </c>
      <c r="BB23" s="449" t="s">
        <v>880</v>
      </c>
      <c r="BC23" s="453">
        <v>-3.48</v>
      </c>
      <c r="BD23" s="450">
        <v>2020</v>
      </c>
      <c r="BE23" s="442">
        <v>7308</v>
      </c>
      <c r="BF23" s="451">
        <v>14.13</v>
      </c>
      <c r="BG23" s="442">
        <v>6679</v>
      </c>
      <c r="BH23" s="451">
        <v>19.989999999999998</v>
      </c>
      <c r="BI23" s="452">
        <v>221.07</v>
      </c>
      <c r="BJ23" s="449" t="s">
        <v>880</v>
      </c>
      <c r="BK23" s="453">
        <v>-13.17</v>
      </c>
      <c r="BL23" s="450">
        <v>2021</v>
      </c>
      <c r="BM23" s="442">
        <v>8055</v>
      </c>
      <c r="BN23" s="451">
        <v>5.35</v>
      </c>
      <c r="BO23" s="442">
        <v>5763</v>
      </c>
      <c r="BP23" s="451">
        <v>30.96</v>
      </c>
      <c r="BQ23" s="452">
        <v>198.66</v>
      </c>
      <c r="BR23" s="449" t="s">
        <v>880</v>
      </c>
      <c r="BS23" s="453">
        <v>-1.69</v>
      </c>
      <c r="BT23" s="454" t="s">
        <v>710</v>
      </c>
      <c r="BU23" s="465" t="s">
        <v>765</v>
      </c>
      <c r="BV23" s="455" t="s">
        <v>712</v>
      </c>
      <c r="BW23" s="456" t="s">
        <v>881</v>
      </c>
      <c r="BX23" s="457">
        <v>2018</v>
      </c>
      <c r="BY23" s="441"/>
      <c r="BZ23" s="441"/>
      <c r="CA23" s="448"/>
      <c r="CB23" s="449"/>
      <c r="CC23" s="450">
        <v>2021</v>
      </c>
      <c r="CD23" s="442"/>
      <c r="CE23" s="451" t="s">
        <v>207</v>
      </c>
      <c r="CF23" s="442"/>
      <c r="CG23" s="451" t="s">
        <v>207</v>
      </c>
      <c r="CH23" s="452"/>
      <c r="CI23" s="449" t="s">
        <v>207</v>
      </c>
      <c r="CJ23" s="453"/>
      <c r="CK23" s="450">
        <v>2019</v>
      </c>
      <c r="CL23" s="442"/>
      <c r="CM23" s="451" t="s">
        <v>207</v>
      </c>
      <c r="CN23" s="442" t="s">
        <v>207</v>
      </c>
      <c r="CO23" s="451" t="s">
        <v>207</v>
      </c>
      <c r="CP23" s="452"/>
      <c r="CQ23" s="449" t="s">
        <v>207</v>
      </c>
      <c r="CR23" s="453" t="s">
        <v>207</v>
      </c>
      <c r="CS23" s="450">
        <v>2020</v>
      </c>
      <c r="CT23" s="442"/>
      <c r="CU23" s="451" t="s">
        <v>207</v>
      </c>
      <c r="CV23" s="442" t="s">
        <v>207</v>
      </c>
      <c r="CW23" s="451" t="s">
        <v>207</v>
      </c>
      <c r="CX23" s="452"/>
      <c r="CY23" s="449" t="s">
        <v>207</v>
      </c>
      <c r="CZ23" s="453" t="s">
        <v>207</v>
      </c>
      <c r="DA23" s="450">
        <v>2021</v>
      </c>
      <c r="DB23" s="442"/>
      <c r="DC23" s="451" t="s">
        <v>207</v>
      </c>
      <c r="DD23" s="442" t="s">
        <v>207</v>
      </c>
      <c r="DE23" s="451" t="s">
        <v>207</v>
      </c>
      <c r="DF23" s="452"/>
      <c r="DG23" s="449" t="s">
        <v>207</v>
      </c>
      <c r="DH23" s="453" t="s">
        <v>207</v>
      </c>
      <c r="DI23" s="454" t="s">
        <v>207</v>
      </c>
      <c r="DJ23" s="465" t="s">
        <v>207</v>
      </c>
      <c r="DK23" s="455" t="s">
        <v>207</v>
      </c>
      <c r="DL23" s="456"/>
    </row>
    <row r="24" spans="1:116">
      <c r="A24" s="458" t="s">
        <v>882</v>
      </c>
      <c r="B24" s="459" t="s">
        <v>883</v>
      </c>
      <c r="C24" s="434">
        <v>2019</v>
      </c>
      <c r="D24" s="434" t="s">
        <v>716</v>
      </c>
      <c r="E24" s="460">
        <v>1069030</v>
      </c>
      <c r="F24" s="435">
        <v>1069030</v>
      </c>
      <c r="G24" s="436">
        <v>44749</v>
      </c>
      <c r="H24" s="461" t="s">
        <v>884</v>
      </c>
      <c r="I24" s="462" t="s">
        <v>883</v>
      </c>
      <c r="J24" s="463" t="s">
        <v>885</v>
      </c>
      <c r="K24" s="464" t="s">
        <v>883</v>
      </c>
      <c r="L24" s="462" t="s">
        <v>886</v>
      </c>
      <c r="M24" s="463" t="s">
        <v>884</v>
      </c>
      <c r="N24" s="461" t="s">
        <v>77</v>
      </c>
      <c r="O24" s="463" t="s">
        <v>79</v>
      </c>
      <c r="P24" s="437" t="s">
        <v>719</v>
      </c>
      <c r="Q24" s="438"/>
      <c r="R24" s="438"/>
      <c r="S24" s="439"/>
      <c r="T24" s="440">
        <v>12311.651523126</v>
      </c>
      <c r="U24" s="441">
        <v>4</v>
      </c>
      <c r="V24" s="441">
        <v>3</v>
      </c>
      <c r="W24" s="442"/>
      <c r="X24" s="443">
        <v>2019</v>
      </c>
      <c r="Y24" s="434">
        <v>2021</v>
      </c>
      <c r="Z24" s="444">
        <v>2021</v>
      </c>
      <c r="AA24" s="445"/>
      <c r="AB24" s="463"/>
      <c r="AC24" s="446" t="s">
        <v>705</v>
      </c>
      <c r="AD24" s="462" t="s">
        <v>887</v>
      </c>
      <c r="AE24" s="462" t="s">
        <v>888</v>
      </c>
      <c r="AF24" s="463" t="s">
        <v>889</v>
      </c>
      <c r="AG24" s="446"/>
      <c r="AH24" s="463"/>
      <c r="AI24" s="447">
        <v>2018</v>
      </c>
      <c r="AJ24" s="441">
        <v>24390</v>
      </c>
      <c r="AK24" s="441">
        <v>23906</v>
      </c>
      <c r="AL24" s="448"/>
      <c r="AM24" s="449"/>
      <c r="AN24" s="450">
        <v>2021</v>
      </c>
      <c r="AO24" s="442">
        <v>23658</v>
      </c>
      <c r="AP24" s="451">
        <v>3</v>
      </c>
      <c r="AQ24" s="442">
        <v>23200</v>
      </c>
      <c r="AR24" s="451">
        <v>2.95</v>
      </c>
      <c r="AS24" s="452"/>
      <c r="AT24" s="449"/>
      <c r="AU24" s="453"/>
      <c r="AV24" s="450">
        <v>2019</v>
      </c>
      <c r="AW24" s="442">
        <v>23642</v>
      </c>
      <c r="AX24" s="451">
        <v>3.06</v>
      </c>
      <c r="AY24" s="442">
        <v>22929</v>
      </c>
      <c r="AZ24" s="451">
        <v>4.08</v>
      </c>
      <c r="BA24" s="452"/>
      <c r="BB24" s="449" t="s">
        <v>207</v>
      </c>
      <c r="BC24" s="453" t="s">
        <v>207</v>
      </c>
      <c r="BD24" s="450">
        <v>2020</v>
      </c>
      <c r="BE24" s="442">
        <v>22413</v>
      </c>
      <c r="BF24" s="451">
        <v>8.1</v>
      </c>
      <c r="BG24" s="442">
        <v>21329</v>
      </c>
      <c r="BH24" s="451">
        <v>10.77</v>
      </c>
      <c r="BI24" s="452"/>
      <c r="BJ24" s="449" t="s">
        <v>207</v>
      </c>
      <c r="BK24" s="453" t="s">
        <v>207</v>
      </c>
      <c r="BL24" s="450">
        <v>2021</v>
      </c>
      <c r="BM24" s="442">
        <v>20905</v>
      </c>
      <c r="BN24" s="451">
        <v>14.28</v>
      </c>
      <c r="BO24" s="442">
        <v>10760</v>
      </c>
      <c r="BP24" s="451">
        <v>54.99</v>
      </c>
      <c r="BQ24" s="452"/>
      <c r="BR24" s="449" t="s">
        <v>207</v>
      </c>
      <c r="BS24" s="453" t="s">
        <v>207</v>
      </c>
      <c r="BT24" s="454" t="s">
        <v>723</v>
      </c>
      <c r="BU24" s="465" t="s">
        <v>765</v>
      </c>
      <c r="BV24" s="455" t="s">
        <v>733</v>
      </c>
      <c r="BW24" s="456" t="s">
        <v>890</v>
      </c>
      <c r="BX24" s="457">
        <v>2018</v>
      </c>
      <c r="BY24" s="441"/>
      <c r="BZ24" s="441"/>
      <c r="CA24" s="448"/>
      <c r="CB24" s="449"/>
      <c r="CC24" s="450">
        <v>2021</v>
      </c>
      <c r="CD24" s="442"/>
      <c r="CE24" s="451" t="s">
        <v>207</v>
      </c>
      <c r="CF24" s="442"/>
      <c r="CG24" s="451" t="s">
        <v>207</v>
      </c>
      <c r="CH24" s="452"/>
      <c r="CI24" s="449" t="s">
        <v>207</v>
      </c>
      <c r="CJ24" s="453"/>
      <c r="CK24" s="450">
        <v>2019</v>
      </c>
      <c r="CL24" s="442"/>
      <c r="CM24" s="451" t="s">
        <v>207</v>
      </c>
      <c r="CN24" s="442" t="s">
        <v>207</v>
      </c>
      <c r="CO24" s="451" t="s">
        <v>207</v>
      </c>
      <c r="CP24" s="452"/>
      <c r="CQ24" s="449" t="s">
        <v>207</v>
      </c>
      <c r="CR24" s="453" t="s">
        <v>207</v>
      </c>
      <c r="CS24" s="450">
        <v>2020</v>
      </c>
      <c r="CT24" s="442"/>
      <c r="CU24" s="451" t="s">
        <v>207</v>
      </c>
      <c r="CV24" s="442" t="s">
        <v>207</v>
      </c>
      <c r="CW24" s="451" t="s">
        <v>207</v>
      </c>
      <c r="CX24" s="452"/>
      <c r="CY24" s="449" t="s">
        <v>207</v>
      </c>
      <c r="CZ24" s="453" t="s">
        <v>207</v>
      </c>
      <c r="DA24" s="450">
        <v>2021</v>
      </c>
      <c r="DB24" s="442"/>
      <c r="DC24" s="451" t="s">
        <v>207</v>
      </c>
      <c r="DD24" s="442" t="s">
        <v>207</v>
      </c>
      <c r="DE24" s="451" t="s">
        <v>207</v>
      </c>
      <c r="DF24" s="452"/>
      <c r="DG24" s="449" t="s">
        <v>207</v>
      </c>
      <c r="DH24" s="453" t="s">
        <v>207</v>
      </c>
      <c r="DI24" s="454" t="s">
        <v>207</v>
      </c>
      <c r="DJ24" s="465" t="s">
        <v>207</v>
      </c>
      <c r="DK24" s="455" t="s">
        <v>207</v>
      </c>
      <c r="DL24" s="456"/>
    </row>
    <row r="25" spans="1:116">
      <c r="A25" s="458" t="s">
        <v>891</v>
      </c>
      <c r="B25" s="459" t="s">
        <v>892</v>
      </c>
      <c r="C25" s="434">
        <v>2019</v>
      </c>
      <c r="D25" s="434" t="s">
        <v>716</v>
      </c>
      <c r="E25" s="460">
        <v>1024031</v>
      </c>
      <c r="F25" s="435">
        <v>1024031</v>
      </c>
      <c r="G25" s="436">
        <v>44767</v>
      </c>
      <c r="H25" s="461" t="s">
        <v>893</v>
      </c>
      <c r="I25" s="462" t="s">
        <v>892</v>
      </c>
      <c r="J25" s="463" t="s">
        <v>894</v>
      </c>
      <c r="K25" s="464" t="s">
        <v>892</v>
      </c>
      <c r="L25" s="462" t="s">
        <v>895</v>
      </c>
      <c r="M25" s="463" t="s">
        <v>893</v>
      </c>
      <c r="N25" s="461" t="s">
        <v>12</v>
      </c>
      <c r="O25" s="463" t="s">
        <v>28</v>
      </c>
      <c r="P25" s="437" t="s">
        <v>719</v>
      </c>
      <c r="Q25" s="438"/>
      <c r="R25" s="438"/>
      <c r="S25" s="439"/>
      <c r="T25" s="440">
        <v>11940</v>
      </c>
      <c r="U25" s="441">
        <v>2</v>
      </c>
      <c r="V25" s="441">
        <v>1</v>
      </c>
      <c r="W25" s="442"/>
      <c r="X25" s="443">
        <v>2019</v>
      </c>
      <c r="Y25" s="434">
        <v>2021</v>
      </c>
      <c r="Z25" s="444">
        <v>2021</v>
      </c>
      <c r="AA25" s="445"/>
      <c r="AB25" s="463"/>
      <c r="AC25" s="446" t="s">
        <v>705</v>
      </c>
      <c r="AD25" s="462" t="s">
        <v>896</v>
      </c>
      <c r="AE25" s="462" t="s">
        <v>897</v>
      </c>
      <c r="AF25" s="463" t="s">
        <v>898</v>
      </c>
      <c r="AG25" s="446"/>
      <c r="AH25" s="463"/>
      <c r="AI25" s="447">
        <v>2018</v>
      </c>
      <c r="AJ25" s="441">
        <v>23648</v>
      </c>
      <c r="AK25" s="441">
        <v>23217</v>
      </c>
      <c r="AL25" s="448"/>
      <c r="AM25" s="449"/>
      <c r="AN25" s="450">
        <v>2021</v>
      </c>
      <c r="AO25" s="442">
        <v>23529</v>
      </c>
      <c r="AP25" s="451">
        <v>0.5</v>
      </c>
      <c r="AQ25" s="442">
        <v>23100</v>
      </c>
      <c r="AR25" s="451">
        <v>0.5</v>
      </c>
      <c r="AS25" s="452"/>
      <c r="AT25" s="449"/>
      <c r="AU25" s="453"/>
      <c r="AV25" s="450">
        <v>2019</v>
      </c>
      <c r="AW25" s="442">
        <v>24053</v>
      </c>
      <c r="AX25" s="451">
        <v>-1.72</v>
      </c>
      <c r="AY25" s="442">
        <v>23372</v>
      </c>
      <c r="AZ25" s="451">
        <v>-0.67</v>
      </c>
      <c r="BA25" s="452"/>
      <c r="BB25" s="449" t="s">
        <v>207</v>
      </c>
      <c r="BC25" s="453" t="s">
        <v>207</v>
      </c>
      <c r="BD25" s="450">
        <v>2020</v>
      </c>
      <c r="BE25" s="442">
        <v>21426</v>
      </c>
      <c r="BF25" s="451">
        <v>9.39</v>
      </c>
      <c r="BG25" s="442">
        <v>20375</v>
      </c>
      <c r="BH25" s="451">
        <v>12.24</v>
      </c>
      <c r="BI25" s="452"/>
      <c r="BJ25" s="449" t="s">
        <v>207</v>
      </c>
      <c r="BK25" s="453" t="s">
        <v>207</v>
      </c>
      <c r="BL25" s="450">
        <v>2021</v>
      </c>
      <c r="BM25" s="442">
        <v>21765</v>
      </c>
      <c r="BN25" s="451">
        <v>7.96</v>
      </c>
      <c r="BO25" s="442">
        <v>21627</v>
      </c>
      <c r="BP25" s="451">
        <v>6.84</v>
      </c>
      <c r="BQ25" s="452"/>
      <c r="BR25" s="449" t="s">
        <v>207</v>
      </c>
      <c r="BS25" s="453" t="s">
        <v>207</v>
      </c>
      <c r="BT25" s="454" t="s">
        <v>723</v>
      </c>
      <c r="BU25" s="465" t="s">
        <v>765</v>
      </c>
      <c r="BV25" s="455" t="s">
        <v>733</v>
      </c>
      <c r="BW25" s="456" t="s">
        <v>899</v>
      </c>
      <c r="BX25" s="457">
        <v>2018</v>
      </c>
      <c r="BY25" s="441"/>
      <c r="BZ25" s="441"/>
      <c r="CA25" s="448"/>
      <c r="CB25" s="449"/>
      <c r="CC25" s="450">
        <v>2021</v>
      </c>
      <c r="CD25" s="442"/>
      <c r="CE25" s="451" t="s">
        <v>207</v>
      </c>
      <c r="CF25" s="442"/>
      <c r="CG25" s="451" t="s">
        <v>207</v>
      </c>
      <c r="CH25" s="452"/>
      <c r="CI25" s="449" t="s">
        <v>207</v>
      </c>
      <c r="CJ25" s="453"/>
      <c r="CK25" s="450">
        <v>2019</v>
      </c>
      <c r="CL25" s="442"/>
      <c r="CM25" s="451" t="s">
        <v>207</v>
      </c>
      <c r="CN25" s="442" t="s">
        <v>207</v>
      </c>
      <c r="CO25" s="451" t="s">
        <v>207</v>
      </c>
      <c r="CP25" s="452"/>
      <c r="CQ25" s="449" t="s">
        <v>207</v>
      </c>
      <c r="CR25" s="453" t="s">
        <v>207</v>
      </c>
      <c r="CS25" s="450">
        <v>2020</v>
      </c>
      <c r="CT25" s="442"/>
      <c r="CU25" s="451" t="s">
        <v>207</v>
      </c>
      <c r="CV25" s="442" t="s">
        <v>207</v>
      </c>
      <c r="CW25" s="451" t="s">
        <v>207</v>
      </c>
      <c r="CX25" s="452"/>
      <c r="CY25" s="449" t="s">
        <v>207</v>
      </c>
      <c r="CZ25" s="453" t="s">
        <v>207</v>
      </c>
      <c r="DA25" s="450">
        <v>2021</v>
      </c>
      <c r="DB25" s="442"/>
      <c r="DC25" s="451" t="s">
        <v>207</v>
      </c>
      <c r="DD25" s="442" t="s">
        <v>207</v>
      </c>
      <c r="DE25" s="451" t="s">
        <v>207</v>
      </c>
      <c r="DF25" s="452"/>
      <c r="DG25" s="449" t="s">
        <v>207</v>
      </c>
      <c r="DH25" s="453" t="s">
        <v>207</v>
      </c>
      <c r="DI25" s="454" t="s">
        <v>207</v>
      </c>
      <c r="DJ25" s="465" t="s">
        <v>207</v>
      </c>
      <c r="DK25" s="455" t="s">
        <v>207</v>
      </c>
      <c r="DL25" s="456"/>
    </row>
    <row r="26" spans="1:116">
      <c r="A26" s="458" t="s">
        <v>900</v>
      </c>
      <c r="B26" s="459" t="s">
        <v>901</v>
      </c>
      <c r="C26" s="434">
        <v>2019</v>
      </c>
      <c r="D26" s="434" t="s">
        <v>750</v>
      </c>
      <c r="E26" s="460">
        <v>3043034</v>
      </c>
      <c r="F26" s="435">
        <v>3043034</v>
      </c>
      <c r="G26" s="436">
        <v>44865</v>
      </c>
      <c r="H26" s="461" t="s">
        <v>902</v>
      </c>
      <c r="I26" s="462" t="s">
        <v>901</v>
      </c>
      <c r="J26" s="463" t="s">
        <v>903</v>
      </c>
      <c r="K26" s="464" t="s">
        <v>901</v>
      </c>
      <c r="L26" s="462" t="s">
        <v>904</v>
      </c>
      <c r="M26" s="463" t="s">
        <v>902</v>
      </c>
      <c r="N26" s="461" t="s">
        <v>48</v>
      </c>
      <c r="O26" s="463" t="s">
        <v>50</v>
      </c>
      <c r="P26" s="437"/>
      <c r="Q26" s="438"/>
      <c r="R26" s="438" t="s">
        <v>753</v>
      </c>
      <c r="S26" s="439"/>
      <c r="T26" s="440"/>
      <c r="U26" s="441"/>
      <c r="V26" s="441"/>
      <c r="W26" s="442">
        <v>134</v>
      </c>
      <c r="X26" s="443">
        <v>2019</v>
      </c>
      <c r="Y26" s="434">
        <v>2021</v>
      </c>
      <c r="Z26" s="444">
        <v>2021</v>
      </c>
      <c r="AA26" s="445"/>
      <c r="AB26" s="463" t="s">
        <v>905</v>
      </c>
      <c r="AC26" s="446" t="s">
        <v>705</v>
      </c>
      <c r="AD26" s="462" t="s">
        <v>906</v>
      </c>
      <c r="AE26" s="462" t="s">
        <v>902</v>
      </c>
      <c r="AF26" s="463" t="s">
        <v>907</v>
      </c>
      <c r="AG26" s="446"/>
      <c r="AH26" s="463"/>
      <c r="AI26" s="447">
        <v>2018</v>
      </c>
      <c r="AJ26" s="441"/>
      <c r="AK26" s="441"/>
      <c r="AL26" s="448"/>
      <c r="AM26" s="449"/>
      <c r="AN26" s="450">
        <v>2021</v>
      </c>
      <c r="AO26" s="442"/>
      <c r="AP26" s="451" t="s">
        <v>207</v>
      </c>
      <c r="AQ26" s="442"/>
      <c r="AR26" s="451" t="s">
        <v>207</v>
      </c>
      <c r="AS26" s="452"/>
      <c r="AT26" s="449"/>
      <c r="AU26" s="453"/>
      <c r="AV26" s="450">
        <v>2019</v>
      </c>
      <c r="AW26" s="442"/>
      <c r="AX26" s="451" t="s">
        <v>207</v>
      </c>
      <c r="AY26" s="442" t="s">
        <v>207</v>
      </c>
      <c r="AZ26" s="451" t="s">
        <v>207</v>
      </c>
      <c r="BA26" s="452"/>
      <c r="BB26" s="449" t="s">
        <v>207</v>
      </c>
      <c r="BC26" s="453" t="s">
        <v>207</v>
      </c>
      <c r="BD26" s="450">
        <v>2020</v>
      </c>
      <c r="BE26" s="442"/>
      <c r="BF26" s="451" t="s">
        <v>207</v>
      </c>
      <c r="BG26" s="442" t="s">
        <v>207</v>
      </c>
      <c r="BH26" s="451" t="s">
        <v>207</v>
      </c>
      <c r="BI26" s="452"/>
      <c r="BJ26" s="449" t="s">
        <v>207</v>
      </c>
      <c r="BK26" s="453" t="s">
        <v>207</v>
      </c>
      <c r="BL26" s="450">
        <v>2021</v>
      </c>
      <c r="BM26" s="442"/>
      <c r="BN26" s="451" t="s">
        <v>207</v>
      </c>
      <c r="BO26" s="442" t="s">
        <v>207</v>
      </c>
      <c r="BP26" s="451" t="s">
        <v>207</v>
      </c>
      <c r="BQ26" s="452"/>
      <c r="BR26" s="449" t="s">
        <v>207</v>
      </c>
      <c r="BS26" s="453" t="s">
        <v>207</v>
      </c>
      <c r="BT26" s="454" t="s">
        <v>207</v>
      </c>
      <c r="BU26" s="465" t="s">
        <v>207</v>
      </c>
      <c r="BV26" s="455" t="s">
        <v>207</v>
      </c>
      <c r="BW26" s="456"/>
      <c r="BX26" s="457">
        <v>2018</v>
      </c>
      <c r="BY26" s="441">
        <v>3310</v>
      </c>
      <c r="BZ26" s="441">
        <v>3310</v>
      </c>
      <c r="CA26" s="448"/>
      <c r="CB26" s="449"/>
      <c r="CC26" s="450">
        <v>2021</v>
      </c>
      <c r="CD26" s="442">
        <v>3310</v>
      </c>
      <c r="CE26" s="451">
        <v>0</v>
      </c>
      <c r="CF26" s="442">
        <v>3310</v>
      </c>
      <c r="CG26" s="451">
        <v>0</v>
      </c>
      <c r="CH26" s="452"/>
      <c r="CI26" s="449" t="s">
        <v>207</v>
      </c>
      <c r="CJ26" s="453"/>
      <c r="CK26" s="450">
        <v>2019</v>
      </c>
      <c r="CL26" s="442">
        <v>2804</v>
      </c>
      <c r="CM26" s="451">
        <v>15.28</v>
      </c>
      <c r="CN26" s="442">
        <v>2804</v>
      </c>
      <c r="CO26" s="451">
        <v>15.28</v>
      </c>
      <c r="CP26" s="452"/>
      <c r="CQ26" s="449" t="s">
        <v>207</v>
      </c>
      <c r="CR26" s="453" t="s">
        <v>207</v>
      </c>
      <c r="CS26" s="450">
        <v>2020</v>
      </c>
      <c r="CT26" s="442">
        <v>2429</v>
      </c>
      <c r="CU26" s="451">
        <v>26.61</v>
      </c>
      <c r="CV26" s="442">
        <v>2429</v>
      </c>
      <c r="CW26" s="451">
        <v>26.61</v>
      </c>
      <c r="CX26" s="452"/>
      <c r="CY26" s="449" t="s">
        <v>207</v>
      </c>
      <c r="CZ26" s="453" t="s">
        <v>207</v>
      </c>
      <c r="DA26" s="450">
        <v>2021</v>
      </c>
      <c r="DB26" s="442">
        <v>2071</v>
      </c>
      <c r="DC26" s="451">
        <v>37.43</v>
      </c>
      <c r="DD26" s="442">
        <v>2071</v>
      </c>
      <c r="DE26" s="451">
        <v>37.43</v>
      </c>
      <c r="DF26" s="452"/>
      <c r="DG26" s="449" t="s">
        <v>207</v>
      </c>
      <c r="DH26" s="453" t="s">
        <v>207</v>
      </c>
      <c r="DI26" s="454" t="s">
        <v>723</v>
      </c>
      <c r="DJ26" s="465" t="s">
        <v>711</v>
      </c>
      <c r="DK26" s="455" t="s">
        <v>724</v>
      </c>
      <c r="DL26" s="456"/>
    </row>
    <row r="27" spans="1:116">
      <c r="A27" s="458" t="s">
        <v>908</v>
      </c>
      <c r="B27" s="459" t="s">
        <v>909</v>
      </c>
      <c r="C27" s="434">
        <v>2019</v>
      </c>
      <c r="D27" s="434" t="s">
        <v>716</v>
      </c>
      <c r="E27" s="460">
        <v>1009036</v>
      </c>
      <c r="F27" s="435">
        <v>1009036</v>
      </c>
      <c r="G27" s="436">
        <v>44769</v>
      </c>
      <c r="H27" s="461" t="s">
        <v>910</v>
      </c>
      <c r="I27" s="462" t="s">
        <v>909</v>
      </c>
      <c r="J27" s="463" t="s">
        <v>911</v>
      </c>
      <c r="K27" s="464" t="s">
        <v>909</v>
      </c>
      <c r="L27" s="462" t="s">
        <v>912</v>
      </c>
      <c r="M27" s="463" t="s">
        <v>913</v>
      </c>
      <c r="N27" s="461" t="s">
        <v>12</v>
      </c>
      <c r="O27" s="463" t="s">
        <v>13</v>
      </c>
      <c r="P27" s="437" t="s">
        <v>719</v>
      </c>
      <c r="Q27" s="438"/>
      <c r="R27" s="438"/>
      <c r="S27" s="439"/>
      <c r="T27" s="440">
        <v>7413.7607286000011</v>
      </c>
      <c r="U27" s="441">
        <v>1</v>
      </c>
      <c r="V27" s="441">
        <v>1</v>
      </c>
      <c r="W27" s="442"/>
      <c r="X27" s="443">
        <v>2019</v>
      </c>
      <c r="Y27" s="434">
        <v>2021</v>
      </c>
      <c r="Z27" s="444">
        <v>2021</v>
      </c>
      <c r="AA27" s="445"/>
      <c r="AB27" s="463"/>
      <c r="AC27" s="446" t="s">
        <v>705</v>
      </c>
      <c r="AD27" s="462" t="s">
        <v>914</v>
      </c>
      <c r="AE27" s="462" t="s">
        <v>915</v>
      </c>
      <c r="AF27" s="463" t="s">
        <v>916</v>
      </c>
      <c r="AG27" s="446"/>
      <c r="AH27" s="463"/>
      <c r="AI27" s="447">
        <v>2018</v>
      </c>
      <c r="AJ27" s="441">
        <v>16338</v>
      </c>
      <c r="AK27" s="441">
        <v>16422</v>
      </c>
      <c r="AL27" s="448">
        <v>56.37</v>
      </c>
      <c r="AM27" s="449" t="s">
        <v>880</v>
      </c>
      <c r="AN27" s="450">
        <v>2021</v>
      </c>
      <c r="AO27" s="442">
        <v>16174</v>
      </c>
      <c r="AP27" s="451">
        <v>1</v>
      </c>
      <c r="AQ27" s="442">
        <v>16257</v>
      </c>
      <c r="AR27" s="451">
        <v>1</v>
      </c>
      <c r="AS27" s="452">
        <v>55.8</v>
      </c>
      <c r="AT27" s="449" t="s">
        <v>880</v>
      </c>
      <c r="AU27" s="453">
        <v>1.01</v>
      </c>
      <c r="AV27" s="450">
        <v>2019</v>
      </c>
      <c r="AW27" s="442">
        <v>16067</v>
      </c>
      <c r="AX27" s="451">
        <v>1.65</v>
      </c>
      <c r="AY27" s="442">
        <v>15560</v>
      </c>
      <c r="AZ27" s="451">
        <v>5.24</v>
      </c>
      <c r="BA27" s="452">
        <v>55.81</v>
      </c>
      <c r="BB27" s="449" t="s">
        <v>880</v>
      </c>
      <c r="BC27" s="453">
        <v>0.99</v>
      </c>
      <c r="BD27" s="450">
        <v>2020</v>
      </c>
      <c r="BE27" s="442">
        <v>15502</v>
      </c>
      <c r="BF27" s="451">
        <v>5.1100000000000003</v>
      </c>
      <c r="BG27" s="442">
        <v>14858</v>
      </c>
      <c r="BH27" s="451">
        <v>9.52</v>
      </c>
      <c r="BI27" s="452">
        <v>56.8</v>
      </c>
      <c r="BJ27" s="449" t="s">
        <v>880</v>
      </c>
      <c r="BK27" s="453">
        <v>-0.77</v>
      </c>
      <c r="BL27" s="450">
        <v>2021</v>
      </c>
      <c r="BM27" s="442">
        <v>14591</v>
      </c>
      <c r="BN27" s="451">
        <v>10.69</v>
      </c>
      <c r="BO27" s="442">
        <v>14393</v>
      </c>
      <c r="BP27" s="451">
        <v>12.35</v>
      </c>
      <c r="BQ27" s="452">
        <v>53.9</v>
      </c>
      <c r="BR27" s="449" t="s">
        <v>880</v>
      </c>
      <c r="BS27" s="453">
        <v>4.38</v>
      </c>
      <c r="BT27" s="454" t="s">
        <v>723</v>
      </c>
      <c r="BU27" s="465" t="s">
        <v>765</v>
      </c>
      <c r="BV27" s="455" t="s">
        <v>733</v>
      </c>
      <c r="BW27" s="456" t="s">
        <v>917</v>
      </c>
      <c r="BX27" s="457">
        <v>2018</v>
      </c>
      <c r="BY27" s="441"/>
      <c r="BZ27" s="441"/>
      <c r="CA27" s="448"/>
      <c r="CB27" s="449"/>
      <c r="CC27" s="450">
        <v>2021</v>
      </c>
      <c r="CD27" s="442"/>
      <c r="CE27" s="451" t="s">
        <v>207</v>
      </c>
      <c r="CF27" s="442"/>
      <c r="CG27" s="451" t="s">
        <v>207</v>
      </c>
      <c r="CH27" s="452"/>
      <c r="CI27" s="449" t="s">
        <v>207</v>
      </c>
      <c r="CJ27" s="453"/>
      <c r="CK27" s="450">
        <v>2019</v>
      </c>
      <c r="CL27" s="442"/>
      <c r="CM27" s="451" t="s">
        <v>207</v>
      </c>
      <c r="CN27" s="442" t="s">
        <v>207</v>
      </c>
      <c r="CO27" s="451" t="s">
        <v>207</v>
      </c>
      <c r="CP27" s="452"/>
      <c r="CQ27" s="449" t="s">
        <v>207</v>
      </c>
      <c r="CR27" s="453" t="s">
        <v>207</v>
      </c>
      <c r="CS27" s="450">
        <v>2020</v>
      </c>
      <c r="CT27" s="442"/>
      <c r="CU27" s="451" t="s">
        <v>207</v>
      </c>
      <c r="CV27" s="442" t="s">
        <v>207</v>
      </c>
      <c r="CW27" s="451" t="s">
        <v>207</v>
      </c>
      <c r="CX27" s="452"/>
      <c r="CY27" s="449" t="s">
        <v>207</v>
      </c>
      <c r="CZ27" s="453" t="s">
        <v>207</v>
      </c>
      <c r="DA27" s="450">
        <v>2021</v>
      </c>
      <c r="DB27" s="442"/>
      <c r="DC27" s="451" t="s">
        <v>207</v>
      </c>
      <c r="DD27" s="442" t="s">
        <v>207</v>
      </c>
      <c r="DE27" s="451" t="s">
        <v>207</v>
      </c>
      <c r="DF27" s="452"/>
      <c r="DG27" s="449" t="s">
        <v>207</v>
      </c>
      <c r="DH27" s="453" t="s">
        <v>207</v>
      </c>
      <c r="DI27" s="454" t="s">
        <v>207</v>
      </c>
      <c r="DJ27" s="465" t="s">
        <v>207</v>
      </c>
      <c r="DK27" s="455" t="s">
        <v>207</v>
      </c>
      <c r="DL27" s="456"/>
    </row>
    <row r="28" spans="1:116">
      <c r="A28" s="458" t="s">
        <v>918</v>
      </c>
      <c r="B28" s="459" t="s">
        <v>919</v>
      </c>
      <c r="C28" s="434">
        <v>2019</v>
      </c>
      <c r="D28" s="434" t="s">
        <v>700</v>
      </c>
      <c r="E28" s="460">
        <v>2076037</v>
      </c>
      <c r="F28" s="435">
        <v>2076037</v>
      </c>
      <c r="G28" s="436">
        <v>44772</v>
      </c>
      <c r="H28" s="461" t="s">
        <v>920</v>
      </c>
      <c r="I28" s="462" t="s">
        <v>919</v>
      </c>
      <c r="J28" s="463" t="s">
        <v>921</v>
      </c>
      <c r="K28" s="464" t="s">
        <v>919</v>
      </c>
      <c r="L28" s="462" t="s">
        <v>922</v>
      </c>
      <c r="M28" s="463" t="s">
        <v>920</v>
      </c>
      <c r="N28" s="461" t="s">
        <v>86</v>
      </c>
      <c r="O28" s="463" t="s">
        <v>88</v>
      </c>
      <c r="P28" s="437"/>
      <c r="Q28" s="438" t="s">
        <v>704</v>
      </c>
      <c r="R28" s="438"/>
      <c r="S28" s="439"/>
      <c r="T28" s="440">
        <v>1262.2210663668002</v>
      </c>
      <c r="U28" s="441">
        <v>26</v>
      </c>
      <c r="V28" s="441">
        <v>0</v>
      </c>
      <c r="W28" s="442"/>
      <c r="X28" s="443">
        <v>2019</v>
      </c>
      <c r="Y28" s="434">
        <v>2021</v>
      </c>
      <c r="Z28" s="444">
        <v>2021</v>
      </c>
      <c r="AA28" s="445"/>
      <c r="AB28" s="463"/>
      <c r="AC28" s="446" t="s">
        <v>705</v>
      </c>
      <c r="AD28" s="462" t="s">
        <v>923</v>
      </c>
      <c r="AE28" s="462" t="s">
        <v>924</v>
      </c>
      <c r="AF28" s="463" t="s">
        <v>925</v>
      </c>
      <c r="AG28" s="446"/>
      <c r="AH28" s="463"/>
      <c r="AI28" s="447">
        <v>2018</v>
      </c>
      <c r="AJ28" s="441">
        <v>3641</v>
      </c>
      <c r="AK28" s="441">
        <v>3557</v>
      </c>
      <c r="AL28" s="448">
        <v>50.3</v>
      </c>
      <c r="AM28" s="449" t="s">
        <v>926</v>
      </c>
      <c r="AN28" s="450">
        <v>2021</v>
      </c>
      <c r="AO28" s="442">
        <v>3532</v>
      </c>
      <c r="AP28" s="451">
        <v>2.99</v>
      </c>
      <c r="AQ28" s="442">
        <v>3450</v>
      </c>
      <c r="AR28" s="451">
        <v>3</v>
      </c>
      <c r="AS28" s="452">
        <v>48.8</v>
      </c>
      <c r="AT28" s="449" t="s">
        <v>926</v>
      </c>
      <c r="AU28" s="453">
        <v>2.98</v>
      </c>
      <c r="AV28" s="450">
        <v>2019</v>
      </c>
      <c r="AW28" s="442">
        <v>3695</v>
      </c>
      <c r="AX28" s="451">
        <v>-1.49</v>
      </c>
      <c r="AY28" s="442">
        <v>3561</v>
      </c>
      <c r="AZ28" s="451">
        <v>-0.12</v>
      </c>
      <c r="BA28" s="452">
        <v>50.77</v>
      </c>
      <c r="BB28" s="449" t="s">
        <v>926</v>
      </c>
      <c r="BC28" s="453">
        <v>-0.94</v>
      </c>
      <c r="BD28" s="450">
        <v>2020</v>
      </c>
      <c r="BE28" s="442">
        <v>2957</v>
      </c>
      <c r="BF28" s="451">
        <v>18.78</v>
      </c>
      <c r="BG28" s="442">
        <v>2774</v>
      </c>
      <c r="BH28" s="451">
        <v>22.01</v>
      </c>
      <c r="BI28" s="452">
        <v>41.94</v>
      </c>
      <c r="BJ28" s="449" t="s">
        <v>926</v>
      </c>
      <c r="BK28" s="453">
        <v>16.62</v>
      </c>
      <c r="BL28" s="450">
        <v>2021</v>
      </c>
      <c r="BM28" s="442">
        <v>2232</v>
      </c>
      <c r="BN28" s="451">
        <v>38.69</v>
      </c>
      <c r="BO28" s="442">
        <v>2214</v>
      </c>
      <c r="BP28" s="451">
        <v>37.75</v>
      </c>
      <c r="BQ28" s="452">
        <v>35.97</v>
      </c>
      <c r="BR28" s="449" t="s">
        <v>926</v>
      </c>
      <c r="BS28" s="453">
        <v>28.48</v>
      </c>
      <c r="BT28" s="454" t="s">
        <v>723</v>
      </c>
      <c r="BU28" s="465" t="s">
        <v>765</v>
      </c>
      <c r="BV28" s="455" t="s">
        <v>733</v>
      </c>
      <c r="BW28" s="456" t="s">
        <v>927</v>
      </c>
      <c r="BX28" s="457">
        <v>2018</v>
      </c>
      <c r="BY28" s="441"/>
      <c r="BZ28" s="441"/>
      <c r="CA28" s="448"/>
      <c r="CB28" s="449"/>
      <c r="CC28" s="450">
        <v>2021</v>
      </c>
      <c r="CD28" s="442"/>
      <c r="CE28" s="451" t="s">
        <v>207</v>
      </c>
      <c r="CF28" s="442"/>
      <c r="CG28" s="451" t="s">
        <v>207</v>
      </c>
      <c r="CH28" s="452"/>
      <c r="CI28" s="449" t="s">
        <v>207</v>
      </c>
      <c r="CJ28" s="453"/>
      <c r="CK28" s="450">
        <v>2019</v>
      </c>
      <c r="CL28" s="442"/>
      <c r="CM28" s="451" t="s">
        <v>207</v>
      </c>
      <c r="CN28" s="442" t="s">
        <v>207</v>
      </c>
      <c r="CO28" s="451" t="s">
        <v>207</v>
      </c>
      <c r="CP28" s="452"/>
      <c r="CQ28" s="449" t="s">
        <v>207</v>
      </c>
      <c r="CR28" s="453" t="s">
        <v>207</v>
      </c>
      <c r="CS28" s="450">
        <v>2020</v>
      </c>
      <c r="CT28" s="442"/>
      <c r="CU28" s="451" t="s">
        <v>207</v>
      </c>
      <c r="CV28" s="442" t="s">
        <v>207</v>
      </c>
      <c r="CW28" s="451" t="s">
        <v>207</v>
      </c>
      <c r="CX28" s="452"/>
      <c r="CY28" s="449" t="s">
        <v>207</v>
      </c>
      <c r="CZ28" s="453" t="s">
        <v>207</v>
      </c>
      <c r="DA28" s="450">
        <v>2021</v>
      </c>
      <c r="DB28" s="442"/>
      <c r="DC28" s="451" t="s">
        <v>207</v>
      </c>
      <c r="DD28" s="442" t="s">
        <v>207</v>
      </c>
      <c r="DE28" s="451" t="s">
        <v>207</v>
      </c>
      <c r="DF28" s="452"/>
      <c r="DG28" s="449" t="s">
        <v>207</v>
      </c>
      <c r="DH28" s="453" t="s">
        <v>207</v>
      </c>
      <c r="DI28" s="454" t="s">
        <v>207</v>
      </c>
      <c r="DJ28" s="465" t="s">
        <v>207</v>
      </c>
      <c r="DK28" s="455" t="s">
        <v>207</v>
      </c>
      <c r="DL28" s="456"/>
    </row>
    <row r="29" spans="1:116">
      <c r="A29" s="458" t="s">
        <v>928</v>
      </c>
      <c r="B29" s="459" t="s">
        <v>929</v>
      </c>
      <c r="C29" s="434">
        <v>2019</v>
      </c>
      <c r="D29" s="434" t="s">
        <v>716</v>
      </c>
      <c r="E29" s="460">
        <v>1018038</v>
      </c>
      <c r="F29" s="435">
        <v>1018038</v>
      </c>
      <c r="G29" s="436">
        <v>44754</v>
      </c>
      <c r="H29" s="461" t="s">
        <v>930</v>
      </c>
      <c r="I29" s="462" t="s">
        <v>929</v>
      </c>
      <c r="J29" s="463" t="s">
        <v>931</v>
      </c>
      <c r="K29" s="464" t="s">
        <v>929</v>
      </c>
      <c r="L29" s="462" t="s">
        <v>932</v>
      </c>
      <c r="M29" s="463" t="s">
        <v>933</v>
      </c>
      <c r="N29" s="461" t="s">
        <v>12</v>
      </c>
      <c r="O29" s="463" t="s">
        <v>22</v>
      </c>
      <c r="P29" s="437" t="s">
        <v>719</v>
      </c>
      <c r="Q29" s="438"/>
      <c r="R29" s="438"/>
      <c r="S29" s="439"/>
      <c r="T29" s="440">
        <v>6893.6485439999997</v>
      </c>
      <c r="U29" s="441">
        <v>1</v>
      </c>
      <c r="V29" s="441">
        <v>1</v>
      </c>
      <c r="W29" s="442"/>
      <c r="X29" s="443">
        <v>2019</v>
      </c>
      <c r="Y29" s="434">
        <v>2021</v>
      </c>
      <c r="Z29" s="444">
        <v>2021</v>
      </c>
      <c r="AA29" s="445"/>
      <c r="AB29" s="463"/>
      <c r="AC29" s="446" t="s">
        <v>705</v>
      </c>
      <c r="AD29" s="462" t="s">
        <v>934</v>
      </c>
      <c r="AE29" s="462" t="s">
        <v>935</v>
      </c>
      <c r="AF29" s="463" t="s">
        <v>936</v>
      </c>
      <c r="AG29" s="446"/>
      <c r="AH29" s="463"/>
      <c r="AI29" s="447">
        <v>2018</v>
      </c>
      <c r="AJ29" s="441">
        <v>11931</v>
      </c>
      <c r="AK29" s="441">
        <v>11795</v>
      </c>
      <c r="AL29" s="448">
        <v>0.93</v>
      </c>
      <c r="AM29" s="449" t="s">
        <v>709</v>
      </c>
      <c r="AN29" s="450">
        <v>2021</v>
      </c>
      <c r="AO29" s="442">
        <v>11573</v>
      </c>
      <c r="AP29" s="451">
        <v>3</v>
      </c>
      <c r="AQ29" s="442">
        <v>11441.15</v>
      </c>
      <c r="AR29" s="451">
        <v>3</v>
      </c>
      <c r="AS29" s="452">
        <v>0.90210000000000001</v>
      </c>
      <c r="AT29" s="449" t="s">
        <v>709</v>
      </c>
      <c r="AU29" s="453">
        <v>3</v>
      </c>
      <c r="AV29" s="450">
        <v>2019</v>
      </c>
      <c r="AW29" s="442">
        <v>12605</v>
      </c>
      <c r="AX29" s="451">
        <v>-5.65</v>
      </c>
      <c r="AY29" s="442">
        <v>12149</v>
      </c>
      <c r="AZ29" s="451">
        <v>-3.01</v>
      </c>
      <c r="BA29" s="452">
        <v>0.96</v>
      </c>
      <c r="BB29" s="449" t="s">
        <v>709</v>
      </c>
      <c r="BC29" s="453">
        <v>-3.23</v>
      </c>
      <c r="BD29" s="450">
        <v>2020</v>
      </c>
      <c r="BE29" s="442">
        <v>12673</v>
      </c>
      <c r="BF29" s="451">
        <v>-6.22</v>
      </c>
      <c r="BG29" s="442">
        <v>11807</v>
      </c>
      <c r="BH29" s="451">
        <v>-0.11</v>
      </c>
      <c r="BI29" s="452">
        <v>0.94</v>
      </c>
      <c r="BJ29" s="449" t="s">
        <v>709</v>
      </c>
      <c r="BK29" s="453">
        <v>-1.08</v>
      </c>
      <c r="BL29" s="450">
        <v>2021</v>
      </c>
      <c r="BM29" s="442">
        <v>12614</v>
      </c>
      <c r="BN29" s="451">
        <v>-5.73</v>
      </c>
      <c r="BO29" s="442">
        <v>12450</v>
      </c>
      <c r="BP29" s="451">
        <v>-5.56</v>
      </c>
      <c r="BQ29" s="452">
        <v>0.9</v>
      </c>
      <c r="BR29" s="449" t="s">
        <v>709</v>
      </c>
      <c r="BS29" s="453">
        <v>3.22</v>
      </c>
      <c r="BT29" s="454" t="s">
        <v>710</v>
      </c>
      <c r="BU29" s="465" t="s">
        <v>765</v>
      </c>
      <c r="BV29" s="455" t="s">
        <v>712</v>
      </c>
      <c r="BW29" s="456" t="s">
        <v>937</v>
      </c>
      <c r="BX29" s="457">
        <v>2018</v>
      </c>
      <c r="BY29" s="441"/>
      <c r="BZ29" s="441"/>
      <c r="CA29" s="448"/>
      <c r="CB29" s="449"/>
      <c r="CC29" s="450">
        <v>2021</v>
      </c>
      <c r="CD29" s="442"/>
      <c r="CE29" s="451" t="s">
        <v>207</v>
      </c>
      <c r="CF29" s="442"/>
      <c r="CG29" s="451" t="s">
        <v>207</v>
      </c>
      <c r="CH29" s="452"/>
      <c r="CI29" s="449" t="s">
        <v>207</v>
      </c>
      <c r="CJ29" s="453"/>
      <c r="CK29" s="450">
        <v>2019</v>
      </c>
      <c r="CL29" s="442"/>
      <c r="CM29" s="451" t="s">
        <v>207</v>
      </c>
      <c r="CN29" s="442" t="s">
        <v>207</v>
      </c>
      <c r="CO29" s="451" t="s">
        <v>207</v>
      </c>
      <c r="CP29" s="452"/>
      <c r="CQ29" s="449" t="s">
        <v>207</v>
      </c>
      <c r="CR29" s="453" t="s">
        <v>207</v>
      </c>
      <c r="CS29" s="450">
        <v>2020</v>
      </c>
      <c r="CT29" s="442"/>
      <c r="CU29" s="451" t="s">
        <v>207</v>
      </c>
      <c r="CV29" s="442" t="s">
        <v>207</v>
      </c>
      <c r="CW29" s="451" t="s">
        <v>207</v>
      </c>
      <c r="CX29" s="452"/>
      <c r="CY29" s="449" t="s">
        <v>207</v>
      </c>
      <c r="CZ29" s="453" t="s">
        <v>207</v>
      </c>
      <c r="DA29" s="450">
        <v>2021</v>
      </c>
      <c r="DB29" s="442"/>
      <c r="DC29" s="451" t="s">
        <v>207</v>
      </c>
      <c r="DD29" s="442" t="s">
        <v>207</v>
      </c>
      <c r="DE29" s="451" t="s">
        <v>207</v>
      </c>
      <c r="DF29" s="452"/>
      <c r="DG29" s="449" t="s">
        <v>207</v>
      </c>
      <c r="DH29" s="453" t="s">
        <v>207</v>
      </c>
      <c r="DI29" s="454" t="s">
        <v>207</v>
      </c>
      <c r="DJ29" s="465" t="s">
        <v>207</v>
      </c>
      <c r="DK29" s="455" t="s">
        <v>207</v>
      </c>
      <c r="DL29" s="456"/>
    </row>
    <row r="30" spans="1:116">
      <c r="A30" s="458" t="s">
        <v>938</v>
      </c>
      <c r="B30" s="459" t="s">
        <v>939</v>
      </c>
      <c r="C30" s="434">
        <v>2019</v>
      </c>
      <c r="D30" s="434" t="s">
        <v>716</v>
      </c>
      <c r="E30" s="460">
        <v>1062039</v>
      </c>
      <c r="F30" s="435">
        <v>1062039</v>
      </c>
      <c r="G30" s="436">
        <v>44753</v>
      </c>
      <c r="H30" s="461" t="s">
        <v>940</v>
      </c>
      <c r="I30" s="462" t="s">
        <v>939</v>
      </c>
      <c r="J30" s="463" t="s">
        <v>941</v>
      </c>
      <c r="K30" s="464" t="s">
        <v>939</v>
      </c>
      <c r="L30" s="462" t="s">
        <v>942</v>
      </c>
      <c r="M30" s="463" t="s">
        <v>940</v>
      </c>
      <c r="N30" s="461" t="s">
        <v>70</v>
      </c>
      <c r="O30" s="463" t="s">
        <v>71</v>
      </c>
      <c r="P30" s="437" t="s">
        <v>719</v>
      </c>
      <c r="Q30" s="438"/>
      <c r="R30" s="438"/>
      <c r="S30" s="439"/>
      <c r="T30" s="440">
        <v>1605</v>
      </c>
      <c r="U30" s="441">
        <v>60</v>
      </c>
      <c r="V30" s="441">
        <v>0</v>
      </c>
      <c r="W30" s="442"/>
      <c r="X30" s="443">
        <v>2019</v>
      </c>
      <c r="Y30" s="434">
        <v>2021</v>
      </c>
      <c r="Z30" s="444">
        <v>2021</v>
      </c>
      <c r="AA30" s="445" t="s">
        <v>705</v>
      </c>
      <c r="AB30" s="463" t="s">
        <v>943</v>
      </c>
      <c r="AC30" s="446"/>
      <c r="AD30" s="462"/>
      <c r="AE30" s="462"/>
      <c r="AF30" s="463"/>
      <c r="AG30" s="446"/>
      <c r="AH30" s="463"/>
      <c r="AI30" s="447">
        <v>2018</v>
      </c>
      <c r="AJ30" s="441">
        <v>3417</v>
      </c>
      <c r="AK30" s="441">
        <v>3339</v>
      </c>
      <c r="AL30" s="448">
        <v>75.19</v>
      </c>
      <c r="AM30" s="449" t="s">
        <v>944</v>
      </c>
      <c r="AN30" s="450">
        <v>2021</v>
      </c>
      <c r="AO30" s="442">
        <v>3410</v>
      </c>
      <c r="AP30" s="451">
        <v>0.2</v>
      </c>
      <c r="AQ30" s="442">
        <v>3332</v>
      </c>
      <c r="AR30" s="451">
        <v>0.2</v>
      </c>
      <c r="AS30" s="452">
        <v>75.040000000000006</v>
      </c>
      <c r="AT30" s="449" t="s">
        <v>944</v>
      </c>
      <c r="AU30" s="453">
        <v>0.19</v>
      </c>
      <c r="AV30" s="450">
        <v>2019</v>
      </c>
      <c r="AW30" s="442">
        <v>3305</v>
      </c>
      <c r="AX30" s="451">
        <v>3.27</v>
      </c>
      <c r="AY30" s="442">
        <v>3175</v>
      </c>
      <c r="AZ30" s="451">
        <v>4.91</v>
      </c>
      <c r="BA30" s="452">
        <v>71.94</v>
      </c>
      <c r="BB30" s="449" t="s">
        <v>944</v>
      </c>
      <c r="BC30" s="453">
        <v>4.32</v>
      </c>
      <c r="BD30" s="450">
        <v>2020</v>
      </c>
      <c r="BE30" s="442">
        <v>3048</v>
      </c>
      <c r="BF30" s="451">
        <v>10.79</v>
      </c>
      <c r="BG30" s="442">
        <v>2850</v>
      </c>
      <c r="BH30" s="451">
        <v>14.64</v>
      </c>
      <c r="BI30" s="452">
        <v>70.17</v>
      </c>
      <c r="BJ30" s="449" t="s">
        <v>944</v>
      </c>
      <c r="BK30" s="453">
        <v>6.67</v>
      </c>
      <c r="BL30" s="450">
        <v>2021</v>
      </c>
      <c r="BM30" s="442">
        <v>2833</v>
      </c>
      <c r="BN30" s="451">
        <v>17.09</v>
      </c>
      <c r="BO30" s="442">
        <v>2821</v>
      </c>
      <c r="BP30" s="451">
        <v>15.51</v>
      </c>
      <c r="BQ30" s="452">
        <v>68.510000000000005</v>
      </c>
      <c r="BR30" s="449" t="s">
        <v>944</v>
      </c>
      <c r="BS30" s="453">
        <v>8.8800000000000008</v>
      </c>
      <c r="BT30" s="454" t="s">
        <v>723</v>
      </c>
      <c r="BU30" s="465" t="s">
        <v>765</v>
      </c>
      <c r="BV30" s="455" t="s">
        <v>733</v>
      </c>
      <c r="BW30" s="456"/>
      <c r="BX30" s="457">
        <v>2018</v>
      </c>
      <c r="BY30" s="441"/>
      <c r="BZ30" s="441"/>
      <c r="CA30" s="448"/>
      <c r="CB30" s="449"/>
      <c r="CC30" s="450">
        <v>2021</v>
      </c>
      <c r="CD30" s="442"/>
      <c r="CE30" s="451" t="s">
        <v>207</v>
      </c>
      <c r="CF30" s="442"/>
      <c r="CG30" s="451" t="s">
        <v>207</v>
      </c>
      <c r="CH30" s="452"/>
      <c r="CI30" s="449" t="s">
        <v>207</v>
      </c>
      <c r="CJ30" s="453"/>
      <c r="CK30" s="450">
        <v>2019</v>
      </c>
      <c r="CL30" s="442"/>
      <c r="CM30" s="451" t="s">
        <v>207</v>
      </c>
      <c r="CN30" s="442" t="s">
        <v>207</v>
      </c>
      <c r="CO30" s="451" t="s">
        <v>207</v>
      </c>
      <c r="CP30" s="452"/>
      <c r="CQ30" s="449" t="s">
        <v>207</v>
      </c>
      <c r="CR30" s="453" t="s">
        <v>207</v>
      </c>
      <c r="CS30" s="450">
        <v>2020</v>
      </c>
      <c r="CT30" s="442"/>
      <c r="CU30" s="451" t="s">
        <v>207</v>
      </c>
      <c r="CV30" s="442" t="s">
        <v>207</v>
      </c>
      <c r="CW30" s="451" t="s">
        <v>207</v>
      </c>
      <c r="CX30" s="452"/>
      <c r="CY30" s="449" t="s">
        <v>207</v>
      </c>
      <c r="CZ30" s="453" t="s">
        <v>207</v>
      </c>
      <c r="DA30" s="450">
        <v>2021</v>
      </c>
      <c r="DB30" s="442"/>
      <c r="DC30" s="451" t="s">
        <v>207</v>
      </c>
      <c r="DD30" s="442" t="s">
        <v>207</v>
      </c>
      <c r="DE30" s="451" t="s">
        <v>207</v>
      </c>
      <c r="DF30" s="452"/>
      <c r="DG30" s="449" t="s">
        <v>207</v>
      </c>
      <c r="DH30" s="453" t="s">
        <v>207</v>
      </c>
      <c r="DI30" s="454" t="s">
        <v>207</v>
      </c>
      <c r="DJ30" s="465" t="s">
        <v>207</v>
      </c>
      <c r="DK30" s="455" t="s">
        <v>207</v>
      </c>
      <c r="DL30" s="456"/>
    </row>
    <row r="31" spans="1:116">
      <c r="A31" s="458" t="s">
        <v>945</v>
      </c>
      <c r="B31" s="459" t="s">
        <v>946</v>
      </c>
      <c r="C31" s="434">
        <v>2019</v>
      </c>
      <c r="D31" s="434" t="s">
        <v>716</v>
      </c>
      <c r="E31" s="460">
        <v>1085040</v>
      </c>
      <c r="F31" s="435">
        <v>1085040</v>
      </c>
      <c r="G31" s="436">
        <v>44757</v>
      </c>
      <c r="H31" s="461" t="s">
        <v>947</v>
      </c>
      <c r="I31" s="462" t="s">
        <v>946</v>
      </c>
      <c r="J31" s="463" t="s">
        <v>948</v>
      </c>
      <c r="K31" s="464" t="s">
        <v>946</v>
      </c>
      <c r="L31" s="462" t="s">
        <v>948</v>
      </c>
      <c r="M31" s="463" t="s">
        <v>947</v>
      </c>
      <c r="N31" s="461" t="s">
        <v>548</v>
      </c>
      <c r="O31" s="463" t="s">
        <v>96</v>
      </c>
      <c r="P31" s="437" t="s">
        <v>719</v>
      </c>
      <c r="Q31" s="438"/>
      <c r="R31" s="438"/>
      <c r="S31" s="439"/>
      <c r="T31" s="440">
        <v>2408.5166879999997</v>
      </c>
      <c r="U31" s="441">
        <v>4</v>
      </c>
      <c r="V31" s="441">
        <v>1</v>
      </c>
      <c r="W31" s="442"/>
      <c r="X31" s="443">
        <v>2019</v>
      </c>
      <c r="Y31" s="434">
        <v>2021</v>
      </c>
      <c r="Z31" s="444">
        <v>2021</v>
      </c>
      <c r="AA31" s="445"/>
      <c r="AB31" s="463"/>
      <c r="AC31" s="446" t="s">
        <v>705</v>
      </c>
      <c r="AD31" s="462" t="s">
        <v>949</v>
      </c>
      <c r="AE31" s="462" t="s">
        <v>947</v>
      </c>
      <c r="AF31" s="463" t="s">
        <v>950</v>
      </c>
      <c r="AG31" s="446"/>
      <c r="AH31" s="463"/>
      <c r="AI31" s="447">
        <v>2018</v>
      </c>
      <c r="AJ31" s="441">
        <v>5301</v>
      </c>
      <c r="AK31" s="441">
        <v>5985</v>
      </c>
      <c r="AL31" s="448">
        <v>137.66999999999999</v>
      </c>
      <c r="AM31" s="449" t="s">
        <v>944</v>
      </c>
      <c r="AN31" s="450">
        <v>2021</v>
      </c>
      <c r="AO31" s="442">
        <v>5141</v>
      </c>
      <c r="AP31" s="451">
        <v>3.01</v>
      </c>
      <c r="AQ31" s="442">
        <v>5805</v>
      </c>
      <c r="AR31" s="451">
        <v>3</v>
      </c>
      <c r="AS31" s="452">
        <v>133.53</v>
      </c>
      <c r="AT31" s="449" t="s">
        <v>944</v>
      </c>
      <c r="AU31" s="453">
        <v>3</v>
      </c>
      <c r="AV31" s="450">
        <v>2019</v>
      </c>
      <c r="AW31" s="442">
        <v>5184</v>
      </c>
      <c r="AX31" s="451">
        <v>2.2000000000000002</v>
      </c>
      <c r="AY31" s="442">
        <v>5173</v>
      </c>
      <c r="AZ31" s="451">
        <v>13.56</v>
      </c>
      <c r="BA31" s="452">
        <v>134.4</v>
      </c>
      <c r="BB31" s="449" t="s">
        <v>944</v>
      </c>
      <c r="BC31" s="453">
        <v>2.37</v>
      </c>
      <c r="BD31" s="450">
        <v>2020</v>
      </c>
      <c r="BE31" s="442">
        <v>5150</v>
      </c>
      <c r="BF31" s="451">
        <v>2.84</v>
      </c>
      <c r="BG31" s="442">
        <v>4404</v>
      </c>
      <c r="BH31" s="451">
        <v>26.41</v>
      </c>
      <c r="BI31" s="452">
        <v>133.52000000000001</v>
      </c>
      <c r="BJ31" s="449" t="s">
        <v>944</v>
      </c>
      <c r="BK31" s="453">
        <v>3.01</v>
      </c>
      <c r="BL31" s="450">
        <v>2021</v>
      </c>
      <c r="BM31" s="442">
        <v>4331</v>
      </c>
      <c r="BN31" s="451">
        <v>18.29</v>
      </c>
      <c r="BO31" s="442">
        <v>4297</v>
      </c>
      <c r="BP31" s="451">
        <v>28.2</v>
      </c>
      <c r="BQ31" s="452">
        <v>112.29</v>
      </c>
      <c r="BR31" s="449" t="s">
        <v>944</v>
      </c>
      <c r="BS31" s="453">
        <v>18.43</v>
      </c>
      <c r="BT31" s="454" t="s">
        <v>723</v>
      </c>
      <c r="BU31" s="465" t="s">
        <v>765</v>
      </c>
      <c r="BV31" s="455" t="s">
        <v>724</v>
      </c>
      <c r="BW31" s="456" t="s">
        <v>951</v>
      </c>
      <c r="BX31" s="457">
        <v>2018</v>
      </c>
      <c r="BY31" s="441"/>
      <c r="BZ31" s="441"/>
      <c r="CA31" s="448"/>
      <c r="CB31" s="449"/>
      <c r="CC31" s="450">
        <v>2021</v>
      </c>
      <c r="CD31" s="442"/>
      <c r="CE31" s="451" t="s">
        <v>207</v>
      </c>
      <c r="CF31" s="442"/>
      <c r="CG31" s="451" t="s">
        <v>207</v>
      </c>
      <c r="CH31" s="452"/>
      <c r="CI31" s="449" t="s">
        <v>207</v>
      </c>
      <c r="CJ31" s="453"/>
      <c r="CK31" s="450">
        <v>2019</v>
      </c>
      <c r="CL31" s="442"/>
      <c r="CM31" s="451" t="s">
        <v>207</v>
      </c>
      <c r="CN31" s="442" t="s">
        <v>207</v>
      </c>
      <c r="CO31" s="451" t="s">
        <v>207</v>
      </c>
      <c r="CP31" s="452"/>
      <c r="CQ31" s="449" t="s">
        <v>207</v>
      </c>
      <c r="CR31" s="453" t="s">
        <v>207</v>
      </c>
      <c r="CS31" s="450">
        <v>2020</v>
      </c>
      <c r="CT31" s="442"/>
      <c r="CU31" s="451" t="s">
        <v>207</v>
      </c>
      <c r="CV31" s="442" t="s">
        <v>207</v>
      </c>
      <c r="CW31" s="451" t="s">
        <v>207</v>
      </c>
      <c r="CX31" s="452"/>
      <c r="CY31" s="449" t="s">
        <v>207</v>
      </c>
      <c r="CZ31" s="453" t="s">
        <v>207</v>
      </c>
      <c r="DA31" s="450">
        <v>2021</v>
      </c>
      <c r="DB31" s="442"/>
      <c r="DC31" s="451" t="s">
        <v>207</v>
      </c>
      <c r="DD31" s="442" t="s">
        <v>207</v>
      </c>
      <c r="DE31" s="451" t="s">
        <v>207</v>
      </c>
      <c r="DF31" s="452"/>
      <c r="DG31" s="449" t="s">
        <v>207</v>
      </c>
      <c r="DH31" s="453" t="s">
        <v>207</v>
      </c>
      <c r="DI31" s="454" t="s">
        <v>207</v>
      </c>
      <c r="DJ31" s="465" t="s">
        <v>207</v>
      </c>
      <c r="DK31" s="455" t="s">
        <v>207</v>
      </c>
      <c r="DL31" s="456"/>
    </row>
    <row r="32" spans="1:116">
      <c r="A32" s="458" t="s">
        <v>952</v>
      </c>
      <c r="B32" s="459" t="s">
        <v>953</v>
      </c>
      <c r="C32" s="434">
        <v>2019</v>
      </c>
      <c r="D32" s="434" t="s">
        <v>716</v>
      </c>
      <c r="E32" s="460">
        <v>1016041</v>
      </c>
      <c r="F32" s="435">
        <v>1016041</v>
      </c>
      <c r="G32" s="436">
        <v>44771</v>
      </c>
      <c r="H32" s="461" t="s">
        <v>954</v>
      </c>
      <c r="I32" s="462" t="s">
        <v>953</v>
      </c>
      <c r="J32" s="463" t="s">
        <v>955</v>
      </c>
      <c r="K32" s="464" t="s">
        <v>953</v>
      </c>
      <c r="L32" s="462" t="s">
        <v>955</v>
      </c>
      <c r="M32" s="463" t="s">
        <v>954</v>
      </c>
      <c r="N32" s="461" t="s">
        <v>12</v>
      </c>
      <c r="O32" s="463" t="s">
        <v>20</v>
      </c>
      <c r="P32" s="437" t="s">
        <v>719</v>
      </c>
      <c r="Q32" s="438"/>
      <c r="R32" s="438"/>
      <c r="S32" s="439"/>
      <c r="T32" s="440">
        <v>3304.0570824247525</v>
      </c>
      <c r="U32" s="441">
        <v>1</v>
      </c>
      <c r="V32" s="441">
        <v>1</v>
      </c>
      <c r="W32" s="442"/>
      <c r="X32" s="443">
        <v>2019</v>
      </c>
      <c r="Y32" s="434">
        <v>2021</v>
      </c>
      <c r="Z32" s="444">
        <v>2021</v>
      </c>
      <c r="AA32" s="445"/>
      <c r="AB32" s="463"/>
      <c r="AC32" s="446" t="s">
        <v>705</v>
      </c>
      <c r="AD32" s="462" t="s">
        <v>956</v>
      </c>
      <c r="AE32" s="462" t="s">
        <v>957</v>
      </c>
      <c r="AF32" s="463" t="s">
        <v>958</v>
      </c>
      <c r="AG32" s="446"/>
      <c r="AH32" s="463"/>
      <c r="AI32" s="447">
        <v>2018</v>
      </c>
      <c r="AJ32" s="441">
        <v>12638</v>
      </c>
      <c r="AK32" s="441">
        <v>12454</v>
      </c>
      <c r="AL32" s="448"/>
      <c r="AM32" s="449"/>
      <c r="AN32" s="450">
        <v>2021</v>
      </c>
      <c r="AO32" s="442">
        <v>12259</v>
      </c>
      <c r="AP32" s="451">
        <v>2.99</v>
      </c>
      <c r="AQ32" s="442">
        <v>12080</v>
      </c>
      <c r="AR32" s="451">
        <v>3</v>
      </c>
      <c r="AS32" s="452"/>
      <c r="AT32" s="449"/>
      <c r="AU32" s="453"/>
      <c r="AV32" s="450">
        <v>2019</v>
      </c>
      <c r="AW32" s="442">
        <v>6762</v>
      </c>
      <c r="AX32" s="451">
        <v>46.49</v>
      </c>
      <c r="AY32" s="442">
        <v>6598</v>
      </c>
      <c r="AZ32" s="451">
        <v>47.02</v>
      </c>
      <c r="BA32" s="452"/>
      <c r="BB32" s="449" t="s">
        <v>207</v>
      </c>
      <c r="BC32" s="453" t="s">
        <v>207</v>
      </c>
      <c r="BD32" s="450">
        <v>2020</v>
      </c>
      <c r="BE32" s="442">
        <v>5666</v>
      </c>
      <c r="BF32" s="451">
        <v>55.16</v>
      </c>
      <c r="BG32" s="442">
        <v>5427</v>
      </c>
      <c r="BH32" s="451">
        <v>56.42</v>
      </c>
      <c r="BI32" s="452"/>
      <c r="BJ32" s="449" t="s">
        <v>207</v>
      </c>
      <c r="BK32" s="453" t="s">
        <v>207</v>
      </c>
      <c r="BL32" s="450">
        <v>2021</v>
      </c>
      <c r="BM32" s="442">
        <v>6601</v>
      </c>
      <c r="BN32" s="451">
        <v>47.76</v>
      </c>
      <c r="BO32" s="442">
        <v>3030</v>
      </c>
      <c r="BP32" s="451">
        <v>75.67</v>
      </c>
      <c r="BQ32" s="452"/>
      <c r="BR32" s="449" t="s">
        <v>207</v>
      </c>
      <c r="BS32" s="453" t="s">
        <v>207</v>
      </c>
      <c r="BT32" s="454" t="s">
        <v>723</v>
      </c>
      <c r="BU32" s="465" t="s">
        <v>765</v>
      </c>
      <c r="BV32" s="455" t="s">
        <v>712</v>
      </c>
      <c r="BW32" s="456" t="s">
        <v>959</v>
      </c>
      <c r="BX32" s="457">
        <v>2018</v>
      </c>
      <c r="BY32" s="441"/>
      <c r="BZ32" s="441"/>
      <c r="CA32" s="448"/>
      <c r="CB32" s="449"/>
      <c r="CC32" s="450">
        <v>2021</v>
      </c>
      <c r="CD32" s="442"/>
      <c r="CE32" s="451" t="s">
        <v>207</v>
      </c>
      <c r="CF32" s="442"/>
      <c r="CG32" s="451" t="s">
        <v>207</v>
      </c>
      <c r="CH32" s="452"/>
      <c r="CI32" s="449" t="s">
        <v>207</v>
      </c>
      <c r="CJ32" s="453"/>
      <c r="CK32" s="450">
        <v>2019</v>
      </c>
      <c r="CL32" s="442"/>
      <c r="CM32" s="451" t="s">
        <v>207</v>
      </c>
      <c r="CN32" s="442" t="s">
        <v>207</v>
      </c>
      <c r="CO32" s="451" t="s">
        <v>207</v>
      </c>
      <c r="CP32" s="452"/>
      <c r="CQ32" s="449" t="s">
        <v>207</v>
      </c>
      <c r="CR32" s="453" t="s">
        <v>207</v>
      </c>
      <c r="CS32" s="450">
        <v>2020</v>
      </c>
      <c r="CT32" s="442"/>
      <c r="CU32" s="451" t="s">
        <v>207</v>
      </c>
      <c r="CV32" s="442" t="s">
        <v>207</v>
      </c>
      <c r="CW32" s="451" t="s">
        <v>207</v>
      </c>
      <c r="CX32" s="452"/>
      <c r="CY32" s="449" t="s">
        <v>207</v>
      </c>
      <c r="CZ32" s="453" t="s">
        <v>207</v>
      </c>
      <c r="DA32" s="450">
        <v>2021</v>
      </c>
      <c r="DB32" s="442"/>
      <c r="DC32" s="451" t="s">
        <v>207</v>
      </c>
      <c r="DD32" s="442" t="s">
        <v>207</v>
      </c>
      <c r="DE32" s="451" t="s">
        <v>207</v>
      </c>
      <c r="DF32" s="452"/>
      <c r="DG32" s="449" t="s">
        <v>207</v>
      </c>
      <c r="DH32" s="453" t="s">
        <v>207</v>
      </c>
      <c r="DI32" s="454" t="s">
        <v>207</v>
      </c>
      <c r="DJ32" s="465" t="s">
        <v>207</v>
      </c>
      <c r="DK32" s="455" t="s">
        <v>207</v>
      </c>
      <c r="DL32" s="456"/>
    </row>
    <row r="33" spans="1:116">
      <c r="A33" s="458" t="s">
        <v>960</v>
      </c>
      <c r="B33" s="459" t="s">
        <v>961</v>
      </c>
      <c r="C33" s="434">
        <v>2019</v>
      </c>
      <c r="D33" s="434" t="s">
        <v>716</v>
      </c>
      <c r="E33" s="460">
        <v>1069042</v>
      </c>
      <c r="F33" s="435">
        <v>1069042</v>
      </c>
      <c r="G33" s="436">
        <v>44773</v>
      </c>
      <c r="H33" s="461" t="s">
        <v>962</v>
      </c>
      <c r="I33" s="462" t="s">
        <v>961</v>
      </c>
      <c r="J33" s="463" t="s">
        <v>963</v>
      </c>
      <c r="K33" s="464" t="s">
        <v>961</v>
      </c>
      <c r="L33" s="462" t="s">
        <v>963</v>
      </c>
      <c r="M33" s="463" t="s">
        <v>962</v>
      </c>
      <c r="N33" s="461" t="s">
        <v>70</v>
      </c>
      <c r="O33" s="463" t="s">
        <v>74</v>
      </c>
      <c r="P33" s="437" t="s">
        <v>719</v>
      </c>
      <c r="Q33" s="438"/>
      <c r="R33" s="438"/>
      <c r="S33" s="439"/>
      <c r="T33" s="440">
        <v>2370</v>
      </c>
      <c r="U33" s="441">
        <v>2</v>
      </c>
      <c r="V33" s="441">
        <v>1</v>
      </c>
      <c r="W33" s="442"/>
      <c r="X33" s="443">
        <v>2019</v>
      </c>
      <c r="Y33" s="434">
        <v>2021</v>
      </c>
      <c r="Z33" s="444">
        <v>2021</v>
      </c>
      <c r="AA33" s="445"/>
      <c r="AB33" s="463"/>
      <c r="AC33" s="446" t="s">
        <v>705</v>
      </c>
      <c r="AD33" s="462" t="s">
        <v>964</v>
      </c>
      <c r="AE33" s="462" t="s">
        <v>965</v>
      </c>
      <c r="AF33" s="463" t="s">
        <v>788</v>
      </c>
      <c r="AG33" s="446"/>
      <c r="AH33" s="463"/>
      <c r="AI33" s="447">
        <v>2018</v>
      </c>
      <c r="AJ33" s="441">
        <v>4708</v>
      </c>
      <c r="AK33" s="441">
        <v>4582</v>
      </c>
      <c r="AL33" s="448">
        <v>28.41</v>
      </c>
      <c r="AM33" s="449" t="s">
        <v>966</v>
      </c>
      <c r="AN33" s="450">
        <v>2021</v>
      </c>
      <c r="AO33" s="442">
        <v>4472</v>
      </c>
      <c r="AP33" s="451">
        <v>5.01</v>
      </c>
      <c r="AQ33" s="442">
        <v>4353</v>
      </c>
      <c r="AR33" s="451">
        <v>4.99</v>
      </c>
      <c r="AS33" s="452">
        <v>26.99</v>
      </c>
      <c r="AT33" s="449" t="s">
        <v>966</v>
      </c>
      <c r="AU33" s="453">
        <v>4.99</v>
      </c>
      <c r="AV33" s="450">
        <v>2019</v>
      </c>
      <c r="AW33" s="442">
        <v>4528</v>
      </c>
      <c r="AX33" s="451">
        <v>3.82</v>
      </c>
      <c r="AY33" s="442">
        <v>4342</v>
      </c>
      <c r="AZ33" s="451">
        <v>5.23</v>
      </c>
      <c r="BA33" s="452">
        <v>27.43</v>
      </c>
      <c r="BB33" s="449" t="s">
        <v>966</v>
      </c>
      <c r="BC33" s="453">
        <v>3.44</v>
      </c>
      <c r="BD33" s="450">
        <v>2020</v>
      </c>
      <c r="BE33" s="442">
        <v>4324</v>
      </c>
      <c r="BF33" s="451">
        <v>8.15</v>
      </c>
      <c r="BG33" s="442">
        <v>4029</v>
      </c>
      <c r="BH33" s="451">
        <v>12.06</v>
      </c>
      <c r="BI33" s="452">
        <v>27.42</v>
      </c>
      <c r="BJ33" s="449" t="s">
        <v>966</v>
      </c>
      <c r="BK33" s="453">
        <v>3.48</v>
      </c>
      <c r="BL33" s="450">
        <v>2021</v>
      </c>
      <c r="BM33" s="442">
        <v>4217</v>
      </c>
      <c r="BN33" s="451">
        <v>10.42</v>
      </c>
      <c r="BO33" s="442">
        <v>4180</v>
      </c>
      <c r="BP33" s="451">
        <v>8.77</v>
      </c>
      <c r="BQ33" s="452">
        <v>26.24</v>
      </c>
      <c r="BR33" s="449" t="s">
        <v>966</v>
      </c>
      <c r="BS33" s="453">
        <v>7.63</v>
      </c>
      <c r="BT33" s="454" t="s">
        <v>723</v>
      </c>
      <c r="BU33" s="465" t="s">
        <v>765</v>
      </c>
      <c r="BV33" s="455" t="s">
        <v>733</v>
      </c>
      <c r="BW33" s="456" t="s">
        <v>967</v>
      </c>
      <c r="BX33" s="457">
        <v>2018</v>
      </c>
      <c r="BY33" s="441"/>
      <c r="BZ33" s="441"/>
      <c r="CA33" s="448"/>
      <c r="CB33" s="449"/>
      <c r="CC33" s="450">
        <v>2021</v>
      </c>
      <c r="CD33" s="442"/>
      <c r="CE33" s="451" t="s">
        <v>207</v>
      </c>
      <c r="CF33" s="442"/>
      <c r="CG33" s="451" t="s">
        <v>207</v>
      </c>
      <c r="CH33" s="452"/>
      <c r="CI33" s="449" t="s">
        <v>207</v>
      </c>
      <c r="CJ33" s="453"/>
      <c r="CK33" s="450">
        <v>2019</v>
      </c>
      <c r="CL33" s="442"/>
      <c r="CM33" s="451" t="s">
        <v>207</v>
      </c>
      <c r="CN33" s="442" t="s">
        <v>207</v>
      </c>
      <c r="CO33" s="451" t="s">
        <v>207</v>
      </c>
      <c r="CP33" s="452"/>
      <c r="CQ33" s="449" t="s">
        <v>207</v>
      </c>
      <c r="CR33" s="453" t="s">
        <v>207</v>
      </c>
      <c r="CS33" s="450">
        <v>2020</v>
      </c>
      <c r="CT33" s="442"/>
      <c r="CU33" s="451" t="s">
        <v>207</v>
      </c>
      <c r="CV33" s="442" t="s">
        <v>207</v>
      </c>
      <c r="CW33" s="451" t="s">
        <v>207</v>
      </c>
      <c r="CX33" s="452"/>
      <c r="CY33" s="449" t="s">
        <v>207</v>
      </c>
      <c r="CZ33" s="453" t="s">
        <v>207</v>
      </c>
      <c r="DA33" s="450">
        <v>2021</v>
      </c>
      <c r="DB33" s="442"/>
      <c r="DC33" s="451" t="s">
        <v>207</v>
      </c>
      <c r="DD33" s="442" t="s">
        <v>207</v>
      </c>
      <c r="DE33" s="451" t="s">
        <v>207</v>
      </c>
      <c r="DF33" s="452"/>
      <c r="DG33" s="449" t="s">
        <v>207</v>
      </c>
      <c r="DH33" s="453" t="s">
        <v>207</v>
      </c>
      <c r="DI33" s="454" t="s">
        <v>207</v>
      </c>
      <c r="DJ33" s="465" t="s">
        <v>207</v>
      </c>
      <c r="DK33" s="455" t="s">
        <v>207</v>
      </c>
      <c r="DL33" s="456"/>
    </row>
    <row r="34" spans="1:116">
      <c r="A34" s="458" t="s">
        <v>968</v>
      </c>
      <c r="B34" s="459" t="s">
        <v>969</v>
      </c>
      <c r="C34" s="434">
        <v>2019</v>
      </c>
      <c r="D34" s="434" t="s">
        <v>716</v>
      </c>
      <c r="E34" s="460">
        <v>1081043</v>
      </c>
      <c r="F34" s="435">
        <v>1081043</v>
      </c>
      <c r="G34" s="436">
        <v>44771</v>
      </c>
      <c r="H34" s="461" t="s">
        <v>970</v>
      </c>
      <c r="I34" s="462" t="s">
        <v>969</v>
      </c>
      <c r="J34" s="463" t="s">
        <v>971</v>
      </c>
      <c r="K34" s="464" t="s">
        <v>969</v>
      </c>
      <c r="L34" s="462" t="s">
        <v>971</v>
      </c>
      <c r="M34" s="463" t="s">
        <v>972</v>
      </c>
      <c r="N34" s="461" t="s">
        <v>93</v>
      </c>
      <c r="O34" s="463" t="s">
        <v>94</v>
      </c>
      <c r="P34" s="437" t="s">
        <v>719</v>
      </c>
      <c r="Q34" s="438"/>
      <c r="R34" s="438"/>
      <c r="S34" s="439"/>
      <c r="T34" s="440">
        <v>21832.096997999997</v>
      </c>
      <c r="U34" s="441">
        <v>5</v>
      </c>
      <c r="V34" s="441">
        <v>5</v>
      </c>
      <c r="W34" s="442"/>
      <c r="X34" s="443">
        <v>2019</v>
      </c>
      <c r="Y34" s="434">
        <v>2021</v>
      </c>
      <c r="Z34" s="444">
        <v>2021</v>
      </c>
      <c r="AA34" s="445"/>
      <c r="AB34" s="463"/>
      <c r="AC34" s="446" t="s">
        <v>705</v>
      </c>
      <c r="AD34" s="462" t="s">
        <v>973</v>
      </c>
      <c r="AE34" s="462" t="s">
        <v>972</v>
      </c>
      <c r="AF34" s="463" t="s">
        <v>974</v>
      </c>
      <c r="AG34" s="446"/>
      <c r="AH34" s="463"/>
      <c r="AI34" s="447">
        <v>2018</v>
      </c>
      <c r="AJ34" s="441">
        <v>44433</v>
      </c>
      <c r="AK34" s="441">
        <v>44603</v>
      </c>
      <c r="AL34" s="448">
        <v>152.94</v>
      </c>
      <c r="AM34" s="449" t="s">
        <v>975</v>
      </c>
      <c r="AN34" s="450">
        <v>2021</v>
      </c>
      <c r="AO34" s="442">
        <v>44388.567000000003</v>
      </c>
      <c r="AP34" s="451">
        <v>0.09</v>
      </c>
      <c r="AQ34" s="442">
        <v>44558.396999999997</v>
      </c>
      <c r="AR34" s="451">
        <v>0.1</v>
      </c>
      <c r="AS34" s="452">
        <v>152.78706</v>
      </c>
      <c r="AT34" s="449" t="s">
        <v>975</v>
      </c>
      <c r="AU34" s="453">
        <v>0.1</v>
      </c>
      <c r="AV34" s="450">
        <v>2019</v>
      </c>
      <c r="AW34" s="442">
        <v>43592</v>
      </c>
      <c r="AX34" s="451">
        <v>1.89</v>
      </c>
      <c r="AY34" s="442">
        <v>45166</v>
      </c>
      <c r="AZ34" s="451">
        <v>-1.27</v>
      </c>
      <c r="BA34" s="452">
        <v>150.05000000000001</v>
      </c>
      <c r="BB34" s="449" t="s">
        <v>975</v>
      </c>
      <c r="BC34" s="453">
        <v>1.88</v>
      </c>
      <c r="BD34" s="450">
        <v>2020</v>
      </c>
      <c r="BE34" s="442">
        <v>41171</v>
      </c>
      <c r="BF34" s="451">
        <v>7.34</v>
      </c>
      <c r="BG34" s="442">
        <v>38286</v>
      </c>
      <c r="BH34" s="451">
        <v>14.16</v>
      </c>
      <c r="BI34" s="452">
        <v>141.74</v>
      </c>
      <c r="BJ34" s="449" t="s">
        <v>975</v>
      </c>
      <c r="BK34" s="453">
        <v>7.32</v>
      </c>
      <c r="BL34" s="450">
        <v>2021</v>
      </c>
      <c r="BM34" s="442">
        <v>39566</v>
      </c>
      <c r="BN34" s="451">
        <v>10.95</v>
      </c>
      <c r="BO34" s="442">
        <v>39382</v>
      </c>
      <c r="BP34" s="451">
        <v>11.7</v>
      </c>
      <c r="BQ34" s="452">
        <v>136.21</v>
      </c>
      <c r="BR34" s="449" t="s">
        <v>975</v>
      </c>
      <c r="BS34" s="453">
        <v>10.93</v>
      </c>
      <c r="BT34" s="454" t="s">
        <v>723</v>
      </c>
      <c r="BU34" s="465" t="s">
        <v>765</v>
      </c>
      <c r="BV34" s="455" t="s">
        <v>733</v>
      </c>
      <c r="BW34" s="456" t="s">
        <v>976</v>
      </c>
      <c r="BX34" s="457">
        <v>2018</v>
      </c>
      <c r="BY34" s="441"/>
      <c r="BZ34" s="441"/>
      <c r="CA34" s="448"/>
      <c r="CB34" s="449"/>
      <c r="CC34" s="450">
        <v>2021</v>
      </c>
      <c r="CD34" s="442"/>
      <c r="CE34" s="451" t="s">
        <v>207</v>
      </c>
      <c r="CF34" s="442"/>
      <c r="CG34" s="451" t="s">
        <v>207</v>
      </c>
      <c r="CH34" s="452"/>
      <c r="CI34" s="449" t="s">
        <v>207</v>
      </c>
      <c r="CJ34" s="453"/>
      <c r="CK34" s="450">
        <v>2019</v>
      </c>
      <c r="CL34" s="442"/>
      <c r="CM34" s="451" t="s">
        <v>207</v>
      </c>
      <c r="CN34" s="442" t="s">
        <v>207</v>
      </c>
      <c r="CO34" s="451" t="s">
        <v>207</v>
      </c>
      <c r="CP34" s="452"/>
      <c r="CQ34" s="449" t="s">
        <v>207</v>
      </c>
      <c r="CR34" s="453" t="s">
        <v>207</v>
      </c>
      <c r="CS34" s="450">
        <v>2020</v>
      </c>
      <c r="CT34" s="442"/>
      <c r="CU34" s="451" t="s">
        <v>207</v>
      </c>
      <c r="CV34" s="442" t="s">
        <v>207</v>
      </c>
      <c r="CW34" s="451" t="s">
        <v>207</v>
      </c>
      <c r="CX34" s="452"/>
      <c r="CY34" s="449" t="s">
        <v>207</v>
      </c>
      <c r="CZ34" s="453" t="s">
        <v>207</v>
      </c>
      <c r="DA34" s="450">
        <v>2021</v>
      </c>
      <c r="DB34" s="442"/>
      <c r="DC34" s="451" t="s">
        <v>207</v>
      </c>
      <c r="DD34" s="442" t="s">
        <v>207</v>
      </c>
      <c r="DE34" s="451" t="s">
        <v>207</v>
      </c>
      <c r="DF34" s="452"/>
      <c r="DG34" s="449" t="s">
        <v>207</v>
      </c>
      <c r="DH34" s="453" t="s">
        <v>207</v>
      </c>
      <c r="DI34" s="454" t="s">
        <v>207</v>
      </c>
      <c r="DJ34" s="465" t="s">
        <v>207</v>
      </c>
      <c r="DK34" s="455" t="s">
        <v>207</v>
      </c>
      <c r="DL34" s="456"/>
    </row>
    <row r="35" spans="1:116">
      <c r="A35" s="458" t="s">
        <v>977</v>
      </c>
      <c r="B35" s="459" t="s">
        <v>978</v>
      </c>
      <c r="C35" s="434">
        <v>2019</v>
      </c>
      <c r="D35" s="434" t="s">
        <v>979</v>
      </c>
      <c r="E35" s="460">
        <v>1388044</v>
      </c>
      <c r="F35" s="435">
        <v>1388044</v>
      </c>
      <c r="G35" s="436"/>
      <c r="H35" s="461" t="s">
        <v>980</v>
      </c>
      <c r="I35" s="462" t="s">
        <v>978</v>
      </c>
      <c r="J35" s="463" t="s">
        <v>981</v>
      </c>
      <c r="K35" s="464" t="s">
        <v>978</v>
      </c>
      <c r="L35" s="462" t="s">
        <v>981</v>
      </c>
      <c r="M35" s="463" t="s">
        <v>980</v>
      </c>
      <c r="N35" s="461" t="s">
        <v>102</v>
      </c>
      <c r="O35" s="463" t="s">
        <v>103</v>
      </c>
      <c r="P35" s="437" t="s">
        <v>719</v>
      </c>
      <c r="Q35" s="438"/>
      <c r="R35" s="438" t="s">
        <v>753</v>
      </c>
      <c r="S35" s="439"/>
      <c r="T35" s="440">
        <v>1736.723508419436</v>
      </c>
      <c r="U35" s="441">
        <v>6</v>
      </c>
      <c r="V35" s="441">
        <v>1</v>
      </c>
      <c r="W35" s="442">
        <v>106</v>
      </c>
      <c r="X35" s="443">
        <v>2019</v>
      </c>
      <c r="Y35" s="434">
        <v>2021</v>
      </c>
      <c r="Z35" s="444">
        <v>2021</v>
      </c>
      <c r="AA35" s="445"/>
      <c r="AB35" s="463"/>
      <c r="AC35" s="446" t="s">
        <v>705</v>
      </c>
      <c r="AD35" s="462" t="s">
        <v>982</v>
      </c>
      <c r="AE35" s="462" t="s">
        <v>983</v>
      </c>
      <c r="AF35" s="463" t="s">
        <v>984</v>
      </c>
      <c r="AG35" s="446"/>
      <c r="AH35" s="463"/>
      <c r="AI35" s="447">
        <v>2018</v>
      </c>
      <c r="AJ35" s="441">
        <v>2102</v>
      </c>
      <c r="AK35" s="441">
        <v>3028</v>
      </c>
      <c r="AL35" s="448">
        <v>7.76</v>
      </c>
      <c r="AM35" s="449" t="s">
        <v>985</v>
      </c>
      <c r="AN35" s="450">
        <v>2021</v>
      </c>
      <c r="AO35" s="442">
        <v>2102</v>
      </c>
      <c r="AP35" s="451">
        <v>0</v>
      </c>
      <c r="AQ35" s="442">
        <v>3028</v>
      </c>
      <c r="AR35" s="451">
        <v>0</v>
      </c>
      <c r="AS35" s="452">
        <v>7.5271999999999997</v>
      </c>
      <c r="AT35" s="449" t="s">
        <v>985</v>
      </c>
      <c r="AU35" s="453">
        <v>3</v>
      </c>
      <c r="AV35" s="450">
        <v>2019</v>
      </c>
      <c r="AW35" s="442">
        <v>1848</v>
      </c>
      <c r="AX35" s="451">
        <v>12.08</v>
      </c>
      <c r="AY35" s="442">
        <v>3096</v>
      </c>
      <c r="AZ35" s="451">
        <v>-2.25</v>
      </c>
      <c r="BA35" s="452">
        <v>8.68</v>
      </c>
      <c r="BB35" s="449" t="s">
        <v>985</v>
      </c>
      <c r="BC35" s="453">
        <v>-11.86</v>
      </c>
      <c r="BD35" s="450">
        <v>2020</v>
      </c>
      <c r="BE35" s="442">
        <v>2085</v>
      </c>
      <c r="BF35" s="451">
        <v>0.8</v>
      </c>
      <c r="BG35" s="442">
        <v>3326</v>
      </c>
      <c r="BH35" s="451">
        <v>-9.85</v>
      </c>
      <c r="BI35" s="452">
        <v>12.3</v>
      </c>
      <c r="BJ35" s="449" t="s">
        <v>985</v>
      </c>
      <c r="BK35" s="453">
        <v>-58.51</v>
      </c>
      <c r="BL35" s="450">
        <v>2021</v>
      </c>
      <c r="BM35" s="442">
        <v>2025</v>
      </c>
      <c r="BN35" s="451">
        <v>3.66</v>
      </c>
      <c r="BO35" s="442">
        <v>2427</v>
      </c>
      <c r="BP35" s="451">
        <v>19.84</v>
      </c>
      <c r="BQ35" s="452">
        <v>11.89</v>
      </c>
      <c r="BR35" s="449" t="s">
        <v>985</v>
      </c>
      <c r="BS35" s="453">
        <v>-53.23</v>
      </c>
      <c r="BT35" s="454" t="s">
        <v>723</v>
      </c>
      <c r="BU35" s="465" t="s">
        <v>765</v>
      </c>
      <c r="BV35" s="455" t="s">
        <v>724</v>
      </c>
      <c r="BW35" s="456"/>
      <c r="BX35" s="457">
        <v>2018</v>
      </c>
      <c r="BY35" s="441">
        <v>2061</v>
      </c>
      <c r="BZ35" s="441">
        <v>2061</v>
      </c>
      <c r="CA35" s="448">
        <v>15.41</v>
      </c>
      <c r="CB35" s="449" t="s">
        <v>985</v>
      </c>
      <c r="CC35" s="450">
        <v>2021</v>
      </c>
      <c r="CD35" s="442">
        <v>2061</v>
      </c>
      <c r="CE35" s="451">
        <v>0</v>
      </c>
      <c r="CF35" s="442">
        <v>2061</v>
      </c>
      <c r="CG35" s="451">
        <v>0</v>
      </c>
      <c r="CH35" s="452">
        <v>15.0059</v>
      </c>
      <c r="CI35" s="449" t="s">
        <v>985</v>
      </c>
      <c r="CJ35" s="453">
        <v>2.62</v>
      </c>
      <c r="CK35" s="450">
        <v>2019</v>
      </c>
      <c r="CL35" s="442">
        <v>1925</v>
      </c>
      <c r="CM35" s="451">
        <v>6.59</v>
      </c>
      <c r="CN35" s="442">
        <v>1925</v>
      </c>
      <c r="CO35" s="451">
        <v>6.59</v>
      </c>
      <c r="CP35" s="452">
        <v>14.4</v>
      </c>
      <c r="CQ35" s="449" t="s">
        <v>985</v>
      </c>
      <c r="CR35" s="453">
        <v>6.55</v>
      </c>
      <c r="CS35" s="450">
        <v>2020</v>
      </c>
      <c r="CT35" s="442">
        <v>1614</v>
      </c>
      <c r="CU35" s="451">
        <v>21.68</v>
      </c>
      <c r="CV35" s="442">
        <v>1614</v>
      </c>
      <c r="CW35" s="451">
        <v>21.68</v>
      </c>
      <c r="CX35" s="452">
        <v>19.079999999999998</v>
      </c>
      <c r="CY35" s="449" t="s">
        <v>985</v>
      </c>
      <c r="CZ35" s="453">
        <v>-23.82</v>
      </c>
      <c r="DA35" s="450">
        <v>2021</v>
      </c>
      <c r="DB35" s="442">
        <v>1576</v>
      </c>
      <c r="DC35" s="451">
        <v>23.53</v>
      </c>
      <c r="DD35" s="442">
        <v>1576</v>
      </c>
      <c r="DE35" s="451">
        <v>23.53</v>
      </c>
      <c r="DF35" s="452">
        <v>15.53</v>
      </c>
      <c r="DG35" s="449" t="s">
        <v>985</v>
      </c>
      <c r="DH35" s="453">
        <v>-0.78</v>
      </c>
      <c r="DI35" s="454" t="s">
        <v>723</v>
      </c>
      <c r="DJ35" s="465" t="s">
        <v>765</v>
      </c>
      <c r="DK35" s="455" t="s">
        <v>733</v>
      </c>
      <c r="DL35" s="456" t="s">
        <v>986</v>
      </c>
    </row>
    <row r="36" spans="1:116">
      <c r="A36" s="458" t="s">
        <v>987</v>
      </c>
      <c r="B36" s="459" t="s">
        <v>988</v>
      </c>
      <c r="C36" s="434">
        <v>2019</v>
      </c>
      <c r="D36" s="434" t="s">
        <v>716</v>
      </c>
      <c r="E36" s="460">
        <v>1028045</v>
      </c>
      <c r="F36" s="435">
        <v>1028045</v>
      </c>
      <c r="G36" s="436">
        <v>44771</v>
      </c>
      <c r="H36" s="461" t="s">
        <v>989</v>
      </c>
      <c r="I36" s="462" t="s">
        <v>988</v>
      </c>
      <c r="J36" s="463" t="s">
        <v>990</v>
      </c>
      <c r="K36" s="464" t="s">
        <v>988</v>
      </c>
      <c r="L36" s="462" t="s">
        <v>990</v>
      </c>
      <c r="M36" s="463" t="s">
        <v>991</v>
      </c>
      <c r="N36" s="461" t="s">
        <v>12</v>
      </c>
      <c r="O36" s="463" t="s">
        <v>33</v>
      </c>
      <c r="P36" s="437" t="s">
        <v>719</v>
      </c>
      <c r="Q36" s="438"/>
      <c r="R36" s="438"/>
      <c r="S36" s="439"/>
      <c r="T36" s="440">
        <v>6452.611476</v>
      </c>
      <c r="U36" s="441">
        <v>3</v>
      </c>
      <c r="V36" s="441">
        <v>2</v>
      </c>
      <c r="W36" s="442"/>
      <c r="X36" s="443">
        <v>2019</v>
      </c>
      <c r="Y36" s="434">
        <v>2021</v>
      </c>
      <c r="Z36" s="444">
        <v>2021</v>
      </c>
      <c r="AA36" s="445"/>
      <c r="AB36" s="463"/>
      <c r="AC36" s="446" t="s">
        <v>705</v>
      </c>
      <c r="AD36" s="462" t="s">
        <v>992</v>
      </c>
      <c r="AE36" s="462" t="s">
        <v>993</v>
      </c>
      <c r="AF36" s="463" t="s">
        <v>994</v>
      </c>
      <c r="AG36" s="446"/>
      <c r="AH36" s="463"/>
      <c r="AI36" s="447">
        <v>2018</v>
      </c>
      <c r="AJ36" s="441">
        <v>36403</v>
      </c>
      <c r="AK36" s="441">
        <v>35449</v>
      </c>
      <c r="AL36" s="448"/>
      <c r="AM36" s="449"/>
      <c r="AN36" s="450">
        <v>2021</v>
      </c>
      <c r="AO36" s="442">
        <v>36403</v>
      </c>
      <c r="AP36" s="451">
        <v>0</v>
      </c>
      <c r="AQ36" s="442">
        <v>35449</v>
      </c>
      <c r="AR36" s="451">
        <v>0</v>
      </c>
      <c r="AS36" s="452"/>
      <c r="AT36" s="449"/>
      <c r="AU36" s="453">
        <v>2.9</v>
      </c>
      <c r="AV36" s="450">
        <v>2019</v>
      </c>
      <c r="AW36" s="442">
        <v>15384</v>
      </c>
      <c r="AX36" s="451">
        <v>57.73</v>
      </c>
      <c r="AY36" s="442">
        <v>15102</v>
      </c>
      <c r="AZ36" s="451">
        <v>57.39</v>
      </c>
      <c r="BA36" s="452"/>
      <c r="BB36" s="449" t="s">
        <v>207</v>
      </c>
      <c r="BC36" s="453">
        <v>45.8</v>
      </c>
      <c r="BD36" s="450">
        <v>2020</v>
      </c>
      <c r="BE36" s="442">
        <v>14782</v>
      </c>
      <c r="BF36" s="451">
        <v>59.39</v>
      </c>
      <c r="BG36" s="442">
        <v>13766</v>
      </c>
      <c r="BH36" s="451">
        <v>61.16</v>
      </c>
      <c r="BI36" s="452"/>
      <c r="BJ36" s="449" t="s">
        <v>207</v>
      </c>
      <c r="BK36" s="453">
        <v>45.1</v>
      </c>
      <c r="BL36" s="450">
        <v>2021</v>
      </c>
      <c r="BM36" s="442">
        <v>11638</v>
      </c>
      <c r="BN36" s="451">
        <v>68.03</v>
      </c>
      <c r="BO36" s="442">
        <v>11562</v>
      </c>
      <c r="BP36" s="451">
        <v>67.38</v>
      </c>
      <c r="BQ36" s="452"/>
      <c r="BR36" s="449" t="s">
        <v>207</v>
      </c>
      <c r="BS36" s="453">
        <v>41.6</v>
      </c>
      <c r="BT36" s="454" t="s">
        <v>723</v>
      </c>
      <c r="BU36" s="465" t="s">
        <v>765</v>
      </c>
      <c r="BV36" s="455" t="s">
        <v>712</v>
      </c>
      <c r="BW36" s="456" t="s">
        <v>995</v>
      </c>
      <c r="BX36" s="457">
        <v>2018</v>
      </c>
      <c r="BY36" s="441"/>
      <c r="BZ36" s="441"/>
      <c r="CA36" s="448"/>
      <c r="CB36" s="449"/>
      <c r="CC36" s="450">
        <v>2021</v>
      </c>
      <c r="CD36" s="442"/>
      <c r="CE36" s="451" t="s">
        <v>207</v>
      </c>
      <c r="CF36" s="442"/>
      <c r="CG36" s="451" t="s">
        <v>207</v>
      </c>
      <c r="CH36" s="452"/>
      <c r="CI36" s="449" t="s">
        <v>207</v>
      </c>
      <c r="CJ36" s="453"/>
      <c r="CK36" s="450">
        <v>2019</v>
      </c>
      <c r="CL36" s="442"/>
      <c r="CM36" s="451" t="s">
        <v>207</v>
      </c>
      <c r="CN36" s="442" t="s">
        <v>207</v>
      </c>
      <c r="CO36" s="451" t="s">
        <v>207</v>
      </c>
      <c r="CP36" s="452"/>
      <c r="CQ36" s="449" t="s">
        <v>207</v>
      </c>
      <c r="CR36" s="453" t="s">
        <v>207</v>
      </c>
      <c r="CS36" s="450">
        <v>2020</v>
      </c>
      <c r="CT36" s="442"/>
      <c r="CU36" s="451" t="s">
        <v>207</v>
      </c>
      <c r="CV36" s="442" t="s">
        <v>207</v>
      </c>
      <c r="CW36" s="451" t="s">
        <v>207</v>
      </c>
      <c r="CX36" s="452"/>
      <c r="CY36" s="449" t="s">
        <v>207</v>
      </c>
      <c r="CZ36" s="453" t="s">
        <v>207</v>
      </c>
      <c r="DA36" s="450">
        <v>2021</v>
      </c>
      <c r="DB36" s="442"/>
      <c r="DC36" s="451" t="s">
        <v>207</v>
      </c>
      <c r="DD36" s="442" t="s">
        <v>207</v>
      </c>
      <c r="DE36" s="451" t="s">
        <v>207</v>
      </c>
      <c r="DF36" s="452"/>
      <c r="DG36" s="449" t="s">
        <v>207</v>
      </c>
      <c r="DH36" s="453" t="s">
        <v>207</v>
      </c>
      <c r="DI36" s="454" t="s">
        <v>207</v>
      </c>
      <c r="DJ36" s="465" t="s">
        <v>207</v>
      </c>
      <c r="DK36" s="455" t="s">
        <v>207</v>
      </c>
      <c r="DL36" s="456"/>
    </row>
    <row r="37" spans="1:116">
      <c r="A37" s="458" t="s">
        <v>997</v>
      </c>
      <c r="B37" s="459" t="s">
        <v>998</v>
      </c>
      <c r="C37" s="434">
        <v>2019</v>
      </c>
      <c r="D37" s="434" t="s">
        <v>716</v>
      </c>
      <c r="E37" s="460">
        <v>1029046</v>
      </c>
      <c r="F37" s="435">
        <v>1029046</v>
      </c>
      <c r="G37" s="436">
        <v>44769</v>
      </c>
      <c r="H37" s="461" t="s">
        <v>999</v>
      </c>
      <c r="I37" s="462" t="s">
        <v>998</v>
      </c>
      <c r="J37" s="463" t="s">
        <v>1000</v>
      </c>
      <c r="K37" s="464" t="s">
        <v>998</v>
      </c>
      <c r="L37" s="462" t="s">
        <v>1000</v>
      </c>
      <c r="M37" s="463" t="s">
        <v>999</v>
      </c>
      <c r="N37" s="461" t="s">
        <v>12</v>
      </c>
      <c r="O37" s="463" t="s">
        <v>33</v>
      </c>
      <c r="P37" s="437" t="s">
        <v>719</v>
      </c>
      <c r="Q37" s="438"/>
      <c r="R37" s="438"/>
      <c r="S37" s="439"/>
      <c r="T37" s="440">
        <v>1619.3574614640004</v>
      </c>
      <c r="U37" s="441">
        <v>1</v>
      </c>
      <c r="V37" s="441">
        <v>1</v>
      </c>
      <c r="W37" s="442"/>
      <c r="X37" s="443">
        <v>2019</v>
      </c>
      <c r="Y37" s="434">
        <v>2021</v>
      </c>
      <c r="Z37" s="444">
        <v>2021</v>
      </c>
      <c r="AA37" s="445"/>
      <c r="AB37" s="463"/>
      <c r="AC37" s="446" t="s">
        <v>705</v>
      </c>
      <c r="AD37" s="462" t="s">
        <v>1001</v>
      </c>
      <c r="AE37" s="462" t="s">
        <v>1002</v>
      </c>
      <c r="AF37" s="463" t="s">
        <v>812</v>
      </c>
      <c r="AG37" s="446"/>
      <c r="AH37" s="463"/>
      <c r="AI37" s="447">
        <v>2018</v>
      </c>
      <c r="AJ37" s="441">
        <v>3598</v>
      </c>
      <c r="AK37" s="441">
        <v>3501</v>
      </c>
      <c r="AL37" s="448">
        <v>87.61</v>
      </c>
      <c r="AM37" s="449" t="s">
        <v>1003</v>
      </c>
      <c r="AN37" s="450">
        <v>2021</v>
      </c>
      <c r="AO37" s="442">
        <v>3300</v>
      </c>
      <c r="AP37" s="451">
        <v>8.2799999999999994</v>
      </c>
      <c r="AQ37" s="442">
        <v>3210.4169999999999</v>
      </c>
      <c r="AR37" s="451">
        <v>8.3000000000000007</v>
      </c>
      <c r="AS37" s="452">
        <v>85</v>
      </c>
      <c r="AT37" s="449" t="s">
        <v>1003</v>
      </c>
      <c r="AU37" s="453">
        <v>2.97</v>
      </c>
      <c r="AV37" s="450">
        <v>2019</v>
      </c>
      <c r="AW37" s="442">
        <v>3475</v>
      </c>
      <c r="AX37" s="451">
        <v>3.41</v>
      </c>
      <c r="AY37" s="442">
        <v>3330</v>
      </c>
      <c r="AZ37" s="451">
        <v>4.88</v>
      </c>
      <c r="BA37" s="452">
        <v>86.7</v>
      </c>
      <c r="BB37" s="449" t="s">
        <v>1003</v>
      </c>
      <c r="BC37" s="453">
        <v>1.03</v>
      </c>
      <c r="BD37" s="450">
        <v>2020</v>
      </c>
      <c r="BE37" s="442">
        <v>3189</v>
      </c>
      <c r="BF37" s="451">
        <v>11.36</v>
      </c>
      <c r="BG37" s="442">
        <v>2969</v>
      </c>
      <c r="BH37" s="451">
        <v>15.19</v>
      </c>
      <c r="BI37" s="452">
        <v>92.06</v>
      </c>
      <c r="BJ37" s="449" t="s">
        <v>1003</v>
      </c>
      <c r="BK37" s="453">
        <v>-5.08</v>
      </c>
      <c r="BL37" s="450">
        <v>2021</v>
      </c>
      <c r="BM37" s="442">
        <v>2816</v>
      </c>
      <c r="BN37" s="451">
        <v>21.73</v>
      </c>
      <c r="BO37" s="442">
        <v>2791</v>
      </c>
      <c r="BP37" s="451">
        <v>20.27</v>
      </c>
      <c r="BQ37" s="452">
        <v>80.510000000000005</v>
      </c>
      <c r="BR37" s="449" t="s">
        <v>1003</v>
      </c>
      <c r="BS37" s="453">
        <v>8.1</v>
      </c>
      <c r="BT37" s="454" t="s">
        <v>723</v>
      </c>
      <c r="BU37" s="465" t="s">
        <v>765</v>
      </c>
      <c r="BV37" s="455" t="s">
        <v>712</v>
      </c>
      <c r="BW37" s="456" t="s">
        <v>1004</v>
      </c>
      <c r="BX37" s="457">
        <v>2018</v>
      </c>
      <c r="BY37" s="441"/>
      <c r="BZ37" s="441"/>
      <c r="CA37" s="448"/>
      <c r="CB37" s="449"/>
      <c r="CC37" s="450">
        <v>2021</v>
      </c>
      <c r="CD37" s="442"/>
      <c r="CE37" s="451" t="s">
        <v>207</v>
      </c>
      <c r="CF37" s="442"/>
      <c r="CG37" s="451" t="s">
        <v>207</v>
      </c>
      <c r="CH37" s="452"/>
      <c r="CI37" s="449" t="s">
        <v>207</v>
      </c>
      <c r="CJ37" s="453"/>
      <c r="CK37" s="450">
        <v>2019</v>
      </c>
      <c r="CL37" s="442"/>
      <c r="CM37" s="451" t="s">
        <v>207</v>
      </c>
      <c r="CN37" s="442" t="s">
        <v>207</v>
      </c>
      <c r="CO37" s="451" t="s">
        <v>207</v>
      </c>
      <c r="CP37" s="452"/>
      <c r="CQ37" s="449" t="s">
        <v>207</v>
      </c>
      <c r="CR37" s="453" t="s">
        <v>207</v>
      </c>
      <c r="CS37" s="450">
        <v>2020</v>
      </c>
      <c r="CT37" s="442"/>
      <c r="CU37" s="451" t="s">
        <v>207</v>
      </c>
      <c r="CV37" s="442" t="s">
        <v>207</v>
      </c>
      <c r="CW37" s="451" t="s">
        <v>207</v>
      </c>
      <c r="CX37" s="452"/>
      <c r="CY37" s="449" t="s">
        <v>207</v>
      </c>
      <c r="CZ37" s="453" t="s">
        <v>207</v>
      </c>
      <c r="DA37" s="450">
        <v>2021</v>
      </c>
      <c r="DB37" s="442"/>
      <c r="DC37" s="451" t="s">
        <v>207</v>
      </c>
      <c r="DD37" s="442" t="s">
        <v>207</v>
      </c>
      <c r="DE37" s="451" t="s">
        <v>207</v>
      </c>
      <c r="DF37" s="452"/>
      <c r="DG37" s="449" t="s">
        <v>207</v>
      </c>
      <c r="DH37" s="453" t="s">
        <v>207</v>
      </c>
      <c r="DI37" s="454" t="s">
        <v>207</v>
      </c>
      <c r="DJ37" s="465" t="s">
        <v>207</v>
      </c>
      <c r="DK37" s="455" t="s">
        <v>207</v>
      </c>
      <c r="DL37" s="456"/>
    </row>
    <row r="38" spans="1:116">
      <c r="A38" s="458" t="s">
        <v>1005</v>
      </c>
      <c r="B38" s="459" t="s">
        <v>1006</v>
      </c>
      <c r="C38" s="434">
        <v>2019</v>
      </c>
      <c r="D38" s="434" t="s">
        <v>716</v>
      </c>
      <c r="E38" s="460">
        <v>1009047</v>
      </c>
      <c r="F38" s="435">
        <v>1009047</v>
      </c>
      <c r="G38" s="436">
        <v>44736</v>
      </c>
      <c r="H38" s="461" t="s">
        <v>1007</v>
      </c>
      <c r="I38" s="462" t="s">
        <v>1006</v>
      </c>
      <c r="J38" s="463" t="s">
        <v>1008</v>
      </c>
      <c r="K38" s="464" t="s">
        <v>1006</v>
      </c>
      <c r="L38" s="462" t="s">
        <v>1008</v>
      </c>
      <c r="M38" s="463" t="s">
        <v>1007</v>
      </c>
      <c r="N38" s="461" t="s">
        <v>12</v>
      </c>
      <c r="O38" s="463" t="s">
        <v>13</v>
      </c>
      <c r="P38" s="437" t="s">
        <v>719</v>
      </c>
      <c r="Q38" s="438"/>
      <c r="R38" s="438"/>
      <c r="S38" s="439"/>
      <c r="T38" s="440">
        <v>1483.8917229479998</v>
      </c>
      <c r="U38" s="441">
        <v>1</v>
      </c>
      <c r="V38" s="441">
        <v>1</v>
      </c>
      <c r="W38" s="442"/>
      <c r="X38" s="443">
        <v>2019</v>
      </c>
      <c r="Y38" s="434">
        <v>2021</v>
      </c>
      <c r="Z38" s="444">
        <v>2021</v>
      </c>
      <c r="AA38" s="445"/>
      <c r="AB38" s="463"/>
      <c r="AC38" s="446" t="s">
        <v>705</v>
      </c>
      <c r="AD38" s="462" t="s">
        <v>1009</v>
      </c>
      <c r="AE38" s="462" t="s">
        <v>1010</v>
      </c>
      <c r="AF38" s="463" t="s">
        <v>1011</v>
      </c>
      <c r="AG38" s="446"/>
      <c r="AH38" s="463"/>
      <c r="AI38" s="447">
        <v>2018</v>
      </c>
      <c r="AJ38" s="441">
        <v>2916</v>
      </c>
      <c r="AK38" s="441">
        <v>2877</v>
      </c>
      <c r="AL38" s="448">
        <v>59.36</v>
      </c>
      <c r="AM38" s="449" t="s">
        <v>1012</v>
      </c>
      <c r="AN38" s="450">
        <v>2021</v>
      </c>
      <c r="AO38" s="442">
        <v>2770</v>
      </c>
      <c r="AP38" s="451">
        <v>5</v>
      </c>
      <c r="AQ38" s="442">
        <v>2770</v>
      </c>
      <c r="AR38" s="451">
        <v>3.71</v>
      </c>
      <c r="AS38" s="452">
        <v>56.396000000000001</v>
      </c>
      <c r="AT38" s="449" t="s">
        <v>1012</v>
      </c>
      <c r="AU38" s="453">
        <v>4.99</v>
      </c>
      <c r="AV38" s="450">
        <v>2019</v>
      </c>
      <c r="AW38" s="442">
        <v>2951</v>
      </c>
      <c r="AX38" s="451">
        <v>-1.21</v>
      </c>
      <c r="AY38" s="442">
        <v>2890</v>
      </c>
      <c r="AZ38" s="451">
        <v>-0.46</v>
      </c>
      <c r="BA38" s="452">
        <v>66.36</v>
      </c>
      <c r="BB38" s="449" t="s">
        <v>1012</v>
      </c>
      <c r="BC38" s="453">
        <v>-11.8</v>
      </c>
      <c r="BD38" s="450">
        <v>2020</v>
      </c>
      <c r="BE38" s="442">
        <v>2769</v>
      </c>
      <c r="BF38" s="451">
        <v>5.04</v>
      </c>
      <c r="BG38" s="442">
        <v>2674</v>
      </c>
      <c r="BH38" s="451">
        <v>7.05</v>
      </c>
      <c r="BI38" s="452">
        <v>64.739999999999995</v>
      </c>
      <c r="BJ38" s="449" t="s">
        <v>1012</v>
      </c>
      <c r="BK38" s="453">
        <v>-9.07</v>
      </c>
      <c r="BL38" s="450">
        <v>2021</v>
      </c>
      <c r="BM38" s="442">
        <v>2770</v>
      </c>
      <c r="BN38" s="451">
        <v>5</v>
      </c>
      <c r="BO38" s="442">
        <v>1432</v>
      </c>
      <c r="BP38" s="451">
        <v>50.22</v>
      </c>
      <c r="BQ38" s="452">
        <v>64.739999999999995</v>
      </c>
      <c r="BR38" s="449" t="s">
        <v>1012</v>
      </c>
      <c r="BS38" s="453">
        <v>-9.07</v>
      </c>
      <c r="BT38" s="454" t="s">
        <v>710</v>
      </c>
      <c r="BU38" s="465" t="s">
        <v>765</v>
      </c>
      <c r="BV38" s="455" t="s">
        <v>733</v>
      </c>
      <c r="BW38" s="456" t="s">
        <v>1013</v>
      </c>
      <c r="BX38" s="457">
        <v>2018</v>
      </c>
      <c r="BY38" s="441"/>
      <c r="BZ38" s="441"/>
      <c r="CA38" s="448"/>
      <c r="CB38" s="449"/>
      <c r="CC38" s="450">
        <v>2021</v>
      </c>
      <c r="CD38" s="442"/>
      <c r="CE38" s="451" t="s">
        <v>207</v>
      </c>
      <c r="CF38" s="442"/>
      <c r="CG38" s="451" t="s">
        <v>207</v>
      </c>
      <c r="CH38" s="452"/>
      <c r="CI38" s="449" t="s">
        <v>207</v>
      </c>
      <c r="CJ38" s="453"/>
      <c r="CK38" s="450">
        <v>2019</v>
      </c>
      <c r="CL38" s="442"/>
      <c r="CM38" s="451" t="s">
        <v>207</v>
      </c>
      <c r="CN38" s="442" t="s">
        <v>207</v>
      </c>
      <c r="CO38" s="451" t="s">
        <v>207</v>
      </c>
      <c r="CP38" s="452"/>
      <c r="CQ38" s="449" t="s">
        <v>207</v>
      </c>
      <c r="CR38" s="453" t="s">
        <v>207</v>
      </c>
      <c r="CS38" s="450">
        <v>2020</v>
      </c>
      <c r="CT38" s="442"/>
      <c r="CU38" s="451" t="s">
        <v>207</v>
      </c>
      <c r="CV38" s="442" t="s">
        <v>207</v>
      </c>
      <c r="CW38" s="451" t="s">
        <v>207</v>
      </c>
      <c r="CX38" s="452"/>
      <c r="CY38" s="449" t="s">
        <v>207</v>
      </c>
      <c r="CZ38" s="453" t="s">
        <v>207</v>
      </c>
      <c r="DA38" s="450">
        <v>2021</v>
      </c>
      <c r="DB38" s="442"/>
      <c r="DC38" s="451" t="s">
        <v>207</v>
      </c>
      <c r="DD38" s="442" t="s">
        <v>207</v>
      </c>
      <c r="DE38" s="451" t="s">
        <v>207</v>
      </c>
      <c r="DF38" s="452"/>
      <c r="DG38" s="449" t="s">
        <v>207</v>
      </c>
      <c r="DH38" s="453" t="s">
        <v>207</v>
      </c>
      <c r="DI38" s="454" t="s">
        <v>207</v>
      </c>
      <c r="DJ38" s="465" t="s">
        <v>207</v>
      </c>
      <c r="DK38" s="455" t="s">
        <v>207</v>
      </c>
      <c r="DL38" s="456"/>
    </row>
    <row r="39" spans="1:116">
      <c r="A39" s="458" t="s">
        <v>1014</v>
      </c>
      <c r="B39" s="459" t="s">
        <v>1015</v>
      </c>
      <c r="C39" s="434">
        <v>2019</v>
      </c>
      <c r="D39" s="434" t="s">
        <v>716</v>
      </c>
      <c r="E39" s="460">
        <v>1069050</v>
      </c>
      <c r="F39" s="435">
        <v>1069050</v>
      </c>
      <c r="G39" s="436">
        <v>44770</v>
      </c>
      <c r="H39" s="461" t="s">
        <v>1016</v>
      </c>
      <c r="I39" s="462" t="s">
        <v>1015</v>
      </c>
      <c r="J39" s="463" t="s">
        <v>1017</v>
      </c>
      <c r="K39" s="464" t="s">
        <v>1015</v>
      </c>
      <c r="L39" s="462" t="s">
        <v>1018</v>
      </c>
      <c r="M39" s="463" t="s">
        <v>1016</v>
      </c>
      <c r="N39" s="461" t="s">
        <v>77</v>
      </c>
      <c r="O39" s="463" t="s">
        <v>79</v>
      </c>
      <c r="P39" s="437" t="s">
        <v>719</v>
      </c>
      <c r="Q39" s="438"/>
      <c r="R39" s="438"/>
      <c r="S39" s="439"/>
      <c r="T39" s="440">
        <v>2891.3986885379995</v>
      </c>
      <c r="U39" s="441">
        <v>3</v>
      </c>
      <c r="V39" s="441">
        <v>1</v>
      </c>
      <c r="W39" s="442"/>
      <c r="X39" s="443">
        <v>2019</v>
      </c>
      <c r="Y39" s="434">
        <v>2021</v>
      </c>
      <c r="Z39" s="444">
        <v>2021</v>
      </c>
      <c r="AA39" s="445"/>
      <c r="AB39" s="463"/>
      <c r="AC39" s="446" t="s">
        <v>705</v>
      </c>
      <c r="AD39" s="462" t="s">
        <v>1019</v>
      </c>
      <c r="AE39" s="462" t="s">
        <v>1020</v>
      </c>
      <c r="AF39" s="463" t="s">
        <v>1021</v>
      </c>
      <c r="AG39" s="446"/>
      <c r="AH39" s="463"/>
      <c r="AI39" s="447">
        <v>2018</v>
      </c>
      <c r="AJ39" s="441">
        <v>6132</v>
      </c>
      <c r="AK39" s="441">
        <v>6090</v>
      </c>
      <c r="AL39" s="448"/>
      <c r="AM39" s="449"/>
      <c r="AN39" s="450">
        <v>2021</v>
      </c>
      <c r="AO39" s="442">
        <v>5950</v>
      </c>
      <c r="AP39" s="451">
        <v>2.96</v>
      </c>
      <c r="AQ39" s="442">
        <v>5907</v>
      </c>
      <c r="AR39" s="451">
        <v>3</v>
      </c>
      <c r="AS39" s="452"/>
      <c r="AT39" s="449"/>
      <c r="AU39" s="453"/>
      <c r="AV39" s="450">
        <v>2019</v>
      </c>
      <c r="AW39" s="442">
        <v>5810</v>
      </c>
      <c r="AX39" s="451">
        <v>5.25</v>
      </c>
      <c r="AY39" s="442">
        <v>5589</v>
      </c>
      <c r="AZ39" s="451">
        <v>8.2200000000000006</v>
      </c>
      <c r="BA39" s="452"/>
      <c r="BB39" s="449" t="s">
        <v>207</v>
      </c>
      <c r="BC39" s="453" t="s">
        <v>207</v>
      </c>
      <c r="BD39" s="450">
        <v>2020</v>
      </c>
      <c r="BE39" s="442">
        <v>5090</v>
      </c>
      <c r="BF39" s="451">
        <v>16.989999999999998</v>
      </c>
      <c r="BG39" s="442">
        <v>4684</v>
      </c>
      <c r="BH39" s="451">
        <v>23.08</v>
      </c>
      <c r="BI39" s="452"/>
      <c r="BJ39" s="449" t="s">
        <v>207</v>
      </c>
      <c r="BK39" s="453" t="s">
        <v>207</v>
      </c>
      <c r="BL39" s="450">
        <v>2021</v>
      </c>
      <c r="BM39" s="442">
        <v>4802</v>
      </c>
      <c r="BN39" s="451">
        <v>21.68</v>
      </c>
      <c r="BO39" s="442">
        <v>4569</v>
      </c>
      <c r="BP39" s="451">
        <v>24.97</v>
      </c>
      <c r="BQ39" s="452"/>
      <c r="BR39" s="449" t="s">
        <v>207</v>
      </c>
      <c r="BS39" s="453" t="s">
        <v>207</v>
      </c>
      <c r="BT39" s="454" t="s">
        <v>723</v>
      </c>
      <c r="BU39" s="465" t="s">
        <v>711</v>
      </c>
      <c r="BV39" s="455" t="s">
        <v>724</v>
      </c>
      <c r="BW39" s="456" t="s">
        <v>1022</v>
      </c>
      <c r="BX39" s="457">
        <v>2018</v>
      </c>
      <c r="BY39" s="441"/>
      <c r="BZ39" s="441"/>
      <c r="CA39" s="448"/>
      <c r="CB39" s="449"/>
      <c r="CC39" s="450">
        <v>2021</v>
      </c>
      <c r="CD39" s="442"/>
      <c r="CE39" s="451" t="s">
        <v>207</v>
      </c>
      <c r="CF39" s="442"/>
      <c r="CG39" s="451" t="s">
        <v>207</v>
      </c>
      <c r="CH39" s="452"/>
      <c r="CI39" s="449" t="s">
        <v>207</v>
      </c>
      <c r="CJ39" s="453"/>
      <c r="CK39" s="450">
        <v>2019</v>
      </c>
      <c r="CL39" s="442"/>
      <c r="CM39" s="451" t="s">
        <v>207</v>
      </c>
      <c r="CN39" s="442" t="s">
        <v>207</v>
      </c>
      <c r="CO39" s="451" t="s">
        <v>207</v>
      </c>
      <c r="CP39" s="452"/>
      <c r="CQ39" s="449" t="s">
        <v>207</v>
      </c>
      <c r="CR39" s="453" t="s">
        <v>207</v>
      </c>
      <c r="CS39" s="450">
        <v>2020</v>
      </c>
      <c r="CT39" s="442"/>
      <c r="CU39" s="451" t="s">
        <v>207</v>
      </c>
      <c r="CV39" s="442" t="s">
        <v>207</v>
      </c>
      <c r="CW39" s="451" t="s">
        <v>207</v>
      </c>
      <c r="CX39" s="452"/>
      <c r="CY39" s="449" t="s">
        <v>207</v>
      </c>
      <c r="CZ39" s="453" t="s">
        <v>207</v>
      </c>
      <c r="DA39" s="450">
        <v>2021</v>
      </c>
      <c r="DB39" s="442"/>
      <c r="DC39" s="451" t="s">
        <v>207</v>
      </c>
      <c r="DD39" s="442" t="s">
        <v>207</v>
      </c>
      <c r="DE39" s="451" t="s">
        <v>207</v>
      </c>
      <c r="DF39" s="452"/>
      <c r="DG39" s="449" t="s">
        <v>207</v>
      </c>
      <c r="DH39" s="453" t="s">
        <v>207</v>
      </c>
      <c r="DI39" s="454" t="s">
        <v>207</v>
      </c>
      <c r="DJ39" s="465" t="s">
        <v>207</v>
      </c>
      <c r="DK39" s="455" t="s">
        <v>207</v>
      </c>
      <c r="DL39" s="456"/>
    </row>
    <row r="40" spans="1:116">
      <c r="A40" s="458" t="s">
        <v>1023</v>
      </c>
      <c r="B40" s="459" t="s">
        <v>1024</v>
      </c>
      <c r="C40" s="434">
        <v>2019</v>
      </c>
      <c r="D40" s="434" t="s">
        <v>716</v>
      </c>
      <c r="E40" s="460">
        <v>1064051</v>
      </c>
      <c r="F40" s="435">
        <v>1064051</v>
      </c>
      <c r="G40" s="436">
        <v>44769</v>
      </c>
      <c r="H40" s="461" t="s">
        <v>1025</v>
      </c>
      <c r="I40" s="462" t="s">
        <v>1024</v>
      </c>
      <c r="J40" s="463" t="s">
        <v>1026</v>
      </c>
      <c r="K40" s="464" t="s">
        <v>1024</v>
      </c>
      <c r="L40" s="462" t="s">
        <v>1026</v>
      </c>
      <c r="M40" s="463" t="s">
        <v>1027</v>
      </c>
      <c r="N40" s="461" t="s">
        <v>70</v>
      </c>
      <c r="O40" s="463" t="s">
        <v>73</v>
      </c>
      <c r="P40" s="437" t="s">
        <v>719</v>
      </c>
      <c r="Q40" s="438"/>
      <c r="R40" s="438"/>
      <c r="S40" s="439"/>
      <c r="T40" s="440">
        <v>1445.153103702</v>
      </c>
      <c r="U40" s="441">
        <v>1</v>
      </c>
      <c r="V40" s="441">
        <v>1</v>
      </c>
      <c r="W40" s="442"/>
      <c r="X40" s="443">
        <v>2019</v>
      </c>
      <c r="Y40" s="434">
        <v>2021</v>
      </c>
      <c r="Z40" s="444">
        <v>2021</v>
      </c>
      <c r="AA40" s="445"/>
      <c r="AB40" s="463"/>
      <c r="AC40" s="446" t="s">
        <v>705</v>
      </c>
      <c r="AD40" s="462" t="s">
        <v>1028</v>
      </c>
      <c r="AE40" s="462" t="s">
        <v>1029</v>
      </c>
      <c r="AF40" s="463" t="s">
        <v>1030</v>
      </c>
      <c r="AG40" s="446"/>
      <c r="AH40" s="463"/>
      <c r="AI40" s="447">
        <v>2018</v>
      </c>
      <c r="AJ40" s="441">
        <v>2977</v>
      </c>
      <c r="AK40" s="441">
        <v>2899</v>
      </c>
      <c r="AL40" s="448">
        <v>152.04</v>
      </c>
      <c r="AM40" s="449" t="s">
        <v>764</v>
      </c>
      <c r="AN40" s="450">
        <v>2021</v>
      </c>
      <c r="AO40" s="442">
        <v>2889</v>
      </c>
      <c r="AP40" s="451">
        <v>2.95</v>
      </c>
      <c r="AQ40" s="442">
        <v>2812</v>
      </c>
      <c r="AR40" s="451">
        <v>3</v>
      </c>
      <c r="AS40" s="452">
        <v>147.5</v>
      </c>
      <c r="AT40" s="449" t="s">
        <v>764</v>
      </c>
      <c r="AU40" s="453">
        <v>2.98</v>
      </c>
      <c r="AV40" s="450">
        <v>2019</v>
      </c>
      <c r="AW40" s="442">
        <v>2914</v>
      </c>
      <c r="AX40" s="451">
        <v>2.11</v>
      </c>
      <c r="AY40" s="442">
        <v>2799</v>
      </c>
      <c r="AZ40" s="451">
        <v>3.44</v>
      </c>
      <c r="BA40" s="452">
        <v>148.83000000000001</v>
      </c>
      <c r="BB40" s="449" t="s">
        <v>764</v>
      </c>
      <c r="BC40" s="453">
        <v>2.11</v>
      </c>
      <c r="BD40" s="450">
        <v>2020</v>
      </c>
      <c r="BE40" s="442">
        <v>2947</v>
      </c>
      <c r="BF40" s="451">
        <v>1</v>
      </c>
      <c r="BG40" s="442">
        <v>2758</v>
      </c>
      <c r="BH40" s="451">
        <v>4.8600000000000003</v>
      </c>
      <c r="BI40" s="452">
        <v>150.51</v>
      </c>
      <c r="BJ40" s="449" t="s">
        <v>764</v>
      </c>
      <c r="BK40" s="453">
        <v>1</v>
      </c>
      <c r="BL40" s="450">
        <v>2021</v>
      </c>
      <c r="BM40" s="442">
        <v>2596</v>
      </c>
      <c r="BN40" s="451">
        <v>12.79</v>
      </c>
      <c r="BO40" s="442">
        <v>2575</v>
      </c>
      <c r="BP40" s="451">
        <v>11.17</v>
      </c>
      <c r="BQ40" s="452">
        <v>132.53</v>
      </c>
      <c r="BR40" s="449" t="s">
        <v>764</v>
      </c>
      <c r="BS40" s="453">
        <v>12.83</v>
      </c>
      <c r="BT40" s="454" t="s">
        <v>723</v>
      </c>
      <c r="BU40" s="465" t="s">
        <v>765</v>
      </c>
      <c r="BV40" s="455" t="s">
        <v>724</v>
      </c>
      <c r="BW40" s="456" t="s">
        <v>1031</v>
      </c>
      <c r="BX40" s="457">
        <v>2018</v>
      </c>
      <c r="BY40" s="441"/>
      <c r="BZ40" s="441"/>
      <c r="CA40" s="448"/>
      <c r="CB40" s="449"/>
      <c r="CC40" s="450">
        <v>2021</v>
      </c>
      <c r="CD40" s="442"/>
      <c r="CE40" s="451" t="s">
        <v>207</v>
      </c>
      <c r="CF40" s="442"/>
      <c r="CG40" s="451" t="s">
        <v>207</v>
      </c>
      <c r="CH40" s="452"/>
      <c r="CI40" s="449" t="s">
        <v>207</v>
      </c>
      <c r="CJ40" s="453"/>
      <c r="CK40" s="450">
        <v>2019</v>
      </c>
      <c r="CL40" s="442"/>
      <c r="CM40" s="451" t="s">
        <v>207</v>
      </c>
      <c r="CN40" s="442" t="s">
        <v>207</v>
      </c>
      <c r="CO40" s="451" t="s">
        <v>207</v>
      </c>
      <c r="CP40" s="452"/>
      <c r="CQ40" s="449" t="s">
        <v>207</v>
      </c>
      <c r="CR40" s="453" t="s">
        <v>207</v>
      </c>
      <c r="CS40" s="450">
        <v>2020</v>
      </c>
      <c r="CT40" s="442"/>
      <c r="CU40" s="451" t="s">
        <v>207</v>
      </c>
      <c r="CV40" s="442" t="s">
        <v>207</v>
      </c>
      <c r="CW40" s="451" t="s">
        <v>207</v>
      </c>
      <c r="CX40" s="452"/>
      <c r="CY40" s="449" t="s">
        <v>207</v>
      </c>
      <c r="CZ40" s="453" t="s">
        <v>207</v>
      </c>
      <c r="DA40" s="450">
        <v>2021</v>
      </c>
      <c r="DB40" s="442"/>
      <c r="DC40" s="451" t="s">
        <v>207</v>
      </c>
      <c r="DD40" s="442" t="s">
        <v>207</v>
      </c>
      <c r="DE40" s="451" t="s">
        <v>207</v>
      </c>
      <c r="DF40" s="452"/>
      <c r="DG40" s="449" t="s">
        <v>207</v>
      </c>
      <c r="DH40" s="453" t="s">
        <v>207</v>
      </c>
      <c r="DI40" s="454" t="s">
        <v>207</v>
      </c>
      <c r="DJ40" s="465" t="s">
        <v>207</v>
      </c>
      <c r="DK40" s="455" t="s">
        <v>207</v>
      </c>
      <c r="DL40" s="456"/>
    </row>
    <row r="41" spans="1:116">
      <c r="A41" s="458" t="s">
        <v>1032</v>
      </c>
      <c r="B41" s="459" t="s">
        <v>1033</v>
      </c>
      <c r="C41" s="434">
        <v>2019</v>
      </c>
      <c r="D41" s="434" t="s">
        <v>716</v>
      </c>
      <c r="E41" s="460">
        <v>1056053</v>
      </c>
      <c r="F41" s="435">
        <v>1056053</v>
      </c>
      <c r="G41" s="436">
        <v>44768</v>
      </c>
      <c r="H41" s="461" t="s">
        <v>1034</v>
      </c>
      <c r="I41" s="462" t="s">
        <v>1033</v>
      </c>
      <c r="J41" s="463" t="s">
        <v>1035</v>
      </c>
      <c r="K41" s="464" t="s">
        <v>1033</v>
      </c>
      <c r="L41" s="462" t="s">
        <v>1035</v>
      </c>
      <c r="M41" s="463" t="s">
        <v>1036</v>
      </c>
      <c r="N41" s="461" t="s">
        <v>57</v>
      </c>
      <c r="O41" s="463" t="s">
        <v>64</v>
      </c>
      <c r="P41" s="437" t="s">
        <v>719</v>
      </c>
      <c r="Q41" s="438"/>
      <c r="R41" s="438"/>
      <c r="S41" s="439"/>
      <c r="T41" s="440">
        <v>5012.2653300000002</v>
      </c>
      <c r="U41" s="441">
        <v>4</v>
      </c>
      <c r="V41" s="441">
        <v>1</v>
      </c>
      <c r="W41" s="442"/>
      <c r="X41" s="443">
        <v>2019</v>
      </c>
      <c r="Y41" s="434">
        <v>2021</v>
      </c>
      <c r="Z41" s="444">
        <v>2021</v>
      </c>
      <c r="AA41" s="445"/>
      <c r="AB41" s="463"/>
      <c r="AC41" s="446" t="s">
        <v>705</v>
      </c>
      <c r="AD41" s="462" t="s">
        <v>1037</v>
      </c>
      <c r="AE41" s="462" t="s">
        <v>1034</v>
      </c>
      <c r="AF41" s="463" t="s">
        <v>1038</v>
      </c>
      <c r="AG41" s="446"/>
      <c r="AH41" s="463"/>
      <c r="AI41" s="447">
        <v>2018</v>
      </c>
      <c r="AJ41" s="441">
        <v>9816</v>
      </c>
      <c r="AK41" s="441">
        <v>9588</v>
      </c>
      <c r="AL41" s="448"/>
      <c r="AM41" s="449"/>
      <c r="AN41" s="450">
        <v>2021</v>
      </c>
      <c r="AO41" s="442">
        <v>9718</v>
      </c>
      <c r="AP41" s="451">
        <v>0.99</v>
      </c>
      <c r="AQ41" s="442">
        <v>9492</v>
      </c>
      <c r="AR41" s="451">
        <v>1</v>
      </c>
      <c r="AS41" s="452"/>
      <c r="AT41" s="449"/>
      <c r="AU41" s="453"/>
      <c r="AV41" s="450">
        <v>2019</v>
      </c>
      <c r="AW41" s="442">
        <v>9748</v>
      </c>
      <c r="AX41" s="451">
        <v>0.69</v>
      </c>
      <c r="AY41" s="442">
        <v>9395</v>
      </c>
      <c r="AZ41" s="451">
        <v>2.0099999999999998</v>
      </c>
      <c r="BA41" s="452"/>
      <c r="BB41" s="449" t="s">
        <v>207</v>
      </c>
      <c r="BC41" s="453" t="s">
        <v>207</v>
      </c>
      <c r="BD41" s="450">
        <v>2020</v>
      </c>
      <c r="BE41" s="442">
        <v>9117</v>
      </c>
      <c r="BF41" s="451">
        <v>7.12</v>
      </c>
      <c r="BG41" s="442">
        <v>8577</v>
      </c>
      <c r="BH41" s="451">
        <v>10.54</v>
      </c>
      <c r="BI41" s="452"/>
      <c r="BJ41" s="449" t="s">
        <v>207</v>
      </c>
      <c r="BK41" s="453" t="s">
        <v>207</v>
      </c>
      <c r="BL41" s="450">
        <v>2021</v>
      </c>
      <c r="BM41" s="442">
        <v>8838</v>
      </c>
      <c r="BN41" s="451">
        <v>9.9600000000000009</v>
      </c>
      <c r="BO41" s="442">
        <v>8770</v>
      </c>
      <c r="BP41" s="451">
        <v>8.5299999999999994</v>
      </c>
      <c r="BQ41" s="452"/>
      <c r="BR41" s="449" t="s">
        <v>207</v>
      </c>
      <c r="BS41" s="453" t="s">
        <v>207</v>
      </c>
      <c r="BT41" s="454" t="s">
        <v>723</v>
      </c>
      <c r="BU41" s="465" t="s">
        <v>765</v>
      </c>
      <c r="BV41" s="455" t="s">
        <v>733</v>
      </c>
      <c r="BW41" s="456" t="s">
        <v>1039</v>
      </c>
      <c r="BX41" s="457">
        <v>2018</v>
      </c>
      <c r="BY41" s="441"/>
      <c r="BZ41" s="441"/>
      <c r="CA41" s="448"/>
      <c r="CB41" s="449"/>
      <c r="CC41" s="450">
        <v>2021</v>
      </c>
      <c r="CD41" s="442"/>
      <c r="CE41" s="451" t="s">
        <v>207</v>
      </c>
      <c r="CF41" s="442"/>
      <c r="CG41" s="451" t="s">
        <v>207</v>
      </c>
      <c r="CH41" s="452"/>
      <c r="CI41" s="449" t="s">
        <v>207</v>
      </c>
      <c r="CJ41" s="453"/>
      <c r="CK41" s="450">
        <v>2019</v>
      </c>
      <c r="CL41" s="442"/>
      <c r="CM41" s="451" t="s">
        <v>207</v>
      </c>
      <c r="CN41" s="442" t="s">
        <v>207</v>
      </c>
      <c r="CO41" s="451" t="s">
        <v>207</v>
      </c>
      <c r="CP41" s="452"/>
      <c r="CQ41" s="449" t="s">
        <v>207</v>
      </c>
      <c r="CR41" s="453" t="s">
        <v>207</v>
      </c>
      <c r="CS41" s="450">
        <v>2020</v>
      </c>
      <c r="CT41" s="442"/>
      <c r="CU41" s="451" t="s">
        <v>207</v>
      </c>
      <c r="CV41" s="442" t="s">
        <v>207</v>
      </c>
      <c r="CW41" s="451" t="s">
        <v>207</v>
      </c>
      <c r="CX41" s="452"/>
      <c r="CY41" s="449" t="s">
        <v>207</v>
      </c>
      <c r="CZ41" s="453" t="s">
        <v>207</v>
      </c>
      <c r="DA41" s="450">
        <v>2021</v>
      </c>
      <c r="DB41" s="442"/>
      <c r="DC41" s="451" t="s">
        <v>207</v>
      </c>
      <c r="DD41" s="442" t="s">
        <v>207</v>
      </c>
      <c r="DE41" s="451" t="s">
        <v>207</v>
      </c>
      <c r="DF41" s="452"/>
      <c r="DG41" s="449" t="s">
        <v>207</v>
      </c>
      <c r="DH41" s="453" t="s">
        <v>207</v>
      </c>
      <c r="DI41" s="454" t="s">
        <v>207</v>
      </c>
      <c r="DJ41" s="465" t="s">
        <v>207</v>
      </c>
      <c r="DK41" s="455" t="s">
        <v>207</v>
      </c>
      <c r="DL41" s="456"/>
    </row>
    <row r="42" spans="1:116">
      <c r="A42" s="458" t="s">
        <v>1040</v>
      </c>
      <c r="B42" s="459" t="s">
        <v>1041</v>
      </c>
      <c r="C42" s="434">
        <v>2019</v>
      </c>
      <c r="D42" s="434" t="s">
        <v>716</v>
      </c>
      <c r="E42" s="460">
        <v>1025054</v>
      </c>
      <c r="F42" s="435">
        <v>1025054</v>
      </c>
      <c r="G42" s="436">
        <v>44761</v>
      </c>
      <c r="H42" s="461" t="s">
        <v>1042</v>
      </c>
      <c r="I42" s="462" t="s">
        <v>1041</v>
      </c>
      <c r="J42" s="463" t="s">
        <v>1043</v>
      </c>
      <c r="K42" s="464" t="s">
        <v>1041</v>
      </c>
      <c r="L42" s="462" t="s">
        <v>1044</v>
      </c>
      <c r="M42" s="463" t="s">
        <v>1045</v>
      </c>
      <c r="N42" s="461" t="s">
        <v>12</v>
      </c>
      <c r="O42" s="463" t="s">
        <v>29</v>
      </c>
      <c r="P42" s="437" t="s">
        <v>719</v>
      </c>
      <c r="Q42" s="438"/>
      <c r="R42" s="438"/>
      <c r="S42" s="439"/>
      <c r="T42" s="440">
        <v>4525</v>
      </c>
      <c r="U42" s="441">
        <v>5</v>
      </c>
      <c r="V42" s="441">
        <v>2</v>
      </c>
      <c r="W42" s="442"/>
      <c r="X42" s="443">
        <v>2019</v>
      </c>
      <c r="Y42" s="434">
        <v>2021</v>
      </c>
      <c r="Z42" s="444">
        <v>2021</v>
      </c>
      <c r="AA42" s="445"/>
      <c r="AB42" s="463"/>
      <c r="AC42" s="446" t="s">
        <v>705</v>
      </c>
      <c r="AD42" s="462" t="s">
        <v>1046</v>
      </c>
      <c r="AE42" s="462" t="s">
        <v>1042</v>
      </c>
      <c r="AF42" s="463" t="s">
        <v>1047</v>
      </c>
      <c r="AG42" s="446"/>
      <c r="AH42" s="463"/>
      <c r="AI42" s="447">
        <v>2018</v>
      </c>
      <c r="AJ42" s="441">
        <v>8536</v>
      </c>
      <c r="AK42" s="441">
        <v>8346</v>
      </c>
      <c r="AL42" s="448"/>
      <c r="AM42" s="449"/>
      <c r="AN42" s="450">
        <v>2021</v>
      </c>
      <c r="AO42" s="442">
        <v>8280</v>
      </c>
      <c r="AP42" s="451">
        <v>2.99</v>
      </c>
      <c r="AQ42" s="442">
        <v>8096</v>
      </c>
      <c r="AR42" s="451">
        <v>2.99</v>
      </c>
      <c r="AS42" s="452"/>
      <c r="AT42" s="449"/>
      <c r="AU42" s="453"/>
      <c r="AV42" s="450">
        <v>2019</v>
      </c>
      <c r="AW42" s="442">
        <v>8575</v>
      </c>
      <c r="AX42" s="451">
        <v>-0.46</v>
      </c>
      <c r="AY42" s="442">
        <v>8354</v>
      </c>
      <c r="AZ42" s="451">
        <v>-0.1</v>
      </c>
      <c r="BA42" s="452"/>
      <c r="BB42" s="449" t="s">
        <v>207</v>
      </c>
      <c r="BC42" s="453" t="s">
        <v>207</v>
      </c>
      <c r="BD42" s="450">
        <v>2020</v>
      </c>
      <c r="BE42" s="442">
        <v>9911</v>
      </c>
      <c r="BF42" s="451">
        <v>-16.11</v>
      </c>
      <c r="BG42" s="442">
        <v>9591</v>
      </c>
      <c r="BH42" s="451">
        <v>-14.92</v>
      </c>
      <c r="BI42" s="452"/>
      <c r="BJ42" s="449" t="s">
        <v>207</v>
      </c>
      <c r="BK42" s="453" t="s">
        <v>207</v>
      </c>
      <c r="BL42" s="450">
        <v>2021</v>
      </c>
      <c r="BM42" s="442">
        <v>8518</v>
      </c>
      <c r="BN42" s="451">
        <v>0.21</v>
      </c>
      <c r="BO42" s="442">
        <v>8465</v>
      </c>
      <c r="BP42" s="451">
        <v>-1.43</v>
      </c>
      <c r="BQ42" s="452"/>
      <c r="BR42" s="449" t="s">
        <v>207</v>
      </c>
      <c r="BS42" s="453" t="s">
        <v>207</v>
      </c>
      <c r="BT42" s="454" t="s">
        <v>710</v>
      </c>
      <c r="BU42" s="465" t="s">
        <v>765</v>
      </c>
      <c r="BV42" s="455" t="s">
        <v>733</v>
      </c>
      <c r="BW42" s="456" t="s">
        <v>1048</v>
      </c>
      <c r="BX42" s="457">
        <v>2018</v>
      </c>
      <c r="BY42" s="441"/>
      <c r="BZ42" s="441"/>
      <c r="CA42" s="448"/>
      <c r="CB42" s="449"/>
      <c r="CC42" s="450">
        <v>2021</v>
      </c>
      <c r="CD42" s="442"/>
      <c r="CE42" s="451" t="s">
        <v>207</v>
      </c>
      <c r="CF42" s="442"/>
      <c r="CG42" s="451" t="s">
        <v>207</v>
      </c>
      <c r="CH42" s="452"/>
      <c r="CI42" s="449" t="s">
        <v>207</v>
      </c>
      <c r="CJ42" s="453"/>
      <c r="CK42" s="450">
        <v>2019</v>
      </c>
      <c r="CL42" s="442"/>
      <c r="CM42" s="451" t="s">
        <v>207</v>
      </c>
      <c r="CN42" s="442" t="s">
        <v>207</v>
      </c>
      <c r="CO42" s="451" t="s">
        <v>207</v>
      </c>
      <c r="CP42" s="452"/>
      <c r="CQ42" s="449" t="s">
        <v>207</v>
      </c>
      <c r="CR42" s="453" t="s">
        <v>207</v>
      </c>
      <c r="CS42" s="450">
        <v>2020</v>
      </c>
      <c r="CT42" s="442"/>
      <c r="CU42" s="451" t="s">
        <v>207</v>
      </c>
      <c r="CV42" s="442" t="s">
        <v>207</v>
      </c>
      <c r="CW42" s="451" t="s">
        <v>207</v>
      </c>
      <c r="CX42" s="452"/>
      <c r="CY42" s="449" t="s">
        <v>207</v>
      </c>
      <c r="CZ42" s="453" t="s">
        <v>207</v>
      </c>
      <c r="DA42" s="450">
        <v>2021</v>
      </c>
      <c r="DB42" s="442"/>
      <c r="DC42" s="451" t="s">
        <v>207</v>
      </c>
      <c r="DD42" s="442" t="s">
        <v>207</v>
      </c>
      <c r="DE42" s="451" t="s">
        <v>207</v>
      </c>
      <c r="DF42" s="452"/>
      <c r="DG42" s="449" t="s">
        <v>207</v>
      </c>
      <c r="DH42" s="453" t="s">
        <v>207</v>
      </c>
      <c r="DI42" s="454" t="s">
        <v>207</v>
      </c>
      <c r="DJ42" s="465" t="s">
        <v>207</v>
      </c>
      <c r="DK42" s="455" t="s">
        <v>207</v>
      </c>
      <c r="DL42" s="456"/>
    </row>
    <row r="43" spans="1:116">
      <c r="A43" s="458" t="s">
        <v>1049</v>
      </c>
      <c r="B43" s="459" t="s">
        <v>1050</v>
      </c>
      <c r="C43" s="434">
        <v>2019</v>
      </c>
      <c r="D43" s="434" t="s">
        <v>716</v>
      </c>
      <c r="E43" s="460">
        <v>1035055</v>
      </c>
      <c r="F43" s="435">
        <v>1035055</v>
      </c>
      <c r="G43" s="436">
        <v>44770</v>
      </c>
      <c r="H43" s="461" t="s">
        <v>1051</v>
      </c>
      <c r="I43" s="462" t="s">
        <v>1050</v>
      </c>
      <c r="J43" s="463" t="s">
        <v>1052</v>
      </c>
      <c r="K43" s="464" t="s">
        <v>1050</v>
      </c>
      <c r="L43" s="462" t="s">
        <v>1052</v>
      </c>
      <c r="M43" s="463" t="s">
        <v>1051</v>
      </c>
      <c r="N43" s="461" t="s">
        <v>37</v>
      </c>
      <c r="O43" s="463" t="s">
        <v>40</v>
      </c>
      <c r="P43" s="437" t="s">
        <v>719</v>
      </c>
      <c r="Q43" s="438"/>
      <c r="R43" s="438"/>
      <c r="S43" s="439"/>
      <c r="T43" s="440">
        <v>45213.878220000006</v>
      </c>
      <c r="U43" s="441">
        <v>1</v>
      </c>
      <c r="V43" s="441">
        <v>1</v>
      </c>
      <c r="W43" s="442"/>
      <c r="X43" s="443">
        <v>2019</v>
      </c>
      <c r="Y43" s="434">
        <v>2021</v>
      </c>
      <c r="Z43" s="444">
        <v>2021</v>
      </c>
      <c r="AA43" s="445" t="s">
        <v>705</v>
      </c>
      <c r="AB43" s="463" t="s">
        <v>1053</v>
      </c>
      <c r="AC43" s="446"/>
      <c r="AD43" s="462"/>
      <c r="AE43" s="462"/>
      <c r="AF43" s="463"/>
      <c r="AG43" s="446"/>
      <c r="AH43" s="463"/>
      <c r="AI43" s="447">
        <v>2018</v>
      </c>
      <c r="AJ43" s="441">
        <v>14208</v>
      </c>
      <c r="AK43" s="441">
        <v>14058</v>
      </c>
      <c r="AL43" s="448">
        <v>9.81</v>
      </c>
      <c r="AM43" s="449" t="s">
        <v>821</v>
      </c>
      <c r="AN43" s="450">
        <v>2021</v>
      </c>
      <c r="AO43" s="442">
        <v>12309</v>
      </c>
      <c r="AP43" s="451">
        <v>13.36</v>
      </c>
      <c r="AQ43" s="442">
        <v>12188</v>
      </c>
      <c r="AR43" s="451">
        <v>13.3</v>
      </c>
      <c r="AS43" s="452">
        <v>7.74</v>
      </c>
      <c r="AT43" s="449" t="s">
        <v>821</v>
      </c>
      <c r="AU43" s="453">
        <v>21.1</v>
      </c>
      <c r="AV43" s="450">
        <v>2019</v>
      </c>
      <c r="AW43" s="442">
        <v>12745</v>
      </c>
      <c r="AX43" s="451">
        <v>10.29</v>
      </c>
      <c r="AY43" s="442">
        <v>12541</v>
      </c>
      <c r="AZ43" s="451">
        <v>10.79</v>
      </c>
      <c r="BA43" s="452">
        <v>8.42</v>
      </c>
      <c r="BB43" s="449" t="s">
        <v>821</v>
      </c>
      <c r="BC43" s="453">
        <v>14.16</v>
      </c>
      <c r="BD43" s="450">
        <v>2020</v>
      </c>
      <c r="BE43" s="442">
        <v>12906</v>
      </c>
      <c r="BF43" s="451">
        <v>9.16</v>
      </c>
      <c r="BG43" s="442">
        <v>12590</v>
      </c>
      <c r="BH43" s="451">
        <v>10.44</v>
      </c>
      <c r="BI43" s="452">
        <v>8.51</v>
      </c>
      <c r="BJ43" s="449" t="s">
        <v>821</v>
      </c>
      <c r="BK43" s="453">
        <v>13.25</v>
      </c>
      <c r="BL43" s="450">
        <v>2021</v>
      </c>
      <c r="BM43" s="442">
        <v>11145</v>
      </c>
      <c r="BN43" s="451">
        <v>21.55</v>
      </c>
      <c r="BO43" s="442">
        <v>11110</v>
      </c>
      <c r="BP43" s="451">
        <v>20.97</v>
      </c>
      <c r="BQ43" s="452">
        <v>6.87</v>
      </c>
      <c r="BR43" s="449" t="s">
        <v>821</v>
      </c>
      <c r="BS43" s="453">
        <v>29.96</v>
      </c>
      <c r="BT43" s="454" t="s">
        <v>723</v>
      </c>
      <c r="BU43" s="465" t="s">
        <v>765</v>
      </c>
      <c r="BV43" s="455" t="s">
        <v>712</v>
      </c>
      <c r="BW43" s="456" t="s">
        <v>1054</v>
      </c>
      <c r="BX43" s="457">
        <v>2018</v>
      </c>
      <c r="BY43" s="441"/>
      <c r="BZ43" s="441"/>
      <c r="CA43" s="448"/>
      <c r="CB43" s="449"/>
      <c r="CC43" s="450">
        <v>2021</v>
      </c>
      <c r="CD43" s="442"/>
      <c r="CE43" s="451" t="s">
        <v>207</v>
      </c>
      <c r="CF43" s="442"/>
      <c r="CG43" s="451" t="s">
        <v>207</v>
      </c>
      <c r="CH43" s="452"/>
      <c r="CI43" s="449" t="s">
        <v>207</v>
      </c>
      <c r="CJ43" s="453"/>
      <c r="CK43" s="450">
        <v>2019</v>
      </c>
      <c r="CL43" s="442"/>
      <c r="CM43" s="451" t="s">
        <v>207</v>
      </c>
      <c r="CN43" s="442" t="s">
        <v>207</v>
      </c>
      <c r="CO43" s="451" t="s">
        <v>207</v>
      </c>
      <c r="CP43" s="452"/>
      <c r="CQ43" s="449" t="s">
        <v>207</v>
      </c>
      <c r="CR43" s="453" t="s">
        <v>207</v>
      </c>
      <c r="CS43" s="450">
        <v>2020</v>
      </c>
      <c r="CT43" s="442"/>
      <c r="CU43" s="451" t="s">
        <v>207</v>
      </c>
      <c r="CV43" s="442" t="s">
        <v>207</v>
      </c>
      <c r="CW43" s="451" t="s">
        <v>207</v>
      </c>
      <c r="CX43" s="452"/>
      <c r="CY43" s="449" t="s">
        <v>207</v>
      </c>
      <c r="CZ43" s="453" t="s">
        <v>207</v>
      </c>
      <c r="DA43" s="450">
        <v>2021</v>
      </c>
      <c r="DB43" s="442"/>
      <c r="DC43" s="451" t="s">
        <v>207</v>
      </c>
      <c r="DD43" s="442" t="s">
        <v>207</v>
      </c>
      <c r="DE43" s="451" t="s">
        <v>207</v>
      </c>
      <c r="DF43" s="452"/>
      <c r="DG43" s="449" t="s">
        <v>207</v>
      </c>
      <c r="DH43" s="453" t="s">
        <v>207</v>
      </c>
      <c r="DI43" s="454" t="s">
        <v>207</v>
      </c>
      <c r="DJ43" s="465" t="s">
        <v>207</v>
      </c>
      <c r="DK43" s="455" t="s">
        <v>207</v>
      </c>
      <c r="DL43" s="456"/>
    </row>
    <row r="44" spans="1:116">
      <c r="A44" s="458" t="s">
        <v>1055</v>
      </c>
      <c r="B44" s="459" t="s">
        <v>1056</v>
      </c>
      <c r="C44" s="434">
        <v>2019</v>
      </c>
      <c r="D44" s="434" t="s">
        <v>750</v>
      </c>
      <c r="E44" s="460">
        <v>3043056</v>
      </c>
      <c r="F44" s="435">
        <v>3043056</v>
      </c>
      <c r="G44" s="436">
        <v>44755</v>
      </c>
      <c r="H44" s="461" t="s">
        <v>1057</v>
      </c>
      <c r="I44" s="462" t="s">
        <v>1056</v>
      </c>
      <c r="J44" s="463" t="s">
        <v>1058</v>
      </c>
      <c r="K44" s="464" t="s">
        <v>1056</v>
      </c>
      <c r="L44" s="462" t="s">
        <v>1058</v>
      </c>
      <c r="M44" s="463" t="s">
        <v>1059</v>
      </c>
      <c r="N44" s="461" t="s">
        <v>48</v>
      </c>
      <c r="O44" s="463" t="s">
        <v>50</v>
      </c>
      <c r="P44" s="437"/>
      <c r="Q44" s="438"/>
      <c r="R44" s="438" t="s">
        <v>753</v>
      </c>
      <c r="S44" s="439"/>
      <c r="T44" s="440"/>
      <c r="U44" s="441"/>
      <c r="V44" s="441"/>
      <c r="W44" s="442">
        <v>48</v>
      </c>
      <c r="X44" s="443">
        <v>2019</v>
      </c>
      <c r="Y44" s="434">
        <v>2021</v>
      </c>
      <c r="Z44" s="444">
        <v>2021</v>
      </c>
      <c r="AA44" s="445"/>
      <c r="AB44" s="463"/>
      <c r="AC44" s="446" t="s">
        <v>705</v>
      </c>
      <c r="AD44" s="462" t="s">
        <v>1060</v>
      </c>
      <c r="AE44" s="462" t="s">
        <v>1061</v>
      </c>
      <c r="AF44" s="463" t="s">
        <v>1062</v>
      </c>
      <c r="AG44" s="446"/>
      <c r="AH44" s="463"/>
      <c r="AI44" s="447">
        <v>2018</v>
      </c>
      <c r="AJ44" s="441"/>
      <c r="AK44" s="441"/>
      <c r="AL44" s="448"/>
      <c r="AM44" s="449"/>
      <c r="AN44" s="450">
        <v>2021</v>
      </c>
      <c r="AO44" s="442"/>
      <c r="AP44" s="451" t="s">
        <v>207</v>
      </c>
      <c r="AQ44" s="442"/>
      <c r="AR44" s="451" t="s">
        <v>207</v>
      </c>
      <c r="AS44" s="452"/>
      <c r="AT44" s="449"/>
      <c r="AU44" s="453"/>
      <c r="AV44" s="450">
        <v>2019</v>
      </c>
      <c r="AW44" s="442"/>
      <c r="AX44" s="451" t="s">
        <v>207</v>
      </c>
      <c r="AY44" s="442" t="s">
        <v>207</v>
      </c>
      <c r="AZ44" s="451" t="s">
        <v>207</v>
      </c>
      <c r="BA44" s="452"/>
      <c r="BB44" s="449" t="s">
        <v>207</v>
      </c>
      <c r="BC44" s="453" t="s">
        <v>207</v>
      </c>
      <c r="BD44" s="450">
        <v>2020</v>
      </c>
      <c r="BE44" s="442"/>
      <c r="BF44" s="451" t="s">
        <v>207</v>
      </c>
      <c r="BG44" s="442" t="s">
        <v>207</v>
      </c>
      <c r="BH44" s="451" t="s">
        <v>207</v>
      </c>
      <c r="BI44" s="452"/>
      <c r="BJ44" s="449" t="s">
        <v>207</v>
      </c>
      <c r="BK44" s="453" t="s">
        <v>207</v>
      </c>
      <c r="BL44" s="450">
        <v>2021</v>
      </c>
      <c r="BM44" s="442"/>
      <c r="BN44" s="451" t="s">
        <v>207</v>
      </c>
      <c r="BO44" s="442" t="s">
        <v>207</v>
      </c>
      <c r="BP44" s="451" t="s">
        <v>207</v>
      </c>
      <c r="BQ44" s="452"/>
      <c r="BR44" s="449" t="s">
        <v>207</v>
      </c>
      <c r="BS44" s="453" t="s">
        <v>207</v>
      </c>
      <c r="BT44" s="454" t="s">
        <v>207</v>
      </c>
      <c r="BU44" s="465" t="s">
        <v>207</v>
      </c>
      <c r="BV44" s="455" t="s">
        <v>207</v>
      </c>
      <c r="BW44" s="456"/>
      <c r="BX44" s="457">
        <v>2018</v>
      </c>
      <c r="BY44" s="441">
        <v>6884</v>
      </c>
      <c r="BZ44" s="441">
        <v>6884</v>
      </c>
      <c r="CA44" s="448"/>
      <c r="CB44" s="449"/>
      <c r="CC44" s="450">
        <v>2021</v>
      </c>
      <c r="CD44" s="442">
        <v>5990</v>
      </c>
      <c r="CE44" s="451">
        <v>12.98</v>
      </c>
      <c r="CF44" s="442">
        <v>5990</v>
      </c>
      <c r="CG44" s="451">
        <v>12.98</v>
      </c>
      <c r="CH44" s="452"/>
      <c r="CI44" s="449" t="s">
        <v>207</v>
      </c>
      <c r="CJ44" s="453"/>
      <c r="CK44" s="450">
        <v>2019</v>
      </c>
      <c r="CL44" s="442">
        <v>6622</v>
      </c>
      <c r="CM44" s="451">
        <v>3.8</v>
      </c>
      <c r="CN44" s="442">
        <v>6622</v>
      </c>
      <c r="CO44" s="451">
        <v>3.8</v>
      </c>
      <c r="CP44" s="452"/>
      <c r="CQ44" s="449" t="s">
        <v>207</v>
      </c>
      <c r="CR44" s="453" t="s">
        <v>207</v>
      </c>
      <c r="CS44" s="450">
        <v>2020</v>
      </c>
      <c r="CT44" s="442">
        <v>5036</v>
      </c>
      <c r="CU44" s="451">
        <v>26.84</v>
      </c>
      <c r="CV44" s="442">
        <v>5036</v>
      </c>
      <c r="CW44" s="451">
        <v>26.84</v>
      </c>
      <c r="CX44" s="452"/>
      <c r="CY44" s="449" t="s">
        <v>207</v>
      </c>
      <c r="CZ44" s="453" t="s">
        <v>207</v>
      </c>
      <c r="DA44" s="450">
        <v>2021</v>
      </c>
      <c r="DB44" s="442">
        <v>653</v>
      </c>
      <c r="DC44" s="451">
        <v>90.51</v>
      </c>
      <c r="DD44" s="442">
        <v>653</v>
      </c>
      <c r="DE44" s="451">
        <v>90.51</v>
      </c>
      <c r="DF44" s="452"/>
      <c r="DG44" s="449" t="s">
        <v>207</v>
      </c>
      <c r="DH44" s="453" t="s">
        <v>207</v>
      </c>
      <c r="DI44" s="454" t="s">
        <v>723</v>
      </c>
      <c r="DJ44" s="465" t="s">
        <v>711</v>
      </c>
      <c r="DK44" s="455" t="s">
        <v>733</v>
      </c>
      <c r="DL44" s="456" t="s">
        <v>1063</v>
      </c>
    </row>
    <row r="45" spans="1:116">
      <c r="A45" s="458" t="s">
        <v>1064</v>
      </c>
      <c r="B45" s="459" t="s">
        <v>1065</v>
      </c>
      <c r="C45" s="434">
        <v>2019</v>
      </c>
      <c r="D45" s="434" t="s">
        <v>716</v>
      </c>
      <c r="E45" s="460">
        <v>1009060</v>
      </c>
      <c r="F45" s="435">
        <v>1009060</v>
      </c>
      <c r="G45" s="436">
        <v>44795</v>
      </c>
      <c r="H45" s="461" t="s">
        <v>1066</v>
      </c>
      <c r="I45" s="462" t="s">
        <v>1065</v>
      </c>
      <c r="J45" s="463" t="s">
        <v>1067</v>
      </c>
      <c r="K45" s="464" t="s">
        <v>1065</v>
      </c>
      <c r="L45" s="462" t="s">
        <v>1067</v>
      </c>
      <c r="M45" s="463" t="s">
        <v>1066</v>
      </c>
      <c r="N45" s="461" t="s">
        <v>12</v>
      </c>
      <c r="O45" s="463" t="s">
        <v>36</v>
      </c>
      <c r="P45" s="437" t="s">
        <v>719</v>
      </c>
      <c r="Q45" s="438"/>
      <c r="R45" s="438"/>
      <c r="S45" s="439"/>
      <c r="T45" s="440">
        <v>1349</v>
      </c>
      <c r="U45" s="441">
        <v>2</v>
      </c>
      <c r="V45" s="441">
        <v>1</v>
      </c>
      <c r="W45" s="442"/>
      <c r="X45" s="443">
        <v>2019</v>
      </c>
      <c r="Y45" s="434">
        <v>2021</v>
      </c>
      <c r="Z45" s="444">
        <v>2021</v>
      </c>
      <c r="AA45" s="445"/>
      <c r="AB45" s="463"/>
      <c r="AC45" s="446" t="s">
        <v>705</v>
      </c>
      <c r="AD45" s="462" t="s">
        <v>1068</v>
      </c>
      <c r="AE45" s="462" t="s">
        <v>1069</v>
      </c>
      <c r="AF45" s="463" t="s">
        <v>1070</v>
      </c>
      <c r="AG45" s="446"/>
      <c r="AH45" s="463"/>
      <c r="AI45" s="447">
        <v>2018</v>
      </c>
      <c r="AJ45" s="441">
        <v>5023</v>
      </c>
      <c r="AK45" s="441">
        <v>4924</v>
      </c>
      <c r="AL45" s="448">
        <v>0.2</v>
      </c>
      <c r="AM45" s="449" t="s">
        <v>1071</v>
      </c>
      <c r="AN45" s="450">
        <v>2021</v>
      </c>
      <c r="AO45" s="442">
        <v>4872</v>
      </c>
      <c r="AP45" s="451">
        <v>3</v>
      </c>
      <c r="AQ45" s="442">
        <v>4777</v>
      </c>
      <c r="AR45" s="451">
        <v>2.98</v>
      </c>
      <c r="AS45" s="452">
        <v>0.19</v>
      </c>
      <c r="AT45" s="449" t="s">
        <v>1071</v>
      </c>
      <c r="AU45" s="453">
        <v>5</v>
      </c>
      <c r="AV45" s="450">
        <v>2019</v>
      </c>
      <c r="AW45" s="442">
        <v>5012</v>
      </c>
      <c r="AX45" s="451">
        <v>0.21</v>
      </c>
      <c r="AY45" s="442">
        <v>4862</v>
      </c>
      <c r="AZ45" s="451">
        <v>1.25</v>
      </c>
      <c r="BA45" s="452">
        <v>0.2</v>
      </c>
      <c r="BB45" s="449" t="s">
        <v>1071</v>
      </c>
      <c r="BC45" s="453">
        <v>0</v>
      </c>
      <c r="BD45" s="450">
        <v>2020</v>
      </c>
      <c r="BE45" s="442">
        <v>4378</v>
      </c>
      <c r="BF45" s="451">
        <v>12.84</v>
      </c>
      <c r="BG45" s="442">
        <v>4156</v>
      </c>
      <c r="BH45" s="451">
        <v>15.59</v>
      </c>
      <c r="BI45" s="452">
        <v>0.17</v>
      </c>
      <c r="BJ45" s="449" t="s">
        <v>1071</v>
      </c>
      <c r="BK45" s="453">
        <v>15</v>
      </c>
      <c r="BL45" s="450">
        <v>2021</v>
      </c>
      <c r="BM45" s="442">
        <v>2459</v>
      </c>
      <c r="BN45" s="451">
        <v>51.04</v>
      </c>
      <c r="BO45" s="442">
        <v>2442</v>
      </c>
      <c r="BP45" s="451">
        <v>50.4</v>
      </c>
      <c r="BQ45" s="452">
        <v>0.1</v>
      </c>
      <c r="BR45" s="449" t="s">
        <v>1071</v>
      </c>
      <c r="BS45" s="453">
        <v>50</v>
      </c>
      <c r="BT45" s="454" t="s">
        <v>723</v>
      </c>
      <c r="BU45" s="465" t="s">
        <v>765</v>
      </c>
      <c r="BV45" s="455" t="s">
        <v>733</v>
      </c>
      <c r="BW45" s="456" t="s">
        <v>1072</v>
      </c>
      <c r="BX45" s="457">
        <v>2018</v>
      </c>
      <c r="BY45" s="441"/>
      <c r="BZ45" s="441"/>
      <c r="CA45" s="448"/>
      <c r="CB45" s="449"/>
      <c r="CC45" s="450">
        <v>2021</v>
      </c>
      <c r="CD45" s="442"/>
      <c r="CE45" s="451" t="s">
        <v>207</v>
      </c>
      <c r="CF45" s="442"/>
      <c r="CG45" s="451" t="s">
        <v>207</v>
      </c>
      <c r="CH45" s="452"/>
      <c r="CI45" s="449" t="s">
        <v>207</v>
      </c>
      <c r="CJ45" s="453"/>
      <c r="CK45" s="450">
        <v>2019</v>
      </c>
      <c r="CL45" s="442"/>
      <c r="CM45" s="451" t="s">
        <v>207</v>
      </c>
      <c r="CN45" s="442" t="s">
        <v>207</v>
      </c>
      <c r="CO45" s="451" t="s">
        <v>207</v>
      </c>
      <c r="CP45" s="452"/>
      <c r="CQ45" s="449" t="s">
        <v>207</v>
      </c>
      <c r="CR45" s="453" t="s">
        <v>207</v>
      </c>
      <c r="CS45" s="450">
        <v>2020</v>
      </c>
      <c r="CT45" s="442"/>
      <c r="CU45" s="451" t="s">
        <v>207</v>
      </c>
      <c r="CV45" s="442" t="s">
        <v>207</v>
      </c>
      <c r="CW45" s="451" t="s">
        <v>207</v>
      </c>
      <c r="CX45" s="452"/>
      <c r="CY45" s="449" t="s">
        <v>207</v>
      </c>
      <c r="CZ45" s="453" t="s">
        <v>207</v>
      </c>
      <c r="DA45" s="450">
        <v>2021</v>
      </c>
      <c r="DB45" s="442"/>
      <c r="DC45" s="451" t="s">
        <v>207</v>
      </c>
      <c r="DD45" s="442" t="s">
        <v>207</v>
      </c>
      <c r="DE45" s="451" t="s">
        <v>207</v>
      </c>
      <c r="DF45" s="452"/>
      <c r="DG45" s="449" t="s">
        <v>207</v>
      </c>
      <c r="DH45" s="453" t="s">
        <v>207</v>
      </c>
      <c r="DI45" s="454" t="s">
        <v>207</v>
      </c>
      <c r="DJ45" s="465" t="s">
        <v>207</v>
      </c>
      <c r="DK45" s="455" t="s">
        <v>207</v>
      </c>
      <c r="DL45" s="456"/>
    </row>
    <row r="46" spans="1:116">
      <c r="A46" s="458" t="s">
        <v>1073</v>
      </c>
      <c r="B46" s="459" t="s">
        <v>1074</v>
      </c>
      <c r="C46" s="434">
        <v>2019</v>
      </c>
      <c r="D46" s="434" t="s">
        <v>716</v>
      </c>
      <c r="E46" s="460">
        <v>1083061</v>
      </c>
      <c r="F46" s="435">
        <v>1083061</v>
      </c>
      <c r="G46" s="436">
        <v>44767</v>
      </c>
      <c r="H46" s="461" t="s">
        <v>1075</v>
      </c>
      <c r="I46" s="462" t="s">
        <v>1074</v>
      </c>
      <c r="J46" s="463" t="s">
        <v>1076</v>
      </c>
      <c r="K46" s="464" t="s">
        <v>1074</v>
      </c>
      <c r="L46" s="462" t="s">
        <v>1077</v>
      </c>
      <c r="M46" s="463" t="s">
        <v>1075</v>
      </c>
      <c r="N46" s="461" t="s">
        <v>548</v>
      </c>
      <c r="O46" s="463" t="s">
        <v>96</v>
      </c>
      <c r="P46" s="437" t="s">
        <v>719</v>
      </c>
      <c r="Q46" s="438"/>
      <c r="R46" s="438"/>
      <c r="S46" s="439"/>
      <c r="T46" s="440">
        <v>3868.8449339999997</v>
      </c>
      <c r="U46" s="441">
        <v>1</v>
      </c>
      <c r="V46" s="441">
        <v>1</v>
      </c>
      <c r="W46" s="442"/>
      <c r="X46" s="443">
        <v>2019</v>
      </c>
      <c r="Y46" s="434">
        <v>2021</v>
      </c>
      <c r="Z46" s="444">
        <v>2021</v>
      </c>
      <c r="AA46" s="445"/>
      <c r="AB46" s="463"/>
      <c r="AC46" s="446" t="s">
        <v>705</v>
      </c>
      <c r="AD46" s="462" t="s">
        <v>1078</v>
      </c>
      <c r="AE46" s="462" t="s">
        <v>1079</v>
      </c>
      <c r="AF46" s="463" t="s">
        <v>1080</v>
      </c>
      <c r="AG46" s="446"/>
      <c r="AH46" s="463"/>
      <c r="AI46" s="447">
        <v>2018</v>
      </c>
      <c r="AJ46" s="441">
        <v>6945</v>
      </c>
      <c r="AK46" s="441">
        <v>6840</v>
      </c>
      <c r="AL46" s="448"/>
      <c r="AM46" s="449"/>
      <c r="AN46" s="450">
        <v>2021</v>
      </c>
      <c r="AO46" s="442">
        <v>6940</v>
      </c>
      <c r="AP46" s="451">
        <v>7.0000000000000007E-2</v>
      </c>
      <c r="AQ46" s="442">
        <v>6835</v>
      </c>
      <c r="AR46" s="451">
        <v>7.0000000000000007E-2</v>
      </c>
      <c r="AS46" s="452"/>
      <c r="AT46" s="449"/>
      <c r="AU46" s="453"/>
      <c r="AV46" s="450">
        <v>2019</v>
      </c>
      <c r="AW46" s="442">
        <v>6602</v>
      </c>
      <c r="AX46" s="451">
        <v>4.93</v>
      </c>
      <c r="AY46" s="442">
        <v>6455</v>
      </c>
      <c r="AZ46" s="451">
        <v>5.62</v>
      </c>
      <c r="BA46" s="452"/>
      <c r="BB46" s="449" t="s">
        <v>207</v>
      </c>
      <c r="BC46" s="453" t="s">
        <v>207</v>
      </c>
      <c r="BD46" s="450">
        <v>2020</v>
      </c>
      <c r="BE46" s="442">
        <v>6885</v>
      </c>
      <c r="BF46" s="451">
        <v>0.86</v>
      </c>
      <c r="BG46" s="442">
        <v>6648</v>
      </c>
      <c r="BH46" s="451">
        <v>2.8</v>
      </c>
      <c r="BI46" s="452"/>
      <c r="BJ46" s="449" t="s">
        <v>207</v>
      </c>
      <c r="BK46" s="453" t="s">
        <v>207</v>
      </c>
      <c r="BL46" s="450">
        <v>2021</v>
      </c>
      <c r="BM46" s="442">
        <v>6592</v>
      </c>
      <c r="BN46" s="451">
        <v>5.08</v>
      </c>
      <c r="BO46" s="442">
        <v>6564</v>
      </c>
      <c r="BP46" s="451">
        <v>4.03</v>
      </c>
      <c r="BQ46" s="452"/>
      <c r="BR46" s="449" t="s">
        <v>207</v>
      </c>
      <c r="BS46" s="453" t="s">
        <v>207</v>
      </c>
      <c r="BT46" s="454" t="s">
        <v>723</v>
      </c>
      <c r="BU46" s="465" t="s">
        <v>765</v>
      </c>
      <c r="BV46" s="455" t="s">
        <v>733</v>
      </c>
      <c r="BW46" s="456" t="s">
        <v>1081</v>
      </c>
      <c r="BX46" s="457">
        <v>2018</v>
      </c>
      <c r="BY46" s="441"/>
      <c r="BZ46" s="441"/>
      <c r="CA46" s="448"/>
      <c r="CB46" s="449"/>
      <c r="CC46" s="450">
        <v>2021</v>
      </c>
      <c r="CD46" s="442"/>
      <c r="CE46" s="451" t="s">
        <v>207</v>
      </c>
      <c r="CF46" s="442"/>
      <c r="CG46" s="451" t="s">
        <v>207</v>
      </c>
      <c r="CH46" s="452"/>
      <c r="CI46" s="449" t="s">
        <v>207</v>
      </c>
      <c r="CJ46" s="453"/>
      <c r="CK46" s="450">
        <v>2019</v>
      </c>
      <c r="CL46" s="442"/>
      <c r="CM46" s="451" t="s">
        <v>207</v>
      </c>
      <c r="CN46" s="442" t="s">
        <v>207</v>
      </c>
      <c r="CO46" s="451" t="s">
        <v>207</v>
      </c>
      <c r="CP46" s="452"/>
      <c r="CQ46" s="449" t="s">
        <v>207</v>
      </c>
      <c r="CR46" s="453" t="s">
        <v>207</v>
      </c>
      <c r="CS46" s="450">
        <v>2020</v>
      </c>
      <c r="CT46" s="442"/>
      <c r="CU46" s="451" t="s">
        <v>207</v>
      </c>
      <c r="CV46" s="442" t="s">
        <v>207</v>
      </c>
      <c r="CW46" s="451" t="s">
        <v>207</v>
      </c>
      <c r="CX46" s="452"/>
      <c r="CY46" s="449" t="s">
        <v>207</v>
      </c>
      <c r="CZ46" s="453" t="s">
        <v>207</v>
      </c>
      <c r="DA46" s="450">
        <v>2021</v>
      </c>
      <c r="DB46" s="442"/>
      <c r="DC46" s="451" t="s">
        <v>207</v>
      </c>
      <c r="DD46" s="442" t="s">
        <v>207</v>
      </c>
      <c r="DE46" s="451" t="s">
        <v>207</v>
      </c>
      <c r="DF46" s="452"/>
      <c r="DG46" s="449" t="s">
        <v>207</v>
      </c>
      <c r="DH46" s="453" t="s">
        <v>207</v>
      </c>
      <c r="DI46" s="454" t="s">
        <v>207</v>
      </c>
      <c r="DJ46" s="465" t="s">
        <v>207</v>
      </c>
      <c r="DK46" s="455" t="s">
        <v>207</v>
      </c>
      <c r="DL46" s="456"/>
    </row>
    <row r="47" spans="1:116">
      <c r="A47" s="458" t="s">
        <v>1083</v>
      </c>
      <c r="B47" s="459" t="s">
        <v>1084</v>
      </c>
      <c r="C47" s="434">
        <v>2019</v>
      </c>
      <c r="D47" s="434" t="s">
        <v>750</v>
      </c>
      <c r="E47" s="460">
        <v>3043062</v>
      </c>
      <c r="F47" s="435">
        <v>3043062</v>
      </c>
      <c r="G47" s="436">
        <v>44746</v>
      </c>
      <c r="H47" s="461" t="s">
        <v>1085</v>
      </c>
      <c r="I47" s="462" t="s">
        <v>1084</v>
      </c>
      <c r="J47" s="463" t="s">
        <v>1086</v>
      </c>
      <c r="K47" s="464" t="s">
        <v>1084</v>
      </c>
      <c r="L47" s="462" t="s">
        <v>1086</v>
      </c>
      <c r="M47" s="463" t="s">
        <v>1085</v>
      </c>
      <c r="N47" s="461" t="s">
        <v>48</v>
      </c>
      <c r="O47" s="463" t="s">
        <v>50</v>
      </c>
      <c r="P47" s="437"/>
      <c r="Q47" s="438"/>
      <c r="R47" s="438" t="s">
        <v>753</v>
      </c>
      <c r="S47" s="439"/>
      <c r="T47" s="440"/>
      <c r="U47" s="441"/>
      <c r="V47" s="441"/>
      <c r="W47" s="442">
        <v>110</v>
      </c>
      <c r="X47" s="443">
        <v>2019</v>
      </c>
      <c r="Y47" s="434">
        <v>2021</v>
      </c>
      <c r="Z47" s="444">
        <v>2021</v>
      </c>
      <c r="AA47" s="445"/>
      <c r="AB47" s="463"/>
      <c r="AC47" s="446" t="s">
        <v>705</v>
      </c>
      <c r="AD47" s="462" t="s">
        <v>1087</v>
      </c>
      <c r="AE47" s="462" t="s">
        <v>1085</v>
      </c>
      <c r="AF47" s="463" t="s">
        <v>1088</v>
      </c>
      <c r="AG47" s="446"/>
      <c r="AH47" s="463"/>
      <c r="AI47" s="447">
        <v>2018</v>
      </c>
      <c r="AJ47" s="441"/>
      <c r="AK47" s="441"/>
      <c r="AL47" s="448"/>
      <c r="AM47" s="449"/>
      <c r="AN47" s="450">
        <v>2021</v>
      </c>
      <c r="AO47" s="442"/>
      <c r="AP47" s="451" t="s">
        <v>207</v>
      </c>
      <c r="AQ47" s="442"/>
      <c r="AR47" s="451" t="s">
        <v>207</v>
      </c>
      <c r="AS47" s="452"/>
      <c r="AT47" s="449"/>
      <c r="AU47" s="453"/>
      <c r="AV47" s="450">
        <v>2019</v>
      </c>
      <c r="AW47" s="442"/>
      <c r="AX47" s="451" t="s">
        <v>207</v>
      </c>
      <c r="AY47" s="442" t="s">
        <v>207</v>
      </c>
      <c r="AZ47" s="451" t="s">
        <v>207</v>
      </c>
      <c r="BA47" s="452"/>
      <c r="BB47" s="449" t="s">
        <v>207</v>
      </c>
      <c r="BC47" s="453" t="s">
        <v>207</v>
      </c>
      <c r="BD47" s="450">
        <v>2020</v>
      </c>
      <c r="BE47" s="442"/>
      <c r="BF47" s="451" t="s">
        <v>207</v>
      </c>
      <c r="BG47" s="442" t="s">
        <v>207</v>
      </c>
      <c r="BH47" s="451" t="s">
        <v>207</v>
      </c>
      <c r="BI47" s="452"/>
      <c r="BJ47" s="449" t="s">
        <v>207</v>
      </c>
      <c r="BK47" s="453" t="s">
        <v>207</v>
      </c>
      <c r="BL47" s="450">
        <v>2021</v>
      </c>
      <c r="BM47" s="442"/>
      <c r="BN47" s="451" t="s">
        <v>207</v>
      </c>
      <c r="BO47" s="442" t="s">
        <v>207</v>
      </c>
      <c r="BP47" s="451" t="s">
        <v>207</v>
      </c>
      <c r="BQ47" s="452"/>
      <c r="BR47" s="449" t="s">
        <v>207</v>
      </c>
      <c r="BS47" s="453" t="s">
        <v>207</v>
      </c>
      <c r="BT47" s="454" t="s">
        <v>207</v>
      </c>
      <c r="BU47" s="465" t="s">
        <v>207</v>
      </c>
      <c r="BV47" s="455" t="s">
        <v>207</v>
      </c>
      <c r="BW47" s="456"/>
      <c r="BX47" s="457">
        <v>2018</v>
      </c>
      <c r="BY47" s="441">
        <v>2161</v>
      </c>
      <c r="BZ47" s="441">
        <v>2161</v>
      </c>
      <c r="CA47" s="448">
        <v>2.94</v>
      </c>
      <c r="CB47" s="449" t="s">
        <v>1089</v>
      </c>
      <c r="CC47" s="450">
        <v>2021</v>
      </c>
      <c r="CD47" s="442">
        <v>2161</v>
      </c>
      <c r="CE47" s="451">
        <v>0</v>
      </c>
      <c r="CF47" s="442">
        <v>2161</v>
      </c>
      <c r="CG47" s="451">
        <v>0</v>
      </c>
      <c r="CH47" s="452">
        <v>2.94</v>
      </c>
      <c r="CI47" s="449" t="s">
        <v>1089</v>
      </c>
      <c r="CJ47" s="453">
        <v>0</v>
      </c>
      <c r="CK47" s="450">
        <v>2019</v>
      </c>
      <c r="CL47" s="442">
        <v>2022</v>
      </c>
      <c r="CM47" s="451">
        <v>6.43</v>
      </c>
      <c r="CN47" s="442">
        <v>2022</v>
      </c>
      <c r="CO47" s="451">
        <v>6.43</v>
      </c>
      <c r="CP47" s="452">
        <v>2.9</v>
      </c>
      <c r="CQ47" s="449" t="s">
        <v>1089</v>
      </c>
      <c r="CR47" s="453">
        <v>1.36</v>
      </c>
      <c r="CS47" s="450">
        <v>2020</v>
      </c>
      <c r="CT47" s="442">
        <v>2188</v>
      </c>
      <c r="CU47" s="451">
        <v>-1.25</v>
      </c>
      <c r="CV47" s="442">
        <v>2188</v>
      </c>
      <c r="CW47" s="451">
        <v>-1.25</v>
      </c>
      <c r="CX47" s="452">
        <v>5.6</v>
      </c>
      <c r="CY47" s="449" t="s">
        <v>1089</v>
      </c>
      <c r="CZ47" s="453">
        <v>-90.48</v>
      </c>
      <c r="DA47" s="450">
        <v>2021</v>
      </c>
      <c r="DB47" s="442">
        <v>1223</v>
      </c>
      <c r="DC47" s="451">
        <v>43.4</v>
      </c>
      <c r="DD47" s="442">
        <v>1223</v>
      </c>
      <c r="DE47" s="451">
        <v>43.4</v>
      </c>
      <c r="DF47" s="452">
        <v>3.07</v>
      </c>
      <c r="DG47" s="449" t="s">
        <v>1089</v>
      </c>
      <c r="DH47" s="453">
        <v>-4.43</v>
      </c>
      <c r="DI47" s="454" t="s">
        <v>723</v>
      </c>
      <c r="DJ47" s="465" t="s">
        <v>765</v>
      </c>
      <c r="DK47" s="455" t="s">
        <v>712</v>
      </c>
      <c r="DL47" s="456" t="s">
        <v>1090</v>
      </c>
    </row>
    <row r="48" spans="1:116">
      <c r="A48" s="458" t="s">
        <v>1091</v>
      </c>
      <c r="B48" s="459" t="s">
        <v>1092</v>
      </c>
      <c r="C48" s="434">
        <v>2019</v>
      </c>
      <c r="D48" s="434" t="s">
        <v>716</v>
      </c>
      <c r="E48" s="460">
        <v>1016063</v>
      </c>
      <c r="F48" s="435">
        <v>1016063</v>
      </c>
      <c r="G48" s="436">
        <v>44734</v>
      </c>
      <c r="H48" s="461" t="s">
        <v>1093</v>
      </c>
      <c r="I48" s="462" t="s">
        <v>1092</v>
      </c>
      <c r="J48" s="463" t="s">
        <v>1094</v>
      </c>
      <c r="K48" s="464" t="s">
        <v>1092</v>
      </c>
      <c r="L48" s="462" t="s">
        <v>1095</v>
      </c>
      <c r="M48" s="463" t="s">
        <v>1096</v>
      </c>
      <c r="N48" s="461" t="s">
        <v>12</v>
      </c>
      <c r="O48" s="463" t="s">
        <v>20</v>
      </c>
      <c r="P48" s="437" t="s">
        <v>719</v>
      </c>
      <c r="Q48" s="438"/>
      <c r="R48" s="438"/>
      <c r="S48" s="439"/>
      <c r="T48" s="440">
        <v>2899.4703060000002</v>
      </c>
      <c r="U48" s="441">
        <v>3</v>
      </c>
      <c r="V48" s="441">
        <v>1</v>
      </c>
      <c r="W48" s="442"/>
      <c r="X48" s="443">
        <v>2019</v>
      </c>
      <c r="Y48" s="434">
        <v>2021</v>
      </c>
      <c r="Z48" s="444">
        <v>2021</v>
      </c>
      <c r="AA48" s="445"/>
      <c r="AB48" s="463"/>
      <c r="AC48" s="446" t="s">
        <v>705</v>
      </c>
      <c r="AD48" s="462" t="s">
        <v>1097</v>
      </c>
      <c r="AE48" s="462" t="s">
        <v>1098</v>
      </c>
      <c r="AF48" s="463" t="s">
        <v>1099</v>
      </c>
      <c r="AG48" s="446"/>
      <c r="AH48" s="463"/>
      <c r="AI48" s="447">
        <v>2018</v>
      </c>
      <c r="AJ48" s="441">
        <v>6410</v>
      </c>
      <c r="AK48" s="441">
        <v>6354</v>
      </c>
      <c r="AL48" s="448"/>
      <c r="AM48" s="449"/>
      <c r="AN48" s="450">
        <v>2021</v>
      </c>
      <c r="AO48" s="442">
        <v>5925</v>
      </c>
      <c r="AP48" s="451">
        <v>7.56</v>
      </c>
      <c r="AQ48" s="442">
        <v>5818</v>
      </c>
      <c r="AR48" s="451">
        <v>8.43</v>
      </c>
      <c r="AS48" s="452"/>
      <c r="AT48" s="449"/>
      <c r="AU48" s="453">
        <v>3</v>
      </c>
      <c r="AV48" s="450">
        <v>2019</v>
      </c>
      <c r="AW48" s="442">
        <v>5759</v>
      </c>
      <c r="AX48" s="451">
        <v>10.15</v>
      </c>
      <c r="AY48" s="442">
        <v>5541</v>
      </c>
      <c r="AZ48" s="451">
        <v>12.79</v>
      </c>
      <c r="BA48" s="452"/>
      <c r="BB48" s="449" t="s">
        <v>207</v>
      </c>
      <c r="BC48" s="453" t="s">
        <v>1100</v>
      </c>
      <c r="BD48" s="450">
        <v>2020</v>
      </c>
      <c r="BE48" s="442">
        <v>5553</v>
      </c>
      <c r="BF48" s="451">
        <v>13.36</v>
      </c>
      <c r="BG48" s="442">
        <v>5219</v>
      </c>
      <c r="BH48" s="451">
        <v>17.86</v>
      </c>
      <c r="BI48" s="452"/>
      <c r="BJ48" s="449" t="s">
        <v>207</v>
      </c>
      <c r="BK48" s="453" t="s">
        <v>1101</v>
      </c>
      <c r="BL48" s="450">
        <v>2021</v>
      </c>
      <c r="BM48" s="442">
        <v>5300</v>
      </c>
      <c r="BN48" s="451">
        <v>17.309999999999999</v>
      </c>
      <c r="BO48" s="442">
        <v>5245</v>
      </c>
      <c r="BP48" s="451">
        <v>17.45</v>
      </c>
      <c r="BQ48" s="452"/>
      <c r="BR48" s="449" t="s">
        <v>207</v>
      </c>
      <c r="BS48" s="453" t="s">
        <v>1102</v>
      </c>
      <c r="BT48" s="454" t="s">
        <v>723</v>
      </c>
      <c r="BU48" s="465" t="s">
        <v>765</v>
      </c>
      <c r="BV48" s="455" t="s">
        <v>733</v>
      </c>
      <c r="BW48" s="456" t="s">
        <v>1103</v>
      </c>
      <c r="BX48" s="457">
        <v>2018</v>
      </c>
      <c r="BY48" s="441"/>
      <c r="BZ48" s="441"/>
      <c r="CA48" s="448"/>
      <c r="CB48" s="449"/>
      <c r="CC48" s="450">
        <v>2021</v>
      </c>
      <c r="CD48" s="442"/>
      <c r="CE48" s="451" t="s">
        <v>207</v>
      </c>
      <c r="CF48" s="442"/>
      <c r="CG48" s="451" t="s">
        <v>207</v>
      </c>
      <c r="CH48" s="452"/>
      <c r="CI48" s="449" t="s">
        <v>207</v>
      </c>
      <c r="CJ48" s="453"/>
      <c r="CK48" s="450">
        <v>2019</v>
      </c>
      <c r="CL48" s="442"/>
      <c r="CM48" s="451" t="s">
        <v>207</v>
      </c>
      <c r="CN48" s="442" t="s">
        <v>207</v>
      </c>
      <c r="CO48" s="451" t="s">
        <v>207</v>
      </c>
      <c r="CP48" s="452"/>
      <c r="CQ48" s="449" t="s">
        <v>207</v>
      </c>
      <c r="CR48" s="453" t="s">
        <v>207</v>
      </c>
      <c r="CS48" s="450">
        <v>2020</v>
      </c>
      <c r="CT48" s="442"/>
      <c r="CU48" s="451" t="s">
        <v>207</v>
      </c>
      <c r="CV48" s="442" t="s">
        <v>207</v>
      </c>
      <c r="CW48" s="451" t="s">
        <v>207</v>
      </c>
      <c r="CX48" s="452"/>
      <c r="CY48" s="449" t="s">
        <v>207</v>
      </c>
      <c r="CZ48" s="453" t="s">
        <v>207</v>
      </c>
      <c r="DA48" s="450">
        <v>2021</v>
      </c>
      <c r="DB48" s="442"/>
      <c r="DC48" s="451" t="s">
        <v>207</v>
      </c>
      <c r="DD48" s="442" t="s">
        <v>207</v>
      </c>
      <c r="DE48" s="451" t="s">
        <v>207</v>
      </c>
      <c r="DF48" s="452"/>
      <c r="DG48" s="449" t="s">
        <v>207</v>
      </c>
      <c r="DH48" s="453" t="s">
        <v>207</v>
      </c>
      <c r="DI48" s="454" t="s">
        <v>207</v>
      </c>
      <c r="DJ48" s="465" t="s">
        <v>207</v>
      </c>
      <c r="DK48" s="455" t="s">
        <v>207</v>
      </c>
      <c r="DL48" s="456"/>
    </row>
    <row r="49" spans="1:116">
      <c r="A49" s="458" t="s">
        <v>1104</v>
      </c>
      <c r="B49" s="459" t="s">
        <v>1105</v>
      </c>
      <c r="C49" s="434">
        <v>2019</v>
      </c>
      <c r="D49" s="434" t="s">
        <v>716</v>
      </c>
      <c r="E49" s="460">
        <v>1081064</v>
      </c>
      <c r="F49" s="435">
        <v>1081064</v>
      </c>
      <c r="G49" s="436">
        <v>44810</v>
      </c>
      <c r="H49" s="461" t="s">
        <v>1106</v>
      </c>
      <c r="I49" s="462" t="s">
        <v>1105</v>
      </c>
      <c r="J49" s="463" t="s">
        <v>1107</v>
      </c>
      <c r="K49" s="464" t="s">
        <v>1105</v>
      </c>
      <c r="L49" s="462" t="s">
        <v>1107</v>
      </c>
      <c r="M49" s="463" t="s">
        <v>1106</v>
      </c>
      <c r="N49" s="461" t="s">
        <v>93</v>
      </c>
      <c r="O49" s="463" t="s">
        <v>94</v>
      </c>
      <c r="P49" s="437" t="s">
        <v>719</v>
      </c>
      <c r="Q49" s="438"/>
      <c r="R49" s="438"/>
      <c r="S49" s="439"/>
      <c r="T49" s="440">
        <v>3541.5422640000006</v>
      </c>
      <c r="U49" s="441">
        <v>10</v>
      </c>
      <c r="V49" s="441">
        <v>1</v>
      </c>
      <c r="W49" s="442"/>
      <c r="X49" s="443">
        <v>2019</v>
      </c>
      <c r="Y49" s="434">
        <v>2021</v>
      </c>
      <c r="Z49" s="444">
        <v>2021</v>
      </c>
      <c r="AA49" s="445"/>
      <c r="AB49" s="463"/>
      <c r="AC49" s="446" t="s">
        <v>705</v>
      </c>
      <c r="AD49" s="462" t="s">
        <v>1108</v>
      </c>
      <c r="AE49" s="462" t="s">
        <v>1109</v>
      </c>
      <c r="AF49" s="463" t="s">
        <v>1110</v>
      </c>
      <c r="AG49" s="446"/>
      <c r="AH49" s="463"/>
      <c r="AI49" s="447">
        <v>2018</v>
      </c>
      <c r="AJ49" s="441">
        <v>7484</v>
      </c>
      <c r="AK49" s="441">
        <v>7340</v>
      </c>
      <c r="AL49" s="448">
        <v>36.69</v>
      </c>
      <c r="AM49" s="449" t="s">
        <v>764</v>
      </c>
      <c r="AN49" s="450">
        <v>2021</v>
      </c>
      <c r="AO49" s="442">
        <v>7409.16</v>
      </c>
      <c r="AP49" s="451">
        <v>1</v>
      </c>
      <c r="AQ49" s="442">
        <v>7266.6</v>
      </c>
      <c r="AR49" s="451">
        <v>0.99</v>
      </c>
      <c r="AS49" s="452">
        <v>36.323099999999997</v>
      </c>
      <c r="AT49" s="449" t="s">
        <v>764</v>
      </c>
      <c r="AU49" s="453">
        <v>1</v>
      </c>
      <c r="AV49" s="450">
        <v>2019</v>
      </c>
      <c r="AW49" s="442">
        <v>7090</v>
      </c>
      <c r="AX49" s="451">
        <v>5.26</v>
      </c>
      <c r="AY49" s="442">
        <v>6842</v>
      </c>
      <c r="AZ49" s="451">
        <v>6.78</v>
      </c>
      <c r="BA49" s="452">
        <v>34.760013727508948</v>
      </c>
      <c r="BB49" s="449" t="s">
        <v>764</v>
      </c>
      <c r="BC49" s="453">
        <v>5.26</v>
      </c>
      <c r="BD49" s="450">
        <v>2020</v>
      </c>
      <c r="BE49" s="442">
        <v>6086</v>
      </c>
      <c r="BF49" s="451">
        <v>18.670000000000002</v>
      </c>
      <c r="BG49" s="442">
        <v>5699</v>
      </c>
      <c r="BH49" s="451">
        <v>22.35</v>
      </c>
      <c r="BI49" s="452">
        <v>29.84</v>
      </c>
      <c r="BJ49" s="449" t="s">
        <v>764</v>
      </c>
      <c r="BK49" s="453">
        <v>18.66</v>
      </c>
      <c r="BL49" s="450">
        <v>2021</v>
      </c>
      <c r="BM49" s="442">
        <v>6405</v>
      </c>
      <c r="BN49" s="451">
        <v>14.41</v>
      </c>
      <c r="BO49" s="442">
        <v>6481</v>
      </c>
      <c r="BP49" s="451">
        <v>11.7</v>
      </c>
      <c r="BQ49" s="452">
        <v>31.4</v>
      </c>
      <c r="BR49" s="449" t="s">
        <v>764</v>
      </c>
      <c r="BS49" s="453">
        <v>14.41</v>
      </c>
      <c r="BT49" s="454" t="s">
        <v>723</v>
      </c>
      <c r="BU49" s="465" t="s">
        <v>765</v>
      </c>
      <c r="BV49" s="455" t="s">
        <v>712</v>
      </c>
      <c r="BW49" s="456" t="s">
        <v>1111</v>
      </c>
      <c r="BX49" s="457">
        <v>2018</v>
      </c>
      <c r="BY49" s="441"/>
      <c r="BZ49" s="441"/>
      <c r="CA49" s="448"/>
      <c r="CB49" s="449"/>
      <c r="CC49" s="450">
        <v>2021</v>
      </c>
      <c r="CD49" s="442"/>
      <c r="CE49" s="451" t="s">
        <v>207</v>
      </c>
      <c r="CF49" s="442"/>
      <c r="CG49" s="451" t="s">
        <v>207</v>
      </c>
      <c r="CH49" s="452"/>
      <c r="CI49" s="449" t="s">
        <v>207</v>
      </c>
      <c r="CJ49" s="453"/>
      <c r="CK49" s="450">
        <v>2019</v>
      </c>
      <c r="CL49" s="442"/>
      <c r="CM49" s="451" t="s">
        <v>207</v>
      </c>
      <c r="CN49" s="442" t="s">
        <v>207</v>
      </c>
      <c r="CO49" s="451" t="s">
        <v>207</v>
      </c>
      <c r="CP49" s="452"/>
      <c r="CQ49" s="449" t="s">
        <v>207</v>
      </c>
      <c r="CR49" s="453" t="s">
        <v>207</v>
      </c>
      <c r="CS49" s="450">
        <v>2020</v>
      </c>
      <c r="CT49" s="442"/>
      <c r="CU49" s="451" t="s">
        <v>207</v>
      </c>
      <c r="CV49" s="442" t="s">
        <v>207</v>
      </c>
      <c r="CW49" s="451" t="s">
        <v>207</v>
      </c>
      <c r="CX49" s="452"/>
      <c r="CY49" s="449" t="s">
        <v>207</v>
      </c>
      <c r="CZ49" s="453" t="s">
        <v>207</v>
      </c>
      <c r="DA49" s="450">
        <v>2021</v>
      </c>
      <c r="DB49" s="442"/>
      <c r="DC49" s="451" t="s">
        <v>207</v>
      </c>
      <c r="DD49" s="442" t="s">
        <v>207</v>
      </c>
      <c r="DE49" s="451" t="s">
        <v>207</v>
      </c>
      <c r="DF49" s="452"/>
      <c r="DG49" s="449" t="s">
        <v>207</v>
      </c>
      <c r="DH49" s="453" t="s">
        <v>207</v>
      </c>
      <c r="DI49" s="454" t="s">
        <v>207</v>
      </c>
      <c r="DJ49" s="465" t="s">
        <v>207</v>
      </c>
      <c r="DK49" s="455" t="s">
        <v>207</v>
      </c>
      <c r="DL49" s="456"/>
    </row>
    <row r="50" spans="1:116">
      <c r="A50" s="458" t="s">
        <v>1112</v>
      </c>
      <c r="B50" s="459" t="s">
        <v>1113</v>
      </c>
      <c r="C50" s="434">
        <v>2019</v>
      </c>
      <c r="D50" s="434" t="s">
        <v>716</v>
      </c>
      <c r="E50" s="460">
        <v>1009065</v>
      </c>
      <c r="F50" s="435">
        <v>1009065</v>
      </c>
      <c r="G50" s="436">
        <v>44773</v>
      </c>
      <c r="H50" s="461" t="s">
        <v>1114</v>
      </c>
      <c r="I50" s="462" t="s">
        <v>1113</v>
      </c>
      <c r="J50" s="463" t="s">
        <v>1115</v>
      </c>
      <c r="K50" s="464" t="s">
        <v>1113</v>
      </c>
      <c r="L50" s="462" t="s">
        <v>1115</v>
      </c>
      <c r="M50" s="463" t="s">
        <v>1114</v>
      </c>
      <c r="N50" s="461" t="s">
        <v>12</v>
      </c>
      <c r="O50" s="463" t="s">
        <v>13</v>
      </c>
      <c r="P50" s="437" t="s">
        <v>719</v>
      </c>
      <c r="Q50" s="438"/>
      <c r="R50" s="438"/>
      <c r="S50" s="439"/>
      <c r="T50" s="440">
        <v>6837.9200280000005</v>
      </c>
      <c r="U50" s="441">
        <v>4</v>
      </c>
      <c r="V50" s="441">
        <v>2</v>
      </c>
      <c r="W50" s="442"/>
      <c r="X50" s="443">
        <v>2019</v>
      </c>
      <c r="Y50" s="434">
        <v>2021</v>
      </c>
      <c r="Z50" s="444">
        <v>2021</v>
      </c>
      <c r="AA50" s="445"/>
      <c r="AB50" s="463"/>
      <c r="AC50" s="446" t="s">
        <v>705</v>
      </c>
      <c r="AD50" s="462" t="s">
        <v>1116</v>
      </c>
      <c r="AE50" s="462" t="s">
        <v>1117</v>
      </c>
      <c r="AF50" s="463" t="s">
        <v>1118</v>
      </c>
      <c r="AG50" s="446"/>
      <c r="AH50" s="463"/>
      <c r="AI50" s="447">
        <v>2018</v>
      </c>
      <c r="AJ50" s="441">
        <v>14098</v>
      </c>
      <c r="AK50" s="441">
        <v>13818</v>
      </c>
      <c r="AL50" s="448"/>
      <c r="AM50" s="449"/>
      <c r="AN50" s="450">
        <v>2021</v>
      </c>
      <c r="AO50" s="442">
        <v>13675</v>
      </c>
      <c r="AP50" s="451">
        <v>3</v>
      </c>
      <c r="AQ50" s="442">
        <v>13403</v>
      </c>
      <c r="AR50" s="451">
        <v>3</v>
      </c>
      <c r="AS50" s="452"/>
      <c r="AT50" s="449"/>
      <c r="AU50" s="453"/>
      <c r="AV50" s="450">
        <v>2019</v>
      </c>
      <c r="AW50" s="442">
        <v>15019</v>
      </c>
      <c r="AX50" s="451">
        <v>-6.54</v>
      </c>
      <c r="AY50" s="442">
        <v>14564</v>
      </c>
      <c r="AZ50" s="451">
        <v>-5.4</v>
      </c>
      <c r="BA50" s="452"/>
      <c r="BB50" s="449" t="s">
        <v>207</v>
      </c>
      <c r="BC50" s="453" t="s">
        <v>207</v>
      </c>
      <c r="BD50" s="450">
        <v>2020</v>
      </c>
      <c r="BE50" s="442">
        <v>14190</v>
      </c>
      <c r="BF50" s="451">
        <v>-0.66</v>
      </c>
      <c r="BG50" s="442">
        <v>13486</v>
      </c>
      <c r="BH50" s="451">
        <v>2.4</v>
      </c>
      <c r="BI50" s="452"/>
      <c r="BJ50" s="449" t="s">
        <v>207</v>
      </c>
      <c r="BK50" s="453" t="s">
        <v>207</v>
      </c>
      <c r="BL50" s="450">
        <v>2021</v>
      </c>
      <c r="BM50" s="442">
        <v>12533</v>
      </c>
      <c r="BN50" s="451">
        <v>11.1</v>
      </c>
      <c r="BO50" s="442">
        <v>12453</v>
      </c>
      <c r="BP50" s="451">
        <v>9.8699999999999992</v>
      </c>
      <c r="BQ50" s="452"/>
      <c r="BR50" s="449" t="s">
        <v>207</v>
      </c>
      <c r="BS50" s="453" t="s">
        <v>207</v>
      </c>
      <c r="BT50" s="454" t="s">
        <v>723</v>
      </c>
      <c r="BU50" s="465" t="s">
        <v>765</v>
      </c>
      <c r="BV50" s="455" t="s">
        <v>733</v>
      </c>
      <c r="BW50" s="456"/>
      <c r="BX50" s="457">
        <v>2018</v>
      </c>
      <c r="BY50" s="441"/>
      <c r="BZ50" s="441"/>
      <c r="CA50" s="448"/>
      <c r="CB50" s="449"/>
      <c r="CC50" s="450">
        <v>2021</v>
      </c>
      <c r="CD50" s="442"/>
      <c r="CE50" s="451" t="s">
        <v>207</v>
      </c>
      <c r="CF50" s="442"/>
      <c r="CG50" s="451" t="s">
        <v>207</v>
      </c>
      <c r="CH50" s="452"/>
      <c r="CI50" s="449" t="s">
        <v>207</v>
      </c>
      <c r="CJ50" s="453"/>
      <c r="CK50" s="450">
        <v>2019</v>
      </c>
      <c r="CL50" s="442"/>
      <c r="CM50" s="451" t="s">
        <v>207</v>
      </c>
      <c r="CN50" s="442" t="s">
        <v>207</v>
      </c>
      <c r="CO50" s="451" t="s">
        <v>207</v>
      </c>
      <c r="CP50" s="452"/>
      <c r="CQ50" s="449" t="s">
        <v>207</v>
      </c>
      <c r="CR50" s="453" t="s">
        <v>207</v>
      </c>
      <c r="CS50" s="450">
        <v>2020</v>
      </c>
      <c r="CT50" s="442"/>
      <c r="CU50" s="451" t="s">
        <v>207</v>
      </c>
      <c r="CV50" s="442" t="s">
        <v>207</v>
      </c>
      <c r="CW50" s="451" t="s">
        <v>207</v>
      </c>
      <c r="CX50" s="452"/>
      <c r="CY50" s="449" t="s">
        <v>207</v>
      </c>
      <c r="CZ50" s="453" t="s">
        <v>207</v>
      </c>
      <c r="DA50" s="450">
        <v>2021</v>
      </c>
      <c r="DB50" s="442"/>
      <c r="DC50" s="451" t="s">
        <v>207</v>
      </c>
      <c r="DD50" s="442" t="s">
        <v>207</v>
      </c>
      <c r="DE50" s="451" t="s">
        <v>207</v>
      </c>
      <c r="DF50" s="452"/>
      <c r="DG50" s="449" t="s">
        <v>207</v>
      </c>
      <c r="DH50" s="453" t="s">
        <v>207</v>
      </c>
      <c r="DI50" s="454" t="s">
        <v>207</v>
      </c>
      <c r="DJ50" s="465" t="s">
        <v>207</v>
      </c>
      <c r="DK50" s="455" t="s">
        <v>207</v>
      </c>
      <c r="DL50" s="456"/>
    </row>
    <row r="51" spans="1:116">
      <c r="A51" s="458" t="s">
        <v>1119</v>
      </c>
      <c r="B51" s="459" t="s">
        <v>1120</v>
      </c>
      <c r="C51" s="434">
        <v>2019</v>
      </c>
      <c r="D51" s="434" t="s">
        <v>716</v>
      </c>
      <c r="E51" s="460">
        <v>1062066</v>
      </c>
      <c r="F51" s="435">
        <v>1062066</v>
      </c>
      <c r="G51" s="436">
        <v>44756</v>
      </c>
      <c r="H51" s="461" t="s">
        <v>1121</v>
      </c>
      <c r="I51" s="462" t="s">
        <v>1120</v>
      </c>
      <c r="J51" s="463" t="s">
        <v>1122</v>
      </c>
      <c r="K51" s="464" t="s">
        <v>1120</v>
      </c>
      <c r="L51" s="462" t="s">
        <v>1123</v>
      </c>
      <c r="M51" s="463" t="s">
        <v>1121</v>
      </c>
      <c r="N51" s="461" t="s">
        <v>70</v>
      </c>
      <c r="O51" s="463" t="s">
        <v>71</v>
      </c>
      <c r="P51" s="437" t="s">
        <v>719</v>
      </c>
      <c r="Q51" s="438"/>
      <c r="R51" s="438"/>
      <c r="S51" s="439"/>
      <c r="T51" s="440">
        <v>1667</v>
      </c>
      <c r="U51" s="441">
        <v>66</v>
      </c>
      <c r="V51" s="441">
        <v>1</v>
      </c>
      <c r="W51" s="442"/>
      <c r="X51" s="443">
        <v>2019</v>
      </c>
      <c r="Y51" s="434">
        <v>2021</v>
      </c>
      <c r="Z51" s="444">
        <v>2021</v>
      </c>
      <c r="AA51" s="445"/>
      <c r="AB51" s="463"/>
      <c r="AC51" s="446" t="s">
        <v>705</v>
      </c>
      <c r="AD51" s="462" t="s">
        <v>1124</v>
      </c>
      <c r="AE51" s="462" t="s">
        <v>1121</v>
      </c>
      <c r="AF51" s="463" t="s">
        <v>1125</v>
      </c>
      <c r="AG51" s="446"/>
      <c r="AH51" s="463"/>
      <c r="AI51" s="447">
        <v>2018</v>
      </c>
      <c r="AJ51" s="441">
        <v>3757</v>
      </c>
      <c r="AK51" s="441">
        <v>3675</v>
      </c>
      <c r="AL51" s="448"/>
      <c r="AM51" s="449"/>
      <c r="AN51" s="450">
        <v>2021</v>
      </c>
      <c r="AO51" s="442">
        <v>3718</v>
      </c>
      <c r="AP51" s="451">
        <v>1.03</v>
      </c>
      <c r="AQ51" s="442">
        <v>3640</v>
      </c>
      <c r="AR51" s="451">
        <v>0.95</v>
      </c>
      <c r="AS51" s="452"/>
      <c r="AT51" s="449"/>
      <c r="AU51" s="453"/>
      <c r="AV51" s="450">
        <v>2019</v>
      </c>
      <c r="AW51" s="442">
        <v>3440</v>
      </c>
      <c r="AX51" s="451">
        <v>8.43</v>
      </c>
      <c r="AY51" s="442">
        <v>3326</v>
      </c>
      <c r="AZ51" s="451">
        <v>9.49</v>
      </c>
      <c r="BA51" s="452"/>
      <c r="BB51" s="449" t="s">
        <v>207</v>
      </c>
      <c r="BC51" s="453" t="s">
        <v>207</v>
      </c>
      <c r="BD51" s="450">
        <v>2020</v>
      </c>
      <c r="BE51" s="442">
        <v>3117</v>
      </c>
      <c r="BF51" s="451">
        <v>17.03</v>
      </c>
      <c r="BG51" s="442">
        <v>2946</v>
      </c>
      <c r="BH51" s="451">
        <v>19.829999999999998</v>
      </c>
      <c r="BI51" s="452"/>
      <c r="BJ51" s="449" t="s">
        <v>207</v>
      </c>
      <c r="BK51" s="453" t="s">
        <v>207</v>
      </c>
      <c r="BL51" s="450">
        <v>2021</v>
      </c>
      <c r="BM51" s="442">
        <v>2948</v>
      </c>
      <c r="BN51" s="451">
        <v>21.53</v>
      </c>
      <c r="BO51" s="442">
        <v>1729</v>
      </c>
      <c r="BP51" s="451">
        <v>52.95</v>
      </c>
      <c r="BQ51" s="452"/>
      <c r="BR51" s="449" t="s">
        <v>207</v>
      </c>
      <c r="BS51" s="453" t="s">
        <v>207</v>
      </c>
      <c r="BT51" s="454" t="s">
        <v>723</v>
      </c>
      <c r="BU51" s="465" t="s">
        <v>765</v>
      </c>
      <c r="BV51" s="455" t="s">
        <v>724</v>
      </c>
      <c r="BW51" s="456"/>
      <c r="BX51" s="457">
        <v>2018</v>
      </c>
      <c r="BY51" s="441"/>
      <c r="BZ51" s="441"/>
      <c r="CA51" s="448"/>
      <c r="CB51" s="449"/>
      <c r="CC51" s="450">
        <v>2021</v>
      </c>
      <c r="CD51" s="442"/>
      <c r="CE51" s="451" t="s">
        <v>207</v>
      </c>
      <c r="CF51" s="442"/>
      <c r="CG51" s="451" t="s">
        <v>207</v>
      </c>
      <c r="CH51" s="452"/>
      <c r="CI51" s="449" t="s">
        <v>207</v>
      </c>
      <c r="CJ51" s="453"/>
      <c r="CK51" s="450">
        <v>2019</v>
      </c>
      <c r="CL51" s="442"/>
      <c r="CM51" s="451" t="s">
        <v>207</v>
      </c>
      <c r="CN51" s="442" t="s">
        <v>207</v>
      </c>
      <c r="CO51" s="451" t="s">
        <v>207</v>
      </c>
      <c r="CP51" s="452"/>
      <c r="CQ51" s="449" t="s">
        <v>207</v>
      </c>
      <c r="CR51" s="453" t="s">
        <v>207</v>
      </c>
      <c r="CS51" s="450">
        <v>2020</v>
      </c>
      <c r="CT51" s="442"/>
      <c r="CU51" s="451" t="s">
        <v>207</v>
      </c>
      <c r="CV51" s="442" t="s">
        <v>207</v>
      </c>
      <c r="CW51" s="451" t="s">
        <v>207</v>
      </c>
      <c r="CX51" s="452"/>
      <c r="CY51" s="449" t="s">
        <v>207</v>
      </c>
      <c r="CZ51" s="453" t="s">
        <v>207</v>
      </c>
      <c r="DA51" s="450">
        <v>2021</v>
      </c>
      <c r="DB51" s="442"/>
      <c r="DC51" s="451" t="s">
        <v>207</v>
      </c>
      <c r="DD51" s="442" t="s">
        <v>207</v>
      </c>
      <c r="DE51" s="451" t="s">
        <v>207</v>
      </c>
      <c r="DF51" s="452"/>
      <c r="DG51" s="449" t="s">
        <v>207</v>
      </c>
      <c r="DH51" s="453" t="s">
        <v>207</v>
      </c>
      <c r="DI51" s="454" t="s">
        <v>207</v>
      </c>
      <c r="DJ51" s="465" t="s">
        <v>207</v>
      </c>
      <c r="DK51" s="455" t="s">
        <v>207</v>
      </c>
      <c r="DL51" s="456"/>
    </row>
    <row r="52" spans="1:116">
      <c r="A52" s="458" t="s">
        <v>1126</v>
      </c>
      <c r="B52" s="459" t="s">
        <v>1127</v>
      </c>
      <c r="C52" s="434">
        <v>2019</v>
      </c>
      <c r="D52" s="434" t="s">
        <v>716</v>
      </c>
      <c r="E52" s="460">
        <v>1024067</v>
      </c>
      <c r="F52" s="435">
        <v>1024067</v>
      </c>
      <c r="G52" s="436">
        <v>44769</v>
      </c>
      <c r="H52" s="461" t="s">
        <v>1128</v>
      </c>
      <c r="I52" s="462" t="s">
        <v>1127</v>
      </c>
      <c r="J52" s="463" t="s">
        <v>1129</v>
      </c>
      <c r="K52" s="464" t="s">
        <v>1127</v>
      </c>
      <c r="L52" s="462" t="s">
        <v>1129</v>
      </c>
      <c r="M52" s="463" t="s">
        <v>1128</v>
      </c>
      <c r="N52" s="461" t="s">
        <v>12</v>
      </c>
      <c r="O52" s="463" t="s">
        <v>28</v>
      </c>
      <c r="P52" s="437" t="s">
        <v>719</v>
      </c>
      <c r="Q52" s="438"/>
      <c r="R52" s="438"/>
      <c r="S52" s="439"/>
      <c r="T52" s="440">
        <v>3559</v>
      </c>
      <c r="U52" s="441">
        <v>2</v>
      </c>
      <c r="V52" s="441">
        <v>2</v>
      </c>
      <c r="W52" s="442"/>
      <c r="X52" s="443">
        <v>2019</v>
      </c>
      <c r="Y52" s="434">
        <v>2021</v>
      </c>
      <c r="Z52" s="444">
        <v>2021</v>
      </c>
      <c r="AA52" s="445"/>
      <c r="AB52" s="463"/>
      <c r="AC52" s="446" t="s">
        <v>705</v>
      </c>
      <c r="AD52" s="462" t="s">
        <v>1130</v>
      </c>
      <c r="AE52" s="462" t="s">
        <v>1131</v>
      </c>
      <c r="AF52" s="463" t="s">
        <v>1132</v>
      </c>
      <c r="AG52" s="446"/>
      <c r="AH52" s="463"/>
      <c r="AI52" s="447">
        <v>2018</v>
      </c>
      <c r="AJ52" s="441">
        <v>7691</v>
      </c>
      <c r="AK52" s="441">
        <v>7740</v>
      </c>
      <c r="AL52" s="448">
        <v>172.75</v>
      </c>
      <c r="AM52" s="449" t="s">
        <v>1133</v>
      </c>
      <c r="AN52" s="450">
        <v>2021</v>
      </c>
      <c r="AO52" s="442">
        <v>7460</v>
      </c>
      <c r="AP52" s="451">
        <v>3</v>
      </c>
      <c r="AQ52" s="442">
        <v>7508</v>
      </c>
      <c r="AR52" s="451">
        <v>2.99</v>
      </c>
      <c r="AS52" s="452">
        <v>167.57</v>
      </c>
      <c r="AT52" s="449" t="s">
        <v>1133</v>
      </c>
      <c r="AU52" s="453">
        <v>2.99</v>
      </c>
      <c r="AV52" s="450">
        <v>2019</v>
      </c>
      <c r="AW52" s="442">
        <v>7483</v>
      </c>
      <c r="AX52" s="451">
        <v>2.7</v>
      </c>
      <c r="AY52" s="442">
        <v>7549</v>
      </c>
      <c r="AZ52" s="451">
        <v>2.46</v>
      </c>
      <c r="BA52" s="452">
        <v>183.15</v>
      </c>
      <c r="BB52" s="449" t="s">
        <v>1133</v>
      </c>
      <c r="BC52" s="453">
        <v>-6.03</v>
      </c>
      <c r="BD52" s="450">
        <v>2020</v>
      </c>
      <c r="BE52" s="442">
        <v>6197</v>
      </c>
      <c r="BF52" s="451">
        <v>19.420000000000002</v>
      </c>
      <c r="BG52" s="442">
        <v>6169</v>
      </c>
      <c r="BH52" s="451">
        <v>20.29</v>
      </c>
      <c r="BI52" s="452">
        <v>187.9</v>
      </c>
      <c r="BJ52" s="449" t="s">
        <v>1133</v>
      </c>
      <c r="BK52" s="453">
        <v>-8.77</v>
      </c>
      <c r="BL52" s="450">
        <v>2021</v>
      </c>
      <c r="BM52" s="442">
        <v>6651</v>
      </c>
      <c r="BN52" s="451">
        <v>13.52</v>
      </c>
      <c r="BO52" s="442">
        <v>6679</v>
      </c>
      <c r="BP52" s="451">
        <v>13.7</v>
      </c>
      <c r="BQ52" s="452">
        <v>173.66</v>
      </c>
      <c r="BR52" s="449" t="s">
        <v>1133</v>
      </c>
      <c r="BS52" s="453">
        <v>-0.53</v>
      </c>
      <c r="BT52" s="454" t="s">
        <v>723</v>
      </c>
      <c r="BU52" s="465" t="s">
        <v>765</v>
      </c>
      <c r="BV52" s="455" t="s">
        <v>712</v>
      </c>
      <c r="BW52" s="456" t="s">
        <v>1134</v>
      </c>
      <c r="BX52" s="457">
        <v>2018</v>
      </c>
      <c r="BY52" s="441"/>
      <c r="BZ52" s="441"/>
      <c r="CA52" s="448"/>
      <c r="CB52" s="449"/>
      <c r="CC52" s="450">
        <v>2021</v>
      </c>
      <c r="CD52" s="442"/>
      <c r="CE52" s="451" t="s">
        <v>207</v>
      </c>
      <c r="CF52" s="442"/>
      <c r="CG52" s="451" t="s">
        <v>207</v>
      </c>
      <c r="CH52" s="452"/>
      <c r="CI52" s="449" t="s">
        <v>207</v>
      </c>
      <c r="CJ52" s="453"/>
      <c r="CK52" s="450">
        <v>2019</v>
      </c>
      <c r="CL52" s="442"/>
      <c r="CM52" s="451" t="s">
        <v>207</v>
      </c>
      <c r="CN52" s="442" t="s">
        <v>207</v>
      </c>
      <c r="CO52" s="451" t="s">
        <v>207</v>
      </c>
      <c r="CP52" s="452"/>
      <c r="CQ52" s="449" t="s">
        <v>207</v>
      </c>
      <c r="CR52" s="453" t="s">
        <v>207</v>
      </c>
      <c r="CS52" s="450">
        <v>2020</v>
      </c>
      <c r="CT52" s="442"/>
      <c r="CU52" s="451" t="s">
        <v>207</v>
      </c>
      <c r="CV52" s="442" t="s">
        <v>207</v>
      </c>
      <c r="CW52" s="451" t="s">
        <v>207</v>
      </c>
      <c r="CX52" s="452"/>
      <c r="CY52" s="449" t="s">
        <v>207</v>
      </c>
      <c r="CZ52" s="453" t="s">
        <v>207</v>
      </c>
      <c r="DA52" s="450">
        <v>2021</v>
      </c>
      <c r="DB52" s="442"/>
      <c r="DC52" s="451" t="s">
        <v>207</v>
      </c>
      <c r="DD52" s="442" t="s">
        <v>207</v>
      </c>
      <c r="DE52" s="451" t="s">
        <v>207</v>
      </c>
      <c r="DF52" s="452"/>
      <c r="DG52" s="449" t="s">
        <v>207</v>
      </c>
      <c r="DH52" s="453" t="s">
        <v>207</v>
      </c>
      <c r="DI52" s="454" t="s">
        <v>207</v>
      </c>
      <c r="DJ52" s="465" t="s">
        <v>207</v>
      </c>
      <c r="DK52" s="455" t="s">
        <v>207</v>
      </c>
      <c r="DL52" s="456"/>
    </row>
    <row r="53" spans="1:116">
      <c r="A53" s="458" t="s">
        <v>1135</v>
      </c>
      <c r="B53" s="459" t="s">
        <v>1136</v>
      </c>
      <c r="C53" s="434">
        <v>2019</v>
      </c>
      <c r="D53" s="434" t="s">
        <v>750</v>
      </c>
      <c r="E53" s="460">
        <v>3043068</v>
      </c>
      <c r="F53" s="435">
        <v>3043068</v>
      </c>
      <c r="G53" s="436">
        <v>44755</v>
      </c>
      <c r="H53" s="461" t="s">
        <v>1137</v>
      </c>
      <c r="I53" s="462" t="s">
        <v>1136</v>
      </c>
      <c r="J53" s="463" t="s">
        <v>1138</v>
      </c>
      <c r="K53" s="464" t="s">
        <v>1139</v>
      </c>
      <c r="L53" s="462" t="s">
        <v>1140</v>
      </c>
      <c r="M53" s="463" t="s">
        <v>1141</v>
      </c>
      <c r="N53" s="461" t="s">
        <v>48</v>
      </c>
      <c r="O53" s="463" t="s">
        <v>50</v>
      </c>
      <c r="P53" s="437"/>
      <c r="Q53" s="438"/>
      <c r="R53" s="438" t="s">
        <v>753</v>
      </c>
      <c r="S53" s="439"/>
      <c r="T53" s="440"/>
      <c r="U53" s="441"/>
      <c r="V53" s="441"/>
      <c r="W53" s="442">
        <v>109</v>
      </c>
      <c r="X53" s="443">
        <v>2019</v>
      </c>
      <c r="Y53" s="434">
        <v>2021</v>
      </c>
      <c r="Z53" s="444">
        <v>2021</v>
      </c>
      <c r="AA53" s="445"/>
      <c r="AB53" s="463"/>
      <c r="AC53" s="446" t="s">
        <v>705</v>
      </c>
      <c r="AD53" s="462" t="s">
        <v>1142</v>
      </c>
      <c r="AE53" s="462" t="s">
        <v>1143</v>
      </c>
      <c r="AF53" s="463" t="s">
        <v>1144</v>
      </c>
      <c r="AG53" s="446"/>
      <c r="AH53" s="463"/>
      <c r="AI53" s="447">
        <v>2018</v>
      </c>
      <c r="AJ53" s="441"/>
      <c r="AK53" s="441"/>
      <c r="AL53" s="448"/>
      <c r="AM53" s="449"/>
      <c r="AN53" s="450">
        <v>2021</v>
      </c>
      <c r="AO53" s="442"/>
      <c r="AP53" s="451" t="s">
        <v>207</v>
      </c>
      <c r="AQ53" s="442"/>
      <c r="AR53" s="451" t="s">
        <v>207</v>
      </c>
      <c r="AS53" s="452"/>
      <c r="AT53" s="449"/>
      <c r="AU53" s="453"/>
      <c r="AV53" s="450">
        <v>2019</v>
      </c>
      <c r="AW53" s="442"/>
      <c r="AX53" s="451" t="s">
        <v>207</v>
      </c>
      <c r="AY53" s="442" t="s">
        <v>207</v>
      </c>
      <c r="AZ53" s="451" t="s">
        <v>207</v>
      </c>
      <c r="BA53" s="452"/>
      <c r="BB53" s="449" t="s">
        <v>207</v>
      </c>
      <c r="BC53" s="453" t="s">
        <v>207</v>
      </c>
      <c r="BD53" s="450">
        <v>2020</v>
      </c>
      <c r="BE53" s="442"/>
      <c r="BF53" s="451" t="s">
        <v>207</v>
      </c>
      <c r="BG53" s="442" t="s">
        <v>207</v>
      </c>
      <c r="BH53" s="451" t="s">
        <v>207</v>
      </c>
      <c r="BI53" s="452"/>
      <c r="BJ53" s="449" t="s">
        <v>207</v>
      </c>
      <c r="BK53" s="453" t="s">
        <v>207</v>
      </c>
      <c r="BL53" s="450">
        <v>2021</v>
      </c>
      <c r="BM53" s="442"/>
      <c r="BN53" s="451" t="s">
        <v>207</v>
      </c>
      <c r="BO53" s="442" t="s">
        <v>207</v>
      </c>
      <c r="BP53" s="451" t="s">
        <v>207</v>
      </c>
      <c r="BQ53" s="452"/>
      <c r="BR53" s="449" t="s">
        <v>207</v>
      </c>
      <c r="BS53" s="453" t="s">
        <v>207</v>
      </c>
      <c r="BT53" s="454" t="s">
        <v>207</v>
      </c>
      <c r="BU53" s="465" t="s">
        <v>207</v>
      </c>
      <c r="BV53" s="455" t="s">
        <v>207</v>
      </c>
      <c r="BW53" s="456"/>
      <c r="BX53" s="457">
        <v>2018</v>
      </c>
      <c r="BY53" s="441">
        <v>1826</v>
      </c>
      <c r="BZ53" s="441">
        <v>1826</v>
      </c>
      <c r="CA53" s="448"/>
      <c r="CB53" s="449"/>
      <c r="CC53" s="450">
        <v>2021</v>
      </c>
      <c r="CD53" s="442">
        <v>1735</v>
      </c>
      <c r="CE53" s="451">
        <v>4.9800000000000004</v>
      </c>
      <c r="CF53" s="442">
        <v>1735</v>
      </c>
      <c r="CG53" s="451">
        <v>4.9800000000000004</v>
      </c>
      <c r="CH53" s="452"/>
      <c r="CI53" s="449" t="s">
        <v>207</v>
      </c>
      <c r="CJ53" s="453"/>
      <c r="CK53" s="450">
        <v>2019</v>
      </c>
      <c r="CL53" s="442">
        <v>1603</v>
      </c>
      <c r="CM53" s="451">
        <v>12.21</v>
      </c>
      <c r="CN53" s="442">
        <v>1603</v>
      </c>
      <c r="CO53" s="451">
        <v>12.21</v>
      </c>
      <c r="CP53" s="452"/>
      <c r="CQ53" s="449" t="s">
        <v>207</v>
      </c>
      <c r="CR53" s="453" t="s">
        <v>207</v>
      </c>
      <c r="CS53" s="450">
        <v>2020</v>
      </c>
      <c r="CT53" s="442">
        <v>1225</v>
      </c>
      <c r="CU53" s="451">
        <v>32.909999999999997</v>
      </c>
      <c r="CV53" s="442">
        <v>1225</v>
      </c>
      <c r="CW53" s="451">
        <v>32.909999999999997</v>
      </c>
      <c r="CX53" s="452"/>
      <c r="CY53" s="449" t="s">
        <v>207</v>
      </c>
      <c r="CZ53" s="453" t="s">
        <v>207</v>
      </c>
      <c r="DA53" s="450">
        <v>2021</v>
      </c>
      <c r="DB53" s="442">
        <v>1118</v>
      </c>
      <c r="DC53" s="451">
        <v>38.770000000000003</v>
      </c>
      <c r="DD53" s="442">
        <v>1118</v>
      </c>
      <c r="DE53" s="451">
        <v>38.770000000000003</v>
      </c>
      <c r="DF53" s="452"/>
      <c r="DG53" s="449" t="s">
        <v>207</v>
      </c>
      <c r="DH53" s="453" t="s">
        <v>207</v>
      </c>
      <c r="DI53" s="454" t="s">
        <v>723</v>
      </c>
      <c r="DJ53" s="465" t="s">
        <v>765</v>
      </c>
      <c r="DK53" s="455" t="s">
        <v>724</v>
      </c>
      <c r="DL53" s="456" t="s">
        <v>1145</v>
      </c>
    </row>
    <row r="54" spans="1:116">
      <c r="A54" s="458" t="s">
        <v>1146</v>
      </c>
      <c r="B54" s="459" t="s">
        <v>1147</v>
      </c>
      <c r="C54" s="434">
        <v>2019</v>
      </c>
      <c r="D54" s="434" t="s">
        <v>716</v>
      </c>
      <c r="E54" s="460">
        <v>1048069</v>
      </c>
      <c r="F54" s="435">
        <v>1048069</v>
      </c>
      <c r="G54" s="436">
        <v>44771</v>
      </c>
      <c r="H54" s="461" t="s">
        <v>1148</v>
      </c>
      <c r="I54" s="462" t="s">
        <v>1147</v>
      </c>
      <c r="J54" s="463" t="s">
        <v>1149</v>
      </c>
      <c r="K54" s="464" t="s">
        <v>1147</v>
      </c>
      <c r="L54" s="462" t="s">
        <v>1149</v>
      </c>
      <c r="M54" s="463" t="s">
        <v>1150</v>
      </c>
      <c r="N54" s="461" t="s">
        <v>48</v>
      </c>
      <c r="O54" s="463" t="s">
        <v>55</v>
      </c>
      <c r="P54" s="437" t="s">
        <v>719</v>
      </c>
      <c r="Q54" s="438"/>
      <c r="R54" s="438"/>
      <c r="S54" s="439"/>
      <c r="T54" s="440">
        <v>1970.7576908322001</v>
      </c>
      <c r="U54" s="441">
        <v>19</v>
      </c>
      <c r="V54" s="441">
        <v>1</v>
      </c>
      <c r="W54" s="442"/>
      <c r="X54" s="443">
        <v>2019</v>
      </c>
      <c r="Y54" s="434">
        <v>2021</v>
      </c>
      <c r="Z54" s="444">
        <v>2021</v>
      </c>
      <c r="AA54" s="445" t="s">
        <v>705</v>
      </c>
      <c r="AB54" s="463" t="s">
        <v>1151</v>
      </c>
      <c r="AC54" s="446"/>
      <c r="AD54" s="462"/>
      <c r="AE54" s="462"/>
      <c r="AF54" s="463"/>
      <c r="AG54" s="446"/>
      <c r="AH54" s="463"/>
      <c r="AI54" s="447">
        <v>2018</v>
      </c>
      <c r="AJ54" s="441">
        <v>4620</v>
      </c>
      <c r="AK54" s="441">
        <v>4538</v>
      </c>
      <c r="AL54" s="448">
        <v>12.19</v>
      </c>
      <c r="AM54" s="449" t="s">
        <v>1152</v>
      </c>
      <c r="AN54" s="450">
        <v>2021</v>
      </c>
      <c r="AO54" s="442">
        <v>4574</v>
      </c>
      <c r="AP54" s="451">
        <v>0.99</v>
      </c>
      <c r="AQ54" s="442">
        <v>4493</v>
      </c>
      <c r="AR54" s="451">
        <v>0.99</v>
      </c>
      <c r="AS54" s="452">
        <v>12.07</v>
      </c>
      <c r="AT54" s="449" t="s">
        <v>1152</v>
      </c>
      <c r="AU54" s="453">
        <v>0.98</v>
      </c>
      <c r="AV54" s="450">
        <v>2019</v>
      </c>
      <c r="AW54" s="442">
        <v>4573</v>
      </c>
      <c r="AX54" s="451">
        <v>1.01</v>
      </c>
      <c r="AY54" s="442">
        <v>4362</v>
      </c>
      <c r="AZ54" s="451">
        <v>3.87</v>
      </c>
      <c r="BA54" s="452">
        <v>9.92</v>
      </c>
      <c r="BB54" s="449" t="s">
        <v>1152</v>
      </c>
      <c r="BC54" s="453">
        <v>18.62</v>
      </c>
      <c r="BD54" s="450">
        <v>2020</v>
      </c>
      <c r="BE54" s="442">
        <v>4151</v>
      </c>
      <c r="BF54" s="451">
        <v>10.15</v>
      </c>
      <c r="BG54" s="442">
        <v>3791</v>
      </c>
      <c r="BH54" s="451">
        <v>16.46</v>
      </c>
      <c r="BI54" s="452">
        <v>8.7799999999999994</v>
      </c>
      <c r="BJ54" s="449" t="s">
        <v>1152</v>
      </c>
      <c r="BK54" s="453">
        <v>27.97</v>
      </c>
      <c r="BL54" s="450">
        <v>2021</v>
      </c>
      <c r="BM54" s="442">
        <v>3707</v>
      </c>
      <c r="BN54" s="451">
        <v>19.760000000000002</v>
      </c>
      <c r="BO54" s="442">
        <v>3839</v>
      </c>
      <c r="BP54" s="451">
        <v>15.4</v>
      </c>
      <c r="BQ54" s="452">
        <v>6.24</v>
      </c>
      <c r="BR54" s="449" t="s">
        <v>1152</v>
      </c>
      <c r="BS54" s="453">
        <v>48.81</v>
      </c>
      <c r="BT54" s="454" t="s">
        <v>723</v>
      </c>
      <c r="BU54" s="465" t="s">
        <v>765</v>
      </c>
      <c r="BV54" s="455" t="s">
        <v>724</v>
      </c>
      <c r="BW54" s="456" t="s">
        <v>1153</v>
      </c>
      <c r="BX54" s="457">
        <v>2018</v>
      </c>
      <c r="BY54" s="441"/>
      <c r="BZ54" s="441"/>
      <c r="CA54" s="448"/>
      <c r="CB54" s="449"/>
      <c r="CC54" s="450">
        <v>2021</v>
      </c>
      <c r="CD54" s="442"/>
      <c r="CE54" s="451" t="s">
        <v>207</v>
      </c>
      <c r="CF54" s="442"/>
      <c r="CG54" s="451" t="s">
        <v>207</v>
      </c>
      <c r="CH54" s="452"/>
      <c r="CI54" s="449" t="s">
        <v>207</v>
      </c>
      <c r="CJ54" s="453"/>
      <c r="CK54" s="450">
        <v>2019</v>
      </c>
      <c r="CL54" s="442"/>
      <c r="CM54" s="451" t="s">
        <v>207</v>
      </c>
      <c r="CN54" s="442" t="s">
        <v>207</v>
      </c>
      <c r="CO54" s="451" t="s">
        <v>207</v>
      </c>
      <c r="CP54" s="452"/>
      <c r="CQ54" s="449" t="s">
        <v>207</v>
      </c>
      <c r="CR54" s="453" t="s">
        <v>207</v>
      </c>
      <c r="CS54" s="450">
        <v>2020</v>
      </c>
      <c r="CT54" s="442"/>
      <c r="CU54" s="451" t="s">
        <v>207</v>
      </c>
      <c r="CV54" s="442" t="s">
        <v>207</v>
      </c>
      <c r="CW54" s="451" t="s">
        <v>207</v>
      </c>
      <c r="CX54" s="452"/>
      <c r="CY54" s="449" t="s">
        <v>207</v>
      </c>
      <c r="CZ54" s="453" t="s">
        <v>207</v>
      </c>
      <c r="DA54" s="450">
        <v>2021</v>
      </c>
      <c r="DB54" s="442"/>
      <c r="DC54" s="451" t="s">
        <v>207</v>
      </c>
      <c r="DD54" s="442" t="s">
        <v>207</v>
      </c>
      <c r="DE54" s="451" t="s">
        <v>207</v>
      </c>
      <c r="DF54" s="452"/>
      <c r="DG54" s="449" t="s">
        <v>207</v>
      </c>
      <c r="DH54" s="453" t="s">
        <v>207</v>
      </c>
      <c r="DI54" s="454" t="s">
        <v>207</v>
      </c>
      <c r="DJ54" s="465" t="s">
        <v>207</v>
      </c>
      <c r="DK54" s="455" t="s">
        <v>207</v>
      </c>
      <c r="DL54" s="456"/>
    </row>
    <row r="55" spans="1:116">
      <c r="A55" s="458" t="s">
        <v>1154</v>
      </c>
      <c r="B55" s="459" t="s">
        <v>1155</v>
      </c>
      <c r="C55" s="434">
        <v>2019</v>
      </c>
      <c r="D55" s="434" t="s">
        <v>716</v>
      </c>
      <c r="E55" s="460">
        <v>1021070</v>
      </c>
      <c r="F55" s="435">
        <v>1021070</v>
      </c>
      <c r="G55" s="436">
        <v>44770</v>
      </c>
      <c r="H55" s="461" t="s">
        <v>1156</v>
      </c>
      <c r="I55" s="462" t="s">
        <v>1155</v>
      </c>
      <c r="J55" s="463" t="s">
        <v>1157</v>
      </c>
      <c r="K55" s="464" t="s">
        <v>1155</v>
      </c>
      <c r="L55" s="462" t="s">
        <v>1158</v>
      </c>
      <c r="M55" s="463" t="s">
        <v>1159</v>
      </c>
      <c r="N55" s="461" t="s">
        <v>12</v>
      </c>
      <c r="O55" s="463" t="s">
        <v>25</v>
      </c>
      <c r="P55" s="437" t="s">
        <v>719</v>
      </c>
      <c r="Q55" s="438"/>
      <c r="R55" s="438"/>
      <c r="S55" s="439"/>
      <c r="T55" s="440">
        <v>40782.104508534598</v>
      </c>
      <c r="U55" s="441">
        <v>2</v>
      </c>
      <c r="V55" s="441">
        <v>2</v>
      </c>
      <c r="W55" s="442"/>
      <c r="X55" s="443">
        <v>2019</v>
      </c>
      <c r="Y55" s="434">
        <v>2021</v>
      </c>
      <c r="Z55" s="444">
        <v>2021</v>
      </c>
      <c r="AA55" s="445"/>
      <c r="AB55" s="463"/>
      <c r="AC55" s="446" t="s">
        <v>705</v>
      </c>
      <c r="AD55" s="462" t="s">
        <v>1160</v>
      </c>
      <c r="AE55" s="462" t="s">
        <v>1161</v>
      </c>
      <c r="AF55" s="463" t="s">
        <v>1162</v>
      </c>
      <c r="AG55" s="446"/>
      <c r="AH55" s="463"/>
      <c r="AI55" s="447">
        <v>2018</v>
      </c>
      <c r="AJ55" s="441">
        <v>82975</v>
      </c>
      <c r="AK55" s="441">
        <v>81909</v>
      </c>
      <c r="AL55" s="448"/>
      <c r="AM55" s="449"/>
      <c r="AN55" s="450">
        <v>2021</v>
      </c>
      <c r="AO55" s="442">
        <v>80485.75</v>
      </c>
      <c r="AP55" s="451">
        <v>3</v>
      </c>
      <c r="AQ55" s="442">
        <v>79451.73</v>
      </c>
      <c r="AR55" s="451">
        <v>3</v>
      </c>
      <c r="AS55" s="452"/>
      <c r="AT55" s="449"/>
      <c r="AU55" s="453">
        <v>3.0999999999999943</v>
      </c>
      <c r="AV55" s="450">
        <v>2019</v>
      </c>
      <c r="AW55" s="442">
        <v>88356</v>
      </c>
      <c r="AX55" s="451">
        <v>-6.49</v>
      </c>
      <c r="AY55" s="442">
        <v>86530</v>
      </c>
      <c r="AZ55" s="451">
        <v>-5.65</v>
      </c>
      <c r="BA55" s="452"/>
      <c r="BB55" s="449" t="s">
        <v>207</v>
      </c>
      <c r="BC55" s="453">
        <v>9.2999999999999972</v>
      </c>
      <c r="BD55" s="450">
        <v>2020</v>
      </c>
      <c r="BE55" s="442">
        <v>85313</v>
      </c>
      <c r="BF55" s="451">
        <v>-2.82</v>
      </c>
      <c r="BG55" s="442">
        <v>82442</v>
      </c>
      <c r="BH55" s="451">
        <v>-0.66</v>
      </c>
      <c r="BI55" s="452"/>
      <c r="BJ55" s="449" t="s">
        <v>207</v>
      </c>
      <c r="BK55" s="453">
        <v>13.870000000000005</v>
      </c>
      <c r="BL55" s="450">
        <v>2021</v>
      </c>
      <c r="BM55" s="442">
        <v>87378</v>
      </c>
      <c r="BN55" s="451">
        <v>-5.31</v>
      </c>
      <c r="BO55" s="442">
        <v>83933</v>
      </c>
      <c r="BP55" s="451">
        <v>-2.48</v>
      </c>
      <c r="BQ55" s="452"/>
      <c r="BR55" s="449" t="s">
        <v>207</v>
      </c>
      <c r="BS55" s="453">
        <v>4.5400000000000063</v>
      </c>
      <c r="BT55" s="454" t="s">
        <v>723</v>
      </c>
      <c r="BU55" s="465" t="s">
        <v>765</v>
      </c>
      <c r="BV55" s="455" t="s">
        <v>712</v>
      </c>
      <c r="BW55" s="456" t="s">
        <v>1163</v>
      </c>
      <c r="BX55" s="457">
        <v>2018</v>
      </c>
      <c r="BY55" s="441"/>
      <c r="BZ55" s="441"/>
      <c r="CA55" s="448"/>
      <c r="CB55" s="449"/>
      <c r="CC55" s="450">
        <v>2021</v>
      </c>
      <c r="CD55" s="442"/>
      <c r="CE55" s="451" t="s">
        <v>207</v>
      </c>
      <c r="CF55" s="442"/>
      <c r="CG55" s="451" t="s">
        <v>207</v>
      </c>
      <c r="CH55" s="452"/>
      <c r="CI55" s="449" t="s">
        <v>207</v>
      </c>
      <c r="CJ55" s="453"/>
      <c r="CK55" s="450">
        <v>2019</v>
      </c>
      <c r="CL55" s="442"/>
      <c r="CM55" s="451" t="s">
        <v>207</v>
      </c>
      <c r="CN55" s="442" t="s">
        <v>207</v>
      </c>
      <c r="CO55" s="451" t="s">
        <v>207</v>
      </c>
      <c r="CP55" s="452"/>
      <c r="CQ55" s="449" t="s">
        <v>207</v>
      </c>
      <c r="CR55" s="453" t="s">
        <v>207</v>
      </c>
      <c r="CS55" s="450">
        <v>2020</v>
      </c>
      <c r="CT55" s="442"/>
      <c r="CU55" s="451" t="s">
        <v>207</v>
      </c>
      <c r="CV55" s="442" t="s">
        <v>207</v>
      </c>
      <c r="CW55" s="451" t="s">
        <v>207</v>
      </c>
      <c r="CX55" s="452"/>
      <c r="CY55" s="449" t="s">
        <v>207</v>
      </c>
      <c r="CZ55" s="453" t="s">
        <v>207</v>
      </c>
      <c r="DA55" s="450">
        <v>2021</v>
      </c>
      <c r="DB55" s="442"/>
      <c r="DC55" s="451" t="s">
        <v>207</v>
      </c>
      <c r="DD55" s="442" t="s">
        <v>207</v>
      </c>
      <c r="DE55" s="451" t="s">
        <v>207</v>
      </c>
      <c r="DF55" s="452"/>
      <c r="DG55" s="449" t="s">
        <v>207</v>
      </c>
      <c r="DH55" s="453" t="s">
        <v>207</v>
      </c>
      <c r="DI55" s="454" t="s">
        <v>207</v>
      </c>
      <c r="DJ55" s="465" t="s">
        <v>207</v>
      </c>
      <c r="DK55" s="455" t="s">
        <v>207</v>
      </c>
      <c r="DL55" s="456"/>
    </row>
    <row r="56" spans="1:116">
      <c r="A56" s="458" t="s">
        <v>1164</v>
      </c>
      <c r="B56" s="459" t="s">
        <v>1165</v>
      </c>
      <c r="C56" s="434">
        <v>2019</v>
      </c>
      <c r="D56" s="434" t="s">
        <v>716</v>
      </c>
      <c r="E56" s="460">
        <v>1056071</v>
      </c>
      <c r="F56" s="435">
        <v>1056071</v>
      </c>
      <c r="G56" s="436">
        <v>44885</v>
      </c>
      <c r="H56" s="461" t="s">
        <v>1166</v>
      </c>
      <c r="I56" s="462" t="s">
        <v>1165</v>
      </c>
      <c r="J56" s="463" t="s">
        <v>1167</v>
      </c>
      <c r="K56" s="464" t="s">
        <v>1165</v>
      </c>
      <c r="L56" s="462" t="s">
        <v>1167</v>
      </c>
      <c r="M56" s="463" t="s">
        <v>1166</v>
      </c>
      <c r="N56" s="461" t="s">
        <v>57</v>
      </c>
      <c r="O56" s="463" t="s">
        <v>64</v>
      </c>
      <c r="P56" s="437" t="s">
        <v>719</v>
      </c>
      <c r="Q56" s="438"/>
      <c r="R56" s="438"/>
      <c r="S56" s="439"/>
      <c r="T56" s="440">
        <v>2523.5294760000002</v>
      </c>
      <c r="U56" s="441">
        <v>1</v>
      </c>
      <c r="V56" s="441">
        <v>1</v>
      </c>
      <c r="W56" s="442"/>
      <c r="X56" s="443">
        <v>2019</v>
      </c>
      <c r="Y56" s="434">
        <v>2021</v>
      </c>
      <c r="Z56" s="444">
        <v>2021</v>
      </c>
      <c r="AA56" s="445"/>
      <c r="AB56" s="463"/>
      <c r="AC56" s="446" t="s">
        <v>705</v>
      </c>
      <c r="AD56" s="462" t="s">
        <v>1168</v>
      </c>
      <c r="AE56" s="462" t="s">
        <v>1166</v>
      </c>
      <c r="AF56" s="463" t="s">
        <v>1169</v>
      </c>
      <c r="AG56" s="446"/>
      <c r="AH56" s="463"/>
      <c r="AI56" s="447">
        <v>2018</v>
      </c>
      <c r="AJ56" s="441">
        <v>5880</v>
      </c>
      <c r="AK56" s="441">
        <v>5778</v>
      </c>
      <c r="AL56" s="448"/>
      <c r="AM56" s="449"/>
      <c r="AN56" s="450">
        <v>2021</v>
      </c>
      <c r="AO56" s="442">
        <v>5703</v>
      </c>
      <c r="AP56" s="451">
        <v>3.01</v>
      </c>
      <c r="AQ56" s="442">
        <v>5602</v>
      </c>
      <c r="AR56" s="451">
        <v>3.04</v>
      </c>
      <c r="AS56" s="452"/>
      <c r="AT56" s="449"/>
      <c r="AU56" s="453"/>
      <c r="AV56" s="450">
        <v>2019</v>
      </c>
      <c r="AW56" s="442">
        <v>5418</v>
      </c>
      <c r="AX56" s="451">
        <v>7.85</v>
      </c>
      <c r="AY56" s="442">
        <v>5275</v>
      </c>
      <c r="AZ56" s="451">
        <v>8.6999999999999993</v>
      </c>
      <c r="BA56" s="452"/>
      <c r="BB56" s="449" t="s">
        <v>207</v>
      </c>
      <c r="BC56" s="453" t="s">
        <v>207</v>
      </c>
      <c r="BD56" s="450">
        <v>2020</v>
      </c>
      <c r="BE56" s="442">
        <v>4749</v>
      </c>
      <c r="BF56" s="451">
        <v>19.23</v>
      </c>
      <c r="BG56" s="442">
        <v>4552</v>
      </c>
      <c r="BH56" s="451">
        <v>21.21</v>
      </c>
      <c r="BI56" s="452"/>
      <c r="BJ56" s="449" t="s">
        <v>207</v>
      </c>
      <c r="BK56" s="453" t="s">
        <v>207</v>
      </c>
      <c r="BL56" s="450">
        <v>2021</v>
      </c>
      <c r="BM56" s="442">
        <v>4539</v>
      </c>
      <c r="BN56" s="451">
        <v>22.8</v>
      </c>
      <c r="BO56" s="442">
        <v>1524</v>
      </c>
      <c r="BP56" s="451">
        <v>73.62</v>
      </c>
      <c r="BQ56" s="452"/>
      <c r="BR56" s="449" t="s">
        <v>207</v>
      </c>
      <c r="BS56" s="453" t="s">
        <v>207</v>
      </c>
      <c r="BT56" s="454" t="s">
        <v>723</v>
      </c>
      <c r="BU56" s="465" t="s">
        <v>765</v>
      </c>
      <c r="BV56" s="455" t="s">
        <v>724</v>
      </c>
      <c r="BW56" s="456" t="s">
        <v>1170</v>
      </c>
      <c r="BX56" s="457">
        <v>2018</v>
      </c>
      <c r="BY56" s="441"/>
      <c r="BZ56" s="441"/>
      <c r="CA56" s="448"/>
      <c r="CB56" s="449"/>
      <c r="CC56" s="450">
        <v>2021</v>
      </c>
      <c r="CD56" s="442"/>
      <c r="CE56" s="451" t="s">
        <v>207</v>
      </c>
      <c r="CF56" s="442"/>
      <c r="CG56" s="451" t="s">
        <v>207</v>
      </c>
      <c r="CH56" s="452"/>
      <c r="CI56" s="449" t="s">
        <v>207</v>
      </c>
      <c r="CJ56" s="453"/>
      <c r="CK56" s="450">
        <v>2019</v>
      </c>
      <c r="CL56" s="442"/>
      <c r="CM56" s="451" t="s">
        <v>207</v>
      </c>
      <c r="CN56" s="442" t="s">
        <v>207</v>
      </c>
      <c r="CO56" s="451" t="s">
        <v>207</v>
      </c>
      <c r="CP56" s="452"/>
      <c r="CQ56" s="449" t="s">
        <v>207</v>
      </c>
      <c r="CR56" s="453" t="s">
        <v>207</v>
      </c>
      <c r="CS56" s="450">
        <v>2020</v>
      </c>
      <c r="CT56" s="442"/>
      <c r="CU56" s="451" t="s">
        <v>207</v>
      </c>
      <c r="CV56" s="442" t="s">
        <v>207</v>
      </c>
      <c r="CW56" s="451" t="s">
        <v>207</v>
      </c>
      <c r="CX56" s="452"/>
      <c r="CY56" s="449" t="s">
        <v>207</v>
      </c>
      <c r="CZ56" s="453" t="s">
        <v>207</v>
      </c>
      <c r="DA56" s="450">
        <v>2021</v>
      </c>
      <c r="DB56" s="442"/>
      <c r="DC56" s="451" t="s">
        <v>207</v>
      </c>
      <c r="DD56" s="442" t="s">
        <v>207</v>
      </c>
      <c r="DE56" s="451" t="s">
        <v>207</v>
      </c>
      <c r="DF56" s="452"/>
      <c r="DG56" s="449" t="s">
        <v>207</v>
      </c>
      <c r="DH56" s="453" t="s">
        <v>207</v>
      </c>
      <c r="DI56" s="454" t="s">
        <v>207</v>
      </c>
      <c r="DJ56" s="465" t="s">
        <v>207</v>
      </c>
      <c r="DK56" s="455" t="s">
        <v>207</v>
      </c>
      <c r="DL56" s="456"/>
    </row>
    <row r="57" spans="1:116">
      <c r="A57" s="458" t="s">
        <v>1171</v>
      </c>
      <c r="B57" s="459" t="s">
        <v>1172</v>
      </c>
      <c r="C57" s="434">
        <v>2019</v>
      </c>
      <c r="D57" s="434" t="s">
        <v>716</v>
      </c>
      <c r="E57" s="460">
        <v>1081072</v>
      </c>
      <c r="F57" s="435">
        <v>1081072</v>
      </c>
      <c r="G57" s="436">
        <v>44771</v>
      </c>
      <c r="H57" s="461" t="s">
        <v>1173</v>
      </c>
      <c r="I57" s="462" t="s">
        <v>1172</v>
      </c>
      <c r="J57" s="463" t="s">
        <v>1174</v>
      </c>
      <c r="K57" s="464" t="s">
        <v>1172</v>
      </c>
      <c r="L57" s="462" t="s">
        <v>1174</v>
      </c>
      <c r="M57" s="463" t="s">
        <v>1175</v>
      </c>
      <c r="N57" s="461" t="s">
        <v>93</v>
      </c>
      <c r="O57" s="463" t="s">
        <v>94</v>
      </c>
      <c r="P57" s="437" t="s">
        <v>719</v>
      </c>
      <c r="Q57" s="438"/>
      <c r="R57" s="438"/>
      <c r="S57" s="439"/>
      <c r="T57" s="440">
        <v>5009.5669080000007</v>
      </c>
      <c r="U57" s="441">
        <v>3</v>
      </c>
      <c r="V57" s="441">
        <v>2</v>
      </c>
      <c r="W57" s="442"/>
      <c r="X57" s="443">
        <v>2019</v>
      </c>
      <c r="Y57" s="434">
        <v>2021</v>
      </c>
      <c r="Z57" s="444">
        <v>2021</v>
      </c>
      <c r="AA57" s="445"/>
      <c r="AB57" s="463"/>
      <c r="AC57" s="446" t="s">
        <v>705</v>
      </c>
      <c r="AD57" s="462" t="s">
        <v>1176</v>
      </c>
      <c r="AE57" s="462" t="s">
        <v>1175</v>
      </c>
      <c r="AF57" s="463" t="s">
        <v>1177</v>
      </c>
      <c r="AG57" s="446"/>
      <c r="AH57" s="463"/>
      <c r="AI57" s="447">
        <v>2018</v>
      </c>
      <c r="AJ57" s="441">
        <v>8974</v>
      </c>
      <c r="AK57" s="441">
        <v>8830</v>
      </c>
      <c r="AL57" s="448">
        <v>57.41</v>
      </c>
      <c r="AM57" s="449" t="s">
        <v>1178</v>
      </c>
      <c r="AN57" s="450">
        <v>2021</v>
      </c>
      <c r="AO57" s="442">
        <v>8965</v>
      </c>
      <c r="AP57" s="451">
        <v>0.1</v>
      </c>
      <c r="AQ57" s="442">
        <v>8821</v>
      </c>
      <c r="AR57" s="451">
        <v>0.1</v>
      </c>
      <c r="AS57" s="452">
        <v>57.36</v>
      </c>
      <c r="AT57" s="449" t="s">
        <v>1178</v>
      </c>
      <c r="AU57" s="453">
        <v>0.08</v>
      </c>
      <c r="AV57" s="450">
        <v>2019</v>
      </c>
      <c r="AW57" s="442">
        <v>8868</v>
      </c>
      <c r="AX57" s="451">
        <v>1.18</v>
      </c>
      <c r="AY57" s="442">
        <v>8654</v>
      </c>
      <c r="AZ57" s="451">
        <v>1.99</v>
      </c>
      <c r="BA57" s="452">
        <v>56.46</v>
      </c>
      <c r="BB57" s="449" t="s">
        <v>1178</v>
      </c>
      <c r="BC57" s="453">
        <v>1.65</v>
      </c>
      <c r="BD57" s="450">
        <v>2020</v>
      </c>
      <c r="BE57" s="442">
        <v>6654</v>
      </c>
      <c r="BF57" s="451">
        <v>25.85</v>
      </c>
      <c r="BG57" s="442">
        <v>6313</v>
      </c>
      <c r="BH57" s="451">
        <v>28.5</v>
      </c>
      <c r="BI57" s="452">
        <v>38.28</v>
      </c>
      <c r="BJ57" s="449" t="s">
        <v>1178</v>
      </c>
      <c r="BK57" s="453">
        <v>33.32</v>
      </c>
      <c r="BL57" s="450">
        <v>2021</v>
      </c>
      <c r="BM57" s="442">
        <v>8786</v>
      </c>
      <c r="BN57" s="451">
        <v>2.09</v>
      </c>
      <c r="BO57" s="442">
        <v>9414</v>
      </c>
      <c r="BP57" s="451">
        <v>-6.62</v>
      </c>
      <c r="BQ57" s="452">
        <v>42.24</v>
      </c>
      <c r="BR57" s="449" t="s">
        <v>1178</v>
      </c>
      <c r="BS57" s="453">
        <v>26.42</v>
      </c>
      <c r="BT57" s="454" t="s">
        <v>723</v>
      </c>
      <c r="BU57" s="465" t="s">
        <v>765</v>
      </c>
      <c r="BV57" s="455" t="s">
        <v>712</v>
      </c>
      <c r="BW57" s="456" t="s">
        <v>1179</v>
      </c>
      <c r="BX57" s="457">
        <v>2018</v>
      </c>
      <c r="BY57" s="441"/>
      <c r="BZ57" s="441"/>
      <c r="CA57" s="448"/>
      <c r="CB57" s="449"/>
      <c r="CC57" s="450">
        <v>2021</v>
      </c>
      <c r="CD57" s="442"/>
      <c r="CE57" s="451" t="s">
        <v>207</v>
      </c>
      <c r="CF57" s="442"/>
      <c r="CG57" s="451" t="s">
        <v>207</v>
      </c>
      <c r="CH57" s="452"/>
      <c r="CI57" s="449" t="s">
        <v>207</v>
      </c>
      <c r="CJ57" s="453"/>
      <c r="CK57" s="450">
        <v>2019</v>
      </c>
      <c r="CL57" s="442"/>
      <c r="CM57" s="451" t="s">
        <v>207</v>
      </c>
      <c r="CN57" s="442" t="s">
        <v>207</v>
      </c>
      <c r="CO57" s="451" t="s">
        <v>207</v>
      </c>
      <c r="CP57" s="452"/>
      <c r="CQ57" s="449" t="s">
        <v>207</v>
      </c>
      <c r="CR57" s="453" t="s">
        <v>207</v>
      </c>
      <c r="CS57" s="450">
        <v>2020</v>
      </c>
      <c r="CT57" s="442"/>
      <c r="CU57" s="451" t="s">
        <v>207</v>
      </c>
      <c r="CV57" s="442" t="s">
        <v>207</v>
      </c>
      <c r="CW57" s="451" t="s">
        <v>207</v>
      </c>
      <c r="CX57" s="452"/>
      <c r="CY57" s="449" t="s">
        <v>207</v>
      </c>
      <c r="CZ57" s="453" t="s">
        <v>207</v>
      </c>
      <c r="DA57" s="450">
        <v>2021</v>
      </c>
      <c r="DB57" s="442"/>
      <c r="DC57" s="451" t="s">
        <v>207</v>
      </c>
      <c r="DD57" s="442" t="s">
        <v>207</v>
      </c>
      <c r="DE57" s="451" t="s">
        <v>207</v>
      </c>
      <c r="DF57" s="452"/>
      <c r="DG57" s="449" t="s">
        <v>207</v>
      </c>
      <c r="DH57" s="453" t="s">
        <v>207</v>
      </c>
      <c r="DI57" s="454" t="s">
        <v>207</v>
      </c>
      <c r="DJ57" s="465" t="s">
        <v>207</v>
      </c>
      <c r="DK57" s="455" t="s">
        <v>207</v>
      </c>
      <c r="DL57" s="456"/>
    </row>
    <row r="58" spans="1:116">
      <c r="A58" s="458" t="s">
        <v>1180</v>
      </c>
      <c r="B58" s="459" t="s">
        <v>1181</v>
      </c>
      <c r="C58" s="434">
        <v>2019</v>
      </c>
      <c r="D58" s="434" t="s">
        <v>716</v>
      </c>
      <c r="E58" s="460">
        <v>1010073</v>
      </c>
      <c r="F58" s="435">
        <v>1010073</v>
      </c>
      <c r="G58" s="436">
        <v>44770</v>
      </c>
      <c r="H58" s="461" t="s">
        <v>1182</v>
      </c>
      <c r="I58" s="462" t="s">
        <v>1181</v>
      </c>
      <c r="J58" s="463" t="s">
        <v>1183</v>
      </c>
      <c r="K58" s="464" t="s">
        <v>1181</v>
      </c>
      <c r="L58" s="462" t="s">
        <v>1184</v>
      </c>
      <c r="M58" s="463" t="s">
        <v>1185</v>
      </c>
      <c r="N58" s="461" t="s">
        <v>12</v>
      </c>
      <c r="O58" s="463" t="s">
        <v>14</v>
      </c>
      <c r="P58" s="437" t="s">
        <v>719</v>
      </c>
      <c r="Q58" s="438"/>
      <c r="R58" s="438"/>
      <c r="S58" s="439"/>
      <c r="T58" s="440">
        <v>5957</v>
      </c>
      <c r="U58" s="441">
        <v>3</v>
      </c>
      <c r="V58" s="441">
        <v>2</v>
      </c>
      <c r="W58" s="442"/>
      <c r="X58" s="443">
        <v>2019</v>
      </c>
      <c r="Y58" s="434">
        <v>2021</v>
      </c>
      <c r="Z58" s="444">
        <v>2021</v>
      </c>
      <c r="AA58" s="445"/>
      <c r="AB58" s="463"/>
      <c r="AC58" s="446" t="s">
        <v>705</v>
      </c>
      <c r="AD58" s="462" t="s">
        <v>1186</v>
      </c>
      <c r="AE58" s="462" t="s">
        <v>1187</v>
      </c>
      <c r="AF58" s="463" t="s">
        <v>1188</v>
      </c>
      <c r="AG58" s="446"/>
      <c r="AH58" s="463"/>
      <c r="AI58" s="447">
        <v>2018</v>
      </c>
      <c r="AJ58" s="441">
        <v>8181</v>
      </c>
      <c r="AK58" s="441">
        <v>8033</v>
      </c>
      <c r="AL58" s="448">
        <v>19.11</v>
      </c>
      <c r="AM58" s="449" t="s">
        <v>1152</v>
      </c>
      <c r="AN58" s="450">
        <v>2021</v>
      </c>
      <c r="AO58" s="442">
        <v>11873</v>
      </c>
      <c r="AP58" s="451">
        <v>-45.13</v>
      </c>
      <c r="AQ58" s="442">
        <v>11666</v>
      </c>
      <c r="AR58" s="451">
        <v>-45.23</v>
      </c>
      <c r="AS58" s="452">
        <v>27.74</v>
      </c>
      <c r="AT58" s="449" t="s">
        <v>1152</v>
      </c>
      <c r="AU58" s="453">
        <v>-45.16</v>
      </c>
      <c r="AV58" s="450">
        <v>2019</v>
      </c>
      <c r="AW58" s="442">
        <v>11350</v>
      </c>
      <c r="AX58" s="451">
        <v>-38.74</v>
      </c>
      <c r="AY58" s="442">
        <v>11048</v>
      </c>
      <c r="AZ58" s="451">
        <v>-37.54</v>
      </c>
      <c r="BA58" s="452">
        <v>21.25</v>
      </c>
      <c r="BB58" s="449" t="s">
        <v>1152</v>
      </c>
      <c r="BC58" s="453">
        <v>-11.2</v>
      </c>
      <c r="BD58" s="450">
        <v>2020</v>
      </c>
      <c r="BE58" s="442">
        <v>10939</v>
      </c>
      <c r="BF58" s="451">
        <v>-33.72</v>
      </c>
      <c r="BG58" s="442">
        <v>10450</v>
      </c>
      <c r="BH58" s="451">
        <v>-30.09</v>
      </c>
      <c r="BI58" s="452">
        <v>19.71</v>
      </c>
      <c r="BJ58" s="449" t="s">
        <v>1152</v>
      </c>
      <c r="BK58" s="453">
        <v>-3.14</v>
      </c>
      <c r="BL58" s="450">
        <v>2021</v>
      </c>
      <c r="BM58" s="442">
        <v>10992</v>
      </c>
      <c r="BN58" s="451">
        <v>-34.369999999999997</v>
      </c>
      <c r="BO58" s="442">
        <v>10934</v>
      </c>
      <c r="BP58" s="451">
        <v>-36.119999999999997</v>
      </c>
      <c r="BQ58" s="452">
        <v>19.420000000000002</v>
      </c>
      <c r="BR58" s="449" t="s">
        <v>1152</v>
      </c>
      <c r="BS58" s="453">
        <v>-1.63</v>
      </c>
      <c r="BT58" s="454" t="s">
        <v>723</v>
      </c>
      <c r="BU58" s="465" t="s">
        <v>765</v>
      </c>
      <c r="BV58" s="455" t="s">
        <v>724</v>
      </c>
      <c r="BW58" s="456" t="s">
        <v>1189</v>
      </c>
      <c r="BX58" s="457">
        <v>2018</v>
      </c>
      <c r="BY58" s="441"/>
      <c r="BZ58" s="441"/>
      <c r="CA58" s="448"/>
      <c r="CB58" s="449"/>
      <c r="CC58" s="450">
        <v>2021</v>
      </c>
      <c r="CD58" s="442"/>
      <c r="CE58" s="451" t="s">
        <v>207</v>
      </c>
      <c r="CF58" s="442"/>
      <c r="CG58" s="451" t="s">
        <v>207</v>
      </c>
      <c r="CH58" s="452"/>
      <c r="CI58" s="449" t="s">
        <v>207</v>
      </c>
      <c r="CJ58" s="453"/>
      <c r="CK58" s="450">
        <v>2019</v>
      </c>
      <c r="CL58" s="442"/>
      <c r="CM58" s="451" t="s">
        <v>207</v>
      </c>
      <c r="CN58" s="442" t="s">
        <v>207</v>
      </c>
      <c r="CO58" s="451" t="s">
        <v>207</v>
      </c>
      <c r="CP58" s="452"/>
      <c r="CQ58" s="449" t="s">
        <v>207</v>
      </c>
      <c r="CR58" s="453" t="s">
        <v>207</v>
      </c>
      <c r="CS58" s="450">
        <v>2020</v>
      </c>
      <c r="CT58" s="442"/>
      <c r="CU58" s="451" t="s">
        <v>207</v>
      </c>
      <c r="CV58" s="442" t="s">
        <v>207</v>
      </c>
      <c r="CW58" s="451" t="s">
        <v>207</v>
      </c>
      <c r="CX58" s="452"/>
      <c r="CY58" s="449" t="s">
        <v>207</v>
      </c>
      <c r="CZ58" s="453" t="s">
        <v>207</v>
      </c>
      <c r="DA58" s="450">
        <v>2021</v>
      </c>
      <c r="DB58" s="442"/>
      <c r="DC58" s="451" t="s">
        <v>207</v>
      </c>
      <c r="DD58" s="442" t="s">
        <v>207</v>
      </c>
      <c r="DE58" s="451" t="s">
        <v>207</v>
      </c>
      <c r="DF58" s="452"/>
      <c r="DG58" s="449" t="s">
        <v>207</v>
      </c>
      <c r="DH58" s="453" t="s">
        <v>207</v>
      </c>
      <c r="DI58" s="454" t="s">
        <v>207</v>
      </c>
      <c r="DJ58" s="465" t="s">
        <v>207</v>
      </c>
      <c r="DK58" s="455" t="s">
        <v>207</v>
      </c>
      <c r="DL58" s="456"/>
    </row>
    <row r="59" spans="1:116">
      <c r="A59" s="458" t="s">
        <v>1190</v>
      </c>
      <c r="B59" s="459" t="s">
        <v>1191</v>
      </c>
      <c r="C59" s="434">
        <v>2019</v>
      </c>
      <c r="D59" s="434" t="s">
        <v>750</v>
      </c>
      <c r="E59" s="460">
        <v>3043074</v>
      </c>
      <c r="F59" s="435">
        <v>3043074</v>
      </c>
      <c r="G59" s="436">
        <v>44817</v>
      </c>
      <c r="H59" s="461" t="s">
        <v>1192</v>
      </c>
      <c r="I59" s="462" t="s">
        <v>1191</v>
      </c>
      <c r="J59" s="463" t="s">
        <v>1193</v>
      </c>
      <c r="K59" s="464" t="s">
        <v>1191</v>
      </c>
      <c r="L59" s="462" t="s">
        <v>1193</v>
      </c>
      <c r="M59" s="463" t="s">
        <v>1192</v>
      </c>
      <c r="N59" s="461" t="s">
        <v>48</v>
      </c>
      <c r="O59" s="463" t="s">
        <v>50</v>
      </c>
      <c r="P59" s="437"/>
      <c r="Q59" s="438"/>
      <c r="R59" s="438" t="s">
        <v>753</v>
      </c>
      <c r="S59" s="439"/>
      <c r="T59" s="440"/>
      <c r="U59" s="441"/>
      <c r="V59" s="441"/>
      <c r="W59" s="442">
        <v>105</v>
      </c>
      <c r="X59" s="443">
        <v>2019</v>
      </c>
      <c r="Y59" s="434">
        <v>2021</v>
      </c>
      <c r="Z59" s="444">
        <v>2021</v>
      </c>
      <c r="AA59" s="445"/>
      <c r="AB59" s="463"/>
      <c r="AC59" s="446" t="s">
        <v>705</v>
      </c>
      <c r="AD59" s="462" t="s">
        <v>1194</v>
      </c>
      <c r="AE59" s="462" t="s">
        <v>1195</v>
      </c>
      <c r="AF59" s="463" t="s">
        <v>1196</v>
      </c>
      <c r="AG59" s="446"/>
      <c r="AH59" s="463"/>
      <c r="AI59" s="447">
        <v>2018</v>
      </c>
      <c r="AJ59" s="441"/>
      <c r="AK59" s="441"/>
      <c r="AL59" s="448"/>
      <c r="AM59" s="449"/>
      <c r="AN59" s="450">
        <v>2021</v>
      </c>
      <c r="AO59" s="442"/>
      <c r="AP59" s="451" t="s">
        <v>207</v>
      </c>
      <c r="AQ59" s="442"/>
      <c r="AR59" s="451" t="s">
        <v>207</v>
      </c>
      <c r="AS59" s="452"/>
      <c r="AT59" s="449"/>
      <c r="AU59" s="453"/>
      <c r="AV59" s="450">
        <v>2019</v>
      </c>
      <c r="AW59" s="442"/>
      <c r="AX59" s="451" t="s">
        <v>207</v>
      </c>
      <c r="AY59" s="442" t="s">
        <v>207</v>
      </c>
      <c r="AZ59" s="451" t="s">
        <v>207</v>
      </c>
      <c r="BA59" s="452"/>
      <c r="BB59" s="449" t="s">
        <v>207</v>
      </c>
      <c r="BC59" s="453" t="s">
        <v>207</v>
      </c>
      <c r="BD59" s="450">
        <v>2020</v>
      </c>
      <c r="BE59" s="442"/>
      <c r="BF59" s="451" t="s">
        <v>207</v>
      </c>
      <c r="BG59" s="442" t="s">
        <v>207</v>
      </c>
      <c r="BH59" s="451" t="s">
        <v>207</v>
      </c>
      <c r="BI59" s="452"/>
      <c r="BJ59" s="449" t="s">
        <v>207</v>
      </c>
      <c r="BK59" s="453" t="s">
        <v>207</v>
      </c>
      <c r="BL59" s="450">
        <v>2021</v>
      </c>
      <c r="BM59" s="442"/>
      <c r="BN59" s="451" t="s">
        <v>207</v>
      </c>
      <c r="BO59" s="442" t="s">
        <v>207</v>
      </c>
      <c r="BP59" s="451" t="s">
        <v>207</v>
      </c>
      <c r="BQ59" s="452"/>
      <c r="BR59" s="449" t="s">
        <v>207</v>
      </c>
      <c r="BS59" s="453" t="s">
        <v>207</v>
      </c>
      <c r="BT59" s="454" t="s">
        <v>207</v>
      </c>
      <c r="BU59" s="465" t="s">
        <v>207</v>
      </c>
      <c r="BV59" s="455" t="s">
        <v>207</v>
      </c>
      <c r="BW59" s="456"/>
      <c r="BX59" s="457">
        <v>2018</v>
      </c>
      <c r="BY59" s="441">
        <v>1364</v>
      </c>
      <c r="BZ59" s="441">
        <v>1364</v>
      </c>
      <c r="CA59" s="448"/>
      <c r="CB59" s="449"/>
      <c r="CC59" s="450">
        <v>2021</v>
      </c>
      <c r="CD59" s="442">
        <v>1288</v>
      </c>
      <c r="CE59" s="451">
        <v>5.57</v>
      </c>
      <c r="CF59" s="442">
        <v>1288</v>
      </c>
      <c r="CG59" s="451">
        <v>5.57</v>
      </c>
      <c r="CH59" s="452"/>
      <c r="CI59" s="449" t="s">
        <v>207</v>
      </c>
      <c r="CJ59" s="453"/>
      <c r="CK59" s="450">
        <v>2019</v>
      </c>
      <c r="CL59" s="442">
        <v>1398</v>
      </c>
      <c r="CM59" s="451">
        <v>-2.5</v>
      </c>
      <c r="CN59" s="442">
        <v>1398</v>
      </c>
      <c r="CO59" s="451">
        <v>-2.5</v>
      </c>
      <c r="CP59" s="452"/>
      <c r="CQ59" s="449" t="s">
        <v>207</v>
      </c>
      <c r="CR59" s="453" t="s">
        <v>207</v>
      </c>
      <c r="CS59" s="450">
        <v>2020</v>
      </c>
      <c r="CT59" s="442">
        <v>1202</v>
      </c>
      <c r="CU59" s="451">
        <v>11.87</v>
      </c>
      <c r="CV59" s="442">
        <v>1202</v>
      </c>
      <c r="CW59" s="451">
        <v>11.87</v>
      </c>
      <c r="CX59" s="452"/>
      <c r="CY59" s="449" t="s">
        <v>207</v>
      </c>
      <c r="CZ59" s="453" t="s">
        <v>207</v>
      </c>
      <c r="DA59" s="450">
        <v>2021</v>
      </c>
      <c r="DB59" s="442">
        <v>1251</v>
      </c>
      <c r="DC59" s="451">
        <v>8.2799999999999994</v>
      </c>
      <c r="DD59" s="442">
        <v>1251</v>
      </c>
      <c r="DE59" s="451">
        <v>8.2799999999999994</v>
      </c>
      <c r="DF59" s="452"/>
      <c r="DG59" s="449" t="s">
        <v>207</v>
      </c>
      <c r="DH59" s="453" t="s">
        <v>207</v>
      </c>
      <c r="DI59" s="454" t="s">
        <v>723</v>
      </c>
      <c r="DJ59" s="465" t="s">
        <v>765</v>
      </c>
      <c r="DK59" s="455" t="s">
        <v>733</v>
      </c>
      <c r="DL59" s="456"/>
    </row>
    <row r="60" spans="1:116">
      <c r="A60" s="458" t="s">
        <v>1197</v>
      </c>
      <c r="B60" s="459" t="s">
        <v>1198</v>
      </c>
      <c r="C60" s="434">
        <v>2019</v>
      </c>
      <c r="D60" s="434" t="s">
        <v>716</v>
      </c>
      <c r="E60" s="460">
        <v>1023075</v>
      </c>
      <c r="F60" s="435">
        <v>1023075</v>
      </c>
      <c r="G60" s="436">
        <v>44771</v>
      </c>
      <c r="H60" s="461" t="s">
        <v>1199</v>
      </c>
      <c r="I60" s="462" t="s">
        <v>1198</v>
      </c>
      <c r="J60" s="463" t="s">
        <v>1200</v>
      </c>
      <c r="K60" s="464" t="s">
        <v>1198</v>
      </c>
      <c r="L60" s="462" t="s">
        <v>1201</v>
      </c>
      <c r="M60" s="463" t="s">
        <v>1202</v>
      </c>
      <c r="N60" s="461" t="s">
        <v>12</v>
      </c>
      <c r="O60" s="463" t="s">
        <v>27</v>
      </c>
      <c r="P60" s="437" t="s">
        <v>719</v>
      </c>
      <c r="Q60" s="438"/>
      <c r="R60" s="438"/>
      <c r="S60" s="439"/>
      <c r="T60" s="440">
        <v>11725.567150019999</v>
      </c>
      <c r="U60" s="441">
        <v>1</v>
      </c>
      <c r="V60" s="441">
        <v>1</v>
      </c>
      <c r="W60" s="442"/>
      <c r="X60" s="443">
        <v>2019</v>
      </c>
      <c r="Y60" s="434">
        <v>2021</v>
      </c>
      <c r="Z60" s="444">
        <v>2021</v>
      </c>
      <c r="AA60" s="445"/>
      <c r="AB60" s="463"/>
      <c r="AC60" s="446" t="s">
        <v>705</v>
      </c>
      <c r="AD60" s="462" t="s">
        <v>1203</v>
      </c>
      <c r="AE60" s="462" t="s">
        <v>1199</v>
      </c>
      <c r="AF60" s="463" t="s">
        <v>1204</v>
      </c>
      <c r="AG60" s="446"/>
      <c r="AH60" s="463"/>
      <c r="AI60" s="447">
        <v>2018</v>
      </c>
      <c r="AJ60" s="441">
        <v>22443</v>
      </c>
      <c r="AK60" s="441">
        <v>21889</v>
      </c>
      <c r="AL60" s="448">
        <v>8.14</v>
      </c>
      <c r="AM60" s="449" t="s">
        <v>1205</v>
      </c>
      <c r="AN60" s="450">
        <v>2021</v>
      </c>
      <c r="AO60" s="442">
        <v>22443</v>
      </c>
      <c r="AP60" s="451">
        <v>0</v>
      </c>
      <c r="AQ60" s="442">
        <v>21889</v>
      </c>
      <c r="AR60" s="451">
        <v>0</v>
      </c>
      <c r="AS60" s="452">
        <v>8.06</v>
      </c>
      <c r="AT60" s="449" t="s">
        <v>1205</v>
      </c>
      <c r="AU60" s="453">
        <v>0.98</v>
      </c>
      <c r="AV60" s="450">
        <v>2019</v>
      </c>
      <c r="AW60" s="442">
        <v>21805</v>
      </c>
      <c r="AX60" s="451">
        <v>2.84</v>
      </c>
      <c r="AY60" s="442">
        <v>20964</v>
      </c>
      <c r="AZ60" s="451">
        <v>4.22</v>
      </c>
      <c r="BA60" s="452">
        <v>7.48</v>
      </c>
      <c r="BB60" s="449" t="s">
        <v>1205</v>
      </c>
      <c r="BC60" s="453">
        <v>8.1</v>
      </c>
      <c r="BD60" s="450">
        <v>2020</v>
      </c>
      <c r="BE60" s="442">
        <v>20199</v>
      </c>
      <c r="BF60" s="451">
        <v>9.99</v>
      </c>
      <c r="BG60" s="442">
        <v>18957</v>
      </c>
      <c r="BH60" s="451">
        <v>13.39</v>
      </c>
      <c r="BI60" s="452">
        <v>6.75</v>
      </c>
      <c r="BJ60" s="449" t="s">
        <v>1205</v>
      </c>
      <c r="BK60" s="453">
        <v>17.07</v>
      </c>
      <c r="BL60" s="450">
        <v>2021</v>
      </c>
      <c r="BM60" s="442">
        <v>21132</v>
      </c>
      <c r="BN60" s="451">
        <v>5.84</v>
      </c>
      <c r="BO60" s="442">
        <v>20961</v>
      </c>
      <c r="BP60" s="451">
        <v>4.2300000000000004</v>
      </c>
      <c r="BQ60" s="452">
        <v>6.76</v>
      </c>
      <c r="BR60" s="449" t="s">
        <v>1205</v>
      </c>
      <c r="BS60" s="453">
        <v>16.95</v>
      </c>
      <c r="BT60" s="454" t="s">
        <v>723</v>
      </c>
      <c r="BU60" s="465" t="s">
        <v>765</v>
      </c>
      <c r="BV60" s="455" t="s">
        <v>712</v>
      </c>
      <c r="BW60" s="456" t="s">
        <v>1206</v>
      </c>
      <c r="BX60" s="457">
        <v>2018</v>
      </c>
      <c r="BY60" s="441"/>
      <c r="BZ60" s="441"/>
      <c r="CA60" s="448"/>
      <c r="CB60" s="449"/>
      <c r="CC60" s="450">
        <v>2021</v>
      </c>
      <c r="CD60" s="442"/>
      <c r="CE60" s="451" t="s">
        <v>207</v>
      </c>
      <c r="CF60" s="442"/>
      <c r="CG60" s="451" t="s">
        <v>207</v>
      </c>
      <c r="CH60" s="452"/>
      <c r="CI60" s="449" t="s">
        <v>207</v>
      </c>
      <c r="CJ60" s="453"/>
      <c r="CK60" s="450">
        <v>2019</v>
      </c>
      <c r="CL60" s="442"/>
      <c r="CM60" s="451" t="s">
        <v>207</v>
      </c>
      <c r="CN60" s="442" t="s">
        <v>207</v>
      </c>
      <c r="CO60" s="451" t="s">
        <v>207</v>
      </c>
      <c r="CP60" s="452"/>
      <c r="CQ60" s="449" t="s">
        <v>207</v>
      </c>
      <c r="CR60" s="453" t="s">
        <v>207</v>
      </c>
      <c r="CS60" s="450">
        <v>2020</v>
      </c>
      <c r="CT60" s="442"/>
      <c r="CU60" s="451" t="s">
        <v>207</v>
      </c>
      <c r="CV60" s="442" t="s">
        <v>207</v>
      </c>
      <c r="CW60" s="451" t="s">
        <v>207</v>
      </c>
      <c r="CX60" s="452"/>
      <c r="CY60" s="449" t="s">
        <v>207</v>
      </c>
      <c r="CZ60" s="453" t="s">
        <v>207</v>
      </c>
      <c r="DA60" s="450">
        <v>2021</v>
      </c>
      <c r="DB60" s="442"/>
      <c r="DC60" s="451" t="s">
        <v>207</v>
      </c>
      <c r="DD60" s="442" t="s">
        <v>207</v>
      </c>
      <c r="DE60" s="451" t="s">
        <v>207</v>
      </c>
      <c r="DF60" s="452"/>
      <c r="DG60" s="449" t="s">
        <v>207</v>
      </c>
      <c r="DH60" s="453" t="s">
        <v>207</v>
      </c>
      <c r="DI60" s="454" t="s">
        <v>207</v>
      </c>
      <c r="DJ60" s="465" t="s">
        <v>207</v>
      </c>
      <c r="DK60" s="455" t="s">
        <v>207</v>
      </c>
      <c r="DL60" s="456"/>
    </row>
    <row r="61" spans="1:116">
      <c r="A61" s="458" t="s">
        <v>1207</v>
      </c>
      <c r="B61" s="459" t="s">
        <v>1208</v>
      </c>
      <c r="C61" s="434">
        <v>2019</v>
      </c>
      <c r="D61" s="434" t="s">
        <v>716</v>
      </c>
      <c r="E61" s="460">
        <v>1069076</v>
      </c>
      <c r="F61" s="435">
        <v>1069076</v>
      </c>
      <c r="G61" s="436">
        <v>44748</v>
      </c>
      <c r="H61" s="461" t="s">
        <v>1209</v>
      </c>
      <c r="I61" s="462" t="s">
        <v>1208</v>
      </c>
      <c r="J61" s="463" t="s">
        <v>1210</v>
      </c>
      <c r="K61" s="464" t="s">
        <v>1208</v>
      </c>
      <c r="L61" s="462" t="s">
        <v>1211</v>
      </c>
      <c r="M61" s="463" t="s">
        <v>1209</v>
      </c>
      <c r="N61" s="461" t="s">
        <v>77</v>
      </c>
      <c r="O61" s="463" t="s">
        <v>79</v>
      </c>
      <c r="P61" s="437" t="s">
        <v>719</v>
      </c>
      <c r="Q61" s="438"/>
      <c r="R61" s="438"/>
      <c r="S61" s="439"/>
      <c r="T61" s="440">
        <v>1585.8749160000002</v>
      </c>
      <c r="U61" s="441">
        <v>1</v>
      </c>
      <c r="V61" s="441">
        <v>1</v>
      </c>
      <c r="W61" s="442"/>
      <c r="X61" s="443">
        <v>2019</v>
      </c>
      <c r="Y61" s="434">
        <v>2021</v>
      </c>
      <c r="Z61" s="444">
        <v>2021</v>
      </c>
      <c r="AA61" s="445"/>
      <c r="AB61" s="463"/>
      <c r="AC61" s="446" t="s">
        <v>705</v>
      </c>
      <c r="AD61" s="462" t="s">
        <v>1212</v>
      </c>
      <c r="AE61" s="462" t="s">
        <v>1209</v>
      </c>
      <c r="AF61" s="463" t="s">
        <v>1213</v>
      </c>
      <c r="AG61" s="446"/>
      <c r="AH61" s="463"/>
      <c r="AI61" s="447">
        <v>2018</v>
      </c>
      <c r="AJ61" s="441">
        <v>3098</v>
      </c>
      <c r="AK61" s="441">
        <v>3792</v>
      </c>
      <c r="AL61" s="448"/>
      <c r="AM61" s="449"/>
      <c r="AN61" s="450">
        <v>2021</v>
      </c>
      <c r="AO61" s="442">
        <v>3067</v>
      </c>
      <c r="AP61" s="451">
        <v>1</v>
      </c>
      <c r="AQ61" s="442">
        <v>3686</v>
      </c>
      <c r="AR61" s="451">
        <v>2.79</v>
      </c>
      <c r="AS61" s="452"/>
      <c r="AT61" s="449"/>
      <c r="AU61" s="453"/>
      <c r="AV61" s="450">
        <v>2019</v>
      </c>
      <c r="AW61" s="442">
        <v>2944</v>
      </c>
      <c r="AX61" s="451">
        <v>4.97</v>
      </c>
      <c r="AY61" s="442">
        <v>3534</v>
      </c>
      <c r="AZ61" s="451">
        <v>6.8</v>
      </c>
      <c r="BA61" s="452"/>
      <c r="BB61" s="449" t="s">
        <v>207</v>
      </c>
      <c r="BC61" s="453" t="s">
        <v>207</v>
      </c>
      <c r="BD61" s="450">
        <v>2020</v>
      </c>
      <c r="BE61" s="442">
        <v>2820</v>
      </c>
      <c r="BF61" s="451">
        <v>8.9700000000000006</v>
      </c>
      <c r="BG61" s="442">
        <v>3378</v>
      </c>
      <c r="BH61" s="451">
        <v>10.91</v>
      </c>
      <c r="BI61" s="452"/>
      <c r="BJ61" s="449" t="s">
        <v>207</v>
      </c>
      <c r="BK61" s="453" t="s">
        <v>207</v>
      </c>
      <c r="BL61" s="450">
        <v>2021</v>
      </c>
      <c r="BM61" s="442">
        <v>2934</v>
      </c>
      <c r="BN61" s="451">
        <v>5.29</v>
      </c>
      <c r="BO61" s="442">
        <v>2920</v>
      </c>
      <c r="BP61" s="451">
        <v>22.99</v>
      </c>
      <c r="BQ61" s="452"/>
      <c r="BR61" s="449" t="s">
        <v>207</v>
      </c>
      <c r="BS61" s="453" t="s">
        <v>207</v>
      </c>
      <c r="BT61" s="454" t="s">
        <v>723</v>
      </c>
      <c r="BU61" s="465" t="s">
        <v>765</v>
      </c>
      <c r="BV61" s="455" t="s">
        <v>712</v>
      </c>
      <c r="BW61" s="456" t="s">
        <v>1214</v>
      </c>
      <c r="BX61" s="457">
        <v>2018</v>
      </c>
      <c r="BY61" s="441"/>
      <c r="BZ61" s="441"/>
      <c r="CA61" s="448"/>
      <c r="CB61" s="449"/>
      <c r="CC61" s="450">
        <v>2021</v>
      </c>
      <c r="CD61" s="442"/>
      <c r="CE61" s="451" t="s">
        <v>207</v>
      </c>
      <c r="CF61" s="442"/>
      <c r="CG61" s="451" t="s">
        <v>207</v>
      </c>
      <c r="CH61" s="452"/>
      <c r="CI61" s="449" t="s">
        <v>207</v>
      </c>
      <c r="CJ61" s="453"/>
      <c r="CK61" s="450">
        <v>2019</v>
      </c>
      <c r="CL61" s="442"/>
      <c r="CM61" s="451" t="s">
        <v>207</v>
      </c>
      <c r="CN61" s="442" t="s">
        <v>207</v>
      </c>
      <c r="CO61" s="451" t="s">
        <v>207</v>
      </c>
      <c r="CP61" s="452"/>
      <c r="CQ61" s="449" t="s">
        <v>207</v>
      </c>
      <c r="CR61" s="453" t="s">
        <v>207</v>
      </c>
      <c r="CS61" s="450">
        <v>2020</v>
      </c>
      <c r="CT61" s="442"/>
      <c r="CU61" s="451" t="s">
        <v>207</v>
      </c>
      <c r="CV61" s="442" t="s">
        <v>207</v>
      </c>
      <c r="CW61" s="451" t="s">
        <v>207</v>
      </c>
      <c r="CX61" s="452"/>
      <c r="CY61" s="449" t="s">
        <v>207</v>
      </c>
      <c r="CZ61" s="453" t="s">
        <v>207</v>
      </c>
      <c r="DA61" s="450">
        <v>2021</v>
      </c>
      <c r="DB61" s="442"/>
      <c r="DC61" s="451" t="s">
        <v>207</v>
      </c>
      <c r="DD61" s="442" t="s">
        <v>207</v>
      </c>
      <c r="DE61" s="451" t="s">
        <v>207</v>
      </c>
      <c r="DF61" s="452"/>
      <c r="DG61" s="449" t="s">
        <v>207</v>
      </c>
      <c r="DH61" s="453" t="s">
        <v>207</v>
      </c>
      <c r="DI61" s="454" t="s">
        <v>207</v>
      </c>
      <c r="DJ61" s="465" t="s">
        <v>207</v>
      </c>
      <c r="DK61" s="455" t="s">
        <v>207</v>
      </c>
      <c r="DL61" s="456"/>
    </row>
    <row r="62" spans="1:116">
      <c r="A62" s="458" t="s">
        <v>1215</v>
      </c>
      <c r="B62" s="459" t="s">
        <v>1216</v>
      </c>
      <c r="C62" s="434">
        <v>2019</v>
      </c>
      <c r="D62" s="434" t="s">
        <v>716</v>
      </c>
      <c r="E62" s="460">
        <v>1026077</v>
      </c>
      <c r="F62" s="435">
        <v>1026077</v>
      </c>
      <c r="G62" s="436">
        <v>44768</v>
      </c>
      <c r="H62" s="461" t="s">
        <v>1217</v>
      </c>
      <c r="I62" s="462" t="s">
        <v>1216</v>
      </c>
      <c r="J62" s="463" t="s">
        <v>1218</v>
      </c>
      <c r="K62" s="464" t="s">
        <v>1216</v>
      </c>
      <c r="L62" s="462" t="s">
        <v>1219</v>
      </c>
      <c r="M62" s="463" t="s">
        <v>1217</v>
      </c>
      <c r="N62" s="461" t="s">
        <v>12</v>
      </c>
      <c r="O62" s="463" t="s">
        <v>30</v>
      </c>
      <c r="P62" s="437" t="s">
        <v>719</v>
      </c>
      <c r="Q62" s="438"/>
      <c r="R62" s="438"/>
      <c r="S62" s="439"/>
      <c r="T62" s="440">
        <v>1879.3433845236</v>
      </c>
      <c r="U62" s="441">
        <v>1</v>
      </c>
      <c r="V62" s="441">
        <v>1</v>
      </c>
      <c r="W62" s="442"/>
      <c r="X62" s="443">
        <v>2019</v>
      </c>
      <c r="Y62" s="434">
        <v>2021</v>
      </c>
      <c r="Z62" s="444">
        <v>2021</v>
      </c>
      <c r="AA62" s="445" t="s">
        <v>705</v>
      </c>
      <c r="AB62" s="463" t="s">
        <v>1220</v>
      </c>
      <c r="AC62" s="446"/>
      <c r="AD62" s="462"/>
      <c r="AE62" s="462"/>
      <c r="AF62" s="463"/>
      <c r="AG62" s="446"/>
      <c r="AH62" s="463"/>
      <c r="AI62" s="447">
        <v>2018</v>
      </c>
      <c r="AJ62" s="441">
        <v>4250</v>
      </c>
      <c r="AK62" s="441">
        <v>4140</v>
      </c>
      <c r="AL62" s="448"/>
      <c r="AM62" s="449"/>
      <c r="AN62" s="450">
        <v>2021</v>
      </c>
      <c r="AO62" s="442">
        <v>3707</v>
      </c>
      <c r="AP62" s="451">
        <v>12.77</v>
      </c>
      <c r="AQ62" s="442">
        <v>3612</v>
      </c>
      <c r="AR62" s="451">
        <v>12.75</v>
      </c>
      <c r="AS62" s="452"/>
      <c r="AT62" s="449"/>
      <c r="AU62" s="453"/>
      <c r="AV62" s="450">
        <v>2019</v>
      </c>
      <c r="AW62" s="442">
        <v>3641</v>
      </c>
      <c r="AX62" s="451">
        <v>14.32</v>
      </c>
      <c r="AY62" s="442">
        <v>3115</v>
      </c>
      <c r="AZ62" s="451">
        <v>24.75</v>
      </c>
      <c r="BA62" s="452"/>
      <c r="BB62" s="449" t="s">
        <v>207</v>
      </c>
      <c r="BC62" s="453" t="s">
        <v>207</v>
      </c>
      <c r="BD62" s="450">
        <v>2020</v>
      </c>
      <c r="BE62" s="442">
        <v>3579</v>
      </c>
      <c r="BF62" s="451">
        <v>15.78</v>
      </c>
      <c r="BG62" s="442">
        <v>3348</v>
      </c>
      <c r="BH62" s="451">
        <v>19.13</v>
      </c>
      <c r="BI62" s="452"/>
      <c r="BJ62" s="449" t="s">
        <v>207</v>
      </c>
      <c r="BK62" s="453" t="s">
        <v>207</v>
      </c>
      <c r="BL62" s="450">
        <v>2021</v>
      </c>
      <c r="BM62" s="442">
        <v>3370</v>
      </c>
      <c r="BN62" s="451">
        <v>20.7</v>
      </c>
      <c r="BO62" s="442">
        <v>2965</v>
      </c>
      <c r="BP62" s="451">
        <v>28.38</v>
      </c>
      <c r="BQ62" s="452"/>
      <c r="BR62" s="449" t="s">
        <v>207</v>
      </c>
      <c r="BS62" s="453" t="s">
        <v>207</v>
      </c>
      <c r="BT62" s="454" t="s">
        <v>723</v>
      </c>
      <c r="BU62" s="465" t="s">
        <v>765</v>
      </c>
      <c r="BV62" s="455" t="s">
        <v>724</v>
      </c>
      <c r="BW62" s="456"/>
      <c r="BX62" s="457">
        <v>2018</v>
      </c>
      <c r="BY62" s="441"/>
      <c r="BZ62" s="441"/>
      <c r="CA62" s="448"/>
      <c r="CB62" s="449"/>
      <c r="CC62" s="450">
        <v>2021</v>
      </c>
      <c r="CD62" s="442"/>
      <c r="CE62" s="451" t="s">
        <v>207</v>
      </c>
      <c r="CF62" s="442"/>
      <c r="CG62" s="451" t="s">
        <v>207</v>
      </c>
      <c r="CH62" s="452"/>
      <c r="CI62" s="449" t="s">
        <v>207</v>
      </c>
      <c r="CJ62" s="453"/>
      <c r="CK62" s="450">
        <v>2019</v>
      </c>
      <c r="CL62" s="442"/>
      <c r="CM62" s="451" t="s">
        <v>207</v>
      </c>
      <c r="CN62" s="442" t="s">
        <v>207</v>
      </c>
      <c r="CO62" s="451" t="s">
        <v>207</v>
      </c>
      <c r="CP62" s="452"/>
      <c r="CQ62" s="449" t="s">
        <v>207</v>
      </c>
      <c r="CR62" s="453" t="s">
        <v>207</v>
      </c>
      <c r="CS62" s="450">
        <v>2020</v>
      </c>
      <c r="CT62" s="442"/>
      <c r="CU62" s="451" t="s">
        <v>207</v>
      </c>
      <c r="CV62" s="442" t="s">
        <v>207</v>
      </c>
      <c r="CW62" s="451" t="s">
        <v>207</v>
      </c>
      <c r="CX62" s="452"/>
      <c r="CY62" s="449" t="s">
        <v>207</v>
      </c>
      <c r="CZ62" s="453" t="s">
        <v>207</v>
      </c>
      <c r="DA62" s="450">
        <v>2021</v>
      </c>
      <c r="DB62" s="442"/>
      <c r="DC62" s="451" t="s">
        <v>207</v>
      </c>
      <c r="DD62" s="442" t="s">
        <v>207</v>
      </c>
      <c r="DE62" s="451" t="s">
        <v>207</v>
      </c>
      <c r="DF62" s="452"/>
      <c r="DG62" s="449" t="s">
        <v>207</v>
      </c>
      <c r="DH62" s="453" t="s">
        <v>207</v>
      </c>
      <c r="DI62" s="454" t="s">
        <v>207</v>
      </c>
      <c r="DJ62" s="465" t="s">
        <v>207</v>
      </c>
      <c r="DK62" s="455" t="s">
        <v>207</v>
      </c>
      <c r="DL62" s="456"/>
    </row>
    <row r="63" spans="1:116">
      <c r="A63" s="458" t="s">
        <v>1221</v>
      </c>
      <c r="B63" s="459" t="s">
        <v>1222</v>
      </c>
      <c r="C63" s="434">
        <v>2019</v>
      </c>
      <c r="D63" s="434" t="s">
        <v>716</v>
      </c>
      <c r="E63" s="460">
        <v>1016078</v>
      </c>
      <c r="F63" s="435">
        <v>1016078</v>
      </c>
      <c r="G63" s="436">
        <v>44771</v>
      </c>
      <c r="H63" s="461" t="s">
        <v>1223</v>
      </c>
      <c r="I63" s="462" t="s">
        <v>1222</v>
      </c>
      <c r="J63" s="463" t="s">
        <v>1224</v>
      </c>
      <c r="K63" s="464" t="s">
        <v>1222</v>
      </c>
      <c r="L63" s="462" t="s">
        <v>1225</v>
      </c>
      <c r="M63" s="463" t="s">
        <v>1226</v>
      </c>
      <c r="N63" s="461" t="s">
        <v>12</v>
      </c>
      <c r="O63" s="463" t="s">
        <v>20</v>
      </c>
      <c r="P63" s="437" t="s">
        <v>719</v>
      </c>
      <c r="Q63" s="438"/>
      <c r="R63" s="438"/>
      <c r="S63" s="439"/>
      <c r="T63" s="440">
        <v>44061.499509299996</v>
      </c>
      <c r="U63" s="441">
        <v>1</v>
      </c>
      <c r="V63" s="441">
        <v>1</v>
      </c>
      <c r="W63" s="442"/>
      <c r="X63" s="443">
        <v>2019</v>
      </c>
      <c r="Y63" s="434">
        <v>2021</v>
      </c>
      <c r="Z63" s="444">
        <v>2021</v>
      </c>
      <c r="AA63" s="445"/>
      <c r="AB63" s="463"/>
      <c r="AC63" s="446" t="s">
        <v>705</v>
      </c>
      <c r="AD63" s="462" t="s">
        <v>1227</v>
      </c>
      <c r="AE63" s="462" t="s">
        <v>1228</v>
      </c>
      <c r="AF63" s="463" t="s">
        <v>1229</v>
      </c>
      <c r="AG63" s="446"/>
      <c r="AH63" s="463"/>
      <c r="AI63" s="447">
        <v>2018</v>
      </c>
      <c r="AJ63" s="441">
        <v>91965</v>
      </c>
      <c r="AK63" s="441">
        <v>89756</v>
      </c>
      <c r="AL63" s="448">
        <v>1.1599999999999999</v>
      </c>
      <c r="AM63" s="449" t="s">
        <v>1230</v>
      </c>
      <c r="AN63" s="450">
        <v>2021</v>
      </c>
      <c r="AO63" s="442">
        <v>91000</v>
      </c>
      <c r="AP63" s="451">
        <v>1.04</v>
      </c>
      <c r="AQ63" s="442">
        <v>89000</v>
      </c>
      <c r="AR63" s="451">
        <v>0.84</v>
      </c>
      <c r="AS63" s="452">
        <v>1.1299999999999999</v>
      </c>
      <c r="AT63" s="449" t="s">
        <v>1230</v>
      </c>
      <c r="AU63" s="453">
        <v>2.58</v>
      </c>
      <c r="AV63" s="450">
        <v>2019</v>
      </c>
      <c r="AW63" s="442">
        <v>88165</v>
      </c>
      <c r="AX63" s="451">
        <v>4.13</v>
      </c>
      <c r="AY63" s="442">
        <v>84938</v>
      </c>
      <c r="AZ63" s="451">
        <v>5.36</v>
      </c>
      <c r="BA63" s="452">
        <v>1.1599999999999999</v>
      </c>
      <c r="BB63" s="449" t="s">
        <v>1230</v>
      </c>
      <c r="BC63" s="453">
        <v>0</v>
      </c>
      <c r="BD63" s="450">
        <v>2020</v>
      </c>
      <c r="BE63" s="442">
        <v>82581</v>
      </c>
      <c r="BF63" s="451">
        <v>10.199999999999999</v>
      </c>
      <c r="BG63" s="442">
        <v>77608</v>
      </c>
      <c r="BH63" s="451">
        <v>13.53</v>
      </c>
      <c r="BI63" s="452">
        <v>1.17</v>
      </c>
      <c r="BJ63" s="449" t="s">
        <v>1230</v>
      </c>
      <c r="BK63" s="453">
        <v>-0.87</v>
      </c>
      <c r="BL63" s="450">
        <v>2021</v>
      </c>
      <c r="BM63" s="442">
        <v>79959</v>
      </c>
      <c r="BN63" s="451">
        <v>13.05</v>
      </c>
      <c r="BO63" s="442">
        <v>79341</v>
      </c>
      <c r="BP63" s="451">
        <v>11.6</v>
      </c>
      <c r="BQ63" s="452">
        <v>1.1000000000000001</v>
      </c>
      <c r="BR63" s="449" t="s">
        <v>1230</v>
      </c>
      <c r="BS63" s="453">
        <v>5.17</v>
      </c>
      <c r="BT63" s="454" t="s">
        <v>723</v>
      </c>
      <c r="BU63" s="465" t="s">
        <v>765</v>
      </c>
      <c r="BV63" s="455" t="s">
        <v>724</v>
      </c>
      <c r="BW63" s="456"/>
      <c r="BX63" s="457">
        <v>2018</v>
      </c>
      <c r="BY63" s="441"/>
      <c r="BZ63" s="441"/>
      <c r="CA63" s="448"/>
      <c r="CB63" s="449"/>
      <c r="CC63" s="450">
        <v>2021</v>
      </c>
      <c r="CD63" s="442"/>
      <c r="CE63" s="451" t="s">
        <v>207</v>
      </c>
      <c r="CF63" s="442"/>
      <c r="CG63" s="451" t="s">
        <v>207</v>
      </c>
      <c r="CH63" s="452"/>
      <c r="CI63" s="449" t="s">
        <v>207</v>
      </c>
      <c r="CJ63" s="453"/>
      <c r="CK63" s="450">
        <v>2019</v>
      </c>
      <c r="CL63" s="442"/>
      <c r="CM63" s="451" t="s">
        <v>207</v>
      </c>
      <c r="CN63" s="442" t="s">
        <v>207</v>
      </c>
      <c r="CO63" s="451" t="s">
        <v>207</v>
      </c>
      <c r="CP63" s="452"/>
      <c r="CQ63" s="449" t="s">
        <v>207</v>
      </c>
      <c r="CR63" s="453" t="s">
        <v>207</v>
      </c>
      <c r="CS63" s="450">
        <v>2020</v>
      </c>
      <c r="CT63" s="442"/>
      <c r="CU63" s="451" t="s">
        <v>207</v>
      </c>
      <c r="CV63" s="442" t="s">
        <v>207</v>
      </c>
      <c r="CW63" s="451" t="s">
        <v>207</v>
      </c>
      <c r="CX63" s="452"/>
      <c r="CY63" s="449" t="s">
        <v>207</v>
      </c>
      <c r="CZ63" s="453" t="s">
        <v>207</v>
      </c>
      <c r="DA63" s="450">
        <v>2021</v>
      </c>
      <c r="DB63" s="442"/>
      <c r="DC63" s="451" t="s">
        <v>207</v>
      </c>
      <c r="DD63" s="442" t="s">
        <v>207</v>
      </c>
      <c r="DE63" s="451" t="s">
        <v>207</v>
      </c>
      <c r="DF63" s="452"/>
      <c r="DG63" s="449" t="s">
        <v>207</v>
      </c>
      <c r="DH63" s="453" t="s">
        <v>207</v>
      </c>
      <c r="DI63" s="454" t="s">
        <v>207</v>
      </c>
      <c r="DJ63" s="465" t="s">
        <v>207</v>
      </c>
      <c r="DK63" s="455" t="s">
        <v>207</v>
      </c>
      <c r="DL63" s="456"/>
    </row>
    <row r="64" spans="1:116">
      <c r="A64" s="458" t="s">
        <v>1231</v>
      </c>
      <c r="B64" s="459" t="s">
        <v>1232</v>
      </c>
      <c r="C64" s="434">
        <v>2019</v>
      </c>
      <c r="D64" s="434" t="s">
        <v>716</v>
      </c>
      <c r="E64" s="460">
        <v>1029080</v>
      </c>
      <c r="F64" s="435">
        <v>1029080</v>
      </c>
      <c r="G64" s="436">
        <v>44767</v>
      </c>
      <c r="H64" s="461" t="s">
        <v>1233</v>
      </c>
      <c r="I64" s="462" t="s">
        <v>1232</v>
      </c>
      <c r="J64" s="463" t="s">
        <v>1234</v>
      </c>
      <c r="K64" s="464" t="s">
        <v>1232</v>
      </c>
      <c r="L64" s="462" t="s">
        <v>1235</v>
      </c>
      <c r="M64" s="463" t="s">
        <v>1236</v>
      </c>
      <c r="N64" s="461" t="s">
        <v>12</v>
      </c>
      <c r="O64" s="463" t="s">
        <v>33</v>
      </c>
      <c r="P64" s="437" t="s">
        <v>719</v>
      </c>
      <c r="Q64" s="438"/>
      <c r="R64" s="438"/>
      <c r="S64" s="439"/>
      <c r="T64" s="440">
        <v>4432.7678246040005</v>
      </c>
      <c r="U64" s="441">
        <v>5</v>
      </c>
      <c r="V64" s="441">
        <v>2</v>
      </c>
      <c r="W64" s="442"/>
      <c r="X64" s="443">
        <v>2019</v>
      </c>
      <c r="Y64" s="434">
        <v>2021</v>
      </c>
      <c r="Z64" s="444">
        <v>2021</v>
      </c>
      <c r="AA64" s="445" t="s">
        <v>705</v>
      </c>
      <c r="AB64" s="463" t="s">
        <v>1237</v>
      </c>
      <c r="AC64" s="446" t="s">
        <v>705</v>
      </c>
      <c r="AD64" s="462" t="s">
        <v>1238</v>
      </c>
      <c r="AE64" s="462" t="s">
        <v>1239</v>
      </c>
      <c r="AF64" s="463" t="s">
        <v>1240</v>
      </c>
      <c r="AG64" s="446"/>
      <c r="AH64" s="463"/>
      <c r="AI64" s="447">
        <v>2018</v>
      </c>
      <c r="AJ64" s="441">
        <v>9393</v>
      </c>
      <c r="AK64" s="441">
        <v>9148</v>
      </c>
      <c r="AL64" s="448">
        <v>80.040000000000006</v>
      </c>
      <c r="AM64" s="449" t="s">
        <v>944</v>
      </c>
      <c r="AN64" s="450">
        <v>2021</v>
      </c>
      <c r="AO64" s="442">
        <v>9276</v>
      </c>
      <c r="AP64" s="451">
        <v>1.24</v>
      </c>
      <c r="AQ64" s="442">
        <v>9276</v>
      </c>
      <c r="AR64" s="451">
        <v>-1.4</v>
      </c>
      <c r="AS64" s="452">
        <v>79.040000000000006</v>
      </c>
      <c r="AT64" s="449" t="s">
        <v>944</v>
      </c>
      <c r="AU64" s="453">
        <v>1.24</v>
      </c>
      <c r="AV64" s="450">
        <v>2019</v>
      </c>
      <c r="AW64" s="442">
        <v>8736</v>
      </c>
      <c r="AX64" s="451">
        <v>6.99</v>
      </c>
      <c r="AY64" s="442">
        <v>8388</v>
      </c>
      <c r="AZ64" s="451">
        <v>8.3000000000000007</v>
      </c>
      <c r="BA64" s="452">
        <v>76.88</v>
      </c>
      <c r="BB64" s="449" t="s">
        <v>944</v>
      </c>
      <c r="BC64" s="453">
        <v>3.94</v>
      </c>
      <c r="BD64" s="450">
        <v>2020</v>
      </c>
      <c r="BE64" s="442">
        <v>8368</v>
      </c>
      <c r="BF64" s="451">
        <v>10.91</v>
      </c>
      <c r="BG64" s="442">
        <v>9406</v>
      </c>
      <c r="BH64" s="451">
        <v>-2.83</v>
      </c>
      <c r="BI64" s="452">
        <v>73.95</v>
      </c>
      <c r="BJ64" s="449" t="s">
        <v>944</v>
      </c>
      <c r="BK64" s="453">
        <v>7.6</v>
      </c>
      <c r="BL64" s="450">
        <v>2021</v>
      </c>
      <c r="BM64" s="442">
        <v>6411</v>
      </c>
      <c r="BN64" s="451">
        <v>31.74</v>
      </c>
      <c r="BO64" s="442">
        <v>7326.9</v>
      </c>
      <c r="BP64" s="451">
        <v>19.899999999999999</v>
      </c>
      <c r="BQ64" s="452">
        <v>56.38</v>
      </c>
      <c r="BR64" s="449" t="s">
        <v>944</v>
      </c>
      <c r="BS64" s="453">
        <v>29.56</v>
      </c>
      <c r="BT64" s="454" t="s">
        <v>723</v>
      </c>
      <c r="BU64" s="465" t="s">
        <v>765</v>
      </c>
      <c r="BV64" s="455" t="s">
        <v>733</v>
      </c>
      <c r="BW64" s="456"/>
      <c r="BX64" s="457">
        <v>2018</v>
      </c>
      <c r="BY64" s="441"/>
      <c r="BZ64" s="441"/>
      <c r="CA64" s="448"/>
      <c r="CB64" s="449"/>
      <c r="CC64" s="450">
        <v>2021</v>
      </c>
      <c r="CD64" s="442"/>
      <c r="CE64" s="451" t="s">
        <v>207</v>
      </c>
      <c r="CF64" s="442"/>
      <c r="CG64" s="451" t="s">
        <v>207</v>
      </c>
      <c r="CH64" s="452"/>
      <c r="CI64" s="449" t="s">
        <v>207</v>
      </c>
      <c r="CJ64" s="453"/>
      <c r="CK64" s="450">
        <v>2019</v>
      </c>
      <c r="CL64" s="442"/>
      <c r="CM64" s="451" t="s">
        <v>207</v>
      </c>
      <c r="CN64" s="442" t="s">
        <v>207</v>
      </c>
      <c r="CO64" s="451" t="s">
        <v>207</v>
      </c>
      <c r="CP64" s="452"/>
      <c r="CQ64" s="449" t="s">
        <v>207</v>
      </c>
      <c r="CR64" s="453" t="s">
        <v>207</v>
      </c>
      <c r="CS64" s="450">
        <v>2020</v>
      </c>
      <c r="CT64" s="442"/>
      <c r="CU64" s="451" t="s">
        <v>207</v>
      </c>
      <c r="CV64" s="442" t="s">
        <v>207</v>
      </c>
      <c r="CW64" s="451" t="s">
        <v>207</v>
      </c>
      <c r="CX64" s="452"/>
      <c r="CY64" s="449" t="s">
        <v>207</v>
      </c>
      <c r="CZ64" s="453" t="s">
        <v>207</v>
      </c>
      <c r="DA64" s="450">
        <v>2021</v>
      </c>
      <c r="DB64" s="442"/>
      <c r="DC64" s="451" t="s">
        <v>207</v>
      </c>
      <c r="DD64" s="442" t="s">
        <v>207</v>
      </c>
      <c r="DE64" s="451" t="s">
        <v>207</v>
      </c>
      <c r="DF64" s="452"/>
      <c r="DG64" s="449" t="s">
        <v>207</v>
      </c>
      <c r="DH64" s="453" t="s">
        <v>207</v>
      </c>
      <c r="DI64" s="454" t="s">
        <v>207</v>
      </c>
      <c r="DJ64" s="465" t="s">
        <v>207</v>
      </c>
      <c r="DK64" s="455" t="s">
        <v>207</v>
      </c>
      <c r="DL64" s="456"/>
    </row>
    <row r="65" spans="1:116">
      <c r="A65" s="458" t="s">
        <v>1241</v>
      </c>
      <c r="B65" s="459" t="s">
        <v>1242</v>
      </c>
      <c r="C65" s="434">
        <v>2019</v>
      </c>
      <c r="D65" s="434" t="s">
        <v>716</v>
      </c>
      <c r="E65" s="460">
        <v>1031082</v>
      </c>
      <c r="F65" s="435">
        <v>1031082</v>
      </c>
      <c r="G65" s="436">
        <v>44769</v>
      </c>
      <c r="H65" s="461" t="s">
        <v>1243</v>
      </c>
      <c r="I65" s="462" t="s">
        <v>1242</v>
      </c>
      <c r="J65" s="463" t="s">
        <v>1244</v>
      </c>
      <c r="K65" s="464" t="s">
        <v>1242</v>
      </c>
      <c r="L65" s="462" t="s">
        <v>1244</v>
      </c>
      <c r="M65" s="463" t="s">
        <v>1245</v>
      </c>
      <c r="N65" s="461" t="s">
        <v>12</v>
      </c>
      <c r="O65" s="463" t="s">
        <v>35</v>
      </c>
      <c r="P65" s="437" t="s">
        <v>719</v>
      </c>
      <c r="Q65" s="438"/>
      <c r="R65" s="438"/>
      <c r="S65" s="439"/>
      <c r="T65" s="440">
        <v>5976</v>
      </c>
      <c r="U65" s="441">
        <v>4</v>
      </c>
      <c r="V65" s="441">
        <v>2</v>
      </c>
      <c r="W65" s="442"/>
      <c r="X65" s="443">
        <v>2019</v>
      </c>
      <c r="Y65" s="434">
        <v>2021</v>
      </c>
      <c r="Z65" s="444">
        <v>2021</v>
      </c>
      <c r="AA65" s="445"/>
      <c r="AB65" s="463"/>
      <c r="AC65" s="446" t="s">
        <v>705</v>
      </c>
      <c r="AD65" s="462" t="s">
        <v>1246</v>
      </c>
      <c r="AE65" s="462" t="s">
        <v>1247</v>
      </c>
      <c r="AF65" s="463" t="s">
        <v>1248</v>
      </c>
      <c r="AG65" s="446"/>
      <c r="AH65" s="463"/>
      <c r="AI65" s="447">
        <v>2018</v>
      </c>
      <c r="AJ65" s="441">
        <v>12813</v>
      </c>
      <c r="AK65" s="441">
        <v>13864</v>
      </c>
      <c r="AL65" s="448">
        <v>2.27</v>
      </c>
      <c r="AM65" s="449" t="s">
        <v>1249</v>
      </c>
      <c r="AN65" s="450">
        <v>2021</v>
      </c>
      <c r="AO65" s="442">
        <v>12428</v>
      </c>
      <c r="AP65" s="451">
        <v>3</v>
      </c>
      <c r="AQ65" s="442">
        <v>13448</v>
      </c>
      <c r="AR65" s="451">
        <v>3</v>
      </c>
      <c r="AS65" s="452">
        <v>2.2000000000000002</v>
      </c>
      <c r="AT65" s="449" t="s">
        <v>1249</v>
      </c>
      <c r="AU65" s="453">
        <v>3.08</v>
      </c>
      <c r="AV65" s="450">
        <v>2019</v>
      </c>
      <c r="AW65" s="442">
        <v>14676</v>
      </c>
      <c r="AX65" s="451">
        <v>-14.54</v>
      </c>
      <c r="AY65" s="442">
        <v>15026</v>
      </c>
      <c r="AZ65" s="451">
        <v>-8.39</v>
      </c>
      <c r="BA65" s="452">
        <v>2.63</v>
      </c>
      <c r="BB65" s="449" t="s">
        <v>1249</v>
      </c>
      <c r="BC65" s="453">
        <v>-15.86</v>
      </c>
      <c r="BD65" s="450">
        <v>2020</v>
      </c>
      <c r="BE65" s="442">
        <v>14099</v>
      </c>
      <c r="BF65" s="451">
        <v>-10.039999999999999</v>
      </c>
      <c r="BG65" s="442">
        <v>14444</v>
      </c>
      <c r="BH65" s="451">
        <v>-4.1900000000000004</v>
      </c>
      <c r="BI65" s="452">
        <v>2.73</v>
      </c>
      <c r="BJ65" s="449" t="s">
        <v>1249</v>
      </c>
      <c r="BK65" s="453">
        <v>-20.27</v>
      </c>
      <c r="BL65" s="450">
        <v>2021</v>
      </c>
      <c r="BM65" s="442">
        <v>9646</v>
      </c>
      <c r="BN65" s="451">
        <v>24.71</v>
      </c>
      <c r="BO65" s="442">
        <v>11272</v>
      </c>
      <c r="BP65" s="451">
        <v>18.690000000000001</v>
      </c>
      <c r="BQ65" s="452">
        <v>2.48</v>
      </c>
      <c r="BR65" s="449" t="s">
        <v>1249</v>
      </c>
      <c r="BS65" s="453">
        <v>-9.26</v>
      </c>
      <c r="BT65" s="454" t="s">
        <v>710</v>
      </c>
      <c r="BU65" s="465" t="s">
        <v>765</v>
      </c>
      <c r="BV65" s="455" t="s">
        <v>733</v>
      </c>
      <c r="BW65" s="456" t="s">
        <v>1250</v>
      </c>
      <c r="BX65" s="457">
        <v>2018</v>
      </c>
      <c r="BY65" s="441"/>
      <c r="BZ65" s="441"/>
      <c r="CA65" s="448"/>
      <c r="CB65" s="449"/>
      <c r="CC65" s="450">
        <v>2021</v>
      </c>
      <c r="CD65" s="442"/>
      <c r="CE65" s="451" t="s">
        <v>207</v>
      </c>
      <c r="CF65" s="442"/>
      <c r="CG65" s="451" t="s">
        <v>207</v>
      </c>
      <c r="CH65" s="452"/>
      <c r="CI65" s="449" t="s">
        <v>207</v>
      </c>
      <c r="CJ65" s="453"/>
      <c r="CK65" s="450">
        <v>2019</v>
      </c>
      <c r="CL65" s="442"/>
      <c r="CM65" s="451" t="s">
        <v>207</v>
      </c>
      <c r="CN65" s="442" t="s">
        <v>207</v>
      </c>
      <c r="CO65" s="451" t="s">
        <v>207</v>
      </c>
      <c r="CP65" s="452"/>
      <c r="CQ65" s="449" t="s">
        <v>207</v>
      </c>
      <c r="CR65" s="453" t="s">
        <v>207</v>
      </c>
      <c r="CS65" s="450">
        <v>2020</v>
      </c>
      <c r="CT65" s="442"/>
      <c r="CU65" s="451" t="s">
        <v>207</v>
      </c>
      <c r="CV65" s="442" t="s">
        <v>207</v>
      </c>
      <c r="CW65" s="451" t="s">
        <v>207</v>
      </c>
      <c r="CX65" s="452"/>
      <c r="CY65" s="449" t="s">
        <v>207</v>
      </c>
      <c r="CZ65" s="453" t="s">
        <v>207</v>
      </c>
      <c r="DA65" s="450">
        <v>2021</v>
      </c>
      <c r="DB65" s="442"/>
      <c r="DC65" s="451" t="s">
        <v>207</v>
      </c>
      <c r="DD65" s="442" t="s">
        <v>207</v>
      </c>
      <c r="DE65" s="451" t="s">
        <v>207</v>
      </c>
      <c r="DF65" s="452"/>
      <c r="DG65" s="449" t="s">
        <v>207</v>
      </c>
      <c r="DH65" s="453" t="s">
        <v>207</v>
      </c>
      <c r="DI65" s="454" t="s">
        <v>207</v>
      </c>
      <c r="DJ65" s="465" t="s">
        <v>207</v>
      </c>
      <c r="DK65" s="455" t="s">
        <v>207</v>
      </c>
      <c r="DL65" s="456"/>
    </row>
    <row r="66" spans="1:116">
      <c r="A66" s="458" t="s">
        <v>1251</v>
      </c>
      <c r="B66" s="459" t="s">
        <v>1252</v>
      </c>
      <c r="C66" s="434">
        <v>2019</v>
      </c>
      <c r="D66" s="434" t="s">
        <v>716</v>
      </c>
      <c r="E66" s="460">
        <v>1019083</v>
      </c>
      <c r="F66" s="435">
        <v>1019083</v>
      </c>
      <c r="G66" s="436">
        <v>44767</v>
      </c>
      <c r="H66" s="461" t="s">
        <v>1253</v>
      </c>
      <c r="I66" s="462" t="s">
        <v>1252</v>
      </c>
      <c r="J66" s="463" t="s">
        <v>1254</v>
      </c>
      <c r="K66" s="464" t="s">
        <v>1252</v>
      </c>
      <c r="L66" s="462" t="s">
        <v>1255</v>
      </c>
      <c r="M66" s="463" t="s">
        <v>1256</v>
      </c>
      <c r="N66" s="461" t="s">
        <v>12</v>
      </c>
      <c r="O66" s="463" t="s">
        <v>23</v>
      </c>
      <c r="P66" s="437" t="s">
        <v>719</v>
      </c>
      <c r="Q66" s="438"/>
      <c r="R66" s="438"/>
      <c r="S66" s="439"/>
      <c r="T66" s="440">
        <v>13557.102521999999</v>
      </c>
      <c r="U66" s="441">
        <v>1</v>
      </c>
      <c r="V66" s="441">
        <v>1</v>
      </c>
      <c r="W66" s="442"/>
      <c r="X66" s="443">
        <v>2019</v>
      </c>
      <c r="Y66" s="434">
        <v>2021</v>
      </c>
      <c r="Z66" s="444">
        <v>2021</v>
      </c>
      <c r="AA66" s="445"/>
      <c r="AB66" s="463"/>
      <c r="AC66" s="446" t="s">
        <v>705</v>
      </c>
      <c r="AD66" s="462" t="s">
        <v>1257</v>
      </c>
      <c r="AE66" s="462" t="s">
        <v>1258</v>
      </c>
      <c r="AF66" s="463" t="s">
        <v>1259</v>
      </c>
      <c r="AG66" s="446"/>
      <c r="AH66" s="463"/>
      <c r="AI66" s="447">
        <v>2018</v>
      </c>
      <c r="AJ66" s="441">
        <v>28248</v>
      </c>
      <c r="AK66" s="441">
        <v>27769</v>
      </c>
      <c r="AL66" s="448">
        <v>27.68</v>
      </c>
      <c r="AM66" s="449" t="s">
        <v>1260</v>
      </c>
      <c r="AN66" s="450">
        <v>2021</v>
      </c>
      <c r="AO66" s="442">
        <v>27400</v>
      </c>
      <c r="AP66" s="451">
        <v>3</v>
      </c>
      <c r="AQ66" s="442">
        <v>27400</v>
      </c>
      <c r="AR66" s="451">
        <v>1.32</v>
      </c>
      <c r="AS66" s="452">
        <v>26.85</v>
      </c>
      <c r="AT66" s="449" t="s">
        <v>1260</v>
      </c>
      <c r="AU66" s="453">
        <v>2.99</v>
      </c>
      <c r="AV66" s="450">
        <v>2019</v>
      </c>
      <c r="AW66" s="442">
        <v>28014</v>
      </c>
      <c r="AX66" s="451">
        <v>0.82</v>
      </c>
      <c r="AY66" s="442">
        <v>27196</v>
      </c>
      <c r="AZ66" s="451">
        <v>2.06</v>
      </c>
      <c r="BA66" s="452">
        <v>29.84</v>
      </c>
      <c r="BB66" s="449" t="s">
        <v>1260</v>
      </c>
      <c r="BC66" s="453">
        <v>-7.81</v>
      </c>
      <c r="BD66" s="450">
        <v>2020</v>
      </c>
      <c r="BE66" s="442">
        <v>26012</v>
      </c>
      <c r="BF66" s="451">
        <v>7.91</v>
      </c>
      <c r="BG66" s="442">
        <v>24756</v>
      </c>
      <c r="BH66" s="451">
        <v>10.85</v>
      </c>
      <c r="BI66" s="452">
        <v>32.19</v>
      </c>
      <c r="BJ66" s="449" t="s">
        <v>1260</v>
      </c>
      <c r="BK66" s="453">
        <v>-16.3</v>
      </c>
      <c r="BL66" s="450">
        <v>2021</v>
      </c>
      <c r="BM66" s="442">
        <v>24821</v>
      </c>
      <c r="BN66" s="451">
        <v>12.13</v>
      </c>
      <c r="BO66" s="442">
        <v>24668</v>
      </c>
      <c r="BP66" s="451">
        <v>11.16</v>
      </c>
      <c r="BQ66" s="452">
        <v>29.92</v>
      </c>
      <c r="BR66" s="449" t="s">
        <v>1260</v>
      </c>
      <c r="BS66" s="453">
        <v>-8.1</v>
      </c>
      <c r="BT66" s="454" t="s">
        <v>723</v>
      </c>
      <c r="BU66" s="465" t="s">
        <v>765</v>
      </c>
      <c r="BV66" s="455" t="s">
        <v>733</v>
      </c>
      <c r="BW66" s="456" t="s">
        <v>1261</v>
      </c>
      <c r="BX66" s="457">
        <v>2018</v>
      </c>
      <c r="BY66" s="441"/>
      <c r="BZ66" s="441"/>
      <c r="CA66" s="448"/>
      <c r="CB66" s="449"/>
      <c r="CC66" s="450">
        <v>2021</v>
      </c>
      <c r="CD66" s="442"/>
      <c r="CE66" s="451" t="s">
        <v>207</v>
      </c>
      <c r="CF66" s="442"/>
      <c r="CG66" s="451" t="s">
        <v>207</v>
      </c>
      <c r="CH66" s="452"/>
      <c r="CI66" s="449" t="s">
        <v>207</v>
      </c>
      <c r="CJ66" s="453"/>
      <c r="CK66" s="450">
        <v>2019</v>
      </c>
      <c r="CL66" s="442"/>
      <c r="CM66" s="451" t="s">
        <v>207</v>
      </c>
      <c r="CN66" s="442" t="s">
        <v>207</v>
      </c>
      <c r="CO66" s="451" t="s">
        <v>207</v>
      </c>
      <c r="CP66" s="452"/>
      <c r="CQ66" s="449" t="s">
        <v>207</v>
      </c>
      <c r="CR66" s="453" t="s">
        <v>207</v>
      </c>
      <c r="CS66" s="450">
        <v>2020</v>
      </c>
      <c r="CT66" s="442"/>
      <c r="CU66" s="451" t="s">
        <v>207</v>
      </c>
      <c r="CV66" s="442" t="s">
        <v>207</v>
      </c>
      <c r="CW66" s="451" t="s">
        <v>207</v>
      </c>
      <c r="CX66" s="452"/>
      <c r="CY66" s="449" t="s">
        <v>207</v>
      </c>
      <c r="CZ66" s="453" t="s">
        <v>207</v>
      </c>
      <c r="DA66" s="450">
        <v>2021</v>
      </c>
      <c r="DB66" s="442"/>
      <c r="DC66" s="451" t="s">
        <v>207</v>
      </c>
      <c r="DD66" s="442" t="s">
        <v>207</v>
      </c>
      <c r="DE66" s="451" t="s">
        <v>207</v>
      </c>
      <c r="DF66" s="452"/>
      <c r="DG66" s="449" t="s">
        <v>207</v>
      </c>
      <c r="DH66" s="453" t="s">
        <v>207</v>
      </c>
      <c r="DI66" s="454" t="s">
        <v>207</v>
      </c>
      <c r="DJ66" s="465" t="s">
        <v>207</v>
      </c>
      <c r="DK66" s="455" t="s">
        <v>207</v>
      </c>
      <c r="DL66" s="456"/>
    </row>
    <row r="67" spans="1:116">
      <c r="A67" s="458" t="s">
        <v>1262</v>
      </c>
      <c r="B67" s="459" t="s">
        <v>1263</v>
      </c>
      <c r="C67" s="434">
        <v>2019</v>
      </c>
      <c r="D67" s="434" t="s">
        <v>716</v>
      </c>
      <c r="E67" s="460">
        <v>1056084</v>
      </c>
      <c r="F67" s="435">
        <v>1056084</v>
      </c>
      <c r="G67" s="436">
        <v>44740</v>
      </c>
      <c r="H67" s="461" t="s">
        <v>1264</v>
      </c>
      <c r="I67" s="462" t="s">
        <v>1263</v>
      </c>
      <c r="J67" s="463" t="s">
        <v>1265</v>
      </c>
      <c r="K67" s="464" t="s">
        <v>1263</v>
      </c>
      <c r="L67" s="462" t="s">
        <v>1266</v>
      </c>
      <c r="M67" s="463" t="s">
        <v>1267</v>
      </c>
      <c r="N67" s="461" t="s">
        <v>57</v>
      </c>
      <c r="O67" s="463" t="s">
        <v>64</v>
      </c>
      <c r="P67" s="437" t="s">
        <v>719</v>
      </c>
      <c r="Q67" s="438"/>
      <c r="R67" s="438"/>
      <c r="S67" s="439"/>
      <c r="T67" s="440">
        <v>7086.2789312640007</v>
      </c>
      <c r="U67" s="441">
        <v>7</v>
      </c>
      <c r="V67" s="441">
        <v>6</v>
      </c>
      <c r="W67" s="442"/>
      <c r="X67" s="443">
        <v>2019</v>
      </c>
      <c r="Y67" s="434">
        <v>2021</v>
      </c>
      <c r="Z67" s="444">
        <v>2021</v>
      </c>
      <c r="AA67" s="445"/>
      <c r="AB67" s="463"/>
      <c r="AC67" s="446" t="s">
        <v>705</v>
      </c>
      <c r="AD67" s="462" t="s">
        <v>1268</v>
      </c>
      <c r="AE67" s="462" t="s">
        <v>1269</v>
      </c>
      <c r="AF67" s="463" t="s">
        <v>1270</v>
      </c>
      <c r="AG67" s="446"/>
      <c r="AH67" s="463"/>
      <c r="AI67" s="447">
        <v>2018</v>
      </c>
      <c r="AJ67" s="441">
        <v>14839</v>
      </c>
      <c r="AK67" s="441">
        <v>14466</v>
      </c>
      <c r="AL67" s="448">
        <v>86.46</v>
      </c>
      <c r="AM67" s="449" t="s">
        <v>764</v>
      </c>
      <c r="AN67" s="450">
        <v>2021</v>
      </c>
      <c r="AO67" s="442">
        <v>14393.83</v>
      </c>
      <c r="AP67" s="451">
        <v>3</v>
      </c>
      <c r="AQ67" s="442">
        <v>14032.02</v>
      </c>
      <c r="AR67" s="451">
        <v>3</v>
      </c>
      <c r="AS67" s="452">
        <v>83.87</v>
      </c>
      <c r="AT67" s="449" t="s">
        <v>764</v>
      </c>
      <c r="AU67" s="453">
        <v>2.99</v>
      </c>
      <c r="AV67" s="450">
        <v>2019</v>
      </c>
      <c r="AW67" s="442">
        <v>14779</v>
      </c>
      <c r="AX67" s="451">
        <v>0.4</v>
      </c>
      <c r="AY67" s="442">
        <v>14217</v>
      </c>
      <c r="AZ67" s="451">
        <v>1.72</v>
      </c>
      <c r="BA67" s="452">
        <v>81.3</v>
      </c>
      <c r="BB67" s="449" t="s">
        <v>764</v>
      </c>
      <c r="BC67" s="453">
        <v>5.96</v>
      </c>
      <c r="BD67" s="450">
        <v>2020</v>
      </c>
      <c r="BE67" s="442">
        <v>13108</v>
      </c>
      <c r="BF67" s="451">
        <v>11.66</v>
      </c>
      <c r="BG67" s="442">
        <v>12278</v>
      </c>
      <c r="BH67" s="451">
        <v>15.12</v>
      </c>
      <c r="BI67" s="452">
        <v>100.94</v>
      </c>
      <c r="BJ67" s="449" t="s">
        <v>764</v>
      </c>
      <c r="BK67" s="453">
        <v>-16.75</v>
      </c>
      <c r="BL67" s="450">
        <v>2021</v>
      </c>
      <c r="BM67" s="442">
        <v>12428</v>
      </c>
      <c r="BN67" s="451">
        <v>16.239999999999998</v>
      </c>
      <c r="BO67" s="442">
        <v>1008</v>
      </c>
      <c r="BP67" s="451">
        <v>93.03</v>
      </c>
      <c r="BQ67" s="452">
        <v>95.7</v>
      </c>
      <c r="BR67" s="449" t="s">
        <v>764</v>
      </c>
      <c r="BS67" s="453">
        <v>-10.69</v>
      </c>
      <c r="BT67" s="454" t="s">
        <v>723</v>
      </c>
      <c r="BU67" s="465" t="s">
        <v>765</v>
      </c>
      <c r="BV67" s="455" t="s">
        <v>724</v>
      </c>
      <c r="BW67" s="456"/>
      <c r="BX67" s="457">
        <v>2018</v>
      </c>
      <c r="BY67" s="441"/>
      <c r="BZ67" s="441"/>
      <c r="CA67" s="448"/>
      <c r="CB67" s="449"/>
      <c r="CC67" s="450">
        <v>2021</v>
      </c>
      <c r="CD67" s="442"/>
      <c r="CE67" s="451" t="s">
        <v>207</v>
      </c>
      <c r="CF67" s="442"/>
      <c r="CG67" s="451" t="s">
        <v>207</v>
      </c>
      <c r="CH67" s="452"/>
      <c r="CI67" s="449" t="s">
        <v>207</v>
      </c>
      <c r="CJ67" s="453"/>
      <c r="CK67" s="450">
        <v>2019</v>
      </c>
      <c r="CL67" s="442"/>
      <c r="CM67" s="451" t="s">
        <v>207</v>
      </c>
      <c r="CN67" s="442" t="s">
        <v>207</v>
      </c>
      <c r="CO67" s="451" t="s">
        <v>207</v>
      </c>
      <c r="CP67" s="452"/>
      <c r="CQ67" s="449" t="s">
        <v>207</v>
      </c>
      <c r="CR67" s="453" t="s">
        <v>207</v>
      </c>
      <c r="CS67" s="450">
        <v>2020</v>
      </c>
      <c r="CT67" s="442"/>
      <c r="CU67" s="451" t="s">
        <v>207</v>
      </c>
      <c r="CV67" s="442" t="s">
        <v>207</v>
      </c>
      <c r="CW67" s="451" t="s">
        <v>207</v>
      </c>
      <c r="CX67" s="452"/>
      <c r="CY67" s="449" t="s">
        <v>207</v>
      </c>
      <c r="CZ67" s="453" t="s">
        <v>207</v>
      </c>
      <c r="DA67" s="450">
        <v>2021</v>
      </c>
      <c r="DB67" s="442"/>
      <c r="DC67" s="451" t="s">
        <v>207</v>
      </c>
      <c r="DD67" s="442" t="s">
        <v>207</v>
      </c>
      <c r="DE67" s="451" t="s">
        <v>207</v>
      </c>
      <c r="DF67" s="452"/>
      <c r="DG67" s="449" t="s">
        <v>207</v>
      </c>
      <c r="DH67" s="453" t="s">
        <v>207</v>
      </c>
      <c r="DI67" s="454" t="s">
        <v>207</v>
      </c>
      <c r="DJ67" s="465" t="s">
        <v>207</v>
      </c>
      <c r="DK67" s="455" t="s">
        <v>207</v>
      </c>
      <c r="DL67" s="456"/>
    </row>
    <row r="68" spans="1:116">
      <c r="A68" s="458" t="s">
        <v>1271</v>
      </c>
      <c r="B68" s="459" t="s">
        <v>1272</v>
      </c>
      <c r="C68" s="434">
        <v>2019</v>
      </c>
      <c r="D68" s="434" t="s">
        <v>750</v>
      </c>
      <c r="E68" s="460">
        <v>3070085</v>
      </c>
      <c r="F68" s="435">
        <v>3070085</v>
      </c>
      <c r="G68" s="436">
        <v>44742</v>
      </c>
      <c r="H68" s="461" t="s">
        <v>1273</v>
      </c>
      <c r="I68" s="462" t="s">
        <v>1272</v>
      </c>
      <c r="J68" s="463" t="s">
        <v>1274</v>
      </c>
      <c r="K68" s="464" t="s">
        <v>1272</v>
      </c>
      <c r="L68" s="462" t="s">
        <v>1275</v>
      </c>
      <c r="M68" s="463" t="s">
        <v>1276</v>
      </c>
      <c r="N68" s="461" t="s">
        <v>77</v>
      </c>
      <c r="O68" s="463" t="s">
        <v>80</v>
      </c>
      <c r="P68" s="437"/>
      <c r="Q68" s="438"/>
      <c r="R68" s="438" t="s">
        <v>753</v>
      </c>
      <c r="S68" s="439"/>
      <c r="T68" s="440"/>
      <c r="U68" s="441"/>
      <c r="V68" s="441"/>
      <c r="W68" s="442">
        <v>807</v>
      </c>
      <c r="X68" s="443">
        <v>2019</v>
      </c>
      <c r="Y68" s="434">
        <v>2021</v>
      </c>
      <c r="Z68" s="444">
        <v>2021</v>
      </c>
      <c r="AA68" s="445" t="s">
        <v>705</v>
      </c>
      <c r="AB68" s="463" t="s">
        <v>1277</v>
      </c>
      <c r="AC68" s="446"/>
      <c r="AD68" s="462"/>
      <c r="AE68" s="462"/>
      <c r="AF68" s="463"/>
      <c r="AG68" s="446"/>
      <c r="AH68" s="463"/>
      <c r="AI68" s="447">
        <v>2018</v>
      </c>
      <c r="AJ68" s="441"/>
      <c r="AK68" s="441"/>
      <c r="AL68" s="448"/>
      <c r="AM68" s="449"/>
      <c r="AN68" s="450">
        <v>2021</v>
      </c>
      <c r="AO68" s="442"/>
      <c r="AP68" s="451" t="s">
        <v>207</v>
      </c>
      <c r="AQ68" s="442"/>
      <c r="AR68" s="451" t="s">
        <v>207</v>
      </c>
      <c r="AS68" s="452"/>
      <c r="AT68" s="449"/>
      <c r="AU68" s="453"/>
      <c r="AV68" s="450">
        <v>2019</v>
      </c>
      <c r="AW68" s="442"/>
      <c r="AX68" s="451" t="s">
        <v>207</v>
      </c>
      <c r="AY68" s="442" t="s">
        <v>207</v>
      </c>
      <c r="AZ68" s="451" t="s">
        <v>207</v>
      </c>
      <c r="BA68" s="452"/>
      <c r="BB68" s="449" t="s">
        <v>207</v>
      </c>
      <c r="BC68" s="453" t="s">
        <v>207</v>
      </c>
      <c r="BD68" s="450">
        <v>2020</v>
      </c>
      <c r="BE68" s="442"/>
      <c r="BF68" s="451" t="s">
        <v>207</v>
      </c>
      <c r="BG68" s="442" t="s">
        <v>207</v>
      </c>
      <c r="BH68" s="451" t="s">
        <v>207</v>
      </c>
      <c r="BI68" s="452"/>
      <c r="BJ68" s="449" t="s">
        <v>207</v>
      </c>
      <c r="BK68" s="453" t="s">
        <v>207</v>
      </c>
      <c r="BL68" s="450">
        <v>2021</v>
      </c>
      <c r="BM68" s="442"/>
      <c r="BN68" s="451" t="s">
        <v>207</v>
      </c>
      <c r="BO68" s="442" t="s">
        <v>207</v>
      </c>
      <c r="BP68" s="451" t="s">
        <v>207</v>
      </c>
      <c r="BQ68" s="452"/>
      <c r="BR68" s="449" t="s">
        <v>207</v>
      </c>
      <c r="BS68" s="453" t="s">
        <v>207</v>
      </c>
      <c r="BT68" s="454" t="s">
        <v>207</v>
      </c>
      <c r="BU68" s="465" t="s">
        <v>207</v>
      </c>
      <c r="BV68" s="455" t="s">
        <v>207</v>
      </c>
      <c r="BW68" s="456"/>
      <c r="BX68" s="457">
        <v>2018</v>
      </c>
      <c r="BY68" s="441">
        <v>2730</v>
      </c>
      <c r="BZ68" s="441">
        <v>2730</v>
      </c>
      <c r="CA68" s="448">
        <v>2.97</v>
      </c>
      <c r="CB68" s="449" t="s">
        <v>1089</v>
      </c>
      <c r="CC68" s="450">
        <v>2021</v>
      </c>
      <c r="CD68" s="442">
        <v>2702.7</v>
      </c>
      <c r="CE68" s="451">
        <v>1</v>
      </c>
      <c r="CF68" s="442">
        <v>2702.7</v>
      </c>
      <c r="CG68" s="451">
        <v>1</v>
      </c>
      <c r="CH68" s="452">
        <v>2.94</v>
      </c>
      <c r="CI68" s="449" t="s">
        <v>1089</v>
      </c>
      <c r="CJ68" s="453">
        <v>1.01</v>
      </c>
      <c r="CK68" s="450">
        <v>2019</v>
      </c>
      <c r="CL68" s="442">
        <v>3304</v>
      </c>
      <c r="CM68" s="451">
        <v>-21.03</v>
      </c>
      <c r="CN68" s="442">
        <v>3304</v>
      </c>
      <c r="CO68" s="451">
        <v>-21.03</v>
      </c>
      <c r="CP68" s="452">
        <v>3.31</v>
      </c>
      <c r="CQ68" s="449" t="s">
        <v>1089</v>
      </c>
      <c r="CR68" s="453">
        <v>-11.45</v>
      </c>
      <c r="CS68" s="450">
        <v>2020</v>
      </c>
      <c r="CT68" s="442">
        <v>2720</v>
      </c>
      <c r="CU68" s="451">
        <v>0.36</v>
      </c>
      <c r="CV68" s="442">
        <v>2720</v>
      </c>
      <c r="CW68" s="451">
        <v>0.36</v>
      </c>
      <c r="CX68" s="452">
        <v>2.87</v>
      </c>
      <c r="CY68" s="449" t="s">
        <v>1089</v>
      </c>
      <c r="CZ68" s="453">
        <v>3.36</v>
      </c>
      <c r="DA68" s="450">
        <v>2021</v>
      </c>
      <c r="DB68" s="442">
        <v>2718</v>
      </c>
      <c r="DC68" s="451">
        <v>0.43</v>
      </c>
      <c r="DD68" s="442">
        <v>2718</v>
      </c>
      <c r="DE68" s="451">
        <v>0.43</v>
      </c>
      <c r="DF68" s="452">
        <v>2.87</v>
      </c>
      <c r="DG68" s="449" t="s">
        <v>1089</v>
      </c>
      <c r="DH68" s="453">
        <v>3.36</v>
      </c>
      <c r="DI68" s="454" t="s">
        <v>710</v>
      </c>
      <c r="DJ68" s="465" t="s">
        <v>711</v>
      </c>
      <c r="DK68" s="455" t="s">
        <v>724</v>
      </c>
      <c r="DL68" s="456"/>
    </row>
    <row r="69" spans="1:116">
      <c r="A69" s="458" t="s">
        <v>1278</v>
      </c>
      <c r="B69" s="459" t="s">
        <v>1279</v>
      </c>
      <c r="C69" s="434">
        <v>2019</v>
      </c>
      <c r="D69" s="434" t="s">
        <v>750</v>
      </c>
      <c r="E69" s="460">
        <v>3043086</v>
      </c>
      <c r="F69" s="435">
        <v>3043086</v>
      </c>
      <c r="G69" s="436">
        <v>44774</v>
      </c>
      <c r="H69" s="461" t="s">
        <v>1280</v>
      </c>
      <c r="I69" s="462" t="s">
        <v>1279</v>
      </c>
      <c r="J69" s="463" t="s">
        <v>1281</v>
      </c>
      <c r="K69" s="464" t="s">
        <v>1279</v>
      </c>
      <c r="L69" s="462" t="s">
        <v>1281</v>
      </c>
      <c r="M69" s="463" t="s">
        <v>1280</v>
      </c>
      <c r="N69" s="461" t="s">
        <v>48</v>
      </c>
      <c r="O69" s="463" t="s">
        <v>50</v>
      </c>
      <c r="P69" s="437"/>
      <c r="Q69" s="438"/>
      <c r="R69" s="438" t="s">
        <v>753</v>
      </c>
      <c r="S69" s="439"/>
      <c r="T69" s="440"/>
      <c r="U69" s="441"/>
      <c r="V69" s="441"/>
      <c r="W69" s="442">
        <v>89</v>
      </c>
      <c r="X69" s="443">
        <v>2019</v>
      </c>
      <c r="Y69" s="434">
        <v>2021</v>
      </c>
      <c r="Z69" s="444">
        <v>2021</v>
      </c>
      <c r="AA69" s="445"/>
      <c r="AB69" s="463"/>
      <c r="AC69" s="446" t="s">
        <v>705</v>
      </c>
      <c r="AD69" s="462" t="s">
        <v>1282</v>
      </c>
      <c r="AE69" s="462" t="s">
        <v>1280</v>
      </c>
      <c r="AF69" s="463" t="s">
        <v>1283</v>
      </c>
      <c r="AG69" s="446"/>
      <c r="AH69" s="463"/>
      <c r="AI69" s="447">
        <v>2018</v>
      </c>
      <c r="AJ69" s="441"/>
      <c r="AK69" s="441"/>
      <c r="AL69" s="448"/>
      <c r="AM69" s="449"/>
      <c r="AN69" s="450">
        <v>2021</v>
      </c>
      <c r="AO69" s="442"/>
      <c r="AP69" s="451" t="s">
        <v>207</v>
      </c>
      <c r="AQ69" s="442"/>
      <c r="AR69" s="451" t="s">
        <v>207</v>
      </c>
      <c r="AS69" s="452"/>
      <c r="AT69" s="449"/>
      <c r="AU69" s="453"/>
      <c r="AV69" s="450">
        <v>2019</v>
      </c>
      <c r="AW69" s="442"/>
      <c r="AX69" s="451" t="s">
        <v>207</v>
      </c>
      <c r="AY69" s="442" t="s">
        <v>207</v>
      </c>
      <c r="AZ69" s="451" t="s">
        <v>207</v>
      </c>
      <c r="BA69" s="452"/>
      <c r="BB69" s="449" t="s">
        <v>207</v>
      </c>
      <c r="BC69" s="453" t="s">
        <v>207</v>
      </c>
      <c r="BD69" s="450">
        <v>2020</v>
      </c>
      <c r="BE69" s="442"/>
      <c r="BF69" s="451" t="s">
        <v>207</v>
      </c>
      <c r="BG69" s="442" t="s">
        <v>207</v>
      </c>
      <c r="BH69" s="451" t="s">
        <v>207</v>
      </c>
      <c r="BI69" s="452"/>
      <c r="BJ69" s="449" t="s">
        <v>207</v>
      </c>
      <c r="BK69" s="453" t="s">
        <v>207</v>
      </c>
      <c r="BL69" s="450">
        <v>2021</v>
      </c>
      <c r="BM69" s="442"/>
      <c r="BN69" s="451" t="s">
        <v>207</v>
      </c>
      <c r="BO69" s="442" t="s">
        <v>207</v>
      </c>
      <c r="BP69" s="451" t="s">
        <v>207</v>
      </c>
      <c r="BQ69" s="452"/>
      <c r="BR69" s="449" t="s">
        <v>207</v>
      </c>
      <c r="BS69" s="453" t="s">
        <v>207</v>
      </c>
      <c r="BT69" s="454" t="s">
        <v>207</v>
      </c>
      <c r="BU69" s="465" t="s">
        <v>207</v>
      </c>
      <c r="BV69" s="455" t="s">
        <v>207</v>
      </c>
      <c r="BW69" s="456"/>
      <c r="BX69" s="457">
        <v>2018</v>
      </c>
      <c r="BY69" s="441">
        <v>4475</v>
      </c>
      <c r="BZ69" s="441">
        <v>4475</v>
      </c>
      <c r="CA69" s="448"/>
      <c r="CB69" s="449"/>
      <c r="CC69" s="450">
        <v>2021</v>
      </c>
      <c r="CD69" s="442">
        <v>4408</v>
      </c>
      <c r="CE69" s="451">
        <v>1.49</v>
      </c>
      <c r="CF69" s="442">
        <v>4408</v>
      </c>
      <c r="CG69" s="451">
        <v>1.49</v>
      </c>
      <c r="CH69" s="452"/>
      <c r="CI69" s="449" t="s">
        <v>207</v>
      </c>
      <c r="CJ69" s="453"/>
      <c r="CK69" s="450">
        <v>2019</v>
      </c>
      <c r="CL69" s="442">
        <v>4385</v>
      </c>
      <c r="CM69" s="451">
        <v>2.0099999999999998</v>
      </c>
      <c r="CN69" s="442">
        <v>4385</v>
      </c>
      <c r="CO69" s="451">
        <v>2.0099999999999998</v>
      </c>
      <c r="CP69" s="452"/>
      <c r="CQ69" s="449" t="s">
        <v>207</v>
      </c>
      <c r="CR69" s="453" t="s">
        <v>207</v>
      </c>
      <c r="CS69" s="450">
        <v>2020</v>
      </c>
      <c r="CT69" s="442">
        <v>3469</v>
      </c>
      <c r="CU69" s="451">
        <v>22.48</v>
      </c>
      <c r="CV69" s="442">
        <v>3469</v>
      </c>
      <c r="CW69" s="451">
        <v>22.48</v>
      </c>
      <c r="CX69" s="452"/>
      <c r="CY69" s="449" t="s">
        <v>207</v>
      </c>
      <c r="CZ69" s="453" t="s">
        <v>207</v>
      </c>
      <c r="DA69" s="450">
        <v>2021</v>
      </c>
      <c r="DB69" s="442">
        <v>3206</v>
      </c>
      <c r="DC69" s="451">
        <v>28.35</v>
      </c>
      <c r="DD69" s="442">
        <v>3206</v>
      </c>
      <c r="DE69" s="451">
        <v>28.35</v>
      </c>
      <c r="DF69" s="452" t="s">
        <v>207</v>
      </c>
      <c r="DG69" s="449" t="s">
        <v>207</v>
      </c>
      <c r="DH69" s="453" t="s">
        <v>207</v>
      </c>
      <c r="DI69" s="454" t="s">
        <v>723</v>
      </c>
      <c r="DJ69" s="465" t="s">
        <v>765</v>
      </c>
      <c r="DK69" s="455" t="s">
        <v>724</v>
      </c>
      <c r="DL69" s="456" t="s">
        <v>1284</v>
      </c>
    </row>
    <row r="70" spans="1:116">
      <c r="A70" s="458" t="s">
        <v>1285</v>
      </c>
      <c r="B70" s="459" t="s">
        <v>1286</v>
      </c>
      <c r="C70" s="434">
        <v>2019</v>
      </c>
      <c r="D70" s="434" t="s">
        <v>716</v>
      </c>
      <c r="E70" s="460">
        <v>1009088</v>
      </c>
      <c r="F70" s="435">
        <v>1009088</v>
      </c>
      <c r="G70" s="436">
        <v>44771</v>
      </c>
      <c r="H70" s="461" t="s">
        <v>1287</v>
      </c>
      <c r="I70" s="462" t="s">
        <v>1288</v>
      </c>
      <c r="J70" s="463" t="s">
        <v>1289</v>
      </c>
      <c r="K70" s="464" t="s">
        <v>1288</v>
      </c>
      <c r="L70" s="462" t="s">
        <v>1289</v>
      </c>
      <c r="M70" s="463" t="s">
        <v>1290</v>
      </c>
      <c r="N70" s="461" t="s">
        <v>12</v>
      </c>
      <c r="O70" s="463" t="s">
        <v>13</v>
      </c>
      <c r="P70" s="437" t="s">
        <v>719</v>
      </c>
      <c r="Q70" s="438"/>
      <c r="R70" s="438"/>
      <c r="S70" s="439"/>
      <c r="T70" s="440">
        <v>2280.191358</v>
      </c>
      <c r="U70" s="441">
        <v>1</v>
      </c>
      <c r="V70" s="441">
        <v>1</v>
      </c>
      <c r="W70" s="442"/>
      <c r="X70" s="443">
        <v>2019</v>
      </c>
      <c r="Y70" s="434">
        <v>2021</v>
      </c>
      <c r="Z70" s="444">
        <v>2021</v>
      </c>
      <c r="AA70" s="445"/>
      <c r="AB70" s="463"/>
      <c r="AC70" s="446" t="s">
        <v>705</v>
      </c>
      <c r="AD70" s="462" t="s">
        <v>1291</v>
      </c>
      <c r="AE70" s="462" t="s">
        <v>1292</v>
      </c>
      <c r="AF70" s="463" t="s">
        <v>1293</v>
      </c>
      <c r="AG70" s="446"/>
      <c r="AH70" s="463"/>
      <c r="AI70" s="447">
        <v>2018</v>
      </c>
      <c r="AJ70" s="441">
        <v>5182</v>
      </c>
      <c r="AK70" s="441">
        <v>5101</v>
      </c>
      <c r="AL70" s="448"/>
      <c r="AM70" s="449"/>
      <c r="AN70" s="450">
        <v>2021</v>
      </c>
      <c r="AO70" s="442">
        <v>5026</v>
      </c>
      <c r="AP70" s="451">
        <v>3.01</v>
      </c>
      <c r="AQ70" s="442">
        <v>4947</v>
      </c>
      <c r="AR70" s="451">
        <v>3.01</v>
      </c>
      <c r="AS70" s="452"/>
      <c r="AT70" s="449"/>
      <c r="AU70" s="453"/>
      <c r="AV70" s="450">
        <v>2019</v>
      </c>
      <c r="AW70" s="442">
        <v>5391</v>
      </c>
      <c r="AX70" s="451">
        <v>-4.04</v>
      </c>
      <c r="AY70" s="442">
        <v>5265</v>
      </c>
      <c r="AZ70" s="451">
        <v>-3.22</v>
      </c>
      <c r="BA70" s="452"/>
      <c r="BB70" s="449" t="s">
        <v>207</v>
      </c>
      <c r="BC70" s="453" t="s">
        <v>207</v>
      </c>
      <c r="BD70" s="450">
        <v>2020</v>
      </c>
      <c r="BE70" s="442">
        <v>4733</v>
      </c>
      <c r="BF70" s="451">
        <v>8.66</v>
      </c>
      <c r="BG70" s="442">
        <v>4546</v>
      </c>
      <c r="BH70" s="451">
        <v>10.88</v>
      </c>
      <c r="BI70" s="452"/>
      <c r="BJ70" s="449" t="s">
        <v>207</v>
      </c>
      <c r="BK70" s="453" t="s">
        <v>207</v>
      </c>
      <c r="BL70" s="450">
        <v>2021</v>
      </c>
      <c r="BM70" s="442">
        <v>4240</v>
      </c>
      <c r="BN70" s="451">
        <v>18.170000000000002</v>
      </c>
      <c r="BO70" s="442">
        <v>4220</v>
      </c>
      <c r="BP70" s="451">
        <v>17.27</v>
      </c>
      <c r="BQ70" s="452"/>
      <c r="BR70" s="449" t="s">
        <v>207</v>
      </c>
      <c r="BS70" s="453" t="s">
        <v>207</v>
      </c>
      <c r="BT70" s="454" t="s">
        <v>723</v>
      </c>
      <c r="BU70" s="465" t="s">
        <v>765</v>
      </c>
      <c r="BV70" s="455" t="s">
        <v>724</v>
      </c>
      <c r="BW70" s="456" t="s">
        <v>1294</v>
      </c>
      <c r="BX70" s="457">
        <v>2018</v>
      </c>
      <c r="BY70" s="441"/>
      <c r="BZ70" s="441"/>
      <c r="CA70" s="448"/>
      <c r="CB70" s="449"/>
      <c r="CC70" s="450">
        <v>2021</v>
      </c>
      <c r="CD70" s="442"/>
      <c r="CE70" s="451" t="s">
        <v>207</v>
      </c>
      <c r="CF70" s="442"/>
      <c r="CG70" s="451" t="s">
        <v>207</v>
      </c>
      <c r="CH70" s="452"/>
      <c r="CI70" s="449" t="s">
        <v>207</v>
      </c>
      <c r="CJ70" s="453"/>
      <c r="CK70" s="450">
        <v>2019</v>
      </c>
      <c r="CL70" s="442"/>
      <c r="CM70" s="451" t="s">
        <v>207</v>
      </c>
      <c r="CN70" s="442" t="s">
        <v>207</v>
      </c>
      <c r="CO70" s="451" t="s">
        <v>207</v>
      </c>
      <c r="CP70" s="452"/>
      <c r="CQ70" s="449" t="s">
        <v>207</v>
      </c>
      <c r="CR70" s="453" t="s">
        <v>207</v>
      </c>
      <c r="CS70" s="450">
        <v>2020</v>
      </c>
      <c r="CT70" s="442"/>
      <c r="CU70" s="451" t="s">
        <v>207</v>
      </c>
      <c r="CV70" s="442" t="s">
        <v>207</v>
      </c>
      <c r="CW70" s="451" t="s">
        <v>207</v>
      </c>
      <c r="CX70" s="452"/>
      <c r="CY70" s="449" t="s">
        <v>207</v>
      </c>
      <c r="CZ70" s="453" t="s">
        <v>207</v>
      </c>
      <c r="DA70" s="450">
        <v>2021</v>
      </c>
      <c r="DB70" s="442"/>
      <c r="DC70" s="451" t="s">
        <v>207</v>
      </c>
      <c r="DD70" s="442" t="s">
        <v>207</v>
      </c>
      <c r="DE70" s="451" t="s">
        <v>207</v>
      </c>
      <c r="DF70" s="452"/>
      <c r="DG70" s="449" t="s">
        <v>207</v>
      </c>
      <c r="DH70" s="453" t="s">
        <v>207</v>
      </c>
      <c r="DI70" s="454" t="s">
        <v>207</v>
      </c>
      <c r="DJ70" s="465" t="s">
        <v>207</v>
      </c>
      <c r="DK70" s="455" t="s">
        <v>207</v>
      </c>
      <c r="DL70" s="456"/>
    </row>
    <row r="71" spans="1:116">
      <c r="A71" s="458" t="s">
        <v>1295</v>
      </c>
      <c r="B71" s="459" t="s">
        <v>1296</v>
      </c>
      <c r="C71" s="434">
        <v>2019</v>
      </c>
      <c r="D71" s="434" t="s">
        <v>750</v>
      </c>
      <c r="E71" s="460">
        <v>3059089</v>
      </c>
      <c r="F71" s="435">
        <v>3059089</v>
      </c>
      <c r="G71" s="436">
        <v>44766</v>
      </c>
      <c r="H71" s="461" t="s">
        <v>1297</v>
      </c>
      <c r="I71" s="462" t="s">
        <v>1296</v>
      </c>
      <c r="J71" s="463" t="s">
        <v>1298</v>
      </c>
      <c r="K71" s="464" t="s">
        <v>1296</v>
      </c>
      <c r="L71" s="462" t="s">
        <v>1298</v>
      </c>
      <c r="M71" s="463" t="s">
        <v>1297</v>
      </c>
      <c r="N71" s="461" t="s">
        <v>57</v>
      </c>
      <c r="O71" s="463" t="s">
        <v>67</v>
      </c>
      <c r="P71" s="437"/>
      <c r="Q71" s="438"/>
      <c r="R71" s="438" t="s">
        <v>753</v>
      </c>
      <c r="S71" s="439"/>
      <c r="T71" s="440"/>
      <c r="U71" s="441"/>
      <c r="V71" s="441"/>
      <c r="W71" s="442">
        <v>179</v>
      </c>
      <c r="X71" s="443">
        <v>2019</v>
      </c>
      <c r="Y71" s="434">
        <v>2021</v>
      </c>
      <c r="Z71" s="444">
        <v>2021</v>
      </c>
      <c r="AA71" s="445"/>
      <c r="AB71" s="463"/>
      <c r="AC71" s="446" t="s">
        <v>705</v>
      </c>
      <c r="AD71" s="462" t="s">
        <v>1299</v>
      </c>
      <c r="AE71" s="462" t="s">
        <v>1297</v>
      </c>
      <c r="AF71" s="463" t="s">
        <v>1300</v>
      </c>
      <c r="AG71" s="446"/>
      <c r="AH71" s="463"/>
      <c r="AI71" s="447">
        <v>2018</v>
      </c>
      <c r="AJ71" s="441"/>
      <c r="AK71" s="441"/>
      <c r="AL71" s="448"/>
      <c r="AM71" s="449"/>
      <c r="AN71" s="450">
        <v>2021</v>
      </c>
      <c r="AO71" s="442"/>
      <c r="AP71" s="451" t="s">
        <v>207</v>
      </c>
      <c r="AQ71" s="442"/>
      <c r="AR71" s="451" t="s">
        <v>207</v>
      </c>
      <c r="AS71" s="452"/>
      <c r="AT71" s="449"/>
      <c r="AU71" s="453"/>
      <c r="AV71" s="450">
        <v>2019</v>
      </c>
      <c r="AW71" s="442"/>
      <c r="AX71" s="451" t="s">
        <v>207</v>
      </c>
      <c r="AY71" s="442" t="s">
        <v>207</v>
      </c>
      <c r="AZ71" s="451" t="s">
        <v>207</v>
      </c>
      <c r="BA71" s="452"/>
      <c r="BB71" s="449" t="s">
        <v>207</v>
      </c>
      <c r="BC71" s="453" t="s">
        <v>207</v>
      </c>
      <c r="BD71" s="450">
        <v>2020</v>
      </c>
      <c r="BE71" s="442"/>
      <c r="BF71" s="451" t="s">
        <v>207</v>
      </c>
      <c r="BG71" s="442" t="s">
        <v>207</v>
      </c>
      <c r="BH71" s="451" t="s">
        <v>207</v>
      </c>
      <c r="BI71" s="452"/>
      <c r="BJ71" s="449" t="s">
        <v>207</v>
      </c>
      <c r="BK71" s="453" t="s">
        <v>207</v>
      </c>
      <c r="BL71" s="450">
        <v>2021</v>
      </c>
      <c r="BM71" s="442"/>
      <c r="BN71" s="451" t="s">
        <v>207</v>
      </c>
      <c r="BO71" s="442" t="s">
        <v>207</v>
      </c>
      <c r="BP71" s="451" t="s">
        <v>207</v>
      </c>
      <c r="BQ71" s="452"/>
      <c r="BR71" s="449" t="s">
        <v>207</v>
      </c>
      <c r="BS71" s="453" t="s">
        <v>207</v>
      </c>
      <c r="BT71" s="454" t="s">
        <v>207</v>
      </c>
      <c r="BU71" s="465" t="s">
        <v>207</v>
      </c>
      <c r="BV71" s="455" t="s">
        <v>207</v>
      </c>
      <c r="BW71" s="456"/>
      <c r="BX71" s="457">
        <v>2018</v>
      </c>
      <c r="BY71" s="441">
        <v>170</v>
      </c>
      <c r="BZ71" s="441">
        <v>170</v>
      </c>
      <c r="CA71" s="448">
        <v>0.48</v>
      </c>
      <c r="CB71" s="449" t="s">
        <v>1301</v>
      </c>
      <c r="CC71" s="450">
        <v>2021</v>
      </c>
      <c r="CD71" s="442">
        <v>168.3</v>
      </c>
      <c r="CE71" s="451">
        <v>0.99</v>
      </c>
      <c r="CF71" s="442">
        <v>168.3</v>
      </c>
      <c r="CG71" s="451">
        <v>0.99</v>
      </c>
      <c r="CH71" s="452">
        <v>0.47520000000000001</v>
      </c>
      <c r="CI71" s="449" t="s">
        <v>1301</v>
      </c>
      <c r="CJ71" s="453">
        <v>0.99</v>
      </c>
      <c r="CK71" s="450">
        <v>2019</v>
      </c>
      <c r="CL71" s="442">
        <v>212</v>
      </c>
      <c r="CM71" s="451">
        <v>-24.71</v>
      </c>
      <c r="CN71" s="442">
        <v>212</v>
      </c>
      <c r="CO71" s="451">
        <v>-24.71</v>
      </c>
      <c r="CP71" s="452">
        <v>0.55000000000000004</v>
      </c>
      <c r="CQ71" s="449" t="s">
        <v>1301</v>
      </c>
      <c r="CR71" s="453">
        <v>-14.59</v>
      </c>
      <c r="CS71" s="450">
        <v>2020</v>
      </c>
      <c r="CT71" s="442">
        <v>232</v>
      </c>
      <c r="CU71" s="451">
        <v>-36.479999999999997</v>
      </c>
      <c r="CV71" s="442">
        <v>232</v>
      </c>
      <c r="CW71" s="451">
        <v>-36.479999999999997</v>
      </c>
      <c r="CX71" s="452">
        <v>0.61</v>
      </c>
      <c r="CY71" s="449" t="s">
        <v>1301</v>
      </c>
      <c r="CZ71" s="453">
        <v>-27.09</v>
      </c>
      <c r="DA71" s="450">
        <v>2021</v>
      </c>
      <c r="DB71" s="442">
        <v>207</v>
      </c>
      <c r="DC71" s="451">
        <v>-21.77</v>
      </c>
      <c r="DD71" s="442">
        <v>207</v>
      </c>
      <c r="DE71" s="451">
        <v>-21.77</v>
      </c>
      <c r="DF71" s="452">
        <v>0.79</v>
      </c>
      <c r="DG71" s="449" t="s">
        <v>1301</v>
      </c>
      <c r="DH71" s="453">
        <v>-64.59</v>
      </c>
      <c r="DI71" s="454" t="s">
        <v>755</v>
      </c>
      <c r="DJ71" s="465" t="s">
        <v>711</v>
      </c>
      <c r="DK71" s="455" t="s">
        <v>733</v>
      </c>
      <c r="DL71" s="456" t="s">
        <v>1302</v>
      </c>
    </row>
    <row r="72" spans="1:116">
      <c r="A72" s="458" t="s">
        <v>1303</v>
      </c>
      <c r="B72" s="459" t="s">
        <v>1304</v>
      </c>
      <c r="C72" s="434">
        <v>2019</v>
      </c>
      <c r="D72" s="434" t="s">
        <v>716</v>
      </c>
      <c r="E72" s="460">
        <v>1069090</v>
      </c>
      <c r="F72" s="435">
        <v>1069090</v>
      </c>
      <c r="G72" s="436">
        <v>44771</v>
      </c>
      <c r="H72" s="461" t="s">
        <v>1305</v>
      </c>
      <c r="I72" s="462" t="s">
        <v>1304</v>
      </c>
      <c r="J72" s="463" t="s">
        <v>1306</v>
      </c>
      <c r="K72" s="464" t="s">
        <v>1304</v>
      </c>
      <c r="L72" s="462" t="s">
        <v>1307</v>
      </c>
      <c r="M72" s="463" t="s">
        <v>1305</v>
      </c>
      <c r="N72" s="461" t="s">
        <v>77</v>
      </c>
      <c r="O72" s="463" t="s">
        <v>79</v>
      </c>
      <c r="P72" s="437" t="s">
        <v>719</v>
      </c>
      <c r="Q72" s="438"/>
      <c r="R72" s="438"/>
      <c r="S72" s="439"/>
      <c r="T72" s="440">
        <v>17382</v>
      </c>
      <c r="U72" s="441">
        <v>42</v>
      </c>
      <c r="V72" s="441">
        <v>6</v>
      </c>
      <c r="W72" s="442"/>
      <c r="X72" s="443">
        <v>2019</v>
      </c>
      <c r="Y72" s="434">
        <v>2021</v>
      </c>
      <c r="Z72" s="444">
        <v>2021</v>
      </c>
      <c r="AA72" s="445"/>
      <c r="AB72" s="463"/>
      <c r="AC72" s="446" t="s">
        <v>705</v>
      </c>
      <c r="AD72" s="462" t="s">
        <v>1308</v>
      </c>
      <c r="AE72" s="462" t="s">
        <v>1309</v>
      </c>
      <c r="AF72" s="463" t="s">
        <v>1310</v>
      </c>
      <c r="AG72" s="446"/>
      <c r="AH72" s="463"/>
      <c r="AI72" s="447">
        <v>2018</v>
      </c>
      <c r="AJ72" s="441">
        <v>33323</v>
      </c>
      <c r="AK72" s="441">
        <v>32798</v>
      </c>
      <c r="AL72" s="448">
        <v>63.91</v>
      </c>
      <c r="AM72" s="449" t="s">
        <v>944</v>
      </c>
      <c r="AN72" s="450">
        <v>2021</v>
      </c>
      <c r="AO72" s="442">
        <v>32323.309999999998</v>
      </c>
      <c r="AP72" s="451">
        <v>3</v>
      </c>
      <c r="AQ72" s="442">
        <v>31814.059999999998</v>
      </c>
      <c r="AR72" s="451">
        <v>3</v>
      </c>
      <c r="AS72" s="452">
        <v>61.992699999999992</v>
      </c>
      <c r="AT72" s="449" t="s">
        <v>944</v>
      </c>
      <c r="AU72" s="453">
        <v>3</v>
      </c>
      <c r="AV72" s="450">
        <v>2019</v>
      </c>
      <c r="AW72" s="442">
        <v>33404</v>
      </c>
      <c r="AX72" s="451">
        <v>-0.25</v>
      </c>
      <c r="AY72" s="442">
        <v>32514</v>
      </c>
      <c r="AZ72" s="451">
        <v>0.86</v>
      </c>
      <c r="BA72" s="452">
        <v>64.069999999999993</v>
      </c>
      <c r="BB72" s="449" t="s">
        <v>944</v>
      </c>
      <c r="BC72" s="453">
        <v>-0.26</v>
      </c>
      <c r="BD72" s="450">
        <v>2020</v>
      </c>
      <c r="BE72" s="442">
        <v>31587</v>
      </c>
      <c r="BF72" s="451">
        <v>5.2</v>
      </c>
      <c r="BG72" s="442">
        <v>30162</v>
      </c>
      <c r="BH72" s="451">
        <v>8.0299999999999994</v>
      </c>
      <c r="BI72" s="452">
        <v>60.15</v>
      </c>
      <c r="BJ72" s="449" t="s">
        <v>944</v>
      </c>
      <c r="BK72" s="453">
        <v>5.88</v>
      </c>
      <c r="BL72" s="450">
        <v>2021</v>
      </c>
      <c r="BM72" s="442">
        <v>30365</v>
      </c>
      <c r="BN72" s="451">
        <v>8.8699999999999992</v>
      </c>
      <c r="BO72" s="442">
        <v>29332</v>
      </c>
      <c r="BP72" s="451">
        <v>10.56</v>
      </c>
      <c r="BQ72" s="452">
        <v>57.75</v>
      </c>
      <c r="BR72" s="449" t="s">
        <v>944</v>
      </c>
      <c r="BS72" s="453">
        <v>9.6300000000000008</v>
      </c>
      <c r="BT72" s="454" t="s">
        <v>723</v>
      </c>
      <c r="BU72" s="465" t="s">
        <v>765</v>
      </c>
      <c r="BV72" s="455" t="s">
        <v>724</v>
      </c>
      <c r="BW72" s="456" t="s">
        <v>1311</v>
      </c>
      <c r="BX72" s="457">
        <v>2018</v>
      </c>
      <c r="BY72" s="441"/>
      <c r="BZ72" s="441"/>
      <c r="CA72" s="448"/>
      <c r="CB72" s="449"/>
      <c r="CC72" s="450">
        <v>2021</v>
      </c>
      <c r="CD72" s="442"/>
      <c r="CE72" s="451" t="s">
        <v>207</v>
      </c>
      <c r="CF72" s="442"/>
      <c r="CG72" s="451" t="s">
        <v>207</v>
      </c>
      <c r="CH72" s="452"/>
      <c r="CI72" s="449" t="s">
        <v>207</v>
      </c>
      <c r="CJ72" s="453"/>
      <c r="CK72" s="450">
        <v>2019</v>
      </c>
      <c r="CL72" s="442"/>
      <c r="CM72" s="451" t="s">
        <v>207</v>
      </c>
      <c r="CN72" s="442" t="s">
        <v>207</v>
      </c>
      <c r="CO72" s="451" t="s">
        <v>207</v>
      </c>
      <c r="CP72" s="452"/>
      <c r="CQ72" s="449" t="s">
        <v>207</v>
      </c>
      <c r="CR72" s="453" t="s">
        <v>207</v>
      </c>
      <c r="CS72" s="450">
        <v>2020</v>
      </c>
      <c r="CT72" s="442"/>
      <c r="CU72" s="451" t="s">
        <v>207</v>
      </c>
      <c r="CV72" s="442" t="s">
        <v>207</v>
      </c>
      <c r="CW72" s="451" t="s">
        <v>207</v>
      </c>
      <c r="CX72" s="452"/>
      <c r="CY72" s="449" t="s">
        <v>207</v>
      </c>
      <c r="CZ72" s="453" t="s">
        <v>207</v>
      </c>
      <c r="DA72" s="450">
        <v>2021</v>
      </c>
      <c r="DB72" s="442"/>
      <c r="DC72" s="451" t="s">
        <v>207</v>
      </c>
      <c r="DD72" s="442" t="s">
        <v>207</v>
      </c>
      <c r="DE72" s="451" t="s">
        <v>207</v>
      </c>
      <c r="DF72" s="452"/>
      <c r="DG72" s="449" t="s">
        <v>207</v>
      </c>
      <c r="DH72" s="453" t="s">
        <v>207</v>
      </c>
      <c r="DI72" s="454" t="s">
        <v>207</v>
      </c>
      <c r="DJ72" s="465" t="s">
        <v>207</v>
      </c>
      <c r="DK72" s="455" t="s">
        <v>207</v>
      </c>
      <c r="DL72" s="456"/>
    </row>
    <row r="73" spans="1:116">
      <c r="A73" s="458" t="s">
        <v>1312</v>
      </c>
      <c r="B73" s="459" t="s">
        <v>1313</v>
      </c>
      <c r="C73" s="434">
        <v>2019</v>
      </c>
      <c r="D73" s="434" t="s">
        <v>716</v>
      </c>
      <c r="E73" s="460">
        <v>1075091</v>
      </c>
      <c r="F73" s="435">
        <v>1075091</v>
      </c>
      <c r="G73" s="436">
        <v>44768</v>
      </c>
      <c r="H73" s="461" t="s">
        <v>1314</v>
      </c>
      <c r="I73" s="462" t="s">
        <v>1313</v>
      </c>
      <c r="J73" s="463" t="s">
        <v>1315</v>
      </c>
      <c r="K73" s="464" t="s">
        <v>1313</v>
      </c>
      <c r="L73" s="462" t="s">
        <v>1316</v>
      </c>
      <c r="M73" s="463" t="s">
        <v>1314</v>
      </c>
      <c r="N73" s="461" t="s">
        <v>86</v>
      </c>
      <c r="O73" s="463" t="s">
        <v>87</v>
      </c>
      <c r="P73" s="437" t="s">
        <v>719</v>
      </c>
      <c r="Q73" s="438"/>
      <c r="R73" s="438"/>
      <c r="S73" s="439"/>
      <c r="T73" s="440">
        <v>4282.829670000001</v>
      </c>
      <c r="U73" s="441">
        <v>1</v>
      </c>
      <c r="V73" s="441">
        <v>1</v>
      </c>
      <c r="W73" s="442"/>
      <c r="X73" s="443">
        <v>2019</v>
      </c>
      <c r="Y73" s="434">
        <v>2021</v>
      </c>
      <c r="Z73" s="444">
        <v>2021</v>
      </c>
      <c r="AA73" s="445"/>
      <c r="AB73" s="463"/>
      <c r="AC73" s="446" t="s">
        <v>705</v>
      </c>
      <c r="AD73" s="462" t="s">
        <v>1317</v>
      </c>
      <c r="AE73" s="462" t="s">
        <v>1318</v>
      </c>
      <c r="AF73" s="463" t="s">
        <v>1319</v>
      </c>
      <c r="AG73" s="446"/>
      <c r="AH73" s="463"/>
      <c r="AI73" s="447">
        <v>2018</v>
      </c>
      <c r="AJ73" s="441">
        <v>9059</v>
      </c>
      <c r="AK73" s="441">
        <v>8919</v>
      </c>
      <c r="AL73" s="448"/>
      <c r="AM73" s="449"/>
      <c r="AN73" s="450">
        <v>2021</v>
      </c>
      <c r="AO73" s="442">
        <v>8787</v>
      </c>
      <c r="AP73" s="451">
        <v>3</v>
      </c>
      <c r="AQ73" s="442">
        <v>8787</v>
      </c>
      <c r="AR73" s="451">
        <v>1.47</v>
      </c>
      <c r="AS73" s="452"/>
      <c r="AT73" s="449"/>
      <c r="AU73" s="453"/>
      <c r="AV73" s="450">
        <v>2019</v>
      </c>
      <c r="AW73" s="442">
        <v>8767</v>
      </c>
      <c r="AX73" s="451">
        <v>3.22</v>
      </c>
      <c r="AY73" s="442">
        <v>8557</v>
      </c>
      <c r="AZ73" s="451">
        <v>4.05</v>
      </c>
      <c r="BA73" s="452"/>
      <c r="BB73" s="449" t="s">
        <v>207</v>
      </c>
      <c r="BC73" s="453" t="s">
        <v>207</v>
      </c>
      <c r="BD73" s="450">
        <v>2020</v>
      </c>
      <c r="BE73" s="442">
        <v>6986</v>
      </c>
      <c r="BF73" s="451">
        <v>22.88</v>
      </c>
      <c r="BG73" s="442">
        <v>6706</v>
      </c>
      <c r="BH73" s="451">
        <v>24.81</v>
      </c>
      <c r="BI73" s="452"/>
      <c r="BJ73" s="449" t="s">
        <v>207</v>
      </c>
      <c r="BK73" s="453" t="s">
        <v>207</v>
      </c>
      <c r="BL73" s="450">
        <v>2021</v>
      </c>
      <c r="BM73" s="442">
        <v>7250</v>
      </c>
      <c r="BN73" s="451">
        <v>19.96</v>
      </c>
      <c r="BO73" s="442">
        <v>3174</v>
      </c>
      <c r="BP73" s="451">
        <v>64.41</v>
      </c>
      <c r="BQ73" s="452"/>
      <c r="BR73" s="449" t="s">
        <v>207</v>
      </c>
      <c r="BS73" s="453" t="s">
        <v>207</v>
      </c>
      <c r="BT73" s="454" t="s">
        <v>723</v>
      </c>
      <c r="BU73" s="465" t="s">
        <v>765</v>
      </c>
      <c r="BV73" s="455" t="s">
        <v>733</v>
      </c>
      <c r="BW73" s="456" t="s">
        <v>1320</v>
      </c>
      <c r="BX73" s="457">
        <v>2018</v>
      </c>
      <c r="BY73" s="441"/>
      <c r="BZ73" s="441"/>
      <c r="CA73" s="448"/>
      <c r="CB73" s="449"/>
      <c r="CC73" s="450">
        <v>2021</v>
      </c>
      <c r="CD73" s="442"/>
      <c r="CE73" s="451" t="s">
        <v>207</v>
      </c>
      <c r="CF73" s="442"/>
      <c r="CG73" s="451" t="s">
        <v>207</v>
      </c>
      <c r="CH73" s="452"/>
      <c r="CI73" s="449" t="s">
        <v>207</v>
      </c>
      <c r="CJ73" s="453"/>
      <c r="CK73" s="450">
        <v>2019</v>
      </c>
      <c r="CL73" s="442"/>
      <c r="CM73" s="451" t="s">
        <v>207</v>
      </c>
      <c r="CN73" s="442" t="s">
        <v>207</v>
      </c>
      <c r="CO73" s="451" t="s">
        <v>207</v>
      </c>
      <c r="CP73" s="452"/>
      <c r="CQ73" s="449" t="s">
        <v>207</v>
      </c>
      <c r="CR73" s="453" t="s">
        <v>207</v>
      </c>
      <c r="CS73" s="450">
        <v>2020</v>
      </c>
      <c r="CT73" s="442"/>
      <c r="CU73" s="451" t="s">
        <v>207</v>
      </c>
      <c r="CV73" s="442" t="s">
        <v>207</v>
      </c>
      <c r="CW73" s="451" t="s">
        <v>207</v>
      </c>
      <c r="CX73" s="452"/>
      <c r="CY73" s="449" t="s">
        <v>207</v>
      </c>
      <c r="CZ73" s="453" t="s">
        <v>207</v>
      </c>
      <c r="DA73" s="450">
        <v>2021</v>
      </c>
      <c r="DB73" s="442"/>
      <c r="DC73" s="451" t="s">
        <v>207</v>
      </c>
      <c r="DD73" s="442" t="s">
        <v>207</v>
      </c>
      <c r="DE73" s="451" t="s">
        <v>207</v>
      </c>
      <c r="DF73" s="452"/>
      <c r="DG73" s="449" t="s">
        <v>207</v>
      </c>
      <c r="DH73" s="453" t="s">
        <v>207</v>
      </c>
      <c r="DI73" s="454" t="s">
        <v>207</v>
      </c>
      <c r="DJ73" s="465" t="s">
        <v>207</v>
      </c>
      <c r="DK73" s="455" t="s">
        <v>207</v>
      </c>
      <c r="DL73" s="456"/>
    </row>
    <row r="74" spans="1:116">
      <c r="A74" s="458" t="s">
        <v>1321</v>
      </c>
      <c r="B74" s="459" t="s">
        <v>1322</v>
      </c>
      <c r="C74" s="434">
        <v>2019</v>
      </c>
      <c r="D74" s="434" t="s">
        <v>716</v>
      </c>
      <c r="E74" s="460">
        <v>1071092</v>
      </c>
      <c r="F74" s="435">
        <v>1071092</v>
      </c>
      <c r="G74" s="436">
        <v>44768</v>
      </c>
      <c r="H74" s="461" t="s">
        <v>1323</v>
      </c>
      <c r="I74" s="462" t="s">
        <v>1322</v>
      </c>
      <c r="J74" s="463" t="s">
        <v>1324</v>
      </c>
      <c r="K74" s="464" t="s">
        <v>1322</v>
      </c>
      <c r="L74" s="462" t="s">
        <v>1324</v>
      </c>
      <c r="M74" s="463" t="s">
        <v>1323</v>
      </c>
      <c r="N74" s="461" t="s">
        <v>81</v>
      </c>
      <c r="O74" s="463" t="s">
        <v>82</v>
      </c>
      <c r="P74" s="437" t="s">
        <v>719</v>
      </c>
      <c r="Q74" s="438"/>
      <c r="R74" s="438"/>
      <c r="S74" s="439"/>
      <c r="T74" s="440">
        <v>1758.477948</v>
      </c>
      <c r="U74" s="441">
        <v>2</v>
      </c>
      <c r="V74" s="441">
        <v>1</v>
      </c>
      <c r="W74" s="442"/>
      <c r="X74" s="443">
        <v>2019</v>
      </c>
      <c r="Y74" s="434">
        <v>2021</v>
      </c>
      <c r="Z74" s="444">
        <v>2021</v>
      </c>
      <c r="AA74" s="445" t="s">
        <v>705</v>
      </c>
      <c r="AB74" s="463" t="s">
        <v>1325</v>
      </c>
      <c r="AC74" s="446"/>
      <c r="AD74" s="462"/>
      <c r="AE74" s="462"/>
      <c r="AF74" s="463"/>
      <c r="AG74" s="446"/>
      <c r="AH74" s="463"/>
      <c r="AI74" s="447">
        <v>2018</v>
      </c>
      <c r="AJ74" s="441">
        <v>2937</v>
      </c>
      <c r="AK74" s="441">
        <v>3462</v>
      </c>
      <c r="AL74" s="448">
        <v>46</v>
      </c>
      <c r="AM74" s="449" t="s">
        <v>1326</v>
      </c>
      <c r="AN74" s="450">
        <v>2021</v>
      </c>
      <c r="AO74" s="442">
        <v>2849</v>
      </c>
      <c r="AP74" s="451">
        <v>2.99</v>
      </c>
      <c r="AQ74" s="442">
        <v>3358.14</v>
      </c>
      <c r="AR74" s="451">
        <v>3</v>
      </c>
      <c r="AS74" s="452">
        <v>44.62</v>
      </c>
      <c r="AT74" s="449" t="s">
        <v>1326</v>
      </c>
      <c r="AU74" s="453">
        <v>3</v>
      </c>
      <c r="AV74" s="450">
        <v>2019</v>
      </c>
      <c r="AW74" s="442">
        <v>2958</v>
      </c>
      <c r="AX74" s="451">
        <v>-0.72</v>
      </c>
      <c r="AY74" s="442">
        <v>3170</v>
      </c>
      <c r="AZ74" s="451">
        <v>8.43</v>
      </c>
      <c r="BA74" s="452">
        <v>42.05</v>
      </c>
      <c r="BB74" s="449" t="s">
        <v>1326</v>
      </c>
      <c r="BC74" s="453">
        <v>8.58</v>
      </c>
      <c r="BD74" s="450">
        <v>2020</v>
      </c>
      <c r="BE74" s="442">
        <v>3015</v>
      </c>
      <c r="BF74" s="451">
        <v>-2.66</v>
      </c>
      <c r="BG74" s="442">
        <v>3165</v>
      </c>
      <c r="BH74" s="451">
        <v>8.57</v>
      </c>
      <c r="BI74" s="452">
        <v>38.54</v>
      </c>
      <c r="BJ74" s="449" t="s">
        <v>1326</v>
      </c>
      <c r="BK74" s="453">
        <v>16.21</v>
      </c>
      <c r="BL74" s="450">
        <v>2021</v>
      </c>
      <c r="BM74" s="442">
        <v>3425</v>
      </c>
      <c r="BN74" s="451">
        <v>-16.62</v>
      </c>
      <c r="BO74" s="442">
        <v>3376</v>
      </c>
      <c r="BP74" s="451">
        <v>2.48</v>
      </c>
      <c r="BQ74" s="452">
        <v>32.58</v>
      </c>
      <c r="BR74" s="449" t="s">
        <v>1326</v>
      </c>
      <c r="BS74" s="453">
        <v>29.17</v>
      </c>
      <c r="BT74" s="454" t="s">
        <v>723</v>
      </c>
      <c r="BU74" s="465" t="s">
        <v>765</v>
      </c>
      <c r="BV74" s="455" t="s">
        <v>712</v>
      </c>
      <c r="BW74" s="456"/>
      <c r="BX74" s="457">
        <v>2018</v>
      </c>
      <c r="BY74" s="441"/>
      <c r="BZ74" s="441"/>
      <c r="CA74" s="448"/>
      <c r="CB74" s="449"/>
      <c r="CC74" s="450">
        <v>2021</v>
      </c>
      <c r="CD74" s="442"/>
      <c r="CE74" s="451" t="s">
        <v>207</v>
      </c>
      <c r="CF74" s="442"/>
      <c r="CG74" s="451" t="s">
        <v>207</v>
      </c>
      <c r="CH74" s="452"/>
      <c r="CI74" s="449" t="s">
        <v>207</v>
      </c>
      <c r="CJ74" s="453"/>
      <c r="CK74" s="450">
        <v>2019</v>
      </c>
      <c r="CL74" s="442"/>
      <c r="CM74" s="451" t="s">
        <v>207</v>
      </c>
      <c r="CN74" s="442" t="s">
        <v>207</v>
      </c>
      <c r="CO74" s="451" t="s">
        <v>207</v>
      </c>
      <c r="CP74" s="452"/>
      <c r="CQ74" s="449" t="s">
        <v>207</v>
      </c>
      <c r="CR74" s="453" t="s">
        <v>207</v>
      </c>
      <c r="CS74" s="450">
        <v>2020</v>
      </c>
      <c r="CT74" s="442"/>
      <c r="CU74" s="451" t="s">
        <v>207</v>
      </c>
      <c r="CV74" s="442" t="s">
        <v>207</v>
      </c>
      <c r="CW74" s="451" t="s">
        <v>207</v>
      </c>
      <c r="CX74" s="452"/>
      <c r="CY74" s="449" t="s">
        <v>207</v>
      </c>
      <c r="CZ74" s="453" t="s">
        <v>207</v>
      </c>
      <c r="DA74" s="450">
        <v>2021</v>
      </c>
      <c r="DB74" s="442"/>
      <c r="DC74" s="451" t="s">
        <v>207</v>
      </c>
      <c r="DD74" s="442" t="s">
        <v>207</v>
      </c>
      <c r="DE74" s="451" t="s">
        <v>207</v>
      </c>
      <c r="DF74" s="452"/>
      <c r="DG74" s="449" t="s">
        <v>207</v>
      </c>
      <c r="DH74" s="453" t="s">
        <v>207</v>
      </c>
      <c r="DI74" s="454" t="s">
        <v>207</v>
      </c>
      <c r="DJ74" s="465" t="s">
        <v>207</v>
      </c>
      <c r="DK74" s="455" t="s">
        <v>207</v>
      </c>
      <c r="DL74" s="456"/>
    </row>
    <row r="75" spans="1:116">
      <c r="A75" s="458" t="s">
        <v>1327</v>
      </c>
      <c r="B75" s="459" t="s">
        <v>1328</v>
      </c>
      <c r="C75" s="434">
        <v>2019</v>
      </c>
      <c r="D75" s="434" t="s">
        <v>716</v>
      </c>
      <c r="E75" s="460">
        <v>1031093</v>
      </c>
      <c r="F75" s="435">
        <v>1031093</v>
      </c>
      <c r="G75" s="436">
        <v>44764</v>
      </c>
      <c r="H75" s="461" t="s">
        <v>1329</v>
      </c>
      <c r="I75" s="462" t="s">
        <v>1328</v>
      </c>
      <c r="J75" s="463" t="s">
        <v>1330</v>
      </c>
      <c r="K75" s="464" t="s">
        <v>1328</v>
      </c>
      <c r="L75" s="462" t="s">
        <v>1330</v>
      </c>
      <c r="M75" s="463" t="s">
        <v>1329</v>
      </c>
      <c r="N75" s="461" t="s">
        <v>12</v>
      </c>
      <c r="O75" s="463" t="s">
        <v>35</v>
      </c>
      <c r="P75" s="437" t="s">
        <v>719</v>
      </c>
      <c r="Q75" s="438"/>
      <c r="R75" s="438"/>
      <c r="S75" s="439"/>
      <c r="T75" s="440">
        <v>1950.7741199999998</v>
      </c>
      <c r="U75" s="441">
        <v>4</v>
      </c>
      <c r="V75" s="441">
        <v>1</v>
      </c>
      <c r="W75" s="442"/>
      <c r="X75" s="443">
        <v>2019</v>
      </c>
      <c r="Y75" s="434">
        <v>2021</v>
      </c>
      <c r="Z75" s="444">
        <v>2021</v>
      </c>
      <c r="AA75" s="445"/>
      <c r="AB75" s="463"/>
      <c r="AC75" s="446" t="s">
        <v>705</v>
      </c>
      <c r="AD75" s="462" t="s">
        <v>1331</v>
      </c>
      <c r="AE75" s="462" t="s">
        <v>1332</v>
      </c>
      <c r="AF75" s="463" t="s">
        <v>1333</v>
      </c>
      <c r="AG75" s="446"/>
      <c r="AH75" s="463"/>
      <c r="AI75" s="447">
        <v>2018</v>
      </c>
      <c r="AJ75" s="441">
        <v>4801</v>
      </c>
      <c r="AK75" s="441">
        <v>4685</v>
      </c>
      <c r="AL75" s="448">
        <v>9.43</v>
      </c>
      <c r="AM75" s="449" t="s">
        <v>1003</v>
      </c>
      <c r="AN75" s="450">
        <v>2021</v>
      </c>
      <c r="AO75" s="442">
        <v>5425</v>
      </c>
      <c r="AP75" s="451">
        <v>-13</v>
      </c>
      <c r="AQ75" s="442">
        <v>5575</v>
      </c>
      <c r="AR75" s="451">
        <v>-19</v>
      </c>
      <c r="AS75" s="452">
        <v>9.15</v>
      </c>
      <c r="AT75" s="449" t="s">
        <v>1003</v>
      </c>
      <c r="AU75" s="453">
        <v>2.96</v>
      </c>
      <c r="AV75" s="450">
        <v>2019</v>
      </c>
      <c r="AW75" s="442">
        <v>4348</v>
      </c>
      <c r="AX75" s="451">
        <v>9.43</v>
      </c>
      <c r="AY75" s="442">
        <v>4187</v>
      </c>
      <c r="AZ75" s="451">
        <v>10.62</v>
      </c>
      <c r="BA75" s="452">
        <v>9.77</v>
      </c>
      <c r="BB75" s="449" t="s">
        <v>1003</v>
      </c>
      <c r="BC75" s="453">
        <v>-3.61</v>
      </c>
      <c r="BD75" s="450">
        <v>2020</v>
      </c>
      <c r="BE75" s="442">
        <v>4184</v>
      </c>
      <c r="BF75" s="451">
        <v>12.85</v>
      </c>
      <c r="BG75" s="442">
        <v>3921</v>
      </c>
      <c r="BH75" s="451">
        <v>16.3</v>
      </c>
      <c r="BI75" s="452">
        <v>10.98</v>
      </c>
      <c r="BJ75" s="449" t="s">
        <v>1003</v>
      </c>
      <c r="BK75" s="453">
        <v>-16.440000000000001</v>
      </c>
      <c r="BL75" s="450">
        <v>2021</v>
      </c>
      <c r="BM75" s="442">
        <v>3505</v>
      </c>
      <c r="BN75" s="451">
        <v>26.99</v>
      </c>
      <c r="BO75" s="442">
        <v>3477</v>
      </c>
      <c r="BP75" s="451">
        <v>25.78</v>
      </c>
      <c r="BQ75" s="452">
        <v>9.35</v>
      </c>
      <c r="BR75" s="449" t="s">
        <v>1003</v>
      </c>
      <c r="BS75" s="453">
        <v>0.84</v>
      </c>
      <c r="BT75" s="454" t="s">
        <v>710</v>
      </c>
      <c r="BU75" s="465" t="s">
        <v>765</v>
      </c>
      <c r="BV75" s="455" t="s">
        <v>733</v>
      </c>
      <c r="BW75" s="456" t="s">
        <v>1334</v>
      </c>
      <c r="BX75" s="457">
        <v>2018</v>
      </c>
      <c r="BY75" s="441"/>
      <c r="BZ75" s="441"/>
      <c r="CA75" s="448"/>
      <c r="CB75" s="449"/>
      <c r="CC75" s="450">
        <v>2021</v>
      </c>
      <c r="CD75" s="442"/>
      <c r="CE75" s="451" t="s">
        <v>207</v>
      </c>
      <c r="CF75" s="442"/>
      <c r="CG75" s="451" t="s">
        <v>207</v>
      </c>
      <c r="CH75" s="452"/>
      <c r="CI75" s="449" t="s">
        <v>207</v>
      </c>
      <c r="CJ75" s="453"/>
      <c r="CK75" s="450">
        <v>2019</v>
      </c>
      <c r="CL75" s="442"/>
      <c r="CM75" s="451" t="s">
        <v>207</v>
      </c>
      <c r="CN75" s="442" t="s">
        <v>207</v>
      </c>
      <c r="CO75" s="451" t="s">
        <v>207</v>
      </c>
      <c r="CP75" s="452"/>
      <c r="CQ75" s="449" t="s">
        <v>207</v>
      </c>
      <c r="CR75" s="453" t="s">
        <v>207</v>
      </c>
      <c r="CS75" s="450">
        <v>2020</v>
      </c>
      <c r="CT75" s="442"/>
      <c r="CU75" s="451" t="s">
        <v>207</v>
      </c>
      <c r="CV75" s="442" t="s">
        <v>207</v>
      </c>
      <c r="CW75" s="451" t="s">
        <v>207</v>
      </c>
      <c r="CX75" s="452"/>
      <c r="CY75" s="449" t="s">
        <v>207</v>
      </c>
      <c r="CZ75" s="453" t="s">
        <v>207</v>
      </c>
      <c r="DA75" s="450">
        <v>2021</v>
      </c>
      <c r="DB75" s="442"/>
      <c r="DC75" s="451" t="s">
        <v>207</v>
      </c>
      <c r="DD75" s="442" t="s">
        <v>207</v>
      </c>
      <c r="DE75" s="451" t="s">
        <v>207</v>
      </c>
      <c r="DF75" s="452"/>
      <c r="DG75" s="449" t="s">
        <v>207</v>
      </c>
      <c r="DH75" s="453" t="s">
        <v>207</v>
      </c>
      <c r="DI75" s="454" t="s">
        <v>207</v>
      </c>
      <c r="DJ75" s="465" t="s">
        <v>207</v>
      </c>
      <c r="DK75" s="455" t="s">
        <v>207</v>
      </c>
      <c r="DL75" s="456"/>
    </row>
    <row r="76" spans="1:116">
      <c r="A76" s="458" t="s">
        <v>1335</v>
      </c>
      <c r="B76" s="459" t="s">
        <v>1336</v>
      </c>
      <c r="C76" s="434">
        <v>2019</v>
      </c>
      <c r="D76" s="434" t="s">
        <v>716</v>
      </c>
      <c r="E76" s="460">
        <v>1039094</v>
      </c>
      <c r="F76" s="435">
        <v>1039094</v>
      </c>
      <c r="G76" s="436">
        <v>44771</v>
      </c>
      <c r="H76" s="461" t="s">
        <v>1337</v>
      </c>
      <c r="I76" s="462" t="s">
        <v>1336</v>
      </c>
      <c r="J76" s="463" t="s">
        <v>1338</v>
      </c>
      <c r="K76" s="464" t="s">
        <v>1336</v>
      </c>
      <c r="L76" s="462" t="s">
        <v>1338</v>
      </c>
      <c r="M76" s="463" t="s">
        <v>1339</v>
      </c>
      <c r="N76" s="461" t="s">
        <v>42</v>
      </c>
      <c r="O76" s="463" t="s">
        <v>45</v>
      </c>
      <c r="P76" s="437" t="s">
        <v>719</v>
      </c>
      <c r="Q76" s="438"/>
      <c r="R76" s="438"/>
      <c r="S76" s="439"/>
      <c r="T76" s="440">
        <v>12012.426594</v>
      </c>
      <c r="U76" s="441">
        <v>6</v>
      </c>
      <c r="V76" s="441">
        <v>4</v>
      </c>
      <c r="W76" s="442"/>
      <c r="X76" s="443">
        <v>2019</v>
      </c>
      <c r="Y76" s="434">
        <v>2021</v>
      </c>
      <c r="Z76" s="444">
        <v>2021</v>
      </c>
      <c r="AA76" s="445"/>
      <c r="AB76" s="463"/>
      <c r="AC76" s="446" t="s">
        <v>705</v>
      </c>
      <c r="AD76" s="462" t="s">
        <v>1340</v>
      </c>
      <c r="AE76" s="462" t="s">
        <v>1341</v>
      </c>
      <c r="AF76" s="463" t="s">
        <v>1342</v>
      </c>
      <c r="AG76" s="446"/>
      <c r="AH76" s="463"/>
      <c r="AI76" s="447">
        <v>2018</v>
      </c>
      <c r="AJ76" s="441">
        <v>31753</v>
      </c>
      <c r="AK76" s="441">
        <v>31027</v>
      </c>
      <c r="AL76" s="448"/>
      <c r="AM76" s="449"/>
      <c r="AN76" s="450">
        <v>2021</v>
      </c>
      <c r="AO76" s="442">
        <v>29800</v>
      </c>
      <c r="AP76" s="451">
        <v>6.15</v>
      </c>
      <c r="AQ76" s="442">
        <v>29000</v>
      </c>
      <c r="AR76" s="451">
        <v>6.53</v>
      </c>
      <c r="AS76" s="452"/>
      <c r="AT76" s="449"/>
      <c r="AU76" s="453"/>
      <c r="AV76" s="450">
        <v>2019</v>
      </c>
      <c r="AW76" s="442">
        <v>27870</v>
      </c>
      <c r="AX76" s="451">
        <v>12.22</v>
      </c>
      <c r="AY76" s="442">
        <v>26910</v>
      </c>
      <c r="AZ76" s="451">
        <v>13.26</v>
      </c>
      <c r="BA76" s="452"/>
      <c r="BB76" s="449" t="s">
        <v>207</v>
      </c>
      <c r="BC76" s="453" t="s">
        <v>207</v>
      </c>
      <c r="BD76" s="450">
        <v>2020</v>
      </c>
      <c r="BE76" s="442">
        <v>25039</v>
      </c>
      <c r="BF76" s="451">
        <v>21.14</v>
      </c>
      <c r="BG76" s="442">
        <v>23621</v>
      </c>
      <c r="BH76" s="451">
        <v>23.86</v>
      </c>
      <c r="BI76" s="452"/>
      <c r="BJ76" s="449" t="s">
        <v>207</v>
      </c>
      <c r="BK76" s="453" t="s">
        <v>207</v>
      </c>
      <c r="BL76" s="450">
        <v>2021</v>
      </c>
      <c r="BM76" s="442">
        <v>20989</v>
      </c>
      <c r="BN76" s="451">
        <v>33.89</v>
      </c>
      <c r="BO76" s="442">
        <v>14430</v>
      </c>
      <c r="BP76" s="451">
        <v>53.49</v>
      </c>
      <c r="BQ76" s="452"/>
      <c r="BR76" s="449" t="s">
        <v>207</v>
      </c>
      <c r="BS76" s="453" t="s">
        <v>207</v>
      </c>
      <c r="BT76" s="454" t="s">
        <v>723</v>
      </c>
      <c r="BU76" s="465" t="s">
        <v>765</v>
      </c>
      <c r="BV76" s="455" t="s">
        <v>712</v>
      </c>
      <c r="BW76" s="456"/>
      <c r="BX76" s="457">
        <v>2018</v>
      </c>
      <c r="BY76" s="441"/>
      <c r="BZ76" s="441"/>
      <c r="CA76" s="448"/>
      <c r="CB76" s="449"/>
      <c r="CC76" s="450">
        <v>2021</v>
      </c>
      <c r="CD76" s="442"/>
      <c r="CE76" s="451" t="s">
        <v>207</v>
      </c>
      <c r="CF76" s="442"/>
      <c r="CG76" s="451" t="s">
        <v>207</v>
      </c>
      <c r="CH76" s="452"/>
      <c r="CI76" s="449" t="s">
        <v>207</v>
      </c>
      <c r="CJ76" s="453"/>
      <c r="CK76" s="450">
        <v>2019</v>
      </c>
      <c r="CL76" s="442"/>
      <c r="CM76" s="451" t="s">
        <v>207</v>
      </c>
      <c r="CN76" s="442" t="s">
        <v>207</v>
      </c>
      <c r="CO76" s="451" t="s">
        <v>207</v>
      </c>
      <c r="CP76" s="452"/>
      <c r="CQ76" s="449" t="s">
        <v>207</v>
      </c>
      <c r="CR76" s="453" t="s">
        <v>207</v>
      </c>
      <c r="CS76" s="450">
        <v>2020</v>
      </c>
      <c r="CT76" s="442"/>
      <c r="CU76" s="451" t="s">
        <v>207</v>
      </c>
      <c r="CV76" s="442" t="s">
        <v>207</v>
      </c>
      <c r="CW76" s="451" t="s">
        <v>207</v>
      </c>
      <c r="CX76" s="452"/>
      <c r="CY76" s="449" t="s">
        <v>207</v>
      </c>
      <c r="CZ76" s="453" t="s">
        <v>207</v>
      </c>
      <c r="DA76" s="450">
        <v>2021</v>
      </c>
      <c r="DB76" s="442"/>
      <c r="DC76" s="451" t="s">
        <v>207</v>
      </c>
      <c r="DD76" s="442" t="s">
        <v>207</v>
      </c>
      <c r="DE76" s="451" t="s">
        <v>207</v>
      </c>
      <c r="DF76" s="452"/>
      <c r="DG76" s="449" t="s">
        <v>207</v>
      </c>
      <c r="DH76" s="453" t="s">
        <v>207</v>
      </c>
      <c r="DI76" s="454" t="s">
        <v>207</v>
      </c>
      <c r="DJ76" s="465" t="s">
        <v>207</v>
      </c>
      <c r="DK76" s="455" t="s">
        <v>207</v>
      </c>
      <c r="DL76" s="456"/>
    </row>
    <row r="77" spans="1:116">
      <c r="A77" s="458" t="s">
        <v>1343</v>
      </c>
      <c r="B77" s="459" t="s">
        <v>1344</v>
      </c>
      <c r="C77" s="434">
        <v>2019</v>
      </c>
      <c r="D77" s="434" t="s">
        <v>716</v>
      </c>
      <c r="E77" s="460">
        <v>1035095</v>
      </c>
      <c r="F77" s="435">
        <v>1035095</v>
      </c>
      <c r="G77" s="436">
        <v>44771</v>
      </c>
      <c r="H77" s="461" t="s">
        <v>1345</v>
      </c>
      <c r="I77" s="462" t="s">
        <v>1344</v>
      </c>
      <c r="J77" s="463" t="s">
        <v>1346</v>
      </c>
      <c r="K77" s="464" t="s">
        <v>1344</v>
      </c>
      <c r="L77" s="462" t="s">
        <v>1346</v>
      </c>
      <c r="M77" s="463" t="s">
        <v>1345</v>
      </c>
      <c r="N77" s="461" t="s">
        <v>37</v>
      </c>
      <c r="O77" s="463" t="s">
        <v>40</v>
      </c>
      <c r="P77" s="437" t="s">
        <v>719</v>
      </c>
      <c r="Q77" s="438"/>
      <c r="R77" s="438"/>
      <c r="S77" s="439"/>
      <c r="T77" s="440">
        <v>3246.9133414560001</v>
      </c>
      <c r="U77" s="441">
        <v>1</v>
      </c>
      <c r="V77" s="441">
        <v>1</v>
      </c>
      <c r="W77" s="442"/>
      <c r="X77" s="443">
        <v>2019</v>
      </c>
      <c r="Y77" s="434">
        <v>2021</v>
      </c>
      <c r="Z77" s="444">
        <v>2021</v>
      </c>
      <c r="AA77" s="445"/>
      <c r="AB77" s="463"/>
      <c r="AC77" s="446" t="s">
        <v>705</v>
      </c>
      <c r="AD77" s="462" t="s">
        <v>1347</v>
      </c>
      <c r="AE77" s="462" t="s">
        <v>1348</v>
      </c>
      <c r="AF77" s="463" t="s">
        <v>1349</v>
      </c>
      <c r="AG77" s="446"/>
      <c r="AH77" s="463"/>
      <c r="AI77" s="447">
        <v>2018</v>
      </c>
      <c r="AJ77" s="441">
        <v>1454</v>
      </c>
      <c r="AK77" s="441">
        <v>1439</v>
      </c>
      <c r="AL77" s="448">
        <v>9.9499999999999993</v>
      </c>
      <c r="AM77" s="449" t="s">
        <v>1350</v>
      </c>
      <c r="AN77" s="450">
        <v>2021</v>
      </c>
      <c r="AO77" s="442">
        <v>1300</v>
      </c>
      <c r="AP77" s="451">
        <v>10.59</v>
      </c>
      <c r="AQ77" s="442">
        <v>1300</v>
      </c>
      <c r="AR77" s="451">
        <v>9.65</v>
      </c>
      <c r="AS77" s="452">
        <v>9.5</v>
      </c>
      <c r="AT77" s="449" t="s">
        <v>1350</v>
      </c>
      <c r="AU77" s="453">
        <v>4.5199999999999996</v>
      </c>
      <c r="AV77" s="450">
        <v>2019</v>
      </c>
      <c r="AW77" s="442">
        <v>1256</v>
      </c>
      <c r="AX77" s="451">
        <v>13.61</v>
      </c>
      <c r="AY77" s="442">
        <v>1235</v>
      </c>
      <c r="AZ77" s="451">
        <v>14.17</v>
      </c>
      <c r="BA77" s="452">
        <v>9.1999999999999993</v>
      </c>
      <c r="BB77" s="449" t="s">
        <v>1350</v>
      </c>
      <c r="BC77" s="453">
        <v>7.53</v>
      </c>
      <c r="BD77" s="450">
        <v>2020</v>
      </c>
      <c r="BE77" s="442">
        <v>1120</v>
      </c>
      <c r="BF77" s="451">
        <v>22.97</v>
      </c>
      <c r="BG77" s="442">
        <v>1092</v>
      </c>
      <c r="BH77" s="451">
        <v>24.11</v>
      </c>
      <c r="BI77" s="452">
        <v>8.85</v>
      </c>
      <c r="BJ77" s="449" t="s">
        <v>1350</v>
      </c>
      <c r="BK77" s="453">
        <v>11.05</v>
      </c>
      <c r="BL77" s="450">
        <v>2021</v>
      </c>
      <c r="BM77" s="442">
        <v>1156</v>
      </c>
      <c r="BN77" s="451">
        <v>20.49</v>
      </c>
      <c r="BO77" s="442">
        <v>1150</v>
      </c>
      <c r="BP77" s="451">
        <v>20.079999999999998</v>
      </c>
      <c r="BQ77" s="452">
        <v>9.4600000000000009</v>
      </c>
      <c r="BR77" s="449" t="s">
        <v>1350</v>
      </c>
      <c r="BS77" s="453">
        <v>4.92</v>
      </c>
      <c r="BT77" s="454" t="s">
        <v>723</v>
      </c>
      <c r="BU77" s="465" t="s">
        <v>765</v>
      </c>
      <c r="BV77" s="455" t="s">
        <v>733</v>
      </c>
      <c r="BW77" s="456" t="s">
        <v>1351</v>
      </c>
      <c r="BX77" s="457">
        <v>2018</v>
      </c>
      <c r="BY77" s="441"/>
      <c r="BZ77" s="441"/>
      <c r="CA77" s="448"/>
      <c r="CB77" s="449"/>
      <c r="CC77" s="450">
        <v>2021</v>
      </c>
      <c r="CD77" s="442"/>
      <c r="CE77" s="451" t="s">
        <v>207</v>
      </c>
      <c r="CF77" s="442"/>
      <c r="CG77" s="451" t="s">
        <v>207</v>
      </c>
      <c r="CH77" s="452"/>
      <c r="CI77" s="449" t="s">
        <v>207</v>
      </c>
      <c r="CJ77" s="453"/>
      <c r="CK77" s="450">
        <v>2019</v>
      </c>
      <c r="CL77" s="442"/>
      <c r="CM77" s="451" t="s">
        <v>207</v>
      </c>
      <c r="CN77" s="442" t="s">
        <v>207</v>
      </c>
      <c r="CO77" s="451" t="s">
        <v>207</v>
      </c>
      <c r="CP77" s="452"/>
      <c r="CQ77" s="449" t="s">
        <v>207</v>
      </c>
      <c r="CR77" s="453" t="s">
        <v>207</v>
      </c>
      <c r="CS77" s="450">
        <v>2020</v>
      </c>
      <c r="CT77" s="442"/>
      <c r="CU77" s="451" t="s">
        <v>207</v>
      </c>
      <c r="CV77" s="442" t="s">
        <v>207</v>
      </c>
      <c r="CW77" s="451" t="s">
        <v>207</v>
      </c>
      <c r="CX77" s="452"/>
      <c r="CY77" s="449" t="s">
        <v>207</v>
      </c>
      <c r="CZ77" s="453" t="s">
        <v>207</v>
      </c>
      <c r="DA77" s="450">
        <v>2021</v>
      </c>
      <c r="DB77" s="442"/>
      <c r="DC77" s="451" t="s">
        <v>207</v>
      </c>
      <c r="DD77" s="442" t="s">
        <v>207</v>
      </c>
      <c r="DE77" s="451" t="s">
        <v>207</v>
      </c>
      <c r="DF77" s="452"/>
      <c r="DG77" s="449" t="s">
        <v>207</v>
      </c>
      <c r="DH77" s="453" t="s">
        <v>207</v>
      </c>
      <c r="DI77" s="454" t="s">
        <v>207</v>
      </c>
      <c r="DJ77" s="465" t="s">
        <v>207</v>
      </c>
      <c r="DK77" s="455" t="s">
        <v>207</v>
      </c>
      <c r="DL77" s="456"/>
    </row>
    <row r="78" spans="1:116">
      <c r="A78" s="458" t="s">
        <v>1352</v>
      </c>
      <c r="B78" s="459" t="s">
        <v>1353</v>
      </c>
      <c r="C78" s="434">
        <v>2019</v>
      </c>
      <c r="D78" s="434" t="s">
        <v>716</v>
      </c>
      <c r="E78" s="460">
        <v>1081096</v>
      </c>
      <c r="F78" s="435">
        <v>1081096</v>
      </c>
      <c r="G78" s="436">
        <v>44772</v>
      </c>
      <c r="H78" s="461" t="s">
        <v>1354</v>
      </c>
      <c r="I78" s="462" t="s">
        <v>1355</v>
      </c>
      <c r="J78" s="463" t="s">
        <v>1356</v>
      </c>
      <c r="K78" s="464" t="s">
        <v>1355</v>
      </c>
      <c r="L78" s="462" t="s">
        <v>1356</v>
      </c>
      <c r="M78" s="463" t="s">
        <v>1357</v>
      </c>
      <c r="N78" s="461" t="s">
        <v>93</v>
      </c>
      <c r="O78" s="463" t="s">
        <v>94</v>
      </c>
      <c r="P78" s="437" t="s">
        <v>719</v>
      </c>
      <c r="Q78" s="438"/>
      <c r="R78" s="438"/>
      <c r="S78" s="439"/>
      <c r="T78" s="440">
        <v>2732.3295573779997</v>
      </c>
      <c r="U78" s="441">
        <v>3</v>
      </c>
      <c r="V78" s="441">
        <v>1</v>
      </c>
      <c r="W78" s="442"/>
      <c r="X78" s="443">
        <v>2019</v>
      </c>
      <c r="Y78" s="434">
        <v>2021</v>
      </c>
      <c r="Z78" s="444">
        <v>2021</v>
      </c>
      <c r="AA78" s="445"/>
      <c r="AB78" s="463"/>
      <c r="AC78" s="446" t="s">
        <v>705</v>
      </c>
      <c r="AD78" s="462" t="s">
        <v>1358</v>
      </c>
      <c r="AE78" s="462" t="s">
        <v>1359</v>
      </c>
      <c r="AF78" s="463" t="s">
        <v>1360</v>
      </c>
      <c r="AG78" s="446"/>
      <c r="AH78" s="463"/>
      <c r="AI78" s="447">
        <v>2018</v>
      </c>
      <c r="AJ78" s="441">
        <v>4280</v>
      </c>
      <c r="AK78" s="441">
        <v>5333</v>
      </c>
      <c r="AL78" s="448">
        <v>40.35</v>
      </c>
      <c r="AM78" s="449" t="s">
        <v>764</v>
      </c>
      <c r="AN78" s="450">
        <v>2021</v>
      </c>
      <c r="AO78" s="442">
        <v>4152</v>
      </c>
      <c r="AP78" s="451">
        <v>2.99</v>
      </c>
      <c r="AQ78" s="442">
        <v>5173</v>
      </c>
      <c r="AR78" s="451">
        <v>3</v>
      </c>
      <c r="AS78" s="452">
        <v>39.14</v>
      </c>
      <c r="AT78" s="449" t="s">
        <v>764</v>
      </c>
      <c r="AU78" s="453">
        <v>2.99</v>
      </c>
      <c r="AV78" s="450">
        <v>2019</v>
      </c>
      <c r="AW78" s="442">
        <v>4102</v>
      </c>
      <c r="AX78" s="451">
        <v>4.1500000000000004</v>
      </c>
      <c r="AY78" s="442">
        <v>6206</v>
      </c>
      <c r="AZ78" s="451">
        <v>-16.37</v>
      </c>
      <c r="BA78" s="452">
        <v>38.68</v>
      </c>
      <c r="BB78" s="449" t="s">
        <v>764</v>
      </c>
      <c r="BC78" s="453">
        <v>4.13</v>
      </c>
      <c r="BD78" s="450">
        <v>2020</v>
      </c>
      <c r="BE78" s="442">
        <v>3948</v>
      </c>
      <c r="BF78" s="451">
        <v>7.75</v>
      </c>
      <c r="BG78" s="442">
        <v>4850</v>
      </c>
      <c r="BH78" s="451">
        <v>9.0500000000000007</v>
      </c>
      <c r="BI78" s="452">
        <v>37.08</v>
      </c>
      <c r="BJ78" s="449" t="s">
        <v>764</v>
      </c>
      <c r="BK78" s="453">
        <v>8.1</v>
      </c>
      <c r="BL78" s="450">
        <v>2021</v>
      </c>
      <c r="BM78" s="442">
        <v>4331</v>
      </c>
      <c r="BN78" s="451">
        <v>-1.2</v>
      </c>
      <c r="BO78" s="442">
        <v>3783</v>
      </c>
      <c r="BP78" s="451">
        <v>29.06</v>
      </c>
      <c r="BQ78" s="452">
        <v>40.71</v>
      </c>
      <c r="BR78" s="449" t="s">
        <v>764</v>
      </c>
      <c r="BS78" s="453">
        <v>-0.9</v>
      </c>
      <c r="BT78" s="454" t="s">
        <v>755</v>
      </c>
      <c r="BU78" s="465" t="s">
        <v>765</v>
      </c>
      <c r="BV78" s="455" t="s">
        <v>712</v>
      </c>
      <c r="BW78" s="456" t="s">
        <v>1361</v>
      </c>
      <c r="BX78" s="457">
        <v>2018</v>
      </c>
      <c r="BY78" s="441"/>
      <c r="BZ78" s="441"/>
      <c r="CA78" s="448"/>
      <c r="CB78" s="449"/>
      <c r="CC78" s="450">
        <v>2021</v>
      </c>
      <c r="CD78" s="442"/>
      <c r="CE78" s="451" t="s">
        <v>207</v>
      </c>
      <c r="CF78" s="442"/>
      <c r="CG78" s="451" t="s">
        <v>207</v>
      </c>
      <c r="CH78" s="452"/>
      <c r="CI78" s="449" t="s">
        <v>207</v>
      </c>
      <c r="CJ78" s="453"/>
      <c r="CK78" s="450">
        <v>2019</v>
      </c>
      <c r="CL78" s="442"/>
      <c r="CM78" s="451" t="s">
        <v>207</v>
      </c>
      <c r="CN78" s="442" t="s">
        <v>207</v>
      </c>
      <c r="CO78" s="451" t="s">
        <v>207</v>
      </c>
      <c r="CP78" s="452"/>
      <c r="CQ78" s="449" t="s">
        <v>207</v>
      </c>
      <c r="CR78" s="453" t="s">
        <v>207</v>
      </c>
      <c r="CS78" s="450">
        <v>2020</v>
      </c>
      <c r="CT78" s="442"/>
      <c r="CU78" s="451" t="s">
        <v>207</v>
      </c>
      <c r="CV78" s="442" t="s">
        <v>207</v>
      </c>
      <c r="CW78" s="451" t="s">
        <v>207</v>
      </c>
      <c r="CX78" s="452"/>
      <c r="CY78" s="449" t="s">
        <v>207</v>
      </c>
      <c r="CZ78" s="453" t="s">
        <v>207</v>
      </c>
      <c r="DA78" s="450">
        <v>2021</v>
      </c>
      <c r="DB78" s="442"/>
      <c r="DC78" s="451" t="s">
        <v>207</v>
      </c>
      <c r="DD78" s="442" t="s">
        <v>207</v>
      </c>
      <c r="DE78" s="451" t="s">
        <v>207</v>
      </c>
      <c r="DF78" s="452"/>
      <c r="DG78" s="449" t="s">
        <v>207</v>
      </c>
      <c r="DH78" s="453" t="s">
        <v>207</v>
      </c>
      <c r="DI78" s="454" t="s">
        <v>207</v>
      </c>
      <c r="DJ78" s="465" t="s">
        <v>207</v>
      </c>
      <c r="DK78" s="455" t="s">
        <v>207</v>
      </c>
      <c r="DL78" s="456"/>
    </row>
    <row r="79" spans="1:116">
      <c r="A79" s="458" t="s">
        <v>1362</v>
      </c>
      <c r="B79" s="459" t="s">
        <v>1363</v>
      </c>
      <c r="C79" s="434">
        <v>2019</v>
      </c>
      <c r="D79" s="434" t="s">
        <v>716</v>
      </c>
      <c r="E79" s="460">
        <v>1021097</v>
      </c>
      <c r="F79" s="435">
        <v>1021097</v>
      </c>
      <c r="G79" s="436">
        <v>44732</v>
      </c>
      <c r="H79" s="461" t="s">
        <v>1364</v>
      </c>
      <c r="I79" s="462" t="s">
        <v>1363</v>
      </c>
      <c r="J79" s="463" t="s">
        <v>1365</v>
      </c>
      <c r="K79" s="464" t="s">
        <v>1363</v>
      </c>
      <c r="L79" s="462" t="s">
        <v>1366</v>
      </c>
      <c r="M79" s="463" t="s">
        <v>1367</v>
      </c>
      <c r="N79" s="461" t="s">
        <v>12</v>
      </c>
      <c r="O79" s="463" t="s">
        <v>25</v>
      </c>
      <c r="P79" s="437" t="s">
        <v>719</v>
      </c>
      <c r="Q79" s="438"/>
      <c r="R79" s="438"/>
      <c r="S79" s="439"/>
      <c r="T79" s="440">
        <v>3159.9456539759999</v>
      </c>
      <c r="U79" s="441">
        <v>2</v>
      </c>
      <c r="V79" s="441">
        <v>1</v>
      </c>
      <c r="W79" s="442"/>
      <c r="X79" s="443">
        <v>2019</v>
      </c>
      <c r="Y79" s="434">
        <v>2021</v>
      </c>
      <c r="Z79" s="444">
        <v>2021</v>
      </c>
      <c r="AA79" s="445"/>
      <c r="AB79" s="463"/>
      <c r="AC79" s="446" t="s">
        <v>705</v>
      </c>
      <c r="AD79" s="462" t="s">
        <v>1368</v>
      </c>
      <c r="AE79" s="462" t="s">
        <v>1369</v>
      </c>
      <c r="AF79" s="463" t="s">
        <v>1370</v>
      </c>
      <c r="AG79" s="446"/>
      <c r="AH79" s="463"/>
      <c r="AI79" s="447">
        <v>2018</v>
      </c>
      <c r="AJ79" s="441">
        <v>5675</v>
      </c>
      <c r="AK79" s="441">
        <v>5520</v>
      </c>
      <c r="AL79" s="448"/>
      <c r="AM79" s="449"/>
      <c r="AN79" s="450">
        <v>2021</v>
      </c>
      <c r="AO79" s="442">
        <v>5505</v>
      </c>
      <c r="AP79" s="451">
        <v>2.99</v>
      </c>
      <c r="AQ79" s="442">
        <v>5354</v>
      </c>
      <c r="AR79" s="451">
        <v>3</v>
      </c>
      <c r="AS79" s="452"/>
      <c r="AT79" s="449"/>
      <c r="AU79" s="453"/>
      <c r="AV79" s="450">
        <v>2019</v>
      </c>
      <c r="AW79" s="442">
        <v>5304</v>
      </c>
      <c r="AX79" s="451">
        <v>6.53</v>
      </c>
      <c r="AY79" s="442">
        <v>7309</v>
      </c>
      <c r="AZ79" s="451">
        <v>-32.409999999999997</v>
      </c>
      <c r="BA79" s="452"/>
      <c r="BB79" s="449" t="s">
        <v>207</v>
      </c>
      <c r="BC79" s="453" t="s">
        <v>207</v>
      </c>
      <c r="BD79" s="450">
        <v>2020</v>
      </c>
      <c r="BE79" s="442">
        <v>5401</v>
      </c>
      <c r="BF79" s="451">
        <v>4.82</v>
      </c>
      <c r="BG79" s="442">
        <v>6823</v>
      </c>
      <c r="BH79" s="451">
        <v>-23.61</v>
      </c>
      <c r="BI79" s="452"/>
      <c r="BJ79" s="449" t="s">
        <v>207</v>
      </c>
      <c r="BK79" s="453" t="s">
        <v>207</v>
      </c>
      <c r="BL79" s="450">
        <v>2021</v>
      </c>
      <c r="BM79" s="442">
        <v>5990</v>
      </c>
      <c r="BN79" s="451">
        <v>-5.56</v>
      </c>
      <c r="BO79" s="442">
        <v>6792</v>
      </c>
      <c r="BP79" s="451">
        <v>-23.05</v>
      </c>
      <c r="BQ79" s="452"/>
      <c r="BR79" s="449" t="s">
        <v>207</v>
      </c>
      <c r="BS79" s="453" t="s">
        <v>207</v>
      </c>
      <c r="BT79" s="454" t="s">
        <v>710</v>
      </c>
      <c r="BU79" s="465" t="s">
        <v>765</v>
      </c>
      <c r="BV79" s="455" t="s">
        <v>712</v>
      </c>
      <c r="BW79" s="456" t="s">
        <v>1371</v>
      </c>
      <c r="BX79" s="457">
        <v>2018</v>
      </c>
      <c r="BY79" s="441"/>
      <c r="BZ79" s="441"/>
      <c r="CA79" s="448"/>
      <c r="CB79" s="449"/>
      <c r="CC79" s="450">
        <v>2021</v>
      </c>
      <c r="CD79" s="442"/>
      <c r="CE79" s="451" t="s">
        <v>207</v>
      </c>
      <c r="CF79" s="442"/>
      <c r="CG79" s="451" t="s">
        <v>207</v>
      </c>
      <c r="CH79" s="452"/>
      <c r="CI79" s="449" t="s">
        <v>207</v>
      </c>
      <c r="CJ79" s="453"/>
      <c r="CK79" s="450">
        <v>2019</v>
      </c>
      <c r="CL79" s="442"/>
      <c r="CM79" s="451" t="s">
        <v>207</v>
      </c>
      <c r="CN79" s="442" t="s">
        <v>207</v>
      </c>
      <c r="CO79" s="451" t="s">
        <v>207</v>
      </c>
      <c r="CP79" s="452"/>
      <c r="CQ79" s="449" t="s">
        <v>207</v>
      </c>
      <c r="CR79" s="453" t="s">
        <v>207</v>
      </c>
      <c r="CS79" s="450">
        <v>2020</v>
      </c>
      <c r="CT79" s="442"/>
      <c r="CU79" s="451" t="s">
        <v>207</v>
      </c>
      <c r="CV79" s="442" t="s">
        <v>207</v>
      </c>
      <c r="CW79" s="451" t="s">
        <v>207</v>
      </c>
      <c r="CX79" s="452"/>
      <c r="CY79" s="449" t="s">
        <v>207</v>
      </c>
      <c r="CZ79" s="453" t="s">
        <v>207</v>
      </c>
      <c r="DA79" s="450">
        <v>2021</v>
      </c>
      <c r="DB79" s="442"/>
      <c r="DC79" s="451" t="s">
        <v>207</v>
      </c>
      <c r="DD79" s="442" t="s">
        <v>207</v>
      </c>
      <c r="DE79" s="451" t="s">
        <v>207</v>
      </c>
      <c r="DF79" s="452"/>
      <c r="DG79" s="449" t="s">
        <v>207</v>
      </c>
      <c r="DH79" s="453" t="s">
        <v>207</v>
      </c>
      <c r="DI79" s="454" t="s">
        <v>207</v>
      </c>
      <c r="DJ79" s="465" t="s">
        <v>207</v>
      </c>
      <c r="DK79" s="455" t="s">
        <v>207</v>
      </c>
      <c r="DL79" s="456"/>
    </row>
    <row r="80" spans="1:116">
      <c r="A80" s="458" t="s">
        <v>1372</v>
      </c>
      <c r="B80" s="459" t="s">
        <v>1373</v>
      </c>
      <c r="C80" s="434">
        <v>2019</v>
      </c>
      <c r="D80" s="434" t="s">
        <v>716</v>
      </c>
      <c r="E80" s="460">
        <v>1056099</v>
      </c>
      <c r="F80" s="435">
        <v>1056099</v>
      </c>
      <c r="G80" s="436">
        <v>44772</v>
      </c>
      <c r="H80" s="461" t="s">
        <v>1374</v>
      </c>
      <c r="I80" s="462" t="s">
        <v>1373</v>
      </c>
      <c r="J80" s="463" t="s">
        <v>1375</v>
      </c>
      <c r="K80" s="464" t="s">
        <v>1373</v>
      </c>
      <c r="L80" s="462" t="s">
        <v>1376</v>
      </c>
      <c r="M80" s="463" t="s">
        <v>1374</v>
      </c>
      <c r="N80" s="461" t="s">
        <v>57</v>
      </c>
      <c r="O80" s="463" t="s">
        <v>64</v>
      </c>
      <c r="P80" s="437" t="s">
        <v>719</v>
      </c>
      <c r="Q80" s="438"/>
      <c r="R80" s="438"/>
      <c r="S80" s="439"/>
      <c r="T80" s="440">
        <v>5057.3983020000005</v>
      </c>
      <c r="U80" s="441">
        <v>5</v>
      </c>
      <c r="V80" s="441">
        <v>3</v>
      </c>
      <c r="W80" s="442"/>
      <c r="X80" s="443">
        <v>2019</v>
      </c>
      <c r="Y80" s="434">
        <v>2021</v>
      </c>
      <c r="Z80" s="444">
        <v>2021</v>
      </c>
      <c r="AA80" s="445"/>
      <c r="AB80" s="463"/>
      <c r="AC80" s="446" t="s">
        <v>705</v>
      </c>
      <c r="AD80" s="462" t="s">
        <v>1377</v>
      </c>
      <c r="AE80" s="462" t="s">
        <v>1374</v>
      </c>
      <c r="AF80" s="463" t="s">
        <v>1378</v>
      </c>
      <c r="AG80" s="446"/>
      <c r="AH80" s="463"/>
      <c r="AI80" s="447">
        <v>2018</v>
      </c>
      <c r="AJ80" s="441">
        <v>9783</v>
      </c>
      <c r="AK80" s="441">
        <v>9496</v>
      </c>
      <c r="AL80" s="448">
        <v>29.52</v>
      </c>
      <c r="AM80" s="449" t="s">
        <v>1379</v>
      </c>
      <c r="AN80" s="450">
        <v>2021</v>
      </c>
      <c r="AO80" s="442">
        <v>9783</v>
      </c>
      <c r="AP80" s="451">
        <v>0</v>
      </c>
      <c r="AQ80" s="442">
        <v>9496</v>
      </c>
      <c r="AR80" s="451">
        <v>0</v>
      </c>
      <c r="AS80" s="452">
        <v>29.52</v>
      </c>
      <c r="AT80" s="449" t="s">
        <v>1379</v>
      </c>
      <c r="AU80" s="453">
        <v>0</v>
      </c>
      <c r="AV80" s="450">
        <v>2019</v>
      </c>
      <c r="AW80" s="442">
        <v>9334</v>
      </c>
      <c r="AX80" s="451">
        <v>4.58</v>
      </c>
      <c r="AY80" s="442">
        <v>8493</v>
      </c>
      <c r="AZ80" s="451">
        <v>10.56</v>
      </c>
      <c r="BA80" s="452">
        <v>28.41</v>
      </c>
      <c r="BB80" s="449" t="s">
        <v>1379</v>
      </c>
      <c r="BC80" s="453">
        <v>3.76</v>
      </c>
      <c r="BD80" s="450">
        <v>2020</v>
      </c>
      <c r="BE80" s="442">
        <v>8613</v>
      </c>
      <c r="BF80" s="451">
        <v>11.95</v>
      </c>
      <c r="BG80" s="442">
        <v>7333</v>
      </c>
      <c r="BH80" s="451">
        <v>22.77</v>
      </c>
      <c r="BI80" s="452">
        <v>31.07</v>
      </c>
      <c r="BJ80" s="449" t="s">
        <v>1379</v>
      </c>
      <c r="BK80" s="453">
        <v>-5.26</v>
      </c>
      <c r="BL80" s="450">
        <v>2021</v>
      </c>
      <c r="BM80" s="442">
        <v>9230</v>
      </c>
      <c r="BN80" s="451">
        <v>5.65</v>
      </c>
      <c r="BO80" s="442">
        <v>2714</v>
      </c>
      <c r="BP80" s="451">
        <v>71.41</v>
      </c>
      <c r="BQ80" s="452">
        <v>30.43</v>
      </c>
      <c r="BR80" s="449" t="s">
        <v>1379</v>
      </c>
      <c r="BS80" s="453">
        <v>-3.09</v>
      </c>
      <c r="BT80" s="454" t="s">
        <v>755</v>
      </c>
      <c r="BU80" s="465" t="s">
        <v>765</v>
      </c>
      <c r="BV80" s="455" t="s">
        <v>724</v>
      </c>
      <c r="BW80" s="456"/>
      <c r="BX80" s="457">
        <v>2018</v>
      </c>
      <c r="BY80" s="441"/>
      <c r="BZ80" s="441"/>
      <c r="CA80" s="448"/>
      <c r="CB80" s="449"/>
      <c r="CC80" s="450">
        <v>2021</v>
      </c>
      <c r="CD80" s="442"/>
      <c r="CE80" s="451" t="s">
        <v>207</v>
      </c>
      <c r="CF80" s="442"/>
      <c r="CG80" s="451" t="s">
        <v>207</v>
      </c>
      <c r="CH80" s="452"/>
      <c r="CI80" s="449" t="s">
        <v>207</v>
      </c>
      <c r="CJ80" s="453"/>
      <c r="CK80" s="450">
        <v>2019</v>
      </c>
      <c r="CL80" s="442"/>
      <c r="CM80" s="451" t="s">
        <v>207</v>
      </c>
      <c r="CN80" s="442" t="s">
        <v>207</v>
      </c>
      <c r="CO80" s="451" t="s">
        <v>207</v>
      </c>
      <c r="CP80" s="452"/>
      <c r="CQ80" s="449" t="s">
        <v>207</v>
      </c>
      <c r="CR80" s="453" t="s">
        <v>207</v>
      </c>
      <c r="CS80" s="450">
        <v>2020</v>
      </c>
      <c r="CT80" s="442"/>
      <c r="CU80" s="451" t="s">
        <v>207</v>
      </c>
      <c r="CV80" s="442" t="s">
        <v>207</v>
      </c>
      <c r="CW80" s="451" t="s">
        <v>207</v>
      </c>
      <c r="CX80" s="452"/>
      <c r="CY80" s="449" t="s">
        <v>207</v>
      </c>
      <c r="CZ80" s="453" t="s">
        <v>207</v>
      </c>
      <c r="DA80" s="450">
        <v>2021</v>
      </c>
      <c r="DB80" s="442"/>
      <c r="DC80" s="451" t="s">
        <v>207</v>
      </c>
      <c r="DD80" s="442" t="s">
        <v>207</v>
      </c>
      <c r="DE80" s="451" t="s">
        <v>207</v>
      </c>
      <c r="DF80" s="452"/>
      <c r="DG80" s="449" t="s">
        <v>207</v>
      </c>
      <c r="DH80" s="453" t="s">
        <v>207</v>
      </c>
      <c r="DI80" s="454" t="s">
        <v>207</v>
      </c>
      <c r="DJ80" s="465" t="s">
        <v>207</v>
      </c>
      <c r="DK80" s="455" t="s">
        <v>207</v>
      </c>
      <c r="DL80" s="456"/>
    </row>
    <row r="81" spans="1:116">
      <c r="A81" s="458" t="s">
        <v>1380</v>
      </c>
      <c r="B81" s="459" t="s">
        <v>1381</v>
      </c>
      <c r="C81" s="434">
        <v>2019</v>
      </c>
      <c r="D81" s="434" t="s">
        <v>716</v>
      </c>
      <c r="E81" s="460">
        <v>1009100</v>
      </c>
      <c r="F81" s="435">
        <v>1009100</v>
      </c>
      <c r="G81" s="436">
        <v>44746</v>
      </c>
      <c r="H81" s="461" t="s">
        <v>1382</v>
      </c>
      <c r="I81" s="462" t="s">
        <v>1381</v>
      </c>
      <c r="J81" s="463" t="s">
        <v>1383</v>
      </c>
      <c r="K81" s="464" t="s">
        <v>1381</v>
      </c>
      <c r="L81" s="462" t="s">
        <v>1384</v>
      </c>
      <c r="M81" s="463" t="s">
        <v>1382</v>
      </c>
      <c r="N81" s="461" t="s">
        <v>12</v>
      </c>
      <c r="O81" s="463" t="s">
        <v>13</v>
      </c>
      <c r="P81" s="437" t="s">
        <v>719</v>
      </c>
      <c r="Q81" s="438"/>
      <c r="R81" s="438"/>
      <c r="S81" s="439"/>
      <c r="T81" s="440">
        <v>8995.9352279999985</v>
      </c>
      <c r="U81" s="441">
        <v>1</v>
      </c>
      <c r="V81" s="441">
        <v>1</v>
      </c>
      <c r="W81" s="442"/>
      <c r="X81" s="443">
        <v>2019</v>
      </c>
      <c r="Y81" s="434">
        <v>2021</v>
      </c>
      <c r="Z81" s="444">
        <v>2021</v>
      </c>
      <c r="AA81" s="445"/>
      <c r="AB81" s="463"/>
      <c r="AC81" s="446" t="s">
        <v>705</v>
      </c>
      <c r="AD81" s="462" t="s">
        <v>1385</v>
      </c>
      <c r="AE81" s="462" t="s">
        <v>1386</v>
      </c>
      <c r="AF81" s="463" t="s">
        <v>1387</v>
      </c>
      <c r="AG81" s="446"/>
      <c r="AH81" s="463"/>
      <c r="AI81" s="447">
        <v>2018</v>
      </c>
      <c r="AJ81" s="441">
        <v>17234</v>
      </c>
      <c r="AK81" s="441">
        <v>17138</v>
      </c>
      <c r="AL81" s="448">
        <v>245.32</v>
      </c>
      <c r="AM81" s="449" t="s">
        <v>1133</v>
      </c>
      <c r="AN81" s="450">
        <v>2021</v>
      </c>
      <c r="AO81" s="442">
        <v>16717</v>
      </c>
      <c r="AP81" s="451">
        <v>2.99</v>
      </c>
      <c r="AQ81" s="442">
        <v>16624</v>
      </c>
      <c r="AR81" s="451">
        <v>2.99</v>
      </c>
      <c r="AS81" s="452">
        <v>237.96</v>
      </c>
      <c r="AT81" s="449" t="s">
        <v>1133</v>
      </c>
      <c r="AU81" s="453">
        <v>3</v>
      </c>
      <c r="AV81" s="450">
        <v>2019</v>
      </c>
      <c r="AW81" s="442">
        <v>16872</v>
      </c>
      <c r="AX81" s="451">
        <v>2.1</v>
      </c>
      <c r="AY81" s="442">
        <v>16777</v>
      </c>
      <c r="AZ81" s="451">
        <v>2.1</v>
      </c>
      <c r="BA81" s="452">
        <v>240.72</v>
      </c>
      <c r="BB81" s="449" t="s">
        <v>1133</v>
      </c>
      <c r="BC81" s="453">
        <v>1.87</v>
      </c>
      <c r="BD81" s="450">
        <v>2020</v>
      </c>
      <c r="BE81" s="442">
        <v>16836</v>
      </c>
      <c r="BF81" s="451">
        <v>2.2999999999999998</v>
      </c>
      <c r="BG81" s="442">
        <v>16826</v>
      </c>
      <c r="BH81" s="451">
        <v>1.82</v>
      </c>
      <c r="BI81" s="452">
        <v>238.06</v>
      </c>
      <c r="BJ81" s="449" t="s">
        <v>1133</v>
      </c>
      <c r="BK81" s="453">
        <v>2.95</v>
      </c>
      <c r="BL81" s="450">
        <v>2021</v>
      </c>
      <c r="BM81" s="442">
        <v>17381</v>
      </c>
      <c r="BN81" s="451">
        <v>-0.86</v>
      </c>
      <c r="BO81" s="442">
        <v>16830.2</v>
      </c>
      <c r="BP81" s="451">
        <v>1.79</v>
      </c>
      <c r="BQ81" s="452">
        <v>236.37</v>
      </c>
      <c r="BR81" s="449" t="s">
        <v>1133</v>
      </c>
      <c r="BS81" s="453">
        <v>3.64</v>
      </c>
      <c r="BT81" s="454" t="s">
        <v>723</v>
      </c>
      <c r="BU81" s="465" t="s">
        <v>765</v>
      </c>
      <c r="BV81" s="455" t="s">
        <v>712</v>
      </c>
      <c r="BW81" s="456" t="s">
        <v>1388</v>
      </c>
      <c r="BX81" s="457">
        <v>2018</v>
      </c>
      <c r="BY81" s="441"/>
      <c r="BZ81" s="441"/>
      <c r="CA81" s="448"/>
      <c r="CB81" s="449"/>
      <c r="CC81" s="450">
        <v>2021</v>
      </c>
      <c r="CD81" s="442"/>
      <c r="CE81" s="451" t="s">
        <v>207</v>
      </c>
      <c r="CF81" s="442"/>
      <c r="CG81" s="451" t="s">
        <v>207</v>
      </c>
      <c r="CH81" s="452"/>
      <c r="CI81" s="449" t="s">
        <v>207</v>
      </c>
      <c r="CJ81" s="453"/>
      <c r="CK81" s="450">
        <v>2019</v>
      </c>
      <c r="CL81" s="442"/>
      <c r="CM81" s="451" t="s">
        <v>207</v>
      </c>
      <c r="CN81" s="442" t="s">
        <v>207</v>
      </c>
      <c r="CO81" s="451" t="s">
        <v>207</v>
      </c>
      <c r="CP81" s="452"/>
      <c r="CQ81" s="449" t="s">
        <v>207</v>
      </c>
      <c r="CR81" s="453" t="s">
        <v>207</v>
      </c>
      <c r="CS81" s="450">
        <v>2020</v>
      </c>
      <c r="CT81" s="442"/>
      <c r="CU81" s="451" t="s">
        <v>207</v>
      </c>
      <c r="CV81" s="442" t="s">
        <v>207</v>
      </c>
      <c r="CW81" s="451" t="s">
        <v>207</v>
      </c>
      <c r="CX81" s="452"/>
      <c r="CY81" s="449" t="s">
        <v>207</v>
      </c>
      <c r="CZ81" s="453" t="s">
        <v>207</v>
      </c>
      <c r="DA81" s="450">
        <v>2021</v>
      </c>
      <c r="DB81" s="442"/>
      <c r="DC81" s="451" t="s">
        <v>207</v>
      </c>
      <c r="DD81" s="442" t="s">
        <v>207</v>
      </c>
      <c r="DE81" s="451" t="s">
        <v>207</v>
      </c>
      <c r="DF81" s="452"/>
      <c r="DG81" s="449" t="s">
        <v>207</v>
      </c>
      <c r="DH81" s="453" t="s">
        <v>207</v>
      </c>
      <c r="DI81" s="454" t="s">
        <v>207</v>
      </c>
      <c r="DJ81" s="465" t="s">
        <v>207</v>
      </c>
      <c r="DK81" s="455" t="s">
        <v>207</v>
      </c>
      <c r="DL81" s="456"/>
    </row>
    <row r="82" spans="1:116">
      <c r="A82" s="458" t="s">
        <v>1389</v>
      </c>
      <c r="B82" s="459" t="s">
        <v>1390</v>
      </c>
      <c r="C82" s="434">
        <v>2019</v>
      </c>
      <c r="D82" s="434" t="s">
        <v>716</v>
      </c>
      <c r="E82" s="460">
        <v>1048101</v>
      </c>
      <c r="F82" s="435">
        <v>1048101</v>
      </c>
      <c r="G82" s="436">
        <v>44714</v>
      </c>
      <c r="H82" s="461" t="s">
        <v>1391</v>
      </c>
      <c r="I82" s="462" t="s">
        <v>1390</v>
      </c>
      <c r="J82" s="463" t="s">
        <v>1392</v>
      </c>
      <c r="K82" s="464" t="s">
        <v>1390</v>
      </c>
      <c r="L82" s="462" t="s">
        <v>1392</v>
      </c>
      <c r="M82" s="463" t="s">
        <v>1391</v>
      </c>
      <c r="N82" s="461" t="s">
        <v>48</v>
      </c>
      <c r="O82" s="463" t="s">
        <v>55</v>
      </c>
      <c r="P82" s="437" t="s">
        <v>719</v>
      </c>
      <c r="Q82" s="438"/>
      <c r="R82" s="438"/>
      <c r="S82" s="439"/>
      <c r="T82" s="440">
        <v>1643.0248510079998</v>
      </c>
      <c r="U82" s="441">
        <v>1</v>
      </c>
      <c r="V82" s="441">
        <v>1</v>
      </c>
      <c r="W82" s="442"/>
      <c r="X82" s="443">
        <v>2019</v>
      </c>
      <c r="Y82" s="434">
        <v>2021</v>
      </c>
      <c r="Z82" s="444">
        <v>2021</v>
      </c>
      <c r="AA82" s="445"/>
      <c r="AB82" s="463"/>
      <c r="AC82" s="446" t="s">
        <v>705</v>
      </c>
      <c r="AD82" s="462" t="s">
        <v>1393</v>
      </c>
      <c r="AE82" s="462" t="s">
        <v>1391</v>
      </c>
      <c r="AF82" s="463" t="s">
        <v>1394</v>
      </c>
      <c r="AG82" s="446"/>
      <c r="AH82" s="463"/>
      <c r="AI82" s="447">
        <v>2018</v>
      </c>
      <c r="AJ82" s="441">
        <v>3527</v>
      </c>
      <c r="AK82" s="441">
        <v>3868</v>
      </c>
      <c r="AL82" s="448">
        <v>1.97</v>
      </c>
      <c r="AM82" s="449" t="s">
        <v>1395</v>
      </c>
      <c r="AN82" s="450">
        <v>2021</v>
      </c>
      <c r="AO82" s="442">
        <v>3491</v>
      </c>
      <c r="AP82" s="451">
        <v>1.02</v>
      </c>
      <c r="AQ82" s="442">
        <v>3829</v>
      </c>
      <c r="AR82" s="451">
        <v>1</v>
      </c>
      <c r="AS82" s="452">
        <v>1.95</v>
      </c>
      <c r="AT82" s="449" t="s">
        <v>1395</v>
      </c>
      <c r="AU82" s="453">
        <v>1.01</v>
      </c>
      <c r="AV82" s="450">
        <v>2019</v>
      </c>
      <c r="AW82" s="442">
        <v>3495</v>
      </c>
      <c r="AX82" s="451">
        <v>0.9</v>
      </c>
      <c r="AY82" s="442">
        <v>3957</v>
      </c>
      <c r="AZ82" s="451">
        <v>-2.31</v>
      </c>
      <c r="BA82" s="452">
        <v>2.0099999999999998</v>
      </c>
      <c r="BB82" s="449" t="s">
        <v>1395</v>
      </c>
      <c r="BC82" s="453">
        <v>-2.04</v>
      </c>
      <c r="BD82" s="450">
        <v>2020</v>
      </c>
      <c r="BE82" s="442">
        <v>3463</v>
      </c>
      <c r="BF82" s="451">
        <v>1.81</v>
      </c>
      <c r="BG82" s="442">
        <v>4547</v>
      </c>
      <c r="BH82" s="451">
        <v>-17.559999999999999</v>
      </c>
      <c r="BI82" s="452">
        <v>1.92</v>
      </c>
      <c r="BJ82" s="449" t="s">
        <v>1395</v>
      </c>
      <c r="BK82" s="453">
        <v>2.5299999999999998</v>
      </c>
      <c r="BL82" s="450">
        <v>2021</v>
      </c>
      <c r="BM82" s="442">
        <v>3497</v>
      </c>
      <c r="BN82" s="451">
        <v>0.85</v>
      </c>
      <c r="BO82" s="442">
        <v>3123</v>
      </c>
      <c r="BP82" s="451">
        <v>19.260000000000002</v>
      </c>
      <c r="BQ82" s="452">
        <v>1.91</v>
      </c>
      <c r="BR82" s="449" t="s">
        <v>1395</v>
      </c>
      <c r="BS82" s="453">
        <v>3.04</v>
      </c>
      <c r="BT82" s="454" t="s">
        <v>723</v>
      </c>
      <c r="BU82" s="465" t="s">
        <v>765</v>
      </c>
      <c r="BV82" s="455" t="s">
        <v>724</v>
      </c>
      <c r="BW82" s="456"/>
      <c r="BX82" s="457">
        <v>2018</v>
      </c>
      <c r="BY82" s="441"/>
      <c r="BZ82" s="441"/>
      <c r="CA82" s="448"/>
      <c r="CB82" s="449"/>
      <c r="CC82" s="450">
        <v>2021</v>
      </c>
      <c r="CD82" s="442"/>
      <c r="CE82" s="451" t="s">
        <v>207</v>
      </c>
      <c r="CF82" s="442"/>
      <c r="CG82" s="451" t="s">
        <v>207</v>
      </c>
      <c r="CH82" s="452"/>
      <c r="CI82" s="449" t="s">
        <v>207</v>
      </c>
      <c r="CJ82" s="453"/>
      <c r="CK82" s="450">
        <v>2019</v>
      </c>
      <c r="CL82" s="442"/>
      <c r="CM82" s="451" t="s">
        <v>207</v>
      </c>
      <c r="CN82" s="442" t="s">
        <v>207</v>
      </c>
      <c r="CO82" s="451" t="s">
        <v>207</v>
      </c>
      <c r="CP82" s="452"/>
      <c r="CQ82" s="449" t="s">
        <v>207</v>
      </c>
      <c r="CR82" s="453" t="s">
        <v>207</v>
      </c>
      <c r="CS82" s="450">
        <v>2020</v>
      </c>
      <c r="CT82" s="442"/>
      <c r="CU82" s="451" t="s">
        <v>207</v>
      </c>
      <c r="CV82" s="442" t="s">
        <v>207</v>
      </c>
      <c r="CW82" s="451" t="s">
        <v>207</v>
      </c>
      <c r="CX82" s="452"/>
      <c r="CY82" s="449" t="s">
        <v>207</v>
      </c>
      <c r="CZ82" s="453" t="s">
        <v>207</v>
      </c>
      <c r="DA82" s="450">
        <v>2021</v>
      </c>
      <c r="DB82" s="442"/>
      <c r="DC82" s="451" t="s">
        <v>207</v>
      </c>
      <c r="DD82" s="442" t="s">
        <v>207</v>
      </c>
      <c r="DE82" s="451" t="s">
        <v>207</v>
      </c>
      <c r="DF82" s="452"/>
      <c r="DG82" s="449" t="s">
        <v>207</v>
      </c>
      <c r="DH82" s="453" t="s">
        <v>207</v>
      </c>
      <c r="DI82" s="454" t="s">
        <v>207</v>
      </c>
      <c r="DJ82" s="465" t="s">
        <v>207</v>
      </c>
      <c r="DK82" s="455" t="s">
        <v>207</v>
      </c>
      <c r="DL82" s="456"/>
    </row>
    <row r="83" spans="1:116">
      <c r="A83" s="458" t="s">
        <v>1396</v>
      </c>
      <c r="B83" s="459" t="s">
        <v>1397</v>
      </c>
      <c r="C83" s="434">
        <v>2019</v>
      </c>
      <c r="D83" s="434" t="s">
        <v>750</v>
      </c>
      <c r="E83" s="460">
        <v>3070102</v>
      </c>
      <c r="F83" s="435">
        <v>3070102</v>
      </c>
      <c r="G83" s="436">
        <v>44754</v>
      </c>
      <c r="H83" s="461" t="s">
        <v>1398</v>
      </c>
      <c r="I83" s="462" t="s">
        <v>1397</v>
      </c>
      <c r="J83" s="463" t="s">
        <v>1399</v>
      </c>
      <c r="K83" s="464" t="s">
        <v>1397</v>
      </c>
      <c r="L83" s="462" t="s">
        <v>1400</v>
      </c>
      <c r="M83" s="463" t="s">
        <v>1398</v>
      </c>
      <c r="N83" s="461" t="s">
        <v>77</v>
      </c>
      <c r="O83" s="463" t="s">
        <v>80</v>
      </c>
      <c r="P83" s="437"/>
      <c r="Q83" s="438"/>
      <c r="R83" s="438" t="s">
        <v>753</v>
      </c>
      <c r="S83" s="439"/>
      <c r="T83" s="440"/>
      <c r="U83" s="441"/>
      <c r="V83" s="441"/>
      <c r="W83" s="442">
        <v>1520</v>
      </c>
      <c r="X83" s="443">
        <v>2019</v>
      </c>
      <c r="Y83" s="434">
        <v>2021</v>
      </c>
      <c r="Z83" s="444">
        <v>2021</v>
      </c>
      <c r="AA83" s="445"/>
      <c r="AB83" s="463"/>
      <c r="AC83" s="446" t="s">
        <v>705</v>
      </c>
      <c r="AD83" s="462" t="s">
        <v>1299</v>
      </c>
      <c r="AE83" s="462" t="s">
        <v>1401</v>
      </c>
      <c r="AF83" s="463" t="s">
        <v>1402</v>
      </c>
      <c r="AG83" s="446"/>
      <c r="AH83" s="463"/>
      <c r="AI83" s="447">
        <v>2018</v>
      </c>
      <c r="AJ83" s="441"/>
      <c r="AK83" s="441"/>
      <c r="AL83" s="448"/>
      <c r="AM83" s="449"/>
      <c r="AN83" s="450">
        <v>2021</v>
      </c>
      <c r="AO83" s="442"/>
      <c r="AP83" s="451" t="s">
        <v>207</v>
      </c>
      <c r="AQ83" s="442"/>
      <c r="AR83" s="451" t="s">
        <v>207</v>
      </c>
      <c r="AS83" s="452"/>
      <c r="AT83" s="449"/>
      <c r="AU83" s="453"/>
      <c r="AV83" s="450">
        <v>2019</v>
      </c>
      <c r="AW83" s="442"/>
      <c r="AX83" s="451" t="s">
        <v>207</v>
      </c>
      <c r="AY83" s="442" t="s">
        <v>207</v>
      </c>
      <c r="AZ83" s="451" t="s">
        <v>207</v>
      </c>
      <c r="BA83" s="452"/>
      <c r="BB83" s="449" t="s">
        <v>207</v>
      </c>
      <c r="BC83" s="453" t="s">
        <v>207</v>
      </c>
      <c r="BD83" s="450">
        <v>2020</v>
      </c>
      <c r="BE83" s="442"/>
      <c r="BF83" s="451" t="s">
        <v>207</v>
      </c>
      <c r="BG83" s="442" t="s">
        <v>207</v>
      </c>
      <c r="BH83" s="451" t="s">
        <v>207</v>
      </c>
      <c r="BI83" s="452"/>
      <c r="BJ83" s="449" t="s">
        <v>207</v>
      </c>
      <c r="BK83" s="453" t="s">
        <v>207</v>
      </c>
      <c r="BL83" s="450">
        <v>2021</v>
      </c>
      <c r="BM83" s="442"/>
      <c r="BN83" s="451" t="s">
        <v>207</v>
      </c>
      <c r="BO83" s="442" t="s">
        <v>207</v>
      </c>
      <c r="BP83" s="451" t="s">
        <v>207</v>
      </c>
      <c r="BQ83" s="452"/>
      <c r="BR83" s="449" t="s">
        <v>207</v>
      </c>
      <c r="BS83" s="453" t="s">
        <v>207</v>
      </c>
      <c r="BT83" s="454" t="s">
        <v>207</v>
      </c>
      <c r="BU83" s="465" t="s">
        <v>207</v>
      </c>
      <c r="BV83" s="455" t="s">
        <v>207</v>
      </c>
      <c r="BW83" s="456"/>
      <c r="BX83" s="457">
        <v>2018</v>
      </c>
      <c r="BY83" s="441">
        <v>3520</v>
      </c>
      <c r="BZ83" s="441">
        <v>3520</v>
      </c>
      <c r="CA83" s="448">
        <v>0.14000000000000001</v>
      </c>
      <c r="CB83" s="449" t="s">
        <v>850</v>
      </c>
      <c r="CC83" s="450">
        <v>2021</v>
      </c>
      <c r="CD83" s="442">
        <v>3650</v>
      </c>
      <c r="CE83" s="451">
        <v>-3.7</v>
      </c>
      <c r="CF83" s="442">
        <v>3650</v>
      </c>
      <c r="CG83" s="451">
        <v>-3.7</v>
      </c>
      <c r="CH83" s="452">
        <v>0.13400000000000001</v>
      </c>
      <c r="CI83" s="449" t="s">
        <v>850</v>
      </c>
      <c r="CJ83" s="453">
        <v>4.28</v>
      </c>
      <c r="CK83" s="450">
        <v>2019</v>
      </c>
      <c r="CL83" s="442">
        <v>3003</v>
      </c>
      <c r="CM83" s="451">
        <v>14.68</v>
      </c>
      <c r="CN83" s="442">
        <v>3003</v>
      </c>
      <c r="CO83" s="451">
        <v>14.68</v>
      </c>
      <c r="CP83" s="452">
        <v>0.13</v>
      </c>
      <c r="CQ83" s="449" t="s">
        <v>850</v>
      </c>
      <c r="CR83" s="453">
        <v>7.14</v>
      </c>
      <c r="CS83" s="450">
        <v>2020</v>
      </c>
      <c r="CT83" s="442">
        <v>2910</v>
      </c>
      <c r="CU83" s="451">
        <v>17.32</v>
      </c>
      <c r="CV83" s="442">
        <v>2910</v>
      </c>
      <c r="CW83" s="451">
        <v>17.32</v>
      </c>
      <c r="CX83" s="452">
        <v>0.13</v>
      </c>
      <c r="CY83" s="449" t="s">
        <v>850</v>
      </c>
      <c r="CZ83" s="453">
        <v>7.14</v>
      </c>
      <c r="DA83" s="450">
        <v>2021</v>
      </c>
      <c r="DB83" s="442">
        <v>3481</v>
      </c>
      <c r="DC83" s="451">
        <v>1.1000000000000001</v>
      </c>
      <c r="DD83" s="442">
        <v>3481</v>
      </c>
      <c r="DE83" s="451">
        <v>1.1000000000000001</v>
      </c>
      <c r="DF83" s="452">
        <v>0.13</v>
      </c>
      <c r="DG83" s="449" t="s">
        <v>850</v>
      </c>
      <c r="DH83" s="453">
        <v>7.14</v>
      </c>
      <c r="DI83" s="454" t="s">
        <v>755</v>
      </c>
      <c r="DJ83" s="465" t="s">
        <v>765</v>
      </c>
      <c r="DK83" s="455" t="s">
        <v>712</v>
      </c>
      <c r="DL83" s="456"/>
    </row>
    <row r="84" spans="1:116">
      <c r="A84" s="458" t="s">
        <v>1403</v>
      </c>
      <c r="B84" s="459" t="s">
        <v>1404</v>
      </c>
      <c r="C84" s="434">
        <v>2019</v>
      </c>
      <c r="D84" s="434" t="s">
        <v>716</v>
      </c>
      <c r="E84" s="460">
        <v>1076104</v>
      </c>
      <c r="F84" s="435">
        <v>1076104</v>
      </c>
      <c r="G84" s="436">
        <v>44763</v>
      </c>
      <c r="H84" s="461" t="s">
        <v>1405</v>
      </c>
      <c r="I84" s="462" t="s">
        <v>1404</v>
      </c>
      <c r="J84" s="463" t="s">
        <v>1406</v>
      </c>
      <c r="K84" s="464" t="s">
        <v>1404</v>
      </c>
      <c r="L84" s="462" t="s">
        <v>1406</v>
      </c>
      <c r="M84" s="463" t="s">
        <v>1407</v>
      </c>
      <c r="N84" s="461" t="s">
        <v>86</v>
      </c>
      <c r="O84" s="463" t="s">
        <v>88</v>
      </c>
      <c r="P84" s="437" t="s">
        <v>719</v>
      </c>
      <c r="Q84" s="438"/>
      <c r="R84" s="438"/>
      <c r="S84" s="439"/>
      <c r="T84" s="440">
        <v>900.2831588639998</v>
      </c>
      <c r="U84" s="441">
        <v>47</v>
      </c>
      <c r="V84" s="441">
        <v>0</v>
      </c>
      <c r="W84" s="442"/>
      <c r="X84" s="443">
        <v>2019</v>
      </c>
      <c r="Y84" s="434">
        <v>2021</v>
      </c>
      <c r="Z84" s="444">
        <v>2021</v>
      </c>
      <c r="AA84" s="445"/>
      <c r="AB84" s="463"/>
      <c r="AC84" s="446" t="s">
        <v>705</v>
      </c>
      <c r="AD84" s="462" t="s">
        <v>1408</v>
      </c>
      <c r="AE84" s="462" t="s">
        <v>1409</v>
      </c>
      <c r="AF84" s="463" t="s">
        <v>1080</v>
      </c>
      <c r="AG84" s="446"/>
      <c r="AH84" s="463"/>
      <c r="AI84" s="447">
        <v>2018</v>
      </c>
      <c r="AJ84" s="441">
        <v>4160</v>
      </c>
      <c r="AK84" s="441">
        <v>4061</v>
      </c>
      <c r="AL84" s="448">
        <v>53.33</v>
      </c>
      <c r="AM84" s="449" t="s">
        <v>1410</v>
      </c>
      <c r="AN84" s="450">
        <v>2021</v>
      </c>
      <c r="AO84" s="442">
        <v>4035</v>
      </c>
      <c r="AP84" s="451">
        <v>3</v>
      </c>
      <c r="AQ84" s="442">
        <v>3939</v>
      </c>
      <c r="AR84" s="451">
        <v>3</v>
      </c>
      <c r="AS84" s="452">
        <v>51.73</v>
      </c>
      <c r="AT84" s="449" t="s">
        <v>1410</v>
      </c>
      <c r="AU84" s="453">
        <v>3</v>
      </c>
      <c r="AV84" s="450">
        <v>2019</v>
      </c>
      <c r="AW84" s="442">
        <v>3694</v>
      </c>
      <c r="AX84" s="451">
        <v>11.2</v>
      </c>
      <c r="AY84" s="442">
        <v>3561</v>
      </c>
      <c r="AZ84" s="451">
        <v>12.31</v>
      </c>
      <c r="BA84" s="452">
        <v>51.31</v>
      </c>
      <c r="BB84" s="449" t="s">
        <v>1410</v>
      </c>
      <c r="BC84" s="453">
        <v>3.78</v>
      </c>
      <c r="BD84" s="450">
        <v>2020</v>
      </c>
      <c r="BE84" s="442">
        <v>2884</v>
      </c>
      <c r="BF84" s="451">
        <v>30.67</v>
      </c>
      <c r="BG84" s="442">
        <v>2714</v>
      </c>
      <c r="BH84" s="451">
        <v>33.159999999999997</v>
      </c>
      <c r="BI84" s="452">
        <v>43.04</v>
      </c>
      <c r="BJ84" s="449" t="s">
        <v>1410</v>
      </c>
      <c r="BK84" s="453">
        <v>19.29</v>
      </c>
      <c r="BL84" s="450">
        <v>2021</v>
      </c>
      <c r="BM84" s="442">
        <v>1587</v>
      </c>
      <c r="BN84" s="451">
        <v>61.85</v>
      </c>
      <c r="BO84" s="442">
        <v>1572</v>
      </c>
      <c r="BP84" s="451">
        <v>61.29</v>
      </c>
      <c r="BQ84" s="452">
        <v>33.770000000000003</v>
      </c>
      <c r="BR84" s="449" t="s">
        <v>1410</v>
      </c>
      <c r="BS84" s="453">
        <v>36.67</v>
      </c>
      <c r="BT84" s="454" t="s">
        <v>723</v>
      </c>
      <c r="BU84" s="465" t="s">
        <v>711</v>
      </c>
      <c r="BV84" s="455" t="s">
        <v>733</v>
      </c>
      <c r="BW84" s="456" t="s">
        <v>1411</v>
      </c>
      <c r="BX84" s="457">
        <v>2018</v>
      </c>
      <c r="BY84" s="441"/>
      <c r="BZ84" s="441"/>
      <c r="CA84" s="448"/>
      <c r="CB84" s="449"/>
      <c r="CC84" s="450">
        <v>2021</v>
      </c>
      <c r="CD84" s="442"/>
      <c r="CE84" s="451" t="s">
        <v>207</v>
      </c>
      <c r="CF84" s="442"/>
      <c r="CG84" s="451" t="s">
        <v>207</v>
      </c>
      <c r="CH84" s="452"/>
      <c r="CI84" s="449" t="s">
        <v>207</v>
      </c>
      <c r="CJ84" s="453"/>
      <c r="CK84" s="450">
        <v>2019</v>
      </c>
      <c r="CL84" s="442"/>
      <c r="CM84" s="451" t="s">
        <v>207</v>
      </c>
      <c r="CN84" s="442" t="s">
        <v>207</v>
      </c>
      <c r="CO84" s="451" t="s">
        <v>207</v>
      </c>
      <c r="CP84" s="452"/>
      <c r="CQ84" s="449" t="s">
        <v>207</v>
      </c>
      <c r="CR84" s="453" t="s">
        <v>207</v>
      </c>
      <c r="CS84" s="450">
        <v>2020</v>
      </c>
      <c r="CT84" s="442"/>
      <c r="CU84" s="451" t="s">
        <v>207</v>
      </c>
      <c r="CV84" s="442" t="s">
        <v>207</v>
      </c>
      <c r="CW84" s="451" t="s">
        <v>207</v>
      </c>
      <c r="CX84" s="452"/>
      <c r="CY84" s="449" t="s">
        <v>207</v>
      </c>
      <c r="CZ84" s="453" t="s">
        <v>207</v>
      </c>
      <c r="DA84" s="450">
        <v>2021</v>
      </c>
      <c r="DB84" s="442"/>
      <c r="DC84" s="451" t="s">
        <v>207</v>
      </c>
      <c r="DD84" s="442" t="s">
        <v>207</v>
      </c>
      <c r="DE84" s="451" t="s">
        <v>207</v>
      </c>
      <c r="DF84" s="452"/>
      <c r="DG84" s="449" t="s">
        <v>207</v>
      </c>
      <c r="DH84" s="453" t="s">
        <v>207</v>
      </c>
      <c r="DI84" s="454" t="s">
        <v>207</v>
      </c>
      <c r="DJ84" s="465" t="s">
        <v>207</v>
      </c>
      <c r="DK84" s="455" t="s">
        <v>207</v>
      </c>
      <c r="DL84" s="456"/>
    </row>
    <row r="85" spans="1:116">
      <c r="A85" s="458" t="s">
        <v>1412</v>
      </c>
      <c r="B85" s="459" t="s">
        <v>1413</v>
      </c>
      <c r="C85" s="434">
        <v>2019</v>
      </c>
      <c r="D85" s="434" t="s">
        <v>716</v>
      </c>
      <c r="E85" s="460">
        <v>1047105</v>
      </c>
      <c r="F85" s="435">
        <v>1047105</v>
      </c>
      <c r="G85" s="436">
        <v>44764</v>
      </c>
      <c r="H85" s="461" t="s">
        <v>1414</v>
      </c>
      <c r="I85" s="462" t="s">
        <v>1413</v>
      </c>
      <c r="J85" s="463" t="s">
        <v>1415</v>
      </c>
      <c r="K85" s="464" t="s">
        <v>1413</v>
      </c>
      <c r="L85" s="462" t="s">
        <v>1415</v>
      </c>
      <c r="M85" s="463" t="s">
        <v>1414</v>
      </c>
      <c r="N85" s="461" t="s">
        <v>48</v>
      </c>
      <c r="O85" s="463" t="s">
        <v>54</v>
      </c>
      <c r="P85" s="437" t="s">
        <v>719</v>
      </c>
      <c r="Q85" s="438"/>
      <c r="R85" s="438"/>
      <c r="S85" s="439"/>
      <c r="T85" s="440">
        <v>2450.0431254720002</v>
      </c>
      <c r="U85" s="441">
        <v>3</v>
      </c>
      <c r="V85" s="441">
        <v>2</v>
      </c>
      <c r="W85" s="442"/>
      <c r="X85" s="443">
        <v>2019</v>
      </c>
      <c r="Y85" s="434">
        <v>2021</v>
      </c>
      <c r="Z85" s="444">
        <v>2021</v>
      </c>
      <c r="AA85" s="445"/>
      <c r="AB85" s="463"/>
      <c r="AC85" s="446" t="s">
        <v>705</v>
      </c>
      <c r="AD85" s="462" t="s">
        <v>1416</v>
      </c>
      <c r="AE85" s="462" t="s">
        <v>1417</v>
      </c>
      <c r="AF85" s="463" t="s">
        <v>1418</v>
      </c>
      <c r="AG85" s="446"/>
      <c r="AH85" s="463"/>
      <c r="AI85" s="447">
        <v>2018</v>
      </c>
      <c r="AJ85" s="441">
        <v>4868</v>
      </c>
      <c r="AK85" s="441">
        <v>4736</v>
      </c>
      <c r="AL85" s="448"/>
      <c r="AM85" s="449"/>
      <c r="AN85" s="450">
        <v>2021</v>
      </c>
      <c r="AO85" s="442">
        <v>4702</v>
      </c>
      <c r="AP85" s="451">
        <v>3.41</v>
      </c>
      <c r="AQ85" s="442">
        <v>4574</v>
      </c>
      <c r="AR85" s="451">
        <v>3.42</v>
      </c>
      <c r="AS85" s="452"/>
      <c r="AT85" s="449"/>
      <c r="AU85" s="453"/>
      <c r="AV85" s="450">
        <v>2019</v>
      </c>
      <c r="AW85" s="442">
        <v>4669</v>
      </c>
      <c r="AX85" s="451">
        <v>4.08</v>
      </c>
      <c r="AY85" s="442">
        <v>4473</v>
      </c>
      <c r="AZ85" s="451">
        <v>5.55</v>
      </c>
      <c r="BA85" s="452"/>
      <c r="BB85" s="449" t="s">
        <v>207</v>
      </c>
      <c r="BC85" s="453" t="s">
        <v>207</v>
      </c>
      <c r="BD85" s="450">
        <v>2020</v>
      </c>
      <c r="BE85" s="442">
        <v>4702</v>
      </c>
      <c r="BF85" s="451">
        <v>3.41</v>
      </c>
      <c r="BG85" s="442">
        <v>4383</v>
      </c>
      <c r="BH85" s="451">
        <v>7.45</v>
      </c>
      <c r="BI85" s="452"/>
      <c r="BJ85" s="449" t="s">
        <v>207</v>
      </c>
      <c r="BK85" s="453" t="s">
        <v>207</v>
      </c>
      <c r="BL85" s="450">
        <v>2021</v>
      </c>
      <c r="BM85" s="442">
        <v>4382</v>
      </c>
      <c r="BN85" s="451">
        <v>9.98</v>
      </c>
      <c r="BO85" s="442">
        <v>4343</v>
      </c>
      <c r="BP85" s="451">
        <v>8.2899999999999991</v>
      </c>
      <c r="BQ85" s="452"/>
      <c r="BR85" s="449" t="s">
        <v>207</v>
      </c>
      <c r="BS85" s="453" t="s">
        <v>207</v>
      </c>
      <c r="BT85" s="454" t="s">
        <v>723</v>
      </c>
      <c r="BU85" s="465" t="s">
        <v>765</v>
      </c>
      <c r="BV85" s="455" t="s">
        <v>733</v>
      </c>
      <c r="BW85" s="456" t="s">
        <v>1419</v>
      </c>
      <c r="BX85" s="457">
        <v>2018</v>
      </c>
      <c r="BY85" s="441"/>
      <c r="BZ85" s="441"/>
      <c r="CA85" s="448"/>
      <c r="CB85" s="449"/>
      <c r="CC85" s="450">
        <v>2021</v>
      </c>
      <c r="CD85" s="442"/>
      <c r="CE85" s="451" t="s">
        <v>207</v>
      </c>
      <c r="CF85" s="442"/>
      <c r="CG85" s="451" t="s">
        <v>207</v>
      </c>
      <c r="CH85" s="452"/>
      <c r="CI85" s="449" t="s">
        <v>207</v>
      </c>
      <c r="CJ85" s="453"/>
      <c r="CK85" s="450">
        <v>2019</v>
      </c>
      <c r="CL85" s="442"/>
      <c r="CM85" s="451" t="s">
        <v>207</v>
      </c>
      <c r="CN85" s="442" t="s">
        <v>207</v>
      </c>
      <c r="CO85" s="451" t="s">
        <v>207</v>
      </c>
      <c r="CP85" s="452"/>
      <c r="CQ85" s="449" t="s">
        <v>207</v>
      </c>
      <c r="CR85" s="453" t="s">
        <v>207</v>
      </c>
      <c r="CS85" s="450">
        <v>2020</v>
      </c>
      <c r="CT85" s="442"/>
      <c r="CU85" s="451" t="s">
        <v>207</v>
      </c>
      <c r="CV85" s="442" t="s">
        <v>207</v>
      </c>
      <c r="CW85" s="451" t="s">
        <v>207</v>
      </c>
      <c r="CX85" s="452"/>
      <c r="CY85" s="449" t="s">
        <v>207</v>
      </c>
      <c r="CZ85" s="453" t="s">
        <v>207</v>
      </c>
      <c r="DA85" s="450">
        <v>2021</v>
      </c>
      <c r="DB85" s="442"/>
      <c r="DC85" s="451" t="s">
        <v>207</v>
      </c>
      <c r="DD85" s="442" t="s">
        <v>207</v>
      </c>
      <c r="DE85" s="451" t="s">
        <v>207</v>
      </c>
      <c r="DF85" s="452"/>
      <c r="DG85" s="449" t="s">
        <v>207</v>
      </c>
      <c r="DH85" s="453" t="s">
        <v>207</v>
      </c>
      <c r="DI85" s="454" t="s">
        <v>207</v>
      </c>
      <c r="DJ85" s="465" t="s">
        <v>207</v>
      </c>
      <c r="DK85" s="455" t="s">
        <v>207</v>
      </c>
      <c r="DL85" s="456"/>
    </row>
    <row r="86" spans="1:116">
      <c r="A86" s="458" t="s">
        <v>1420</v>
      </c>
      <c r="B86" s="459" t="s">
        <v>1421</v>
      </c>
      <c r="C86" s="434">
        <v>2019</v>
      </c>
      <c r="D86" s="434" t="s">
        <v>716</v>
      </c>
      <c r="E86" s="460">
        <v>1081107</v>
      </c>
      <c r="F86" s="435">
        <v>1081107</v>
      </c>
      <c r="G86" s="436">
        <v>44771</v>
      </c>
      <c r="H86" s="461" t="s">
        <v>1422</v>
      </c>
      <c r="I86" s="462" t="s">
        <v>1421</v>
      </c>
      <c r="J86" s="463" t="s">
        <v>1423</v>
      </c>
      <c r="K86" s="464" t="s">
        <v>1421</v>
      </c>
      <c r="L86" s="462" t="s">
        <v>1423</v>
      </c>
      <c r="M86" s="463" t="s">
        <v>1422</v>
      </c>
      <c r="N86" s="461" t="s">
        <v>93</v>
      </c>
      <c r="O86" s="463" t="s">
        <v>94</v>
      </c>
      <c r="P86" s="437" t="s">
        <v>719</v>
      </c>
      <c r="Q86" s="438"/>
      <c r="R86" s="438"/>
      <c r="S86" s="439"/>
      <c r="T86" s="440">
        <v>1444.9681130361159</v>
      </c>
      <c r="U86" s="441">
        <v>1</v>
      </c>
      <c r="V86" s="441">
        <v>1</v>
      </c>
      <c r="W86" s="442"/>
      <c r="X86" s="443">
        <v>2019</v>
      </c>
      <c r="Y86" s="434">
        <v>2021</v>
      </c>
      <c r="Z86" s="444">
        <v>2021</v>
      </c>
      <c r="AA86" s="445"/>
      <c r="AB86" s="463"/>
      <c r="AC86" s="446" t="s">
        <v>705</v>
      </c>
      <c r="AD86" s="462" t="s">
        <v>1424</v>
      </c>
      <c r="AE86" s="462" t="s">
        <v>1422</v>
      </c>
      <c r="AF86" s="463" t="s">
        <v>1425</v>
      </c>
      <c r="AG86" s="446"/>
      <c r="AH86" s="463"/>
      <c r="AI86" s="447">
        <v>2018</v>
      </c>
      <c r="AJ86" s="441">
        <v>3430</v>
      </c>
      <c r="AK86" s="441">
        <v>3354</v>
      </c>
      <c r="AL86" s="448">
        <v>54.56</v>
      </c>
      <c r="AM86" s="449" t="s">
        <v>764</v>
      </c>
      <c r="AN86" s="450">
        <v>2021</v>
      </c>
      <c r="AO86" s="442">
        <v>3328.1255700000002</v>
      </c>
      <c r="AP86" s="451">
        <v>2.97</v>
      </c>
      <c r="AQ86" s="442">
        <v>3254.382846</v>
      </c>
      <c r="AR86" s="451">
        <v>2.97</v>
      </c>
      <c r="AS86" s="452">
        <v>52.939513439999999</v>
      </c>
      <c r="AT86" s="449" t="s">
        <v>764</v>
      </c>
      <c r="AU86" s="453">
        <v>2.97</v>
      </c>
      <c r="AV86" s="450">
        <v>2019</v>
      </c>
      <c r="AW86" s="442">
        <v>3407</v>
      </c>
      <c r="AX86" s="451">
        <v>0.67</v>
      </c>
      <c r="AY86" s="442">
        <v>3292</v>
      </c>
      <c r="AZ86" s="451">
        <v>1.84</v>
      </c>
      <c r="BA86" s="452">
        <v>54.19</v>
      </c>
      <c r="BB86" s="449" t="s">
        <v>764</v>
      </c>
      <c r="BC86" s="453">
        <v>0.67</v>
      </c>
      <c r="BD86" s="450">
        <v>2020</v>
      </c>
      <c r="BE86" s="442">
        <v>2767</v>
      </c>
      <c r="BF86" s="451">
        <v>19.32</v>
      </c>
      <c r="BG86" s="442">
        <v>2611</v>
      </c>
      <c r="BH86" s="451">
        <v>22.15</v>
      </c>
      <c r="BI86" s="452">
        <v>44.01</v>
      </c>
      <c r="BJ86" s="449" t="s">
        <v>764</v>
      </c>
      <c r="BK86" s="453">
        <v>19.329999999999998</v>
      </c>
      <c r="BL86" s="450">
        <v>2021</v>
      </c>
      <c r="BM86" s="442">
        <v>2596</v>
      </c>
      <c r="BN86" s="451">
        <v>24.31</v>
      </c>
      <c r="BO86" s="442">
        <v>2575</v>
      </c>
      <c r="BP86" s="451">
        <v>23.22</v>
      </c>
      <c r="BQ86" s="452">
        <v>41.29</v>
      </c>
      <c r="BR86" s="449" t="s">
        <v>764</v>
      </c>
      <c r="BS86" s="453">
        <v>24.32</v>
      </c>
      <c r="BT86" s="454" t="s">
        <v>723</v>
      </c>
      <c r="BU86" s="465" t="s">
        <v>765</v>
      </c>
      <c r="BV86" s="455" t="s">
        <v>724</v>
      </c>
      <c r="BW86" s="456" t="s">
        <v>1426</v>
      </c>
      <c r="BX86" s="457">
        <v>2018</v>
      </c>
      <c r="BY86" s="441"/>
      <c r="BZ86" s="441"/>
      <c r="CA86" s="448"/>
      <c r="CB86" s="449"/>
      <c r="CC86" s="450">
        <v>2021</v>
      </c>
      <c r="CD86" s="442"/>
      <c r="CE86" s="451" t="s">
        <v>207</v>
      </c>
      <c r="CF86" s="442"/>
      <c r="CG86" s="451" t="s">
        <v>207</v>
      </c>
      <c r="CH86" s="452"/>
      <c r="CI86" s="449" t="s">
        <v>207</v>
      </c>
      <c r="CJ86" s="453"/>
      <c r="CK86" s="450">
        <v>2019</v>
      </c>
      <c r="CL86" s="442"/>
      <c r="CM86" s="451" t="s">
        <v>207</v>
      </c>
      <c r="CN86" s="442" t="s">
        <v>207</v>
      </c>
      <c r="CO86" s="451" t="s">
        <v>207</v>
      </c>
      <c r="CP86" s="452"/>
      <c r="CQ86" s="449" t="s">
        <v>207</v>
      </c>
      <c r="CR86" s="453" t="s">
        <v>207</v>
      </c>
      <c r="CS86" s="450">
        <v>2020</v>
      </c>
      <c r="CT86" s="442"/>
      <c r="CU86" s="451" t="s">
        <v>207</v>
      </c>
      <c r="CV86" s="442" t="s">
        <v>207</v>
      </c>
      <c r="CW86" s="451" t="s">
        <v>207</v>
      </c>
      <c r="CX86" s="452"/>
      <c r="CY86" s="449" t="s">
        <v>207</v>
      </c>
      <c r="CZ86" s="453" t="s">
        <v>207</v>
      </c>
      <c r="DA86" s="450">
        <v>2021</v>
      </c>
      <c r="DB86" s="442"/>
      <c r="DC86" s="451" t="s">
        <v>207</v>
      </c>
      <c r="DD86" s="442" t="s">
        <v>207</v>
      </c>
      <c r="DE86" s="451" t="s">
        <v>207</v>
      </c>
      <c r="DF86" s="452"/>
      <c r="DG86" s="449" t="s">
        <v>207</v>
      </c>
      <c r="DH86" s="453" t="s">
        <v>207</v>
      </c>
      <c r="DI86" s="454" t="s">
        <v>207</v>
      </c>
      <c r="DJ86" s="465" t="s">
        <v>207</v>
      </c>
      <c r="DK86" s="455" t="s">
        <v>207</v>
      </c>
      <c r="DL86" s="456"/>
    </row>
    <row r="87" spans="1:116">
      <c r="A87" s="458" t="s">
        <v>1427</v>
      </c>
      <c r="B87" s="459" t="s">
        <v>1428</v>
      </c>
      <c r="C87" s="434">
        <v>2019</v>
      </c>
      <c r="D87" s="434" t="s">
        <v>716</v>
      </c>
      <c r="E87" s="460">
        <v>1069109</v>
      </c>
      <c r="F87" s="435">
        <v>1069109</v>
      </c>
      <c r="G87" s="436">
        <v>44757</v>
      </c>
      <c r="H87" s="461" t="s">
        <v>1429</v>
      </c>
      <c r="I87" s="462" t="s">
        <v>1428</v>
      </c>
      <c r="J87" s="463" t="s">
        <v>1430</v>
      </c>
      <c r="K87" s="464" t="s">
        <v>1428</v>
      </c>
      <c r="L87" s="462" t="s">
        <v>1430</v>
      </c>
      <c r="M87" s="463" t="s">
        <v>1431</v>
      </c>
      <c r="N87" s="461" t="s">
        <v>77</v>
      </c>
      <c r="O87" s="463" t="s">
        <v>79</v>
      </c>
      <c r="P87" s="437" t="s">
        <v>719</v>
      </c>
      <c r="Q87" s="438"/>
      <c r="R87" s="438"/>
      <c r="S87" s="439"/>
      <c r="T87" s="440">
        <v>1612.8810660000001</v>
      </c>
      <c r="U87" s="441">
        <v>1</v>
      </c>
      <c r="V87" s="441">
        <v>1</v>
      </c>
      <c r="W87" s="442"/>
      <c r="X87" s="443">
        <v>2019</v>
      </c>
      <c r="Y87" s="434">
        <v>2021</v>
      </c>
      <c r="Z87" s="444">
        <v>2021</v>
      </c>
      <c r="AA87" s="445"/>
      <c r="AB87" s="463"/>
      <c r="AC87" s="446" t="s">
        <v>705</v>
      </c>
      <c r="AD87" s="462" t="s">
        <v>1432</v>
      </c>
      <c r="AE87" s="462" t="s">
        <v>1431</v>
      </c>
      <c r="AF87" s="463" t="s">
        <v>1011</v>
      </c>
      <c r="AG87" s="446"/>
      <c r="AH87" s="463"/>
      <c r="AI87" s="447">
        <v>2018</v>
      </c>
      <c r="AJ87" s="441">
        <v>3442</v>
      </c>
      <c r="AK87" s="441">
        <v>3390</v>
      </c>
      <c r="AL87" s="448"/>
      <c r="AM87" s="449"/>
      <c r="AN87" s="450">
        <v>2021</v>
      </c>
      <c r="AO87" s="442">
        <v>3438.558</v>
      </c>
      <c r="AP87" s="451">
        <v>0.1</v>
      </c>
      <c r="AQ87" s="442">
        <v>3386.61</v>
      </c>
      <c r="AR87" s="451">
        <v>0.09</v>
      </c>
      <c r="AS87" s="452"/>
      <c r="AT87" s="449"/>
      <c r="AU87" s="453"/>
      <c r="AV87" s="450">
        <v>2019</v>
      </c>
      <c r="AW87" s="442">
        <v>2998</v>
      </c>
      <c r="AX87" s="451">
        <v>12.89</v>
      </c>
      <c r="AY87" s="442">
        <v>2930</v>
      </c>
      <c r="AZ87" s="451">
        <v>13.56</v>
      </c>
      <c r="BA87" s="452"/>
      <c r="BB87" s="449" t="s">
        <v>207</v>
      </c>
      <c r="BC87" s="453" t="s">
        <v>207</v>
      </c>
      <c r="BD87" s="450">
        <v>2020</v>
      </c>
      <c r="BE87" s="442">
        <v>2988</v>
      </c>
      <c r="BF87" s="451">
        <v>13.19</v>
      </c>
      <c r="BG87" s="442">
        <v>2880</v>
      </c>
      <c r="BH87" s="451">
        <v>15.04</v>
      </c>
      <c r="BI87" s="452"/>
      <c r="BJ87" s="449" t="s">
        <v>207</v>
      </c>
      <c r="BK87" s="453" t="s">
        <v>207</v>
      </c>
      <c r="BL87" s="450">
        <v>2021</v>
      </c>
      <c r="BM87" s="442">
        <v>3050</v>
      </c>
      <c r="BN87" s="451">
        <v>11.38</v>
      </c>
      <c r="BO87" s="442">
        <v>3066</v>
      </c>
      <c r="BP87" s="451">
        <v>9.5500000000000007</v>
      </c>
      <c r="BQ87" s="452"/>
      <c r="BR87" s="449" t="s">
        <v>207</v>
      </c>
      <c r="BS87" s="453" t="s">
        <v>207</v>
      </c>
      <c r="BT87" s="454" t="s">
        <v>723</v>
      </c>
      <c r="BU87" s="465" t="s">
        <v>765</v>
      </c>
      <c r="BV87" s="455" t="s">
        <v>733</v>
      </c>
      <c r="BW87" s="456" t="s">
        <v>1433</v>
      </c>
      <c r="BX87" s="457">
        <v>2018</v>
      </c>
      <c r="BY87" s="441"/>
      <c r="BZ87" s="441"/>
      <c r="CA87" s="448"/>
      <c r="CB87" s="449"/>
      <c r="CC87" s="450">
        <v>2021</v>
      </c>
      <c r="CD87" s="442"/>
      <c r="CE87" s="451" t="s">
        <v>207</v>
      </c>
      <c r="CF87" s="442"/>
      <c r="CG87" s="451" t="s">
        <v>207</v>
      </c>
      <c r="CH87" s="452"/>
      <c r="CI87" s="449" t="s">
        <v>207</v>
      </c>
      <c r="CJ87" s="453"/>
      <c r="CK87" s="450">
        <v>2019</v>
      </c>
      <c r="CL87" s="442"/>
      <c r="CM87" s="451" t="s">
        <v>207</v>
      </c>
      <c r="CN87" s="442" t="s">
        <v>207</v>
      </c>
      <c r="CO87" s="451" t="s">
        <v>207</v>
      </c>
      <c r="CP87" s="452"/>
      <c r="CQ87" s="449" t="s">
        <v>207</v>
      </c>
      <c r="CR87" s="453" t="s">
        <v>207</v>
      </c>
      <c r="CS87" s="450">
        <v>2020</v>
      </c>
      <c r="CT87" s="442"/>
      <c r="CU87" s="451" t="s">
        <v>207</v>
      </c>
      <c r="CV87" s="442" t="s">
        <v>207</v>
      </c>
      <c r="CW87" s="451" t="s">
        <v>207</v>
      </c>
      <c r="CX87" s="452"/>
      <c r="CY87" s="449" t="s">
        <v>207</v>
      </c>
      <c r="CZ87" s="453" t="s">
        <v>207</v>
      </c>
      <c r="DA87" s="450">
        <v>2021</v>
      </c>
      <c r="DB87" s="442"/>
      <c r="DC87" s="451" t="s">
        <v>207</v>
      </c>
      <c r="DD87" s="442" t="s">
        <v>207</v>
      </c>
      <c r="DE87" s="451" t="s">
        <v>207</v>
      </c>
      <c r="DF87" s="452"/>
      <c r="DG87" s="449" t="s">
        <v>207</v>
      </c>
      <c r="DH87" s="453" t="s">
        <v>207</v>
      </c>
      <c r="DI87" s="454" t="s">
        <v>207</v>
      </c>
      <c r="DJ87" s="465" t="s">
        <v>207</v>
      </c>
      <c r="DK87" s="455" t="s">
        <v>207</v>
      </c>
      <c r="DL87" s="456"/>
    </row>
    <row r="88" spans="1:116">
      <c r="A88" s="458" t="s">
        <v>1434</v>
      </c>
      <c r="B88" s="459" t="s">
        <v>1435</v>
      </c>
      <c r="C88" s="434">
        <v>2019</v>
      </c>
      <c r="D88" s="434" t="s">
        <v>716</v>
      </c>
      <c r="E88" s="460">
        <v>1069112</v>
      </c>
      <c r="F88" s="435">
        <v>1069112</v>
      </c>
      <c r="G88" s="436">
        <v>44771</v>
      </c>
      <c r="H88" s="461" t="s">
        <v>1436</v>
      </c>
      <c r="I88" s="462" t="s">
        <v>1435</v>
      </c>
      <c r="J88" s="463" t="s">
        <v>1437</v>
      </c>
      <c r="K88" s="464" t="s">
        <v>1435</v>
      </c>
      <c r="L88" s="462" t="s">
        <v>1438</v>
      </c>
      <c r="M88" s="463" t="s">
        <v>1436</v>
      </c>
      <c r="N88" s="461" t="s">
        <v>70</v>
      </c>
      <c r="O88" s="463" t="s">
        <v>73</v>
      </c>
      <c r="P88" s="437" t="s">
        <v>719</v>
      </c>
      <c r="Q88" s="438"/>
      <c r="R88" s="438"/>
      <c r="S88" s="439"/>
      <c r="T88" s="440">
        <v>1728.07215767616</v>
      </c>
      <c r="U88" s="441">
        <v>2</v>
      </c>
      <c r="V88" s="441">
        <v>1</v>
      </c>
      <c r="W88" s="442"/>
      <c r="X88" s="443">
        <v>2019</v>
      </c>
      <c r="Y88" s="434">
        <v>2021</v>
      </c>
      <c r="Z88" s="444">
        <v>2021</v>
      </c>
      <c r="AA88" s="445"/>
      <c r="AB88" s="463"/>
      <c r="AC88" s="446" t="s">
        <v>705</v>
      </c>
      <c r="AD88" s="462" t="s">
        <v>1439</v>
      </c>
      <c r="AE88" s="462" t="s">
        <v>1440</v>
      </c>
      <c r="AF88" s="463" t="s">
        <v>1441</v>
      </c>
      <c r="AG88" s="446"/>
      <c r="AH88" s="463"/>
      <c r="AI88" s="447">
        <v>2018</v>
      </c>
      <c r="AJ88" s="441">
        <v>3322</v>
      </c>
      <c r="AK88" s="441">
        <v>3301</v>
      </c>
      <c r="AL88" s="448">
        <v>96.96</v>
      </c>
      <c r="AM88" s="449" t="s">
        <v>764</v>
      </c>
      <c r="AN88" s="450">
        <v>2021</v>
      </c>
      <c r="AO88" s="442">
        <v>3289</v>
      </c>
      <c r="AP88" s="451">
        <v>0.99</v>
      </c>
      <c r="AQ88" s="442">
        <v>3268</v>
      </c>
      <c r="AR88" s="451">
        <v>0.99</v>
      </c>
      <c r="AS88" s="452">
        <v>95.99</v>
      </c>
      <c r="AT88" s="449" t="s">
        <v>764</v>
      </c>
      <c r="AU88" s="453">
        <v>1</v>
      </c>
      <c r="AV88" s="450">
        <v>2019</v>
      </c>
      <c r="AW88" s="442">
        <v>3205</v>
      </c>
      <c r="AX88" s="451">
        <v>3.52</v>
      </c>
      <c r="AY88" s="442">
        <v>3138</v>
      </c>
      <c r="AZ88" s="451">
        <v>4.93</v>
      </c>
      <c r="BA88" s="452">
        <v>94.33</v>
      </c>
      <c r="BB88" s="449" t="s">
        <v>764</v>
      </c>
      <c r="BC88" s="453">
        <v>2.71</v>
      </c>
      <c r="BD88" s="450">
        <v>2020</v>
      </c>
      <c r="BE88" s="442">
        <v>2779</v>
      </c>
      <c r="BF88" s="451">
        <v>16.34</v>
      </c>
      <c r="BG88" s="442">
        <v>2661</v>
      </c>
      <c r="BH88" s="451">
        <v>19.38</v>
      </c>
      <c r="BI88" s="452">
        <v>81.510000000000005</v>
      </c>
      <c r="BJ88" s="449" t="s">
        <v>764</v>
      </c>
      <c r="BK88" s="453">
        <v>15.93</v>
      </c>
      <c r="BL88" s="450">
        <v>2021</v>
      </c>
      <c r="BM88" s="442">
        <v>2951</v>
      </c>
      <c r="BN88" s="451">
        <v>11.16</v>
      </c>
      <c r="BO88" s="442">
        <v>2934</v>
      </c>
      <c r="BP88" s="451">
        <v>11.11</v>
      </c>
      <c r="BQ88" s="452">
        <v>86.56</v>
      </c>
      <c r="BR88" s="449" t="s">
        <v>764</v>
      </c>
      <c r="BS88" s="453">
        <v>10.72</v>
      </c>
      <c r="BT88" s="454" t="s">
        <v>723</v>
      </c>
      <c r="BU88" s="465" t="s">
        <v>765</v>
      </c>
      <c r="BV88" s="455" t="s">
        <v>724</v>
      </c>
      <c r="BW88" s="456" t="s">
        <v>1442</v>
      </c>
      <c r="BX88" s="457">
        <v>2018</v>
      </c>
      <c r="BY88" s="441"/>
      <c r="BZ88" s="441"/>
      <c r="CA88" s="448"/>
      <c r="CB88" s="449"/>
      <c r="CC88" s="450">
        <v>2021</v>
      </c>
      <c r="CD88" s="442"/>
      <c r="CE88" s="451" t="s">
        <v>207</v>
      </c>
      <c r="CF88" s="442"/>
      <c r="CG88" s="451" t="s">
        <v>207</v>
      </c>
      <c r="CH88" s="452"/>
      <c r="CI88" s="449" t="s">
        <v>207</v>
      </c>
      <c r="CJ88" s="453"/>
      <c r="CK88" s="450">
        <v>2019</v>
      </c>
      <c r="CL88" s="442"/>
      <c r="CM88" s="451" t="s">
        <v>207</v>
      </c>
      <c r="CN88" s="442" t="s">
        <v>207</v>
      </c>
      <c r="CO88" s="451" t="s">
        <v>207</v>
      </c>
      <c r="CP88" s="452"/>
      <c r="CQ88" s="449" t="s">
        <v>207</v>
      </c>
      <c r="CR88" s="453" t="s">
        <v>207</v>
      </c>
      <c r="CS88" s="450">
        <v>2020</v>
      </c>
      <c r="CT88" s="442"/>
      <c r="CU88" s="451" t="s">
        <v>207</v>
      </c>
      <c r="CV88" s="442" t="s">
        <v>207</v>
      </c>
      <c r="CW88" s="451" t="s">
        <v>207</v>
      </c>
      <c r="CX88" s="452"/>
      <c r="CY88" s="449" t="s">
        <v>207</v>
      </c>
      <c r="CZ88" s="453" t="s">
        <v>207</v>
      </c>
      <c r="DA88" s="450">
        <v>2021</v>
      </c>
      <c r="DB88" s="442"/>
      <c r="DC88" s="451" t="s">
        <v>207</v>
      </c>
      <c r="DD88" s="442" t="s">
        <v>207</v>
      </c>
      <c r="DE88" s="451" t="s">
        <v>207</v>
      </c>
      <c r="DF88" s="452"/>
      <c r="DG88" s="449" t="s">
        <v>207</v>
      </c>
      <c r="DH88" s="453" t="s">
        <v>207</v>
      </c>
      <c r="DI88" s="454" t="s">
        <v>207</v>
      </c>
      <c r="DJ88" s="465" t="s">
        <v>207</v>
      </c>
      <c r="DK88" s="455" t="s">
        <v>207</v>
      </c>
      <c r="DL88" s="456"/>
    </row>
    <row r="89" spans="1:116">
      <c r="A89" s="458" t="s">
        <v>1443</v>
      </c>
      <c r="B89" s="459" t="s">
        <v>1444</v>
      </c>
      <c r="C89" s="434">
        <v>2019</v>
      </c>
      <c r="D89" s="434" t="s">
        <v>716</v>
      </c>
      <c r="E89" s="460">
        <v>1031113</v>
      </c>
      <c r="F89" s="435">
        <v>1031113</v>
      </c>
      <c r="G89" s="436">
        <v>44782</v>
      </c>
      <c r="H89" s="461" t="s">
        <v>1445</v>
      </c>
      <c r="I89" s="462" t="s">
        <v>1444</v>
      </c>
      <c r="J89" s="463" t="s">
        <v>1446</v>
      </c>
      <c r="K89" s="464" t="s">
        <v>1444</v>
      </c>
      <c r="L89" s="462" t="s">
        <v>1446</v>
      </c>
      <c r="M89" s="463" t="s">
        <v>1445</v>
      </c>
      <c r="N89" s="461" t="s">
        <v>12</v>
      </c>
      <c r="O89" s="463" t="s">
        <v>35</v>
      </c>
      <c r="P89" s="437" t="s">
        <v>719</v>
      </c>
      <c r="Q89" s="438"/>
      <c r="R89" s="438"/>
      <c r="S89" s="439"/>
      <c r="T89" s="440">
        <v>1715.9371020000001</v>
      </c>
      <c r="U89" s="441">
        <v>1</v>
      </c>
      <c r="V89" s="441">
        <v>1</v>
      </c>
      <c r="W89" s="442"/>
      <c r="X89" s="443">
        <v>2019</v>
      </c>
      <c r="Y89" s="434">
        <v>2021</v>
      </c>
      <c r="Z89" s="444">
        <v>2021</v>
      </c>
      <c r="AA89" s="445"/>
      <c r="AB89" s="463"/>
      <c r="AC89" s="446" t="s">
        <v>705</v>
      </c>
      <c r="AD89" s="462" t="s">
        <v>1447</v>
      </c>
      <c r="AE89" s="462" t="s">
        <v>1448</v>
      </c>
      <c r="AF89" s="463" t="s">
        <v>1449</v>
      </c>
      <c r="AG89" s="446"/>
      <c r="AH89" s="463"/>
      <c r="AI89" s="447">
        <v>2018</v>
      </c>
      <c r="AJ89" s="441">
        <v>3994</v>
      </c>
      <c r="AK89" s="441">
        <v>3908</v>
      </c>
      <c r="AL89" s="448">
        <v>19.14</v>
      </c>
      <c r="AM89" s="449" t="s">
        <v>1003</v>
      </c>
      <c r="AN89" s="450">
        <v>2021</v>
      </c>
      <c r="AO89" s="442">
        <v>3875</v>
      </c>
      <c r="AP89" s="451">
        <v>2.97</v>
      </c>
      <c r="AQ89" s="442">
        <v>3792</v>
      </c>
      <c r="AR89" s="451">
        <v>2.96</v>
      </c>
      <c r="AS89" s="452">
        <v>18.57</v>
      </c>
      <c r="AT89" s="449" t="s">
        <v>1003</v>
      </c>
      <c r="AU89" s="453">
        <v>2.97</v>
      </c>
      <c r="AV89" s="450">
        <v>2019</v>
      </c>
      <c r="AW89" s="442">
        <v>3439</v>
      </c>
      <c r="AX89" s="451">
        <v>13.89</v>
      </c>
      <c r="AY89" s="442">
        <v>3325</v>
      </c>
      <c r="AZ89" s="451">
        <v>14.91</v>
      </c>
      <c r="BA89" s="452">
        <v>16.48</v>
      </c>
      <c r="BB89" s="449" t="s">
        <v>1003</v>
      </c>
      <c r="BC89" s="453">
        <v>13.89</v>
      </c>
      <c r="BD89" s="450">
        <v>2020</v>
      </c>
      <c r="BE89" s="442">
        <v>3534</v>
      </c>
      <c r="BF89" s="451">
        <v>11.51</v>
      </c>
      <c r="BG89" s="442">
        <v>3342</v>
      </c>
      <c r="BH89" s="451">
        <v>14.48</v>
      </c>
      <c r="BI89" s="452">
        <v>20.12</v>
      </c>
      <c r="BJ89" s="449" t="s">
        <v>1003</v>
      </c>
      <c r="BK89" s="453">
        <v>-5.13</v>
      </c>
      <c r="BL89" s="450">
        <v>2021</v>
      </c>
      <c r="BM89" s="442">
        <v>3105</v>
      </c>
      <c r="BN89" s="451">
        <v>22.25</v>
      </c>
      <c r="BO89" s="442">
        <v>3084</v>
      </c>
      <c r="BP89" s="451">
        <v>21.08</v>
      </c>
      <c r="BQ89" s="452">
        <v>21.52</v>
      </c>
      <c r="BR89" s="449" t="s">
        <v>1003</v>
      </c>
      <c r="BS89" s="453">
        <v>-12.44</v>
      </c>
      <c r="BT89" s="454" t="s">
        <v>723</v>
      </c>
      <c r="BU89" s="465" t="s">
        <v>765</v>
      </c>
      <c r="BV89" s="455" t="s">
        <v>733</v>
      </c>
      <c r="BW89" s="456" t="s">
        <v>1450</v>
      </c>
      <c r="BX89" s="457">
        <v>2018</v>
      </c>
      <c r="BY89" s="441"/>
      <c r="BZ89" s="441"/>
      <c r="CA89" s="448"/>
      <c r="CB89" s="449"/>
      <c r="CC89" s="450">
        <v>2021</v>
      </c>
      <c r="CD89" s="442"/>
      <c r="CE89" s="451" t="s">
        <v>207</v>
      </c>
      <c r="CF89" s="442"/>
      <c r="CG89" s="451" t="s">
        <v>207</v>
      </c>
      <c r="CH89" s="452"/>
      <c r="CI89" s="449" t="s">
        <v>207</v>
      </c>
      <c r="CJ89" s="453"/>
      <c r="CK89" s="450">
        <v>2019</v>
      </c>
      <c r="CL89" s="442"/>
      <c r="CM89" s="451" t="s">
        <v>207</v>
      </c>
      <c r="CN89" s="442" t="s">
        <v>207</v>
      </c>
      <c r="CO89" s="451" t="s">
        <v>207</v>
      </c>
      <c r="CP89" s="452"/>
      <c r="CQ89" s="449" t="s">
        <v>207</v>
      </c>
      <c r="CR89" s="453" t="s">
        <v>207</v>
      </c>
      <c r="CS89" s="450">
        <v>2020</v>
      </c>
      <c r="CT89" s="442"/>
      <c r="CU89" s="451" t="s">
        <v>207</v>
      </c>
      <c r="CV89" s="442" t="s">
        <v>207</v>
      </c>
      <c r="CW89" s="451" t="s">
        <v>207</v>
      </c>
      <c r="CX89" s="452"/>
      <c r="CY89" s="449" t="s">
        <v>207</v>
      </c>
      <c r="CZ89" s="453" t="s">
        <v>207</v>
      </c>
      <c r="DA89" s="450">
        <v>2021</v>
      </c>
      <c r="DB89" s="442"/>
      <c r="DC89" s="451" t="s">
        <v>207</v>
      </c>
      <c r="DD89" s="442" t="s">
        <v>207</v>
      </c>
      <c r="DE89" s="451" t="s">
        <v>207</v>
      </c>
      <c r="DF89" s="452"/>
      <c r="DG89" s="449" t="s">
        <v>207</v>
      </c>
      <c r="DH89" s="453" t="s">
        <v>207</v>
      </c>
      <c r="DI89" s="454" t="s">
        <v>207</v>
      </c>
      <c r="DJ89" s="465" t="s">
        <v>207</v>
      </c>
      <c r="DK89" s="455" t="s">
        <v>207</v>
      </c>
      <c r="DL89" s="456"/>
    </row>
    <row r="90" spans="1:116">
      <c r="A90" s="458" t="s">
        <v>1451</v>
      </c>
      <c r="B90" s="459" t="s">
        <v>1452</v>
      </c>
      <c r="C90" s="434">
        <v>2020</v>
      </c>
      <c r="D90" s="434" t="s">
        <v>716</v>
      </c>
      <c r="E90" s="460">
        <v>1075114</v>
      </c>
      <c r="F90" s="435">
        <v>1075114</v>
      </c>
      <c r="G90" s="436">
        <v>44764</v>
      </c>
      <c r="H90" s="461" t="s">
        <v>1453</v>
      </c>
      <c r="I90" s="462" t="s">
        <v>1452</v>
      </c>
      <c r="J90" s="463" t="s">
        <v>1454</v>
      </c>
      <c r="K90" s="464" t="s">
        <v>1452</v>
      </c>
      <c r="L90" s="462" t="s">
        <v>1455</v>
      </c>
      <c r="M90" s="463" t="s">
        <v>1453</v>
      </c>
      <c r="N90" s="461" t="s">
        <v>86</v>
      </c>
      <c r="O90" s="463" t="s">
        <v>87</v>
      </c>
      <c r="P90" s="437" t="s">
        <v>719</v>
      </c>
      <c r="Q90" s="438"/>
      <c r="R90" s="438"/>
      <c r="S90" s="439"/>
      <c r="T90" s="440">
        <v>1212.5262635999998</v>
      </c>
      <c r="U90" s="441">
        <v>10</v>
      </c>
      <c r="V90" s="441">
        <v>0</v>
      </c>
      <c r="W90" s="442"/>
      <c r="X90" s="443">
        <v>2020</v>
      </c>
      <c r="Y90" s="434">
        <v>2022</v>
      </c>
      <c r="Z90" s="444">
        <v>2021</v>
      </c>
      <c r="AA90" s="445"/>
      <c r="AB90" s="463"/>
      <c r="AC90" s="446" t="s">
        <v>705</v>
      </c>
      <c r="AD90" s="462" t="s">
        <v>1456</v>
      </c>
      <c r="AE90" s="462" t="s">
        <v>1453</v>
      </c>
      <c r="AF90" s="463" t="s">
        <v>1457</v>
      </c>
      <c r="AG90" s="446"/>
      <c r="AH90" s="463"/>
      <c r="AI90" s="447">
        <v>2019</v>
      </c>
      <c r="AJ90" s="441">
        <v>3149</v>
      </c>
      <c r="AK90" s="441">
        <v>3624</v>
      </c>
      <c r="AL90" s="448">
        <v>6.77</v>
      </c>
      <c r="AM90" s="449" t="s">
        <v>1458</v>
      </c>
      <c r="AN90" s="450">
        <v>2022</v>
      </c>
      <c r="AO90" s="442">
        <v>3464</v>
      </c>
      <c r="AP90" s="451">
        <v>-10.01</v>
      </c>
      <c r="AQ90" s="442">
        <v>3985</v>
      </c>
      <c r="AR90" s="451">
        <v>-9.9700000000000006</v>
      </c>
      <c r="AS90" s="452">
        <v>6.68</v>
      </c>
      <c r="AT90" s="449" t="s">
        <v>1458</v>
      </c>
      <c r="AU90" s="453">
        <v>1.32</v>
      </c>
      <c r="AV90" s="450">
        <v>2020</v>
      </c>
      <c r="AW90" s="442">
        <v>2009</v>
      </c>
      <c r="AX90" s="451">
        <v>36.200000000000003</v>
      </c>
      <c r="AY90" s="442">
        <v>2659</v>
      </c>
      <c r="AZ90" s="451">
        <v>26.62</v>
      </c>
      <c r="BA90" s="452">
        <v>9.77</v>
      </c>
      <c r="BB90" s="449" t="s">
        <v>1458</v>
      </c>
      <c r="BC90" s="453">
        <v>-44.32</v>
      </c>
      <c r="BD90" s="450">
        <v>2021</v>
      </c>
      <c r="BE90" s="442">
        <v>2518</v>
      </c>
      <c r="BF90" s="451">
        <v>20.03</v>
      </c>
      <c r="BG90" s="442">
        <v>2517</v>
      </c>
      <c r="BH90" s="451">
        <v>30.54</v>
      </c>
      <c r="BI90" s="452">
        <v>6.13</v>
      </c>
      <c r="BJ90" s="449" t="s">
        <v>1458</v>
      </c>
      <c r="BK90" s="453">
        <v>9.4499999999999993</v>
      </c>
      <c r="BL90" s="450">
        <v>2022</v>
      </c>
      <c r="BM90" s="442"/>
      <c r="BN90" s="451" t="s">
        <v>207</v>
      </c>
      <c r="BO90" s="442" t="s">
        <v>207</v>
      </c>
      <c r="BP90" s="451" t="s">
        <v>207</v>
      </c>
      <c r="BQ90" s="452"/>
      <c r="BR90" s="449" t="s">
        <v>207</v>
      </c>
      <c r="BS90" s="453" t="s">
        <v>207</v>
      </c>
      <c r="BT90" s="454" t="s">
        <v>723</v>
      </c>
      <c r="BU90" s="465" t="s">
        <v>765</v>
      </c>
      <c r="BV90" s="455" t="s">
        <v>712</v>
      </c>
      <c r="BW90" s="456" t="s">
        <v>1459</v>
      </c>
      <c r="BX90" s="457">
        <v>2019</v>
      </c>
      <c r="BY90" s="441"/>
      <c r="BZ90" s="441"/>
      <c r="CA90" s="448"/>
      <c r="CB90" s="449"/>
      <c r="CC90" s="450">
        <v>2022</v>
      </c>
      <c r="CD90" s="442"/>
      <c r="CE90" s="451" t="s">
        <v>207</v>
      </c>
      <c r="CF90" s="442"/>
      <c r="CG90" s="451" t="s">
        <v>207</v>
      </c>
      <c r="CH90" s="452"/>
      <c r="CI90" s="449" t="s">
        <v>207</v>
      </c>
      <c r="CJ90" s="453"/>
      <c r="CK90" s="450">
        <v>2020</v>
      </c>
      <c r="CL90" s="442"/>
      <c r="CM90" s="451" t="s">
        <v>207</v>
      </c>
      <c r="CN90" s="442" t="s">
        <v>207</v>
      </c>
      <c r="CO90" s="451" t="s">
        <v>207</v>
      </c>
      <c r="CP90" s="452"/>
      <c r="CQ90" s="449" t="s">
        <v>207</v>
      </c>
      <c r="CR90" s="453" t="s">
        <v>207</v>
      </c>
      <c r="CS90" s="450">
        <v>2021</v>
      </c>
      <c r="CT90" s="442"/>
      <c r="CU90" s="451" t="s">
        <v>207</v>
      </c>
      <c r="CV90" s="442" t="s">
        <v>207</v>
      </c>
      <c r="CW90" s="451" t="s">
        <v>207</v>
      </c>
      <c r="CX90" s="452"/>
      <c r="CY90" s="449" t="s">
        <v>207</v>
      </c>
      <c r="CZ90" s="453" t="s">
        <v>207</v>
      </c>
      <c r="DA90" s="450">
        <v>2022</v>
      </c>
      <c r="DB90" s="442"/>
      <c r="DC90" s="451" t="s">
        <v>207</v>
      </c>
      <c r="DD90" s="442" t="s">
        <v>207</v>
      </c>
      <c r="DE90" s="451" t="s">
        <v>207</v>
      </c>
      <c r="DF90" s="452"/>
      <c r="DG90" s="449" t="s">
        <v>207</v>
      </c>
      <c r="DH90" s="453" t="s">
        <v>207</v>
      </c>
      <c r="DI90" s="454" t="s">
        <v>207</v>
      </c>
      <c r="DJ90" s="465" t="s">
        <v>207</v>
      </c>
      <c r="DK90" s="455" t="s">
        <v>207</v>
      </c>
      <c r="DL90" s="456"/>
    </row>
    <row r="91" spans="1:116">
      <c r="A91" s="458" t="s">
        <v>1461</v>
      </c>
      <c r="B91" s="459" t="s">
        <v>1462</v>
      </c>
      <c r="C91" s="434">
        <v>2019</v>
      </c>
      <c r="D91" s="434" t="s">
        <v>716</v>
      </c>
      <c r="E91" s="460">
        <v>1030115</v>
      </c>
      <c r="F91" s="435">
        <v>1030115</v>
      </c>
      <c r="G91" s="436">
        <v>44764</v>
      </c>
      <c r="H91" s="461" t="s">
        <v>1463</v>
      </c>
      <c r="I91" s="462" t="s">
        <v>1462</v>
      </c>
      <c r="J91" s="463" t="s">
        <v>1464</v>
      </c>
      <c r="K91" s="464" t="s">
        <v>1462</v>
      </c>
      <c r="L91" s="462" t="s">
        <v>1464</v>
      </c>
      <c r="M91" s="463" t="s">
        <v>1465</v>
      </c>
      <c r="N91" s="461" t="s">
        <v>12</v>
      </c>
      <c r="O91" s="463" t="s">
        <v>34</v>
      </c>
      <c r="P91" s="437" t="s">
        <v>719</v>
      </c>
      <c r="Q91" s="438"/>
      <c r="R91" s="438"/>
      <c r="S91" s="439"/>
      <c r="T91" s="440">
        <v>14159.001972605998</v>
      </c>
      <c r="U91" s="441">
        <v>6</v>
      </c>
      <c r="V91" s="441">
        <v>2</v>
      </c>
      <c r="W91" s="442"/>
      <c r="X91" s="443">
        <v>2019</v>
      </c>
      <c r="Y91" s="434">
        <v>2021</v>
      </c>
      <c r="Z91" s="444">
        <v>2021</v>
      </c>
      <c r="AA91" s="445"/>
      <c r="AB91" s="463"/>
      <c r="AC91" s="446" t="s">
        <v>705</v>
      </c>
      <c r="AD91" s="462" t="s">
        <v>1466</v>
      </c>
      <c r="AE91" s="462" t="s">
        <v>1467</v>
      </c>
      <c r="AF91" s="463" t="s">
        <v>1468</v>
      </c>
      <c r="AG91" s="446"/>
      <c r="AH91" s="463"/>
      <c r="AI91" s="447">
        <v>2018</v>
      </c>
      <c r="AJ91" s="441">
        <v>14943</v>
      </c>
      <c r="AK91" s="441">
        <v>14535</v>
      </c>
      <c r="AL91" s="448">
        <v>2.23</v>
      </c>
      <c r="AM91" s="449" t="s">
        <v>1469</v>
      </c>
      <c r="AN91" s="450">
        <v>2021</v>
      </c>
      <c r="AO91" s="442">
        <v>34031</v>
      </c>
      <c r="AP91" s="451">
        <v>-127.74</v>
      </c>
      <c r="AQ91" s="442">
        <v>34031</v>
      </c>
      <c r="AR91" s="451">
        <v>-134.13999999999999</v>
      </c>
      <c r="AS91" s="452">
        <v>1.6</v>
      </c>
      <c r="AT91" s="449" t="s">
        <v>1469</v>
      </c>
      <c r="AU91" s="453">
        <v>28.25</v>
      </c>
      <c r="AV91" s="450">
        <v>2019</v>
      </c>
      <c r="AW91" s="442">
        <v>30298</v>
      </c>
      <c r="AX91" s="451">
        <v>-102.76</v>
      </c>
      <c r="AY91" s="442">
        <v>29035</v>
      </c>
      <c r="AZ91" s="451">
        <v>-99.76</v>
      </c>
      <c r="BA91" s="452">
        <v>1.7</v>
      </c>
      <c r="BB91" s="449" t="s">
        <v>1469</v>
      </c>
      <c r="BC91" s="453">
        <v>23.76</v>
      </c>
      <c r="BD91" s="450">
        <v>2020</v>
      </c>
      <c r="BE91" s="442">
        <v>29656</v>
      </c>
      <c r="BF91" s="451">
        <v>-98.47</v>
      </c>
      <c r="BG91" s="442">
        <v>27616</v>
      </c>
      <c r="BH91" s="451">
        <v>-90</v>
      </c>
      <c r="BI91" s="452">
        <v>1.73</v>
      </c>
      <c r="BJ91" s="449" t="s">
        <v>1469</v>
      </c>
      <c r="BK91" s="453">
        <v>22.42</v>
      </c>
      <c r="BL91" s="450">
        <v>2021</v>
      </c>
      <c r="BM91" s="442">
        <v>25547</v>
      </c>
      <c r="BN91" s="451">
        <v>-70.97</v>
      </c>
      <c r="BO91" s="442">
        <v>25321</v>
      </c>
      <c r="BP91" s="451">
        <v>-74.209999999999994</v>
      </c>
      <c r="BQ91" s="452">
        <v>1.67</v>
      </c>
      <c r="BR91" s="449" t="s">
        <v>1469</v>
      </c>
      <c r="BS91" s="453">
        <v>25.11</v>
      </c>
      <c r="BT91" s="454" t="s">
        <v>710</v>
      </c>
      <c r="BU91" s="465" t="s">
        <v>765</v>
      </c>
      <c r="BV91" s="455" t="s">
        <v>733</v>
      </c>
      <c r="BW91" s="456" t="s">
        <v>1470</v>
      </c>
      <c r="BX91" s="457">
        <v>2018</v>
      </c>
      <c r="BY91" s="441"/>
      <c r="BZ91" s="441"/>
      <c r="CA91" s="448"/>
      <c r="CB91" s="449"/>
      <c r="CC91" s="450">
        <v>2021</v>
      </c>
      <c r="CD91" s="442"/>
      <c r="CE91" s="451" t="s">
        <v>207</v>
      </c>
      <c r="CF91" s="442"/>
      <c r="CG91" s="451" t="s">
        <v>207</v>
      </c>
      <c r="CH91" s="452"/>
      <c r="CI91" s="449" t="s">
        <v>207</v>
      </c>
      <c r="CJ91" s="453"/>
      <c r="CK91" s="450">
        <v>2019</v>
      </c>
      <c r="CL91" s="442"/>
      <c r="CM91" s="451" t="s">
        <v>207</v>
      </c>
      <c r="CN91" s="442" t="s">
        <v>207</v>
      </c>
      <c r="CO91" s="451" t="s">
        <v>207</v>
      </c>
      <c r="CP91" s="452"/>
      <c r="CQ91" s="449" t="s">
        <v>207</v>
      </c>
      <c r="CR91" s="453" t="s">
        <v>207</v>
      </c>
      <c r="CS91" s="450">
        <v>2020</v>
      </c>
      <c r="CT91" s="442"/>
      <c r="CU91" s="451" t="s">
        <v>207</v>
      </c>
      <c r="CV91" s="442" t="s">
        <v>207</v>
      </c>
      <c r="CW91" s="451" t="s">
        <v>207</v>
      </c>
      <c r="CX91" s="452"/>
      <c r="CY91" s="449" t="s">
        <v>207</v>
      </c>
      <c r="CZ91" s="453" t="s">
        <v>207</v>
      </c>
      <c r="DA91" s="450">
        <v>2021</v>
      </c>
      <c r="DB91" s="442"/>
      <c r="DC91" s="451" t="s">
        <v>207</v>
      </c>
      <c r="DD91" s="442" t="s">
        <v>207</v>
      </c>
      <c r="DE91" s="451" t="s">
        <v>207</v>
      </c>
      <c r="DF91" s="452"/>
      <c r="DG91" s="449" t="s">
        <v>207</v>
      </c>
      <c r="DH91" s="453" t="s">
        <v>207</v>
      </c>
      <c r="DI91" s="454" t="s">
        <v>207</v>
      </c>
      <c r="DJ91" s="465" t="s">
        <v>207</v>
      </c>
      <c r="DK91" s="455" t="s">
        <v>207</v>
      </c>
      <c r="DL91" s="456"/>
    </row>
    <row r="92" spans="1:116">
      <c r="A92" s="458" t="s">
        <v>1471</v>
      </c>
      <c r="B92" s="459" t="s">
        <v>1472</v>
      </c>
      <c r="C92" s="434">
        <v>2019</v>
      </c>
      <c r="D92" s="434" t="s">
        <v>750</v>
      </c>
      <c r="E92" s="460">
        <v>3055116</v>
      </c>
      <c r="F92" s="435">
        <v>3055116</v>
      </c>
      <c r="G92" s="436">
        <v>45136</v>
      </c>
      <c r="H92" s="461" t="s">
        <v>1473</v>
      </c>
      <c r="I92" s="462" t="s">
        <v>1472</v>
      </c>
      <c r="J92" s="463" t="s">
        <v>1474</v>
      </c>
      <c r="K92" s="464" t="s">
        <v>1472</v>
      </c>
      <c r="L92" s="462" t="s">
        <v>1475</v>
      </c>
      <c r="M92" s="463" t="s">
        <v>1473</v>
      </c>
      <c r="N92" s="461" t="s">
        <v>57</v>
      </c>
      <c r="O92" s="463" t="s">
        <v>63</v>
      </c>
      <c r="P92" s="437"/>
      <c r="Q92" s="438"/>
      <c r="R92" s="438" t="s">
        <v>753</v>
      </c>
      <c r="S92" s="439"/>
      <c r="T92" s="440"/>
      <c r="U92" s="441"/>
      <c r="V92" s="441"/>
      <c r="W92" s="442">
        <v>89</v>
      </c>
      <c r="X92" s="443">
        <v>2019</v>
      </c>
      <c r="Y92" s="434">
        <v>2021</v>
      </c>
      <c r="Z92" s="444">
        <v>2021</v>
      </c>
      <c r="AA92" s="445"/>
      <c r="AB92" s="463"/>
      <c r="AC92" s="446" t="s">
        <v>705</v>
      </c>
      <c r="AD92" s="462" t="s">
        <v>1476</v>
      </c>
      <c r="AE92" s="462" t="s">
        <v>1473</v>
      </c>
      <c r="AF92" s="463" t="s">
        <v>1477</v>
      </c>
      <c r="AG92" s="446"/>
      <c r="AH92" s="463"/>
      <c r="AI92" s="447">
        <v>2018</v>
      </c>
      <c r="AJ92" s="441"/>
      <c r="AK92" s="441"/>
      <c r="AL92" s="448"/>
      <c r="AM92" s="449"/>
      <c r="AN92" s="450">
        <v>2021</v>
      </c>
      <c r="AO92" s="442"/>
      <c r="AP92" s="451" t="s">
        <v>207</v>
      </c>
      <c r="AQ92" s="442"/>
      <c r="AR92" s="451" t="s">
        <v>207</v>
      </c>
      <c r="AS92" s="452"/>
      <c r="AT92" s="449"/>
      <c r="AU92" s="453"/>
      <c r="AV92" s="450">
        <v>2019</v>
      </c>
      <c r="AW92" s="442"/>
      <c r="AX92" s="451" t="s">
        <v>207</v>
      </c>
      <c r="AY92" s="442" t="s">
        <v>207</v>
      </c>
      <c r="AZ92" s="451" t="s">
        <v>207</v>
      </c>
      <c r="BA92" s="452"/>
      <c r="BB92" s="449" t="s">
        <v>207</v>
      </c>
      <c r="BC92" s="453" t="s">
        <v>207</v>
      </c>
      <c r="BD92" s="450">
        <v>2020</v>
      </c>
      <c r="BE92" s="442"/>
      <c r="BF92" s="451" t="s">
        <v>207</v>
      </c>
      <c r="BG92" s="442" t="s">
        <v>207</v>
      </c>
      <c r="BH92" s="451" t="s">
        <v>207</v>
      </c>
      <c r="BI92" s="452"/>
      <c r="BJ92" s="449" t="s">
        <v>207</v>
      </c>
      <c r="BK92" s="453" t="s">
        <v>207</v>
      </c>
      <c r="BL92" s="450">
        <v>2021</v>
      </c>
      <c r="BM92" s="442"/>
      <c r="BN92" s="451" t="s">
        <v>207</v>
      </c>
      <c r="BO92" s="442" t="s">
        <v>207</v>
      </c>
      <c r="BP92" s="451" t="s">
        <v>207</v>
      </c>
      <c r="BQ92" s="452"/>
      <c r="BR92" s="449" t="s">
        <v>207</v>
      </c>
      <c r="BS92" s="453" t="s">
        <v>207</v>
      </c>
      <c r="BT92" s="454" t="s">
        <v>207</v>
      </c>
      <c r="BU92" s="465" t="s">
        <v>207</v>
      </c>
      <c r="BV92" s="455" t="s">
        <v>207</v>
      </c>
      <c r="BW92" s="456"/>
      <c r="BX92" s="457">
        <v>2018</v>
      </c>
      <c r="BY92" s="441">
        <v>344</v>
      </c>
      <c r="BZ92" s="441">
        <v>344</v>
      </c>
      <c r="CA92" s="448"/>
      <c r="CB92" s="449"/>
      <c r="CC92" s="450">
        <v>2021</v>
      </c>
      <c r="CD92" s="442">
        <v>330</v>
      </c>
      <c r="CE92" s="451">
        <v>4.0599999999999996</v>
      </c>
      <c r="CF92" s="442">
        <v>330</v>
      </c>
      <c r="CG92" s="451">
        <v>4.0599999999999996</v>
      </c>
      <c r="CH92" s="452"/>
      <c r="CI92" s="449" t="s">
        <v>207</v>
      </c>
      <c r="CJ92" s="453"/>
      <c r="CK92" s="450">
        <v>2019</v>
      </c>
      <c r="CL92" s="442">
        <v>286</v>
      </c>
      <c r="CM92" s="451">
        <v>16.86</v>
      </c>
      <c r="CN92" s="442">
        <v>286</v>
      </c>
      <c r="CO92" s="451">
        <v>16.86</v>
      </c>
      <c r="CP92" s="452"/>
      <c r="CQ92" s="449" t="s">
        <v>207</v>
      </c>
      <c r="CR92" s="453" t="s">
        <v>207</v>
      </c>
      <c r="CS92" s="450">
        <v>2020</v>
      </c>
      <c r="CT92" s="442">
        <v>284</v>
      </c>
      <c r="CU92" s="451">
        <v>17.440000000000001</v>
      </c>
      <c r="CV92" s="442">
        <v>284</v>
      </c>
      <c r="CW92" s="451">
        <v>17.440000000000001</v>
      </c>
      <c r="CX92" s="452"/>
      <c r="CY92" s="449" t="s">
        <v>207</v>
      </c>
      <c r="CZ92" s="453" t="s">
        <v>207</v>
      </c>
      <c r="DA92" s="450">
        <v>2021</v>
      </c>
      <c r="DB92" s="442">
        <v>251</v>
      </c>
      <c r="DC92" s="451">
        <v>27.03</v>
      </c>
      <c r="DD92" s="442">
        <v>251</v>
      </c>
      <c r="DE92" s="451">
        <v>27.03</v>
      </c>
      <c r="DF92" s="452"/>
      <c r="DG92" s="449" t="s">
        <v>207</v>
      </c>
      <c r="DH92" s="453" t="s">
        <v>207</v>
      </c>
      <c r="DI92" s="454" t="s">
        <v>723</v>
      </c>
      <c r="DJ92" s="465" t="s">
        <v>765</v>
      </c>
      <c r="DK92" s="455" t="s">
        <v>733</v>
      </c>
      <c r="DL92" s="456"/>
    </row>
    <row r="93" spans="1:116">
      <c r="A93" s="458" t="s">
        <v>1478</v>
      </c>
      <c r="B93" s="459" t="s">
        <v>1479</v>
      </c>
      <c r="C93" s="434">
        <v>2019</v>
      </c>
      <c r="D93" s="434" t="s">
        <v>716</v>
      </c>
      <c r="E93" s="460">
        <v>1030117</v>
      </c>
      <c r="F93" s="435">
        <v>1030117</v>
      </c>
      <c r="G93" s="436">
        <v>44762</v>
      </c>
      <c r="H93" s="461" t="s">
        <v>1480</v>
      </c>
      <c r="I93" s="462" t="s">
        <v>1479</v>
      </c>
      <c r="J93" s="463" t="s">
        <v>1481</v>
      </c>
      <c r="K93" s="464" t="s">
        <v>1479</v>
      </c>
      <c r="L93" s="462" t="s">
        <v>1481</v>
      </c>
      <c r="M93" s="463" t="s">
        <v>1480</v>
      </c>
      <c r="N93" s="461" t="s">
        <v>12</v>
      </c>
      <c r="O93" s="463" t="s">
        <v>34</v>
      </c>
      <c r="P93" s="437" t="s">
        <v>719</v>
      </c>
      <c r="Q93" s="438"/>
      <c r="R93" s="438"/>
      <c r="S93" s="439"/>
      <c r="T93" s="440">
        <v>1849.761186</v>
      </c>
      <c r="U93" s="441">
        <v>3</v>
      </c>
      <c r="V93" s="441">
        <v>1</v>
      </c>
      <c r="W93" s="442"/>
      <c r="X93" s="443">
        <v>2019</v>
      </c>
      <c r="Y93" s="434">
        <v>2021</v>
      </c>
      <c r="Z93" s="444">
        <v>2021</v>
      </c>
      <c r="AA93" s="445"/>
      <c r="AB93" s="463"/>
      <c r="AC93" s="446" t="s">
        <v>705</v>
      </c>
      <c r="AD93" s="462" t="s">
        <v>1482</v>
      </c>
      <c r="AE93" s="462" t="s">
        <v>1483</v>
      </c>
      <c r="AF93" s="463" t="s">
        <v>1484</v>
      </c>
      <c r="AG93" s="446"/>
      <c r="AH93" s="463"/>
      <c r="AI93" s="447">
        <v>2018</v>
      </c>
      <c r="AJ93" s="441">
        <v>3986</v>
      </c>
      <c r="AK93" s="441">
        <v>3885</v>
      </c>
      <c r="AL93" s="448"/>
      <c r="AM93" s="449"/>
      <c r="AN93" s="450">
        <v>2021</v>
      </c>
      <c r="AO93" s="442">
        <v>3866</v>
      </c>
      <c r="AP93" s="451">
        <v>3.01</v>
      </c>
      <c r="AQ93" s="442">
        <v>3768</v>
      </c>
      <c r="AR93" s="451">
        <v>3.01</v>
      </c>
      <c r="AS93" s="452"/>
      <c r="AT93" s="449"/>
      <c r="AU93" s="453"/>
      <c r="AV93" s="450">
        <v>2019</v>
      </c>
      <c r="AW93" s="442">
        <v>4165</v>
      </c>
      <c r="AX93" s="451">
        <v>-4.5</v>
      </c>
      <c r="AY93" s="442">
        <v>4002</v>
      </c>
      <c r="AZ93" s="451">
        <v>-3.02</v>
      </c>
      <c r="BA93" s="452"/>
      <c r="BB93" s="449" t="s">
        <v>207</v>
      </c>
      <c r="BC93" s="453" t="s">
        <v>207</v>
      </c>
      <c r="BD93" s="450">
        <v>2020</v>
      </c>
      <c r="BE93" s="442">
        <v>4343</v>
      </c>
      <c r="BF93" s="451">
        <v>-8.9600000000000009</v>
      </c>
      <c r="BG93" s="442">
        <v>4058</v>
      </c>
      <c r="BH93" s="451">
        <v>-4.46</v>
      </c>
      <c r="BI93" s="452"/>
      <c r="BJ93" s="449" t="s">
        <v>207</v>
      </c>
      <c r="BK93" s="453" t="s">
        <v>207</v>
      </c>
      <c r="BL93" s="450">
        <v>2021</v>
      </c>
      <c r="BM93" s="442">
        <v>3241</v>
      </c>
      <c r="BN93" s="451">
        <v>18.690000000000001</v>
      </c>
      <c r="BO93" s="442">
        <v>2664</v>
      </c>
      <c r="BP93" s="451">
        <v>31.42</v>
      </c>
      <c r="BQ93" s="452"/>
      <c r="BR93" s="449" t="s">
        <v>207</v>
      </c>
      <c r="BS93" s="453" t="s">
        <v>207</v>
      </c>
      <c r="BT93" s="454" t="s">
        <v>723</v>
      </c>
      <c r="BU93" s="465" t="s">
        <v>765</v>
      </c>
      <c r="BV93" s="455" t="s">
        <v>733</v>
      </c>
      <c r="BW93" s="456" t="s">
        <v>1485</v>
      </c>
      <c r="BX93" s="457">
        <v>2018</v>
      </c>
      <c r="BY93" s="441"/>
      <c r="BZ93" s="441"/>
      <c r="CA93" s="448"/>
      <c r="CB93" s="449"/>
      <c r="CC93" s="450">
        <v>2021</v>
      </c>
      <c r="CD93" s="442"/>
      <c r="CE93" s="451" t="s">
        <v>207</v>
      </c>
      <c r="CF93" s="442"/>
      <c r="CG93" s="451" t="s">
        <v>207</v>
      </c>
      <c r="CH93" s="452"/>
      <c r="CI93" s="449" t="s">
        <v>207</v>
      </c>
      <c r="CJ93" s="453"/>
      <c r="CK93" s="450">
        <v>2019</v>
      </c>
      <c r="CL93" s="442"/>
      <c r="CM93" s="451" t="s">
        <v>207</v>
      </c>
      <c r="CN93" s="442" t="s">
        <v>207</v>
      </c>
      <c r="CO93" s="451" t="s">
        <v>207</v>
      </c>
      <c r="CP93" s="452"/>
      <c r="CQ93" s="449" t="s">
        <v>207</v>
      </c>
      <c r="CR93" s="453" t="s">
        <v>207</v>
      </c>
      <c r="CS93" s="450">
        <v>2020</v>
      </c>
      <c r="CT93" s="442"/>
      <c r="CU93" s="451" t="s">
        <v>207</v>
      </c>
      <c r="CV93" s="442" t="s">
        <v>207</v>
      </c>
      <c r="CW93" s="451" t="s">
        <v>207</v>
      </c>
      <c r="CX93" s="452"/>
      <c r="CY93" s="449" t="s">
        <v>207</v>
      </c>
      <c r="CZ93" s="453" t="s">
        <v>207</v>
      </c>
      <c r="DA93" s="450">
        <v>2021</v>
      </c>
      <c r="DB93" s="442"/>
      <c r="DC93" s="451" t="s">
        <v>207</v>
      </c>
      <c r="DD93" s="442" t="s">
        <v>207</v>
      </c>
      <c r="DE93" s="451" t="s">
        <v>207</v>
      </c>
      <c r="DF93" s="452"/>
      <c r="DG93" s="449" t="s">
        <v>207</v>
      </c>
      <c r="DH93" s="453" t="s">
        <v>207</v>
      </c>
      <c r="DI93" s="454" t="s">
        <v>207</v>
      </c>
      <c r="DJ93" s="465" t="s">
        <v>207</v>
      </c>
      <c r="DK93" s="455" t="s">
        <v>207</v>
      </c>
      <c r="DL93" s="456"/>
    </row>
    <row r="94" spans="1:116">
      <c r="A94" s="458" t="s">
        <v>1486</v>
      </c>
      <c r="B94" s="459" t="s">
        <v>1487</v>
      </c>
      <c r="C94" s="434">
        <v>2019</v>
      </c>
      <c r="D94" s="434" t="s">
        <v>716</v>
      </c>
      <c r="E94" s="460">
        <v>1069118</v>
      </c>
      <c r="F94" s="435">
        <v>1069118</v>
      </c>
      <c r="G94" s="436">
        <v>44748</v>
      </c>
      <c r="H94" s="461" t="s">
        <v>1488</v>
      </c>
      <c r="I94" s="462" t="s">
        <v>1487</v>
      </c>
      <c r="J94" s="463" t="s">
        <v>1489</v>
      </c>
      <c r="K94" s="464" t="s">
        <v>1487</v>
      </c>
      <c r="L94" s="462" t="s">
        <v>1489</v>
      </c>
      <c r="M94" s="463" t="s">
        <v>1488</v>
      </c>
      <c r="N94" s="461" t="s">
        <v>77</v>
      </c>
      <c r="O94" s="463" t="s">
        <v>79</v>
      </c>
      <c r="P94" s="437" t="s">
        <v>719</v>
      </c>
      <c r="Q94" s="438"/>
      <c r="R94" s="438"/>
      <c r="S94" s="439"/>
      <c r="T94" s="440">
        <v>2704.0384020000001</v>
      </c>
      <c r="U94" s="441">
        <v>2</v>
      </c>
      <c r="V94" s="441">
        <v>2</v>
      </c>
      <c r="W94" s="442"/>
      <c r="X94" s="443">
        <v>2019</v>
      </c>
      <c r="Y94" s="434">
        <v>2021</v>
      </c>
      <c r="Z94" s="444">
        <v>2021</v>
      </c>
      <c r="AA94" s="445"/>
      <c r="AB94" s="463"/>
      <c r="AC94" s="446" t="s">
        <v>705</v>
      </c>
      <c r="AD94" s="462" t="s">
        <v>1490</v>
      </c>
      <c r="AE94" s="462" t="s">
        <v>1491</v>
      </c>
      <c r="AF94" s="463" t="s">
        <v>1492</v>
      </c>
      <c r="AG94" s="446"/>
      <c r="AH94" s="463"/>
      <c r="AI94" s="447">
        <v>2018</v>
      </c>
      <c r="AJ94" s="441">
        <v>5943</v>
      </c>
      <c r="AK94" s="441">
        <v>5842</v>
      </c>
      <c r="AL94" s="448"/>
      <c r="AM94" s="449"/>
      <c r="AN94" s="450">
        <v>2021</v>
      </c>
      <c r="AO94" s="442">
        <v>5765</v>
      </c>
      <c r="AP94" s="451">
        <v>2.99</v>
      </c>
      <c r="AQ94" s="442">
        <v>5667</v>
      </c>
      <c r="AR94" s="451">
        <v>2.99</v>
      </c>
      <c r="AS94" s="452"/>
      <c r="AT94" s="449"/>
      <c r="AU94" s="453"/>
      <c r="AV94" s="450">
        <v>2019</v>
      </c>
      <c r="AW94" s="442">
        <v>5747</v>
      </c>
      <c r="AX94" s="451">
        <v>3.29</v>
      </c>
      <c r="AY94" s="442">
        <v>5594</v>
      </c>
      <c r="AZ94" s="451">
        <v>4.24</v>
      </c>
      <c r="BA94" s="452"/>
      <c r="BB94" s="449" t="s">
        <v>207</v>
      </c>
      <c r="BC94" s="453" t="s">
        <v>207</v>
      </c>
      <c r="BD94" s="450">
        <v>2020</v>
      </c>
      <c r="BE94" s="442">
        <v>5131</v>
      </c>
      <c r="BF94" s="451">
        <v>13.66</v>
      </c>
      <c r="BG94" s="442">
        <v>4915</v>
      </c>
      <c r="BH94" s="451">
        <v>15.86</v>
      </c>
      <c r="BI94" s="452"/>
      <c r="BJ94" s="449" t="s">
        <v>207</v>
      </c>
      <c r="BK94" s="453" t="s">
        <v>207</v>
      </c>
      <c r="BL94" s="450">
        <v>2021</v>
      </c>
      <c r="BM94" s="442">
        <v>4649</v>
      </c>
      <c r="BN94" s="451">
        <v>21.77</v>
      </c>
      <c r="BO94" s="442">
        <v>4347</v>
      </c>
      <c r="BP94" s="451">
        <v>25.59</v>
      </c>
      <c r="BQ94" s="452"/>
      <c r="BR94" s="449" t="s">
        <v>207</v>
      </c>
      <c r="BS94" s="453" t="s">
        <v>207</v>
      </c>
      <c r="BT94" s="454" t="s">
        <v>723</v>
      </c>
      <c r="BU94" s="465" t="s">
        <v>765</v>
      </c>
      <c r="BV94" s="455" t="s">
        <v>733</v>
      </c>
      <c r="BW94" s="456" t="s">
        <v>1493</v>
      </c>
      <c r="BX94" s="457">
        <v>2018</v>
      </c>
      <c r="BY94" s="441"/>
      <c r="BZ94" s="441"/>
      <c r="CA94" s="448"/>
      <c r="CB94" s="449"/>
      <c r="CC94" s="450">
        <v>2021</v>
      </c>
      <c r="CD94" s="442"/>
      <c r="CE94" s="451" t="s">
        <v>207</v>
      </c>
      <c r="CF94" s="442"/>
      <c r="CG94" s="451" t="s">
        <v>207</v>
      </c>
      <c r="CH94" s="452"/>
      <c r="CI94" s="449" t="s">
        <v>207</v>
      </c>
      <c r="CJ94" s="453"/>
      <c r="CK94" s="450">
        <v>2019</v>
      </c>
      <c r="CL94" s="442"/>
      <c r="CM94" s="451" t="s">
        <v>207</v>
      </c>
      <c r="CN94" s="442" t="s">
        <v>207</v>
      </c>
      <c r="CO94" s="451" t="s">
        <v>207</v>
      </c>
      <c r="CP94" s="452"/>
      <c r="CQ94" s="449" t="s">
        <v>207</v>
      </c>
      <c r="CR94" s="453" t="s">
        <v>207</v>
      </c>
      <c r="CS94" s="450">
        <v>2020</v>
      </c>
      <c r="CT94" s="442"/>
      <c r="CU94" s="451" t="s">
        <v>207</v>
      </c>
      <c r="CV94" s="442" t="s">
        <v>207</v>
      </c>
      <c r="CW94" s="451" t="s">
        <v>207</v>
      </c>
      <c r="CX94" s="452"/>
      <c r="CY94" s="449" t="s">
        <v>207</v>
      </c>
      <c r="CZ94" s="453" t="s">
        <v>207</v>
      </c>
      <c r="DA94" s="450">
        <v>2021</v>
      </c>
      <c r="DB94" s="442"/>
      <c r="DC94" s="451" t="s">
        <v>207</v>
      </c>
      <c r="DD94" s="442" t="s">
        <v>207</v>
      </c>
      <c r="DE94" s="451" t="s">
        <v>207</v>
      </c>
      <c r="DF94" s="452"/>
      <c r="DG94" s="449" t="s">
        <v>207</v>
      </c>
      <c r="DH94" s="453" t="s">
        <v>207</v>
      </c>
      <c r="DI94" s="454" t="s">
        <v>207</v>
      </c>
      <c r="DJ94" s="465" t="s">
        <v>207</v>
      </c>
      <c r="DK94" s="455" t="s">
        <v>207</v>
      </c>
      <c r="DL94" s="456"/>
    </row>
    <row r="95" spans="1:116">
      <c r="A95" s="458" t="s">
        <v>1494</v>
      </c>
      <c r="B95" s="459" t="s">
        <v>1495</v>
      </c>
      <c r="C95" s="434">
        <v>2019</v>
      </c>
      <c r="D95" s="434" t="s">
        <v>716</v>
      </c>
      <c r="E95" s="460">
        <v>1009119</v>
      </c>
      <c r="F95" s="435">
        <v>1009119</v>
      </c>
      <c r="G95" s="436">
        <v>44770</v>
      </c>
      <c r="H95" s="461" t="s">
        <v>1496</v>
      </c>
      <c r="I95" s="462" t="s">
        <v>1495</v>
      </c>
      <c r="J95" s="463" t="s">
        <v>1497</v>
      </c>
      <c r="K95" s="464" t="s">
        <v>1495</v>
      </c>
      <c r="L95" s="462" t="s">
        <v>1497</v>
      </c>
      <c r="M95" s="463" t="s">
        <v>1496</v>
      </c>
      <c r="N95" s="461" t="s">
        <v>12</v>
      </c>
      <c r="O95" s="463" t="s">
        <v>13</v>
      </c>
      <c r="P95" s="437" t="s">
        <v>719</v>
      </c>
      <c r="Q95" s="438"/>
      <c r="R95" s="438"/>
      <c r="S95" s="439"/>
      <c r="T95" s="440">
        <v>7183.2016602000012</v>
      </c>
      <c r="U95" s="441">
        <v>3</v>
      </c>
      <c r="V95" s="441">
        <v>1</v>
      </c>
      <c r="W95" s="442"/>
      <c r="X95" s="443">
        <v>2019</v>
      </c>
      <c r="Y95" s="434">
        <v>2021</v>
      </c>
      <c r="Z95" s="444">
        <v>2021</v>
      </c>
      <c r="AA95" s="445"/>
      <c r="AB95" s="463"/>
      <c r="AC95" s="446" t="s">
        <v>705</v>
      </c>
      <c r="AD95" s="462" t="s">
        <v>1291</v>
      </c>
      <c r="AE95" s="462" t="s">
        <v>1498</v>
      </c>
      <c r="AF95" s="463" t="s">
        <v>1011</v>
      </c>
      <c r="AG95" s="446"/>
      <c r="AH95" s="463"/>
      <c r="AI95" s="447">
        <v>2018</v>
      </c>
      <c r="AJ95" s="441">
        <v>13975</v>
      </c>
      <c r="AK95" s="441">
        <v>13594</v>
      </c>
      <c r="AL95" s="448"/>
      <c r="AM95" s="449"/>
      <c r="AN95" s="450">
        <v>2021</v>
      </c>
      <c r="AO95" s="442">
        <v>13556</v>
      </c>
      <c r="AP95" s="451">
        <v>2.99</v>
      </c>
      <c r="AQ95" s="442">
        <v>13186</v>
      </c>
      <c r="AR95" s="451">
        <v>3</v>
      </c>
      <c r="AS95" s="452"/>
      <c r="AT95" s="449"/>
      <c r="AU95" s="453"/>
      <c r="AV95" s="450">
        <v>2019</v>
      </c>
      <c r="AW95" s="442">
        <v>13699</v>
      </c>
      <c r="AX95" s="451">
        <v>1.97</v>
      </c>
      <c r="AY95" s="442">
        <v>13124</v>
      </c>
      <c r="AZ95" s="451">
        <v>3.45</v>
      </c>
      <c r="BA95" s="452"/>
      <c r="BB95" s="449" t="s">
        <v>207</v>
      </c>
      <c r="BC95" s="453" t="s">
        <v>207</v>
      </c>
      <c r="BD95" s="450">
        <v>2020</v>
      </c>
      <c r="BE95" s="442">
        <v>13467</v>
      </c>
      <c r="BF95" s="451">
        <v>3.63</v>
      </c>
      <c r="BG95" s="442">
        <v>12535</v>
      </c>
      <c r="BH95" s="451">
        <v>7.79</v>
      </c>
      <c r="BI95" s="452"/>
      <c r="BJ95" s="449" t="s">
        <v>207</v>
      </c>
      <c r="BK95" s="453" t="s">
        <v>207</v>
      </c>
      <c r="BL95" s="450">
        <v>2021</v>
      </c>
      <c r="BM95" s="442">
        <v>12803</v>
      </c>
      <c r="BN95" s="451">
        <v>8.3800000000000008</v>
      </c>
      <c r="BO95" s="442">
        <v>12689</v>
      </c>
      <c r="BP95" s="451">
        <v>6.65</v>
      </c>
      <c r="BQ95" s="452"/>
      <c r="BR95" s="449" t="s">
        <v>207</v>
      </c>
      <c r="BS95" s="453" t="s">
        <v>207</v>
      </c>
      <c r="BT95" s="454" t="s">
        <v>723</v>
      </c>
      <c r="BU95" s="465" t="s">
        <v>765</v>
      </c>
      <c r="BV95" s="455" t="s">
        <v>724</v>
      </c>
      <c r="BW95" s="456" t="s">
        <v>1499</v>
      </c>
      <c r="BX95" s="457">
        <v>2018</v>
      </c>
      <c r="BY95" s="441"/>
      <c r="BZ95" s="441"/>
      <c r="CA95" s="448"/>
      <c r="CB95" s="449"/>
      <c r="CC95" s="450">
        <v>2021</v>
      </c>
      <c r="CD95" s="442"/>
      <c r="CE95" s="451" t="s">
        <v>207</v>
      </c>
      <c r="CF95" s="442"/>
      <c r="CG95" s="451" t="s">
        <v>207</v>
      </c>
      <c r="CH95" s="452"/>
      <c r="CI95" s="449" t="s">
        <v>207</v>
      </c>
      <c r="CJ95" s="453"/>
      <c r="CK95" s="450">
        <v>2019</v>
      </c>
      <c r="CL95" s="442"/>
      <c r="CM95" s="451" t="s">
        <v>207</v>
      </c>
      <c r="CN95" s="442" t="s">
        <v>207</v>
      </c>
      <c r="CO95" s="451" t="s">
        <v>207</v>
      </c>
      <c r="CP95" s="452"/>
      <c r="CQ95" s="449" t="s">
        <v>207</v>
      </c>
      <c r="CR95" s="453" t="s">
        <v>207</v>
      </c>
      <c r="CS95" s="450">
        <v>2020</v>
      </c>
      <c r="CT95" s="442"/>
      <c r="CU95" s="451" t="s">
        <v>207</v>
      </c>
      <c r="CV95" s="442" t="s">
        <v>207</v>
      </c>
      <c r="CW95" s="451" t="s">
        <v>207</v>
      </c>
      <c r="CX95" s="452"/>
      <c r="CY95" s="449" t="s">
        <v>207</v>
      </c>
      <c r="CZ95" s="453" t="s">
        <v>207</v>
      </c>
      <c r="DA95" s="450">
        <v>2021</v>
      </c>
      <c r="DB95" s="442"/>
      <c r="DC95" s="451" t="s">
        <v>207</v>
      </c>
      <c r="DD95" s="442" t="s">
        <v>207</v>
      </c>
      <c r="DE95" s="451" t="s">
        <v>207</v>
      </c>
      <c r="DF95" s="452"/>
      <c r="DG95" s="449" t="s">
        <v>207</v>
      </c>
      <c r="DH95" s="453" t="s">
        <v>207</v>
      </c>
      <c r="DI95" s="454" t="s">
        <v>207</v>
      </c>
      <c r="DJ95" s="465" t="s">
        <v>207</v>
      </c>
      <c r="DK95" s="455" t="s">
        <v>207</v>
      </c>
      <c r="DL95" s="456"/>
    </row>
    <row r="96" spans="1:116">
      <c r="A96" s="458" t="s">
        <v>1500</v>
      </c>
      <c r="B96" s="459" t="s">
        <v>1501</v>
      </c>
      <c r="C96" s="434">
        <v>2019</v>
      </c>
      <c r="D96" s="434" t="s">
        <v>716</v>
      </c>
      <c r="E96" s="460">
        <v>1056120</v>
      </c>
      <c r="F96" s="435">
        <v>1056120</v>
      </c>
      <c r="G96" s="436">
        <v>44771</v>
      </c>
      <c r="H96" s="461" t="s">
        <v>1502</v>
      </c>
      <c r="I96" s="462" t="s">
        <v>1501</v>
      </c>
      <c r="J96" s="463" t="s">
        <v>1503</v>
      </c>
      <c r="K96" s="464" t="s">
        <v>1501</v>
      </c>
      <c r="L96" s="462" t="s">
        <v>1503</v>
      </c>
      <c r="M96" s="463" t="s">
        <v>1502</v>
      </c>
      <c r="N96" s="461" t="s">
        <v>57</v>
      </c>
      <c r="O96" s="463" t="s">
        <v>64</v>
      </c>
      <c r="P96" s="437" t="s">
        <v>719</v>
      </c>
      <c r="Q96" s="438"/>
      <c r="R96" s="438"/>
      <c r="S96" s="439"/>
      <c r="T96" s="440">
        <v>7767.0428373419982</v>
      </c>
      <c r="U96" s="441">
        <v>27</v>
      </c>
      <c r="V96" s="441">
        <v>1</v>
      </c>
      <c r="W96" s="442"/>
      <c r="X96" s="443">
        <v>2019</v>
      </c>
      <c r="Y96" s="434">
        <v>2021</v>
      </c>
      <c r="Z96" s="444">
        <v>2021</v>
      </c>
      <c r="AA96" s="445"/>
      <c r="AB96" s="463"/>
      <c r="AC96" s="446" t="s">
        <v>705</v>
      </c>
      <c r="AD96" s="462" t="s">
        <v>1504</v>
      </c>
      <c r="AE96" s="462" t="s">
        <v>1505</v>
      </c>
      <c r="AF96" s="463" t="s">
        <v>1506</v>
      </c>
      <c r="AG96" s="446"/>
      <c r="AH96" s="463"/>
      <c r="AI96" s="447">
        <v>2018</v>
      </c>
      <c r="AJ96" s="441">
        <v>14482</v>
      </c>
      <c r="AK96" s="441">
        <v>14098</v>
      </c>
      <c r="AL96" s="448"/>
      <c r="AM96" s="449"/>
      <c r="AN96" s="450">
        <v>2021</v>
      </c>
      <c r="AO96" s="442">
        <v>14337.18</v>
      </c>
      <c r="AP96" s="451">
        <v>0.99</v>
      </c>
      <c r="AQ96" s="442">
        <v>13957.02</v>
      </c>
      <c r="AR96" s="451">
        <v>0.99</v>
      </c>
      <c r="AS96" s="452"/>
      <c r="AT96" s="449"/>
      <c r="AU96" s="453"/>
      <c r="AV96" s="450">
        <v>2019</v>
      </c>
      <c r="AW96" s="442">
        <v>14365</v>
      </c>
      <c r="AX96" s="451">
        <v>0.8</v>
      </c>
      <c r="AY96" s="442">
        <v>13779</v>
      </c>
      <c r="AZ96" s="451">
        <v>2.2599999999999998</v>
      </c>
      <c r="BA96" s="452"/>
      <c r="BB96" s="449" t="s">
        <v>207</v>
      </c>
      <c r="BC96" s="453" t="s">
        <v>207</v>
      </c>
      <c r="BD96" s="450">
        <v>2020</v>
      </c>
      <c r="BE96" s="442">
        <v>14146</v>
      </c>
      <c r="BF96" s="451">
        <v>2.3199999999999998</v>
      </c>
      <c r="BG96" s="442">
        <v>13189</v>
      </c>
      <c r="BH96" s="451">
        <v>6.44</v>
      </c>
      <c r="BI96" s="452"/>
      <c r="BJ96" s="449" t="s">
        <v>207</v>
      </c>
      <c r="BK96" s="453" t="s">
        <v>207</v>
      </c>
      <c r="BL96" s="450">
        <v>2021</v>
      </c>
      <c r="BM96" s="442">
        <v>13535</v>
      </c>
      <c r="BN96" s="451">
        <v>6.53</v>
      </c>
      <c r="BO96" s="442">
        <v>13416</v>
      </c>
      <c r="BP96" s="451">
        <v>4.83</v>
      </c>
      <c r="BQ96" s="452"/>
      <c r="BR96" s="449" t="s">
        <v>207</v>
      </c>
      <c r="BS96" s="453" t="s">
        <v>207</v>
      </c>
      <c r="BT96" s="454" t="s">
        <v>723</v>
      </c>
      <c r="BU96" s="465" t="s">
        <v>765</v>
      </c>
      <c r="BV96" s="455" t="s">
        <v>724</v>
      </c>
      <c r="BW96" s="456"/>
      <c r="BX96" s="457">
        <v>2018</v>
      </c>
      <c r="BY96" s="441"/>
      <c r="BZ96" s="441"/>
      <c r="CA96" s="448"/>
      <c r="CB96" s="449"/>
      <c r="CC96" s="450">
        <v>2021</v>
      </c>
      <c r="CD96" s="442"/>
      <c r="CE96" s="451" t="s">
        <v>207</v>
      </c>
      <c r="CF96" s="442"/>
      <c r="CG96" s="451" t="s">
        <v>207</v>
      </c>
      <c r="CH96" s="452"/>
      <c r="CI96" s="449" t="s">
        <v>207</v>
      </c>
      <c r="CJ96" s="453"/>
      <c r="CK96" s="450">
        <v>2019</v>
      </c>
      <c r="CL96" s="442"/>
      <c r="CM96" s="451" t="s">
        <v>207</v>
      </c>
      <c r="CN96" s="442" t="s">
        <v>207</v>
      </c>
      <c r="CO96" s="451" t="s">
        <v>207</v>
      </c>
      <c r="CP96" s="452"/>
      <c r="CQ96" s="449" t="s">
        <v>207</v>
      </c>
      <c r="CR96" s="453" t="s">
        <v>207</v>
      </c>
      <c r="CS96" s="450">
        <v>2020</v>
      </c>
      <c r="CT96" s="442"/>
      <c r="CU96" s="451" t="s">
        <v>207</v>
      </c>
      <c r="CV96" s="442" t="s">
        <v>207</v>
      </c>
      <c r="CW96" s="451" t="s">
        <v>207</v>
      </c>
      <c r="CX96" s="452"/>
      <c r="CY96" s="449" t="s">
        <v>207</v>
      </c>
      <c r="CZ96" s="453" t="s">
        <v>207</v>
      </c>
      <c r="DA96" s="450">
        <v>2021</v>
      </c>
      <c r="DB96" s="442"/>
      <c r="DC96" s="451" t="s">
        <v>207</v>
      </c>
      <c r="DD96" s="442" t="s">
        <v>207</v>
      </c>
      <c r="DE96" s="451" t="s">
        <v>207</v>
      </c>
      <c r="DF96" s="452"/>
      <c r="DG96" s="449" t="s">
        <v>207</v>
      </c>
      <c r="DH96" s="453" t="s">
        <v>207</v>
      </c>
      <c r="DI96" s="454" t="s">
        <v>207</v>
      </c>
      <c r="DJ96" s="465" t="s">
        <v>207</v>
      </c>
      <c r="DK96" s="455" t="s">
        <v>207</v>
      </c>
      <c r="DL96" s="456"/>
    </row>
    <row r="97" spans="1:116">
      <c r="A97" s="458" t="s">
        <v>1507</v>
      </c>
      <c r="B97" s="459" t="s">
        <v>1508</v>
      </c>
      <c r="C97" s="434">
        <v>2019</v>
      </c>
      <c r="D97" s="434" t="s">
        <v>716</v>
      </c>
      <c r="E97" s="460">
        <v>1047122</v>
      </c>
      <c r="F97" s="435">
        <v>1047122</v>
      </c>
      <c r="G97" s="436">
        <v>44761</v>
      </c>
      <c r="H97" s="461" t="s">
        <v>1509</v>
      </c>
      <c r="I97" s="462" t="s">
        <v>1508</v>
      </c>
      <c r="J97" s="463" t="s">
        <v>1510</v>
      </c>
      <c r="K97" s="464" t="s">
        <v>1508</v>
      </c>
      <c r="L97" s="462" t="s">
        <v>1511</v>
      </c>
      <c r="M97" s="463" t="s">
        <v>1509</v>
      </c>
      <c r="N97" s="461" t="s">
        <v>48</v>
      </c>
      <c r="O97" s="463" t="s">
        <v>54</v>
      </c>
      <c r="P97" s="437" t="s">
        <v>719</v>
      </c>
      <c r="Q97" s="438"/>
      <c r="R97" s="438"/>
      <c r="S97" s="439"/>
      <c r="T97" s="440">
        <v>1847.5506213599999</v>
      </c>
      <c r="U97" s="441">
        <v>3</v>
      </c>
      <c r="V97" s="441">
        <v>2</v>
      </c>
      <c r="W97" s="442"/>
      <c r="X97" s="443">
        <v>2019</v>
      </c>
      <c r="Y97" s="434">
        <v>2021</v>
      </c>
      <c r="Z97" s="444">
        <v>2021</v>
      </c>
      <c r="AA97" s="445"/>
      <c r="AB97" s="463"/>
      <c r="AC97" s="446" t="s">
        <v>705</v>
      </c>
      <c r="AD97" s="462" t="s">
        <v>1512</v>
      </c>
      <c r="AE97" s="462" t="s">
        <v>1509</v>
      </c>
      <c r="AF97" s="463" t="s">
        <v>1513</v>
      </c>
      <c r="AG97" s="446"/>
      <c r="AH97" s="463"/>
      <c r="AI97" s="447">
        <v>2018</v>
      </c>
      <c r="AJ97" s="441">
        <v>3406</v>
      </c>
      <c r="AK97" s="441">
        <v>3314</v>
      </c>
      <c r="AL97" s="448"/>
      <c r="AM97" s="449"/>
      <c r="AN97" s="450">
        <v>2021</v>
      </c>
      <c r="AO97" s="442">
        <v>3372</v>
      </c>
      <c r="AP97" s="451">
        <v>0.99</v>
      </c>
      <c r="AQ97" s="442">
        <v>3281</v>
      </c>
      <c r="AR97" s="451">
        <v>0.99</v>
      </c>
      <c r="AS97" s="452"/>
      <c r="AT97" s="449"/>
      <c r="AU97" s="453"/>
      <c r="AV97" s="450">
        <v>2019</v>
      </c>
      <c r="AW97" s="442">
        <v>3478</v>
      </c>
      <c r="AX97" s="451">
        <v>-2.12</v>
      </c>
      <c r="AY97" s="442">
        <v>3332</v>
      </c>
      <c r="AZ97" s="451">
        <v>-0.55000000000000004</v>
      </c>
      <c r="BA97" s="452"/>
      <c r="BB97" s="449" t="s">
        <v>207</v>
      </c>
      <c r="BC97" s="453" t="s">
        <v>207</v>
      </c>
      <c r="BD97" s="450">
        <v>2020</v>
      </c>
      <c r="BE97" s="442">
        <v>3645</v>
      </c>
      <c r="BF97" s="451">
        <v>-7.02</v>
      </c>
      <c r="BG97" s="442">
        <v>3391</v>
      </c>
      <c r="BH97" s="451">
        <v>-2.33</v>
      </c>
      <c r="BI97" s="452"/>
      <c r="BJ97" s="449" t="s">
        <v>207</v>
      </c>
      <c r="BK97" s="453" t="s">
        <v>207</v>
      </c>
      <c r="BL97" s="450">
        <v>2021</v>
      </c>
      <c r="BM97" s="442">
        <v>3316</v>
      </c>
      <c r="BN97" s="451">
        <v>2.64</v>
      </c>
      <c r="BO97" s="442">
        <v>3287</v>
      </c>
      <c r="BP97" s="451">
        <v>0.81</v>
      </c>
      <c r="BQ97" s="452"/>
      <c r="BR97" s="449" t="s">
        <v>207</v>
      </c>
      <c r="BS97" s="453" t="s">
        <v>207</v>
      </c>
      <c r="BT97" s="454" t="s">
        <v>723</v>
      </c>
      <c r="BU97" s="465" t="s">
        <v>765</v>
      </c>
      <c r="BV97" s="455" t="s">
        <v>724</v>
      </c>
      <c r="BW97" s="456" t="s">
        <v>1514</v>
      </c>
      <c r="BX97" s="457">
        <v>2018</v>
      </c>
      <c r="BY97" s="441"/>
      <c r="BZ97" s="441"/>
      <c r="CA97" s="448"/>
      <c r="CB97" s="449"/>
      <c r="CC97" s="450">
        <v>2021</v>
      </c>
      <c r="CD97" s="442"/>
      <c r="CE97" s="451" t="s">
        <v>207</v>
      </c>
      <c r="CF97" s="442"/>
      <c r="CG97" s="451" t="s">
        <v>207</v>
      </c>
      <c r="CH97" s="452"/>
      <c r="CI97" s="449" t="s">
        <v>207</v>
      </c>
      <c r="CJ97" s="453"/>
      <c r="CK97" s="450">
        <v>2019</v>
      </c>
      <c r="CL97" s="442"/>
      <c r="CM97" s="451" t="s">
        <v>207</v>
      </c>
      <c r="CN97" s="442" t="s">
        <v>207</v>
      </c>
      <c r="CO97" s="451" t="s">
        <v>207</v>
      </c>
      <c r="CP97" s="452"/>
      <c r="CQ97" s="449" t="s">
        <v>207</v>
      </c>
      <c r="CR97" s="453" t="s">
        <v>207</v>
      </c>
      <c r="CS97" s="450">
        <v>2020</v>
      </c>
      <c r="CT97" s="442"/>
      <c r="CU97" s="451" t="s">
        <v>207</v>
      </c>
      <c r="CV97" s="442" t="s">
        <v>207</v>
      </c>
      <c r="CW97" s="451" t="s">
        <v>207</v>
      </c>
      <c r="CX97" s="452"/>
      <c r="CY97" s="449" t="s">
        <v>207</v>
      </c>
      <c r="CZ97" s="453" t="s">
        <v>207</v>
      </c>
      <c r="DA97" s="450">
        <v>2021</v>
      </c>
      <c r="DB97" s="442"/>
      <c r="DC97" s="451" t="s">
        <v>207</v>
      </c>
      <c r="DD97" s="442" t="s">
        <v>207</v>
      </c>
      <c r="DE97" s="451" t="s">
        <v>207</v>
      </c>
      <c r="DF97" s="452"/>
      <c r="DG97" s="449" t="s">
        <v>207</v>
      </c>
      <c r="DH97" s="453" t="s">
        <v>207</v>
      </c>
      <c r="DI97" s="454" t="s">
        <v>207</v>
      </c>
      <c r="DJ97" s="465" t="s">
        <v>207</v>
      </c>
      <c r="DK97" s="455" t="s">
        <v>207</v>
      </c>
      <c r="DL97" s="456"/>
    </row>
    <row r="98" spans="1:116">
      <c r="A98" s="458" t="s">
        <v>1515</v>
      </c>
      <c r="B98" s="459" t="s">
        <v>1516</v>
      </c>
      <c r="C98" s="434">
        <v>2019</v>
      </c>
      <c r="D98" s="434" t="s">
        <v>716</v>
      </c>
      <c r="E98" s="460">
        <v>1024123</v>
      </c>
      <c r="F98" s="435">
        <v>1024123</v>
      </c>
      <c r="G98" s="436">
        <v>44767</v>
      </c>
      <c r="H98" s="461" t="s">
        <v>1517</v>
      </c>
      <c r="I98" s="462" t="s">
        <v>1516</v>
      </c>
      <c r="J98" s="463" t="s">
        <v>1518</v>
      </c>
      <c r="K98" s="464" t="s">
        <v>1516</v>
      </c>
      <c r="L98" s="462" t="s">
        <v>1519</v>
      </c>
      <c r="M98" s="463" t="s">
        <v>1520</v>
      </c>
      <c r="N98" s="461" t="s">
        <v>12</v>
      </c>
      <c r="O98" s="463" t="s">
        <v>28</v>
      </c>
      <c r="P98" s="437" t="s">
        <v>719</v>
      </c>
      <c r="Q98" s="438"/>
      <c r="R98" s="438"/>
      <c r="S98" s="439"/>
      <c r="T98" s="440">
        <v>14583</v>
      </c>
      <c r="U98" s="441">
        <v>4</v>
      </c>
      <c r="V98" s="441">
        <v>4</v>
      </c>
      <c r="W98" s="442"/>
      <c r="X98" s="443">
        <v>2019</v>
      </c>
      <c r="Y98" s="434">
        <v>2021</v>
      </c>
      <c r="Z98" s="444">
        <v>2021</v>
      </c>
      <c r="AA98" s="445"/>
      <c r="AB98" s="463"/>
      <c r="AC98" s="446" t="s">
        <v>705</v>
      </c>
      <c r="AD98" s="462" t="s">
        <v>1521</v>
      </c>
      <c r="AE98" s="462" t="s">
        <v>1522</v>
      </c>
      <c r="AF98" s="463" t="s">
        <v>1523</v>
      </c>
      <c r="AG98" s="446"/>
      <c r="AH98" s="463"/>
      <c r="AI98" s="447">
        <v>2018</v>
      </c>
      <c r="AJ98" s="441">
        <v>17029</v>
      </c>
      <c r="AK98" s="441">
        <v>16650</v>
      </c>
      <c r="AL98" s="448">
        <v>3.3959999999999999</v>
      </c>
      <c r="AM98" s="449" t="s">
        <v>1524</v>
      </c>
      <c r="AN98" s="450">
        <v>2021</v>
      </c>
      <c r="AO98" s="442">
        <v>16808</v>
      </c>
      <c r="AP98" s="451">
        <v>1.29</v>
      </c>
      <c r="AQ98" s="442">
        <v>16434</v>
      </c>
      <c r="AR98" s="451">
        <v>1.29</v>
      </c>
      <c r="AS98" s="452">
        <v>3.3530000000000002</v>
      </c>
      <c r="AT98" s="449" t="s">
        <v>1524</v>
      </c>
      <c r="AU98" s="453">
        <v>1.26</v>
      </c>
      <c r="AV98" s="450">
        <v>2019</v>
      </c>
      <c r="AW98" s="442">
        <v>16754</v>
      </c>
      <c r="AX98" s="451">
        <v>1.61</v>
      </c>
      <c r="AY98" s="442">
        <v>16107</v>
      </c>
      <c r="AZ98" s="451">
        <v>3.26</v>
      </c>
      <c r="BA98" s="452">
        <v>3.04</v>
      </c>
      <c r="BB98" s="449" t="s">
        <v>1524</v>
      </c>
      <c r="BC98" s="453">
        <v>10.48</v>
      </c>
      <c r="BD98" s="450">
        <v>2020</v>
      </c>
      <c r="BE98" s="442">
        <v>16572</v>
      </c>
      <c r="BF98" s="451">
        <v>2.68</v>
      </c>
      <c r="BG98" s="442">
        <v>15577</v>
      </c>
      <c r="BH98" s="451">
        <v>6.44</v>
      </c>
      <c r="BI98" s="452">
        <v>3.42</v>
      </c>
      <c r="BJ98" s="449" t="s">
        <v>1524</v>
      </c>
      <c r="BK98" s="453">
        <v>-0.71</v>
      </c>
      <c r="BL98" s="450">
        <v>2021</v>
      </c>
      <c r="BM98" s="442">
        <v>18225</v>
      </c>
      <c r="BN98" s="451">
        <v>-7.03</v>
      </c>
      <c r="BO98" s="442">
        <v>18155</v>
      </c>
      <c r="BP98" s="451">
        <v>-9.0399999999999991</v>
      </c>
      <c r="BQ98" s="452">
        <v>3.19</v>
      </c>
      <c r="BR98" s="449" t="s">
        <v>1524</v>
      </c>
      <c r="BS98" s="453">
        <v>6.06</v>
      </c>
      <c r="BT98" s="454" t="s">
        <v>710</v>
      </c>
      <c r="BU98" s="465" t="s">
        <v>765</v>
      </c>
      <c r="BV98" s="455" t="s">
        <v>712</v>
      </c>
      <c r="BW98" s="456" t="s">
        <v>1525</v>
      </c>
      <c r="BX98" s="457">
        <v>2018</v>
      </c>
      <c r="BY98" s="441"/>
      <c r="BZ98" s="441"/>
      <c r="CA98" s="448"/>
      <c r="CB98" s="449"/>
      <c r="CC98" s="450">
        <v>2021</v>
      </c>
      <c r="CD98" s="442"/>
      <c r="CE98" s="451" t="s">
        <v>207</v>
      </c>
      <c r="CF98" s="442"/>
      <c r="CG98" s="451" t="s">
        <v>207</v>
      </c>
      <c r="CH98" s="452"/>
      <c r="CI98" s="449" t="s">
        <v>207</v>
      </c>
      <c r="CJ98" s="453"/>
      <c r="CK98" s="450">
        <v>2019</v>
      </c>
      <c r="CL98" s="442"/>
      <c r="CM98" s="451" t="s">
        <v>207</v>
      </c>
      <c r="CN98" s="442" t="s">
        <v>207</v>
      </c>
      <c r="CO98" s="451" t="s">
        <v>207</v>
      </c>
      <c r="CP98" s="452"/>
      <c r="CQ98" s="449" t="s">
        <v>207</v>
      </c>
      <c r="CR98" s="453" t="s">
        <v>207</v>
      </c>
      <c r="CS98" s="450">
        <v>2020</v>
      </c>
      <c r="CT98" s="442"/>
      <c r="CU98" s="451" t="s">
        <v>207</v>
      </c>
      <c r="CV98" s="442" t="s">
        <v>207</v>
      </c>
      <c r="CW98" s="451" t="s">
        <v>207</v>
      </c>
      <c r="CX98" s="452"/>
      <c r="CY98" s="449" t="s">
        <v>207</v>
      </c>
      <c r="CZ98" s="453" t="s">
        <v>207</v>
      </c>
      <c r="DA98" s="450">
        <v>2021</v>
      </c>
      <c r="DB98" s="442"/>
      <c r="DC98" s="451" t="s">
        <v>207</v>
      </c>
      <c r="DD98" s="442" t="s">
        <v>207</v>
      </c>
      <c r="DE98" s="451" t="s">
        <v>207</v>
      </c>
      <c r="DF98" s="452"/>
      <c r="DG98" s="449" t="s">
        <v>207</v>
      </c>
      <c r="DH98" s="453" t="s">
        <v>207</v>
      </c>
      <c r="DI98" s="454" t="s">
        <v>207</v>
      </c>
      <c r="DJ98" s="465" t="s">
        <v>207</v>
      </c>
      <c r="DK98" s="455" t="s">
        <v>207</v>
      </c>
      <c r="DL98" s="456"/>
    </row>
    <row r="99" spans="1:116">
      <c r="A99" s="458" t="s">
        <v>1526</v>
      </c>
      <c r="B99" s="459" t="s">
        <v>1527</v>
      </c>
      <c r="C99" s="434">
        <v>2019</v>
      </c>
      <c r="D99" s="434" t="s">
        <v>700</v>
      </c>
      <c r="E99" s="460">
        <v>2095124</v>
      </c>
      <c r="F99" s="435">
        <v>2095124</v>
      </c>
      <c r="G99" s="436">
        <v>44769</v>
      </c>
      <c r="H99" s="461" t="s">
        <v>1528</v>
      </c>
      <c r="I99" s="462" t="s">
        <v>1527</v>
      </c>
      <c r="J99" s="463" t="s">
        <v>1529</v>
      </c>
      <c r="K99" s="464" t="s">
        <v>1527</v>
      </c>
      <c r="L99" s="462" t="s">
        <v>1529</v>
      </c>
      <c r="M99" s="463" t="s">
        <v>1528</v>
      </c>
      <c r="N99" s="461" t="s">
        <v>102</v>
      </c>
      <c r="O99" s="463" t="s">
        <v>110</v>
      </c>
      <c r="P99" s="437"/>
      <c r="Q99" s="438" t="s">
        <v>704</v>
      </c>
      <c r="R99" s="438"/>
      <c r="S99" s="439"/>
      <c r="T99" s="440">
        <v>1728.8552806800001</v>
      </c>
      <c r="U99" s="441">
        <v>30</v>
      </c>
      <c r="V99" s="441">
        <v>1</v>
      </c>
      <c r="W99" s="442"/>
      <c r="X99" s="443">
        <v>2019</v>
      </c>
      <c r="Y99" s="434">
        <v>2021</v>
      </c>
      <c r="Z99" s="444">
        <v>2021</v>
      </c>
      <c r="AA99" s="445" t="s">
        <v>705</v>
      </c>
      <c r="AB99" s="463" t="s">
        <v>1530</v>
      </c>
      <c r="AC99" s="446"/>
      <c r="AD99" s="462"/>
      <c r="AE99" s="462"/>
      <c r="AF99" s="463"/>
      <c r="AG99" s="446"/>
      <c r="AH99" s="463"/>
      <c r="AI99" s="447">
        <v>2018</v>
      </c>
      <c r="AJ99" s="441">
        <v>3881</v>
      </c>
      <c r="AK99" s="441">
        <v>3819</v>
      </c>
      <c r="AL99" s="448"/>
      <c r="AM99" s="449"/>
      <c r="AN99" s="450">
        <v>2021</v>
      </c>
      <c r="AO99" s="442">
        <v>3764</v>
      </c>
      <c r="AP99" s="451">
        <v>3.01</v>
      </c>
      <c r="AQ99" s="442">
        <v>3704</v>
      </c>
      <c r="AR99" s="451">
        <v>3.01</v>
      </c>
      <c r="AS99" s="452"/>
      <c r="AT99" s="449"/>
      <c r="AU99" s="453"/>
      <c r="AV99" s="450">
        <v>2019</v>
      </c>
      <c r="AW99" s="442">
        <v>3711</v>
      </c>
      <c r="AX99" s="451">
        <v>4.38</v>
      </c>
      <c r="AY99" s="442">
        <v>3849</v>
      </c>
      <c r="AZ99" s="451">
        <v>-0.79</v>
      </c>
      <c r="BA99" s="452"/>
      <c r="BB99" s="449" t="s">
        <v>207</v>
      </c>
      <c r="BC99" s="453" t="s">
        <v>207</v>
      </c>
      <c r="BD99" s="450">
        <v>2020</v>
      </c>
      <c r="BE99" s="442">
        <v>3345</v>
      </c>
      <c r="BF99" s="451">
        <v>13.81</v>
      </c>
      <c r="BG99" s="442">
        <v>3260</v>
      </c>
      <c r="BH99" s="451">
        <v>14.63</v>
      </c>
      <c r="BI99" s="452"/>
      <c r="BJ99" s="449" t="s">
        <v>207</v>
      </c>
      <c r="BK99" s="453" t="s">
        <v>207</v>
      </c>
      <c r="BL99" s="450">
        <v>2021</v>
      </c>
      <c r="BM99" s="442">
        <v>3091</v>
      </c>
      <c r="BN99" s="451">
        <v>20.350000000000001</v>
      </c>
      <c r="BO99" s="442">
        <v>3009</v>
      </c>
      <c r="BP99" s="451">
        <v>21.2</v>
      </c>
      <c r="BQ99" s="452"/>
      <c r="BR99" s="449" t="s">
        <v>207</v>
      </c>
      <c r="BS99" s="453" t="s">
        <v>207</v>
      </c>
      <c r="BT99" s="454" t="s">
        <v>723</v>
      </c>
      <c r="BU99" s="465" t="s">
        <v>765</v>
      </c>
      <c r="BV99" s="455" t="s">
        <v>724</v>
      </c>
      <c r="BW99" s="456" t="s">
        <v>1531</v>
      </c>
      <c r="BX99" s="457">
        <v>2018</v>
      </c>
      <c r="BY99" s="441"/>
      <c r="BZ99" s="441"/>
      <c r="CA99" s="448"/>
      <c r="CB99" s="449"/>
      <c r="CC99" s="450">
        <v>2021</v>
      </c>
      <c r="CD99" s="442"/>
      <c r="CE99" s="451" t="s">
        <v>207</v>
      </c>
      <c r="CF99" s="442"/>
      <c r="CG99" s="451" t="s">
        <v>207</v>
      </c>
      <c r="CH99" s="452"/>
      <c r="CI99" s="449" t="s">
        <v>207</v>
      </c>
      <c r="CJ99" s="453"/>
      <c r="CK99" s="450">
        <v>2019</v>
      </c>
      <c r="CL99" s="442"/>
      <c r="CM99" s="451" t="s">
        <v>207</v>
      </c>
      <c r="CN99" s="442" t="s">
        <v>207</v>
      </c>
      <c r="CO99" s="451" t="s">
        <v>207</v>
      </c>
      <c r="CP99" s="452"/>
      <c r="CQ99" s="449" t="s">
        <v>207</v>
      </c>
      <c r="CR99" s="453" t="s">
        <v>207</v>
      </c>
      <c r="CS99" s="450">
        <v>2020</v>
      </c>
      <c r="CT99" s="442"/>
      <c r="CU99" s="451" t="s">
        <v>207</v>
      </c>
      <c r="CV99" s="442" t="s">
        <v>207</v>
      </c>
      <c r="CW99" s="451" t="s">
        <v>207</v>
      </c>
      <c r="CX99" s="452"/>
      <c r="CY99" s="449" t="s">
        <v>207</v>
      </c>
      <c r="CZ99" s="453" t="s">
        <v>207</v>
      </c>
      <c r="DA99" s="450">
        <v>2021</v>
      </c>
      <c r="DB99" s="442"/>
      <c r="DC99" s="451" t="s">
        <v>207</v>
      </c>
      <c r="DD99" s="442" t="s">
        <v>207</v>
      </c>
      <c r="DE99" s="451" t="s">
        <v>207</v>
      </c>
      <c r="DF99" s="452"/>
      <c r="DG99" s="449" t="s">
        <v>207</v>
      </c>
      <c r="DH99" s="453" t="s">
        <v>207</v>
      </c>
      <c r="DI99" s="454" t="s">
        <v>207</v>
      </c>
      <c r="DJ99" s="465" t="s">
        <v>207</v>
      </c>
      <c r="DK99" s="455" t="s">
        <v>207</v>
      </c>
      <c r="DL99" s="456"/>
    </row>
    <row r="100" spans="1:116">
      <c r="A100" s="458" t="s">
        <v>1532</v>
      </c>
      <c r="B100" s="459" t="s">
        <v>1533</v>
      </c>
      <c r="C100" s="434">
        <v>2019</v>
      </c>
      <c r="D100" s="434" t="s">
        <v>716</v>
      </c>
      <c r="E100" s="460">
        <v>1009125</v>
      </c>
      <c r="F100" s="435">
        <v>1009125</v>
      </c>
      <c r="G100" s="436">
        <v>44757</v>
      </c>
      <c r="H100" s="461" t="s">
        <v>1534</v>
      </c>
      <c r="I100" s="462" t="s">
        <v>1533</v>
      </c>
      <c r="J100" s="463" t="s">
        <v>784</v>
      </c>
      <c r="K100" s="464" t="s">
        <v>1533</v>
      </c>
      <c r="L100" s="462" t="s">
        <v>784</v>
      </c>
      <c r="M100" s="463" t="s">
        <v>1534</v>
      </c>
      <c r="N100" s="461" t="s">
        <v>12</v>
      </c>
      <c r="O100" s="463" t="s">
        <v>13</v>
      </c>
      <c r="P100" s="437" t="s">
        <v>719</v>
      </c>
      <c r="Q100" s="438"/>
      <c r="R100" s="438"/>
      <c r="S100" s="439"/>
      <c r="T100" s="440">
        <v>4904</v>
      </c>
      <c r="U100" s="441">
        <v>5</v>
      </c>
      <c r="V100" s="441">
        <v>1</v>
      </c>
      <c r="W100" s="442"/>
      <c r="X100" s="443">
        <v>2019</v>
      </c>
      <c r="Y100" s="434">
        <v>2021</v>
      </c>
      <c r="Z100" s="444">
        <v>2021</v>
      </c>
      <c r="AA100" s="445"/>
      <c r="AB100" s="463"/>
      <c r="AC100" s="446" t="s">
        <v>705</v>
      </c>
      <c r="AD100" s="462" t="s">
        <v>1535</v>
      </c>
      <c r="AE100" s="462" t="s">
        <v>1536</v>
      </c>
      <c r="AF100" s="463" t="s">
        <v>1537</v>
      </c>
      <c r="AG100" s="446"/>
      <c r="AH100" s="463"/>
      <c r="AI100" s="447">
        <v>2018</v>
      </c>
      <c r="AJ100" s="441">
        <v>9069</v>
      </c>
      <c r="AK100" s="441">
        <v>8970</v>
      </c>
      <c r="AL100" s="448">
        <v>0.45</v>
      </c>
      <c r="AM100" s="449" t="s">
        <v>709</v>
      </c>
      <c r="AN100" s="450">
        <v>2021</v>
      </c>
      <c r="AO100" s="442">
        <v>9340</v>
      </c>
      <c r="AP100" s="451">
        <v>-2.99</v>
      </c>
      <c r="AQ100" s="442">
        <v>9240</v>
      </c>
      <c r="AR100" s="451">
        <v>-3.02</v>
      </c>
      <c r="AS100" s="452">
        <v>0.4365</v>
      </c>
      <c r="AT100" s="449" t="s">
        <v>709</v>
      </c>
      <c r="AU100" s="453">
        <v>3</v>
      </c>
      <c r="AV100" s="450">
        <v>2019</v>
      </c>
      <c r="AW100" s="442">
        <v>9550</v>
      </c>
      <c r="AX100" s="451">
        <v>-5.31</v>
      </c>
      <c r="AY100" s="442">
        <v>9396</v>
      </c>
      <c r="AZ100" s="451">
        <v>-4.75</v>
      </c>
      <c r="BA100" s="452">
        <v>0.48</v>
      </c>
      <c r="BB100" s="449" t="s">
        <v>709</v>
      </c>
      <c r="BC100" s="453">
        <v>-6.67</v>
      </c>
      <c r="BD100" s="450">
        <v>2020</v>
      </c>
      <c r="BE100" s="442">
        <v>9656</v>
      </c>
      <c r="BF100" s="451">
        <v>-6.48</v>
      </c>
      <c r="BG100" s="442">
        <v>9391</v>
      </c>
      <c r="BH100" s="451">
        <v>-4.7</v>
      </c>
      <c r="BI100" s="452">
        <v>0.48</v>
      </c>
      <c r="BJ100" s="449" t="s">
        <v>709</v>
      </c>
      <c r="BK100" s="453">
        <v>-6.67</v>
      </c>
      <c r="BL100" s="450">
        <v>2021</v>
      </c>
      <c r="BM100" s="442">
        <v>9231</v>
      </c>
      <c r="BN100" s="451">
        <v>-1.79</v>
      </c>
      <c r="BO100" s="442">
        <v>9199</v>
      </c>
      <c r="BP100" s="451">
        <v>-2.56</v>
      </c>
      <c r="BQ100" s="452">
        <v>0.45</v>
      </c>
      <c r="BR100" s="449" t="s">
        <v>709</v>
      </c>
      <c r="BS100" s="453">
        <v>0</v>
      </c>
      <c r="BT100" s="454" t="s">
        <v>755</v>
      </c>
      <c r="BU100" s="465" t="s">
        <v>765</v>
      </c>
      <c r="BV100" s="455" t="s">
        <v>733</v>
      </c>
      <c r="BW100" s="456" t="s">
        <v>1538</v>
      </c>
      <c r="BX100" s="457">
        <v>2018</v>
      </c>
      <c r="BY100" s="441"/>
      <c r="BZ100" s="441"/>
      <c r="CA100" s="448"/>
      <c r="CB100" s="449"/>
      <c r="CC100" s="450">
        <v>2021</v>
      </c>
      <c r="CD100" s="442"/>
      <c r="CE100" s="451" t="s">
        <v>207</v>
      </c>
      <c r="CF100" s="442"/>
      <c r="CG100" s="451" t="s">
        <v>207</v>
      </c>
      <c r="CH100" s="452"/>
      <c r="CI100" s="449" t="s">
        <v>207</v>
      </c>
      <c r="CJ100" s="453"/>
      <c r="CK100" s="450">
        <v>2019</v>
      </c>
      <c r="CL100" s="442"/>
      <c r="CM100" s="451" t="s">
        <v>207</v>
      </c>
      <c r="CN100" s="442" t="s">
        <v>207</v>
      </c>
      <c r="CO100" s="451" t="s">
        <v>207</v>
      </c>
      <c r="CP100" s="452"/>
      <c r="CQ100" s="449" t="s">
        <v>207</v>
      </c>
      <c r="CR100" s="453" t="s">
        <v>207</v>
      </c>
      <c r="CS100" s="450">
        <v>2020</v>
      </c>
      <c r="CT100" s="442"/>
      <c r="CU100" s="451" t="s">
        <v>207</v>
      </c>
      <c r="CV100" s="442" t="s">
        <v>207</v>
      </c>
      <c r="CW100" s="451" t="s">
        <v>207</v>
      </c>
      <c r="CX100" s="452"/>
      <c r="CY100" s="449" t="s">
        <v>207</v>
      </c>
      <c r="CZ100" s="453" t="s">
        <v>207</v>
      </c>
      <c r="DA100" s="450">
        <v>2021</v>
      </c>
      <c r="DB100" s="442"/>
      <c r="DC100" s="451" t="s">
        <v>207</v>
      </c>
      <c r="DD100" s="442" t="s">
        <v>207</v>
      </c>
      <c r="DE100" s="451" t="s">
        <v>207</v>
      </c>
      <c r="DF100" s="452"/>
      <c r="DG100" s="449" t="s">
        <v>207</v>
      </c>
      <c r="DH100" s="453" t="s">
        <v>207</v>
      </c>
      <c r="DI100" s="454" t="s">
        <v>207</v>
      </c>
      <c r="DJ100" s="465" t="s">
        <v>207</v>
      </c>
      <c r="DK100" s="455" t="s">
        <v>207</v>
      </c>
      <c r="DL100" s="456"/>
    </row>
    <row r="101" spans="1:116">
      <c r="A101" s="458" t="s">
        <v>1539</v>
      </c>
      <c r="B101" s="459" t="s">
        <v>1540</v>
      </c>
      <c r="C101" s="434">
        <v>2019</v>
      </c>
      <c r="D101" s="434" t="s">
        <v>716</v>
      </c>
      <c r="E101" s="460">
        <v>1083126</v>
      </c>
      <c r="F101" s="435">
        <v>1083126</v>
      </c>
      <c r="G101" s="436">
        <v>44773</v>
      </c>
      <c r="H101" s="461" t="s">
        <v>1541</v>
      </c>
      <c r="I101" s="462" t="s">
        <v>1540</v>
      </c>
      <c r="J101" s="463" t="s">
        <v>1542</v>
      </c>
      <c r="K101" s="464" t="s">
        <v>1540</v>
      </c>
      <c r="L101" s="462" t="s">
        <v>1543</v>
      </c>
      <c r="M101" s="463" t="s">
        <v>1544</v>
      </c>
      <c r="N101" s="461" t="s">
        <v>548</v>
      </c>
      <c r="O101" s="463" t="s">
        <v>96</v>
      </c>
      <c r="P101" s="437" t="s">
        <v>719</v>
      </c>
      <c r="Q101" s="438"/>
      <c r="R101" s="438"/>
      <c r="S101" s="439"/>
      <c r="T101" s="440">
        <v>8461</v>
      </c>
      <c r="U101" s="441">
        <v>7</v>
      </c>
      <c r="V101" s="441">
        <v>4</v>
      </c>
      <c r="W101" s="442"/>
      <c r="X101" s="443">
        <v>2019</v>
      </c>
      <c r="Y101" s="434">
        <v>2021</v>
      </c>
      <c r="Z101" s="444">
        <v>2021</v>
      </c>
      <c r="AA101" s="445"/>
      <c r="AB101" s="463"/>
      <c r="AC101" s="446" t="s">
        <v>705</v>
      </c>
      <c r="AD101" s="462" t="s">
        <v>1545</v>
      </c>
      <c r="AE101" s="462" t="s">
        <v>1546</v>
      </c>
      <c r="AF101" s="463" t="s">
        <v>1547</v>
      </c>
      <c r="AG101" s="446"/>
      <c r="AH101" s="463"/>
      <c r="AI101" s="447">
        <v>2018</v>
      </c>
      <c r="AJ101" s="441">
        <v>15541</v>
      </c>
      <c r="AK101" s="441">
        <v>15322</v>
      </c>
      <c r="AL101" s="448"/>
      <c r="AM101" s="449"/>
      <c r="AN101" s="450">
        <v>2021</v>
      </c>
      <c r="AO101" s="442">
        <v>15017</v>
      </c>
      <c r="AP101" s="451">
        <v>3.37</v>
      </c>
      <c r="AQ101" s="442">
        <v>14866</v>
      </c>
      <c r="AR101" s="451">
        <v>2.97</v>
      </c>
      <c r="AS101" s="452"/>
      <c r="AT101" s="449"/>
      <c r="AU101" s="453"/>
      <c r="AV101" s="450">
        <v>2019</v>
      </c>
      <c r="AW101" s="442">
        <v>15853</v>
      </c>
      <c r="AX101" s="451">
        <v>-2.0099999999999998</v>
      </c>
      <c r="AY101" s="442">
        <v>15525</v>
      </c>
      <c r="AZ101" s="451">
        <v>-1.33</v>
      </c>
      <c r="BA101" s="452"/>
      <c r="BB101" s="449" t="s">
        <v>207</v>
      </c>
      <c r="BC101" s="453" t="s">
        <v>207</v>
      </c>
      <c r="BD101" s="450">
        <v>2020</v>
      </c>
      <c r="BE101" s="442">
        <v>16157</v>
      </c>
      <c r="BF101" s="451">
        <v>-3.97</v>
      </c>
      <c r="BG101" s="442">
        <v>15570</v>
      </c>
      <c r="BH101" s="451">
        <v>-1.62</v>
      </c>
      <c r="BI101" s="452"/>
      <c r="BJ101" s="449" t="s">
        <v>207</v>
      </c>
      <c r="BK101" s="453" t="s">
        <v>207</v>
      </c>
      <c r="BL101" s="450">
        <v>2021</v>
      </c>
      <c r="BM101" s="442">
        <v>15723</v>
      </c>
      <c r="BN101" s="451">
        <v>-1.18</v>
      </c>
      <c r="BO101" s="442">
        <v>15368</v>
      </c>
      <c r="BP101" s="451">
        <v>-0.31</v>
      </c>
      <c r="BQ101" s="452"/>
      <c r="BR101" s="449" t="s">
        <v>207</v>
      </c>
      <c r="BS101" s="453" t="s">
        <v>207</v>
      </c>
      <c r="BT101" s="454" t="s">
        <v>755</v>
      </c>
      <c r="BU101" s="465" t="s">
        <v>765</v>
      </c>
      <c r="BV101" s="455" t="s">
        <v>724</v>
      </c>
      <c r="BW101" s="456" t="s">
        <v>1548</v>
      </c>
      <c r="BX101" s="457">
        <v>2018</v>
      </c>
      <c r="BY101" s="441"/>
      <c r="BZ101" s="441"/>
      <c r="CA101" s="448"/>
      <c r="CB101" s="449"/>
      <c r="CC101" s="450">
        <v>2021</v>
      </c>
      <c r="CD101" s="442"/>
      <c r="CE101" s="451" t="s">
        <v>207</v>
      </c>
      <c r="CF101" s="442"/>
      <c r="CG101" s="451" t="s">
        <v>207</v>
      </c>
      <c r="CH101" s="452"/>
      <c r="CI101" s="449" t="s">
        <v>207</v>
      </c>
      <c r="CJ101" s="453"/>
      <c r="CK101" s="450">
        <v>2019</v>
      </c>
      <c r="CL101" s="442"/>
      <c r="CM101" s="451" t="s">
        <v>207</v>
      </c>
      <c r="CN101" s="442" t="s">
        <v>207</v>
      </c>
      <c r="CO101" s="451" t="s">
        <v>207</v>
      </c>
      <c r="CP101" s="452"/>
      <c r="CQ101" s="449" t="s">
        <v>207</v>
      </c>
      <c r="CR101" s="453" t="s">
        <v>207</v>
      </c>
      <c r="CS101" s="450">
        <v>2020</v>
      </c>
      <c r="CT101" s="442"/>
      <c r="CU101" s="451" t="s">
        <v>207</v>
      </c>
      <c r="CV101" s="442" t="s">
        <v>207</v>
      </c>
      <c r="CW101" s="451" t="s">
        <v>207</v>
      </c>
      <c r="CX101" s="452"/>
      <c r="CY101" s="449" t="s">
        <v>207</v>
      </c>
      <c r="CZ101" s="453" t="s">
        <v>207</v>
      </c>
      <c r="DA101" s="450">
        <v>2021</v>
      </c>
      <c r="DB101" s="442"/>
      <c r="DC101" s="451" t="s">
        <v>207</v>
      </c>
      <c r="DD101" s="442" t="s">
        <v>207</v>
      </c>
      <c r="DE101" s="451" t="s">
        <v>207</v>
      </c>
      <c r="DF101" s="452"/>
      <c r="DG101" s="449" t="s">
        <v>207</v>
      </c>
      <c r="DH101" s="453" t="s">
        <v>207</v>
      </c>
      <c r="DI101" s="454" t="s">
        <v>207</v>
      </c>
      <c r="DJ101" s="465" t="s">
        <v>207</v>
      </c>
      <c r="DK101" s="455" t="s">
        <v>207</v>
      </c>
      <c r="DL101" s="456"/>
    </row>
    <row r="102" spans="1:116">
      <c r="A102" s="458" t="s">
        <v>1549</v>
      </c>
      <c r="B102" s="459" t="s">
        <v>1550</v>
      </c>
      <c r="C102" s="434">
        <v>2019</v>
      </c>
      <c r="D102" s="434" t="s">
        <v>716</v>
      </c>
      <c r="E102" s="460">
        <v>1022129</v>
      </c>
      <c r="F102" s="435">
        <v>1022129</v>
      </c>
      <c r="G102" s="436">
        <v>44770</v>
      </c>
      <c r="H102" s="461" t="s">
        <v>1551</v>
      </c>
      <c r="I102" s="462" t="s">
        <v>1552</v>
      </c>
      <c r="J102" s="463" t="s">
        <v>1553</v>
      </c>
      <c r="K102" s="464" t="s">
        <v>1552</v>
      </c>
      <c r="L102" s="462" t="s">
        <v>1554</v>
      </c>
      <c r="M102" s="463" t="s">
        <v>1555</v>
      </c>
      <c r="N102" s="461" t="s">
        <v>12</v>
      </c>
      <c r="O102" s="463" t="s">
        <v>26</v>
      </c>
      <c r="P102" s="437" t="s">
        <v>719</v>
      </c>
      <c r="Q102" s="438"/>
      <c r="R102" s="438"/>
      <c r="S102" s="439"/>
      <c r="T102" s="440"/>
      <c r="U102" s="441">
        <v>2</v>
      </c>
      <c r="V102" s="441">
        <v>1</v>
      </c>
      <c r="W102" s="442"/>
      <c r="X102" s="443">
        <v>2019</v>
      </c>
      <c r="Y102" s="434">
        <v>2021</v>
      </c>
      <c r="Z102" s="444">
        <v>2021</v>
      </c>
      <c r="AA102" s="445"/>
      <c r="AB102" s="463"/>
      <c r="AC102" s="446" t="s">
        <v>705</v>
      </c>
      <c r="AD102" s="462" t="s">
        <v>1556</v>
      </c>
      <c r="AE102" s="462" t="s">
        <v>1551</v>
      </c>
      <c r="AF102" s="463" t="s">
        <v>1557</v>
      </c>
      <c r="AG102" s="446"/>
      <c r="AH102" s="463"/>
      <c r="AI102" s="447">
        <v>2018</v>
      </c>
      <c r="AJ102" s="441">
        <v>670657</v>
      </c>
      <c r="AK102" s="441"/>
      <c r="AL102" s="448"/>
      <c r="AM102" s="449"/>
      <c r="AN102" s="450">
        <v>2021</v>
      </c>
      <c r="AO102" s="442">
        <v>667821</v>
      </c>
      <c r="AP102" s="451">
        <v>0.42</v>
      </c>
      <c r="AQ102" s="442"/>
      <c r="AR102" s="451"/>
      <c r="AS102" s="452"/>
      <c r="AT102" s="449"/>
      <c r="AU102" s="453"/>
      <c r="AV102" s="450">
        <v>2019</v>
      </c>
      <c r="AW102" s="442">
        <v>598313</v>
      </c>
      <c r="AX102" s="451">
        <v>10.78</v>
      </c>
      <c r="AY102" s="442"/>
      <c r="AZ102" s="451"/>
      <c r="BA102" s="452"/>
      <c r="BB102" s="449" t="s">
        <v>207</v>
      </c>
      <c r="BC102" s="453" t="s">
        <v>207</v>
      </c>
      <c r="BD102" s="450">
        <v>2020</v>
      </c>
      <c r="BE102" s="442">
        <v>556603</v>
      </c>
      <c r="BF102" s="451">
        <v>17</v>
      </c>
      <c r="BG102" s="442"/>
      <c r="BH102" s="451"/>
      <c r="BI102" s="452"/>
      <c r="BJ102" s="449" t="s">
        <v>207</v>
      </c>
      <c r="BK102" s="453" t="s">
        <v>207</v>
      </c>
      <c r="BL102" s="450">
        <v>2021</v>
      </c>
      <c r="BM102" s="442">
        <v>578917</v>
      </c>
      <c r="BN102" s="451">
        <v>13.67</v>
      </c>
      <c r="BO102" s="442"/>
      <c r="BP102" s="451"/>
      <c r="BQ102" s="452"/>
      <c r="BR102" s="449" t="s">
        <v>207</v>
      </c>
      <c r="BS102" s="453" t="s">
        <v>207</v>
      </c>
      <c r="BT102" s="454" t="s">
        <v>723</v>
      </c>
      <c r="BU102" s="465" t="s">
        <v>765</v>
      </c>
      <c r="BV102" s="455" t="s">
        <v>733</v>
      </c>
      <c r="BW102" s="456"/>
      <c r="BX102" s="457">
        <v>2018</v>
      </c>
      <c r="BY102" s="441"/>
      <c r="BZ102" s="441"/>
      <c r="CA102" s="448"/>
      <c r="CB102" s="449"/>
      <c r="CC102" s="450">
        <v>2021</v>
      </c>
      <c r="CD102" s="442"/>
      <c r="CE102" s="451" t="s">
        <v>207</v>
      </c>
      <c r="CF102" s="442"/>
      <c r="CG102" s="451" t="s">
        <v>207</v>
      </c>
      <c r="CH102" s="452"/>
      <c r="CI102" s="449" t="s">
        <v>207</v>
      </c>
      <c r="CJ102" s="453"/>
      <c r="CK102" s="450">
        <v>2019</v>
      </c>
      <c r="CL102" s="442"/>
      <c r="CM102" s="451" t="s">
        <v>207</v>
      </c>
      <c r="CN102" s="442" t="s">
        <v>207</v>
      </c>
      <c r="CO102" s="451" t="s">
        <v>207</v>
      </c>
      <c r="CP102" s="452"/>
      <c r="CQ102" s="449" t="s">
        <v>207</v>
      </c>
      <c r="CR102" s="453" t="s">
        <v>207</v>
      </c>
      <c r="CS102" s="450">
        <v>2020</v>
      </c>
      <c r="CT102" s="442"/>
      <c r="CU102" s="451" t="s">
        <v>207</v>
      </c>
      <c r="CV102" s="442" t="s">
        <v>207</v>
      </c>
      <c r="CW102" s="451" t="s">
        <v>207</v>
      </c>
      <c r="CX102" s="452"/>
      <c r="CY102" s="449" t="s">
        <v>207</v>
      </c>
      <c r="CZ102" s="453" t="s">
        <v>207</v>
      </c>
      <c r="DA102" s="450">
        <v>2021</v>
      </c>
      <c r="DB102" s="442"/>
      <c r="DC102" s="451" t="s">
        <v>207</v>
      </c>
      <c r="DD102" s="442" t="s">
        <v>207</v>
      </c>
      <c r="DE102" s="451" t="s">
        <v>207</v>
      </c>
      <c r="DF102" s="452"/>
      <c r="DG102" s="449" t="s">
        <v>207</v>
      </c>
      <c r="DH102" s="453" t="s">
        <v>207</v>
      </c>
      <c r="DI102" s="454" t="s">
        <v>207</v>
      </c>
      <c r="DJ102" s="465" t="s">
        <v>207</v>
      </c>
      <c r="DK102" s="455" t="s">
        <v>207</v>
      </c>
      <c r="DL102" s="456"/>
    </row>
    <row r="103" spans="1:116">
      <c r="A103" s="458" t="s">
        <v>1558</v>
      </c>
      <c r="B103" s="459" t="s">
        <v>1559</v>
      </c>
      <c r="C103" s="434">
        <v>2019</v>
      </c>
      <c r="D103" s="434" t="s">
        <v>716</v>
      </c>
      <c r="E103" s="460">
        <v>1075130</v>
      </c>
      <c r="F103" s="435">
        <v>1075130</v>
      </c>
      <c r="G103" s="436">
        <v>44769</v>
      </c>
      <c r="H103" s="461" t="s">
        <v>1560</v>
      </c>
      <c r="I103" s="462" t="s">
        <v>1559</v>
      </c>
      <c r="J103" s="463" t="s">
        <v>1561</v>
      </c>
      <c r="K103" s="464" t="s">
        <v>1559</v>
      </c>
      <c r="L103" s="462" t="s">
        <v>1561</v>
      </c>
      <c r="M103" s="463" t="s">
        <v>1562</v>
      </c>
      <c r="N103" s="461" t="s">
        <v>86</v>
      </c>
      <c r="O103" s="463" t="s">
        <v>87</v>
      </c>
      <c r="P103" s="437" t="s">
        <v>719</v>
      </c>
      <c r="Q103" s="438"/>
      <c r="R103" s="438"/>
      <c r="S103" s="439"/>
      <c r="T103" s="440">
        <v>3176.0979187763583</v>
      </c>
      <c r="U103" s="441">
        <v>2</v>
      </c>
      <c r="V103" s="441">
        <v>1</v>
      </c>
      <c r="W103" s="442"/>
      <c r="X103" s="443">
        <v>2019</v>
      </c>
      <c r="Y103" s="434">
        <v>2021</v>
      </c>
      <c r="Z103" s="444">
        <v>2021</v>
      </c>
      <c r="AA103" s="445"/>
      <c r="AB103" s="463"/>
      <c r="AC103" s="446" t="s">
        <v>705</v>
      </c>
      <c r="AD103" s="462" t="s">
        <v>1563</v>
      </c>
      <c r="AE103" s="462" t="s">
        <v>1562</v>
      </c>
      <c r="AF103" s="463" t="s">
        <v>1080</v>
      </c>
      <c r="AG103" s="446"/>
      <c r="AH103" s="463"/>
      <c r="AI103" s="447">
        <v>2018</v>
      </c>
      <c r="AJ103" s="441">
        <v>6650</v>
      </c>
      <c r="AK103" s="441">
        <v>6550</v>
      </c>
      <c r="AL103" s="448"/>
      <c r="AM103" s="449"/>
      <c r="AN103" s="450">
        <v>2021</v>
      </c>
      <c r="AO103" s="442">
        <v>6616.75</v>
      </c>
      <c r="AP103" s="451">
        <v>0.5</v>
      </c>
      <c r="AQ103" s="442">
        <v>6517</v>
      </c>
      <c r="AR103" s="451">
        <v>0.5</v>
      </c>
      <c r="AS103" s="452"/>
      <c r="AT103" s="449"/>
      <c r="AU103" s="453"/>
      <c r="AV103" s="450">
        <v>2019</v>
      </c>
      <c r="AW103" s="442">
        <v>6166</v>
      </c>
      <c r="AX103" s="451">
        <v>7.27</v>
      </c>
      <c r="AY103" s="442">
        <v>6021</v>
      </c>
      <c r="AZ103" s="451">
        <v>8.07</v>
      </c>
      <c r="BA103" s="452"/>
      <c r="BB103" s="449" t="s">
        <v>207</v>
      </c>
      <c r="BC103" s="453" t="s">
        <v>207</v>
      </c>
      <c r="BD103" s="450">
        <v>2020</v>
      </c>
      <c r="BE103" s="442">
        <v>4884</v>
      </c>
      <c r="BF103" s="451">
        <v>26.55</v>
      </c>
      <c r="BG103" s="442">
        <v>4702</v>
      </c>
      <c r="BH103" s="451">
        <v>28.21</v>
      </c>
      <c r="BI103" s="452"/>
      <c r="BJ103" s="449" t="s">
        <v>207</v>
      </c>
      <c r="BK103" s="453" t="s">
        <v>207</v>
      </c>
      <c r="BL103" s="450">
        <v>2021</v>
      </c>
      <c r="BM103" s="442">
        <v>5391</v>
      </c>
      <c r="BN103" s="451">
        <v>18.93</v>
      </c>
      <c r="BO103" s="442">
        <v>5364</v>
      </c>
      <c r="BP103" s="451">
        <v>18.100000000000001</v>
      </c>
      <c r="BQ103" s="452"/>
      <c r="BR103" s="449" t="s">
        <v>207</v>
      </c>
      <c r="BS103" s="453" t="s">
        <v>207</v>
      </c>
      <c r="BT103" s="454" t="s">
        <v>710</v>
      </c>
      <c r="BU103" s="465" t="s">
        <v>765</v>
      </c>
      <c r="BV103" s="455" t="s">
        <v>733</v>
      </c>
      <c r="BW103" s="456"/>
      <c r="BX103" s="457">
        <v>2018</v>
      </c>
      <c r="BY103" s="441"/>
      <c r="BZ103" s="441"/>
      <c r="CA103" s="448"/>
      <c r="CB103" s="449"/>
      <c r="CC103" s="450">
        <v>2021</v>
      </c>
      <c r="CD103" s="442"/>
      <c r="CE103" s="451" t="s">
        <v>207</v>
      </c>
      <c r="CF103" s="442"/>
      <c r="CG103" s="451" t="s">
        <v>207</v>
      </c>
      <c r="CH103" s="452"/>
      <c r="CI103" s="449" t="s">
        <v>207</v>
      </c>
      <c r="CJ103" s="453"/>
      <c r="CK103" s="450">
        <v>2019</v>
      </c>
      <c r="CL103" s="442"/>
      <c r="CM103" s="451" t="s">
        <v>207</v>
      </c>
      <c r="CN103" s="442" t="s">
        <v>207</v>
      </c>
      <c r="CO103" s="451" t="s">
        <v>207</v>
      </c>
      <c r="CP103" s="452"/>
      <c r="CQ103" s="449" t="s">
        <v>207</v>
      </c>
      <c r="CR103" s="453" t="s">
        <v>207</v>
      </c>
      <c r="CS103" s="450">
        <v>2020</v>
      </c>
      <c r="CT103" s="442"/>
      <c r="CU103" s="451" t="s">
        <v>207</v>
      </c>
      <c r="CV103" s="442" t="s">
        <v>207</v>
      </c>
      <c r="CW103" s="451" t="s">
        <v>207</v>
      </c>
      <c r="CX103" s="452"/>
      <c r="CY103" s="449" t="s">
        <v>207</v>
      </c>
      <c r="CZ103" s="453" t="s">
        <v>207</v>
      </c>
      <c r="DA103" s="450">
        <v>2021</v>
      </c>
      <c r="DB103" s="442"/>
      <c r="DC103" s="451" t="s">
        <v>207</v>
      </c>
      <c r="DD103" s="442" t="s">
        <v>207</v>
      </c>
      <c r="DE103" s="451" t="s">
        <v>207</v>
      </c>
      <c r="DF103" s="452"/>
      <c r="DG103" s="449" t="s">
        <v>207</v>
      </c>
      <c r="DH103" s="453" t="s">
        <v>207</v>
      </c>
      <c r="DI103" s="454" t="s">
        <v>207</v>
      </c>
      <c r="DJ103" s="465" t="s">
        <v>207</v>
      </c>
      <c r="DK103" s="455" t="s">
        <v>207</v>
      </c>
      <c r="DL103" s="456"/>
    </row>
    <row r="104" spans="1:116">
      <c r="A104" s="458" t="s">
        <v>1564</v>
      </c>
      <c r="B104" s="459" t="s">
        <v>1565</v>
      </c>
      <c r="C104" s="434">
        <v>2019</v>
      </c>
      <c r="D104" s="434" t="s">
        <v>716</v>
      </c>
      <c r="E104" s="460">
        <v>1014133</v>
      </c>
      <c r="F104" s="435">
        <v>1014133</v>
      </c>
      <c r="G104" s="436">
        <v>44764</v>
      </c>
      <c r="H104" s="461" t="s">
        <v>1566</v>
      </c>
      <c r="I104" s="462" t="s">
        <v>1565</v>
      </c>
      <c r="J104" s="463" t="s">
        <v>1567</v>
      </c>
      <c r="K104" s="464" t="s">
        <v>1565</v>
      </c>
      <c r="L104" s="462" t="s">
        <v>1568</v>
      </c>
      <c r="M104" s="463" t="s">
        <v>1566</v>
      </c>
      <c r="N104" s="461" t="s">
        <v>12</v>
      </c>
      <c r="O104" s="463" t="s">
        <v>19</v>
      </c>
      <c r="P104" s="437" t="s">
        <v>719</v>
      </c>
      <c r="Q104" s="438"/>
      <c r="R104" s="438"/>
      <c r="S104" s="439"/>
      <c r="T104" s="440">
        <v>9984.2630520000002</v>
      </c>
      <c r="U104" s="441">
        <v>1</v>
      </c>
      <c r="V104" s="441">
        <v>1</v>
      </c>
      <c r="W104" s="442"/>
      <c r="X104" s="443">
        <v>2019</v>
      </c>
      <c r="Y104" s="434">
        <v>2021</v>
      </c>
      <c r="Z104" s="444">
        <v>2021</v>
      </c>
      <c r="AA104" s="445"/>
      <c r="AB104" s="463"/>
      <c r="AC104" s="446" t="s">
        <v>705</v>
      </c>
      <c r="AD104" s="462" t="s">
        <v>1569</v>
      </c>
      <c r="AE104" s="462" t="s">
        <v>1566</v>
      </c>
      <c r="AF104" s="463" t="s">
        <v>1570</v>
      </c>
      <c r="AG104" s="446"/>
      <c r="AH104" s="463"/>
      <c r="AI104" s="447">
        <v>2018</v>
      </c>
      <c r="AJ104" s="441">
        <v>23253</v>
      </c>
      <c r="AK104" s="441">
        <v>22767</v>
      </c>
      <c r="AL104" s="448"/>
      <c r="AM104" s="449"/>
      <c r="AN104" s="450">
        <v>2021</v>
      </c>
      <c r="AO104" s="442">
        <v>22904</v>
      </c>
      <c r="AP104" s="451">
        <v>1.5</v>
      </c>
      <c r="AQ104" s="442">
        <v>22425</v>
      </c>
      <c r="AR104" s="451">
        <v>1.5</v>
      </c>
      <c r="AS104" s="452"/>
      <c r="AT104" s="449"/>
      <c r="AU104" s="453"/>
      <c r="AV104" s="450">
        <v>2019</v>
      </c>
      <c r="AW104" s="442">
        <v>21489</v>
      </c>
      <c r="AX104" s="451">
        <v>7.58</v>
      </c>
      <c r="AY104" s="442">
        <v>20788</v>
      </c>
      <c r="AZ104" s="451">
        <v>8.69</v>
      </c>
      <c r="BA104" s="452"/>
      <c r="BB104" s="449" t="s">
        <v>207</v>
      </c>
      <c r="BC104" s="453" t="s">
        <v>207</v>
      </c>
      <c r="BD104" s="450">
        <v>2020</v>
      </c>
      <c r="BE104" s="442">
        <v>20554</v>
      </c>
      <c r="BF104" s="451">
        <v>11.6</v>
      </c>
      <c r="BG104" s="442">
        <v>19460</v>
      </c>
      <c r="BH104" s="451">
        <v>14.52</v>
      </c>
      <c r="BI104" s="452"/>
      <c r="BJ104" s="449" t="s">
        <v>207</v>
      </c>
      <c r="BK104" s="453" t="s">
        <v>207</v>
      </c>
      <c r="BL104" s="450">
        <v>2021</v>
      </c>
      <c r="BM104" s="442">
        <v>18205</v>
      </c>
      <c r="BN104" s="451">
        <v>21.7</v>
      </c>
      <c r="BO104" s="442">
        <v>18078</v>
      </c>
      <c r="BP104" s="451">
        <v>20.59</v>
      </c>
      <c r="BQ104" s="452"/>
      <c r="BR104" s="449" t="s">
        <v>207</v>
      </c>
      <c r="BS104" s="453" t="s">
        <v>207</v>
      </c>
      <c r="BT104" s="454" t="s">
        <v>723</v>
      </c>
      <c r="BU104" s="465" t="s">
        <v>765</v>
      </c>
      <c r="BV104" s="455" t="s">
        <v>733</v>
      </c>
      <c r="BW104" s="456"/>
      <c r="BX104" s="457">
        <v>2018</v>
      </c>
      <c r="BY104" s="441"/>
      <c r="BZ104" s="441"/>
      <c r="CA104" s="448"/>
      <c r="CB104" s="449"/>
      <c r="CC104" s="450">
        <v>2021</v>
      </c>
      <c r="CD104" s="442"/>
      <c r="CE104" s="451" t="s">
        <v>207</v>
      </c>
      <c r="CF104" s="442"/>
      <c r="CG104" s="451" t="s">
        <v>207</v>
      </c>
      <c r="CH104" s="452"/>
      <c r="CI104" s="449" t="s">
        <v>207</v>
      </c>
      <c r="CJ104" s="453"/>
      <c r="CK104" s="450">
        <v>2019</v>
      </c>
      <c r="CL104" s="442"/>
      <c r="CM104" s="451" t="s">
        <v>207</v>
      </c>
      <c r="CN104" s="442" t="s">
        <v>207</v>
      </c>
      <c r="CO104" s="451" t="s">
        <v>207</v>
      </c>
      <c r="CP104" s="452"/>
      <c r="CQ104" s="449" t="s">
        <v>207</v>
      </c>
      <c r="CR104" s="453" t="s">
        <v>207</v>
      </c>
      <c r="CS104" s="450">
        <v>2020</v>
      </c>
      <c r="CT104" s="442"/>
      <c r="CU104" s="451" t="s">
        <v>207</v>
      </c>
      <c r="CV104" s="442" t="s">
        <v>207</v>
      </c>
      <c r="CW104" s="451" t="s">
        <v>207</v>
      </c>
      <c r="CX104" s="452"/>
      <c r="CY104" s="449" t="s">
        <v>207</v>
      </c>
      <c r="CZ104" s="453" t="s">
        <v>207</v>
      </c>
      <c r="DA104" s="450">
        <v>2021</v>
      </c>
      <c r="DB104" s="442"/>
      <c r="DC104" s="451" t="s">
        <v>207</v>
      </c>
      <c r="DD104" s="442" t="s">
        <v>207</v>
      </c>
      <c r="DE104" s="451" t="s">
        <v>207</v>
      </c>
      <c r="DF104" s="452"/>
      <c r="DG104" s="449" t="s">
        <v>207</v>
      </c>
      <c r="DH104" s="453" t="s">
        <v>207</v>
      </c>
      <c r="DI104" s="454" t="s">
        <v>207</v>
      </c>
      <c r="DJ104" s="465" t="s">
        <v>207</v>
      </c>
      <c r="DK104" s="455" t="s">
        <v>207</v>
      </c>
      <c r="DL104" s="456"/>
    </row>
    <row r="105" spans="1:116">
      <c r="A105" s="458" t="s">
        <v>1571</v>
      </c>
      <c r="B105" s="459" t="s">
        <v>1572</v>
      </c>
      <c r="C105" s="434">
        <v>2019</v>
      </c>
      <c r="D105" s="434" t="s">
        <v>716</v>
      </c>
      <c r="E105" s="460">
        <v>1033134</v>
      </c>
      <c r="F105" s="435">
        <v>1033134</v>
      </c>
      <c r="G105" s="436">
        <v>44762</v>
      </c>
      <c r="H105" s="461" t="s">
        <v>1573</v>
      </c>
      <c r="I105" s="462" t="s">
        <v>1574</v>
      </c>
      <c r="J105" s="463" t="s">
        <v>1575</v>
      </c>
      <c r="K105" s="464" t="s">
        <v>1574</v>
      </c>
      <c r="L105" s="462" t="s">
        <v>1576</v>
      </c>
      <c r="M105" s="463" t="s">
        <v>1577</v>
      </c>
      <c r="N105" s="461" t="s">
        <v>37</v>
      </c>
      <c r="O105" s="463" t="s">
        <v>38</v>
      </c>
      <c r="P105" s="437" t="s">
        <v>719</v>
      </c>
      <c r="Q105" s="438"/>
      <c r="R105" s="438"/>
      <c r="S105" s="439"/>
      <c r="T105" s="440">
        <v>1743363.7808750405</v>
      </c>
      <c r="U105" s="441">
        <v>1</v>
      </c>
      <c r="V105" s="441">
        <v>1</v>
      </c>
      <c r="W105" s="442"/>
      <c r="X105" s="443">
        <v>2019</v>
      </c>
      <c r="Y105" s="434">
        <v>2021</v>
      </c>
      <c r="Z105" s="444">
        <v>2021</v>
      </c>
      <c r="AA105" s="445"/>
      <c r="AB105" s="463"/>
      <c r="AC105" s="446" t="s">
        <v>705</v>
      </c>
      <c r="AD105" s="462" t="s">
        <v>1578</v>
      </c>
      <c r="AE105" s="462" t="s">
        <v>1579</v>
      </c>
      <c r="AF105" s="463" t="s">
        <v>1580</v>
      </c>
      <c r="AG105" s="446"/>
      <c r="AH105" s="463"/>
      <c r="AI105" s="447">
        <v>2018</v>
      </c>
      <c r="AJ105" s="441">
        <v>344138</v>
      </c>
      <c r="AK105" s="441">
        <v>344161</v>
      </c>
      <c r="AL105" s="448">
        <v>46.22</v>
      </c>
      <c r="AM105" s="449" t="s">
        <v>1581</v>
      </c>
      <c r="AN105" s="450">
        <v>2021</v>
      </c>
      <c r="AO105" s="442">
        <v>344138</v>
      </c>
      <c r="AP105" s="451">
        <v>0</v>
      </c>
      <c r="AQ105" s="442">
        <v>344161</v>
      </c>
      <c r="AR105" s="451">
        <v>0</v>
      </c>
      <c r="AS105" s="452">
        <v>46.22</v>
      </c>
      <c r="AT105" s="449" t="s">
        <v>1581</v>
      </c>
      <c r="AU105" s="453">
        <v>0</v>
      </c>
      <c r="AV105" s="450">
        <v>2019</v>
      </c>
      <c r="AW105" s="442">
        <v>370461</v>
      </c>
      <c r="AX105" s="451">
        <v>-7.65</v>
      </c>
      <c r="AY105" s="442">
        <v>370461</v>
      </c>
      <c r="AZ105" s="451">
        <v>-7.65</v>
      </c>
      <c r="BA105" s="452">
        <v>46.99</v>
      </c>
      <c r="BB105" s="449" t="s">
        <v>1581</v>
      </c>
      <c r="BC105" s="453">
        <v>-1.67</v>
      </c>
      <c r="BD105" s="450">
        <v>2020</v>
      </c>
      <c r="BE105" s="442">
        <v>327469</v>
      </c>
      <c r="BF105" s="451">
        <v>4.84</v>
      </c>
      <c r="BG105" s="442">
        <v>328300</v>
      </c>
      <c r="BH105" s="451">
        <v>4.5999999999999996</v>
      </c>
      <c r="BI105" s="452">
        <v>47.34</v>
      </c>
      <c r="BJ105" s="449" t="s">
        <v>1581</v>
      </c>
      <c r="BK105" s="453">
        <v>-2.4300000000000002</v>
      </c>
      <c r="BL105" s="450">
        <v>2021</v>
      </c>
      <c r="BM105" s="442">
        <v>343953</v>
      </c>
      <c r="BN105" s="451">
        <v>0.05</v>
      </c>
      <c r="BO105" s="442">
        <v>343953</v>
      </c>
      <c r="BP105" s="451">
        <v>0.06</v>
      </c>
      <c r="BQ105" s="452">
        <v>44.12</v>
      </c>
      <c r="BR105" s="449" t="s">
        <v>1581</v>
      </c>
      <c r="BS105" s="453">
        <v>4.54</v>
      </c>
      <c r="BT105" s="454" t="s">
        <v>755</v>
      </c>
      <c r="BU105" s="465" t="s">
        <v>765</v>
      </c>
      <c r="BV105" s="455" t="s">
        <v>724</v>
      </c>
      <c r="BW105" s="456" t="s">
        <v>1582</v>
      </c>
      <c r="BX105" s="457">
        <v>2018</v>
      </c>
      <c r="BY105" s="441"/>
      <c r="BZ105" s="441"/>
      <c r="CA105" s="448"/>
      <c r="CB105" s="449"/>
      <c r="CC105" s="450">
        <v>2021</v>
      </c>
      <c r="CD105" s="442"/>
      <c r="CE105" s="451" t="s">
        <v>207</v>
      </c>
      <c r="CF105" s="442"/>
      <c r="CG105" s="451" t="s">
        <v>207</v>
      </c>
      <c r="CH105" s="452"/>
      <c r="CI105" s="449" t="s">
        <v>207</v>
      </c>
      <c r="CJ105" s="453"/>
      <c r="CK105" s="450">
        <v>2019</v>
      </c>
      <c r="CL105" s="442"/>
      <c r="CM105" s="451" t="s">
        <v>207</v>
      </c>
      <c r="CN105" s="442" t="s">
        <v>207</v>
      </c>
      <c r="CO105" s="451" t="s">
        <v>207</v>
      </c>
      <c r="CP105" s="452"/>
      <c r="CQ105" s="449" t="s">
        <v>207</v>
      </c>
      <c r="CR105" s="453" t="s">
        <v>207</v>
      </c>
      <c r="CS105" s="450">
        <v>2020</v>
      </c>
      <c r="CT105" s="442"/>
      <c r="CU105" s="451" t="s">
        <v>207</v>
      </c>
      <c r="CV105" s="442" t="s">
        <v>207</v>
      </c>
      <c r="CW105" s="451" t="s">
        <v>207</v>
      </c>
      <c r="CX105" s="452"/>
      <c r="CY105" s="449" t="s">
        <v>207</v>
      </c>
      <c r="CZ105" s="453" t="s">
        <v>207</v>
      </c>
      <c r="DA105" s="450">
        <v>2021</v>
      </c>
      <c r="DB105" s="442"/>
      <c r="DC105" s="451" t="s">
        <v>207</v>
      </c>
      <c r="DD105" s="442" t="s">
        <v>207</v>
      </c>
      <c r="DE105" s="451" t="s">
        <v>207</v>
      </c>
      <c r="DF105" s="452"/>
      <c r="DG105" s="449" t="s">
        <v>207</v>
      </c>
      <c r="DH105" s="453" t="s">
        <v>207</v>
      </c>
      <c r="DI105" s="454" t="s">
        <v>207</v>
      </c>
      <c r="DJ105" s="465" t="s">
        <v>207</v>
      </c>
      <c r="DK105" s="455" t="s">
        <v>207</v>
      </c>
      <c r="DL105" s="456"/>
    </row>
    <row r="106" spans="1:116">
      <c r="A106" s="458" t="s">
        <v>1583</v>
      </c>
      <c r="B106" s="459" t="s">
        <v>1584</v>
      </c>
      <c r="C106" s="434">
        <v>2019</v>
      </c>
      <c r="D106" s="434" t="s">
        <v>716</v>
      </c>
      <c r="E106" s="460">
        <v>1039135</v>
      </c>
      <c r="F106" s="435">
        <v>1039135</v>
      </c>
      <c r="G106" s="436">
        <v>44755</v>
      </c>
      <c r="H106" s="461" t="s">
        <v>1585</v>
      </c>
      <c r="I106" s="462" t="s">
        <v>1584</v>
      </c>
      <c r="J106" s="463" t="s">
        <v>1586</v>
      </c>
      <c r="K106" s="464" t="s">
        <v>1584</v>
      </c>
      <c r="L106" s="462" t="s">
        <v>1587</v>
      </c>
      <c r="M106" s="463" t="s">
        <v>1588</v>
      </c>
      <c r="N106" s="461" t="s">
        <v>42</v>
      </c>
      <c r="O106" s="463" t="s">
        <v>45</v>
      </c>
      <c r="P106" s="437" t="s">
        <v>719</v>
      </c>
      <c r="Q106" s="438"/>
      <c r="R106" s="438"/>
      <c r="S106" s="439"/>
      <c r="T106" s="440">
        <v>11837.084125739999</v>
      </c>
      <c r="U106" s="441">
        <v>1</v>
      </c>
      <c r="V106" s="441">
        <v>1</v>
      </c>
      <c r="W106" s="442"/>
      <c r="X106" s="443">
        <v>2019</v>
      </c>
      <c r="Y106" s="434">
        <v>2021</v>
      </c>
      <c r="Z106" s="444">
        <v>2021</v>
      </c>
      <c r="AA106" s="445"/>
      <c r="AB106" s="463"/>
      <c r="AC106" s="446" t="s">
        <v>705</v>
      </c>
      <c r="AD106" s="462" t="s">
        <v>1589</v>
      </c>
      <c r="AE106" s="462" t="s">
        <v>1588</v>
      </c>
      <c r="AF106" s="463" t="s">
        <v>1590</v>
      </c>
      <c r="AG106" s="446"/>
      <c r="AH106" s="463"/>
      <c r="AI106" s="447">
        <v>2018</v>
      </c>
      <c r="AJ106" s="441">
        <v>31923</v>
      </c>
      <c r="AK106" s="441">
        <v>31076</v>
      </c>
      <c r="AL106" s="448">
        <v>1.56</v>
      </c>
      <c r="AM106" s="449" t="s">
        <v>1469</v>
      </c>
      <c r="AN106" s="450">
        <v>2021</v>
      </c>
      <c r="AO106" s="442">
        <v>33500</v>
      </c>
      <c r="AP106" s="451">
        <v>-4.95</v>
      </c>
      <c r="AQ106" s="442">
        <v>33500</v>
      </c>
      <c r="AR106" s="451">
        <v>-7.81</v>
      </c>
      <c r="AS106" s="452">
        <v>1.51</v>
      </c>
      <c r="AT106" s="449" t="s">
        <v>1469</v>
      </c>
      <c r="AU106" s="453">
        <v>3.2</v>
      </c>
      <c r="AV106" s="450">
        <v>2019</v>
      </c>
      <c r="AW106" s="442">
        <v>32510</v>
      </c>
      <c r="AX106" s="451">
        <v>-1.84</v>
      </c>
      <c r="AY106" s="442">
        <v>31172</v>
      </c>
      <c r="AZ106" s="451">
        <v>-0.31</v>
      </c>
      <c r="BA106" s="452">
        <v>1.54</v>
      </c>
      <c r="BB106" s="449" t="s">
        <v>1469</v>
      </c>
      <c r="BC106" s="453">
        <v>1.28</v>
      </c>
      <c r="BD106" s="450">
        <v>2020</v>
      </c>
      <c r="BE106" s="442">
        <v>32638</v>
      </c>
      <c r="BF106" s="451">
        <v>-2.2400000000000002</v>
      </c>
      <c r="BG106" s="442">
        <v>30428</v>
      </c>
      <c r="BH106" s="451">
        <v>2.08</v>
      </c>
      <c r="BI106" s="452">
        <v>1.54</v>
      </c>
      <c r="BJ106" s="449" t="s">
        <v>1469</v>
      </c>
      <c r="BK106" s="453">
        <v>1.28</v>
      </c>
      <c r="BL106" s="450">
        <v>2021</v>
      </c>
      <c r="BM106" s="442">
        <v>21220</v>
      </c>
      <c r="BN106" s="451">
        <v>33.520000000000003</v>
      </c>
      <c r="BO106" s="442">
        <v>21034</v>
      </c>
      <c r="BP106" s="451">
        <v>32.31</v>
      </c>
      <c r="BQ106" s="452">
        <v>1.55</v>
      </c>
      <c r="BR106" s="449" t="s">
        <v>1469</v>
      </c>
      <c r="BS106" s="453">
        <v>0.64</v>
      </c>
      <c r="BT106" s="454" t="s">
        <v>710</v>
      </c>
      <c r="BU106" s="465" t="s">
        <v>765</v>
      </c>
      <c r="BV106" s="455" t="s">
        <v>712</v>
      </c>
      <c r="BW106" s="456" t="s">
        <v>1591</v>
      </c>
      <c r="BX106" s="457">
        <v>2018</v>
      </c>
      <c r="BY106" s="441"/>
      <c r="BZ106" s="441"/>
      <c r="CA106" s="448"/>
      <c r="CB106" s="449"/>
      <c r="CC106" s="450">
        <v>2021</v>
      </c>
      <c r="CD106" s="442"/>
      <c r="CE106" s="451" t="s">
        <v>207</v>
      </c>
      <c r="CF106" s="442"/>
      <c r="CG106" s="451" t="s">
        <v>207</v>
      </c>
      <c r="CH106" s="452"/>
      <c r="CI106" s="449" t="s">
        <v>207</v>
      </c>
      <c r="CJ106" s="453"/>
      <c r="CK106" s="450">
        <v>2019</v>
      </c>
      <c r="CL106" s="442"/>
      <c r="CM106" s="451" t="s">
        <v>207</v>
      </c>
      <c r="CN106" s="442" t="s">
        <v>207</v>
      </c>
      <c r="CO106" s="451" t="s">
        <v>207</v>
      </c>
      <c r="CP106" s="452"/>
      <c r="CQ106" s="449" t="s">
        <v>207</v>
      </c>
      <c r="CR106" s="453" t="s">
        <v>207</v>
      </c>
      <c r="CS106" s="450">
        <v>2020</v>
      </c>
      <c r="CT106" s="442"/>
      <c r="CU106" s="451" t="s">
        <v>207</v>
      </c>
      <c r="CV106" s="442" t="s">
        <v>207</v>
      </c>
      <c r="CW106" s="451" t="s">
        <v>207</v>
      </c>
      <c r="CX106" s="452"/>
      <c r="CY106" s="449" t="s">
        <v>207</v>
      </c>
      <c r="CZ106" s="453" t="s">
        <v>207</v>
      </c>
      <c r="DA106" s="450">
        <v>2021</v>
      </c>
      <c r="DB106" s="442"/>
      <c r="DC106" s="451" t="s">
        <v>207</v>
      </c>
      <c r="DD106" s="442" t="s">
        <v>207</v>
      </c>
      <c r="DE106" s="451" t="s">
        <v>207</v>
      </c>
      <c r="DF106" s="452"/>
      <c r="DG106" s="449" t="s">
        <v>207</v>
      </c>
      <c r="DH106" s="453" t="s">
        <v>207</v>
      </c>
      <c r="DI106" s="454" t="s">
        <v>207</v>
      </c>
      <c r="DJ106" s="465" t="s">
        <v>207</v>
      </c>
      <c r="DK106" s="455" t="s">
        <v>207</v>
      </c>
      <c r="DL106" s="456"/>
    </row>
    <row r="107" spans="1:116">
      <c r="A107" s="458" t="s">
        <v>1592</v>
      </c>
      <c r="B107" s="459" t="s">
        <v>1593</v>
      </c>
      <c r="C107" s="434">
        <v>2019</v>
      </c>
      <c r="D107" s="434" t="s">
        <v>716</v>
      </c>
      <c r="E107" s="460">
        <v>1081136</v>
      </c>
      <c r="F107" s="435">
        <v>1081136</v>
      </c>
      <c r="G107" s="436">
        <v>44755</v>
      </c>
      <c r="H107" s="461" t="s">
        <v>1594</v>
      </c>
      <c r="I107" s="462" t="s">
        <v>1593</v>
      </c>
      <c r="J107" s="463" t="s">
        <v>1595</v>
      </c>
      <c r="K107" s="464" t="s">
        <v>1593</v>
      </c>
      <c r="L107" s="462" t="s">
        <v>1596</v>
      </c>
      <c r="M107" s="463" t="s">
        <v>1594</v>
      </c>
      <c r="N107" s="461" t="s">
        <v>93</v>
      </c>
      <c r="O107" s="463" t="s">
        <v>94</v>
      </c>
      <c r="P107" s="437" t="s">
        <v>719</v>
      </c>
      <c r="Q107" s="438"/>
      <c r="R107" s="438"/>
      <c r="S107" s="439"/>
      <c r="T107" s="440">
        <v>6795.7941068880009</v>
      </c>
      <c r="U107" s="441">
        <v>1</v>
      </c>
      <c r="V107" s="441">
        <v>1</v>
      </c>
      <c r="W107" s="442"/>
      <c r="X107" s="443">
        <v>2019</v>
      </c>
      <c r="Y107" s="434">
        <v>2021</v>
      </c>
      <c r="Z107" s="444">
        <v>2021</v>
      </c>
      <c r="AA107" s="445" t="s">
        <v>705</v>
      </c>
      <c r="AB107" s="463" t="s">
        <v>1597</v>
      </c>
      <c r="AC107" s="446"/>
      <c r="AD107" s="462"/>
      <c r="AE107" s="462"/>
      <c r="AF107" s="463"/>
      <c r="AG107" s="446"/>
      <c r="AH107" s="463"/>
      <c r="AI107" s="447">
        <v>2018</v>
      </c>
      <c r="AJ107" s="441">
        <v>13018</v>
      </c>
      <c r="AK107" s="441">
        <v>12829</v>
      </c>
      <c r="AL107" s="448">
        <v>82.69</v>
      </c>
      <c r="AM107" s="449" t="s">
        <v>764</v>
      </c>
      <c r="AN107" s="450">
        <v>2021</v>
      </c>
      <c r="AO107" s="442">
        <v>12627</v>
      </c>
      <c r="AP107" s="451">
        <v>3</v>
      </c>
      <c r="AQ107" s="442">
        <v>12444</v>
      </c>
      <c r="AR107" s="451">
        <v>3</v>
      </c>
      <c r="AS107" s="452">
        <v>80.209999999999994</v>
      </c>
      <c r="AT107" s="449" t="s">
        <v>764</v>
      </c>
      <c r="AU107" s="453">
        <v>2.99</v>
      </c>
      <c r="AV107" s="450">
        <v>2019</v>
      </c>
      <c r="AW107" s="442">
        <v>12924</v>
      </c>
      <c r="AX107" s="451">
        <v>0.72</v>
      </c>
      <c r="AY107" s="442">
        <v>11771</v>
      </c>
      <c r="AZ107" s="451">
        <v>8.24</v>
      </c>
      <c r="BA107" s="452">
        <v>82.09</v>
      </c>
      <c r="BB107" s="449" t="s">
        <v>764</v>
      </c>
      <c r="BC107" s="453">
        <v>0.72</v>
      </c>
      <c r="BD107" s="450">
        <v>2020</v>
      </c>
      <c r="BE107" s="442">
        <v>11750</v>
      </c>
      <c r="BF107" s="451">
        <v>9.74</v>
      </c>
      <c r="BG107" s="442">
        <v>9616</v>
      </c>
      <c r="BH107" s="451">
        <v>25.04</v>
      </c>
      <c r="BI107" s="452">
        <v>74.64</v>
      </c>
      <c r="BJ107" s="449" t="s">
        <v>764</v>
      </c>
      <c r="BK107" s="453">
        <v>9.73</v>
      </c>
      <c r="BL107" s="450">
        <v>2021</v>
      </c>
      <c r="BM107" s="442">
        <v>12493</v>
      </c>
      <c r="BN107" s="451">
        <v>4.03</v>
      </c>
      <c r="BO107" s="442">
        <v>12331</v>
      </c>
      <c r="BP107" s="451">
        <v>3.88</v>
      </c>
      <c r="BQ107" s="452">
        <v>79.36</v>
      </c>
      <c r="BR107" s="449" t="s">
        <v>764</v>
      </c>
      <c r="BS107" s="453">
        <v>4.0199999999999996</v>
      </c>
      <c r="BT107" s="454" t="s">
        <v>723</v>
      </c>
      <c r="BU107" s="465" t="s">
        <v>765</v>
      </c>
      <c r="BV107" s="455" t="s">
        <v>724</v>
      </c>
      <c r="BW107" s="456" t="s">
        <v>1598</v>
      </c>
      <c r="BX107" s="457">
        <v>2018</v>
      </c>
      <c r="BY107" s="441"/>
      <c r="BZ107" s="441"/>
      <c r="CA107" s="448"/>
      <c r="CB107" s="449"/>
      <c r="CC107" s="450">
        <v>2021</v>
      </c>
      <c r="CD107" s="442"/>
      <c r="CE107" s="451" t="s">
        <v>207</v>
      </c>
      <c r="CF107" s="442"/>
      <c r="CG107" s="451" t="s">
        <v>207</v>
      </c>
      <c r="CH107" s="452"/>
      <c r="CI107" s="449" t="s">
        <v>207</v>
      </c>
      <c r="CJ107" s="453"/>
      <c r="CK107" s="450">
        <v>2019</v>
      </c>
      <c r="CL107" s="442"/>
      <c r="CM107" s="451" t="s">
        <v>207</v>
      </c>
      <c r="CN107" s="442" t="s">
        <v>207</v>
      </c>
      <c r="CO107" s="451" t="s">
        <v>207</v>
      </c>
      <c r="CP107" s="452"/>
      <c r="CQ107" s="449" t="s">
        <v>207</v>
      </c>
      <c r="CR107" s="453" t="s">
        <v>207</v>
      </c>
      <c r="CS107" s="450">
        <v>2020</v>
      </c>
      <c r="CT107" s="442"/>
      <c r="CU107" s="451" t="s">
        <v>207</v>
      </c>
      <c r="CV107" s="442" t="s">
        <v>207</v>
      </c>
      <c r="CW107" s="451" t="s">
        <v>207</v>
      </c>
      <c r="CX107" s="452"/>
      <c r="CY107" s="449" t="s">
        <v>207</v>
      </c>
      <c r="CZ107" s="453" t="s">
        <v>207</v>
      </c>
      <c r="DA107" s="450">
        <v>2021</v>
      </c>
      <c r="DB107" s="442"/>
      <c r="DC107" s="451" t="s">
        <v>207</v>
      </c>
      <c r="DD107" s="442" t="s">
        <v>207</v>
      </c>
      <c r="DE107" s="451" t="s">
        <v>207</v>
      </c>
      <c r="DF107" s="452"/>
      <c r="DG107" s="449" t="s">
        <v>207</v>
      </c>
      <c r="DH107" s="453" t="s">
        <v>207</v>
      </c>
      <c r="DI107" s="454" t="s">
        <v>207</v>
      </c>
      <c r="DJ107" s="465" t="s">
        <v>207</v>
      </c>
      <c r="DK107" s="455" t="s">
        <v>207</v>
      </c>
      <c r="DL107" s="456"/>
    </row>
    <row r="108" spans="1:116">
      <c r="A108" s="458" t="s">
        <v>1599</v>
      </c>
      <c r="B108" s="459" t="s">
        <v>1600</v>
      </c>
      <c r="C108" s="434">
        <v>2019</v>
      </c>
      <c r="D108" s="434" t="s">
        <v>716</v>
      </c>
      <c r="E108" s="460">
        <v>1035137</v>
      </c>
      <c r="F108" s="435">
        <v>1035137</v>
      </c>
      <c r="G108" s="436">
        <v>44771</v>
      </c>
      <c r="H108" s="461" t="s">
        <v>1601</v>
      </c>
      <c r="I108" s="462" t="s">
        <v>1600</v>
      </c>
      <c r="J108" s="463" t="s">
        <v>1602</v>
      </c>
      <c r="K108" s="464" t="s">
        <v>1600</v>
      </c>
      <c r="L108" s="462" t="s">
        <v>1602</v>
      </c>
      <c r="M108" s="463" t="s">
        <v>1601</v>
      </c>
      <c r="N108" s="461" t="s">
        <v>37</v>
      </c>
      <c r="O108" s="463" t="s">
        <v>40</v>
      </c>
      <c r="P108" s="437" t="s">
        <v>719</v>
      </c>
      <c r="Q108" s="438"/>
      <c r="R108" s="438"/>
      <c r="S108" s="439"/>
      <c r="T108" s="440">
        <v>5707.8960239999997</v>
      </c>
      <c r="U108" s="441">
        <v>6</v>
      </c>
      <c r="V108" s="441">
        <v>2</v>
      </c>
      <c r="W108" s="442"/>
      <c r="X108" s="443">
        <v>2019</v>
      </c>
      <c r="Y108" s="434">
        <v>2021</v>
      </c>
      <c r="Z108" s="444">
        <v>2021</v>
      </c>
      <c r="AA108" s="445"/>
      <c r="AB108" s="463"/>
      <c r="AC108" s="446" t="s">
        <v>705</v>
      </c>
      <c r="AD108" s="462" t="s">
        <v>1600</v>
      </c>
      <c r="AE108" s="462" t="s">
        <v>1601</v>
      </c>
      <c r="AF108" s="463" t="s">
        <v>1603</v>
      </c>
      <c r="AG108" s="446"/>
      <c r="AH108" s="463"/>
      <c r="AI108" s="447">
        <v>2018</v>
      </c>
      <c r="AJ108" s="441">
        <v>3051</v>
      </c>
      <c r="AK108" s="441">
        <v>3001</v>
      </c>
      <c r="AL108" s="448"/>
      <c r="AM108" s="449"/>
      <c r="AN108" s="450">
        <v>2021</v>
      </c>
      <c r="AO108" s="442">
        <v>2960</v>
      </c>
      <c r="AP108" s="451">
        <v>2.98</v>
      </c>
      <c r="AQ108" s="442">
        <v>2911</v>
      </c>
      <c r="AR108" s="451">
        <v>2.99</v>
      </c>
      <c r="AS108" s="452"/>
      <c r="AT108" s="449"/>
      <c r="AU108" s="453">
        <v>3</v>
      </c>
      <c r="AV108" s="450">
        <v>2019</v>
      </c>
      <c r="AW108" s="442">
        <v>2987</v>
      </c>
      <c r="AX108" s="451">
        <v>2.09</v>
      </c>
      <c r="AY108" s="442">
        <v>2911</v>
      </c>
      <c r="AZ108" s="451">
        <v>2.99</v>
      </c>
      <c r="BA108" s="452"/>
      <c r="BB108" s="449" t="s">
        <v>207</v>
      </c>
      <c r="BC108" s="453">
        <v>3.8</v>
      </c>
      <c r="BD108" s="450">
        <v>2020</v>
      </c>
      <c r="BE108" s="442">
        <v>2761</v>
      </c>
      <c r="BF108" s="451">
        <v>9.5</v>
      </c>
      <c r="BG108" s="442">
        <v>2655</v>
      </c>
      <c r="BH108" s="451">
        <v>11.52</v>
      </c>
      <c r="BI108" s="452"/>
      <c r="BJ108" s="449" t="s">
        <v>207</v>
      </c>
      <c r="BK108" s="453">
        <v>13.900000000000006</v>
      </c>
      <c r="BL108" s="450">
        <v>2021</v>
      </c>
      <c r="BM108" s="442">
        <v>2591</v>
      </c>
      <c r="BN108" s="451">
        <v>15.07</v>
      </c>
      <c r="BO108" s="442">
        <v>2580</v>
      </c>
      <c r="BP108" s="451">
        <v>14.02</v>
      </c>
      <c r="BQ108" s="452"/>
      <c r="BR108" s="449" t="s">
        <v>207</v>
      </c>
      <c r="BS108" s="453">
        <v>20.299999999999997</v>
      </c>
      <c r="BT108" s="454" t="s">
        <v>723</v>
      </c>
      <c r="BU108" s="465" t="s">
        <v>765</v>
      </c>
      <c r="BV108" s="455" t="s">
        <v>724</v>
      </c>
      <c r="BW108" s="456" t="s">
        <v>1604</v>
      </c>
      <c r="BX108" s="457">
        <v>2018</v>
      </c>
      <c r="BY108" s="441"/>
      <c r="BZ108" s="441"/>
      <c r="CA108" s="448"/>
      <c r="CB108" s="449"/>
      <c r="CC108" s="450">
        <v>2021</v>
      </c>
      <c r="CD108" s="442"/>
      <c r="CE108" s="451" t="s">
        <v>207</v>
      </c>
      <c r="CF108" s="442"/>
      <c r="CG108" s="451" t="s">
        <v>207</v>
      </c>
      <c r="CH108" s="452"/>
      <c r="CI108" s="449" t="s">
        <v>207</v>
      </c>
      <c r="CJ108" s="453"/>
      <c r="CK108" s="450">
        <v>2019</v>
      </c>
      <c r="CL108" s="442"/>
      <c r="CM108" s="451" t="s">
        <v>207</v>
      </c>
      <c r="CN108" s="442" t="s">
        <v>207</v>
      </c>
      <c r="CO108" s="451" t="s">
        <v>207</v>
      </c>
      <c r="CP108" s="452"/>
      <c r="CQ108" s="449" t="s">
        <v>207</v>
      </c>
      <c r="CR108" s="453" t="s">
        <v>207</v>
      </c>
      <c r="CS108" s="450">
        <v>2020</v>
      </c>
      <c r="CT108" s="442"/>
      <c r="CU108" s="451" t="s">
        <v>207</v>
      </c>
      <c r="CV108" s="442" t="s">
        <v>207</v>
      </c>
      <c r="CW108" s="451" t="s">
        <v>207</v>
      </c>
      <c r="CX108" s="452"/>
      <c r="CY108" s="449" t="s">
        <v>207</v>
      </c>
      <c r="CZ108" s="453" t="s">
        <v>207</v>
      </c>
      <c r="DA108" s="450">
        <v>2021</v>
      </c>
      <c r="DB108" s="442"/>
      <c r="DC108" s="451" t="s">
        <v>207</v>
      </c>
      <c r="DD108" s="442" t="s">
        <v>207</v>
      </c>
      <c r="DE108" s="451" t="s">
        <v>207</v>
      </c>
      <c r="DF108" s="452"/>
      <c r="DG108" s="449" t="s">
        <v>207</v>
      </c>
      <c r="DH108" s="453" t="s">
        <v>207</v>
      </c>
      <c r="DI108" s="454" t="s">
        <v>207</v>
      </c>
      <c r="DJ108" s="465" t="s">
        <v>207</v>
      </c>
      <c r="DK108" s="455" t="s">
        <v>207</v>
      </c>
      <c r="DL108" s="456"/>
    </row>
    <row r="109" spans="1:116">
      <c r="A109" s="458" t="s">
        <v>1605</v>
      </c>
      <c r="B109" s="459" t="s">
        <v>1606</v>
      </c>
      <c r="C109" s="434">
        <v>2019</v>
      </c>
      <c r="D109" s="434" t="s">
        <v>716</v>
      </c>
      <c r="E109" s="460">
        <v>1081139</v>
      </c>
      <c r="F109" s="435">
        <v>1081139</v>
      </c>
      <c r="G109" s="436">
        <v>44771</v>
      </c>
      <c r="H109" s="461" t="s">
        <v>1607</v>
      </c>
      <c r="I109" s="462" t="s">
        <v>1606</v>
      </c>
      <c r="J109" s="463" t="s">
        <v>1608</v>
      </c>
      <c r="K109" s="464" t="s">
        <v>1606</v>
      </c>
      <c r="L109" s="462" t="s">
        <v>1608</v>
      </c>
      <c r="M109" s="463" t="s">
        <v>1607</v>
      </c>
      <c r="N109" s="461" t="s">
        <v>93</v>
      </c>
      <c r="O109" s="463" t="s">
        <v>94</v>
      </c>
      <c r="P109" s="437" t="s">
        <v>719</v>
      </c>
      <c r="Q109" s="438"/>
      <c r="R109" s="438"/>
      <c r="S109" s="439"/>
      <c r="T109" s="440">
        <v>3110.2227659999999</v>
      </c>
      <c r="U109" s="441">
        <v>1</v>
      </c>
      <c r="V109" s="441">
        <v>1</v>
      </c>
      <c r="W109" s="442"/>
      <c r="X109" s="443">
        <v>2019</v>
      </c>
      <c r="Y109" s="434">
        <v>2021</v>
      </c>
      <c r="Z109" s="444">
        <v>2021</v>
      </c>
      <c r="AA109" s="445"/>
      <c r="AB109" s="463"/>
      <c r="AC109" s="446" t="s">
        <v>705</v>
      </c>
      <c r="AD109" s="462" t="s">
        <v>1609</v>
      </c>
      <c r="AE109" s="462" t="s">
        <v>1610</v>
      </c>
      <c r="AF109" s="463" t="s">
        <v>1611</v>
      </c>
      <c r="AG109" s="446"/>
      <c r="AH109" s="463"/>
      <c r="AI109" s="447">
        <v>2018</v>
      </c>
      <c r="AJ109" s="441">
        <v>5763</v>
      </c>
      <c r="AK109" s="441">
        <v>5856</v>
      </c>
      <c r="AL109" s="448"/>
      <c r="AM109" s="449"/>
      <c r="AN109" s="450">
        <v>2021</v>
      </c>
      <c r="AO109" s="442">
        <v>5705</v>
      </c>
      <c r="AP109" s="451">
        <v>1</v>
      </c>
      <c r="AQ109" s="442">
        <v>5797</v>
      </c>
      <c r="AR109" s="451">
        <v>1</v>
      </c>
      <c r="AS109" s="452"/>
      <c r="AT109" s="449"/>
      <c r="AU109" s="453"/>
      <c r="AV109" s="450">
        <v>2019</v>
      </c>
      <c r="AW109" s="442">
        <v>5803</v>
      </c>
      <c r="AX109" s="451">
        <v>-0.7</v>
      </c>
      <c r="AY109" s="442">
        <v>5933</v>
      </c>
      <c r="AZ109" s="451">
        <v>-1.32</v>
      </c>
      <c r="BA109" s="452"/>
      <c r="BB109" s="449" t="s">
        <v>207</v>
      </c>
      <c r="BC109" s="453" t="s">
        <v>207</v>
      </c>
      <c r="BD109" s="450">
        <v>2020</v>
      </c>
      <c r="BE109" s="442">
        <v>5843</v>
      </c>
      <c r="BF109" s="451">
        <v>-1.39</v>
      </c>
      <c r="BG109" s="442">
        <v>5778</v>
      </c>
      <c r="BH109" s="451">
        <v>1.33</v>
      </c>
      <c r="BI109" s="452"/>
      <c r="BJ109" s="449" t="s">
        <v>207</v>
      </c>
      <c r="BK109" s="453" t="s">
        <v>207</v>
      </c>
      <c r="BL109" s="450">
        <v>2021</v>
      </c>
      <c r="BM109" s="442">
        <v>5515</v>
      </c>
      <c r="BN109" s="451">
        <v>4.3</v>
      </c>
      <c r="BO109" s="442">
        <v>5571</v>
      </c>
      <c r="BP109" s="451">
        <v>4.8600000000000003</v>
      </c>
      <c r="BQ109" s="452"/>
      <c r="BR109" s="449" t="s">
        <v>207</v>
      </c>
      <c r="BS109" s="453" t="s">
        <v>207</v>
      </c>
      <c r="BT109" s="454" t="s">
        <v>723</v>
      </c>
      <c r="BU109" s="465" t="s">
        <v>765</v>
      </c>
      <c r="BV109" s="455" t="s">
        <v>724</v>
      </c>
      <c r="BW109" s="456"/>
      <c r="BX109" s="457">
        <v>2018</v>
      </c>
      <c r="BY109" s="441"/>
      <c r="BZ109" s="441"/>
      <c r="CA109" s="448"/>
      <c r="CB109" s="449"/>
      <c r="CC109" s="450">
        <v>2021</v>
      </c>
      <c r="CD109" s="442"/>
      <c r="CE109" s="451" t="s">
        <v>207</v>
      </c>
      <c r="CF109" s="442"/>
      <c r="CG109" s="451" t="s">
        <v>207</v>
      </c>
      <c r="CH109" s="452"/>
      <c r="CI109" s="449" t="s">
        <v>207</v>
      </c>
      <c r="CJ109" s="453"/>
      <c r="CK109" s="450">
        <v>2019</v>
      </c>
      <c r="CL109" s="442"/>
      <c r="CM109" s="451" t="s">
        <v>207</v>
      </c>
      <c r="CN109" s="442" t="s">
        <v>207</v>
      </c>
      <c r="CO109" s="451" t="s">
        <v>207</v>
      </c>
      <c r="CP109" s="452"/>
      <c r="CQ109" s="449" t="s">
        <v>207</v>
      </c>
      <c r="CR109" s="453" t="s">
        <v>207</v>
      </c>
      <c r="CS109" s="450">
        <v>2020</v>
      </c>
      <c r="CT109" s="442"/>
      <c r="CU109" s="451" t="s">
        <v>207</v>
      </c>
      <c r="CV109" s="442" t="s">
        <v>207</v>
      </c>
      <c r="CW109" s="451" t="s">
        <v>207</v>
      </c>
      <c r="CX109" s="452"/>
      <c r="CY109" s="449" t="s">
        <v>207</v>
      </c>
      <c r="CZ109" s="453" t="s">
        <v>207</v>
      </c>
      <c r="DA109" s="450">
        <v>2021</v>
      </c>
      <c r="DB109" s="442"/>
      <c r="DC109" s="451" t="s">
        <v>207</v>
      </c>
      <c r="DD109" s="442" t="s">
        <v>207</v>
      </c>
      <c r="DE109" s="451" t="s">
        <v>207</v>
      </c>
      <c r="DF109" s="452"/>
      <c r="DG109" s="449" t="s">
        <v>207</v>
      </c>
      <c r="DH109" s="453" t="s">
        <v>207</v>
      </c>
      <c r="DI109" s="454" t="s">
        <v>207</v>
      </c>
      <c r="DJ109" s="465" t="s">
        <v>207</v>
      </c>
      <c r="DK109" s="455" t="s">
        <v>207</v>
      </c>
      <c r="DL109" s="456"/>
    </row>
    <row r="110" spans="1:116">
      <c r="A110" s="458" t="s">
        <v>1612</v>
      </c>
      <c r="B110" s="459" t="s">
        <v>1613</v>
      </c>
      <c r="C110" s="434">
        <v>2019</v>
      </c>
      <c r="D110" s="434" t="s">
        <v>716</v>
      </c>
      <c r="E110" s="460">
        <v>1081140</v>
      </c>
      <c r="F110" s="435">
        <v>1081140</v>
      </c>
      <c r="G110" s="436">
        <v>44764</v>
      </c>
      <c r="H110" s="461" t="s">
        <v>1614</v>
      </c>
      <c r="I110" s="462" t="s">
        <v>1613</v>
      </c>
      <c r="J110" s="463" t="s">
        <v>1615</v>
      </c>
      <c r="K110" s="464" t="s">
        <v>1613</v>
      </c>
      <c r="L110" s="462" t="s">
        <v>1615</v>
      </c>
      <c r="M110" s="463" t="s">
        <v>1614</v>
      </c>
      <c r="N110" s="461" t="s">
        <v>93</v>
      </c>
      <c r="O110" s="463" t="s">
        <v>94</v>
      </c>
      <c r="P110" s="437" t="s">
        <v>719</v>
      </c>
      <c r="Q110" s="438"/>
      <c r="R110" s="438"/>
      <c r="S110" s="439"/>
      <c r="T110" s="440">
        <v>10626.207225696002</v>
      </c>
      <c r="U110" s="441">
        <v>13</v>
      </c>
      <c r="V110" s="441">
        <v>2</v>
      </c>
      <c r="W110" s="442"/>
      <c r="X110" s="443">
        <v>2019</v>
      </c>
      <c r="Y110" s="434">
        <v>2021</v>
      </c>
      <c r="Z110" s="444">
        <v>2021</v>
      </c>
      <c r="AA110" s="445"/>
      <c r="AB110" s="463"/>
      <c r="AC110" s="446" t="s">
        <v>705</v>
      </c>
      <c r="AD110" s="462" t="s">
        <v>1616</v>
      </c>
      <c r="AE110" s="462" t="s">
        <v>1617</v>
      </c>
      <c r="AF110" s="463" t="s">
        <v>1618</v>
      </c>
      <c r="AG110" s="446"/>
      <c r="AH110" s="463"/>
      <c r="AI110" s="447">
        <v>2018</v>
      </c>
      <c r="AJ110" s="441">
        <v>20105</v>
      </c>
      <c r="AK110" s="441">
        <v>19672</v>
      </c>
      <c r="AL110" s="448"/>
      <c r="AM110" s="449"/>
      <c r="AN110" s="450">
        <v>2021</v>
      </c>
      <c r="AO110" s="442">
        <v>19502</v>
      </c>
      <c r="AP110" s="451">
        <v>2.99</v>
      </c>
      <c r="AQ110" s="442">
        <v>19081</v>
      </c>
      <c r="AR110" s="451">
        <v>3</v>
      </c>
      <c r="AS110" s="452"/>
      <c r="AT110" s="449"/>
      <c r="AU110" s="453"/>
      <c r="AV110" s="450">
        <v>2019</v>
      </c>
      <c r="AW110" s="442">
        <v>19779</v>
      </c>
      <c r="AX110" s="451">
        <v>1.62</v>
      </c>
      <c r="AY110" s="442">
        <v>19109</v>
      </c>
      <c r="AZ110" s="451">
        <v>2.86</v>
      </c>
      <c r="BA110" s="452"/>
      <c r="BB110" s="449" t="s">
        <v>207</v>
      </c>
      <c r="BC110" s="453" t="s">
        <v>207</v>
      </c>
      <c r="BD110" s="450">
        <v>2020</v>
      </c>
      <c r="BE110" s="442">
        <v>17862</v>
      </c>
      <c r="BF110" s="451">
        <v>11.15</v>
      </c>
      <c r="BG110" s="442">
        <v>16858</v>
      </c>
      <c r="BH110" s="451">
        <v>14.3</v>
      </c>
      <c r="BI110" s="452"/>
      <c r="BJ110" s="449" t="s">
        <v>207</v>
      </c>
      <c r="BK110" s="453" t="s">
        <v>207</v>
      </c>
      <c r="BL110" s="450">
        <v>2021</v>
      </c>
      <c r="BM110" s="442">
        <v>19210</v>
      </c>
      <c r="BN110" s="451">
        <v>4.45</v>
      </c>
      <c r="BO110" s="442">
        <v>19017</v>
      </c>
      <c r="BP110" s="451">
        <v>3.32</v>
      </c>
      <c r="BQ110" s="452"/>
      <c r="BR110" s="449" t="s">
        <v>207</v>
      </c>
      <c r="BS110" s="453" t="s">
        <v>207</v>
      </c>
      <c r="BT110" s="454" t="s">
        <v>723</v>
      </c>
      <c r="BU110" s="465" t="s">
        <v>765</v>
      </c>
      <c r="BV110" s="455" t="s">
        <v>724</v>
      </c>
      <c r="BW110" s="456"/>
      <c r="BX110" s="457">
        <v>2018</v>
      </c>
      <c r="BY110" s="441"/>
      <c r="BZ110" s="441"/>
      <c r="CA110" s="448"/>
      <c r="CB110" s="449"/>
      <c r="CC110" s="450">
        <v>2021</v>
      </c>
      <c r="CD110" s="442"/>
      <c r="CE110" s="451" t="s">
        <v>207</v>
      </c>
      <c r="CF110" s="442"/>
      <c r="CG110" s="451" t="s">
        <v>207</v>
      </c>
      <c r="CH110" s="452"/>
      <c r="CI110" s="449" t="s">
        <v>207</v>
      </c>
      <c r="CJ110" s="453"/>
      <c r="CK110" s="450">
        <v>2019</v>
      </c>
      <c r="CL110" s="442"/>
      <c r="CM110" s="451" t="s">
        <v>207</v>
      </c>
      <c r="CN110" s="442" t="s">
        <v>207</v>
      </c>
      <c r="CO110" s="451" t="s">
        <v>207</v>
      </c>
      <c r="CP110" s="452"/>
      <c r="CQ110" s="449" t="s">
        <v>207</v>
      </c>
      <c r="CR110" s="453" t="s">
        <v>207</v>
      </c>
      <c r="CS110" s="450">
        <v>2020</v>
      </c>
      <c r="CT110" s="442"/>
      <c r="CU110" s="451" t="s">
        <v>207</v>
      </c>
      <c r="CV110" s="442" t="s">
        <v>207</v>
      </c>
      <c r="CW110" s="451" t="s">
        <v>207</v>
      </c>
      <c r="CX110" s="452"/>
      <c r="CY110" s="449" t="s">
        <v>207</v>
      </c>
      <c r="CZ110" s="453" t="s">
        <v>207</v>
      </c>
      <c r="DA110" s="450">
        <v>2021</v>
      </c>
      <c r="DB110" s="442"/>
      <c r="DC110" s="451" t="s">
        <v>207</v>
      </c>
      <c r="DD110" s="442" t="s">
        <v>207</v>
      </c>
      <c r="DE110" s="451" t="s">
        <v>207</v>
      </c>
      <c r="DF110" s="452"/>
      <c r="DG110" s="449" t="s">
        <v>207</v>
      </c>
      <c r="DH110" s="453" t="s">
        <v>207</v>
      </c>
      <c r="DI110" s="454" t="s">
        <v>207</v>
      </c>
      <c r="DJ110" s="465" t="s">
        <v>207</v>
      </c>
      <c r="DK110" s="455" t="s">
        <v>207</v>
      </c>
      <c r="DL110" s="456"/>
    </row>
    <row r="111" spans="1:116">
      <c r="A111" s="458" t="s">
        <v>1619</v>
      </c>
      <c r="B111" s="459" t="s">
        <v>1620</v>
      </c>
      <c r="C111" s="434">
        <v>2019</v>
      </c>
      <c r="D111" s="434" t="s">
        <v>979</v>
      </c>
      <c r="E111" s="460">
        <v>1306141</v>
      </c>
      <c r="F111" s="435">
        <v>1306141</v>
      </c>
      <c r="G111" s="436">
        <v>44756</v>
      </c>
      <c r="H111" s="461" t="s">
        <v>1621</v>
      </c>
      <c r="I111" s="462" t="s">
        <v>1620</v>
      </c>
      <c r="J111" s="463" t="s">
        <v>1622</v>
      </c>
      <c r="K111" s="464" t="s">
        <v>1620</v>
      </c>
      <c r="L111" s="462" t="s">
        <v>1623</v>
      </c>
      <c r="M111" s="463" t="s">
        <v>1624</v>
      </c>
      <c r="N111" s="461" t="s">
        <v>12</v>
      </c>
      <c r="O111" s="463" t="s">
        <v>29</v>
      </c>
      <c r="P111" s="437" t="s">
        <v>719</v>
      </c>
      <c r="Q111" s="438"/>
      <c r="R111" s="438" t="s">
        <v>753</v>
      </c>
      <c r="S111" s="439"/>
      <c r="T111" s="440">
        <v>3664.7556808140002</v>
      </c>
      <c r="U111" s="441">
        <v>2</v>
      </c>
      <c r="V111" s="441">
        <v>1</v>
      </c>
      <c r="W111" s="442">
        <v>378</v>
      </c>
      <c r="X111" s="443">
        <v>2019</v>
      </c>
      <c r="Y111" s="434">
        <v>2021</v>
      </c>
      <c r="Z111" s="444">
        <v>2021</v>
      </c>
      <c r="AA111" s="445"/>
      <c r="AB111" s="463"/>
      <c r="AC111" s="446" t="s">
        <v>705</v>
      </c>
      <c r="AD111" s="462" t="s">
        <v>1625</v>
      </c>
      <c r="AE111" s="462" t="s">
        <v>1621</v>
      </c>
      <c r="AF111" s="463" t="s">
        <v>1626</v>
      </c>
      <c r="AG111" s="446"/>
      <c r="AH111" s="463"/>
      <c r="AI111" s="447">
        <v>2018</v>
      </c>
      <c r="AJ111" s="441">
        <v>5735</v>
      </c>
      <c r="AK111" s="441">
        <v>8616</v>
      </c>
      <c r="AL111" s="448">
        <v>1551.26</v>
      </c>
      <c r="AM111" s="449" t="s">
        <v>1627</v>
      </c>
      <c r="AN111" s="450">
        <v>2021</v>
      </c>
      <c r="AO111" s="442">
        <v>5563</v>
      </c>
      <c r="AP111" s="451">
        <v>2.99</v>
      </c>
      <c r="AQ111" s="442">
        <v>8358</v>
      </c>
      <c r="AR111" s="451">
        <v>2.99</v>
      </c>
      <c r="AS111" s="452">
        <v>1504.72</v>
      </c>
      <c r="AT111" s="449" t="s">
        <v>1627</v>
      </c>
      <c r="AU111" s="453">
        <v>3</v>
      </c>
      <c r="AV111" s="450">
        <v>2019</v>
      </c>
      <c r="AW111" s="442">
        <v>5550</v>
      </c>
      <c r="AX111" s="451">
        <v>3.22</v>
      </c>
      <c r="AY111" s="442">
        <v>8341</v>
      </c>
      <c r="AZ111" s="451">
        <v>3.19</v>
      </c>
      <c r="BA111" s="452">
        <v>1456.69</v>
      </c>
      <c r="BB111" s="449" t="s">
        <v>1627</v>
      </c>
      <c r="BC111" s="453">
        <v>6.09</v>
      </c>
      <c r="BD111" s="450">
        <v>2020</v>
      </c>
      <c r="BE111" s="442">
        <v>4963</v>
      </c>
      <c r="BF111" s="451">
        <v>13.46</v>
      </c>
      <c r="BG111" s="442">
        <v>8177</v>
      </c>
      <c r="BH111" s="451">
        <v>5.09</v>
      </c>
      <c r="BI111" s="452">
        <v>1320.3</v>
      </c>
      <c r="BJ111" s="449" t="s">
        <v>1627</v>
      </c>
      <c r="BK111" s="453">
        <v>14.88</v>
      </c>
      <c r="BL111" s="450">
        <v>2021</v>
      </c>
      <c r="BM111" s="442">
        <v>3665</v>
      </c>
      <c r="BN111" s="451">
        <v>36.090000000000003</v>
      </c>
      <c r="BO111" s="442">
        <v>913</v>
      </c>
      <c r="BP111" s="451">
        <v>89.4</v>
      </c>
      <c r="BQ111" s="452">
        <v>972.15</v>
      </c>
      <c r="BR111" s="449" t="s">
        <v>1627</v>
      </c>
      <c r="BS111" s="453">
        <v>37.33</v>
      </c>
      <c r="BT111" s="454" t="s">
        <v>723</v>
      </c>
      <c r="BU111" s="465" t="s">
        <v>765</v>
      </c>
      <c r="BV111" s="455" t="s">
        <v>712</v>
      </c>
      <c r="BW111" s="456" t="s">
        <v>1628</v>
      </c>
      <c r="BX111" s="457">
        <v>2018</v>
      </c>
      <c r="BY111" s="441">
        <v>917</v>
      </c>
      <c r="BZ111" s="441">
        <v>917</v>
      </c>
      <c r="CA111" s="448">
        <v>0.16</v>
      </c>
      <c r="CB111" s="449" t="s">
        <v>850</v>
      </c>
      <c r="CC111" s="450">
        <v>2021</v>
      </c>
      <c r="CD111" s="442">
        <v>889</v>
      </c>
      <c r="CE111" s="451">
        <v>3.05</v>
      </c>
      <c r="CF111" s="442">
        <v>889</v>
      </c>
      <c r="CG111" s="451">
        <v>3.05</v>
      </c>
      <c r="CH111" s="452">
        <v>0.155</v>
      </c>
      <c r="CI111" s="449" t="s">
        <v>850</v>
      </c>
      <c r="CJ111" s="453">
        <v>3.12</v>
      </c>
      <c r="CK111" s="450">
        <v>2019</v>
      </c>
      <c r="CL111" s="442">
        <v>1007</v>
      </c>
      <c r="CM111" s="451">
        <v>-9.82</v>
      </c>
      <c r="CN111" s="442">
        <v>1007</v>
      </c>
      <c r="CO111" s="451">
        <v>-9.82</v>
      </c>
      <c r="CP111" s="452">
        <v>0.18</v>
      </c>
      <c r="CQ111" s="449" t="s">
        <v>850</v>
      </c>
      <c r="CR111" s="453">
        <v>-12.5</v>
      </c>
      <c r="CS111" s="450">
        <v>2020</v>
      </c>
      <c r="CT111" s="442">
        <v>789</v>
      </c>
      <c r="CU111" s="451">
        <v>13.95</v>
      </c>
      <c r="CV111" s="442">
        <v>789</v>
      </c>
      <c r="CW111" s="451">
        <v>13.95</v>
      </c>
      <c r="CX111" s="452">
        <v>0.16</v>
      </c>
      <c r="CY111" s="449" t="s">
        <v>850</v>
      </c>
      <c r="CZ111" s="453">
        <v>0</v>
      </c>
      <c r="DA111" s="450">
        <v>2021</v>
      </c>
      <c r="DB111" s="442">
        <v>682</v>
      </c>
      <c r="DC111" s="451">
        <v>25.62</v>
      </c>
      <c r="DD111" s="442">
        <v>682</v>
      </c>
      <c r="DE111" s="451">
        <v>25.62</v>
      </c>
      <c r="DF111" s="452">
        <v>0.15</v>
      </c>
      <c r="DG111" s="449" t="s">
        <v>850</v>
      </c>
      <c r="DH111" s="453">
        <v>6.25</v>
      </c>
      <c r="DI111" s="454" t="s">
        <v>723</v>
      </c>
      <c r="DJ111" s="465" t="s">
        <v>765</v>
      </c>
      <c r="DK111" s="455" t="s">
        <v>724</v>
      </c>
      <c r="DL111" s="456"/>
    </row>
    <row r="112" spans="1:116">
      <c r="A112" s="458" t="s">
        <v>1629</v>
      </c>
      <c r="B112" s="459" t="s">
        <v>1630</v>
      </c>
      <c r="C112" s="434">
        <v>2019</v>
      </c>
      <c r="D112" s="434" t="s">
        <v>716</v>
      </c>
      <c r="E112" s="460">
        <v>1075143</v>
      </c>
      <c r="F112" s="435">
        <v>1075143</v>
      </c>
      <c r="G112" s="436">
        <v>44773</v>
      </c>
      <c r="H112" s="461" t="s">
        <v>1631</v>
      </c>
      <c r="I112" s="462" t="s">
        <v>1630</v>
      </c>
      <c r="J112" s="463" t="s">
        <v>1632</v>
      </c>
      <c r="K112" s="464" t="s">
        <v>1630</v>
      </c>
      <c r="L112" s="462" t="s">
        <v>1632</v>
      </c>
      <c r="M112" s="463" t="s">
        <v>1633</v>
      </c>
      <c r="N112" s="461" t="s">
        <v>86</v>
      </c>
      <c r="O112" s="463" t="s">
        <v>87</v>
      </c>
      <c r="P112" s="437" t="s">
        <v>719</v>
      </c>
      <c r="Q112" s="438"/>
      <c r="R112" s="438"/>
      <c r="S112" s="439"/>
      <c r="T112" s="440">
        <v>3141.6301380000004</v>
      </c>
      <c r="U112" s="441">
        <v>1</v>
      </c>
      <c r="V112" s="441">
        <v>1</v>
      </c>
      <c r="W112" s="442"/>
      <c r="X112" s="443">
        <v>2019</v>
      </c>
      <c r="Y112" s="434">
        <v>2021</v>
      </c>
      <c r="Z112" s="444">
        <v>2021</v>
      </c>
      <c r="AA112" s="445"/>
      <c r="AB112" s="463"/>
      <c r="AC112" s="446" t="s">
        <v>705</v>
      </c>
      <c r="AD112" s="462" t="s">
        <v>1634</v>
      </c>
      <c r="AE112" s="462" t="s">
        <v>1635</v>
      </c>
      <c r="AF112" s="463" t="s">
        <v>1636</v>
      </c>
      <c r="AG112" s="446"/>
      <c r="AH112" s="463"/>
      <c r="AI112" s="447">
        <v>2018</v>
      </c>
      <c r="AJ112" s="441">
        <v>6971</v>
      </c>
      <c r="AK112" s="441">
        <v>6861</v>
      </c>
      <c r="AL112" s="448"/>
      <c r="AM112" s="449"/>
      <c r="AN112" s="450">
        <v>2021</v>
      </c>
      <c r="AO112" s="442">
        <v>6901.29</v>
      </c>
      <c r="AP112" s="451">
        <v>1</v>
      </c>
      <c r="AQ112" s="442">
        <v>6792.39</v>
      </c>
      <c r="AR112" s="451">
        <v>0.99</v>
      </c>
      <c r="AS112" s="452"/>
      <c r="AT112" s="449"/>
      <c r="AU112" s="453"/>
      <c r="AV112" s="450">
        <v>2019</v>
      </c>
      <c r="AW112" s="442">
        <v>6621</v>
      </c>
      <c r="AX112" s="451">
        <v>5.0199999999999996</v>
      </c>
      <c r="AY112" s="442">
        <v>6457</v>
      </c>
      <c r="AZ112" s="451">
        <v>5.88</v>
      </c>
      <c r="BA112" s="452"/>
      <c r="BB112" s="449" t="s">
        <v>207</v>
      </c>
      <c r="BC112" s="453" t="s">
        <v>207</v>
      </c>
      <c r="BD112" s="450">
        <v>2020</v>
      </c>
      <c r="BE112" s="442">
        <v>5348</v>
      </c>
      <c r="BF112" s="451">
        <v>23.28</v>
      </c>
      <c r="BG112" s="442">
        <v>5129</v>
      </c>
      <c r="BH112" s="451">
        <v>25.24</v>
      </c>
      <c r="BI112" s="452"/>
      <c r="BJ112" s="449" t="s">
        <v>207</v>
      </c>
      <c r="BK112" s="453" t="s">
        <v>207</v>
      </c>
      <c r="BL112" s="450">
        <v>2021</v>
      </c>
      <c r="BM112" s="442">
        <v>5559</v>
      </c>
      <c r="BN112" s="451">
        <v>20.25</v>
      </c>
      <c r="BO112" s="442">
        <v>5454</v>
      </c>
      <c r="BP112" s="451">
        <v>20.5</v>
      </c>
      <c r="BQ112" s="452"/>
      <c r="BR112" s="449" t="s">
        <v>207</v>
      </c>
      <c r="BS112" s="453" t="s">
        <v>207</v>
      </c>
      <c r="BT112" s="454" t="s">
        <v>723</v>
      </c>
      <c r="BU112" s="465" t="s">
        <v>765</v>
      </c>
      <c r="BV112" s="455" t="s">
        <v>733</v>
      </c>
      <c r="BW112" s="456" t="s">
        <v>1637</v>
      </c>
      <c r="BX112" s="457">
        <v>2018</v>
      </c>
      <c r="BY112" s="441"/>
      <c r="BZ112" s="441"/>
      <c r="CA112" s="448"/>
      <c r="CB112" s="449"/>
      <c r="CC112" s="450">
        <v>2021</v>
      </c>
      <c r="CD112" s="442"/>
      <c r="CE112" s="451" t="s">
        <v>207</v>
      </c>
      <c r="CF112" s="442"/>
      <c r="CG112" s="451" t="s">
        <v>207</v>
      </c>
      <c r="CH112" s="452"/>
      <c r="CI112" s="449" t="s">
        <v>207</v>
      </c>
      <c r="CJ112" s="453"/>
      <c r="CK112" s="450">
        <v>2019</v>
      </c>
      <c r="CL112" s="442"/>
      <c r="CM112" s="451" t="s">
        <v>207</v>
      </c>
      <c r="CN112" s="442" t="s">
        <v>207</v>
      </c>
      <c r="CO112" s="451" t="s">
        <v>207</v>
      </c>
      <c r="CP112" s="452"/>
      <c r="CQ112" s="449" t="s">
        <v>207</v>
      </c>
      <c r="CR112" s="453" t="s">
        <v>207</v>
      </c>
      <c r="CS112" s="450">
        <v>2020</v>
      </c>
      <c r="CT112" s="442"/>
      <c r="CU112" s="451" t="s">
        <v>207</v>
      </c>
      <c r="CV112" s="442" t="s">
        <v>207</v>
      </c>
      <c r="CW112" s="451" t="s">
        <v>207</v>
      </c>
      <c r="CX112" s="452"/>
      <c r="CY112" s="449" t="s">
        <v>207</v>
      </c>
      <c r="CZ112" s="453" t="s">
        <v>207</v>
      </c>
      <c r="DA112" s="450">
        <v>2021</v>
      </c>
      <c r="DB112" s="442"/>
      <c r="DC112" s="451" t="s">
        <v>207</v>
      </c>
      <c r="DD112" s="442" t="s">
        <v>207</v>
      </c>
      <c r="DE112" s="451" t="s">
        <v>207</v>
      </c>
      <c r="DF112" s="452"/>
      <c r="DG112" s="449" t="s">
        <v>207</v>
      </c>
      <c r="DH112" s="453" t="s">
        <v>207</v>
      </c>
      <c r="DI112" s="454" t="s">
        <v>207</v>
      </c>
      <c r="DJ112" s="465" t="s">
        <v>207</v>
      </c>
      <c r="DK112" s="455" t="s">
        <v>207</v>
      </c>
      <c r="DL112" s="456"/>
    </row>
    <row r="113" spans="1:116">
      <c r="A113" s="458" t="s">
        <v>1638</v>
      </c>
      <c r="B113" s="459" t="s">
        <v>1639</v>
      </c>
      <c r="C113" s="434">
        <v>2019</v>
      </c>
      <c r="D113" s="434" t="s">
        <v>750</v>
      </c>
      <c r="E113" s="460">
        <v>3043144</v>
      </c>
      <c r="F113" s="435">
        <v>3043144</v>
      </c>
      <c r="G113" s="436">
        <v>44764</v>
      </c>
      <c r="H113" s="461" t="s">
        <v>1640</v>
      </c>
      <c r="I113" s="462" t="s">
        <v>1639</v>
      </c>
      <c r="J113" s="463" t="s">
        <v>1641</v>
      </c>
      <c r="K113" s="464" t="s">
        <v>1639</v>
      </c>
      <c r="L113" s="462" t="s">
        <v>1641</v>
      </c>
      <c r="M113" s="463" t="s">
        <v>1640</v>
      </c>
      <c r="N113" s="461" t="s">
        <v>48</v>
      </c>
      <c r="O113" s="463" t="s">
        <v>50</v>
      </c>
      <c r="P113" s="437"/>
      <c r="Q113" s="438"/>
      <c r="R113" s="438" t="s">
        <v>753</v>
      </c>
      <c r="S113" s="439"/>
      <c r="T113" s="440"/>
      <c r="U113" s="441"/>
      <c r="V113" s="441"/>
      <c r="W113" s="442">
        <v>287</v>
      </c>
      <c r="X113" s="443">
        <v>2019</v>
      </c>
      <c r="Y113" s="434">
        <v>2021</v>
      </c>
      <c r="Z113" s="444">
        <v>2021</v>
      </c>
      <c r="AA113" s="445"/>
      <c r="AB113" s="463"/>
      <c r="AC113" s="446" t="s">
        <v>705</v>
      </c>
      <c r="AD113" s="462" t="s">
        <v>1642</v>
      </c>
      <c r="AE113" s="462" t="s">
        <v>1643</v>
      </c>
      <c r="AF113" s="463" t="s">
        <v>1644</v>
      </c>
      <c r="AG113" s="446"/>
      <c r="AH113" s="463"/>
      <c r="AI113" s="447">
        <v>2018</v>
      </c>
      <c r="AJ113" s="441"/>
      <c r="AK113" s="441"/>
      <c r="AL113" s="448"/>
      <c r="AM113" s="449"/>
      <c r="AN113" s="450">
        <v>2021</v>
      </c>
      <c r="AO113" s="442"/>
      <c r="AP113" s="451" t="s">
        <v>207</v>
      </c>
      <c r="AQ113" s="442"/>
      <c r="AR113" s="451" t="s">
        <v>207</v>
      </c>
      <c r="AS113" s="452"/>
      <c r="AT113" s="449"/>
      <c r="AU113" s="453"/>
      <c r="AV113" s="450">
        <v>2019</v>
      </c>
      <c r="AW113" s="442"/>
      <c r="AX113" s="451" t="s">
        <v>207</v>
      </c>
      <c r="AY113" s="442" t="s">
        <v>207</v>
      </c>
      <c r="AZ113" s="451" t="s">
        <v>207</v>
      </c>
      <c r="BA113" s="452"/>
      <c r="BB113" s="449" t="s">
        <v>207</v>
      </c>
      <c r="BC113" s="453" t="s">
        <v>207</v>
      </c>
      <c r="BD113" s="450">
        <v>2020</v>
      </c>
      <c r="BE113" s="442"/>
      <c r="BF113" s="451" t="s">
        <v>207</v>
      </c>
      <c r="BG113" s="442" t="s">
        <v>207</v>
      </c>
      <c r="BH113" s="451" t="s">
        <v>207</v>
      </c>
      <c r="BI113" s="452"/>
      <c r="BJ113" s="449" t="s">
        <v>207</v>
      </c>
      <c r="BK113" s="453" t="s">
        <v>207</v>
      </c>
      <c r="BL113" s="450">
        <v>2021</v>
      </c>
      <c r="BM113" s="442"/>
      <c r="BN113" s="451" t="s">
        <v>207</v>
      </c>
      <c r="BO113" s="442" t="s">
        <v>207</v>
      </c>
      <c r="BP113" s="451" t="s">
        <v>207</v>
      </c>
      <c r="BQ113" s="452"/>
      <c r="BR113" s="449" t="s">
        <v>207</v>
      </c>
      <c r="BS113" s="453" t="s">
        <v>207</v>
      </c>
      <c r="BT113" s="454" t="s">
        <v>207</v>
      </c>
      <c r="BU113" s="465" t="s">
        <v>207</v>
      </c>
      <c r="BV113" s="455" t="s">
        <v>207</v>
      </c>
      <c r="BW113" s="456"/>
      <c r="BX113" s="457">
        <v>2018</v>
      </c>
      <c r="BY113" s="441">
        <v>12290</v>
      </c>
      <c r="BZ113" s="441">
        <v>12290</v>
      </c>
      <c r="CA113" s="448"/>
      <c r="CB113" s="449"/>
      <c r="CC113" s="450">
        <v>2021</v>
      </c>
      <c r="CD113" s="442">
        <v>12216</v>
      </c>
      <c r="CE113" s="451">
        <v>0.6</v>
      </c>
      <c r="CF113" s="442">
        <v>12216</v>
      </c>
      <c r="CG113" s="451">
        <v>0.6</v>
      </c>
      <c r="CH113" s="452"/>
      <c r="CI113" s="449" t="s">
        <v>207</v>
      </c>
      <c r="CJ113" s="453"/>
      <c r="CK113" s="450">
        <v>2019</v>
      </c>
      <c r="CL113" s="442">
        <v>12102</v>
      </c>
      <c r="CM113" s="451">
        <v>1.52</v>
      </c>
      <c r="CN113" s="442">
        <v>12102</v>
      </c>
      <c r="CO113" s="451">
        <v>1.52</v>
      </c>
      <c r="CP113" s="452"/>
      <c r="CQ113" s="449" t="s">
        <v>207</v>
      </c>
      <c r="CR113" s="453" t="s">
        <v>207</v>
      </c>
      <c r="CS113" s="450">
        <v>2020</v>
      </c>
      <c r="CT113" s="442">
        <v>10363</v>
      </c>
      <c r="CU113" s="451">
        <v>15.67</v>
      </c>
      <c r="CV113" s="442">
        <v>10363</v>
      </c>
      <c r="CW113" s="451">
        <v>15.67</v>
      </c>
      <c r="CX113" s="452"/>
      <c r="CY113" s="449" t="s">
        <v>207</v>
      </c>
      <c r="CZ113" s="453" t="s">
        <v>207</v>
      </c>
      <c r="DA113" s="450">
        <v>2021</v>
      </c>
      <c r="DB113" s="442">
        <v>11141</v>
      </c>
      <c r="DC113" s="451">
        <v>9.34</v>
      </c>
      <c r="DD113" s="442">
        <v>11141</v>
      </c>
      <c r="DE113" s="451">
        <v>9.34</v>
      </c>
      <c r="DF113" s="452"/>
      <c r="DG113" s="449" t="s">
        <v>207</v>
      </c>
      <c r="DH113" s="453" t="s">
        <v>207</v>
      </c>
      <c r="DI113" s="454" t="s">
        <v>710</v>
      </c>
      <c r="DJ113" s="465" t="s">
        <v>765</v>
      </c>
      <c r="DK113" s="455" t="s">
        <v>733</v>
      </c>
      <c r="DL113" s="456" t="s">
        <v>1645</v>
      </c>
    </row>
    <row r="114" spans="1:116">
      <c r="A114" s="458" t="s">
        <v>1646</v>
      </c>
      <c r="B114" s="459" t="s">
        <v>1647</v>
      </c>
      <c r="C114" s="434">
        <v>2019</v>
      </c>
      <c r="D114" s="434" t="s">
        <v>716</v>
      </c>
      <c r="E114" s="460">
        <v>1016147</v>
      </c>
      <c r="F114" s="435">
        <v>1016147</v>
      </c>
      <c r="G114" s="436">
        <v>44762</v>
      </c>
      <c r="H114" s="461" t="s">
        <v>1648</v>
      </c>
      <c r="I114" s="462" t="s">
        <v>1647</v>
      </c>
      <c r="J114" s="463" t="s">
        <v>1649</v>
      </c>
      <c r="K114" s="464" t="s">
        <v>1647</v>
      </c>
      <c r="L114" s="462" t="s">
        <v>1650</v>
      </c>
      <c r="M114" s="463" t="s">
        <v>1648</v>
      </c>
      <c r="N114" s="461" t="s">
        <v>12</v>
      </c>
      <c r="O114" s="463" t="s">
        <v>20</v>
      </c>
      <c r="P114" s="437" t="s">
        <v>719</v>
      </c>
      <c r="Q114" s="438"/>
      <c r="R114" s="438"/>
      <c r="S114" s="439"/>
      <c r="T114" s="440">
        <v>15629.009186129999</v>
      </c>
      <c r="U114" s="441">
        <v>1</v>
      </c>
      <c r="V114" s="441">
        <v>1</v>
      </c>
      <c r="W114" s="442"/>
      <c r="X114" s="443">
        <v>2019</v>
      </c>
      <c r="Y114" s="434">
        <v>2021</v>
      </c>
      <c r="Z114" s="444">
        <v>2021</v>
      </c>
      <c r="AA114" s="445"/>
      <c r="AB114" s="463"/>
      <c r="AC114" s="446" t="s">
        <v>705</v>
      </c>
      <c r="AD114" s="462" t="s">
        <v>1651</v>
      </c>
      <c r="AE114" s="462" t="s">
        <v>1652</v>
      </c>
      <c r="AF114" s="463" t="s">
        <v>1653</v>
      </c>
      <c r="AG114" s="446"/>
      <c r="AH114" s="463"/>
      <c r="AI114" s="447">
        <v>2018</v>
      </c>
      <c r="AJ114" s="441">
        <v>29011</v>
      </c>
      <c r="AK114" s="441">
        <v>28225</v>
      </c>
      <c r="AL114" s="448">
        <v>184.34</v>
      </c>
      <c r="AM114" s="449" t="s">
        <v>1654</v>
      </c>
      <c r="AN114" s="450">
        <v>2021</v>
      </c>
      <c r="AO114" s="442">
        <v>28924</v>
      </c>
      <c r="AP114" s="451">
        <v>0.28999999999999998</v>
      </c>
      <c r="AQ114" s="442">
        <v>28140</v>
      </c>
      <c r="AR114" s="451">
        <v>0.3</v>
      </c>
      <c r="AS114" s="452">
        <v>183.79</v>
      </c>
      <c r="AT114" s="449" t="s">
        <v>1654</v>
      </c>
      <c r="AU114" s="453">
        <v>0.28999999999999998</v>
      </c>
      <c r="AV114" s="450">
        <v>2019</v>
      </c>
      <c r="AW114" s="442">
        <v>29273</v>
      </c>
      <c r="AX114" s="451">
        <v>-0.91</v>
      </c>
      <c r="AY114" s="442">
        <v>28052</v>
      </c>
      <c r="AZ114" s="451">
        <v>0.61</v>
      </c>
      <c r="BA114" s="452">
        <v>183.64</v>
      </c>
      <c r="BB114" s="449" t="s">
        <v>1654</v>
      </c>
      <c r="BC114" s="453">
        <v>0.37</v>
      </c>
      <c r="BD114" s="450">
        <v>2020</v>
      </c>
      <c r="BE114" s="442">
        <v>29295</v>
      </c>
      <c r="BF114" s="451">
        <v>-0.98</v>
      </c>
      <c r="BG114" s="442">
        <v>27297</v>
      </c>
      <c r="BH114" s="451">
        <v>3.28</v>
      </c>
      <c r="BI114" s="452">
        <v>187.77</v>
      </c>
      <c r="BJ114" s="449" t="s">
        <v>1654</v>
      </c>
      <c r="BK114" s="453">
        <v>-1.87</v>
      </c>
      <c r="BL114" s="450">
        <v>2021</v>
      </c>
      <c r="BM114" s="442">
        <v>28141</v>
      </c>
      <c r="BN114" s="451">
        <v>2.99</v>
      </c>
      <c r="BO114" s="442">
        <v>27897</v>
      </c>
      <c r="BP114" s="451">
        <v>1.1599999999999999</v>
      </c>
      <c r="BQ114" s="452">
        <v>175.01</v>
      </c>
      <c r="BR114" s="449" t="s">
        <v>1654</v>
      </c>
      <c r="BS114" s="453">
        <v>5.0599999999999996</v>
      </c>
      <c r="BT114" s="454" t="s">
        <v>723</v>
      </c>
      <c r="BU114" s="465" t="s">
        <v>765</v>
      </c>
      <c r="BV114" s="455" t="s">
        <v>712</v>
      </c>
      <c r="BW114" s="456" t="s">
        <v>1655</v>
      </c>
      <c r="BX114" s="457">
        <v>2018</v>
      </c>
      <c r="BY114" s="441"/>
      <c r="BZ114" s="441"/>
      <c r="CA114" s="448"/>
      <c r="CB114" s="449"/>
      <c r="CC114" s="450">
        <v>2021</v>
      </c>
      <c r="CD114" s="442"/>
      <c r="CE114" s="451" t="s">
        <v>207</v>
      </c>
      <c r="CF114" s="442"/>
      <c r="CG114" s="451" t="s">
        <v>207</v>
      </c>
      <c r="CH114" s="452"/>
      <c r="CI114" s="449" t="s">
        <v>207</v>
      </c>
      <c r="CJ114" s="453"/>
      <c r="CK114" s="450">
        <v>2019</v>
      </c>
      <c r="CL114" s="442"/>
      <c r="CM114" s="451" t="s">
        <v>207</v>
      </c>
      <c r="CN114" s="442" t="s">
        <v>207</v>
      </c>
      <c r="CO114" s="451" t="s">
        <v>207</v>
      </c>
      <c r="CP114" s="452"/>
      <c r="CQ114" s="449" t="s">
        <v>207</v>
      </c>
      <c r="CR114" s="453" t="s">
        <v>207</v>
      </c>
      <c r="CS114" s="450">
        <v>2020</v>
      </c>
      <c r="CT114" s="442"/>
      <c r="CU114" s="451" t="s">
        <v>207</v>
      </c>
      <c r="CV114" s="442" t="s">
        <v>207</v>
      </c>
      <c r="CW114" s="451" t="s">
        <v>207</v>
      </c>
      <c r="CX114" s="452"/>
      <c r="CY114" s="449" t="s">
        <v>207</v>
      </c>
      <c r="CZ114" s="453" t="s">
        <v>207</v>
      </c>
      <c r="DA114" s="450">
        <v>2021</v>
      </c>
      <c r="DB114" s="442"/>
      <c r="DC114" s="451" t="s">
        <v>207</v>
      </c>
      <c r="DD114" s="442" t="s">
        <v>207</v>
      </c>
      <c r="DE114" s="451" t="s">
        <v>207</v>
      </c>
      <c r="DF114" s="452"/>
      <c r="DG114" s="449" t="s">
        <v>207</v>
      </c>
      <c r="DH114" s="453" t="s">
        <v>207</v>
      </c>
      <c r="DI114" s="454" t="s">
        <v>207</v>
      </c>
      <c r="DJ114" s="465" t="s">
        <v>207</v>
      </c>
      <c r="DK114" s="455" t="s">
        <v>207</v>
      </c>
      <c r="DL114" s="456"/>
    </row>
    <row r="115" spans="1:116">
      <c r="A115" s="458" t="s">
        <v>1656</v>
      </c>
      <c r="B115" s="459" t="s">
        <v>1657</v>
      </c>
      <c r="C115" s="434">
        <v>2019</v>
      </c>
      <c r="D115" s="434" t="s">
        <v>716</v>
      </c>
      <c r="E115" s="460">
        <v>1006148</v>
      </c>
      <c r="F115" s="435">
        <v>1006148</v>
      </c>
      <c r="G115" s="436">
        <v>44771</v>
      </c>
      <c r="H115" s="461" t="s">
        <v>1658</v>
      </c>
      <c r="I115" s="462" t="s">
        <v>1657</v>
      </c>
      <c r="J115" s="463" t="s">
        <v>1659</v>
      </c>
      <c r="K115" s="464" t="s">
        <v>1657</v>
      </c>
      <c r="L115" s="462" t="s">
        <v>1659</v>
      </c>
      <c r="M115" s="463" t="s">
        <v>1660</v>
      </c>
      <c r="N115" s="461" t="s">
        <v>8</v>
      </c>
      <c r="O115" s="463" t="s">
        <v>9</v>
      </c>
      <c r="P115" s="437" t="s">
        <v>719</v>
      </c>
      <c r="Q115" s="438"/>
      <c r="R115" s="438"/>
      <c r="S115" s="439"/>
      <c r="T115" s="440">
        <v>2398.9936499999999</v>
      </c>
      <c r="U115" s="441">
        <v>2</v>
      </c>
      <c r="V115" s="441">
        <v>1</v>
      </c>
      <c r="W115" s="442"/>
      <c r="X115" s="443">
        <v>2019</v>
      </c>
      <c r="Y115" s="434">
        <v>2021</v>
      </c>
      <c r="Z115" s="444">
        <v>2021</v>
      </c>
      <c r="AA115" s="445"/>
      <c r="AB115" s="463"/>
      <c r="AC115" s="446" t="s">
        <v>705</v>
      </c>
      <c r="AD115" s="462" t="s">
        <v>1661</v>
      </c>
      <c r="AE115" s="462" t="s">
        <v>1662</v>
      </c>
      <c r="AF115" s="463" t="s">
        <v>1663</v>
      </c>
      <c r="AG115" s="446"/>
      <c r="AH115" s="463"/>
      <c r="AI115" s="447">
        <v>2018</v>
      </c>
      <c r="AJ115" s="441">
        <v>4990</v>
      </c>
      <c r="AK115" s="441">
        <v>4899</v>
      </c>
      <c r="AL115" s="448">
        <v>69.98</v>
      </c>
      <c r="AM115" s="449" t="s">
        <v>1664</v>
      </c>
      <c r="AN115" s="450">
        <v>2021</v>
      </c>
      <c r="AO115" s="442">
        <v>4840</v>
      </c>
      <c r="AP115" s="451">
        <v>3</v>
      </c>
      <c r="AQ115" s="442">
        <v>4752</v>
      </c>
      <c r="AR115" s="451">
        <v>3</v>
      </c>
      <c r="AS115" s="452">
        <v>67.915000000000006</v>
      </c>
      <c r="AT115" s="449" t="s">
        <v>1664</v>
      </c>
      <c r="AU115" s="453">
        <v>2.95</v>
      </c>
      <c r="AV115" s="450">
        <v>2019</v>
      </c>
      <c r="AW115" s="442">
        <v>4791</v>
      </c>
      <c r="AX115" s="451">
        <v>3.98</v>
      </c>
      <c r="AY115" s="442">
        <v>4659</v>
      </c>
      <c r="AZ115" s="451">
        <v>4.8899999999999997</v>
      </c>
      <c r="BA115" s="452">
        <v>67.19</v>
      </c>
      <c r="BB115" s="449" t="s">
        <v>1664</v>
      </c>
      <c r="BC115" s="453">
        <v>3.98</v>
      </c>
      <c r="BD115" s="450">
        <v>2020</v>
      </c>
      <c r="BE115" s="442">
        <v>4632</v>
      </c>
      <c r="BF115" s="451">
        <v>7.17</v>
      </c>
      <c r="BG115" s="442">
        <v>4423</v>
      </c>
      <c r="BH115" s="451">
        <v>9.7100000000000009</v>
      </c>
      <c r="BI115" s="452">
        <v>64.959999999999994</v>
      </c>
      <c r="BJ115" s="449" t="s">
        <v>1664</v>
      </c>
      <c r="BK115" s="453">
        <v>7.17</v>
      </c>
      <c r="BL115" s="450">
        <v>2021</v>
      </c>
      <c r="BM115" s="442">
        <v>4058</v>
      </c>
      <c r="BN115" s="451">
        <v>18.670000000000002</v>
      </c>
      <c r="BO115" s="442">
        <v>4036</v>
      </c>
      <c r="BP115" s="451">
        <v>17.61</v>
      </c>
      <c r="BQ115" s="452">
        <v>60.43</v>
      </c>
      <c r="BR115" s="449" t="s">
        <v>1664</v>
      </c>
      <c r="BS115" s="453">
        <v>13.64</v>
      </c>
      <c r="BT115" s="454" t="s">
        <v>723</v>
      </c>
      <c r="BU115" s="465" t="s">
        <v>765</v>
      </c>
      <c r="BV115" s="455" t="s">
        <v>733</v>
      </c>
      <c r="BW115" s="456" t="s">
        <v>1665</v>
      </c>
      <c r="BX115" s="457">
        <v>2018</v>
      </c>
      <c r="BY115" s="441"/>
      <c r="BZ115" s="441"/>
      <c r="CA115" s="448"/>
      <c r="CB115" s="449"/>
      <c r="CC115" s="450">
        <v>2021</v>
      </c>
      <c r="CD115" s="442"/>
      <c r="CE115" s="451" t="s">
        <v>207</v>
      </c>
      <c r="CF115" s="442"/>
      <c r="CG115" s="451" t="s">
        <v>207</v>
      </c>
      <c r="CH115" s="452"/>
      <c r="CI115" s="449" t="s">
        <v>207</v>
      </c>
      <c r="CJ115" s="453"/>
      <c r="CK115" s="450">
        <v>2019</v>
      </c>
      <c r="CL115" s="442"/>
      <c r="CM115" s="451" t="s">
        <v>207</v>
      </c>
      <c r="CN115" s="442" t="s">
        <v>207</v>
      </c>
      <c r="CO115" s="451" t="s">
        <v>207</v>
      </c>
      <c r="CP115" s="452"/>
      <c r="CQ115" s="449" t="s">
        <v>207</v>
      </c>
      <c r="CR115" s="453" t="s">
        <v>207</v>
      </c>
      <c r="CS115" s="450">
        <v>2020</v>
      </c>
      <c r="CT115" s="442"/>
      <c r="CU115" s="451" t="s">
        <v>207</v>
      </c>
      <c r="CV115" s="442" t="s">
        <v>207</v>
      </c>
      <c r="CW115" s="451" t="s">
        <v>207</v>
      </c>
      <c r="CX115" s="452"/>
      <c r="CY115" s="449" t="s">
        <v>207</v>
      </c>
      <c r="CZ115" s="453" t="s">
        <v>207</v>
      </c>
      <c r="DA115" s="450">
        <v>2021</v>
      </c>
      <c r="DB115" s="442"/>
      <c r="DC115" s="451" t="s">
        <v>207</v>
      </c>
      <c r="DD115" s="442" t="s">
        <v>207</v>
      </c>
      <c r="DE115" s="451" t="s">
        <v>207</v>
      </c>
      <c r="DF115" s="452"/>
      <c r="DG115" s="449" t="s">
        <v>207</v>
      </c>
      <c r="DH115" s="453" t="s">
        <v>207</v>
      </c>
      <c r="DI115" s="454" t="s">
        <v>207</v>
      </c>
      <c r="DJ115" s="465" t="s">
        <v>207</v>
      </c>
      <c r="DK115" s="455" t="s">
        <v>207</v>
      </c>
      <c r="DL115" s="456"/>
    </row>
    <row r="116" spans="1:116">
      <c r="A116" s="458" t="s">
        <v>1666</v>
      </c>
      <c r="B116" s="459" t="s">
        <v>1667</v>
      </c>
      <c r="C116" s="434">
        <v>2019</v>
      </c>
      <c r="D116" s="434" t="s">
        <v>716</v>
      </c>
      <c r="E116" s="460">
        <v>1069149</v>
      </c>
      <c r="F116" s="435">
        <v>1069149</v>
      </c>
      <c r="G116" s="436">
        <v>44773</v>
      </c>
      <c r="H116" s="461" t="s">
        <v>1668</v>
      </c>
      <c r="I116" s="462" t="s">
        <v>1667</v>
      </c>
      <c r="J116" s="463" t="s">
        <v>1669</v>
      </c>
      <c r="K116" s="464" t="s">
        <v>1667</v>
      </c>
      <c r="L116" s="462" t="s">
        <v>1669</v>
      </c>
      <c r="M116" s="463" t="s">
        <v>1668</v>
      </c>
      <c r="N116" s="461" t="s">
        <v>77</v>
      </c>
      <c r="O116" s="463" t="s">
        <v>79</v>
      </c>
      <c r="P116" s="437" t="s">
        <v>719</v>
      </c>
      <c r="Q116" s="438"/>
      <c r="R116" s="438"/>
      <c r="S116" s="439"/>
      <c r="T116" s="440">
        <v>2665.9289639999997</v>
      </c>
      <c r="U116" s="441">
        <v>1</v>
      </c>
      <c r="V116" s="441">
        <v>1</v>
      </c>
      <c r="W116" s="442"/>
      <c r="X116" s="443">
        <v>2019</v>
      </c>
      <c r="Y116" s="434">
        <v>2021</v>
      </c>
      <c r="Z116" s="444">
        <v>2021</v>
      </c>
      <c r="AA116" s="445"/>
      <c r="AB116" s="463"/>
      <c r="AC116" s="446" t="s">
        <v>705</v>
      </c>
      <c r="AD116" s="462" t="s">
        <v>1670</v>
      </c>
      <c r="AE116" s="462" t="s">
        <v>1671</v>
      </c>
      <c r="AF116" s="463" t="s">
        <v>1672</v>
      </c>
      <c r="AG116" s="446"/>
      <c r="AH116" s="463"/>
      <c r="AI116" s="447">
        <v>2018</v>
      </c>
      <c r="AJ116" s="441">
        <v>5166</v>
      </c>
      <c r="AK116" s="441">
        <v>5025</v>
      </c>
      <c r="AL116" s="448"/>
      <c r="AM116" s="449"/>
      <c r="AN116" s="450">
        <v>2021</v>
      </c>
      <c r="AO116" s="442">
        <v>5032</v>
      </c>
      <c r="AP116" s="451">
        <v>2.59</v>
      </c>
      <c r="AQ116" s="442">
        <v>4895</v>
      </c>
      <c r="AR116" s="451">
        <v>2.58</v>
      </c>
      <c r="AS116" s="452"/>
      <c r="AT116" s="449"/>
      <c r="AU116" s="453"/>
      <c r="AV116" s="450">
        <v>2019</v>
      </c>
      <c r="AW116" s="442">
        <v>4953</v>
      </c>
      <c r="AX116" s="451">
        <v>4.12</v>
      </c>
      <c r="AY116" s="442">
        <v>4745</v>
      </c>
      <c r="AZ116" s="451">
        <v>5.57</v>
      </c>
      <c r="BA116" s="452"/>
      <c r="BB116" s="449" t="s">
        <v>207</v>
      </c>
      <c r="BC116" s="453" t="s">
        <v>207</v>
      </c>
      <c r="BD116" s="450">
        <v>2020</v>
      </c>
      <c r="BE116" s="442">
        <v>4707</v>
      </c>
      <c r="BF116" s="451">
        <v>8.8800000000000008</v>
      </c>
      <c r="BG116" s="442">
        <v>4380</v>
      </c>
      <c r="BH116" s="451">
        <v>12.83</v>
      </c>
      <c r="BI116" s="452"/>
      <c r="BJ116" s="449" t="s">
        <v>207</v>
      </c>
      <c r="BK116" s="453" t="s">
        <v>207</v>
      </c>
      <c r="BL116" s="450">
        <v>2021</v>
      </c>
      <c r="BM116" s="442">
        <v>4741</v>
      </c>
      <c r="BN116" s="451">
        <v>8.2200000000000006</v>
      </c>
      <c r="BO116" s="442">
        <v>4699</v>
      </c>
      <c r="BP116" s="451">
        <v>6.48</v>
      </c>
      <c r="BQ116" s="452"/>
      <c r="BR116" s="449" t="s">
        <v>207</v>
      </c>
      <c r="BS116" s="453" t="s">
        <v>207</v>
      </c>
      <c r="BT116" s="454" t="s">
        <v>723</v>
      </c>
      <c r="BU116" s="465" t="s">
        <v>765</v>
      </c>
      <c r="BV116" s="455" t="s">
        <v>712</v>
      </c>
      <c r="BW116" s="456"/>
      <c r="BX116" s="457">
        <v>2018</v>
      </c>
      <c r="BY116" s="441"/>
      <c r="BZ116" s="441"/>
      <c r="CA116" s="448"/>
      <c r="CB116" s="449"/>
      <c r="CC116" s="450">
        <v>2021</v>
      </c>
      <c r="CD116" s="442"/>
      <c r="CE116" s="451" t="s">
        <v>207</v>
      </c>
      <c r="CF116" s="442"/>
      <c r="CG116" s="451" t="s">
        <v>207</v>
      </c>
      <c r="CH116" s="452"/>
      <c r="CI116" s="449" t="s">
        <v>207</v>
      </c>
      <c r="CJ116" s="453"/>
      <c r="CK116" s="450">
        <v>2019</v>
      </c>
      <c r="CL116" s="442"/>
      <c r="CM116" s="451" t="s">
        <v>207</v>
      </c>
      <c r="CN116" s="442" t="s">
        <v>207</v>
      </c>
      <c r="CO116" s="451" t="s">
        <v>207</v>
      </c>
      <c r="CP116" s="452"/>
      <c r="CQ116" s="449" t="s">
        <v>207</v>
      </c>
      <c r="CR116" s="453" t="s">
        <v>207</v>
      </c>
      <c r="CS116" s="450">
        <v>2020</v>
      </c>
      <c r="CT116" s="442"/>
      <c r="CU116" s="451" t="s">
        <v>207</v>
      </c>
      <c r="CV116" s="442" t="s">
        <v>207</v>
      </c>
      <c r="CW116" s="451" t="s">
        <v>207</v>
      </c>
      <c r="CX116" s="452"/>
      <c r="CY116" s="449" t="s">
        <v>207</v>
      </c>
      <c r="CZ116" s="453" t="s">
        <v>207</v>
      </c>
      <c r="DA116" s="450">
        <v>2021</v>
      </c>
      <c r="DB116" s="442"/>
      <c r="DC116" s="451" t="s">
        <v>207</v>
      </c>
      <c r="DD116" s="442" t="s">
        <v>207</v>
      </c>
      <c r="DE116" s="451" t="s">
        <v>207</v>
      </c>
      <c r="DF116" s="452"/>
      <c r="DG116" s="449" t="s">
        <v>207</v>
      </c>
      <c r="DH116" s="453" t="s">
        <v>207</v>
      </c>
      <c r="DI116" s="454" t="s">
        <v>207</v>
      </c>
      <c r="DJ116" s="465" t="s">
        <v>207</v>
      </c>
      <c r="DK116" s="455" t="s">
        <v>207</v>
      </c>
      <c r="DL116" s="456"/>
    </row>
    <row r="117" spans="1:116">
      <c r="A117" s="458" t="s">
        <v>1673</v>
      </c>
      <c r="B117" s="459" t="s">
        <v>1674</v>
      </c>
      <c r="C117" s="434">
        <v>2019</v>
      </c>
      <c r="D117" s="434" t="s">
        <v>979</v>
      </c>
      <c r="E117" s="460">
        <v>1334150</v>
      </c>
      <c r="F117" s="435">
        <v>1334150</v>
      </c>
      <c r="G117" s="436">
        <v>44773</v>
      </c>
      <c r="H117" s="461" t="s">
        <v>1675</v>
      </c>
      <c r="I117" s="462" t="s">
        <v>1674</v>
      </c>
      <c r="J117" s="463" t="s">
        <v>1676</v>
      </c>
      <c r="K117" s="464" t="s">
        <v>1674</v>
      </c>
      <c r="L117" s="462" t="s">
        <v>1676</v>
      </c>
      <c r="M117" s="463" t="s">
        <v>1675</v>
      </c>
      <c r="N117" s="461" t="s">
        <v>37</v>
      </c>
      <c r="O117" s="463" t="s">
        <v>39</v>
      </c>
      <c r="P117" s="437" t="s">
        <v>719</v>
      </c>
      <c r="Q117" s="438"/>
      <c r="R117" s="438" t="s">
        <v>753</v>
      </c>
      <c r="S117" s="439"/>
      <c r="T117" s="440">
        <v>41441</v>
      </c>
      <c r="U117" s="441">
        <v>47</v>
      </c>
      <c r="V117" s="441">
        <v>4</v>
      </c>
      <c r="W117" s="442">
        <v>105</v>
      </c>
      <c r="X117" s="443">
        <v>2019</v>
      </c>
      <c r="Y117" s="434">
        <v>2021</v>
      </c>
      <c r="Z117" s="444">
        <v>2021</v>
      </c>
      <c r="AA117" s="445" t="s">
        <v>705</v>
      </c>
      <c r="AB117" s="463" t="s">
        <v>1677</v>
      </c>
      <c r="AC117" s="446"/>
      <c r="AD117" s="462"/>
      <c r="AE117" s="462"/>
      <c r="AF117" s="463"/>
      <c r="AG117" s="446"/>
      <c r="AH117" s="463"/>
      <c r="AI117" s="447">
        <v>2018</v>
      </c>
      <c r="AJ117" s="441">
        <v>85131</v>
      </c>
      <c r="AK117" s="441">
        <v>86034</v>
      </c>
      <c r="AL117" s="448">
        <v>7.8</v>
      </c>
      <c r="AM117" s="449" t="s">
        <v>1678</v>
      </c>
      <c r="AN117" s="450">
        <v>2021</v>
      </c>
      <c r="AO117" s="442">
        <v>76430.5</v>
      </c>
      <c r="AP117" s="451">
        <v>10.220000000000001</v>
      </c>
      <c r="AQ117" s="442">
        <v>72503.509999999995</v>
      </c>
      <c r="AR117" s="451">
        <v>15.72</v>
      </c>
      <c r="AS117" s="452">
        <v>8.7200000000000006</v>
      </c>
      <c r="AT117" s="449" t="s">
        <v>1678</v>
      </c>
      <c r="AU117" s="453">
        <v>-11.8</v>
      </c>
      <c r="AV117" s="450">
        <v>2019</v>
      </c>
      <c r="AW117" s="442">
        <v>80732</v>
      </c>
      <c r="AX117" s="451">
        <v>5.16</v>
      </c>
      <c r="AY117" s="442">
        <v>82181</v>
      </c>
      <c r="AZ117" s="451">
        <v>4.47</v>
      </c>
      <c r="BA117" s="452">
        <v>7.81</v>
      </c>
      <c r="BB117" s="449" t="s">
        <v>1678</v>
      </c>
      <c r="BC117" s="453">
        <v>-0.13</v>
      </c>
      <c r="BD117" s="450">
        <v>2020</v>
      </c>
      <c r="BE117" s="442">
        <v>75460</v>
      </c>
      <c r="BF117" s="451">
        <v>11.36</v>
      </c>
      <c r="BG117" s="442">
        <v>73568</v>
      </c>
      <c r="BH117" s="451">
        <v>14.48</v>
      </c>
      <c r="BI117" s="452">
        <v>8.1300000000000008</v>
      </c>
      <c r="BJ117" s="449" t="s">
        <v>1678</v>
      </c>
      <c r="BK117" s="453">
        <v>-4.24</v>
      </c>
      <c r="BL117" s="450">
        <v>2021</v>
      </c>
      <c r="BM117" s="442">
        <v>65476</v>
      </c>
      <c r="BN117" s="451">
        <v>23.08</v>
      </c>
      <c r="BO117" s="442">
        <v>65592</v>
      </c>
      <c r="BP117" s="451">
        <v>23.76</v>
      </c>
      <c r="BQ117" s="452">
        <v>7.13</v>
      </c>
      <c r="BR117" s="449" t="s">
        <v>1678</v>
      </c>
      <c r="BS117" s="453">
        <v>8.58</v>
      </c>
      <c r="BT117" s="454" t="s">
        <v>723</v>
      </c>
      <c r="BU117" s="465" t="s">
        <v>765</v>
      </c>
      <c r="BV117" s="455" t="s">
        <v>733</v>
      </c>
      <c r="BW117" s="456" t="s">
        <v>1679</v>
      </c>
      <c r="BX117" s="457">
        <v>2018</v>
      </c>
      <c r="BY117" s="441">
        <v>419</v>
      </c>
      <c r="BZ117" s="441">
        <v>419</v>
      </c>
      <c r="CA117" s="448"/>
      <c r="CB117" s="449"/>
      <c r="CC117" s="450">
        <v>2021</v>
      </c>
      <c r="CD117" s="442">
        <v>406</v>
      </c>
      <c r="CE117" s="451">
        <v>3.1</v>
      </c>
      <c r="CF117" s="442">
        <v>406</v>
      </c>
      <c r="CG117" s="451">
        <v>3.1</v>
      </c>
      <c r="CH117" s="452"/>
      <c r="CI117" s="449" t="s">
        <v>207</v>
      </c>
      <c r="CJ117" s="453"/>
      <c r="CK117" s="450">
        <v>2019</v>
      </c>
      <c r="CL117" s="442">
        <v>397</v>
      </c>
      <c r="CM117" s="451">
        <v>5.25</v>
      </c>
      <c r="CN117" s="442">
        <v>397</v>
      </c>
      <c r="CO117" s="451">
        <v>5.25</v>
      </c>
      <c r="CP117" s="452"/>
      <c r="CQ117" s="449" t="s">
        <v>207</v>
      </c>
      <c r="CR117" s="453" t="s">
        <v>207</v>
      </c>
      <c r="CS117" s="450">
        <v>2020</v>
      </c>
      <c r="CT117" s="442">
        <v>296</v>
      </c>
      <c r="CU117" s="451">
        <v>29.35</v>
      </c>
      <c r="CV117" s="442">
        <v>296</v>
      </c>
      <c r="CW117" s="451">
        <v>29.35</v>
      </c>
      <c r="CX117" s="452"/>
      <c r="CY117" s="449" t="s">
        <v>207</v>
      </c>
      <c r="CZ117" s="453" t="s">
        <v>207</v>
      </c>
      <c r="DA117" s="450">
        <v>2021</v>
      </c>
      <c r="DB117" s="442">
        <v>155</v>
      </c>
      <c r="DC117" s="451">
        <v>63</v>
      </c>
      <c r="DD117" s="442">
        <v>155</v>
      </c>
      <c r="DE117" s="451">
        <v>63</v>
      </c>
      <c r="DF117" s="452"/>
      <c r="DG117" s="449" t="s">
        <v>207</v>
      </c>
      <c r="DH117" s="453" t="s">
        <v>207</v>
      </c>
      <c r="DI117" s="454" t="s">
        <v>723</v>
      </c>
      <c r="DJ117" s="465" t="s">
        <v>765</v>
      </c>
      <c r="DK117" s="455" t="s">
        <v>733</v>
      </c>
      <c r="DL117" s="456" t="s">
        <v>1680</v>
      </c>
    </row>
    <row r="118" spans="1:116">
      <c r="A118" s="458" t="s">
        <v>1681</v>
      </c>
      <c r="B118" s="459" t="s">
        <v>1682</v>
      </c>
      <c r="C118" s="434">
        <v>2019</v>
      </c>
      <c r="D118" s="434" t="s">
        <v>716</v>
      </c>
      <c r="E118" s="460">
        <v>1038151</v>
      </c>
      <c r="F118" s="435">
        <v>1038151</v>
      </c>
      <c r="G118" s="436">
        <v>44742</v>
      </c>
      <c r="H118" s="461" t="s">
        <v>1683</v>
      </c>
      <c r="I118" s="462" t="s">
        <v>1682</v>
      </c>
      <c r="J118" s="463" t="s">
        <v>1684</v>
      </c>
      <c r="K118" s="464" t="s">
        <v>1682</v>
      </c>
      <c r="L118" s="462" t="s">
        <v>1684</v>
      </c>
      <c r="M118" s="463" t="s">
        <v>1685</v>
      </c>
      <c r="N118" s="461" t="s">
        <v>42</v>
      </c>
      <c r="O118" s="463" t="s">
        <v>44</v>
      </c>
      <c r="P118" s="437" t="s">
        <v>719</v>
      </c>
      <c r="Q118" s="438"/>
      <c r="R118" s="438"/>
      <c r="S118" s="439"/>
      <c r="T118" s="440">
        <v>1600.1776620000003</v>
      </c>
      <c r="U118" s="441">
        <v>6</v>
      </c>
      <c r="V118" s="441">
        <v>1</v>
      </c>
      <c r="W118" s="442"/>
      <c r="X118" s="443">
        <v>2019</v>
      </c>
      <c r="Y118" s="434">
        <v>2021</v>
      </c>
      <c r="Z118" s="444">
        <v>2021</v>
      </c>
      <c r="AA118" s="445"/>
      <c r="AB118" s="463"/>
      <c r="AC118" s="446" t="s">
        <v>705</v>
      </c>
      <c r="AD118" s="462" t="s">
        <v>1686</v>
      </c>
      <c r="AE118" s="462" t="s">
        <v>1687</v>
      </c>
      <c r="AF118" s="463" t="s">
        <v>1688</v>
      </c>
      <c r="AG118" s="446"/>
      <c r="AH118" s="463"/>
      <c r="AI118" s="447">
        <v>2018</v>
      </c>
      <c r="AJ118" s="441">
        <v>3366</v>
      </c>
      <c r="AK118" s="441">
        <v>3273</v>
      </c>
      <c r="AL118" s="448">
        <v>4.59</v>
      </c>
      <c r="AM118" s="449" t="s">
        <v>1689</v>
      </c>
      <c r="AN118" s="450">
        <v>2021</v>
      </c>
      <c r="AO118" s="442">
        <v>3332</v>
      </c>
      <c r="AP118" s="451">
        <v>1.01</v>
      </c>
      <c r="AQ118" s="442">
        <v>3239</v>
      </c>
      <c r="AR118" s="451">
        <v>1.03</v>
      </c>
      <c r="AS118" s="452">
        <v>4.55</v>
      </c>
      <c r="AT118" s="449" t="s">
        <v>1689</v>
      </c>
      <c r="AU118" s="453">
        <v>0.87</v>
      </c>
      <c r="AV118" s="450">
        <v>2019</v>
      </c>
      <c r="AW118" s="442">
        <v>3312</v>
      </c>
      <c r="AX118" s="451">
        <v>1.6</v>
      </c>
      <c r="AY118" s="442">
        <v>3195</v>
      </c>
      <c r="AZ118" s="451">
        <v>2.38</v>
      </c>
      <c r="BA118" s="452">
        <v>4.5199999999999996</v>
      </c>
      <c r="BB118" s="449" t="s">
        <v>1689</v>
      </c>
      <c r="BC118" s="453">
        <v>1.52</v>
      </c>
      <c r="BD118" s="450">
        <v>2020</v>
      </c>
      <c r="BE118" s="442">
        <v>3014</v>
      </c>
      <c r="BF118" s="451">
        <v>10.45</v>
      </c>
      <c r="BG118" s="442">
        <v>3058</v>
      </c>
      <c r="BH118" s="451">
        <v>6.56</v>
      </c>
      <c r="BI118" s="452">
        <v>4.05</v>
      </c>
      <c r="BJ118" s="449" t="s">
        <v>1689</v>
      </c>
      <c r="BK118" s="453">
        <v>11.76</v>
      </c>
      <c r="BL118" s="450">
        <v>2021</v>
      </c>
      <c r="BM118" s="442">
        <v>3118</v>
      </c>
      <c r="BN118" s="451">
        <v>7.36</v>
      </c>
      <c r="BO118" s="442">
        <v>2842</v>
      </c>
      <c r="BP118" s="451">
        <v>13.16</v>
      </c>
      <c r="BQ118" s="452">
        <v>4.1900000000000004</v>
      </c>
      <c r="BR118" s="449" t="s">
        <v>1689</v>
      </c>
      <c r="BS118" s="453">
        <v>8.7100000000000009</v>
      </c>
      <c r="BT118" s="454" t="s">
        <v>723</v>
      </c>
      <c r="BU118" s="465" t="s">
        <v>711</v>
      </c>
      <c r="BV118" s="455" t="s">
        <v>712</v>
      </c>
      <c r="BW118" s="456" t="s">
        <v>1690</v>
      </c>
      <c r="BX118" s="457">
        <v>2018</v>
      </c>
      <c r="BY118" s="441"/>
      <c r="BZ118" s="441"/>
      <c r="CA118" s="448"/>
      <c r="CB118" s="449"/>
      <c r="CC118" s="450">
        <v>2021</v>
      </c>
      <c r="CD118" s="442"/>
      <c r="CE118" s="451" t="s">
        <v>207</v>
      </c>
      <c r="CF118" s="442"/>
      <c r="CG118" s="451" t="s">
        <v>207</v>
      </c>
      <c r="CH118" s="452"/>
      <c r="CI118" s="449" t="s">
        <v>207</v>
      </c>
      <c r="CJ118" s="453"/>
      <c r="CK118" s="450">
        <v>2019</v>
      </c>
      <c r="CL118" s="442"/>
      <c r="CM118" s="451" t="s">
        <v>207</v>
      </c>
      <c r="CN118" s="442" t="s">
        <v>207</v>
      </c>
      <c r="CO118" s="451" t="s">
        <v>207</v>
      </c>
      <c r="CP118" s="452"/>
      <c r="CQ118" s="449" t="s">
        <v>207</v>
      </c>
      <c r="CR118" s="453" t="s">
        <v>207</v>
      </c>
      <c r="CS118" s="450">
        <v>2020</v>
      </c>
      <c r="CT118" s="442"/>
      <c r="CU118" s="451" t="s">
        <v>207</v>
      </c>
      <c r="CV118" s="442" t="s">
        <v>207</v>
      </c>
      <c r="CW118" s="451" t="s">
        <v>207</v>
      </c>
      <c r="CX118" s="452"/>
      <c r="CY118" s="449" t="s">
        <v>207</v>
      </c>
      <c r="CZ118" s="453" t="s">
        <v>207</v>
      </c>
      <c r="DA118" s="450">
        <v>2021</v>
      </c>
      <c r="DB118" s="442"/>
      <c r="DC118" s="451" t="s">
        <v>207</v>
      </c>
      <c r="DD118" s="442" t="s">
        <v>207</v>
      </c>
      <c r="DE118" s="451" t="s">
        <v>207</v>
      </c>
      <c r="DF118" s="452"/>
      <c r="DG118" s="449" t="s">
        <v>207</v>
      </c>
      <c r="DH118" s="453" t="s">
        <v>207</v>
      </c>
      <c r="DI118" s="454" t="s">
        <v>207</v>
      </c>
      <c r="DJ118" s="465" t="s">
        <v>207</v>
      </c>
      <c r="DK118" s="455" t="s">
        <v>207</v>
      </c>
      <c r="DL118" s="456"/>
    </row>
    <row r="119" spans="1:116">
      <c r="A119" s="458" t="s">
        <v>1691</v>
      </c>
      <c r="B119" s="459" t="s">
        <v>1692</v>
      </c>
      <c r="C119" s="434">
        <v>2019</v>
      </c>
      <c r="D119" s="434" t="s">
        <v>716</v>
      </c>
      <c r="E119" s="460">
        <v>1069153</v>
      </c>
      <c r="F119" s="435">
        <v>1069153</v>
      </c>
      <c r="G119" s="436">
        <v>44769</v>
      </c>
      <c r="H119" s="461" t="s">
        <v>1693</v>
      </c>
      <c r="I119" s="462" t="s">
        <v>1692</v>
      </c>
      <c r="J119" s="463" t="s">
        <v>1694</v>
      </c>
      <c r="K119" s="464" t="s">
        <v>1692</v>
      </c>
      <c r="L119" s="462" t="s">
        <v>1694</v>
      </c>
      <c r="M119" s="463" t="s">
        <v>1693</v>
      </c>
      <c r="N119" s="461" t="s">
        <v>77</v>
      </c>
      <c r="O119" s="463" t="s">
        <v>79</v>
      </c>
      <c r="P119" s="437" t="s">
        <v>719</v>
      </c>
      <c r="Q119" s="438"/>
      <c r="R119" s="438"/>
      <c r="S119" s="439"/>
      <c r="T119" s="440">
        <v>5227.7226780000001</v>
      </c>
      <c r="U119" s="441">
        <v>4</v>
      </c>
      <c r="V119" s="441">
        <v>2</v>
      </c>
      <c r="W119" s="442"/>
      <c r="X119" s="443">
        <v>2019</v>
      </c>
      <c r="Y119" s="434">
        <v>2021</v>
      </c>
      <c r="Z119" s="444">
        <v>2021</v>
      </c>
      <c r="AA119" s="445"/>
      <c r="AB119" s="463"/>
      <c r="AC119" s="446" t="s">
        <v>705</v>
      </c>
      <c r="AD119" s="462" t="s">
        <v>1695</v>
      </c>
      <c r="AE119" s="462" t="s">
        <v>1693</v>
      </c>
      <c r="AF119" s="463" t="s">
        <v>1696</v>
      </c>
      <c r="AG119" s="446"/>
      <c r="AH119" s="463"/>
      <c r="AI119" s="447">
        <v>2018</v>
      </c>
      <c r="AJ119" s="441">
        <v>10982</v>
      </c>
      <c r="AK119" s="441">
        <v>10740</v>
      </c>
      <c r="AL119" s="448"/>
      <c r="AM119" s="449"/>
      <c r="AN119" s="450">
        <v>2021</v>
      </c>
      <c r="AO119" s="442">
        <v>10652.54</v>
      </c>
      <c r="AP119" s="451">
        <v>2.99</v>
      </c>
      <c r="AQ119" s="442">
        <v>10417.799999999999</v>
      </c>
      <c r="AR119" s="451">
        <v>3</v>
      </c>
      <c r="AS119" s="452"/>
      <c r="AT119" s="449"/>
      <c r="AU119" s="453"/>
      <c r="AV119" s="450">
        <v>2019</v>
      </c>
      <c r="AW119" s="442">
        <v>10674</v>
      </c>
      <c r="AX119" s="451">
        <v>2.8</v>
      </c>
      <c r="AY119" s="442">
        <v>10308</v>
      </c>
      <c r="AZ119" s="451">
        <v>4.0199999999999996</v>
      </c>
      <c r="BA119" s="452"/>
      <c r="BB119" s="449" t="s">
        <v>207</v>
      </c>
      <c r="BC119" s="453" t="s">
        <v>207</v>
      </c>
      <c r="BD119" s="450">
        <v>2020</v>
      </c>
      <c r="BE119" s="442">
        <v>9795</v>
      </c>
      <c r="BF119" s="451">
        <v>10.8</v>
      </c>
      <c r="BG119" s="442">
        <v>9244</v>
      </c>
      <c r="BH119" s="451">
        <v>13.92</v>
      </c>
      <c r="BI119" s="452"/>
      <c r="BJ119" s="449" t="s">
        <v>207</v>
      </c>
      <c r="BK119" s="453" t="s">
        <v>207</v>
      </c>
      <c r="BL119" s="450">
        <v>2021</v>
      </c>
      <c r="BM119" s="442">
        <v>9273</v>
      </c>
      <c r="BN119" s="451">
        <v>15.56</v>
      </c>
      <c r="BO119" s="442">
        <v>9205</v>
      </c>
      <c r="BP119" s="451">
        <v>14.29</v>
      </c>
      <c r="BQ119" s="452"/>
      <c r="BR119" s="449" t="s">
        <v>207</v>
      </c>
      <c r="BS119" s="453" t="s">
        <v>207</v>
      </c>
      <c r="BT119" s="454" t="s">
        <v>723</v>
      </c>
      <c r="BU119" s="465" t="s">
        <v>765</v>
      </c>
      <c r="BV119" s="455" t="s">
        <v>724</v>
      </c>
      <c r="BW119" s="456" t="s">
        <v>1697</v>
      </c>
      <c r="BX119" s="457">
        <v>2018</v>
      </c>
      <c r="BY119" s="441"/>
      <c r="BZ119" s="441"/>
      <c r="CA119" s="448"/>
      <c r="CB119" s="449"/>
      <c r="CC119" s="450">
        <v>2021</v>
      </c>
      <c r="CD119" s="442"/>
      <c r="CE119" s="451" t="s">
        <v>207</v>
      </c>
      <c r="CF119" s="442"/>
      <c r="CG119" s="451" t="s">
        <v>207</v>
      </c>
      <c r="CH119" s="452"/>
      <c r="CI119" s="449" t="s">
        <v>207</v>
      </c>
      <c r="CJ119" s="453"/>
      <c r="CK119" s="450">
        <v>2019</v>
      </c>
      <c r="CL119" s="442"/>
      <c r="CM119" s="451" t="s">
        <v>207</v>
      </c>
      <c r="CN119" s="442" t="s">
        <v>207</v>
      </c>
      <c r="CO119" s="451" t="s">
        <v>207</v>
      </c>
      <c r="CP119" s="452"/>
      <c r="CQ119" s="449" t="s">
        <v>207</v>
      </c>
      <c r="CR119" s="453" t="s">
        <v>207</v>
      </c>
      <c r="CS119" s="450">
        <v>2020</v>
      </c>
      <c r="CT119" s="442"/>
      <c r="CU119" s="451" t="s">
        <v>207</v>
      </c>
      <c r="CV119" s="442" t="s">
        <v>207</v>
      </c>
      <c r="CW119" s="451" t="s">
        <v>207</v>
      </c>
      <c r="CX119" s="452"/>
      <c r="CY119" s="449" t="s">
        <v>207</v>
      </c>
      <c r="CZ119" s="453" t="s">
        <v>207</v>
      </c>
      <c r="DA119" s="450">
        <v>2021</v>
      </c>
      <c r="DB119" s="442"/>
      <c r="DC119" s="451" t="s">
        <v>207</v>
      </c>
      <c r="DD119" s="442" t="s">
        <v>207</v>
      </c>
      <c r="DE119" s="451" t="s">
        <v>207</v>
      </c>
      <c r="DF119" s="452"/>
      <c r="DG119" s="449" t="s">
        <v>207</v>
      </c>
      <c r="DH119" s="453" t="s">
        <v>207</v>
      </c>
      <c r="DI119" s="454" t="s">
        <v>207</v>
      </c>
      <c r="DJ119" s="465" t="s">
        <v>207</v>
      </c>
      <c r="DK119" s="455" t="s">
        <v>207</v>
      </c>
      <c r="DL119" s="456"/>
    </row>
    <row r="120" spans="1:116">
      <c r="A120" s="458" t="s">
        <v>1698</v>
      </c>
      <c r="B120" s="459" t="s">
        <v>1699</v>
      </c>
      <c r="C120" s="434">
        <v>2019</v>
      </c>
      <c r="D120" s="434" t="s">
        <v>716</v>
      </c>
      <c r="E120" s="460">
        <v>1047155</v>
      </c>
      <c r="F120" s="435">
        <v>1047155</v>
      </c>
      <c r="G120" s="436">
        <v>44771</v>
      </c>
      <c r="H120" s="461" t="s">
        <v>1700</v>
      </c>
      <c r="I120" s="462" t="s">
        <v>1699</v>
      </c>
      <c r="J120" s="463" t="s">
        <v>1701</v>
      </c>
      <c r="K120" s="464" t="s">
        <v>1699</v>
      </c>
      <c r="L120" s="462" t="s">
        <v>1701</v>
      </c>
      <c r="M120" s="463" t="s">
        <v>1700</v>
      </c>
      <c r="N120" s="461" t="s">
        <v>48</v>
      </c>
      <c r="O120" s="463" t="s">
        <v>54</v>
      </c>
      <c r="P120" s="437" t="s">
        <v>719</v>
      </c>
      <c r="Q120" s="438"/>
      <c r="R120" s="438"/>
      <c r="S120" s="439"/>
      <c r="T120" s="440">
        <v>3372.7490258939997</v>
      </c>
      <c r="U120" s="441">
        <v>9</v>
      </c>
      <c r="V120" s="441">
        <v>1</v>
      </c>
      <c r="W120" s="442"/>
      <c r="X120" s="443">
        <v>2019</v>
      </c>
      <c r="Y120" s="434">
        <v>2021</v>
      </c>
      <c r="Z120" s="444">
        <v>2021</v>
      </c>
      <c r="AA120" s="445"/>
      <c r="AB120" s="463"/>
      <c r="AC120" s="446" t="s">
        <v>705</v>
      </c>
      <c r="AD120" s="462" t="s">
        <v>1702</v>
      </c>
      <c r="AE120" s="462" t="s">
        <v>1703</v>
      </c>
      <c r="AF120" s="463" t="s">
        <v>1704</v>
      </c>
      <c r="AG120" s="446"/>
      <c r="AH120" s="463"/>
      <c r="AI120" s="447">
        <v>2018</v>
      </c>
      <c r="AJ120" s="441">
        <v>8004</v>
      </c>
      <c r="AK120" s="441">
        <v>7980</v>
      </c>
      <c r="AL120" s="448"/>
      <c r="AM120" s="449"/>
      <c r="AN120" s="450">
        <v>2021</v>
      </c>
      <c r="AO120" s="442">
        <v>7924</v>
      </c>
      <c r="AP120" s="451">
        <v>0.99</v>
      </c>
      <c r="AQ120" s="442">
        <v>7900</v>
      </c>
      <c r="AR120" s="451">
        <v>1</v>
      </c>
      <c r="AS120" s="452"/>
      <c r="AT120" s="449"/>
      <c r="AU120" s="453"/>
      <c r="AV120" s="450">
        <v>2019</v>
      </c>
      <c r="AW120" s="442">
        <v>7940</v>
      </c>
      <c r="AX120" s="451">
        <v>0.79</v>
      </c>
      <c r="AY120" s="442">
        <v>7587</v>
      </c>
      <c r="AZ120" s="451">
        <v>4.92</v>
      </c>
      <c r="BA120" s="452"/>
      <c r="BB120" s="449" t="s">
        <v>207</v>
      </c>
      <c r="BC120" s="453" t="s">
        <v>207</v>
      </c>
      <c r="BD120" s="450">
        <v>2020</v>
      </c>
      <c r="BE120" s="442">
        <v>7352</v>
      </c>
      <c r="BF120" s="451">
        <v>8.14</v>
      </c>
      <c r="BG120" s="442">
        <v>6913</v>
      </c>
      <c r="BH120" s="451">
        <v>13.37</v>
      </c>
      <c r="BI120" s="452"/>
      <c r="BJ120" s="449" t="s">
        <v>207</v>
      </c>
      <c r="BK120" s="453" t="s">
        <v>207</v>
      </c>
      <c r="BL120" s="450">
        <v>2021</v>
      </c>
      <c r="BM120" s="442">
        <v>7038</v>
      </c>
      <c r="BN120" s="451">
        <v>12.06</v>
      </c>
      <c r="BO120" s="442">
        <v>7016</v>
      </c>
      <c r="BP120" s="451">
        <v>12.08</v>
      </c>
      <c r="BQ120" s="452"/>
      <c r="BR120" s="449" t="s">
        <v>207</v>
      </c>
      <c r="BS120" s="453" t="s">
        <v>207</v>
      </c>
      <c r="BT120" s="454" t="s">
        <v>723</v>
      </c>
      <c r="BU120" s="465" t="s">
        <v>765</v>
      </c>
      <c r="BV120" s="455" t="s">
        <v>733</v>
      </c>
      <c r="BW120" s="456" t="s">
        <v>1705</v>
      </c>
      <c r="BX120" s="457">
        <v>2018</v>
      </c>
      <c r="BY120" s="441"/>
      <c r="BZ120" s="441"/>
      <c r="CA120" s="448"/>
      <c r="CB120" s="449"/>
      <c r="CC120" s="450">
        <v>2021</v>
      </c>
      <c r="CD120" s="442"/>
      <c r="CE120" s="451" t="s">
        <v>207</v>
      </c>
      <c r="CF120" s="442"/>
      <c r="CG120" s="451" t="s">
        <v>207</v>
      </c>
      <c r="CH120" s="452"/>
      <c r="CI120" s="449" t="s">
        <v>207</v>
      </c>
      <c r="CJ120" s="453"/>
      <c r="CK120" s="450">
        <v>2019</v>
      </c>
      <c r="CL120" s="442"/>
      <c r="CM120" s="451" t="s">
        <v>207</v>
      </c>
      <c r="CN120" s="442" t="s">
        <v>207</v>
      </c>
      <c r="CO120" s="451" t="s">
        <v>207</v>
      </c>
      <c r="CP120" s="452"/>
      <c r="CQ120" s="449" t="s">
        <v>207</v>
      </c>
      <c r="CR120" s="453" t="s">
        <v>207</v>
      </c>
      <c r="CS120" s="450">
        <v>2020</v>
      </c>
      <c r="CT120" s="442"/>
      <c r="CU120" s="451" t="s">
        <v>207</v>
      </c>
      <c r="CV120" s="442" t="s">
        <v>207</v>
      </c>
      <c r="CW120" s="451" t="s">
        <v>207</v>
      </c>
      <c r="CX120" s="452"/>
      <c r="CY120" s="449" t="s">
        <v>207</v>
      </c>
      <c r="CZ120" s="453" t="s">
        <v>207</v>
      </c>
      <c r="DA120" s="450">
        <v>2021</v>
      </c>
      <c r="DB120" s="442"/>
      <c r="DC120" s="451" t="s">
        <v>207</v>
      </c>
      <c r="DD120" s="442" t="s">
        <v>207</v>
      </c>
      <c r="DE120" s="451" t="s">
        <v>207</v>
      </c>
      <c r="DF120" s="452"/>
      <c r="DG120" s="449" t="s">
        <v>207</v>
      </c>
      <c r="DH120" s="453" t="s">
        <v>207</v>
      </c>
      <c r="DI120" s="454" t="s">
        <v>207</v>
      </c>
      <c r="DJ120" s="465" t="s">
        <v>207</v>
      </c>
      <c r="DK120" s="455" t="s">
        <v>207</v>
      </c>
      <c r="DL120" s="456"/>
    </row>
    <row r="121" spans="1:116">
      <c r="A121" s="458" t="s">
        <v>1706</v>
      </c>
      <c r="B121" s="459" t="s">
        <v>1707</v>
      </c>
      <c r="C121" s="434">
        <v>2019</v>
      </c>
      <c r="D121" s="434" t="s">
        <v>716</v>
      </c>
      <c r="E121" s="460">
        <v>1081157</v>
      </c>
      <c r="F121" s="435">
        <v>1081157</v>
      </c>
      <c r="G121" s="436">
        <v>44755</v>
      </c>
      <c r="H121" s="461" t="s">
        <v>1708</v>
      </c>
      <c r="I121" s="462" t="s">
        <v>1707</v>
      </c>
      <c r="J121" s="463" t="s">
        <v>1709</v>
      </c>
      <c r="K121" s="464" t="s">
        <v>1707</v>
      </c>
      <c r="L121" s="462" t="s">
        <v>1709</v>
      </c>
      <c r="M121" s="463" t="s">
        <v>1708</v>
      </c>
      <c r="N121" s="461" t="s">
        <v>93</v>
      </c>
      <c r="O121" s="463" t="s">
        <v>94</v>
      </c>
      <c r="P121" s="437" t="s">
        <v>719</v>
      </c>
      <c r="Q121" s="438"/>
      <c r="R121" s="438"/>
      <c r="S121" s="439"/>
      <c r="T121" s="440">
        <v>4283.5267859999994</v>
      </c>
      <c r="U121" s="441">
        <v>3</v>
      </c>
      <c r="V121" s="441">
        <v>1</v>
      </c>
      <c r="W121" s="442"/>
      <c r="X121" s="443">
        <v>2019</v>
      </c>
      <c r="Y121" s="434">
        <v>2021</v>
      </c>
      <c r="Z121" s="444">
        <v>2021</v>
      </c>
      <c r="AA121" s="445" t="s">
        <v>705</v>
      </c>
      <c r="AB121" s="463" t="s">
        <v>1710</v>
      </c>
      <c r="AC121" s="446"/>
      <c r="AD121" s="462"/>
      <c r="AE121" s="462"/>
      <c r="AF121" s="463"/>
      <c r="AG121" s="446"/>
      <c r="AH121" s="463"/>
      <c r="AI121" s="447">
        <v>2018</v>
      </c>
      <c r="AJ121" s="441">
        <v>9022</v>
      </c>
      <c r="AK121" s="441">
        <v>8816</v>
      </c>
      <c r="AL121" s="448">
        <v>43.18</v>
      </c>
      <c r="AM121" s="449" t="s">
        <v>944</v>
      </c>
      <c r="AN121" s="450">
        <v>2021</v>
      </c>
      <c r="AO121" s="442">
        <v>8940</v>
      </c>
      <c r="AP121" s="451">
        <v>0.9</v>
      </c>
      <c r="AQ121" s="442">
        <v>8740</v>
      </c>
      <c r="AR121" s="451">
        <v>0.86</v>
      </c>
      <c r="AS121" s="452">
        <v>42.79</v>
      </c>
      <c r="AT121" s="449" t="s">
        <v>944</v>
      </c>
      <c r="AU121" s="453">
        <v>0.9</v>
      </c>
      <c r="AV121" s="450">
        <v>2019</v>
      </c>
      <c r="AW121" s="442">
        <v>8482</v>
      </c>
      <c r="AX121" s="451">
        <v>5.98</v>
      </c>
      <c r="AY121" s="442">
        <v>8172</v>
      </c>
      <c r="AZ121" s="451">
        <v>7.3</v>
      </c>
      <c r="BA121" s="452">
        <v>40.6</v>
      </c>
      <c r="BB121" s="449" t="s">
        <v>944</v>
      </c>
      <c r="BC121" s="453">
        <v>5.97</v>
      </c>
      <c r="BD121" s="450">
        <v>2020</v>
      </c>
      <c r="BE121" s="442">
        <v>6933</v>
      </c>
      <c r="BF121" s="451">
        <v>23.15</v>
      </c>
      <c r="BG121" s="442">
        <v>6497</v>
      </c>
      <c r="BH121" s="451">
        <v>26.3</v>
      </c>
      <c r="BI121" s="452">
        <v>33.21</v>
      </c>
      <c r="BJ121" s="449" t="s">
        <v>944</v>
      </c>
      <c r="BK121" s="453">
        <v>23.08</v>
      </c>
      <c r="BL121" s="450">
        <v>2021</v>
      </c>
      <c r="BM121" s="442">
        <v>7667</v>
      </c>
      <c r="BN121" s="451">
        <v>15.01</v>
      </c>
      <c r="BO121" s="442">
        <v>7606</v>
      </c>
      <c r="BP121" s="451">
        <v>13.72</v>
      </c>
      <c r="BQ121" s="452">
        <v>36.68</v>
      </c>
      <c r="BR121" s="449" t="s">
        <v>944</v>
      </c>
      <c r="BS121" s="453">
        <v>15.05</v>
      </c>
      <c r="BT121" s="454" t="s">
        <v>723</v>
      </c>
      <c r="BU121" s="465" t="s">
        <v>765</v>
      </c>
      <c r="BV121" s="455" t="s">
        <v>724</v>
      </c>
      <c r="BW121" s="456" t="s">
        <v>1711</v>
      </c>
      <c r="BX121" s="457">
        <v>2018</v>
      </c>
      <c r="BY121" s="441"/>
      <c r="BZ121" s="441"/>
      <c r="CA121" s="448"/>
      <c r="CB121" s="449"/>
      <c r="CC121" s="450">
        <v>2021</v>
      </c>
      <c r="CD121" s="442"/>
      <c r="CE121" s="451" t="s">
        <v>207</v>
      </c>
      <c r="CF121" s="442"/>
      <c r="CG121" s="451" t="s">
        <v>207</v>
      </c>
      <c r="CH121" s="452"/>
      <c r="CI121" s="449" t="s">
        <v>207</v>
      </c>
      <c r="CJ121" s="453"/>
      <c r="CK121" s="450">
        <v>2019</v>
      </c>
      <c r="CL121" s="442"/>
      <c r="CM121" s="451" t="s">
        <v>207</v>
      </c>
      <c r="CN121" s="442" t="s">
        <v>207</v>
      </c>
      <c r="CO121" s="451" t="s">
        <v>207</v>
      </c>
      <c r="CP121" s="452"/>
      <c r="CQ121" s="449" t="s">
        <v>207</v>
      </c>
      <c r="CR121" s="453" t="s">
        <v>207</v>
      </c>
      <c r="CS121" s="450">
        <v>2020</v>
      </c>
      <c r="CT121" s="442"/>
      <c r="CU121" s="451" t="s">
        <v>207</v>
      </c>
      <c r="CV121" s="442" t="s">
        <v>207</v>
      </c>
      <c r="CW121" s="451" t="s">
        <v>207</v>
      </c>
      <c r="CX121" s="452"/>
      <c r="CY121" s="449" t="s">
        <v>207</v>
      </c>
      <c r="CZ121" s="453" t="s">
        <v>207</v>
      </c>
      <c r="DA121" s="450">
        <v>2021</v>
      </c>
      <c r="DB121" s="442"/>
      <c r="DC121" s="451" t="s">
        <v>207</v>
      </c>
      <c r="DD121" s="442" t="s">
        <v>207</v>
      </c>
      <c r="DE121" s="451" t="s">
        <v>207</v>
      </c>
      <c r="DF121" s="452"/>
      <c r="DG121" s="449" t="s">
        <v>207</v>
      </c>
      <c r="DH121" s="453" t="s">
        <v>207</v>
      </c>
      <c r="DI121" s="454" t="s">
        <v>207</v>
      </c>
      <c r="DJ121" s="465" t="s">
        <v>207</v>
      </c>
      <c r="DK121" s="455" t="s">
        <v>207</v>
      </c>
      <c r="DL121" s="456"/>
    </row>
    <row r="122" spans="1:116">
      <c r="A122" s="458" t="s">
        <v>1712</v>
      </c>
      <c r="B122" s="459" t="s">
        <v>1713</v>
      </c>
      <c r="C122" s="434">
        <v>2019</v>
      </c>
      <c r="D122" s="434" t="s">
        <v>716</v>
      </c>
      <c r="E122" s="460">
        <v>1069159</v>
      </c>
      <c r="F122" s="435">
        <v>1069159</v>
      </c>
      <c r="G122" s="436">
        <v>44773</v>
      </c>
      <c r="H122" s="461" t="s">
        <v>1714</v>
      </c>
      <c r="I122" s="462" t="s">
        <v>1713</v>
      </c>
      <c r="J122" s="463" t="s">
        <v>1715</v>
      </c>
      <c r="K122" s="464" t="s">
        <v>1713</v>
      </c>
      <c r="L122" s="462" t="s">
        <v>1715</v>
      </c>
      <c r="M122" s="463" t="s">
        <v>1714</v>
      </c>
      <c r="N122" s="461" t="s">
        <v>77</v>
      </c>
      <c r="O122" s="463" t="s">
        <v>79</v>
      </c>
      <c r="P122" s="437" t="s">
        <v>719</v>
      </c>
      <c r="Q122" s="438"/>
      <c r="R122" s="438"/>
      <c r="S122" s="439"/>
      <c r="T122" s="440">
        <v>2151.8861520000005</v>
      </c>
      <c r="U122" s="441">
        <v>2</v>
      </c>
      <c r="V122" s="441">
        <v>1</v>
      </c>
      <c r="W122" s="442"/>
      <c r="X122" s="443">
        <v>2019</v>
      </c>
      <c r="Y122" s="434">
        <v>2021</v>
      </c>
      <c r="Z122" s="444">
        <v>2021</v>
      </c>
      <c r="AA122" s="445"/>
      <c r="AB122" s="463"/>
      <c r="AC122" s="446" t="s">
        <v>705</v>
      </c>
      <c r="AD122" s="462" t="s">
        <v>1716</v>
      </c>
      <c r="AE122" s="462" t="s">
        <v>1717</v>
      </c>
      <c r="AF122" s="463" t="s">
        <v>1718</v>
      </c>
      <c r="AG122" s="446"/>
      <c r="AH122" s="463"/>
      <c r="AI122" s="447">
        <v>2018</v>
      </c>
      <c r="AJ122" s="441">
        <v>9415</v>
      </c>
      <c r="AK122" s="441">
        <v>9172</v>
      </c>
      <c r="AL122" s="448"/>
      <c r="AM122" s="449" t="s">
        <v>1719</v>
      </c>
      <c r="AN122" s="450">
        <v>2021</v>
      </c>
      <c r="AO122" s="442">
        <v>9400</v>
      </c>
      <c r="AP122" s="451">
        <v>0.15</v>
      </c>
      <c r="AQ122" s="442">
        <v>9100</v>
      </c>
      <c r="AR122" s="451">
        <v>0.78</v>
      </c>
      <c r="AS122" s="452"/>
      <c r="AT122" s="449" t="s">
        <v>1719</v>
      </c>
      <c r="AU122" s="453">
        <v>1.85</v>
      </c>
      <c r="AV122" s="450">
        <v>2019</v>
      </c>
      <c r="AW122" s="442">
        <v>9206</v>
      </c>
      <c r="AX122" s="451">
        <v>2.21</v>
      </c>
      <c r="AY122" s="442">
        <v>8845</v>
      </c>
      <c r="AZ122" s="451">
        <v>3.56</v>
      </c>
      <c r="BA122" s="452"/>
      <c r="BB122" s="449" t="s">
        <v>1719</v>
      </c>
      <c r="BC122" s="453" t="s">
        <v>207</v>
      </c>
      <c r="BD122" s="450">
        <v>2020</v>
      </c>
      <c r="BE122" s="442">
        <v>10763</v>
      </c>
      <c r="BF122" s="451">
        <v>-14.32</v>
      </c>
      <c r="BG122" s="442">
        <v>10180</v>
      </c>
      <c r="BH122" s="451">
        <v>-10.99</v>
      </c>
      <c r="BI122" s="452"/>
      <c r="BJ122" s="449" t="s">
        <v>1719</v>
      </c>
      <c r="BK122" s="453" t="s">
        <v>207</v>
      </c>
      <c r="BL122" s="450">
        <v>2021</v>
      </c>
      <c r="BM122" s="442">
        <v>3913</v>
      </c>
      <c r="BN122" s="451">
        <v>58.43</v>
      </c>
      <c r="BO122" s="442">
        <v>3883</v>
      </c>
      <c r="BP122" s="451">
        <v>57.66</v>
      </c>
      <c r="BQ122" s="452"/>
      <c r="BR122" s="449" t="s">
        <v>207</v>
      </c>
      <c r="BS122" s="453" t="s">
        <v>207</v>
      </c>
      <c r="BT122" s="454" t="s">
        <v>723</v>
      </c>
      <c r="BU122" s="465" t="s">
        <v>765</v>
      </c>
      <c r="BV122" s="455" t="s">
        <v>724</v>
      </c>
      <c r="BW122" s="456"/>
      <c r="BX122" s="457">
        <v>2018</v>
      </c>
      <c r="BY122" s="441"/>
      <c r="BZ122" s="441"/>
      <c r="CA122" s="448"/>
      <c r="CB122" s="449"/>
      <c r="CC122" s="450">
        <v>2021</v>
      </c>
      <c r="CD122" s="442"/>
      <c r="CE122" s="451" t="s">
        <v>207</v>
      </c>
      <c r="CF122" s="442"/>
      <c r="CG122" s="451" t="s">
        <v>207</v>
      </c>
      <c r="CH122" s="452"/>
      <c r="CI122" s="449" t="s">
        <v>207</v>
      </c>
      <c r="CJ122" s="453"/>
      <c r="CK122" s="450">
        <v>2019</v>
      </c>
      <c r="CL122" s="442"/>
      <c r="CM122" s="451" t="s">
        <v>207</v>
      </c>
      <c r="CN122" s="442" t="s">
        <v>207</v>
      </c>
      <c r="CO122" s="451" t="s">
        <v>207</v>
      </c>
      <c r="CP122" s="452"/>
      <c r="CQ122" s="449" t="s">
        <v>207</v>
      </c>
      <c r="CR122" s="453" t="s">
        <v>207</v>
      </c>
      <c r="CS122" s="450">
        <v>2020</v>
      </c>
      <c r="CT122" s="442"/>
      <c r="CU122" s="451" t="s">
        <v>207</v>
      </c>
      <c r="CV122" s="442" t="s">
        <v>207</v>
      </c>
      <c r="CW122" s="451" t="s">
        <v>207</v>
      </c>
      <c r="CX122" s="452"/>
      <c r="CY122" s="449" t="s">
        <v>207</v>
      </c>
      <c r="CZ122" s="453" t="s">
        <v>207</v>
      </c>
      <c r="DA122" s="450">
        <v>2021</v>
      </c>
      <c r="DB122" s="442"/>
      <c r="DC122" s="451" t="s">
        <v>207</v>
      </c>
      <c r="DD122" s="442" t="s">
        <v>207</v>
      </c>
      <c r="DE122" s="451" t="s">
        <v>207</v>
      </c>
      <c r="DF122" s="452"/>
      <c r="DG122" s="449" t="s">
        <v>207</v>
      </c>
      <c r="DH122" s="453" t="s">
        <v>207</v>
      </c>
      <c r="DI122" s="454" t="s">
        <v>207</v>
      </c>
      <c r="DJ122" s="465" t="s">
        <v>207</v>
      </c>
      <c r="DK122" s="455" t="s">
        <v>207</v>
      </c>
      <c r="DL122" s="456"/>
    </row>
    <row r="123" spans="1:116">
      <c r="A123" s="458" t="s">
        <v>1720</v>
      </c>
      <c r="B123" s="459" t="s">
        <v>1721</v>
      </c>
      <c r="C123" s="434">
        <v>2019</v>
      </c>
      <c r="D123" s="434" t="s">
        <v>716</v>
      </c>
      <c r="E123" s="460">
        <v>1039160</v>
      </c>
      <c r="F123" s="435">
        <v>1039160</v>
      </c>
      <c r="G123" s="436">
        <v>44773</v>
      </c>
      <c r="H123" s="461" t="s">
        <v>1722</v>
      </c>
      <c r="I123" s="462" t="s">
        <v>1721</v>
      </c>
      <c r="J123" s="463" t="s">
        <v>1723</v>
      </c>
      <c r="K123" s="464" t="s">
        <v>1721</v>
      </c>
      <c r="L123" s="462" t="s">
        <v>1723</v>
      </c>
      <c r="M123" s="463" t="s">
        <v>1722</v>
      </c>
      <c r="N123" s="461" t="s">
        <v>42</v>
      </c>
      <c r="O123" s="463" t="s">
        <v>45</v>
      </c>
      <c r="P123" s="437" t="s">
        <v>719</v>
      </c>
      <c r="Q123" s="438"/>
      <c r="R123" s="438"/>
      <c r="S123" s="439"/>
      <c r="T123" s="440">
        <v>3871.0454160000004</v>
      </c>
      <c r="U123" s="441">
        <v>2</v>
      </c>
      <c r="V123" s="441">
        <v>1</v>
      </c>
      <c r="W123" s="442"/>
      <c r="X123" s="443">
        <v>2019</v>
      </c>
      <c r="Y123" s="434">
        <v>2021</v>
      </c>
      <c r="Z123" s="444">
        <v>2021</v>
      </c>
      <c r="AA123" s="445"/>
      <c r="AB123" s="463"/>
      <c r="AC123" s="446" t="s">
        <v>705</v>
      </c>
      <c r="AD123" s="462" t="s">
        <v>1716</v>
      </c>
      <c r="AE123" s="462" t="s">
        <v>1717</v>
      </c>
      <c r="AF123" s="463" t="s">
        <v>1724</v>
      </c>
      <c r="AG123" s="446"/>
      <c r="AH123" s="463"/>
      <c r="AI123" s="447">
        <v>2018</v>
      </c>
      <c r="AJ123" s="441">
        <v>8716</v>
      </c>
      <c r="AK123" s="441">
        <v>8489</v>
      </c>
      <c r="AL123" s="448">
        <v>2.4900000000000002</v>
      </c>
      <c r="AM123" s="449" t="s">
        <v>1725</v>
      </c>
      <c r="AN123" s="450">
        <v>2021</v>
      </c>
      <c r="AO123" s="442">
        <v>8700</v>
      </c>
      <c r="AP123" s="451">
        <v>0.18</v>
      </c>
      <c r="AQ123" s="442">
        <v>8400</v>
      </c>
      <c r="AR123" s="451">
        <v>1.04</v>
      </c>
      <c r="AS123" s="452">
        <v>2.4500000000000002</v>
      </c>
      <c r="AT123" s="449" t="s">
        <v>1725</v>
      </c>
      <c r="AU123" s="453">
        <v>1.6</v>
      </c>
      <c r="AV123" s="450">
        <v>2019</v>
      </c>
      <c r="AW123" s="442">
        <v>8539</v>
      </c>
      <c r="AX123" s="451">
        <v>2.0299999999999998</v>
      </c>
      <c r="AY123" s="442">
        <v>8201</v>
      </c>
      <c r="AZ123" s="451">
        <v>3.39</v>
      </c>
      <c r="BA123" s="452">
        <v>2.44</v>
      </c>
      <c r="BB123" s="449" t="s">
        <v>1725</v>
      </c>
      <c r="BC123" s="453">
        <v>2</v>
      </c>
      <c r="BD123" s="450">
        <v>2020</v>
      </c>
      <c r="BE123" s="442">
        <v>8410</v>
      </c>
      <c r="BF123" s="451">
        <v>3.51</v>
      </c>
      <c r="BG123" s="442">
        <v>7855</v>
      </c>
      <c r="BH123" s="451">
        <v>7.46</v>
      </c>
      <c r="BI123" s="452">
        <v>2.4</v>
      </c>
      <c r="BJ123" s="449" t="s">
        <v>1725</v>
      </c>
      <c r="BK123" s="453">
        <v>3.61</v>
      </c>
      <c r="BL123" s="450">
        <v>2021</v>
      </c>
      <c r="BM123" s="442">
        <v>7012</v>
      </c>
      <c r="BN123" s="451">
        <v>19.55</v>
      </c>
      <c r="BO123" s="442">
        <v>6952</v>
      </c>
      <c r="BP123" s="451">
        <v>18.100000000000001</v>
      </c>
      <c r="BQ123" s="452">
        <v>1.01</v>
      </c>
      <c r="BR123" s="449" t="s">
        <v>1725</v>
      </c>
      <c r="BS123" s="453">
        <v>59.43</v>
      </c>
      <c r="BT123" s="454" t="s">
        <v>723</v>
      </c>
      <c r="BU123" s="465" t="s">
        <v>765</v>
      </c>
      <c r="BV123" s="455" t="s">
        <v>724</v>
      </c>
      <c r="BW123" s="456" t="s">
        <v>1726</v>
      </c>
      <c r="BX123" s="457">
        <v>2018</v>
      </c>
      <c r="BY123" s="441"/>
      <c r="BZ123" s="441"/>
      <c r="CA123" s="448"/>
      <c r="CB123" s="449"/>
      <c r="CC123" s="450">
        <v>2021</v>
      </c>
      <c r="CD123" s="442"/>
      <c r="CE123" s="451" t="s">
        <v>207</v>
      </c>
      <c r="CF123" s="442"/>
      <c r="CG123" s="451" t="s">
        <v>207</v>
      </c>
      <c r="CH123" s="452"/>
      <c r="CI123" s="449" t="s">
        <v>207</v>
      </c>
      <c r="CJ123" s="453"/>
      <c r="CK123" s="450">
        <v>2019</v>
      </c>
      <c r="CL123" s="442"/>
      <c r="CM123" s="451" t="s">
        <v>207</v>
      </c>
      <c r="CN123" s="442" t="s">
        <v>207</v>
      </c>
      <c r="CO123" s="451" t="s">
        <v>207</v>
      </c>
      <c r="CP123" s="452"/>
      <c r="CQ123" s="449" t="s">
        <v>207</v>
      </c>
      <c r="CR123" s="453" t="s">
        <v>207</v>
      </c>
      <c r="CS123" s="450">
        <v>2020</v>
      </c>
      <c r="CT123" s="442"/>
      <c r="CU123" s="451" t="s">
        <v>207</v>
      </c>
      <c r="CV123" s="442" t="s">
        <v>207</v>
      </c>
      <c r="CW123" s="451" t="s">
        <v>207</v>
      </c>
      <c r="CX123" s="452"/>
      <c r="CY123" s="449" t="s">
        <v>207</v>
      </c>
      <c r="CZ123" s="453" t="s">
        <v>207</v>
      </c>
      <c r="DA123" s="450">
        <v>2021</v>
      </c>
      <c r="DB123" s="442"/>
      <c r="DC123" s="451" t="s">
        <v>207</v>
      </c>
      <c r="DD123" s="442" t="s">
        <v>207</v>
      </c>
      <c r="DE123" s="451" t="s">
        <v>207</v>
      </c>
      <c r="DF123" s="452"/>
      <c r="DG123" s="449" t="s">
        <v>207</v>
      </c>
      <c r="DH123" s="453" t="s">
        <v>207</v>
      </c>
      <c r="DI123" s="454" t="s">
        <v>207</v>
      </c>
      <c r="DJ123" s="465" t="s">
        <v>207</v>
      </c>
      <c r="DK123" s="455" t="s">
        <v>207</v>
      </c>
      <c r="DL123" s="456"/>
    </row>
    <row r="124" spans="1:116">
      <c r="A124" s="458" t="s">
        <v>1727</v>
      </c>
      <c r="B124" s="459" t="s">
        <v>1728</v>
      </c>
      <c r="C124" s="434">
        <v>2019</v>
      </c>
      <c r="D124" s="434" t="s">
        <v>1729</v>
      </c>
      <c r="E124" s="460">
        <v>2050161</v>
      </c>
      <c r="F124" s="435">
        <v>2050161</v>
      </c>
      <c r="G124" s="436">
        <v>44771</v>
      </c>
      <c r="H124" s="461" t="s">
        <v>1730</v>
      </c>
      <c r="I124" s="462" t="s">
        <v>1728</v>
      </c>
      <c r="J124" s="463" t="s">
        <v>1731</v>
      </c>
      <c r="K124" s="464" t="s">
        <v>1728</v>
      </c>
      <c r="L124" s="462" t="s">
        <v>1731</v>
      </c>
      <c r="M124" s="463" t="s">
        <v>1732</v>
      </c>
      <c r="N124" s="461" t="s">
        <v>57</v>
      </c>
      <c r="O124" s="463" t="s">
        <v>64</v>
      </c>
      <c r="P124" s="437"/>
      <c r="Q124" s="438" t="s">
        <v>704</v>
      </c>
      <c r="R124" s="438" t="s">
        <v>753</v>
      </c>
      <c r="S124" s="439"/>
      <c r="T124" s="440">
        <v>5913.547488600002</v>
      </c>
      <c r="U124" s="441">
        <v>59</v>
      </c>
      <c r="V124" s="441">
        <v>0</v>
      </c>
      <c r="W124" s="442">
        <v>129</v>
      </c>
      <c r="X124" s="443">
        <v>2019</v>
      </c>
      <c r="Y124" s="434">
        <v>2021</v>
      </c>
      <c r="Z124" s="444">
        <v>2021</v>
      </c>
      <c r="AA124" s="445"/>
      <c r="AB124" s="463"/>
      <c r="AC124" s="446" t="s">
        <v>705</v>
      </c>
      <c r="AD124" s="462" t="s">
        <v>1733</v>
      </c>
      <c r="AE124" s="462" t="s">
        <v>1732</v>
      </c>
      <c r="AF124" s="463" t="s">
        <v>1734</v>
      </c>
      <c r="AG124" s="446"/>
      <c r="AH124" s="463"/>
      <c r="AI124" s="447">
        <v>2018</v>
      </c>
      <c r="AJ124" s="441">
        <v>13735</v>
      </c>
      <c r="AK124" s="441">
        <v>13377</v>
      </c>
      <c r="AL124" s="448">
        <v>149.01</v>
      </c>
      <c r="AM124" s="449" t="s">
        <v>764</v>
      </c>
      <c r="AN124" s="450">
        <v>2021</v>
      </c>
      <c r="AO124" s="442">
        <v>11178</v>
      </c>
      <c r="AP124" s="451">
        <v>18.61</v>
      </c>
      <c r="AQ124" s="442">
        <v>10880</v>
      </c>
      <c r="AR124" s="451">
        <v>18.66</v>
      </c>
      <c r="AS124" s="452">
        <v>121.27</v>
      </c>
      <c r="AT124" s="449" t="s">
        <v>764</v>
      </c>
      <c r="AU124" s="453">
        <v>18.61</v>
      </c>
      <c r="AV124" s="450">
        <v>2019</v>
      </c>
      <c r="AW124" s="442">
        <v>11247</v>
      </c>
      <c r="AX124" s="451">
        <v>18.11</v>
      </c>
      <c r="AY124" s="442">
        <v>10764</v>
      </c>
      <c r="AZ124" s="451">
        <v>19.53</v>
      </c>
      <c r="BA124" s="452">
        <v>122.02</v>
      </c>
      <c r="BB124" s="449" t="s">
        <v>764</v>
      </c>
      <c r="BC124" s="453">
        <v>18.11</v>
      </c>
      <c r="BD124" s="450">
        <v>2020</v>
      </c>
      <c r="BE124" s="442">
        <v>10766</v>
      </c>
      <c r="BF124" s="451">
        <v>21.61</v>
      </c>
      <c r="BG124" s="442">
        <v>10008</v>
      </c>
      <c r="BH124" s="451">
        <v>25.18</v>
      </c>
      <c r="BI124" s="452">
        <v>144.16999999999999</v>
      </c>
      <c r="BJ124" s="449" t="s">
        <v>764</v>
      </c>
      <c r="BK124" s="453">
        <v>3.24</v>
      </c>
      <c r="BL124" s="450">
        <v>2021</v>
      </c>
      <c r="BM124" s="442">
        <v>10220</v>
      </c>
      <c r="BN124" s="451">
        <v>25.59</v>
      </c>
      <c r="BO124" s="442">
        <v>10041</v>
      </c>
      <c r="BP124" s="451">
        <v>24.93</v>
      </c>
      <c r="BQ124" s="452">
        <v>134.19999999999999</v>
      </c>
      <c r="BR124" s="449" t="s">
        <v>764</v>
      </c>
      <c r="BS124" s="453">
        <v>9.93</v>
      </c>
      <c r="BT124" s="454" t="s">
        <v>723</v>
      </c>
      <c r="BU124" s="465" t="s">
        <v>765</v>
      </c>
      <c r="BV124" s="455" t="s">
        <v>712</v>
      </c>
      <c r="BW124" s="456" t="s">
        <v>1735</v>
      </c>
      <c r="BX124" s="457">
        <v>2018</v>
      </c>
      <c r="BY124" s="441">
        <v>324</v>
      </c>
      <c r="BZ124" s="441">
        <v>324</v>
      </c>
      <c r="CA124" s="448">
        <v>0.35</v>
      </c>
      <c r="CB124" s="449" t="s">
        <v>1736</v>
      </c>
      <c r="CC124" s="450">
        <v>2021</v>
      </c>
      <c r="CD124" s="442">
        <v>314.2</v>
      </c>
      <c r="CE124" s="451">
        <v>3.02</v>
      </c>
      <c r="CF124" s="442">
        <v>314.2</v>
      </c>
      <c r="CG124" s="451">
        <v>3.02</v>
      </c>
      <c r="CH124" s="452">
        <v>0.33950000000000002</v>
      </c>
      <c r="CI124" s="449" t="s">
        <v>1736</v>
      </c>
      <c r="CJ124" s="453">
        <v>2.99</v>
      </c>
      <c r="CK124" s="450">
        <v>2019</v>
      </c>
      <c r="CL124" s="442">
        <v>301</v>
      </c>
      <c r="CM124" s="451">
        <v>7.09</v>
      </c>
      <c r="CN124" s="442">
        <v>301</v>
      </c>
      <c r="CO124" s="451">
        <v>7.09</v>
      </c>
      <c r="CP124" s="452">
        <v>0.34</v>
      </c>
      <c r="CQ124" s="449" t="s">
        <v>1736</v>
      </c>
      <c r="CR124" s="453">
        <v>2.85</v>
      </c>
      <c r="CS124" s="450">
        <v>2020</v>
      </c>
      <c r="CT124" s="442">
        <v>315</v>
      </c>
      <c r="CU124" s="451">
        <v>2.77</v>
      </c>
      <c r="CV124" s="442">
        <v>315</v>
      </c>
      <c r="CW124" s="451">
        <v>2.77</v>
      </c>
      <c r="CX124" s="452">
        <v>0.36</v>
      </c>
      <c r="CY124" s="449" t="s">
        <v>1736</v>
      </c>
      <c r="CZ124" s="453">
        <v>-2.86</v>
      </c>
      <c r="DA124" s="450">
        <v>2021</v>
      </c>
      <c r="DB124" s="442">
        <v>349</v>
      </c>
      <c r="DC124" s="451">
        <v>-7.72</v>
      </c>
      <c r="DD124" s="442">
        <v>349</v>
      </c>
      <c r="DE124" s="451">
        <v>-7.72</v>
      </c>
      <c r="DF124" s="452">
        <v>0.36</v>
      </c>
      <c r="DG124" s="449" t="s">
        <v>1736</v>
      </c>
      <c r="DH124" s="453">
        <v>-2.86</v>
      </c>
      <c r="DI124" s="454" t="s">
        <v>710</v>
      </c>
      <c r="DJ124" s="465" t="s">
        <v>765</v>
      </c>
      <c r="DK124" s="455" t="s">
        <v>712</v>
      </c>
      <c r="DL124" s="456" t="s">
        <v>1737</v>
      </c>
    </row>
    <row r="125" spans="1:116">
      <c r="A125" s="458" t="s">
        <v>1738</v>
      </c>
      <c r="B125" s="459" t="s">
        <v>1739</v>
      </c>
      <c r="C125" s="434">
        <v>2019</v>
      </c>
      <c r="D125" s="434" t="s">
        <v>979</v>
      </c>
      <c r="E125" s="460">
        <v>1343163</v>
      </c>
      <c r="F125" s="435">
        <v>1343163</v>
      </c>
      <c r="G125" s="436">
        <v>44771</v>
      </c>
      <c r="H125" s="461" t="s">
        <v>1740</v>
      </c>
      <c r="I125" s="462" t="s">
        <v>1739</v>
      </c>
      <c r="J125" s="463" t="s">
        <v>1741</v>
      </c>
      <c r="K125" s="464" t="s">
        <v>1739</v>
      </c>
      <c r="L125" s="462" t="s">
        <v>1742</v>
      </c>
      <c r="M125" s="463" t="s">
        <v>1740</v>
      </c>
      <c r="N125" s="461" t="s">
        <v>48</v>
      </c>
      <c r="O125" s="463" t="s">
        <v>50</v>
      </c>
      <c r="P125" s="437" t="s">
        <v>719</v>
      </c>
      <c r="Q125" s="438"/>
      <c r="R125" s="438" t="s">
        <v>753</v>
      </c>
      <c r="S125" s="439"/>
      <c r="T125" s="440">
        <v>1495.7974594315199</v>
      </c>
      <c r="U125" s="441">
        <v>30</v>
      </c>
      <c r="V125" s="441">
        <v>0</v>
      </c>
      <c r="W125" s="442">
        <v>862</v>
      </c>
      <c r="X125" s="443">
        <v>2019</v>
      </c>
      <c r="Y125" s="434">
        <v>2021</v>
      </c>
      <c r="Z125" s="444">
        <v>2021</v>
      </c>
      <c r="AA125" s="445" t="s">
        <v>705</v>
      </c>
      <c r="AB125" s="463" t="s">
        <v>1743</v>
      </c>
      <c r="AC125" s="446"/>
      <c r="AD125" s="462"/>
      <c r="AE125" s="462"/>
      <c r="AF125" s="463"/>
      <c r="AG125" s="446"/>
      <c r="AH125" s="463"/>
      <c r="AI125" s="447">
        <v>2018</v>
      </c>
      <c r="AJ125" s="441">
        <v>3051</v>
      </c>
      <c r="AK125" s="441">
        <v>3039</v>
      </c>
      <c r="AL125" s="448"/>
      <c r="AM125" s="449"/>
      <c r="AN125" s="450">
        <v>2021</v>
      </c>
      <c r="AO125" s="442">
        <v>3020</v>
      </c>
      <c r="AP125" s="451">
        <v>1.01</v>
      </c>
      <c r="AQ125" s="442">
        <v>3008</v>
      </c>
      <c r="AR125" s="451">
        <v>1.02</v>
      </c>
      <c r="AS125" s="452"/>
      <c r="AT125" s="449"/>
      <c r="AU125" s="453"/>
      <c r="AV125" s="450">
        <v>2019</v>
      </c>
      <c r="AW125" s="442">
        <v>2975</v>
      </c>
      <c r="AX125" s="451">
        <v>2.4900000000000002</v>
      </c>
      <c r="AY125" s="442">
        <v>3069</v>
      </c>
      <c r="AZ125" s="451">
        <v>-0.99</v>
      </c>
      <c r="BA125" s="452"/>
      <c r="BB125" s="449" t="s">
        <v>207</v>
      </c>
      <c r="BC125" s="453" t="s">
        <v>207</v>
      </c>
      <c r="BD125" s="450">
        <v>2020</v>
      </c>
      <c r="BE125" s="442">
        <v>2956.1485586899998</v>
      </c>
      <c r="BF125" s="451">
        <v>3.1</v>
      </c>
      <c r="BG125" s="442">
        <v>2910.1449061399999</v>
      </c>
      <c r="BH125" s="451">
        <v>4.24</v>
      </c>
      <c r="BI125" s="452"/>
      <c r="BJ125" s="449" t="s">
        <v>207</v>
      </c>
      <c r="BK125" s="453" t="s">
        <v>207</v>
      </c>
      <c r="BL125" s="450">
        <v>2021</v>
      </c>
      <c r="BM125" s="442">
        <v>2503.5879780599998</v>
      </c>
      <c r="BN125" s="451">
        <v>17.940000000000001</v>
      </c>
      <c r="BO125" s="442">
        <v>2999.5934191400011</v>
      </c>
      <c r="BP125" s="451">
        <v>1.29</v>
      </c>
      <c r="BQ125" s="452"/>
      <c r="BR125" s="449" t="s">
        <v>207</v>
      </c>
      <c r="BS125" s="453" t="s">
        <v>207</v>
      </c>
      <c r="BT125" s="454" t="s">
        <v>723</v>
      </c>
      <c r="BU125" s="465" t="s">
        <v>765</v>
      </c>
      <c r="BV125" s="455" t="s">
        <v>733</v>
      </c>
      <c r="BW125" s="456"/>
      <c r="BX125" s="457">
        <v>2018</v>
      </c>
      <c r="BY125" s="441">
        <v>31265</v>
      </c>
      <c r="BZ125" s="441">
        <v>31265</v>
      </c>
      <c r="CA125" s="448"/>
      <c r="CB125" s="449"/>
      <c r="CC125" s="450">
        <v>2021</v>
      </c>
      <c r="CD125" s="442">
        <v>30171</v>
      </c>
      <c r="CE125" s="451">
        <v>3.49</v>
      </c>
      <c r="CF125" s="442">
        <v>30171</v>
      </c>
      <c r="CG125" s="451">
        <v>3.49</v>
      </c>
      <c r="CH125" s="452"/>
      <c r="CI125" s="449" t="s">
        <v>207</v>
      </c>
      <c r="CJ125" s="453"/>
      <c r="CK125" s="450">
        <v>2019</v>
      </c>
      <c r="CL125" s="442">
        <v>30707.597099999999</v>
      </c>
      <c r="CM125" s="451">
        <v>1.78</v>
      </c>
      <c r="CN125" s="442">
        <v>30707.597099999999</v>
      </c>
      <c r="CO125" s="451">
        <v>1.78</v>
      </c>
      <c r="CP125" s="452"/>
      <c r="CQ125" s="449" t="s">
        <v>207</v>
      </c>
      <c r="CR125" s="453" t="s">
        <v>207</v>
      </c>
      <c r="CS125" s="450">
        <v>2020</v>
      </c>
      <c r="CT125" s="442">
        <v>28683</v>
      </c>
      <c r="CU125" s="451">
        <v>8.25</v>
      </c>
      <c r="CV125" s="442">
        <v>28683</v>
      </c>
      <c r="CW125" s="451">
        <v>8.25</v>
      </c>
      <c r="CX125" s="452"/>
      <c r="CY125" s="449" t="s">
        <v>207</v>
      </c>
      <c r="CZ125" s="453" t="s">
        <v>207</v>
      </c>
      <c r="DA125" s="450">
        <v>2021</v>
      </c>
      <c r="DB125" s="442">
        <v>26805</v>
      </c>
      <c r="DC125" s="451">
        <v>14.26</v>
      </c>
      <c r="DD125" s="442">
        <v>26805</v>
      </c>
      <c r="DE125" s="451">
        <v>14.26</v>
      </c>
      <c r="DF125" s="452"/>
      <c r="DG125" s="449" t="s">
        <v>207</v>
      </c>
      <c r="DH125" s="453" t="s">
        <v>207</v>
      </c>
      <c r="DI125" s="454" t="s">
        <v>723</v>
      </c>
      <c r="DJ125" s="465" t="s">
        <v>765</v>
      </c>
      <c r="DK125" s="455" t="s">
        <v>733</v>
      </c>
      <c r="DL125" s="456"/>
    </row>
    <row r="126" spans="1:116">
      <c r="A126" s="458" t="s">
        <v>1744</v>
      </c>
      <c r="B126" s="459" t="s">
        <v>1745</v>
      </c>
      <c r="C126" s="434">
        <v>2019</v>
      </c>
      <c r="D126" s="434" t="s">
        <v>716</v>
      </c>
      <c r="E126" s="460">
        <v>1056164</v>
      </c>
      <c r="F126" s="435">
        <v>1056164</v>
      </c>
      <c r="G126" s="436">
        <v>44771</v>
      </c>
      <c r="H126" s="461" t="s">
        <v>1746</v>
      </c>
      <c r="I126" s="462" t="s">
        <v>1745</v>
      </c>
      <c r="J126" s="463" t="s">
        <v>1747</v>
      </c>
      <c r="K126" s="464" t="s">
        <v>1745</v>
      </c>
      <c r="L126" s="462" t="s">
        <v>1747</v>
      </c>
      <c r="M126" s="463" t="s">
        <v>1748</v>
      </c>
      <c r="N126" s="461" t="s">
        <v>77</v>
      </c>
      <c r="O126" s="463" t="s">
        <v>79</v>
      </c>
      <c r="P126" s="437" t="s">
        <v>719</v>
      </c>
      <c r="Q126" s="438"/>
      <c r="R126" s="438"/>
      <c r="S126" s="439"/>
      <c r="T126" s="440">
        <v>2067.4272720000004</v>
      </c>
      <c r="U126" s="441">
        <v>1</v>
      </c>
      <c r="V126" s="441">
        <v>1</v>
      </c>
      <c r="W126" s="442"/>
      <c r="X126" s="443">
        <v>2019</v>
      </c>
      <c r="Y126" s="434">
        <v>2021</v>
      </c>
      <c r="Z126" s="444">
        <v>2021</v>
      </c>
      <c r="AA126" s="445"/>
      <c r="AB126" s="463"/>
      <c r="AC126" s="446" t="s">
        <v>705</v>
      </c>
      <c r="AD126" s="462" t="s">
        <v>1749</v>
      </c>
      <c r="AE126" s="462" t="s">
        <v>1750</v>
      </c>
      <c r="AF126" s="463" t="s">
        <v>1378</v>
      </c>
      <c r="AG126" s="446"/>
      <c r="AH126" s="463"/>
      <c r="AI126" s="447">
        <v>2018</v>
      </c>
      <c r="AJ126" s="441">
        <v>4240</v>
      </c>
      <c r="AK126" s="441">
        <v>4139</v>
      </c>
      <c r="AL126" s="448">
        <v>30.04</v>
      </c>
      <c r="AM126" s="449" t="s">
        <v>764</v>
      </c>
      <c r="AN126" s="450">
        <v>2021</v>
      </c>
      <c r="AO126" s="442">
        <v>4112</v>
      </c>
      <c r="AP126" s="451">
        <v>3.01</v>
      </c>
      <c r="AQ126" s="442">
        <v>4014</v>
      </c>
      <c r="AR126" s="451">
        <v>3.02</v>
      </c>
      <c r="AS126" s="452">
        <v>29.13</v>
      </c>
      <c r="AT126" s="449" t="s">
        <v>764</v>
      </c>
      <c r="AU126" s="453">
        <v>3.02</v>
      </c>
      <c r="AV126" s="450">
        <v>2019</v>
      </c>
      <c r="AW126" s="442">
        <v>4016</v>
      </c>
      <c r="AX126" s="451">
        <v>5.28</v>
      </c>
      <c r="AY126" s="442">
        <v>3869</v>
      </c>
      <c r="AZ126" s="451">
        <v>6.52</v>
      </c>
      <c r="BA126" s="452">
        <v>28.46</v>
      </c>
      <c r="BB126" s="449" t="s">
        <v>764</v>
      </c>
      <c r="BC126" s="453">
        <v>5.25</v>
      </c>
      <c r="BD126" s="450">
        <v>2020</v>
      </c>
      <c r="BE126" s="442">
        <v>3431</v>
      </c>
      <c r="BF126" s="451">
        <v>19.079999999999998</v>
      </c>
      <c r="BG126" s="442">
        <v>3525</v>
      </c>
      <c r="BH126" s="451">
        <v>14.83</v>
      </c>
      <c r="BI126" s="452">
        <v>24.31</v>
      </c>
      <c r="BJ126" s="449" t="s">
        <v>764</v>
      </c>
      <c r="BK126" s="453">
        <v>19.07</v>
      </c>
      <c r="BL126" s="450">
        <v>2021</v>
      </c>
      <c r="BM126" s="442">
        <v>4078</v>
      </c>
      <c r="BN126" s="451">
        <v>3.82</v>
      </c>
      <c r="BO126" s="442">
        <v>3718</v>
      </c>
      <c r="BP126" s="451">
        <v>10.17</v>
      </c>
      <c r="BQ126" s="452">
        <v>28.9</v>
      </c>
      <c r="BR126" s="449" t="s">
        <v>764</v>
      </c>
      <c r="BS126" s="453">
        <v>3.79</v>
      </c>
      <c r="BT126" s="454" t="s">
        <v>723</v>
      </c>
      <c r="BU126" s="465" t="s">
        <v>765</v>
      </c>
      <c r="BV126" s="455" t="s">
        <v>724</v>
      </c>
      <c r="BW126" s="456" t="s">
        <v>1751</v>
      </c>
      <c r="BX126" s="457">
        <v>2018</v>
      </c>
      <c r="BY126" s="441"/>
      <c r="BZ126" s="441"/>
      <c r="CA126" s="448"/>
      <c r="CB126" s="449"/>
      <c r="CC126" s="450">
        <v>2021</v>
      </c>
      <c r="CD126" s="442"/>
      <c r="CE126" s="451" t="s">
        <v>207</v>
      </c>
      <c r="CF126" s="442"/>
      <c r="CG126" s="451" t="s">
        <v>207</v>
      </c>
      <c r="CH126" s="452"/>
      <c r="CI126" s="449" t="s">
        <v>207</v>
      </c>
      <c r="CJ126" s="453"/>
      <c r="CK126" s="450">
        <v>2019</v>
      </c>
      <c r="CL126" s="442"/>
      <c r="CM126" s="451" t="s">
        <v>207</v>
      </c>
      <c r="CN126" s="442" t="s">
        <v>207</v>
      </c>
      <c r="CO126" s="451" t="s">
        <v>207</v>
      </c>
      <c r="CP126" s="452"/>
      <c r="CQ126" s="449" t="s">
        <v>207</v>
      </c>
      <c r="CR126" s="453" t="s">
        <v>207</v>
      </c>
      <c r="CS126" s="450">
        <v>2020</v>
      </c>
      <c r="CT126" s="442"/>
      <c r="CU126" s="451" t="s">
        <v>207</v>
      </c>
      <c r="CV126" s="442" t="s">
        <v>207</v>
      </c>
      <c r="CW126" s="451" t="s">
        <v>207</v>
      </c>
      <c r="CX126" s="452"/>
      <c r="CY126" s="449" t="s">
        <v>207</v>
      </c>
      <c r="CZ126" s="453" t="s">
        <v>207</v>
      </c>
      <c r="DA126" s="450">
        <v>2021</v>
      </c>
      <c r="DB126" s="442"/>
      <c r="DC126" s="451" t="s">
        <v>207</v>
      </c>
      <c r="DD126" s="442" t="s">
        <v>207</v>
      </c>
      <c r="DE126" s="451" t="s">
        <v>207</v>
      </c>
      <c r="DF126" s="452"/>
      <c r="DG126" s="449" t="s">
        <v>207</v>
      </c>
      <c r="DH126" s="453" t="s">
        <v>207</v>
      </c>
      <c r="DI126" s="454" t="s">
        <v>207</v>
      </c>
      <c r="DJ126" s="465" t="s">
        <v>207</v>
      </c>
      <c r="DK126" s="455" t="s">
        <v>207</v>
      </c>
      <c r="DL126" s="456"/>
    </row>
    <row r="127" spans="1:116">
      <c r="A127" s="458" t="s">
        <v>1752</v>
      </c>
      <c r="B127" s="459" t="s">
        <v>1753</v>
      </c>
      <c r="C127" s="434">
        <v>2019</v>
      </c>
      <c r="D127" s="434" t="s">
        <v>716</v>
      </c>
      <c r="E127" s="460">
        <v>1056165</v>
      </c>
      <c r="F127" s="435">
        <v>1056165</v>
      </c>
      <c r="G127" s="436">
        <v>44770</v>
      </c>
      <c r="H127" s="461" t="s">
        <v>1754</v>
      </c>
      <c r="I127" s="462" t="s">
        <v>1753</v>
      </c>
      <c r="J127" s="463" t="s">
        <v>1755</v>
      </c>
      <c r="K127" s="464" t="s">
        <v>1753</v>
      </c>
      <c r="L127" s="462" t="s">
        <v>1755</v>
      </c>
      <c r="M127" s="463" t="s">
        <v>1754</v>
      </c>
      <c r="N127" s="461" t="s">
        <v>57</v>
      </c>
      <c r="O127" s="463" t="s">
        <v>64</v>
      </c>
      <c r="P127" s="437" t="s">
        <v>719</v>
      </c>
      <c r="Q127" s="438"/>
      <c r="R127" s="438"/>
      <c r="S127" s="439"/>
      <c r="T127" s="440">
        <v>3678.3238019999999</v>
      </c>
      <c r="U127" s="441">
        <v>5</v>
      </c>
      <c r="V127" s="441">
        <v>4</v>
      </c>
      <c r="W127" s="442"/>
      <c r="X127" s="443">
        <v>2019</v>
      </c>
      <c r="Y127" s="434">
        <v>2021</v>
      </c>
      <c r="Z127" s="444">
        <v>2021</v>
      </c>
      <c r="AA127" s="445"/>
      <c r="AB127" s="463"/>
      <c r="AC127" s="446" t="s">
        <v>705</v>
      </c>
      <c r="AD127" s="462" t="s">
        <v>1756</v>
      </c>
      <c r="AE127" s="462" t="s">
        <v>1757</v>
      </c>
      <c r="AF127" s="463" t="s">
        <v>1758</v>
      </c>
      <c r="AG127" s="446"/>
      <c r="AH127" s="463"/>
      <c r="AI127" s="447">
        <v>2018</v>
      </c>
      <c r="AJ127" s="441">
        <v>8015</v>
      </c>
      <c r="AK127" s="441">
        <v>7776</v>
      </c>
      <c r="AL127" s="448"/>
      <c r="AM127" s="449"/>
      <c r="AN127" s="450">
        <v>2021</v>
      </c>
      <c r="AO127" s="442">
        <v>7935</v>
      </c>
      <c r="AP127" s="451">
        <v>0.99</v>
      </c>
      <c r="AQ127" s="442">
        <v>7698</v>
      </c>
      <c r="AR127" s="451">
        <v>1</v>
      </c>
      <c r="AS127" s="452"/>
      <c r="AT127" s="449"/>
      <c r="AU127" s="453"/>
      <c r="AV127" s="450">
        <v>2019</v>
      </c>
      <c r="AW127" s="442">
        <v>7667</v>
      </c>
      <c r="AX127" s="451">
        <v>4.34</v>
      </c>
      <c r="AY127" s="442">
        <v>7418</v>
      </c>
      <c r="AZ127" s="451">
        <v>4.5999999999999996</v>
      </c>
      <c r="BA127" s="452"/>
      <c r="BB127" s="449" t="s">
        <v>207</v>
      </c>
      <c r="BC127" s="453" t="s">
        <v>207</v>
      </c>
      <c r="BD127" s="450">
        <v>2020</v>
      </c>
      <c r="BE127" s="442">
        <v>6890</v>
      </c>
      <c r="BF127" s="451">
        <v>14.03</v>
      </c>
      <c r="BG127" s="442">
        <v>6448</v>
      </c>
      <c r="BH127" s="451">
        <v>17.07</v>
      </c>
      <c r="BI127" s="452"/>
      <c r="BJ127" s="449" t="s">
        <v>207</v>
      </c>
      <c r="BK127" s="453" t="s">
        <v>207</v>
      </c>
      <c r="BL127" s="450">
        <v>2021</v>
      </c>
      <c r="BM127" s="442">
        <v>6366</v>
      </c>
      <c r="BN127" s="451">
        <v>20.57</v>
      </c>
      <c r="BO127" s="442">
        <v>6105</v>
      </c>
      <c r="BP127" s="451">
        <v>21.48</v>
      </c>
      <c r="BQ127" s="452"/>
      <c r="BR127" s="449" t="s">
        <v>207</v>
      </c>
      <c r="BS127" s="453" t="s">
        <v>207</v>
      </c>
      <c r="BT127" s="454" t="s">
        <v>723</v>
      </c>
      <c r="BU127" s="465" t="s">
        <v>765</v>
      </c>
      <c r="BV127" s="455" t="s">
        <v>724</v>
      </c>
      <c r="BW127" s="456"/>
      <c r="BX127" s="457">
        <v>2018</v>
      </c>
      <c r="BY127" s="441"/>
      <c r="BZ127" s="441"/>
      <c r="CA127" s="448"/>
      <c r="CB127" s="449"/>
      <c r="CC127" s="450">
        <v>2021</v>
      </c>
      <c r="CD127" s="442"/>
      <c r="CE127" s="451" t="s">
        <v>207</v>
      </c>
      <c r="CF127" s="442"/>
      <c r="CG127" s="451" t="s">
        <v>207</v>
      </c>
      <c r="CH127" s="452"/>
      <c r="CI127" s="449" t="s">
        <v>207</v>
      </c>
      <c r="CJ127" s="453"/>
      <c r="CK127" s="450">
        <v>2019</v>
      </c>
      <c r="CL127" s="442"/>
      <c r="CM127" s="451" t="s">
        <v>207</v>
      </c>
      <c r="CN127" s="442" t="s">
        <v>207</v>
      </c>
      <c r="CO127" s="451" t="s">
        <v>207</v>
      </c>
      <c r="CP127" s="452"/>
      <c r="CQ127" s="449" t="s">
        <v>207</v>
      </c>
      <c r="CR127" s="453" t="s">
        <v>207</v>
      </c>
      <c r="CS127" s="450">
        <v>2020</v>
      </c>
      <c r="CT127" s="442"/>
      <c r="CU127" s="451" t="s">
        <v>207</v>
      </c>
      <c r="CV127" s="442" t="s">
        <v>207</v>
      </c>
      <c r="CW127" s="451" t="s">
        <v>207</v>
      </c>
      <c r="CX127" s="452"/>
      <c r="CY127" s="449" t="s">
        <v>207</v>
      </c>
      <c r="CZ127" s="453" t="s">
        <v>207</v>
      </c>
      <c r="DA127" s="450">
        <v>2021</v>
      </c>
      <c r="DB127" s="442"/>
      <c r="DC127" s="451" t="s">
        <v>207</v>
      </c>
      <c r="DD127" s="442" t="s">
        <v>207</v>
      </c>
      <c r="DE127" s="451" t="s">
        <v>207</v>
      </c>
      <c r="DF127" s="452"/>
      <c r="DG127" s="449" t="s">
        <v>207</v>
      </c>
      <c r="DH127" s="453" t="s">
        <v>207</v>
      </c>
      <c r="DI127" s="454" t="s">
        <v>207</v>
      </c>
      <c r="DJ127" s="465" t="s">
        <v>207</v>
      </c>
      <c r="DK127" s="455" t="s">
        <v>207</v>
      </c>
      <c r="DL127" s="456"/>
    </row>
    <row r="128" spans="1:116">
      <c r="A128" s="458" t="s">
        <v>1759</v>
      </c>
      <c r="B128" s="459" t="s">
        <v>1760</v>
      </c>
      <c r="C128" s="434">
        <v>2019</v>
      </c>
      <c r="D128" s="434" t="s">
        <v>716</v>
      </c>
      <c r="E128" s="460">
        <v>1031166</v>
      </c>
      <c r="F128" s="435">
        <v>1031166</v>
      </c>
      <c r="G128" s="436">
        <v>44770</v>
      </c>
      <c r="H128" s="461" t="s">
        <v>1761</v>
      </c>
      <c r="I128" s="462" t="s">
        <v>1760</v>
      </c>
      <c r="J128" s="463" t="s">
        <v>1762</v>
      </c>
      <c r="K128" s="464" t="s">
        <v>1760</v>
      </c>
      <c r="L128" s="462" t="s">
        <v>1762</v>
      </c>
      <c r="M128" s="463" t="s">
        <v>1763</v>
      </c>
      <c r="N128" s="461" t="s">
        <v>12</v>
      </c>
      <c r="O128" s="463" t="s">
        <v>35</v>
      </c>
      <c r="P128" s="437" t="s">
        <v>719</v>
      </c>
      <c r="Q128" s="438"/>
      <c r="R128" s="438"/>
      <c r="S128" s="439"/>
      <c r="T128" s="440">
        <v>4307.0296530719997</v>
      </c>
      <c r="U128" s="441">
        <v>2</v>
      </c>
      <c r="V128" s="441">
        <v>2</v>
      </c>
      <c r="W128" s="442"/>
      <c r="X128" s="443">
        <v>2019</v>
      </c>
      <c r="Y128" s="434">
        <v>2021</v>
      </c>
      <c r="Z128" s="444">
        <v>2021</v>
      </c>
      <c r="AA128" s="445" t="s">
        <v>705</v>
      </c>
      <c r="AB128" s="463" t="s">
        <v>1764</v>
      </c>
      <c r="AC128" s="446"/>
      <c r="AD128" s="462"/>
      <c r="AE128" s="462"/>
      <c r="AF128" s="463"/>
      <c r="AG128" s="446"/>
      <c r="AH128" s="463"/>
      <c r="AI128" s="447">
        <v>2018</v>
      </c>
      <c r="AJ128" s="441">
        <v>7036</v>
      </c>
      <c r="AK128" s="441">
        <v>6928</v>
      </c>
      <c r="AL128" s="448"/>
      <c r="AM128" s="449"/>
      <c r="AN128" s="450">
        <v>2021</v>
      </c>
      <c r="AO128" s="442">
        <v>6281</v>
      </c>
      <c r="AP128" s="451">
        <v>10.73</v>
      </c>
      <c r="AQ128" s="442">
        <v>6281</v>
      </c>
      <c r="AR128" s="451">
        <v>9.33</v>
      </c>
      <c r="AS128" s="452"/>
      <c r="AT128" s="449"/>
      <c r="AU128" s="453">
        <v>3</v>
      </c>
      <c r="AV128" s="450">
        <v>2019</v>
      </c>
      <c r="AW128" s="442">
        <v>6759</v>
      </c>
      <c r="AX128" s="451">
        <v>3.93</v>
      </c>
      <c r="AY128" s="442">
        <v>6602</v>
      </c>
      <c r="AZ128" s="451">
        <v>4.7</v>
      </c>
      <c r="BA128" s="452"/>
      <c r="BB128" s="449" t="s">
        <v>207</v>
      </c>
      <c r="BC128" s="453">
        <v>-2.2999999999999998</v>
      </c>
      <c r="BD128" s="450">
        <v>2020</v>
      </c>
      <c r="BE128" s="442">
        <v>6583</v>
      </c>
      <c r="BF128" s="451">
        <v>6.43</v>
      </c>
      <c r="BG128" s="442">
        <v>6335</v>
      </c>
      <c r="BH128" s="451">
        <v>8.5500000000000007</v>
      </c>
      <c r="BI128" s="452"/>
      <c r="BJ128" s="449" t="s">
        <v>207</v>
      </c>
      <c r="BK128" s="453">
        <v>-2.2999999999999998</v>
      </c>
      <c r="BL128" s="450">
        <v>2021</v>
      </c>
      <c r="BM128" s="442">
        <v>7933</v>
      </c>
      <c r="BN128" s="451">
        <v>-12.75</v>
      </c>
      <c r="BO128" s="442">
        <v>7889</v>
      </c>
      <c r="BP128" s="451">
        <v>-13.88</v>
      </c>
      <c r="BQ128" s="452"/>
      <c r="BR128" s="449" t="s">
        <v>207</v>
      </c>
      <c r="BS128" s="453">
        <v>10.629999999999995</v>
      </c>
      <c r="BT128" s="454" t="s">
        <v>723</v>
      </c>
      <c r="BU128" s="465" t="s">
        <v>765</v>
      </c>
      <c r="BV128" s="455" t="s">
        <v>712</v>
      </c>
      <c r="BW128" s="456" t="s">
        <v>1765</v>
      </c>
      <c r="BX128" s="457">
        <v>2018</v>
      </c>
      <c r="BY128" s="441"/>
      <c r="BZ128" s="441"/>
      <c r="CA128" s="448"/>
      <c r="CB128" s="449"/>
      <c r="CC128" s="450">
        <v>2021</v>
      </c>
      <c r="CD128" s="442"/>
      <c r="CE128" s="451" t="s">
        <v>207</v>
      </c>
      <c r="CF128" s="442"/>
      <c r="CG128" s="451" t="s">
        <v>207</v>
      </c>
      <c r="CH128" s="452"/>
      <c r="CI128" s="449" t="s">
        <v>207</v>
      </c>
      <c r="CJ128" s="453"/>
      <c r="CK128" s="450">
        <v>2019</v>
      </c>
      <c r="CL128" s="442"/>
      <c r="CM128" s="451" t="s">
        <v>207</v>
      </c>
      <c r="CN128" s="442" t="s">
        <v>207</v>
      </c>
      <c r="CO128" s="451" t="s">
        <v>207</v>
      </c>
      <c r="CP128" s="452"/>
      <c r="CQ128" s="449" t="s">
        <v>207</v>
      </c>
      <c r="CR128" s="453" t="s">
        <v>207</v>
      </c>
      <c r="CS128" s="450">
        <v>2020</v>
      </c>
      <c r="CT128" s="442"/>
      <c r="CU128" s="451" t="s">
        <v>207</v>
      </c>
      <c r="CV128" s="442" t="s">
        <v>207</v>
      </c>
      <c r="CW128" s="451" t="s">
        <v>207</v>
      </c>
      <c r="CX128" s="452"/>
      <c r="CY128" s="449" t="s">
        <v>207</v>
      </c>
      <c r="CZ128" s="453" t="s">
        <v>207</v>
      </c>
      <c r="DA128" s="450">
        <v>2021</v>
      </c>
      <c r="DB128" s="442"/>
      <c r="DC128" s="451" t="s">
        <v>207</v>
      </c>
      <c r="DD128" s="442" t="s">
        <v>207</v>
      </c>
      <c r="DE128" s="451" t="s">
        <v>207</v>
      </c>
      <c r="DF128" s="452"/>
      <c r="DG128" s="449" t="s">
        <v>207</v>
      </c>
      <c r="DH128" s="453" t="s">
        <v>207</v>
      </c>
      <c r="DI128" s="454" t="s">
        <v>207</v>
      </c>
      <c r="DJ128" s="465" t="s">
        <v>207</v>
      </c>
      <c r="DK128" s="455" t="s">
        <v>207</v>
      </c>
      <c r="DL128" s="456"/>
    </row>
    <row r="129" spans="1:116">
      <c r="A129" s="458" t="s">
        <v>1766</v>
      </c>
      <c r="B129" s="459" t="s">
        <v>1767</v>
      </c>
      <c r="C129" s="434">
        <v>2019</v>
      </c>
      <c r="D129" s="434" t="s">
        <v>716</v>
      </c>
      <c r="E129" s="460">
        <v>1080167</v>
      </c>
      <c r="F129" s="435">
        <v>1080167</v>
      </c>
      <c r="G129" s="436"/>
      <c r="H129" s="461" t="s">
        <v>1768</v>
      </c>
      <c r="I129" s="462" t="s">
        <v>1767</v>
      </c>
      <c r="J129" s="463" t="s">
        <v>1769</v>
      </c>
      <c r="K129" s="464" t="s">
        <v>1767</v>
      </c>
      <c r="L129" s="462" t="s">
        <v>1769</v>
      </c>
      <c r="M129" s="463" t="s">
        <v>1768</v>
      </c>
      <c r="N129" s="461" t="s">
        <v>90</v>
      </c>
      <c r="O129" s="463" t="s">
        <v>92</v>
      </c>
      <c r="P129" s="437" t="s">
        <v>719</v>
      </c>
      <c r="Q129" s="438"/>
      <c r="R129" s="438"/>
      <c r="S129" s="439"/>
      <c r="T129" s="440">
        <v>1441.7085495204001</v>
      </c>
      <c r="U129" s="441">
        <v>12</v>
      </c>
      <c r="V129" s="441">
        <v>1</v>
      </c>
      <c r="W129" s="442"/>
      <c r="X129" s="443">
        <v>2019</v>
      </c>
      <c r="Y129" s="434">
        <v>2021</v>
      </c>
      <c r="Z129" s="444">
        <v>2021</v>
      </c>
      <c r="AA129" s="445" t="s">
        <v>705</v>
      </c>
      <c r="AB129" s="463" t="s">
        <v>1770</v>
      </c>
      <c r="AC129" s="446"/>
      <c r="AD129" s="462"/>
      <c r="AE129" s="462"/>
      <c r="AF129" s="463"/>
      <c r="AG129" s="446"/>
      <c r="AH129" s="463"/>
      <c r="AI129" s="447">
        <v>2018</v>
      </c>
      <c r="AJ129" s="441">
        <v>2969</v>
      </c>
      <c r="AK129" s="441">
        <v>2921</v>
      </c>
      <c r="AL129" s="448">
        <v>2.0099999999999998</v>
      </c>
      <c r="AM129" s="449" t="s">
        <v>1771</v>
      </c>
      <c r="AN129" s="450">
        <v>2021</v>
      </c>
      <c r="AO129" s="442">
        <v>2955</v>
      </c>
      <c r="AP129" s="451">
        <v>0.47</v>
      </c>
      <c r="AQ129" s="442">
        <v>2906</v>
      </c>
      <c r="AR129" s="451">
        <v>0.51</v>
      </c>
      <c r="AS129" s="452">
        <v>2</v>
      </c>
      <c r="AT129" s="449" t="s">
        <v>1771</v>
      </c>
      <c r="AU129" s="453">
        <v>0.49</v>
      </c>
      <c r="AV129" s="450">
        <v>2019</v>
      </c>
      <c r="AW129" s="442">
        <v>2925</v>
      </c>
      <c r="AX129" s="451">
        <v>1.48</v>
      </c>
      <c r="AY129" s="442">
        <v>2853</v>
      </c>
      <c r="AZ129" s="451">
        <v>2.3199999999999998</v>
      </c>
      <c r="BA129" s="452">
        <v>2.04</v>
      </c>
      <c r="BB129" s="449" t="s">
        <v>1771</v>
      </c>
      <c r="BC129" s="453">
        <v>-1.5</v>
      </c>
      <c r="BD129" s="450">
        <v>2020</v>
      </c>
      <c r="BE129" s="442">
        <v>2525</v>
      </c>
      <c r="BF129" s="451">
        <v>14.95</v>
      </c>
      <c r="BG129" s="442">
        <v>2423</v>
      </c>
      <c r="BH129" s="451">
        <v>17.04</v>
      </c>
      <c r="BI129" s="452">
        <v>2.4900000000000002</v>
      </c>
      <c r="BJ129" s="449" t="s">
        <v>1771</v>
      </c>
      <c r="BK129" s="453">
        <v>-23.89</v>
      </c>
      <c r="BL129" s="450">
        <v>2021</v>
      </c>
      <c r="BM129" s="442">
        <v>2622</v>
      </c>
      <c r="BN129" s="451">
        <v>11.68</v>
      </c>
      <c r="BO129" s="442">
        <v>2610</v>
      </c>
      <c r="BP129" s="451">
        <v>10.64</v>
      </c>
      <c r="BQ129" s="452">
        <v>2.0499999999999998</v>
      </c>
      <c r="BR129" s="449" t="s">
        <v>1771</v>
      </c>
      <c r="BS129" s="453">
        <v>-2</v>
      </c>
      <c r="BT129" s="454" t="s">
        <v>710</v>
      </c>
      <c r="BU129" s="465" t="s">
        <v>765</v>
      </c>
      <c r="BV129" s="455" t="s">
        <v>712</v>
      </c>
      <c r="BW129" s="456"/>
      <c r="BX129" s="457">
        <v>2018</v>
      </c>
      <c r="BY129" s="441"/>
      <c r="BZ129" s="441"/>
      <c r="CA129" s="448"/>
      <c r="CB129" s="449"/>
      <c r="CC129" s="450">
        <v>2021</v>
      </c>
      <c r="CD129" s="442"/>
      <c r="CE129" s="451" t="s">
        <v>207</v>
      </c>
      <c r="CF129" s="442"/>
      <c r="CG129" s="451" t="s">
        <v>207</v>
      </c>
      <c r="CH129" s="452"/>
      <c r="CI129" s="449" t="s">
        <v>207</v>
      </c>
      <c r="CJ129" s="453"/>
      <c r="CK129" s="450">
        <v>2019</v>
      </c>
      <c r="CL129" s="442"/>
      <c r="CM129" s="451" t="s">
        <v>207</v>
      </c>
      <c r="CN129" s="442" t="s">
        <v>207</v>
      </c>
      <c r="CO129" s="451" t="s">
        <v>207</v>
      </c>
      <c r="CP129" s="452"/>
      <c r="CQ129" s="449" t="s">
        <v>207</v>
      </c>
      <c r="CR129" s="453" t="s">
        <v>207</v>
      </c>
      <c r="CS129" s="450">
        <v>2020</v>
      </c>
      <c r="CT129" s="442"/>
      <c r="CU129" s="451" t="s">
        <v>207</v>
      </c>
      <c r="CV129" s="442" t="s">
        <v>207</v>
      </c>
      <c r="CW129" s="451" t="s">
        <v>207</v>
      </c>
      <c r="CX129" s="452"/>
      <c r="CY129" s="449" t="s">
        <v>207</v>
      </c>
      <c r="CZ129" s="453" t="s">
        <v>207</v>
      </c>
      <c r="DA129" s="450">
        <v>2021</v>
      </c>
      <c r="DB129" s="442"/>
      <c r="DC129" s="451" t="s">
        <v>207</v>
      </c>
      <c r="DD129" s="442" t="s">
        <v>207</v>
      </c>
      <c r="DE129" s="451" t="s">
        <v>207</v>
      </c>
      <c r="DF129" s="452"/>
      <c r="DG129" s="449" t="s">
        <v>207</v>
      </c>
      <c r="DH129" s="453" t="s">
        <v>207</v>
      </c>
      <c r="DI129" s="454" t="s">
        <v>207</v>
      </c>
      <c r="DJ129" s="465" t="s">
        <v>207</v>
      </c>
      <c r="DK129" s="455" t="s">
        <v>207</v>
      </c>
      <c r="DL129" s="456"/>
    </row>
    <row r="130" spans="1:116">
      <c r="A130" s="458" t="s">
        <v>1772</v>
      </c>
      <c r="B130" s="459" t="s">
        <v>1773</v>
      </c>
      <c r="C130" s="434">
        <v>2019</v>
      </c>
      <c r="D130" s="434" t="s">
        <v>716</v>
      </c>
      <c r="E130" s="460">
        <v>1039168</v>
      </c>
      <c r="F130" s="435">
        <v>1039168</v>
      </c>
      <c r="G130" s="436">
        <v>44770</v>
      </c>
      <c r="H130" s="461" t="s">
        <v>1774</v>
      </c>
      <c r="I130" s="462" t="s">
        <v>1773</v>
      </c>
      <c r="J130" s="463" t="s">
        <v>1775</v>
      </c>
      <c r="K130" s="464" t="s">
        <v>1773</v>
      </c>
      <c r="L130" s="462" t="s">
        <v>1776</v>
      </c>
      <c r="M130" s="463" t="s">
        <v>1774</v>
      </c>
      <c r="N130" s="461" t="s">
        <v>42</v>
      </c>
      <c r="O130" s="463" t="s">
        <v>45</v>
      </c>
      <c r="P130" s="437" t="s">
        <v>719</v>
      </c>
      <c r="Q130" s="438"/>
      <c r="R130" s="438"/>
      <c r="S130" s="439"/>
      <c r="T130" s="440">
        <v>2080.3089764460001</v>
      </c>
      <c r="U130" s="441">
        <v>4</v>
      </c>
      <c r="V130" s="441">
        <v>1</v>
      </c>
      <c r="W130" s="442"/>
      <c r="X130" s="443">
        <v>2019</v>
      </c>
      <c r="Y130" s="434">
        <v>2021</v>
      </c>
      <c r="Z130" s="444">
        <v>2021</v>
      </c>
      <c r="AA130" s="445"/>
      <c r="AB130" s="463"/>
      <c r="AC130" s="446" t="s">
        <v>705</v>
      </c>
      <c r="AD130" s="462" t="s">
        <v>1777</v>
      </c>
      <c r="AE130" s="462" t="s">
        <v>1774</v>
      </c>
      <c r="AF130" s="463" t="s">
        <v>1778</v>
      </c>
      <c r="AG130" s="446"/>
      <c r="AH130" s="463"/>
      <c r="AI130" s="447">
        <v>2018</v>
      </c>
      <c r="AJ130" s="441">
        <v>3744</v>
      </c>
      <c r="AK130" s="441">
        <v>3660</v>
      </c>
      <c r="AL130" s="448">
        <v>124.13</v>
      </c>
      <c r="AM130" s="449" t="s">
        <v>764</v>
      </c>
      <c r="AN130" s="450">
        <v>2021</v>
      </c>
      <c r="AO130" s="442">
        <v>3968.64</v>
      </c>
      <c r="AP130" s="451">
        <v>-6</v>
      </c>
      <c r="AQ130" s="442">
        <v>3879.6</v>
      </c>
      <c r="AR130" s="451">
        <v>-6</v>
      </c>
      <c r="AS130" s="452">
        <v>131.5778</v>
      </c>
      <c r="AT130" s="449" t="s">
        <v>764</v>
      </c>
      <c r="AU130" s="453">
        <v>-6</v>
      </c>
      <c r="AV130" s="450">
        <v>2019</v>
      </c>
      <c r="AW130" s="442">
        <v>3753</v>
      </c>
      <c r="AX130" s="451">
        <v>-0.25</v>
      </c>
      <c r="AY130" s="442">
        <v>3624</v>
      </c>
      <c r="AZ130" s="451">
        <v>0.98</v>
      </c>
      <c r="BA130" s="452">
        <v>124.43</v>
      </c>
      <c r="BB130" s="449" t="s">
        <v>764</v>
      </c>
      <c r="BC130" s="453">
        <v>-0.25</v>
      </c>
      <c r="BD130" s="450">
        <v>2020</v>
      </c>
      <c r="BE130" s="442">
        <v>3752</v>
      </c>
      <c r="BF130" s="451">
        <v>-0.22</v>
      </c>
      <c r="BG130" s="442">
        <v>3541</v>
      </c>
      <c r="BH130" s="451">
        <v>3.25</v>
      </c>
      <c r="BI130" s="452">
        <v>124.39</v>
      </c>
      <c r="BJ130" s="449" t="s">
        <v>764</v>
      </c>
      <c r="BK130" s="453">
        <v>-0.21</v>
      </c>
      <c r="BL130" s="450">
        <v>2021</v>
      </c>
      <c r="BM130" s="442">
        <v>3696</v>
      </c>
      <c r="BN130" s="451">
        <v>1.28</v>
      </c>
      <c r="BO130" s="442">
        <v>3592</v>
      </c>
      <c r="BP130" s="451">
        <v>1.85</v>
      </c>
      <c r="BQ130" s="452">
        <v>106.65</v>
      </c>
      <c r="BR130" s="449" t="s">
        <v>764</v>
      </c>
      <c r="BS130" s="453">
        <v>14.08</v>
      </c>
      <c r="BT130" s="454" t="s">
        <v>723</v>
      </c>
      <c r="BU130" s="465" t="s">
        <v>765</v>
      </c>
      <c r="BV130" s="455" t="s">
        <v>712</v>
      </c>
      <c r="BW130" s="456" t="s">
        <v>1779</v>
      </c>
      <c r="BX130" s="457">
        <v>2018</v>
      </c>
      <c r="BY130" s="441"/>
      <c r="BZ130" s="441"/>
      <c r="CA130" s="448"/>
      <c r="CB130" s="449"/>
      <c r="CC130" s="450">
        <v>2021</v>
      </c>
      <c r="CD130" s="442"/>
      <c r="CE130" s="451" t="s">
        <v>207</v>
      </c>
      <c r="CF130" s="442"/>
      <c r="CG130" s="451" t="s">
        <v>207</v>
      </c>
      <c r="CH130" s="452"/>
      <c r="CI130" s="449" t="s">
        <v>207</v>
      </c>
      <c r="CJ130" s="453"/>
      <c r="CK130" s="450">
        <v>2019</v>
      </c>
      <c r="CL130" s="442"/>
      <c r="CM130" s="451" t="s">
        <v>207</v>
      </c>
      <c r="CN130" s="442" t="s">
        <v>207</v>
      </c>
      <c r="CO130" s="451" t="s">
        <v>207</v>
      </c>
      <c r="CP130" s="452"/>
      <c r="CQ130" s="449" t="s">
        <v>207</v>
      </c>
      <c r="CR130" s="453" t="s">
        <v>207</v>
      </c>
      <c r="CS130" s="450">
        <v>2020</v>
      </c>
      <c r="CT130" s="442"/>
      <c r="CU130" s="451" t="s">
        <v>207</v>
      </c>
      <c r="CV130" s="442" t="s">
        <v>207</v>
      </c>
      <c r="CW130" s="451" t="s">
        <v>207</v>
      </c>
      <c r="CX130" s="452"/>
      <c r="CY130" s="449" t="s">
        <v>207</v>
      </c>
      <c r="CZ130" s="453" t="s">
        <v>207</v>
      </c>
      <c r="DA130" s="450">
        <v>2021</v>
      </c>
      <c r="DB130" s="442"/>
      <c r="DC130" s="451" t="s">
        <v>207</v>
      </c>
      <c r="DD130" s="442" t="s">
        <v>207</v>
      </c>
      <c r="DE130" s="451" t="s">
        <v>207</v>
      </c>
      <c r="DF130" s="452"/>
      <c r="DG130" s="449" t="s">
        <v>207</v>
      </c>
      <c r="DH130" s="453" t="s">
        <v>207</v>
      </c>
      <c r="DI130" s="454" t="s">
        <v>207</v>
      </c>
      <c r="DJ130" s="465" t="s">
        <v>207</v>
      </c>
      <c r="DK130" s="455" t="s">
        <v>207</v>
      </c>
      <c r="DL130" s="456"/>
    </row>
    <row r="131" spans="1:116">
      <c r="A131" s="458" t="s">
        <v>1780</v>
      </c>
      <c r="B131" s="459" t="s">
        <v>1781</v>
      </c>
      <c r="C131" s="434">
        <v>2019</v>
      </c>
      <c r="D131" s="434" t="s">
        <v>716</v>
      </c>
      <c r="E131" s="460">
        <v>1039169</v>
      </c>
      <c r="F131" s="435">
        <v>1039169</v>
      </c>
      <c r="G131" s="436">
        <v>44768</v>
      </c>
      <c r="H131" s="461" t="s">
        <v>1782</v>
      </c>
      <c r="I131" s="462" t="s">
        <v>1781</v>
      </c>
      <c r="J131" s="463" t="s">
        <v>1783</v>
      </c>
      <c r="K131" s="464" t="s">
        <v>1781</v>
      </c>
      <c r="L131" s="462" t="s">
        <v>1783</v>
      </c>
      <c r="M131" s="463" t="s">
        <v>1784</v>
      </c>
      <c r="N131" s="461" t="s">
        <v>42</v>
      </c>
      <c r="O131" s="463" t="s">
        <v>45</v>
      </c>
      <c r="P131" s="437" t="s">
        <v>719</v>
      </c>
      <c r="Q131" s="438"/>
      <c r="R131" s="438"/>
      <c r="S131" s="439"/>
      <c r="T131" s="440">
        <v>17255.136182400001</v>
      </c>
      <c r="U131" s="441">
        <v>3</v>
      </c>
      <c r="V131" s="441">
        <v>2</v>
      </c>
      <c r="W131" s="442"/>
      <c r="X131" s="443">
        <v>2019</v>
      </c>
      <c r="Y131" s="434">
        <v>2021</v>
      </c>
      <c r="Z131" s="444">
        <v>2021</v>
      </c>
      <c r="AA131" s="445"/>
      <c r="AB131" s="463"/>
      <c r="AC131" s="446" t="s">
        <v>705</v>
      </c>
      <c r="AD131" s="462" t="s">
        <v>1785</v>
      </c>
      <c r="AE131" s="462" t="s">
        <v>1784</v>
      </c>
      <c r="AF131" s="463" t="s">
        <v>1786</v>
      </c>
      <c r="AG131" s="446"/>
      <c r="AH131" s="463"/>
      <c r="AI131" s="447">
        <v>2018</v>
      </c>
      <c r="AJ131" s="441">
        <v>16865</v>
      </c>
      <c r="AK131" s="441">
        <v>16406</v>
      </c>
      <c r="AL131" s="448">
        <v>809.42</v>
      </c>
      <c r="AM131" s="449" t="s">
        <v>764</v>
      </c>
      <c r="AN131" s="450">
        <v>2021</v>
      </c>
      <c r="AO131" s="442">
        <v>15853</v>
      </c>
      <c r="AP131" s="451">
        <v>6</v>
      </c>
      <c r="AQ131" s="442">
        <v>15422</v>
      </c>
      <c r="AR131" s="451">
        <v>5.99</v>
      </c>
      <c r="AS131" s="452">
        <v>757.62</v>
      </c>
      <c r="AT131" s="449" t="s">
        <v>764</v>
      </c>
      <c r="AU131" s="453">
        <v>6.39</v>
      </c>
      <c r="AV131" s="450">
        <v>2019</v>
      </c>
      <c r="AW131" s="442">
        <v>22357</v>
      </c>
      <c r="AX131" s="451">
        <v>-32.57</v>
      </c>
      <c r="AY131" s="442">
        <v>21419</v>
      </c>
      <c r="AZ131" s="451">
        <v>-30.56</v>
      </c>
      <c r="BA131" s="452">
        <v>1029.42</v>
      </c>
      <c r="BB131" s="449" t="s">
        <v>764</v>
      </c>
      <c r="BC131" s="453">
        <v>-27.18</v>
      </c>
      <c r="BD131" s="450">
        <v>2020</v>
      </c>
      <c r="BE131" s="442">
        <v>27562</v>
      </c>
      <c r="BF131" s="451">
        <v>-63.43</v>
      </c>
      <c r="BG131" s="442">
        <v>26095</v>
      </c>
      <c r="BH131" s="451">
        <v>-59.06</v>
      </c>
      <c r="BI131" s="452">
        <v>1259.4000000000001</v>
      </c>
      <c r="BJ131" s="449" t="s">
        <v>764</v>
      </c>
      <c r="BK131" s="453">
        <v>-55.6</v>
      </c>
      <c r="BL131" s="450">
        <v>2021</v>
      </c>
      <c r="BM131" s="442">
        <v>31004</v>
      </c>
      <c r="BN131" s="451">
        <v>-83.84</v>
      </c>
      <c r="BO131" s="442">
        <v>30750</v>
      </c>
      <c r="BP131" s="451">
        <v>-87.44</v>
      </c>
      <c r="BQ131" s="452">
        <v>1349.11</v>
      </c>
      <c r="BR131" s="449" t="s">
        <v>764</v>
      </c>
      <c r="BS131" s="453">
        <v>-66.680000000000007</v>
      </c>
      <c r="BT131" s="454" t="s">
        <v>710</v>
      </c>
      <c r="BU131" s="465" t="s">
        <v>765</v>
      </c>
      <c r="BV131" s="455" t="s">
        <v>712</v>
      </c>
      <c r="BW131" s="456" t="s">
        <v>1787</v>
      </c>
      <c r="BX131" s="457">
        <v>2018</v>
      </c>
      <c r="BY131" s="441"/>
      <c r="BZ131" s="441"/>
      <c r="CA131" s="448"/>
      <c r="CB131" s="449"/>
      <c r="CC131" s="450">
        <v>2021</v>
      </c>
      <c r="CD131" s="442"/>
      <c r="CE131" s="451" t="s">
        <v>207</v>
      </c>
      <c r="CF131" s="442"/>
      <c r="CG131" s="451" t="s">
        <v>207</v>
      </c>
      <c r="CH131" s="452"/>
      <c r="CI131" s="449" t="s">
        <v>207</v>
      </c>
      <c r="CJ131" s="453"/>
      <c r="CK131" s="450">
        <v>2019</v>
      </c>
      <c r="CL131" s="442"/>
      <c r="CM131" s="451" t="s">
        <v>207</v>
      </c>
      <c r="CN131" s="442" t="s">
        <v>207</v>
      </c>
      <c r="CO131" s="451" t="s">
        <v>207</v>
      </c>
      <c r="CP131" s="452"/>
      <c r="CQ131" s="449" t="s">
        <v>207</v>
      </c>
      <c r="CR131" s="453" t="s">
        <v>207</v>
      </c>
      <c r="CS131" s="450">
        <v>2020</v>
      </c>
      <c r="CT131" s="442"/>
      <c r="CU131" s="451" t="s">
        <v>207</v>
      </c>
      <c r="CV131" s="442" t="s">
        <v>207</v>
      </c>
      <c r="CW131" s="451" t="s">
        <v>207</v>
      </c>
      <c r="CX131" s="452"/>
      <c r="CY131" s="449" t="s">
        <v>207</v>
      </c>
      <c r="CZ131" s="453" t="s">
        <v>207</v>
      </c>
      <c r="DA131" s="450">
        <v>2021</v>
      </c>
      <c r="DB131" s="442"/>
      <c r="DC131" s="451" t="s">
        <v>207</v>
      </c>
      <c r="DD131" s="442" t="s">
        <v>207</v>
      </c>
      <c r="DE131" s="451" t="s">
        <v>207</v>
      </c>
      <c r="DF131" s="452"/>
      <c r="DG131" s="449" t="s">
        <v>207</v>
      </c>
      <c r="DH131" s="453" t="s">
        <v>207</v>
      </c>
      <c r="DI131" s="454" t="s">
        <v>207</v>
      </c>
      <c r="DJ131" s="465" t="s">
        <v>207</v>
      </c>
      <c r="DK131" s="455" t="s">
        <v>207</v>
      </c>
      <c r="DL131" s="456"/>
    </row>
    <row r="132" spans="1:116">
      <c r="A132" s="458" t="s">
        <v>1788</v>
      </c>
      <c r="B132" s="459" t="s">
        <v>1789</v>
      </c>
      <c r="C132" s="434">
        <v>2019</v>
      </c>
      <c r="D132" s="434" t="s">
        <v>716</v>
      </c>
      <c r="E132" s="460">
        <v>1022170</v>
      </c>
      <c r="F132" s="435">
        <v>1022170</v>
      </c>
      <c r="G132" s="436">
        <v>44771</v>
      </c>
      <c r="H132" s="461" t="s">
        <v>1790</v>
      </c>
      <c r="I132" s="462" t="s">
        <v>1789</v>
      </c>
      <c r="J132" s="463" t="s">
        <v>1791</v>
      </c>
      <c r="K132" s="464" t="s">
        <v>1789</v>
      </c>
      <c r="L132" s="462" t="s">
        <v>1792</v>
      </c>
      <c r="M132" s="463" t="s">
        <v>1793</v>
      </c>
      <c r="N132" s="461" t="s">
        <v>12</v>
      </c>
      <c r="O132" s="463" t="s">
        <v>26</v>
      </c>
      <c r="P132" s="437" t="s">
        <v>719</v>
      </c>
      <c r="Q132" s="438"/>
      <c r="R132" s="438"/>
      <c r="S132" s="439"/>
      <c r="T132" s="440">
        <v>2043.2101019999998</v>
      </c>
      <c r="U132" s="441">
        <v>2</v>
      </c>
      <c r="V132" s="441">
        <v>1</v>
      </c>
      <c r="W132" s="442"/>
      <c r="X132" s="443">
        <v>2019</v>
      </c>
      <c r="Y132" s="434">
        <v>2021</v>
      </c>
      <c r="Z132" s="444">
        <v>2021</v>
      </c>
      <c r="AA132" s="445"/>
      <c r="AB132" s="463"/>
      <c r="AC132" s="446" t="s">
        <v>705</v>
      </c>
      <c r="AD132" s="462" t="s">
        <v>1794</v>
      </c>
      <c r="AE132" s="462" t="s">
        <v>1795</v>
      </c>
      <c r="AF132" s="463" t="s">
        <v>1796</v>
      </c>
      <c r="AG132" s="446"/>
      <c r="AH132" s="463"/>
      <c r="AI132" s="447">
        <v>2018</v>
      </c>
      <c r="AJ132" s="441">
        <v>3885</v>
      </c>
      <c r="AK132" s="441">
        <v>3788</v>
      </c>
      <c r="AL132" s="448"/>
      <c r="AM132" s="449"/>
      <c r="AN132" s="450">
        <v>2021</v>
      </c>
      <c r="AO132" s="442">
        <v>3807</v>
      </c>
      <c r="AP132" s="451">
        <v>2</v>
      </c>
      <c r="AQ132" s="442">
        <v>3711</v>
      </c>
      <c r="AR132" s="451">
        <v>2.0299999999999998</v>
      </c>
      <c r="AS132" s="452"/>
      <c r="AT132" s="449"/>
      <c r="AU132" s="453"/>
      <c r="AV132" s="450">
        <v>2019</v>
      </c>
      <c r="AW132" s="442">
        <v>3512</v>
      </c>
      <c r="AX132" s="451">
        <v>9.6</v>
      </c>
      <c r="AY132" s="442">
        <v>3380</v>
      </c>
      <c r="AZ132" s="451">
        <v>10.77</v>
      </c>
      <c r="BA132" s="452"/>
      <c r="BB132" s="449" t="s">
        <v>207</v>
      </c>
      <c r="BC132" s="453" t="s">
        <v>207</v>
      </c>
      <c r="BD132" s="450">
        <v>2020</v>
      </c>
      <c r="BE132" s="442">
        <v>3189</v>
      </c>
      <c r="BF132" s="451">
        <v>17.91</v>
      </c>
      <c r="BG132" s="442">
        <v>2844</v>
      </c>
      <c r="BH132" s="451">
        <v>24.92</v>
      </c>
      <c r="BI132" s="452"/>
      <c r="BJ132" s="449" t="s">
        <v>207</v>
      </c>
      <c r="BK132" s="453" t="s">
        <v>207</v>
      </c>
      <c r="BL132" s="450">
        <v>2021</v>
      </c>
      <c r="BM132" s="442">
        <v>3148</v>
      </c>
      <c r="BN132" s="451">
        <v>18.97</v>
      </c>
      <c r="BO132" s="442">
        <v>2485</v>
      </c>
      <c r="BP132" s="451">
        <v>34.39</v>
      </c>
      <c r="BQ132" s="452"/>
      <c r="BR132" s="449" t="s">
        <v>207</v>
      </c>
      <c r="BS132" s="453" t="s">
        <v>207</v>
      </c>
      <c r="BT132" s="454" t="s">
        <v>723</v>
      </c>
      <c r="BU132" s="465" t="s">
        <v>765</v>
      </c>
      <c r="BV132" s="455" t="s">
        <v>712</v>
      </c>
      <c r="BW132" s="456" t="s">
        <v>1797</v>
      </c>
      <c r="BX132" s="457">
        <v>2018</v>
      </c>
      <c r="BY132" s="441"/>
      <c r="BZ132" s="441"/>
      <c r="CA132" s="448"/>
      <c r="CB132" s="449"/>
      <c r="CC132" s="450">
        <v>2021</v>
      </c>
      <c r="CD132" s="442"/>
      <c r="CE132" s="451" t="s">
        <v>207</v>
      </c>
      <c r="CF132" s="442"/>
      <c r="CG132" s="451" t="s">
        <v>207</v>
      </c>
      <c r="CH132" s="452"/>
      <c r="CI132" s="449" t="s">
        <v>207</v>
      </c>
      <c r="CJ132" s="453"/>
      <c r="CK132" s="450">
        <v>2019</v>
      </c>
      <c r="CL132" s="442"/>
      <c r="CM132" s="451" t="s">
        <v>207</v>
      </c>
      <c r="CN132" s="442" t="s">
        <v>207</v>
      </c>
      <c r="CO132" s="451" t="s">
        <v>207</v>
      </c>
      <c r="CP132" s="452"/>
      <c r="CQ132" s="449" t="s">
        <v>207</v>
      </c>
      <c r="CR132" s="453" t="s">
        <v>207</v>
      </c>
      <c r="CS132" s="450">
        <v>2020</v>
      </c>
      <c r="CT132" s="442"/>
      <c r="CU132" s="451" t="s">
        <v>207</v>
      </c>
      <c r="CV132" s="442" t="s">
        <v>207</v>
      </c>
      <c r="CW132" s="451" t="s">
        <v>207</v>
      </c>
      <c r="CX132" s="452"/>
      <c r="CY132" s="449" t="s">
        <v>207</v>
      </c>
      <c r="CZ132" s="453" t="s">
        <v>207</v>
      </c>
      <c r="DA132" s="450">
        <v>2021</v>
      </c>
      <c r="DB132" s="442"/>
      <c r="DC132" s="451" t="s">
        <v>207</v>
      </c>
      <c r="DD132" s="442" t="s">
        <v>207</v>
      </c>
      <c r="DE132" s="451" t="s">
        <v>207</v>
      </c>
      <c r="DF132" s="452"/>
      <c r="DG132" s="449" t="s">
        <v>207</v>
      </c>
      <c r="DH132" s="453" t="s">
        <v>207</v>
      </c>
      <c r="DI132" s="454" t="s">
        <v>207</v>
      </c>
      <c r="DJ132" s="465" t="s">
        <v>207</v>
      </c>
      <c r="DK132" s="455" t="s">
        <v>207</v>
      </c>
      <c r="DL132" s="456"/>
    </row>
    <row r="133" spans="1:116">
      <c r="A133" s="458" t="s">
        <v>1798</v>
      </c>
      <c r="B133" s="459" t="s">
        <v>1799</v>
      </c>
      <c r="C133" s="434">
        <v>2019</v>
      </c>
      <c r="D133" s="434" t="s">
        <v>716</v>
      </c>
      <c r="E133" s="460">
        <v>1075171</v>
      </c>
      <c r="F133" s="435">
        <v>1075171</v>
      </c>
      <c r="G133" s="436">
        <v>44771</v>
      </c>
      <c r="H133" s="461" t="s">
        <v>1800</v>
      </c>
      <c r="I133" s="462" t="s">
        <v>1801</v>
      </c>
      <c r="J133" s="463" t="s">
        <v>1802</v>
      </c>
      <c r="K133" s="464" t="s">
        <v>1803</v>
      </c>
      <c r="L133" s="462" t="s">
        <v>1802</v>
      </c>
      <c r="M133" s="463" t="s">
        <v>1800</v>
      </c>
      <c r="N133" s="461" t="s">
        <v>86</v>
      </c>
      <c r="O133" s="463" t="s">
        <v>87</v>
      </c>
      <c r="P133" s="437" t="s">
        <v>719</v>
      </c>
      <c r="Q133" s="438"/>
      <c r="R133" s="438"/>
      <c r="S133" s="439"/>
      <c r="T133" s="440">
        <v>6052</v>
      </c>
      <c r="U133" s="441">
        <v>1</v>
      </c>
      <c r="V133" s="441">
        <v>1</v>
      </c>
      <c r="W133" s="442"/>
      <c r="X133" s="443">
        <v>2019</v>
      </c>
      <c r="Y133" s="434">
        <v>2021</v>
      </c>
      <c r="Z133" s="444">
        <v>2021</v>
      </c>
      <c r="AA133" s="445"/>
      <c r="AB133" s="463"/>
      <c r="AC133" s="446" t="s">
        <v>705</v>
      </c>
      <c r="AD133" s="462" t="s">
        <v>1804</v>
      </c>
      <c r="AE133" s="462" t="s">
        <v>1805</v>
      </c>
      <c r="AF133" s="463" t="s">
        <v>1806</v>
      </c>
      <c r="AG133" s="446"/>
      <c r="AH133" s="463"/>
      <c r="AI133" s="447">
        <v>2018</v>
      </c>
      <c r="AJ133" s="441">
        <v>15548</v>
      </c>
      <c r="AK133" s="441">
        <v>15228</v>
      </c>
      <c r="AL133" s="448"/>
      <c r="AM133" s="449"/>
      <c r="AN133" s="450">
        <v>2021</v>
      </c>
      <c r="AO133" s="442">
        <v>15081</v>
      </c>
      <c r="AP133" s="451">
        <v>3</v>
      </c>
      <c r="AQ133" s="442">
        <v>14772</v>
      </c>
      <c r="AR133" s="451">
        <v>2.99</v>
      </c>
      <c r="AS133" s="452"/>
      <c r="AT133" s="449"/>
      <c r="AU133" s="453"/>
      <c r="AV133" s="450">
        <v>2019</v>
      </c>
      <c r="AW133" s="442">
        <v>14771</v>
      </c>
      <c r="AX133" s="451">
        <v>4.99</v>
      </c>
      <c r="AY133" s="442">
        <v>14309</v>
      </c>
      <c r="AZ133" s="451">
        <v>6.03</v>
      </c>
      <c r="BA133" s="452"/>
      <c r="BB133" s="449" t="s">
        <v>207</v>
      </c>
      <c r="BC133" s="453" t="s">
        <v>207</v>
      </c>
      <c r="BD133" s="450">
        <v>2020</v>
      </c>
      <c r="BE133" s="442">
        <v>12090</v>
      </c>
      <c r="BF133" s="451">
        <v>22.24</v>
      </c>
      <c r="BG133" s="442">
        <v>11449</v>
      </c>
      <c r="BH133" s="451">
        <v>24.81</v>
      </c>
      <c r="BI133" s="452"/>
      <c r="BJ133" s="449" t="s">
        <v>207</v>
      </c>
      <c r="BK133" s="453" t="s">
        <v>207</v>
      </c>
      <c r="BL133" s="450">
        <v>2021</v>
      </c>
      <c r="BM133" s="442">
        <v>10991</v>
      </c>
      <c r="BN133" s="451">
        <v>29.3</v>
      </c>
      <c r="BO133" s="442">
        <v>10920</v>
      </c>
      <c r="BP133" s="451">
        <v>28.28</v>
      </c>
      <c r="BQ133" s="452"/>
      <c r="BR133" s="449" t="s">
        <v>207</v>
      </c>
      <c r="BS133" s="453" t="s">
        <v>207</v>
      </c>
      <c r="BT133" s="454" t="s">
        <v>723</v>
      </c>
      <c r="BU133" s="465" t="s">
        <v>765</v>
      </c>
      <c r="BV133" s="455" t="s">
        <v>724</v>
      </c>
      <c r="BW133" s="456" t="s">
        <v>1807</v>
      </c>
      <c r="BX133" s="457">
        <v>2018</v>
      </c>
      <c r="BY133" s="441"/>
      <c r="BZ133" s="441"/>
      <c r="CA133" s="448"/>
      <c r="CB133" s="449"/>
      <c r="CC133" s="450">
        <v>2021</v>
      </c>
      <c r="CD133" s="442"/>
      <c r="CE133" s="451" t="s">
        <v>207</v>
      </c>
      <c r="CF133" s="442"/>
      <c r="CG133" s="451" t="s">
        <v>207</v>
      </c>
      <c r="CH133" s="452"/>
      <c r="CI133" s="449" t="s">
        <v>207</v>
      </c>
      <c r="CJ133" s="453"/>
      <c r="CK133" s="450">
        <v>2019</v>
      </c>
      <c r="CL133" s="442"/>
      <c r="CM133" s="451" t="s">
        <v>207</v>
      </c>
      <c r="CN133" s="442" t="s">
        <v>207</v>
      </c>
      <c r="CO133" s="451" t="s">
        <v>207</v>
      </c>
      <c r="CP133" s="452"/>
      <c r="CQ133" s="449" t="s">
        <v>207</v>
      </c>
      <c r="CR133" s="453" t="s">
        <v>207</v>
      </c>
      <c r="CS133" s="450">
        <v>2020</v>
      </c>
      <c r="CT133" s="442"/>
      <c r="CU133" s="451" t="s">
        <v>207</v>
      </c>
      <c r="CV133" s="442" t="s">
        <v>207</v>
      </c>
      <c r="CW133" s="451" t="s">
        <v>207</v>
      </c>
      <c r="CX133" s="452"/>
      <c r="CY133" s="449" t="s">
        <v>207</v>
      </c>
      <c r="CZ133" s="453" t="s">
        <v>207</v>
      </c>
      <c r="DA133" s="450">
        <v>2021</v>
      </c>
      <c r="DB133" s="442"/>
      <c r="DC133" s="451" t="s">
        <v>207</v>
      </c>
      <c r="DD133" s="442" t="s">
        <v>207</v>
      </c>
      <c r="DE133" s="451" t="s">
        <v>207</v>
      </c>
      <c r="DF133" s="452"/>
      <c r="DG133" s="449" t="s">
        <v>207</v>
      </c>
      <c r="DH133" s="453" t="s">
        <v>207</v>
      </c>
      <c r="DI133" s="454" t="s">
        <v>207</v>
      </c>
      <c r="DJ133" s="465" t="s">
        <v>207</v>
      </c>
      <c r="DK133" s="455" t="s">
        <v>207</v>
      </c>
      <c r="DL133" s="456"/>
    </row>
    <row r="134" spans="1:116">
      <c r="A134" s="458" t="s">
        <v>1808</v>
      </c>
      <c r="B134" s="459" t="s">
        <v>1809</v>
      </c>
      <c r="C134" s="434">
        <v>2019</v>
      </c>
      <c r="D134" s="434" t="s">
        <v>716</v>
      </c>
      <c r="E134" s="460">
        <v>1080174</v>
      </c>
      <c r="F134" s="435">
        <v>1080174</v>
      </c>
      <c r="G134" s="436">
        <v>44765</v>
      </c>
      <c r="H134" s="461" t="s">
        <v>1810</v>
      </c>
      <c r="I134" s="462" t="s">
        <v>1809</v>
      </c>
      <c r="J134" s="463" t="s">
        <v>1811</v>
      </c>
      <c r="K134" s="464" t="s">
        <v>1809</v>
      </c>
      <c r="L134" s="462" t="s">
        <v>1811</v>
      </c>
      <c r="M134" s="463" t="s">
        <v>1810</v>
      </c>
      <c r="N134" s="461" t="s">
        <v>90</v>
      </c>
      <c r="O134" s="463" t="s">
        <v>92</v>
      </c>
      <c r="P134" s="437" t="s">
        <v>719</v>
      </c>
      <c r="Q134" s="438"/>
      <c r="R134" s="438"/>
      <c r="S134" s="439"/>
      <c r="T134" s="440">
        <v>5004.621564</v>
      </c>
      <c r="U134" s="441">
        <v>1</v>
      </c>
      <c r="V134" s="441">
        <v>1</v>
      </c>
      <c r="W134" s="442"/>
      <c r="X134" s="443">
        <v>2019</v>
      </c>
      <c r="Y134" s="434">
        <v>2021</v>
      </c>
      <c r="Z134" s="444">
        <v>2021</v>
      </c>
      <c r="AA134" s="445"/>
      <c r="AB134" s="463"/>
      <c r="AC134" s="446" t="s">
        <v>705</v>
      </c>
      <c r="AD134" s="462" t="s">
        <v>1812</v>
      </c>
      <c r="AE134" s="462" t="s">
        <v>1810</v>
      </c>
      <c r="AF134" s="463" t="s">
        <v>1813</v>
      </c>
      <c r="AG134" s="446"/>
      <c r="AH134" s="463"/>
      <c r="AI134" s="447">
        <v>2018</v>
      </c>
      <c r="AJ134" s="441">
        <v>11157</v>
      </c>
      <c r="AK134" s="441">
        <v>10871</v>
      </c>
      <c r="AL134" s="448">
        <v>0.26</v>
      </c>
      <c r="AM134" s="449" t="s">
        <v>944</v>
      </c>
      <c r="AN134" s="450">
        <v>2021</v>
      </c>
      <c r="AO134" s="442">
        <v>10832</v>
      </c>
      <c r="AP134" s="451">
        <v>2.91</v>
      </c>
      <c r="AQ134" s="442">
        <v>10516</v>
      </c>
      <c r="AR134" s="451">
        <v>3.26</v>
      </c>
      <c r="AS134" s="452">
        <v>0.25</v>
      </c>
      <c r="AT134" s="449" t="s">
        <v>944</v>
      </c>
      <c r="AU134" s="453">
        <v>3.84</v>
      </c>
      <c r="AV134" s="450">
        <v>2019</v>
      </c>
      <c r="AW134" s="442">
        <v>10633</v>
      </c>
      <c r="AX134" s="451">
        <v>4.6900000000000004</v>
      </c>
      <c r="AY134" s="442">
        <v>10214</v>
      </c>
      <c r="AZ134" s="451">
        <v>6.04</v>
      </c>
      <c r="BA134" s="452">
        <v>0.25</v>
      </c>
      <c r="BB134" s="449" t="s">
        <v>944</v>
      </c>
      <c r="BC134" s="453">
        <v>3.84</v>
      </c>
      <c r="BD134" s="450">
        <v>2020</v>
      </c>
      <c r="BE134" s="442">
        <v>9260</v>
      </c>
      <c r="BF134" s="451">
        <v>17</v>
      </c>
      <c r="BG134" s="442">
        <v>8658</v>
      </c>
      <c r="BH134" s="451">
        <v>20.350000000000001</v>
      </c>
      <c r="BI134" s="452">
        <v>0.22</v>
      </c>
      <c r="BJ134" s="449" t="s">
        <v>944</v>
      </c>
      <c r="BK134" s="453">
        <v>15.38</v>
      </c>
      <c r="BL134" s="450">
        <v>2021</v>
      </c>
      <c r="BM134" s="442">
        <v>8888</v>
      </c>
      <c r="BN134" s="451">
        <v>20.329999999999998</v>
      </c>
      <c r="BO134" s="442">
        <v>8813</v>
      </c>
      <c r="BP134" s="451">
        <v>18.93</v>
      </c>
      <c r="BQ134" s="452">
        <v>0.21</v>
      </c>
      <c r="BR134" s="449" t="s">
        <v>944</v>
      </c>
      <c r="BS134" s="453">
        <v>19.23</v>
      </c>
      <c r="BT134" s="454" t="s">
        <v>723</v>
      </c>
      <c r="BU134" s="465" t="s">
        <v>765</v>
      </c>
      <c r="BV134" s="455" t="s">
        <v>733</v>
      </c>
      <c r="BW134" s="456" t="s">
        <v>1814</v>
      </c>
      <c r="BX134" s="457">
        <v>2018</v>
      </c>
      <c r="BY134" s="441"/>
      <c r="BZ134" s="441"/>
      <c r="CA134" s="448"/>
      <c r="CB134" s="449"/>
      <c r="CC134" s="450">
        <v>2021</v>
      </c>
      <c r="CD134" s="442"/>
      <c r="CE134" s="451" t="s">
        <v>207</v>
      </c>
      <c r="CF134" s="442"/>
      <c r="CG134" s="451" t="s">
        <v>207</v>
      </c>
      <c r="CH134" s="452"/>
      <c r="CI134" s="449" t="s">
        <v>207</v>
      </c>
      <c r="CJ134" s="453"/>
      <c r="CK134" s="450">
        <v>2019</v>
      </c>
      <c r="CL134" s="442"/>
      <c r="CM134" s="451" t="s">
        <v>207</v>
      </c>
      <c r="CN134" s="442" t="s">
        <v>207</v>
      </c>
      <c r="CO134" s="451" t="s">
        <v>207</v>
      </c>
      <c r="CP134" s="452"/>
      <c r="CQ134" s="449" t="s">
        <v>207</v>
      </c>
      <c r="CR134" s="453" t="s">
        <v>207</v>
      </c>
      <c r="CS134" s="450">
        <v>2020</v>
      </c>
      <c r="CT134" s="442"/>
      <c r="CU134" s="451" t="s">
        <v>207</v>
      </c>
      <c r="CV134" s="442" t="s">
        <v>207</v>
      </c>
      <c r="CW134" s="451" t="s">
        <v>207</v>
      </c>
      <c r="CX134" s="452"/>
      <c r="CY134" s="449" t="s">
        <v>207</v>
      </c>
      <c r="CZ134" s="453" t="s">
        <v>207</v>
      </c>
      <c r="DA134" s="450">
        <v>2021</v>
      </c>
      <c r="DB134" s="442"/>
      <c r="DC134" s="451" t="s">
        <v>207</v>
      </c>
      <c r="DD134" s="442" t="s">
        <v>207</v>
      </c>
      <c r="DE134" s="451" t="s">
        <v>207</v>
      </c>
      <c r="DF134" s="452"/>
      <c r="DG134" s="449" t="s">
        <v>207</v>
      </c>
      <c r="DH134" s="453" t="s">
        <v>207</v>
      </c>
      <c r="DI134" s="454" t="s">
        <v>207</v>
      </c>
      <c r="DJ134" s="465" t="s">
        <v>207</v>
      </c>
      <c r="DK134" s="455" t="s">
        <v>207</v>
      </c>
      <c r="DL134" s="456"/>
    </row>
    <row r="135" spans="1:116">
      <c r="A135" s="458" t="s">
        <v>1815</v>
      </c>
      <c r="B135" s="459" t="s">
        <v>1816</v>
      </c>
      <c r="C135" s="434">
        <v>2019</v>
      </c>
      <c r="D135" s="434" t="s">
        <v>716</v>
      </c>
      <c r="E135" s="460">
        <v>1029175</v>
      </c>
      <c r="F135" s="435">
        <v>1029175</v>
      </c>
      <c r="G135" s="436">
        <v>44769</v>
      </c>
      <c r="H135" s="461" t="s">
        <v>1817</v>
      </c>
      <c r="I135" s="462" t="s">
        <v>1816</v>
      </c>
      <c r="J135" s="463" t="s">
        <v>1818</v>
      </c>
      <c r="K135" s="464" t="s">
        <v>1816</v>
      </c>
      <c r="L135" s="462" t="s">
        <v>1818</v>
      </c>
      <c r="M135" s="463" t="s">
        <v>1817</v>
      </c>
      <c r="N135" s="461" t="s">
        <v>12</v>
      </c>
      <c r="O135" s="463" t="s">
        <v>33</v>
      </c>
      <c r="P135" s="437" t="s">
        <v>719</v>
      </c>
      <c r="Q135" s="438"/>
      <c r="R135" s="438"/>
      <c r="S135" s="439"/>
      <c r="T135" s="440">
        <v>26653.209870000002</v>
      </c>
      <c r="U135" s="441">
        <v>9</v>
      </c>
      <c r="V135" s="441">
        <v>5</v>
      </c>
      <c r="W135" s="442"/>
      <c r="X135" s="443">
        <v>2019</v>
      </c>
      <c r="Y135" s="434">
        <v>2021</v>
      </c>
      <c r="Z135" s="444">
        <v>2021</v>
      </c>
      <c r="AA135" s="445"/>
      <c r="AB135" s="463"/>
      <c r="AC135" s="446" t="s">
        <v>705</v>
      </c>
      <c r="AD135" s="462" t="s">
        <v>1819</v>
      </c>
      <c r="AE135" s="462" t="s">
        <v>1817</v>
      </c>
      <c r="AF135" s="463" t="s">
        <v>1820</v>
      </c>
      <c r="AG135" s="446"/>
      <c r="AH135" s="463"/>
      <c r="AI135" s="447">
        <v>2018</v>
      </c>
      <c r="AJ135" s="441">
        <v>44349</v>
      </c>
      <c r="AK135" s="441">
        <v>43147</v>
      </c>
      <c r="AL135" s="448"/>
      <c r="AM135" s="449"/>
      <c r="AN135" s="450">
        <v>2021</v>
      </c>
      <c r="AO135" s="442">
        <v>48547.47</v>
      </c>
      <c r="AP135" s="451">
        <v>-9.4700000000000006</v>
      </c>
      <c r="AQ135" s="442">
        <v>48547.47</v>
      </c>
      <c r="AR135" s="451">
        <v>-12.52</v>
      </c>
      <c r="AS135" s="452"/>
      <c r="AT135" s="449"/>
      <c r="AU135" s="453">
        <v>3.5</v>
      </c>
      <c r="AV135" s="450">
        <v>2019</v>
      </c>
      <c r="AW135" s="442">
        <v>43446</v>
      </c>
      <c r="AX135" s="451">
        <v>2.0299999999999998</v>
      </c>
      <c r="AY135" s="442">
        <v>41640</v>
      </c>
      <c r="AZ135" s="451">
        <v>3.49</v>
      </c>
      <c r="BA135" s="452"/>
      <c r="BB135" s="449" t="s">
        <v>207</v>
      </c>
      <c r="BC135" s="453">
        <v>1.5</v>
      </c>
      <c r="BD135" s="450">
        <v>2020</v>
      </c>
      <c r="BE135" s="442">
        <v>49312</v>
      </c>
      <c r="BF135" s="451">
        <v>-11.2</v>
      </c>
      <c r="BG135" s="442">
        <v>46212</v>
      </c>
      <c r="BH135" s="451">
        <v>-7.11</v>
      </c>
      <c r="BI135" s="452"/>
      <c r="BJ135" s="449" t="s">
        <v>207</v>
      </c>
      <c r="BK135" s="453">
        <v>20.3</v>
      </c>
      <c r="BL135" s="450">
        <v>2021</v>
      </c>
      <c r="BM135" s="442">
        <v>47243</v>
      </c>
      <c r="BN135" s="451">
        <v>-6.53</v>
      </c>
      <c r="BO135" s="442">
        <v>46823</v>
      </c>
      <c r="BP135" s="451">
        <v>-8.52</v>
      </c>
      <c r="BQ135" s="452"/>
      <c r="BR135" s="449" t="s">
        <v>207</v>
      </c>
      <c r="BS135" s="453">
        <v>-0.79999999999999716</v>
      </c>
      <c r="BT135" s="454" t="s">
        <v>710</v>
      </c>
      <c r="BU135" s="465" t="s">
        <v>765</v>
      </c>
      <c r="BV135" s="455" t="s">
        <v>724</v>
      </c>
      <c r="BW135" s="456"/>
      <c r="BX135" s="457">
        <v>2018</v>
      </c>
      <c r="BY135" s="441"/>
      <c r="BZ135" s="441"/>
      <c r="CA135" s="448"/>
      <c r="CB135" s="449"/>
      <c r="CC135" s="450">
        <v>2021</v>
      </c>
      <c r="CD135" s="442"/>
      <c r="CE135" s="451" t="s">
        <v>207</v>
      </c>
      <c r="CF135" s="442"/>
      <c r="CG135" s="451" t="s">
        <v>207</v>
      </c>
      <c r="CH135" s="452"/>
      <c r="CI135" s="449" t="s">
        <v>207</v>
      </c>
      <c r="CJ135" s="453"/>
      <c r="CK135" s="450">
        <v>2019</v>
      </c>
      <c r="CL135" s="442"/>
      <c r="CM135" s="451" t="s">
        <v>207</v>
      </c>
      <c r="CN135" s="442" t="s">
        <v>207</v>
      </c>
      <c r="CO135" s="451" t="s">
        <v>207</v>
      </c>
      <c r="CP135" s="452"/>
      <c r="CQ135" s="449" t="s">
        <v>207</v>
      </c>
      <c r="CR135" s="453" t="s">
        <v>207</v>
      </c>
      <c r="CS135" s="450">
        <v>2020</v>
      </c>
      <c r="CT135" s="442"/>
      <c r="CU135" s="451" t="s">
        <v>207</v>
      </c>
      <c r="CV135" s="442" t="s">
        <v>207</v>
      </c>
      <c r="CW135" s="451" t="s">
        <v>207</v>
      </c>
      <c r="CX135" s="452"/>
      <c r="CY135" s="449" t="s">
        <v>207</v>
      </c>
      <c r="CZ135" s="453" t="s">
        <v>207</v>
      </c>
      <c r="DA135" s="450">
        <v>2021</v>
      </c>
      <c r="DB135" s="442"/>
      <c r="DC135" s="451" t="s">
        <v>207</v>
      </c>
      <c r="DD135" s="442" t="s">
        <v>207</v>
      </c>
      <c r="DE135" s="451" t="s">
        <v>207</v>
      </c>
      <c r="DF135" s="452"/>
      <c r="DG135" s="449" t="s">
        <v>207</v>
      </c>
      <c r="DH135" s="453" t="s">
        <v>207</v>
      </c>
      <c r="DI135" s="454" t="s">
        <v>207</v>
      </c>
      <c r="DJ135" s="465" t="s">
        <v>207</v>
      </c>
      <c r="DK135" s="455" t="s">
        <v>207</v>
      </c>
      <c r="DL135" s="456"/>
    </row>
    <row r="136" spans="1:116">
      <c r="A136" s="458" t="s">
        <v>1821</v>
      </c>
      <c r="B136" s="459" t="s">
        <v>1822</v>
      </c>
      <c r="C136" s="434">
        <v>2019</v>
      </c>
      <c r="D136" s="434" t="s">
        <v>716</v>
      </c>
      <c r="E136" s="460">
        <v>1067176</v>
      </c>
      <c r="F136" s="435">
        <v>1067176</v>
      </c>
      <c r="G136" s="436">
        <v>44771</v>
      </c>
      <c r="H136" s="461" t="s">
        <v>1823</v>
      </c>
      <c r="I136" s="462" t="s">
        <v>1822</v>
      </c>
      <c r="J136" s="463" t="s">
        <v>1824</v>
      </c>
      <c r="K136" s="464" t="s">
        <v>1822</v>
      </c>
      <c r="L136" s="462" t="s">
        <v>1824</v>
      </c>
      <c r="M136" s="463" t="s">
        <v>1823</v>
      </c>
      <c r="N136" s="461" t="s">
        <v>70</v>
      </c>
      <c r="O136" s="463" t="s">
        <v>76</v>
      </c>
      <c r="P136" s="437" t="s">
        <v>719</v>
      </c>
      <c r="Q136" s="438"/>
      <c r="R136" s="438"/>
      <c r="S136" s="439"/>
      <c r="T136" s="440">
        <v>2266.8731369040006</v>
      </c>
      <c r="U136" s="441">
        <v>25</v>
      </c>
      <c r="V136" s="441">
        <v>1</v>
      </c>
      <c r="W136" s="442"/>
      <c r="X136" s="443">
        <v>2019</v>
      </c>
      <c r="Y136" s="434">
        <v>2021</v>
      </c>
      <c r="Z136" s="444">
        <v>2021</v>
      </c>
      <c r="AA136" s="445"/>
      <c r="AB136" s="463"/>
      <c r="AC136" s="446" t="s">
        <v>705</v>
      </c>
      <c r="AD136" s="462" t="s">
        <v>1825</v>
      </c>
      <c r="AE136" s="462" t="s">
        <v>1826</v>
      </c>
      <c r="AF136" s="463" t="s">
        <v>1827</v>
      </c>
      <c r="AG136" s="446"/>
      <c r="AH136" s="463"/>
      <c r="AI136" s="447">
        <v>2018</v>
      </c>
      <c r="AJ136" s="441">
        <v>4516</v>
      </c>
      <c r="AK136" s="441">
        <v>4402</v>
      </c>
      <c r="AL136" s="448">
        <v>58.49</v>
      </c>
      <c r="AM136" s="449" t="s">
        <v>764</v>
      </c>
      <c r="AN136" s="450">
        <v>2021</v>
      </c>
      <c r="AO136" s="442">
        <v>4381</v>
      </c>
      <c r="AP136" s="451">
        <v>2.98</v>
      </c>
      <c r="AQ136" s="442">
        <v>4270</v>
      </c>
      <c r="AR136" s="451">
        <v>2.99</v>
      </c>
      <c r="AS136" s="452">
        <v>56.75</v>
      </c>
      <c r="AT136" s="449" t="s">
        <v>764</v>
      </c>
      <c r="AU136" s="453">
        <v>2.97</v>
      </c>
      <c r="AV136" s="450">
        <v>2019</v>
      </c>
      <c r="AW136" s="442">
        <v>4364</v>
      </c>
      <c r="AX136" s="451">
        <v>3.36</v>
      </c>
      <c r="AY136" s="442">
        <v>4194</v>
      </c>
      <c r="AZ136" s="451">
        <v>4.72</v>
      </c>
      <c r="BA136" s="452">
        <v>56.07</v>
      </c>
      <c r="BB136" s="449" t="s">
        <v>764</v>
      </c>
      <c r="BC136" s="453">
        <v>4.13</v>
      </c>
      <c r="BD136" s="450">
        <v>2020</v>
      </c>
      <c r="BE136" s="442">
        <v>4267</v>
      </c>
      <c r="BF136" s="451">
        <v>5.51</v>
      </c>
      <c r="BG136" s="442">
        <v>4003</v>
      </c>
      <c r="BH136" s="451">
        <v>9.06</v>
      </c>
      <c r="BI136" s="452">
        <v>55.25</v>
      </c>
      <c r="BJ136" s="449" t="s">
        <v>764</v>
      </c>
      <c r="BK136" s="453">
        <v>5.53</v>
      </c>
      <c r="BL136" s="450">
        <v>2021</v>
      </c>
      <c r="BM136" s="442">
        <v>4020</v>
      </c>
      <c r="BN136" s="451">
        <v>10.98</v>
      </c>
      <c r="BO136" s="442">
        <v>3989</v>
      </c>
      <c r="BP136" s="451">
        <v>9.3800000000000008</v>
      </c>
      <c r="BQ136" s="452">
        <v>52.05</v>
      </c>
      <c r="BR136" s="449" t="s">
        <v>764</v>
      </c>
      <c r="BS136" s="453">
        <v>11.01</v>
      </c>
      <c r="BT136" s="454" t="s">
        <v>723</v>
      </c>
      <c r="BU136" s="465" t="s">
        <v>765</v>
      </c>
      <c r="BV136" s="455" t="s">
        <v>724</v>
      </c>
      <c r="BW136" s="456" t="s">
        <v>1828</v>
      </c>
      <c r="BX136" s="457">
        <v>2018</v>
      </c>
      <c r="BY136" s="441"/>
      <c r="BZ136" s="441"/>
      <c r="CA136" s="448"/>
      <c r="CB136" s="449"/>
      <c r="CC136" s="450">
        <v>2021</v>
      </c>
      <c r="CD136" s="442"/>
      <c r="CE136" s="451" t="s">
        <v>207</v>
      </c>
      <c r="CF136" s="442"/>
      <c r="CG136" s="451" t="s">
        <v>207</v>
      </c>
      <c r="CH136" s="452"/>
      <c r="CI136" s="449" t="s">
        <v>207</v>
      </c>
      <c r="CJ136" s="453"/>
      <c r="CK136" s="450">
        <v>2019</v>
      </c>
      <c r="CL136" s="442"/>
      <c r="CM136" s="451" t="s">
        <v>207</v>
      </c>
      <c r="CN136" s="442" t="s">
        <v>207</v>
      </c>
      <c r="CO136" s="451" t="s">
        <v>207</v>
      </c>
      <c r="CP136" s="452"/>
      <c r="CQ136" s="449" t="s">
        <v>207</v>
      </c>
      <c r="CR136" s="453" t="s">
        <v>207</v>
      </c>
      <c r="CS136" s="450">
        <v>2020</v>
      </c>
      <c r="CT136" s="442"/>
      <c r="CU136" s="451" t="s">
        <v>207</v>
      </c>
      <c r="CV136" s="442" t="s">
        <v>207</v>
      </c>
      <c r="CW136" s="451" t="s">
        <v>207</v>
      </c>
      <c r="CX136" s="452"/>
      <c r="CY136" s="449" t="s">
        <v>207</v>
      </c>
      <c r="CZ136" s="453" t="s">
        <v>207</v>
      </c>
      <c r="DA136" s="450">
        <v>2021</v>
      </c>
      <c r="DB136" s="442"/>
      <c r="DC136" s="451" t="s">
        <v>207</v>
      </c>
      <c r="DD136" s="442" t="s">
        <v>207</v>
      </c>
      <c r="DE136" s="451" t="s">
        <v>207</v>
      </c>
      <c r="DF136" s="452"/>
      <c r="DG136" s="449" t="s">
        <v>207</v>
      </c>
      <c r="DH136" s="453" t="s">
        <v>207</v>
      </c>
      <c r="DI136" s="454" t="s">
        <v>207</v>
      </c>
      <c r="DJ136" s="465" t="s">
        <v>207</v>
      </c>
      <c r="DK136" s="455" t="s">
        <v>207</v>
      </c>
      <c r="DL136" s="456"/>
    </row>
    <row r="137" spans="1:116">
      <c r="A137" s="458" t="s">
        <v>1829</v>
      </c>
      <c r="B137" s="459" t="s">
        <v>1830</v>
      </c>
      <c r="C137" s="434">
        <v>2019</v>
      </c>
      <c r="D137" s="434" t="s">
        <v>750</v>
      </c>
      <c r="E137" s="460">
        <v>3043177</v>
      </c>
      <c r="F137" s="435">
        <v>3043177</v>
      </c>
      <c r="G137" s="436"/>
      <c r="H137" s="461" t="s">
        <v>1831</v>
      </c>
      <c r="I137" s="462" t="s">
        <v>1830</v>
      </c>
      <c r="J137" s="463" t="s">
        <v>1832</v>
      </c>
      <c r="K137" s="464" t="s">
        <v>1830</v>
      </c>
      <c r="L137" s="462" t="s">
        <v>1832</v>
      </c>
      <c r="M137" s="463" t="s">
        <v>1831</v>
      </c>
      <c r="N137" s="461" t="s">
        <v>48</v>
      </c>
      <c r="O137" s="463" t="s">
        <v>50</v>
      </c>
      <c r="P137" s="437"/>
      <c r="Q137" s="438"/>
      <c r="R137" s="438" t="s">
        <v>753</v>
      </c>
      <c r="S137" s="439"/>
      <c r="T137" s="440"/>
      <c r="U137" s="441"/>
      <c r="V137" s="441"/>
      <c r="W137" s="442">
        <v>222</v>
      </c>
      <c r="X137" s="443">
        <v>2019</v>
      </c>
      <c r="Y137" s="434">
        <v>2021</v>
      </c>
      <c r="Z137" s="444">
        <v>2021</v>
      </c>
      <c r="AA137" s="445"/>
      <c r="AB137" s="463"/>
      <c r="AC137" s="446" t="s">
        <v>705</v>
      </c>
      <c r="AD137" s="462" t="s">
        <v>1830</v>
      </c>
      <c r="AE137" s="462" t="s">
        <v>1831</v>
      </c>
      <c r="AF137" s="463" t="s">
        <v>1833</v>
      </c>
      <c r="AG137" s="446"/>
      <c r="AH137" s="463"/>
      <c r="AI137" s="447">
        <v>2018</v>
      </c>
      <c r="AJ137" s="441"/>
      <c r="AK137" s="441"/>
      <c r="AL137" s="448"/>
      <c r="AM137" s="449"/>
      <c r="AN137" s="450">
        <v>2021</v>
      </c>
      <c r="AO137" s="442"/>
      <c r="AP137" s="451" t="s">
        <v>207</v>
      </c>
      <c r="AQ137" s="442"/>
      <c r="AR137" s="451" t="s">
        <v>207</v>
      </c>
      <c r="AS137" s="452"/>
      <c r="AT137" s="449"/>
      <c r="AU137" s="453"/>
      <c r="AV137" s="450">
        <v>2019</v>
      </c>
      <c r="AW137" s="442"/>
      <c r="AX137" s="451" t="s">
        <v>207</v>
      </c>
      <c r="AY137" s="442" t="s">
        <v>207</v>
      </c>
      <c r="AZ137" s="451" t="s">
        <v>207</v>
      </c>
      <c r="BA137" s="452"/>
      <c r="BB137" s="449" t="s">
        <v>207</v>
      </c>
      <c r="BC137" s="453" t="s">
        <v>207</v>
      </c>
      <c r="BD137" s="450">
        <v>2020</v>
      </c>
      <c r="BE137" s="442"/>
      <c r="BF137" s="451" t="s">
        <v>207</v>
      </c>
      <c r="BG137" s="442" t="s">
        <v>207</v>
      </c>
      <c r="BH137" s="451" t="s">
        <v>207</v>
      </c>
      <c r="BI137" s="452"/>
      <c r="BJ137" s="449" t="s">
        <v>207</v>
      </c>
      <c r="BK137" s="453" t="s">
        <v>207</v>
      </c>
      <c r="BL137" s="450">
        <v>2021</v>
      </c>
      <c r="BM137" s="442"/>
      <c r="BN137" s="451" t="s">
        <v>207</v>
      </c>
      <c r="BO137" s="442" t="s">
        <v>207</v>
      </c>
      <c r="BP137" s="451" t="s">
        <v>207</v>
      </c>
      <c r="BQ137" s="452"/>
      <c r="BR137" s="449" t="s">
        <v>207</v>
      </c>
      <c r="BS137" s="453" t="s">
        <v>207</v>
      </c>
      <c r="BT137" s="454" t="s">
        <v>207</v>
      </c>
      <c r="BU137" s="465" t="s">
        <v>207</v>
      </c>
      <c r="BV137" s="455" t="s">
        <v>207</v>
      </c>
      <c r="BW137" s="456"/>
      <c r="BX137" s="457">
        <v>2018</v>
      </c>
      <c r="BY137" s="441">
        <v>7719</v>
      </c>
      <c r="BZ137" s="441">
        <v>7719</v>
      </c>
      <c r="CA137" s="448"/>
      <c r="CB137" s="449"/>
      <c r="CC137" s="450">
        <v>2021</v>
      </c>
      <c r="CD137" s="442">
        <v>7711</v>
      </c>
      <c r="CE137" s="451">
        <v>0.1</v>
      </c>
      <c r="CF137" s="442">
        <v>7711</v>
      </c>
      <c r="CG137" s="451">
        <v>0.1</v>
      </c>
      <c r="CH137" s="452"/>
      <c r="CI137" s="449" t="s">
        <v>207</v>
      </c>
      <c r="CJ137" s="453"/>
      <c r="CK137" s="450">
        <v>2019</v>
      </c>
      <c r="CL137" s="442">
        <v>7795</v>
      </c>
      <c r="CM137" s="451">
        <v>-0.99</v>
      </c>
      <c r="CN137" s="442">
        <v>7795</v>
      </c>
      <c r="CO137" s="451">
        <v>-0.99</v>
      </c>
      <c r="CP137" s="452"/>
      <c r="CQ137" s="449" t="s">
        <v>207</v>
      </c>
      <c r="CR137" s="453" t="s">
        <v>207</v>
      </c>
      <c r="CS137" s="450">
        <v>2020</v>
      </c>
      <c r="CT137" s="442">
        <v>7007</v>
      </c>
      <c r="CU137" s="451">
        <v>9.2200000000000006</v>
      </c>
      <c r="CV137" s="442">
        <v>7007</v>
      </c>
      <c r="CW137" s="451">
        <v>9.2200000000000006</v>
      </c>
      <c r="CX137" s="452"/>
      <c r="CY137" s="449" t="s">
        <v>207</v>
      </c>
      <c r="CZ137" s="453" t="s">
        <v>207</v>
      </c>
      <c r="DA137" s="450">
        <v>2021</v>
      </c>
      <c r="DB137" s="442">
        <v>6673</v>
      </c>
      <c r="DC137" s="451">
        <v>13.55</v>
      </c>
      <c r="DD137" s="442">
        <v>6673</v>
      </c>
      <c r="DE137" s="451">
        <v>13.55</v>
      </c>
      <c r="DF137" s="452"/>
      <c r="DG137" s="449" t="s">
        <v>207</v>
      </c>
      <c r="DH137" s="453" t="s">
        <v>207</v>
      </c>
      <c r="DI137" s="454" t="s">
        <v>723</v>
      </c>
      <c r="DJ137" s="465" t="s">
        <v>765</v>
      </c>
      <c r="DK137" s="455" t="s">
        <v>733</v>
      </c>
      <c r="DL137" s="456" t="s">
        <v>1834</v>
      </c>
    </row>
    <row r="138" spans="1:116">
      <c r="A138" s="458" t="s">
        <v>1836</v>
      </c>
      <c r="B138" s="459" t="s">
        <v>1837</v>
      </c>
      <c r="C138" s="434">
        <v>2019</v>
      </c>
      <c r="D138" s="434" t="s">
        <v>716</v>
      </c>
      <c r="E138" s="460">
        <v>1016178</v>
      </c>
      <c r="F138" s="435">
        <v>1016178</v>
      </c>
      <c r="G138" s="436">
        <v>44770</v>
      </c>
      <c r="H138" s="461" t="s">
        <v>1838</v>
      </c>
      <c r="I138" s="462" t="s">
        <v>1837</v>
      </c>
      <c r="J138" s="463" t="s">
        <v>1839</v>
      </c>
      <c r="K138" s="464" t="s">
        <v>1837</v>
      </c>
      <c r="L138" s="462" t="s">
        <v>1840</v>
      </c>
      <c r="M138" s="463" t="s">
        <v>1841</v>
      </c>
      <c r="N138" s="461" t="s">
        <v>12</v>
      </c>
      <c r="O138" s="463" t="s">
        <v>20</v>
      </c>
      <c r="P138" s="437" t="s">
        <v>719</v>
      </c>
      <c r="Q138" s="438"/>
      <c r="R138" s="438"/>
      <c r="S138" s="439"/>
      <c r="T138" s="440">
        <v>8995.9956000000002</v>
      </c>
      <c r="U138" s="441">
        <v>2</v>
      </c>
      <c r="V138" s="441">
        <v>2</v>
      </c>
      <c r="W138" s="442"/>
      <c r="X138" s="443">
        <v>2019</v>
      </c>
      <c r="Y138" s="434">
        <v>2021</v>
      </c>
      <c r="Z138" s="444">
        <v>2021</v>
      </c>
      <c r="AA138" s="445"/>
      <c r="AB138" s="463"/>
      <c r="AC138" s="446" t="s">
        <v>705</v>
      </c>
      <c r="AD138" s="462" t="s">
        <v>1842</v>
      </c>
      <c r="AE138" s="462" t="s">
        <v>1843</v>
      </c>
      <c r="AF138" s="463" t="s">
        <v>1844</v>
      </c>
      <c r="AG138" s="446"/>
      <c r="AH138" s="463"/>
      <c r="AI138" s="447">
        <v>2018</v>
      </c>
      <c r="AJ138" s="441">
        <v>17320</v>
      </c>
      <c r="AK138" s="441">
        <v>16952</v>
      </c>
      <c r="AL138" s="448"/>
      <c r="AM138" s="449"/>
      <c r="AN138" s="450">
        <v>2021</v>
      </c>
      <c r="AO138" s="442">
        <v>17942</v>
      </c>
      <c r="AP138" s="451">
        <v>-3.6</v>
      </c>
      <c r="AQ138" s="442">
        <v>17561</v>
      </c>
      <c r="AR138" s="451">
        <v>-3.6</v>
      </c>
      <c r="AS138" s="452"/>
      <c r="AT138" s="449"/>
      <c r="AU138" s="453">
        <v>2.2000000000000002</v>
      </c>
      <c r="AV138" s="450">
        <v>2019</v>
      </c>
      <c r="AW138" s="442">
        <v>16735</v>
      </c>
      <c r="AX138" s="451">
        <v>3.37</v>
      </c>
      <c r="AY138" s="442">
        <v>16177</v>
      </c>
      <c r="AZ138" s="451">
        <v>4.57</v>
      </c>
      <c r="BA138" s="452"/>
      <c r="BB138" s="449" t="s">
        <v>207</v>
      </c>
      <c r="BC138" s="453">
        <v>0.4</v>
      </c>
      <c r="BD138" s="450">
        <v>2020</v>
      </c>
      <c r="BE138" s="442">
        <v>15809</v>
      </c>
      <c r="BF138" s="451">
        <v>8.7200000000000006</v>
      </c>
      <c r="BG138" s="442">
        <v>16397</v>
      </c>
      <c r="BH138" s="451">
        <v>3.27</v>
      </c>
      <c r="BI138" s="452"/>
      <c r="BJ138" s="449" t="s">
        <v>207</v>
      </c>
      <c r="BK138" s="453">
        <v>-6.3</v>
      </c>
      <c r="BL138" s="450">
        <v>2021</v>
      </c>
      <c r="BM138" s="442">
        <v>16794</v>
      </c>
      <c r="BN138" s="451">
        <v>3.03</v>
      </c>
      <c r="BO138" s="442">
        <v>17183</v>
      </c>
      <c r="BP138" s="451">
        <v>-1.37</v>
      </c>
      <c r="BQ138" s="452"/>
      <c r="BR138" s="449" t="s">
        <v>207</v>
      </c>
      <c r="BS138" s="453">
        <v>-85.9</v>
      </c>
      <c r="BT138" s="454" t="s">
        <v>755</v>
      </c>
      <c r="BU138" s="465" t="s">
        <v>765</v>
      </c>
      <c r="BV138" s="455" t="s">
        <v>712</v>
      </c>
      <c r="BW138" s="456" t="s">
        <v>1845</v>
      </c>
      <c r="BX138" s="457">
        <v>2018</v>
      </c>
      <c r="BY138" s="441"/>
      <c r="BZ138" s="441"/>
      <c r="CA138" s="448"/>
      <c r="CB138" s="449"/>
      <c r="CC138" s="450">
        <v>2021</v>
      </c>
      <c r="CD138" s="442"/>
      <c r="CE138" s="451" t="s">
        <v>207</v>
      </c>
      <c r="CF138" s="442"/>
      <c r="CG138" s="451" t="s">
        <v>207</v>
      </c>
      <c r="CH138" s="452"/>
      <c r="CI138" s="449" t="s">
        <v>207</v>
      </c>
      <c r="CJ138" s="453"/>
      <c r="CK138" s="450">
        <v>2019</v>
      </c>
      <c r="CL138" s="442"/>
      <c r="CM138" s="451" t="s">
        <v>207</v>
      </c>
      <c r="CN138" s="442" t="s">
        <v>207</v>
      </c>
      <c r="CO138" s="451" t="s">
        <v>207</v>
      </c>
      <c r="CP138" s="452"/>
      <c r="CQ138" s="449" t="s">
        <v>207</v>
      </c>
      <c r="CR138" s="453" t="s">
        <v>207</v>
      </c>
      <c r="CS138" s="450">
        <v>2020</v>
      </c>
      <c r="CT138" s="442"/>
      <c r="CU138" s="451" t="s">
        <v>207</v>
      </c>
      <c r="CV138" s="442" t="s">
        <v>207</v>
      </c>
      <c r="CW138" s="451" t="s">
        <v>207</v>
      </c>
      <c r="CX138" s="452"/>
      <c r="CY138" s="449" t="s">
        <v>207</v>
      </c>
      <c r="CZ138" s="453" t="s">
        <v>207</v>
      </c>
      <c r="DA138" s="450">
        <v>2021</v>
      </c>
      <c r="DB138" s="442"/>
      <c r="DC138" s="451" t="s">
        <v>207</v>
      </c>
      <c r="DD138" s="442" t="s">
        <v>207</v>
      </c>
      <c r="DE138" s="451" t="s">
        <v>207</v>
      </c>
      <c r="DF138" s="452"/>
      <c r="DG138" s="449" t="s">
        <v>207</v>
      </c>
      <c r="DH138" s="453" t="s">
        <v>207</v>
      </c>
      <c r="DI138" s="454" t="s">
        <v>207</v>
      </c>
      <c r="DJ138" s="465" t="s">
        <v>207</v>
      </c>
      <c r="DK138" s="455" t="s">
        <v>207</v>
      </c>
      <c r="DL138" s="456"/>
    </row>
    <row r="139" spans="1:116">
      <c r="A139" s="458" t="s">
        <v>1846</v>
      </c>
      <c r="B139" s="459" t="s">
        <v>1847</v>
      </c>
      <c r="C139" s="434">
        <v>2019</v>
      </c>
      <c r="D139" s="434" t="s">
        <v>716</v>
      </c>
      <c r="E139" s="460">
        <v>1009179</v>
      </c>
      <c r="F139" s="435">
        <v>1009179</v>
      </c>
      <c r="G139" s="436">
        <v>44771</v>
      </c>
      <c r="H139" s="461" t="s">
        <v>1848</v>
      </c>
      <c r="I139" s="462" t="s">
        <v>1847</v>
      </c>
      <c r="J139" s="463" t="s">
        <v>1849</v>
      </c>
      <c r="K139" s="464" t="s">
        <v>1847</v>
      </c>
      <c r="L139" s="462" t="s">
        <v>1849</v>
      </c>
      <c r="M139" s="463" t="s">
        <v>1848</v>
      </c>
      <c r="N139" s="461" t="s">
        <v>12</v>
      </c>
      <c r="O139" s="463" t="s">
        <v>13</v>
      </c>
      <c r="P139" s="437" t="s">
        <v>719</v>
      </c>
      <c r="Q139" s="438"/>
      <c r="R139" s="438"/>
      <c r="S139" s="439"/>
      <c r="T139" s="440">
        <v>43824.812411999999</v>
      </c>
      <c r="U139" s="441">
        <v>2</v>
      </c>
      <c r="V139" s="441">
        <v>1</v>
      </c>
      <c r="W139" s="442"/>
      <c r="X139" s="443">
        <v>2019</v>
      </c>
      <c r="Y139" s="434">
        <v>2021</v>
      </c>
      <c r="Z139" s="444">
        <v>2021</v>
      </c>
      <c r="AA139" s="445"/>
      <c r="AB139" s="463"/>
      <c r="AC139" s="446" t="s">
        <v>705</v>
      </c>
      <c r="AD139" s="462" t="s">
        <v>1850</v>
      </c>
      <c r="AE139" s="462" t="s">
        <v>1851</v>
      </c>
      <c r="AF139" s="463" t="s">
        <v>1852</v>
      </c>
      <c r="AG139" s="446"/>
      <c r="AH139" s="463"/>
      <c r="AI139" s="447">
        <v>2018</v>
      </c>
      <c r="AJ139" s="441">
        <v>80133</v>
      </c>
      <c r="AK139" s="441">
        <v>84782</v>
      </c>
      <c r="AL139" s="448"/>
      <c r="AM139" s="449"/>
      <c r="AN139" s="450">
        <v>2021</v>
      </c>
      <c r="AO139" s="442">
        <v>77729</v>
      </c>
      <c r="AP139" s="451">
        <v>3</v>
      </c>
      <c r="AQ139" s="442">
        <v>82239</v>
      </c>
      <c r="AR139" s="451">
        <v>2.99</v>
      </c>
      <c r="AS139" s="452"/>
      <c r="AT139" s="449"/>
      <c r="AU139" s="453">
        <v>3</v>
      </c>
      <c r="AV139" s="450">
        <v>2019</v>
      </c>
      <c r="AW139" s="442">
        <v>81665</v>
      </c>
      <c r="AX139" s="451">
        <v>-1.92</v>
      </c>
      <c r="AY139" s="442">
        <v>86236</v>
      </c>
      <c r="AZ139" s="451">
        <v>-1.72</v>
      </c>
      <c r="BA139" s="452"/>
      <c r="BB139" s="449" t="s">
        <v>207</v>
      </c>
      <c r="BC139" s="453">
        <v>0.9</v>
      </c>
      <c r="BD139" s="450">
        <v>2020</v>
      </c>
      <c r="BE139" s="442">
        <v>70657</v>
      </c>
      <c r="BF139" s="451">
        <v>11.82</v>
      </c>
      <c r="BG139" s="442">
        <v>71126</v>
      </c>
      <c r="BH139" s="451">
        <v>16.100000000000001</v>
      </c>
      <c r="BI139" s="452"/>
      <c r="BJ139" s="449" t="s">
        <v>207</v>
      </c>
      <c r="BK139" s="453">
        <v>6.7000000000000028</v>
      </c>
      <c r="BL139" s="450">
        <v>2021</v>
      </c>
      <c r="BM139" s="442">
        <v>68833</v>
      </c>
      <c r="BN139" s="451">
        <v>14.1</v>
      </c>
      <c r="BO139" s="442">
        <v>69043</v>
      </c>
      <c r="BP139" s="451">
        <v>18.559999999999999</v>
      </c>
      <c r="BQ139" s="452"/>
      <c r="BR139" s="449" t="s">
        <v>207</v>
      </c>
      <c r="BS139" s="453">
        <v>12</v>
      </c>
      <c r="BT139" s="454" t="s">
        <v>723</v>
      </c>
      <c r="BU139" s="465" t="s">
        <v>765</v>
      </c>
      <c r="BV139" s="455" t="s">
        <v>724</v>
      </c>
      <c r="BW139" s="456" t="s">
        <v>1460</v>
      </c>
      <c r="BX139" s="457">
        <v>2018</v>
      </c>
      <c r="BY139" s="441"/>
      <c r="BZ139" s="441"/>
      <c r="CA139" s="448"/>
      <c r="CB139" s="449"/>
      <c r="CC139" s="450">
        <v>2021</v>
      </c>
      <c r="CD139" s="442"/>
      <c r="CE139" s="451" t="s">
        <v>207</v>
      </c>
      <c r="CF139" s="442"/>
      <c r="CG139" s="451" t="s">
        <v>207</v>
      </c>
      <c r="CH139" s="452"/>
      <c r="CI139" s="449" t="s">
        <v>207</v>
      </c>
      <c r="CJ139" s="453"/>
      <c r="CK139" s="450">
        <v>2019</v>
      </c>
      <c r="CL139" s="442"/>
      <c r="CM139" s="451" t="s">
        <v>207</v>
      </c>
      <c r="CN139" s="442" t="s">
        <v>207</v>
      </c>
      <c r="CO139" s="451" t="s">
        <v>207</v>
      </c>
      <c r="CP139" s="452"/>
      <c r="CQ139" s="449" t="s">
        <v>207</v>
      </c>
      <c r="CR139" s="453" t="s">
        <v>207</v>
      </c>
      <c r="CS139" s="450">
        <v>2020</v>
      </c>
      <c r="CT139" s="442"/>
      <c r="CU139" s="451" t="s">
        <v>207</v>
      </c>
      <c r="CV139" s="442" t="s">
        <v>207</v>
      </c>
      <c r="CW139" s="451" t="s">
        <v>207</v>
      </c>
      <c r="CX139" s="452"/>
      <c r="CY139" s="449" t="s">
        <v>207</v>
      </c>
      <c r="CZ139" s="453" t="s">
        <v>207</v>
      </c>
      <c r="DA139" s="450">
        <v>2021</v>
      </c>
      <c r="DB139" s="442"/>
      <c r="DC139" s="451" t="s">
        <v>207</v>
      </c>
      <c r="DD139" s="442" t="s">
        <v>207</v>
      </c>
      <c r="DE139" s="451" t="s">
        <v>207</v>
      </c>
      <c r="DF139" s="452"/>
      <c r="DG139" s="449" t="s">
        <v>207</v>
      </c>
      <c r="DH139" s="453" t="s">
        <v>207</v>
      </c>
      <c r="DI139" s="454" t="s">
        <v>207</v>
      </c>
      <c r="DJ139" s="465" t="s">
        <v>207</v>
      </c>
      <c r="DK139" s="455" t="s">
        <v>207</v>
      </c>
      <c r="DL139" s="456"/>
    </row>
    <row r="140" spans="1:116">
      <c r="A140" s="458" t="s">
        <v>1853</v>
      </c>
      <c r="B140" s="459" t="s">
        <v>1854</v>
      </c>
      <c r="C140" s="434">
        <v>2019</v>
      </c>
      <c r="D140" s="434" t="s">
        <v>716</v>
      </c>
      <c r="E140" s="460">
        <v>1069181</v>
      </c>
      <c r="F140" s="435">
        <v>1069181</v>
      </c>
      <c r="G140" s="436">
        <v>44768</v>
      </c>
      <c r="H140" s="461" t="s">
        <v>1855</v>
      </c>
      <c r="I140" s="462" t="s">
        <v>1854</v>
      </c>
      <c r="J140" s="463" t="s">
        <v>1856</v>
      </c>
      <c r="K140" s="464" t="s">
        <v>1854</v>
      </c>
      <c r="L140" s="462" t="s">
        <v>1857</v>
      </c>
      <c r="M140" s="463" t="s">
        <v>1855</v>
      </c>
      <c r="N140" s="461" t="s">
        <v>77</v>
      </c>
      <c r="O140" s="463" t="s">
        <v>79</v>
      </c>
      <c r="P140" s="437" t="s">
        <v>719</v>
      </c>
      <c r="Q140" s="438"/>
      <c r="R140" s="438"/>
      <c r="S140" s="439"/>
      <c r="T140" s="440">
        <v>3326</v>
      </c>
      <c r="U140" s="441">
        <v>2</v>
      </c>
      <c r="V140" s="441">
        <v>2</v>
      </c>
      <c r="W140" s="442"/>
      <c r="X140" s="443">
        <v>2019</v>
      </c>
      <c r="Y140" s="434">
        <v>2021</v>
      </c>
      <c r="Z140" s="444">
        <v>2021</v>
      </c>
      <c r="AA140" s="445"/>
      <c r="AB140" s="463"/>
      <c r="AC140" s="446" t="s">
        <v>705</v>
      </c>
      <c r="AD140" s="462" t="s">
        <v>1858</v>
      </c>
      <c r="AE140" s="462" t="s">
        <v>1859</v>
      </c>
      <c r="AF140" s="463" t="s">
        <v>1860</v>
      </c>
      <c r="AG140" s="446"/>
      <c r="AH140" s="463"/>
      <c r="AI140" s="447">
        <v>2018</v>
      </c>
      <c r="AJ140" s="441">
        <v>3005</v>
      </c>
      <c r="AK140" s="441">
        <v>2929</v>
      </c>
      <c r="AL140" s="448"/>
      <c r="AM140" s="449"/>
      <c r="AN140" s="450">
        <v>2021</v>
      </c>
      <c r="AO140" s="442">
        <v>2915</v>
      </c>
      <c r="AP140" s="451">
        <v>2.99</v>
      </c>
      <c r="AQ140" s="442">
        <v>2842</v>
      </c>
      <c r="AR140" s="451">
        <v>2.97</v>
      </c>
      <c r="AS140" s="452"/>
      <c r="AT140" s="449"/>
      <c r="AU140" s="453"/>
      <c r="AV140" s="450">
        <v>2019</v>
      </c>
      <c r="AW140" s="442">
        <v>2762</v>
      </c>
      <c r="AX140" s="451">
        <v>8.08</v>
      </c>
      <c r="AY140" s="442">
        <v>2653</v>
      </c>
      <c r="AZ140" s="451">
        <v>9.42</v>
      </c>
      <c r="BA140" s="452"/>
      <c r="BB140" s="449" t="s">
        <v>207</v>
      </c>
      <c r="BC140" s="453" t="s">
        <v>207</v>
      </c>
      <c r="BD140" s="450">
        <v>2020</v>
      </c>
      <c r="BE140" s="442">
        <v>4728</v>
      </c>
      <c r="BF140" s="451">
        <v>-57.34</v>
      </c>
      <c r="BG140" s="442">
        <v>4542</v>
      </c>
      <c r="BH140" s="451">
        <v>-55.07</v>
      </c>
      <c r="BI140" s="452"/>
      <c r="BJ140" s="449" t="s">
        <v>207</v>
      </c>
      <c r="BK140" s="453" t="s">
        <v>207</v>
      </c>
      <c r="BL140" s="450">
        <v>2021</v>
      </c>
      <c r="BM140" s="442">
        <v>5024</v>
      </c>
      <c r="BN140" s="451">
        <v>-67.19</v>
      </c>
      <c r="BO140" s="442">
        <v>5021</v>
      </c>
      <c r="BP140" s="451">
        <v>-71.430000000000007</v>
      </c>
      <c r="BQ140" s="452"/>
      <c r="BR140" s="449" t="s">
        <v>207</v>
      </c>
      <c r="BS140" s="453" t="s">
        <v>207</v>
      </c>
      <c r="BT140" s="454" t="s">
        <v>710</v>
      </c>
      <c r="BU140" s="465" t="s">
        <v>765</v>
      </c>
      <c r="BV140" s="455" t="s">
        <v>712</v>
      </c>
      <c r="BW140" s="456" t="s">
        <v>1861</v>
      </c>
      <c r="BX140" s="457">
        <v>2018</v>
      </c>
      <c r="BY140" s="441"/>
      <c r="BZ140" s="441"/>
      <c r="CA140" s="448"/>
      <c r="CB140" s="449"/>
      <c r="CC140" s="450">
        <v>2021</v>
      </c>
      <c r="CD140" s="442"/>
      <c r="CE140" s="451" t="s">
        <v>207</v>
      </c>
      <c r="CF140" s="442"/>
      <c r="CG140" s="451" t="s">
        <v>207</v>
      </c>
      <c r="CH140" s="452"/>
      <c r="CI140" s="449" t="s">
        <v>207</v>
      </c>
      <c r="CJ140" s="453"/>
      <c r="CK140" s="450">
        <v>2019</v>
      </c>
      <c r="CL140" s="442"/>
      <c r="CM140" s="451" t="s">
        <v>207</v>
      </c>
      <c r="CN140" s="442" t="s">
        <v>207</v>
      </c>
      <c r="CO140" s="451" t="s">
        <v>207</v>
      </c>
      <c r="CP140" s="452"/>
      <c r="CQ140" s="449" t="s">
        <v>207</v>
      </c>
      <c r="CR140" s="453" t="s">
        <v>207</v>
      </c>
      <c r="CS140" s="450">
        <v>2020</v>
      </c>
      <c r="CT140" s="442"/>
      <c r="CU140" s="451" t="s">
        <v>207</v>
      </c>
      <c r="CV140" s="442" t="s">
        <v>207</v>
      </c>
      <c r="CW140" s="451" t="s">
        <v>207</v>
      </c>
      <c r="CX140" s="452"/>
      <c r="CY140" s="449" t="s">
        <v>207</v>
      </c>
      <c r="CZ140" s="453" t="s">
        <v>207</v>
      </c>
      <c r="DA140" s="450">
        <v>2021</v>
      </c>
      <c r="DB140" s="442"/>
      <c r="DC140" s="451" t="s">
        <v>207</v>
      </c>
      <c r="DD140" s="442" t="s">
        <v>207</v>
      </c>
      <c r="DE140" s="451" t="s">
        <v>207</v>
      </c>
      <c r="DF140" s="452"/>
      <c r="DG140" s="449" t="s">
        <v>207</v>
      </c>
      <c r="DH140" s="453" t="s">
        <v>207</v>
      </c>
      <c r="DI140" s="454" t="s">
        <v>207</v>
      </c>
      <c r="DJ140" s="465" t="s">
        <v>207</v>
      </c>
      <c r="DK140" s="455" t="s">
        <v>207</v>
      </c>
      <c r="DL140" s="456"/>
    </row>
    <row r="141" spans="1:116">
      <c r="A141" s="458" t="s">
        <v>1862</v>
      </c>
      <c r="B141" s="459" t="s">
        <v>1863</v>
      </c>
      <c r="C141" s="434">
        <v>2019</v>
      </c>
      <c r="D141" s="434" t="s">
        <v>716</v>
      </c>
      <c r="E141" s="460">
        <v>1056183</v>
      </c>
      <c r="F141" s="435">
        <v>1056183</v>
      </c>
      <c r="G141" s="436">
        <v>44770</v>
      </c>
      <c r="H141" s="461" t="s">
        <v>1864</v>
      </c>
      <c r="I141" s="462" t="s">
        <v>1865</v>
      </c>
      <c r="J141" s="463" t="s">
        <v>1866</v>
      </c>
      <c r="K141" s="464" t="s">
        <v>1863</v>
      </c>
      <c r="L141" s="462" t="s">
        <v>1867</v>
      </c>
      <c r="M141" s="463" t="s">
        <v>1864</v>
      </c>
      <c r="N141" s="461" t="s">
        <v>57</v>
      </c>
      <c r="O141" s="463" t="s">
        <v>64</v>
      </c>
      <c r="P141" s="437" t="s">
        <v>719</v>
      </c>
      <c r="Q141" s="438"/>
      <c r="R141" s="438"/>
      <c r="S141" s="439"/>
      <c r="T141" s="440">
        <v>3471</v>
      </c>
      <c r="U141" s="441">
        <v>9</v>
      </c>
      <c r="V141" s="441">
        <v>1</v>
      </c>
      <c r="W141" s="442"/>
      <c r="X141" s="443">
        <v>2019</v>
      </c>
      <c r="Y141" s="434">
        <v>2021</v>
      </c>
      <c r="Z141" s="444">
        <v>2021</v>
      </c>
      <c r="AA141" s="445"/>
      <c r="AB141" s="463"/>
      <c r="AC141" s="446" t="s">
        <v>705</v>
      </c>
      <c r="AD141" s="462" t="s">
        <v>1868</v>
      </c>
      <c r="AE141" s="462" t="s">
        <v>1869</v>
      </c>
      <c r="AF141" s="463" t="s">
        <v>1870</v>
      </c>
      <c r="AG141" s="446"/>
      <c r="AH141" s="463"/>
      <c r="AI141" s="447">
        <v>2018</v>
      </c>
      <c r="AJ141" s="441">
        <v>5229</v>
      </c>
      <c r="AK141" s="441">
        <v>5087</v>
      </c>
      <c r="AL141" s="448"/>
      <c r="AM141" s="449"/>
      <c r="AN141" s="450">
        <v>2021</v>
      </c>
      <c r="AO141" s="442">
        <v>5072</v>
      </c>
      <c r="AP141" s="451">
        <v>3</v>
      </c>
      <c r="AQ141" s="442">
        <v>4934</v>
      </c>
      <c r="AR141" s="451">
        <v>3</v>
      </c>
      <c r="AS141" s="452"/>
      <c r="AT141" s="449"/>
      <c r="AU141" s="453"/>
      <c r="AV141" s="450">
        <v>2019</v>
      </c>
      <c r="AW141" s="442">
        <v>5234</v>
      </c>
      <c r="AX141" s="451">
        <v>-0.1</v>
      </c>
      <c r="AY141" s="442">
        <v>5017</v>
      </c>
      <c r="AZ141" s="451">
        <v>1.37</v>
      </c>
      <c r="BA141" s="452"/>
      <c r="BB141" s="449" t="s">
        <v>207</v>
      </c>
      <c r="BC141" s="453" t="s">
        <v>207</v>
      </c>
      <c r="BD141" s="450">
        <v>2020</v>
      </c>
      <c r="BE141" s="442">
        <v>6280</v>
      </c>
      <c r="BF141" s="451">
        <v>-20.100000000000001</v>
      </c>
      <c r="BG141" s="442">
        <v>5888</v>
      </c>
      <c r="BH141" s="451">
        <v>-15.75</v>
      </c>
      <c r="BI141" s="452"/>
      <c r="BJ141" s="449" t="s">
        <v>207</v>
      </c>
      <c r="BK141" s="453" t="s">
        <v>207</v>
      </c>
      <c r="BL141" s="450">
        <v>2021</v>
      </c>
      <c r="BM141" s="442">
        <v>6142</v>
      </c>
      <c r="BN141" s="451">
        <v>-17.47</v>
      </c>
      <c r="BO141" s="442">
        <v>6086</v>
      </c>
      <c r="BP141" s="451">
        <v>-19.64</v>
      </c>
      <c r="BQ141" s="452"/>
      <c r="BR141" s="449" t="s">
        <v>207</v>
      </c>
      <c r="BS141" s="453" t="s">
        <v>207</v>
      </c>
      <c r="BT141" s="454" t="s">
        <v>710</v>
      </c>
      <c r="BU141" s="465" t="s">
        <v>765</v>
      </c>
      <c r="BV141" s="455" t="s">
        <v>712</v>
      </c>
      <c r="BW141" s="456" t="s">
        <v>1871</v>
      </c>
      <c r="BX141" s="457">
        <v>2018</v>
      </c>
      <c r="BY141" s="441"/>
      <c r="BZ141" s="441"/>
      <c r="CA141" s="448"/>
      <c r="CB141" s="449"/>
      <c r="CC141" s="450">
        <v>2021</v>
      </c>
      <c r="CD141" s="442"/>
      <c r="CE141" s="451" t="s">
        <v>207</v>
      </c>
      <c r="CF141" s="442"/>
      <c r="CG141" s="451" t="s">
        <v>207</v>
      </c>
      <c r="CH141" s="452"/>
      <c r="CI141" s="449" t="s">
        <v>207</v>
      </c>
      <c r="CJ141" s="453"/>
      <c r="CK141" s="450">
        <v>2019</v>
      </c>
      <c r="CL141" s="442"/>
      <c r="CM141" s="451" t="s">
        <v>207</v>
      </c>
      <c r="CN141" s="442" t="s">
        <v>207</v>
      </c>
      <c r="CO141" s="451" t="s">
        <v>207</v>
      </c>
      <c r="CP141" s="452"/>
      <c r="CQ141" s="449" t="s">
        <v>207</v>
      </c>
      <c r="CR141" s="453" t="s">
        <v>207</v>
      </c>
      <c r="CS141" s="450">
        <v>2020</v>
      </c>
      <c r="CT141" s="442"/>
      <c r="CU141" s="451" t="s">
        <v>207</v>
      </c>
      <c r="CV141" s="442" t="s">
        <v>207</v>
      </c>
      <c r="CW141" s="451" t="s">
        <v>207</v>
      </c>
      <c r="CX141" s="452"/>
      <c r="CY141" s="449" t="s">
        <v>207</v>
      </c>
      <c r="CZ141" s="453" t="s">
        <v>207</v>
      </c>
      <c r="DA141" s="450">
        <v>2021</v>
      </c>
      <c r="DB141" s="442"/>
      <c r="DC141" s="451" t="s">
        <v>207</v>
      </c>
      <c r="DD141" s="442" t="s">
        <v>207</v>
      </c>
      <c r="DE141" s="451" t="s">
        <v>207</v>
      </c>
      <c r="DF141" s="452"/>
      <c r="DG141" s="449" t="s">
        <v>207</v>
      </c>
      <c r="DH141" s="453" t="s">
        <v>207</v>
      </c>
      <c r="DI141" s="454" t="s">
        <v>207</v>
      </c>
      <c r="DJ141" s="465" t="s">
        <v>207</v>
      </c>
      <c r="DK141" s="455" t="s">
        <v>207</v>
      </c>
      <c r="DL141" s="456"/>
    </row>
    <row r="142" spans="1:116">
      <c r="A142" s="458" t="s">
        <v>1872</v>
      </c>
      <c r="B142" s="459" t="s">
        <v>1873</v>
      </c>
      <c r="C142" s="434">
        <v>2019</v>
      </c>
      <c r="D142" s="434" t="s">
        <v>716</v>
      </c>
      <c r="E142" s="460">
        <v>1009184</v>
      </c>
      <c r="F142" s="435">
        <v>1009184</v>
      </c>
      <c r="G142" s="436">
        <v>44773</v>
      </c>
      <c r="H142" s="461" t="s">
        <v>1874</v>
      </c>
      <c r="I142" s="462" t="s">
        <v>1873</v>
      </c>
      <c r="J142" s="463" t="s">
        <v>1875</v>
      </c>
      <c r="K142" s="464" t="s">
        <v>1873</v>
      </c>
      <c r="L142" s="462" t="s">
        <v>1876</v>
      </c>
      <c r="M142" s="463" t="s">
        <v>1877</v>
      </c>
      <c r="N142" s="461" t="s">
        <v>12</v>
      </c>
      <c r="O142" s="463" t="s">
        <v>13</v>
      </c>
      <c r="P142" s="437" t="s">
        <v>719</v>
      </c>
      <c r="Q142" s="438"/>
      <c r="R142" s="438"/>
      <c r="S142" s="439"/>
      <c r="T142" s="440">
        <v>4122.8823120000006</v>
      </c>
      <c r="U142" s="441">
        <v>1</v>
      </c>
      <c r="V142" s="441">
        <v>1</v>
      </c>
      <c r="W142" s="442"/>
      <c r="X142" s="443">
        <v>2019</v>
      </c>
      <c r="Y142" s="434">
        <v>2021</v>
      </c>
      <c r="Z142" s="444">
        <v>2021</v>
      </c>
      <c r="AA142" s="445"/>
      <c r="AB142" s="463"/>
      <c r="AC142" s="446" t="s">
        <v>705</v>
      </c>
      <c r="AD142" s="462" t="s">
        <v>1878</v>
      </c>
      <c r="AE142" s="462" t="s">
        <v>1874</v>
      </c>
      <c r="AF142" s="463" t="s">
        <v>1879</v>
      </c>
      <c r="AG142" s="446"/>
      <c r="AH142" s="463"/>
      <c r="AI142" s="447">
        <v>2018</v>
      </c>
      <c r="AJ142" s="441">
        <v>7878</v>
      </c>
      <c r="AK142" s="441">
        <v>7757</v>
      </c>
      <c r="AL142" s="448">
        <v>0.82</v>
      </c>
      <c r="AM142" s="449" t="s">
        <v>1880</v>
      </c>
      <c r="AN142" s="450">
        <v>2021</v>
      </c>
      <c r="AO142" s="442">
        <v>7800</v>
      </c>
      <c r="AP142" s="451">
        <v>0.99</v>
      </c>
      <c r="AQ142" s="442">
        <v>7680</v>
      </c>
      <c r="AR142" s="451">
        <v>0.99</v>
      </c>
      <c r="AS142" s="452">
        <v>0.81</v>
      </c>
      <c r="AT142" s="449" t="s">
        <v>1880</v>
      </c>
      <c r="AU142" s="453">
        <v>1.21</v>
      </c>
      <c r="AV142" s="450">
        <v>2019</v>
      </c>
      <c r="AW142" s="442">
        <v>7914</v>
      </c>
      <c r="AX142" s="451">
        <v>-0.46</v>
      </c>
      <c r="AY142" s="442">
        <v>7731</v>
      </c>
      <c r="AZ142" s="451">
        <v>0.33</v>
      </c>
      <c r="BA142" s="452">
        <v>0.79</v>
      </c>
      <c r="BB142" s="449" t="s">
        <v>1880</v>
      </c>
      <c r="BC142" s="453">
        <v>3.65</v>
      </c>
      <c r="BD142" s="450">
        <v>2020</v>
      </c>
      <c r="BE142" s="442">
        <v>8112</v>
      </c>
      <c r="BF142" s="451">
        <v>-2.98</v>
      </c>
      <c r="BG142" s="442">
        <v>7801</v>
      </c>
      <c r="BH142" s="451">
        <v>-0.56999999999999995</v>
      </c>
      <c r="BI142" s="452">
        <v>0.84</v>
      </c>
      <c r="BJ142" s="449" t="s">
        <v>1880</v>
      </c>
      <c r="BK142" s="453">
        <v>-2.44</v>
      </c>
      <c r="BL142" s="450">
        <v>2021</v>
      </c>
      <c r="BM142" s="442">
        <v>7671</v>
      </c>
      <c r="BN142" s="451">
        <v>2.62</v>
      </c>
      <c r="BO142" s="442">
        <v>7634</v>
      </c>
      <c r="BP142" s="451">
        <v>1.58</v>
      </c>
      <c r="BQ142" s="452">
        <v>0.77</v>
      </c>
      <c r="BR142" s="449" t="s">
        <v>1880</v>
      </c>
      <c r="BS142" s="453">
        <v>6.09</v>
      </c>
      <c r="BT142" s="454" t="s">
        <v>723</v>
      </c>
      <c r="BU142" s="465" t="s">
        <v>765</v>
      </c>
      <c r="BV142" s="455" t="s">
        <v>724</v>
      </c>
      <c r="BW142" s="456"/>
      <c r="BX142" s="457">
        <v>2018</v>
      </c>
      <c r="BY142" s="441"/>
      <c r="BZ142" s="441"/>
      <c r="CA142" s="448"/>
      <c r="CB142" s="449"/>
      <c r="CC142" s="450">
        <v>2021</v>
      </c>
      <c r="CD142" s="442"/>
      <c r="CE142" s="451" t="s">
        <v>207</v>
      </c>
      <c r="CF142" s="442"/>
      <c r="CG142" s="451" t="s">
        <v>207</v>
      </c>
      <c r="CH142" s="452"/>
      <c r="CI142" s="449" t="s">
        <v>207</v>
      </c>
      <c r="CJ142" s="453"/>
      <c r="CK142" s="450">
        <v>2019</v>
      </c>
      <c r="CL142" s="442"/>
      <c r="CM142" s="451" t="s">
        <v>207</v>
      </c>
      <c r="CN142" s="442" t="s">
        <v>207</v>
      </c>
      <c r="CO142" s="451" t="s">
        <v>207</v>
      </c>
      <c r="CP142" s="452"/>
      <c r="CQ142" s="449" t="s">
        <v>207</v>
      </c>
      <c r="CR142" s="453" t="s">
        <v>207</v>
      </c>
      <c r="CS142" s="450">
        <v>2020</v>
      </c>
      <c r="CT142" s="442"/>
      <c r="CU142" s="451" t="s">
        <v>207</v>
      </c>
      <c r="CV142" s="442" t="s">
        <v>207</v>
      </c>
      <c r="CW142" s="451" t="s">
        <v>207</v>
      </c>
      <c r="CX142" s="452"/>
      <c r="CY142" s="449" t="s">
        <v>207</v>
      </c>
      <c r="CZ142" s="453" t="s">
        <v>207</v>
      </c>
      <c r="DA142" s="450">
        <v>2021</v>
      </c>
      <c r="DB142" s="442"/>
      <c r="DC142" s="451" t="s">
        <v>207</v>
      </c>
      <c r="DD142" s="442" t="s">
        <v>207</v>
      </c>
      <c r="DE142" s="451" t="s">
        <v>207</v>
      </c>
      <c r="DF142" s="452"/>
      <c r="DG142" s="449" t="s">
        <v>207</v>
      </c>
      <c r="DH142" s="453" t="s">
        <v>207</v>
      </c>
      <c r="DI142" s="454" t="s">
        <v>207</v>
      </c>
      <c r="DJ142" s="465" t="s">
        <v>207</v>
      </c>
      <c r="DK142" s="455" t="s">
        <v>207</v>
      </c>
      <c r="DL142" s="456"/>
    </row>
    <row r="143" spans="1:116">
      <c r="A143" s="458" t="s">
        <v>1881</v>
      </c>
      <c r="B143" s="459" t="s">
        <v>1882</v>
      </c>
      <c r="C143" s="434">
        <v>2019</v>
      </c>
      <c r="D143" s="434" t="s">
        <v>979</v>
      </c>
      <c r="E143" s="460">
        <v>1309185</v>
      </c>
      <c r="F143" s="435">
        <v>1309185</v>
      </c>
      <c r="G143" s="436">
        <v>44773</v>
      </c>
      <c r="H143" s="461" t="s">
        <v>1883</v>
      </c>
      <c r="I143" s="462" t="s">
        <v>1882</v>
      </c>
      <c r="J143" s="463" t="s">
        <v>1884</v>
      </c>
      <c r="K143" s="464" t="s">
        <v>1882</v>
      </c>
      <c r="L143" s="462" t="s">
        <v>1885</v>
      </c>
      <c r="M143" s="463" t="s">
        <v>1883</v>
      </c>
      <c r="N143" s="461" t="s">
        <v>12</v>
      </c>
      <c r="O143" s="463" t="s">
        <v>13</v>
      </c>
      <c r="P143" s="437" t="s">
        <v>719</v>
      </c>
      <c r="Q143" s="438"/>
      <c r="R143" s="438" t="s">
        <v>753</v>
      </c>
      <c r="S143" s="439"/>
      <c r="T143" s="440">
        <v>17799.749668271998</v>
      </c>
      <c r="U143" s="441">
        <v>35</v>
      </c>
      <c r="V143" s="441">
        <v>2</v>
      </c>
      <c r="W143" s="442">
        <v>241</v>
      </c>
      <c r="X143" s="443">
        <v>2019</v>
      </c>
      <c r="Y143" s="434">
        <v>2021</v>
      </c>
      <c r="Z143" s="444">
        <v>2021</v>
      </c>
      <c r="AA143" s="445"/>
      <c r="AB143" s="463"/>
      <c r="AC143" s="446" t="s">
        <v>705</v>
      </c>
      <c r="AD143" s="462" t="s">
        <v>1886</v>
      </c>
      <c r="AE143" s="462" t="s">
        <v>1883</v>
      </c>
      <c r="AF143" s="463" t="s">
        <v>1011</v>
      </c>
      <c r="AG143" s="446"/>
      <c r="AH143" s="463"/>
      <c r="AI143" s="447">
        <v>2018</v>
      </c>
      <c r="AJ143" s="441">
        <v>36623</v>
      </c>
      <c r="AK143" s="441">
        <v>36413</v>
      </c>
      <c r="AL143" s="448"/>
      <c r="AM143" s="449"/>
      <c r="AN143" s="450">
        <v>2021</v>
      </c>
      <c r="AO143" s="442">
        <v>35524.300000000003</v>
      </c>
      <c r="AP143" s="451">
        <v>3</v>
      </c>
      <c r="AQ143" s="442">
        <v>35321</v>
      </c>
      <c r="AR143" s="451">
        <v>2.99</v>
      </c>
      <c r="AS143" s="452"/>
      <c r="AT143" s="449"/>
      <c r="AU143" s="453">
        <v>3</v>
      </c>
      <c r="AV143" s="450">
        <v>2019</v>
      </c>
      <c r="AW143" s="442">
        <v>35803</v>
      </c>
      <c r="AX143" s="451">
        <v>2.23</v>
      </c>
      <c r="AY143" s="442">
        <v>35389</v>
      </c>
      <c r="AZ143" s="451">
        <v>2.81</v>
      </c>
      <c r="BA143" s="452"/>
      <c r="BB143" s="449" t="s">
        <v>207</v>
      </c>
      <c r="BC143" s="453">
        <v>4.0999999999999943</v>
      </c>
      <c r="BD143" s="450">
        <v>2020</v>
      </c>
      <c r="BE143" s="442">
        <v>35704</v>
      </c>
      <c r="BF143" s="451">
        <v>2.5</v>
      </c>
      <c r="BG143" s="442">
        <v>35233</v>
      </c>
      <c r="BH143" s="451">
        <v>3.24</v>
      </c>
      <c r="BI143" s="452"/>
      <c r="BJ143" s="449" t="s">
        <v>207</v>
      </c>
      <c r="BK143" s="453">
        <v>2.5999999999999943</v>
      </c>
      <c r="BL143" s="450">
        <v>2021</v>
      </c>
      <c r="BM143" s="442">
        <v>33803</v>
      </c>
      <c r="BN143" s="451">
        <v>7.7</v>
      </c>
      <c r="BO143" s="442">
        <v>33737</v>
      </c>
      <c r="BP143" s="451">
        <v>7.34</v>
      </c>
      <c r="BQ143" s="452"/>
      <c r="BR143" s="449" t="s">
        <v>207</v>
      </c>
      <c r="BS143" s="453">
        <v>8.9000000000000057</v>
      </c>
      <c r="BT143" s="454" t="s">
        <v>723</v>
      </c>
      <c r="BU143" s="465" t="s">
        <v>765</v>
      </c>
      <c r="BV143" s="455" t="s">
        <v>724</v>
      </c>
      <c r="BW143" s="456" t="s">
        <v>1887</v>
      </c>
      <c r="BX143" s="457">
        <v>2018</v>
      </c>
      <c r="BY143" s="441">
        <v>3228</v>
      </c>
      <c r="BZ143" s="441">
        <v>3228</v>
      </c>
      <c r="CA143" s="448">
        <v>0.42</v>
      </c>
      <c r="CB143" s="449" t="s">
        <v>1888</v>
      </c>
      <c r="CC143" s="450">
        <v>2021</v>
      </c>
      <c r="CD143" s="442">
        <v>3131</v>
      </c>
      <c r="CE143" s="451">
        <v>3</v>
      </c>
      <c r="CF143" s="442">
        <v>3131</v>
      </c>
      <c r="CG143" s="451">
        <v>3</v>
      </c>
      <c r="CH143" s="452">
        <v>0.40739999999999998</v>
      </c>
      <c r="CI143" s="449" t="s">
        <v>1888</v>
      </c>
      <c r="CJ143" s="453">
        <v>3</v>
      </c>
      <c r="CK143" s="450">
        <v>2019</v>
      </c>
      <c r="CL143" s="442">
        <v>3046</v>
      </c>
      <c r="CM143" s="451">
        <v>5.63</v>
      </c>
      <c r="CN143" s="442">
        <v>3046</v>
      </c>
      <c r="CO143" s="451">
        <v>5.63</v>
      </c>
      <c r="CP143" s="452">
        <v>0.45</v>
      </c>
      <c r="CQ143" s="449" t="s">
        <v>1888</v>
      </c>
      <c r="CR143" s="453">
        <v>-7.15</v>
      </c>
      <c r="CS143" s="450">
        <v>2020</v>
      </c>
      <c r="CT143" s="442">
        <v>2628</v>
      </c>
      <c r="CU143" s="451">
        <v>18.579999999999998</v>
      </c>
      <c r="CV143" s="442">
        <v>2628</v>
      </c>
      <c r="CW143" s="451">
        <v>18.579999999999998</v>
      </c>
      <c r="CX143" s="452">
        <v>0.42</v>
      </c>
      <c r="CY143" s="449" t="s">
        <v>1888</v>
      </c>
      <c r="CZ143" s="453">
        <v>0</v>
      </c>
      <c r="DA143" s="450">
        <v>2021</v>
      </c>
      <c r="DB143" s="442">
        <v>2606</v>
      </c>
      <c r="DC143" s="451">
        <v>19.260000000000002</v>
      </c>
      <c r="DD143" s="442">
        <v>2606</v>
      </c>
      <c r="DE143" s="451">
        <v>19.260000000000002</v>
      </c>
      <c r="DF143" s="452">
        <v>0.41</v>
      </c>
      <c r="DG143" s="449" t="s">
        <v>1888</v>
      </c>
      <c r="DH143" s="453">
        <v>2.38</v>
      </c>
      <c r="DI143" s="454" t="s">
        <v>755</v>
      </c>
      <c r="DJ143" s="465" t="s">
        <v>765</v>
      </c>
      <c r="DK143" s="455" t="s">
        <v>724</v>
      </c>
      <c r="DL143" s="456" t="s">
        <v>1889</v>
      </c>
    </row>
    <row r="144" spans="1:116">
      <c r="A144" s="458" t="s">
        <v>1890</v>
      </c>
      <c r="B144" s="459" t="s">
        <v>1891</v>
      </c>
      <c r="C144" s="434">
        <v>2019</v>
      </c>
      <c r="D144" s="434" t="s">
        <v>716</v>
      </c>
      <c r="E144" s="460">
        <v>1056186</v>
      </c>
      <c r="F144" s="435">
        <v>1056186</v>
      </c>
      <c r="G144" s="436">
        <v>44770</v>
      </c>
      <c r="H144" s="461" t="s">
        <v>1892</v>
      </c>
      <c r="I144" s="462" t="s">
        <v>1891</v>
      </c>
      <c r="J144" s="463" t="s">
        <v>1893</v>
      </c>
      <c r="K144" s="464" t="s">
        <v>1891</v>
      </c>
      <c r="L144" s="462" t="s">
        <v>1893</v>
      </c>
      <c r="M144" s="463" t="s">
        <v>1894</v>
      </c>
      <c r="N144" s="461" t="s">
        <v>57</v>
      </c>
      <c r="O144" s="463" t="s">
        <v>64</v>
      </c>
      <c r="P144" s="437" t="s">
        <v>719</v>
      </c>
      <c r="Q144" s="438"/>
      <c r="R144" s="438"/>
      <c r="S144" s="439"/>
      <c r="T144" s="440">
        <v>9099.5357350739996</v>
      </c>
      <c r="U144" s="441">
        <v>2</v>
      </c>
      <c r="V144" s="441">
        <v>2</v>
      </c>
      <c r="W144" s="442"/>
      <c r="X144" s="443">
        <v>2019</v>
      </c>
      <c r="Y144" s="434">
        <v>2021</v>
      </c>
      <c r="Z144" s="444">
        <v>2021</v>
      </c>
      <c r="AA144" s="445"/>
      <c r="AB144" s="463"/>
      <c r="AC144" s="446" t="s">
        <v>705</v>
      </c>
      <c r="AD144" s="462" t="s">
        <v>1895</v>
      </c>
      <c r="AE144" s="462" t="s">
        <v>1896</v>
      </c>
      <c r="AF144" s="463" t="s">
        <v>1897</v>
      </c>
      <c r="AG144" s="446" t="s">
        <v>705</v>
      </c>
      <c r="AH144" s="463" t="s">
        <v>1898</v>
      </c>
      <c r="AI144" s="447">
        <v>2018</v>
      </c>
      <c r="AJ144" s="441">
        <v>19711</v>
      </c>
      <c r="AK144" s="441">
        <v>19250</v>
      </c>
      <c r="AL144" s="448"/>
      <c r="AM144" s="449"/>
      <c r="AN144" s="450">
        <v>2021</v>
      </c>
      <c r="AO144" s="442">
        <v>19119</v>
      </c>
      <c r="AP144" s="451">
        <v>3</v>
      </c>
      <c r="AQ144" s="442">
        <v>18667</v>
      </c>
      <c r="AR144" s="451">
        <v>3.02</v>
      </c>
      <c r="AS144" s="452"/>
      <c r="AT144" s="449"/>
      <c r="AU144" s="453"/>
      <c r="AV144" s="450">
        <v>2019</v>
      </c>
      <c r="AW144" s="442">
        <v>17875</v>
      </c>
      <c r="AX144" s="451">
        <v>9.31</v>
      </c>
      <c r="AY144" s="442">
        <v>17254</v>
      </c>
      <c r="AZ144" s="451">
        <v>10.36</v>
      </c>
      <c r="BA144" s="452"/>
      <c r="BB144" s="449" t="s">
        <v>207</v>
      </c>
      <c r="BC144" s="453" t="s">
        <v>207</v>
      </c>
      <c r="BD144" s="450">
        <v>2020</v>
      </c>
      <c r="BE144" s="442">
        <v>16349</v>
      </c>
      <c r="BF144" s="451">
        <v>17.05</v>
      </c>
      <c r="BG144" s="442">
        <v>15360</v>
      </c>
      <c r="BH144" s="451">
        <v>20.2</v>
      </c>
      <c r="BI144" s="452"/>
      <c r="BJ144" s="449" t="s">
        <v>207</v>
      </c>
      <c r="BK144" s="453" t="s">
        <v>207</v>
      </c>
      <c r="BL144" s="450">
        <v>2021</v>
      </c>
      <c r="BM144" s="442">
        <v>16101</v>
      </c>
      <c r="BN144" s="451">
        <v>18.309999999999999</v>
      </c>
      <c r="BO144" s="442">
        <v>16032</v>
      </c>
      <c r="BP144" s="451">
        <v>16.71</v>
      </c>
      <c r="BQ144" s="452"/>
      <c r="BR144" s="449" t="s">
        <v>207</v>
      </c>
      <c r="BS144" s="453" t="s">
        <v>207</v>
      </c>
      <c r="BT144" s="454" t="s">
        <v>723</v>
      </c>
      <c r="BU144" s="465" t="s">
        <v>765</v>
      </c>
      <c r="BV144" s="455" t="s">
        <v>724</v>
      </c>
      <c r="BW144" s="456" t="s">
        <v>1899</v>
      </c>
      <c r="BX144" s="457">
        <v>2018</v>
      </c>
      <c r="BY144" s="441"/>
      <c r="BZ144" s="441"/>
      <c r="CA144" s="448"/>
      <c r="CB144" s="449"/>
      <c r="CC144" s="450">
        <v>2021</v>
      </c>
      <c r="CD144" s="442"/>
      <c r="CE144" s="451" t="s">
        <v>207</v>
      </c>
      <c r="CF144" s="442"/>
      <c r="CG144" s="451" t="s">
        <v>207</v>
      </c>
      <c r="CH144" s="452"/>
      <c r="CI144" s="449" t="s">
        <v>207</v>
      </c>
      <c r="CJ144" s="453"/>
      <c r="CK144" s="450">
        <v>2019</v>
      </c>
      <c r="CL144" s="442"/>
      <c r="CM144" s="451" t="s">
        <v>207</v>
      </c>
      <c r="CN144" s="442" t="s">
        <v>207</v>
      </c>
      <c r="CO144" s="451" t="s">
        <v>207</v>
      </c>
      <c r="CP144" s="452"/>
      <c r="CQ144" s="449" t="s">
        <v>207</v>
      </c>
      <c r="CR144" s="453" t="s">
        <v>207</v>
      </c>
      <c r="CS144" s="450">
        <v>2020</v>
      </c>
      <c r="CT144" s="442"/>
      <c r="CU144" s="451" t="s">
        <v>207</v>
      </c>
      <c r="CV144" s="442" t="s">
        <v>207</v>
      </c>
      <c r="CW144" s="451" t="s">
        <v>207</v>
      </c>
      <c r="CX144" s="452"/>
      <c r="CY144" s="449" t="s">
        <v>207</v>
      </c>
      <c r="CZ144" s="453" t="s">
        <v>207</v>
      </c>
      <c r="DA144" s="450">
        <v>2021</v>
      </c>
      <c r="DB144" s="442"/>
      <c r="DC144" s="451" t="s">
        <v>207</v>
      </c>
      <c r="DD144" s="442" t="s">
        <v>207</v>
      </c>
      <c r="DE144" s="451" t="s">
        <v>207</v>
      </c>
      <c r="DF144" s="452"/>
      <c r="DG144" s="449" t="s">
        <v>207</v>
      </c>
      <c r="DH144" s="453" t="s">
        <v>207</v>
      </c>
      <c r="DI144" s="454" t="s">
        <v>207</v>
      </c>
      <c r="DJ144" s="465" t="s">
        <v>207</v>
      </c>
      <c r="DK144" s="455" t="s">
        <v>207</v>
      </c>
      <c r="DL144" s="456"/>
    </row>
    <row r="145" spans="1:116">
      <c r="A145" s="458" t="s">
        <v>1900</v>
      </c>
      <c r="B145" s="459" t="s">
        <v>1901</v>
      </c>
      <c r="C145" s="434">
        <v>2019</v>
      </c>
      <c r="D145" s="434" t="s">
        <v>716</v>
      </c>
      <c r="E145" s="460">
        <v>1016187</v>
      </c>
      <c r="F145" s="435">
        <v>1016187</v>
      </c>
      <c r="G145" s="436">
        <v>44771</v>
      </c>
      <c r="H145" s="461" t="s">
        <v>1902</v>
      </c>
      <c r="I145" s="462" t="s">
        <v>1901</v>
      </c>
      <c r="J145" s="463" t="s">
        <v>1903</v>
      </c>
      <c r="K145" s="464" t="s">
        <v>1901</v>
      </c>
      <c r="L145" s="462" t="s">
        <v>1903</v>
      </c>
      <c r="M145" s="463" t="s">
        <v>1902</v>
      </c>
      <c r="N145" s="461" t="s">
        <v>12</v>
      </c>
      <c r="O145" s="463" t="s">
        <v>20</v>
      </c>
      <c r="P145" s="437" t="s">
        <v>719</v>
      </c>
      <c r="Q145" s="438"/>
      <c r="R145" s="438"/>
      <c r="S145" s="439"/>
      <c r="T145" s="440">
        <v>4308.329358</v>
      </c>
      <c r="U145" s="441">
        <v>1</v>
      </c>
      <c r="V145" s="441">
        <v>1</v>
      </c>
      <c r="W145" s="442"/>
      <c r="X145" s="443">
        <v>2019</v>
      </c>
      <c r="Y145" s="434">
        <v>2021</v>
      </c>
      <c r="Z145" s="444">
        <v>2021</v>
      </c>
      <c r="AA145" s="445"/>
      <c r="AB145" s="463"/>
      <c r="AC145" s="446" t="s">
        <v>705</v>
      </c>
      <c r="AD145" s="462" t="s">
        <v>1904</v>
      </c>
      <c r="AE145" s="462" t="s">
        <v>1905</v>
      </c>
      <c r="AF145" s="463" t="s">
        <v>812</v>
      </c>
      <c r="AG145" s="446"/>
      <c r="AH145" s="463"/>
      <c r="AI145" s="447">
        <v>2018</v>
      </c>
      <c r="AJ145" s="441">
        <v>5719</v>
      </c>
      <c r="AK145" s="441">
        <v>5597</v>
      </c>
      <c r="AL145" s="448">
        <v>6.7</v>
      </c>
      <c r="AM145" s="449" t="s">
        <v>1152</v>
      </c>
      <c r="AN145" s="450">
        <v>2021</v>
      </c>
      <c r="AO145" s="442">
        <v>8500</v>
      </c>
      <c r="AP145" s="451">
        <v>-48.63</v>
      </c>
      <c r="AQ145" s="442">
        <v>8300</v>
      </c>
      <c r="AR145" s="451">
        <v>-48.3</v>
      </c>
      <c r="AS145" s="452">
        <v>6.63</v>
      </c>
      <c r="AT145" s="449" t="s">
        <v>1152</v>
      </c>
      <c r="AU145" s="453">
        <v>1.04</v>
      </c>
      <c r="AV145" s="450">
        <v>2019</v>
      </c>
      <c r="AW145" s="442">
        <v>8912</v>
      </c>
      <c r="AX145" s="451">
        <v>-55.84</v>
      </c>
      <c r="AY145" s="442">
        <v>8716</v>
      </c>
      <c r="AZ145" s="451">
        <v>-55.73</v>
      </c>
      <c r="BA145" s="452">
        <v>9.6</v>
      </c>
      <c r="BB145" s="449" t="s">
        <v>1152</v>
      </c>
      <c r="BC145" s="453">
        <v>-43.29</v>
      </c>
      <c r="BD145" s="450">
        <v>2020</v>
      </c>
      <c r="BE145" s="442">
        <v>7869</v>
      </c>
      <c r="BF145" s="451">
        <v>-37.6</v>
      </c>
      <c r="BG145" s="442">
        <v>7587</v>
      </c>
      <c r="BH145" s="451">
        <v>-35.56</v>
      </c>
      <c r="BI145" s="452">
        <v>8.34</v>
      </c>
      <c r="BJ145" s="449" t="s">
        <v>1152</v>
      </c>
      <c r="BK145" s="453">
        <v>-24.48</v>
      </c>
      <c r="BL145" s="450">
        <v>2021</v>
      </c>
      <c r="BM145" s="442">
        <v>7869</v>
      </c>
      <c r="BN145" s="451">
        <v>-37.6</v>
      </c>
      <c r="BO145" s="442">
        <v>7833</v>
      </c>
      <c r="BP145" s="451">
        <v>-39.950000000000003</v>
      </c>
      <c r="BQ145" s="452">
        <v>8.27</v>
      </c>
      <c r="BR145" s="449" t="s">
        <v>1152</v>
      </c>
      <c r="BS145" s="453">
        <v>-23.44</v>
      </c>
      <c r="BT145" s="454" t="s">
        <v>710</v>
      </c>
      <c r="BU145" s="465" t="s">
        <v>765</v>
      </c>
      <c r="BV145" s="455" t="s">
        <v>712</v>
      </c>
      <c r="BW145" s="456"/>
      <c r="BX145" s="457">
        <v>2018</v>
      </c>
      <c r="BY145" s="441"/>
      <c r="BZ145" s="441"/>
      <c r="CA145" s="448"/>
      <c r="CB145" s="449"/>
      <c r="CC145" s="450">
        <v>2021</v>
      </c>
      <c r="CD145" s="442"/>
      <c r="CE145" s="451" t="s">
        <v>207</v>
      </c>
      <c r="CF145" s="442"/>
      <c r="CG145" s="451" t="s">
        <v>207</v>
      </c>
      <c r="CH145" s="452"/>
      <c r="CI145" s="449" t="s">
        <v>207</v>
      </c>
      <c r="CJ145" s="453"/>
      <c r="CK145" s="450">
        <v>2019</v>
      </c>
      <c r="CL145" s="442"/>
      <c r="CM145" s="451" t="s">
        <v>207</v>
      </c>
      <c r="CN145" s="442" t="s">
        <v>207</v>
      </c>
      <c r="CO145" s="451" t="s">
        <v>207</v>
      </c>
      <c r="CP145" s="452"/>
      <c r="CQ145" s="449" t="s">
        <v>207</v>
      </c>
      <c r="CR145" s="453" t="s">
        <v>207</v>
      </c>
      <c r="CS145" s="450">
        <v>2020</v>
      </c>
      <c r="CT145" s="442"/>
      <c r="CU145" s="451" t="s">
        <v>207</v>
      </c>
      <c r="CV145" s="442" t="s">
        <v>207</v>
      </c>
      <c r="CW145" s="451" t="s">
        <v>207</v>
      </c>
      <c r="CX145" s="452"/>
      <c r="CY145" s="449" t="s">
        <v>207</v>
      </c>
      <c r="CZ145" s="453" t="s">
        <v>207</v>
      </c>
      <c r="DA145" s="450">
        <v>2021</v>
      </c>
      <c r="DB145" s="442"/>
      <c r="DC145" s="451" t="s">
        <v>207</v>
      </c>
      <c r="DD145" s="442" t="s">
        <v>207</v>
      </c>
      <c r="DE145" s="451" t="s">
        <v>207</v>
      </c>
      <c r="DF145" s="452"/>
      <c r="DG145" s="449" t="s">
        <v>207</v>
      </c>
      <c r="DH145" s="453" t="s">
        <v>207</v>
      </c>
      <c r="DI145" s="454" t="s">
        <v>207</v>
      </c>
      <c r="DJ145" s="465" t="s">
        <v>207</v>
      </c>
      <c r="DK145" s="455" t="s">
        <v>207</v>
      </c>
      <c r="DL145" s="456"/>
    </row>
    <row r="146" spans="1:116">
      <c r="A146" s="458" t="s">
        <v>1906</v>
      </c>
      <c r="B146" s="459" t="s">
        <v>1907</v>
      </c>
      <c r="C146" s="434">
        <v>2019</v>
      </c>
      <c r="D146" s="434" t="s">
        <v>716</v>
      </c>
      <c r="E146" s="460">
        <v>1081190</v>
      </c>
      <c r="F146" s="435">
        <v>1081190</v>
      </c>
      <c r="G146" s="436">
        <v>44772</v>
      </c>
      <c r="H146" s="461" t="s">
        <v>1908</v>
      </c>
      <c r="I146" s="462" t="s">
        <v>1907</v>
      </c>
      <c r="J146" s="463" t="s">
        <v>1909</v>
      </c>
      <c r="K146" s="464" t="s">
        <v>1907</v>
      </c>
      <c r="L146" s="462" t="s">
        <v>1909</v>
      </c>
      <c r="M146" s="463" t="s">
        <v>1908</v>
      </c>
      <c r="N146" s="461" t="s">
        <v>93</v>
      </c>
      <c r="O146" s="463" t="s">
        <v>94</v>
      </c>
      <c r="P146" s="437" t="s">
        <v>719</v>
      </c>
      <c r="Q146" s="438"/>
      <c r="R146" s="438"/>
      <c r="S146" s="439"/>
      <c r="T146" s="440">
        <v>40071</v>
      </c>
      <c r="U146" s="441">
        <v>555</v>
      </c>
      <c r="V146" s="441">
        <v>1</v>
      </c>
      <c r="W146" s="442"/>
      <c r="X146" s="443">
        <v>2019</v>
      </c>
      <c r="Y146" s="434">
        <v>2021</v>
      </c>
      <c r="Z146" s="444">
        <v>2021</v>
      </c>
      <c r="AA146" s="445"/>
      <c r="AB146" s="463"/>
      <c r="AC146" s="446" t="s">
        <v>705</v>
      </c>
      <c r="AD146" s="462" t="s">
        <v>1910</v>
      </c>
      <c r="AE146" s="462" t="s">
        <v>1911</v>
      </c>
      <c r="AF146" s="463" t="s">
        <v>1912</v>
      </c>
      <c r="AG146" s="446"/>
      <c r="AH146" s="463"/>
      <c r="AI146" s="447">
        <v>2018</v>
      </c>
      <c r="AJ146" s="441">
        <v>64948</v>
      </c>
      <c r="AK146" s="441">
        <v>70818</v>
      </c>
      <c r="AL146" s="448"/>
      <c r="AM146" s="449"/>
      <c r="AN146" s="450">
        <v>2021</v>
      </c>
      <c r="AO146" s="442">
        <v>64299</v>
      </c>
      <c r="AP146" s="451">
        <v>0.99</v>
      </c>
      <c r="AQ146" s="442">
        <v>70110</v>
      </c>
      <c r="AR146" s="451">
        <v>0.99</v>
      </c>
      <c r="AS146" s="452"/>
      <c r="AT146" s="449"/>
      <c r="AU146" s="453"/>
      <c r="AV146" s="450">
        <v>2019</v>
      </c>
      <c r="AW146" s="442">
        <v>63659</v>
      </c>
      <c r="AX146" s="451">
        <v>1.98</v>
      </c>
      <c r="AY146" s="442">
        <v>66527</v>
      </c>
      <c r="AZ146" s="451">
        <v>6.05</v>
      </c>
      <c r="BA146" s="452"/>
      <c r="BB146" s="449" t="s">
        <v>207</v>
      </c>
      <c r="BC146" s="453" t="s">
        <v>207</v>
      </c>
      <c r="BD146" s="450">
        <v>2020</v>
      </c>
      <c r="BE146" s="442">
        <v>68133.424195200321</v>
      </c>
      <c r="BF146" s="451">
        <v>-4.91</v>
      </c>
      <c r="BG146" s="442">
        <v>69489.029889011043</v>
      </c>
      <c r="BH146" s="451">
        <v>1.87</v>
      </c>
      <c r="BI146" s="452"/>
      <c r="BJ146" s="449" t="s">
        <v>207</v>
      </c>
      <c r="BK146" s="453" t="s">
        <v>207</v>
      </c>
      <c r="BL146" s="450">
        <v>2021</v>
      </c>
      <c r="BM146" s="442">
        <v>73034</v>
      </c>
      <c r="BN146" s="451">
        <v>-12.45</v>
      </c>
      <c r="BO146" s="442">
        <v>73017</v>
      </c>
      <c r="BP146" s="451">
        <v>-3.11</v>
      </c>
      <c r="BQ146" s="452"/>
      <c r="BR146" s="449" t="s">
        <v>207</v>
      </c>
      <c r="BS146" s="453" t="s">
        <v>207</v>
      </c>
      <c r="BT146" s="454" t="s">
        <v>710</v>
      </c>
      <c r="BU146" s="465" t="s">
        <v>765</v>
      </c>
      <c r="BV146" s="455" t="s">
        <v>724</v>
      </c>
      <c r="BW146" s="456" t="s">
        <v>1913</v>
      </c>
      <c r="BX146" s="457">
        <v>2018</v>
      </c>
      <c r="BY146" s="441"/>
      <c r="BZ146" s="441"/>
      <c r="CA146" s="448"/>
      <c r="CB146" s="449"/>
      <c r="CC146" s="450">
        <v>2021</v>
      </c>
      <c r="CD146" s="442"/>
      <c r="CE146" s="451" t="s">
        <v>207</v>
      </c>
      <c r="CF146" s="442"/>
      <c r="CG146" s="451" t="s">
        <v>207</v>
      </c>
      <c r="CH146" s="452"/>
      <c r="CI146" s="449" t="s">
        <v>207</v>
      </c>
      <c r="CJ146" s="453"/>
      <c r="CK146" s="450">
        <v>2019</v>
      </c>
      <c r="CL146" s="442"/>
      <c r="CM146" s="451" t="s">
        <v>207</v>
      </c>
      <c r="CN146" s="442"/>
      <c r="CO146" s="451" t="s">
        <v>207</v>
      </c>
      <c r="CP146" s="452"/>
      <c r="CQ146" s="449" t="s">
        <v>207</v>
      </c>
      <c r="CR146" s="453" t="s">
        <v>207</v>
      </c>
      <c r="CS146" s="450">
        <v>2020</v>
      </c>
      <c r="CT146" s="442"/>
      <c r="CU146" s="451" t="s">
        <v>207</v>
      </c>
      <c r="CV146" s="442" t="s">
        <v>207</v>
      </c>
      <c r="CW146" s="451" t="s">
        <v>207</v>
      </c>
      <c r="CX146" s="452"/>
      <c r="CY146" s="449" t="s">
        <v>207</v>
      </c>
      <c r="CZ146" s="453" t="s">
        <v>207</v>
      </c>
      <c r="DA146" s="450">
        <v>2021</v>
      </c>
      <c r="DB146" s="442"/>
      <c r="DC146" s="451" t="s">
        <v>207</v>
      </c>
      <c r="DD146" s="442" t="s">
        <v>207</v>
      </c>
      <c r="DE146" s="451" t="s">
        <v>207</v>
      </c>
      <c r="DF146" s="452"/>
      <c r="DG146" s="449" t="s">
        <v>207</v>
      </c>
      <c r="DH146" s="453" t="s">
        <v>207</v>
      </c>
      <c r="DI146" s="454" t="s">
        <v>207</v>
      </c>
      <c r="DJ146" s="465" t="s">
        <v>207</v>
      </c>
      <c r="DK146" s="455" t="s">
        <v>207</v>
      </c>
      <c r="DL146" s="456"/>
    </row>
    <row r="147" spans="1:116">
      <c r="A147" s="458" t="s">
        <v>1914</v>
      </c>
      <c r="B147" s="459" t="s">
        <v>1915</v>
      </c>
      <c r="C147" s="434">
        <v>2019</v>
      </c>
      <c r="D147" s="434" t="s">
        <v>979</v>
      </c>
      <c r="E147" s="460">
        <v>1336191</v>
      </c>
      <c r="F147" s="435">
        <v>1336191</v>
      </c>
      <c r="G147" s="436">
        <v>44771</v>
      </c>
      <c r="H147" s="461" t="s">
        <v>1740</v>
      </c>
      <c r="I147" s="462" t="s">
        <v>1916</v>
      </c>
      <c r="J147" s="463" t="s">
        <v>1917</v>
      </c>
      <c r="K147" s="464" t="s">
        <v>1916</v>
      </c>
      <c r="L147" s="462" t="s">
        <v>1917</v>
      </c>
      <c r="M147" s="463" t="s">
        <v>1740</v>
      </c>
      <c r="N147" s="461" t="s">
        <v>37</v>
      </c>
      <c r="O147" s="463" t="s">
        <v>41</v>
      </c>
      <c r="P147" s="437" t="s">
        <v>719</v>
      </c>
      <c r="Q147" s="438"/>
      <c r="R147" s="438" t="s">
        <v>753</v>
      </c>
      <c r="S147" s="439"/>
      <c r="T147" s="440">
        <v>27816.284037989528</v>
      </c>
      <c r="U147" s="441">
        <v>92</v>
      </c>
      <c r="V147" s="441">
        <v>6</v>
      </c>
      <c r="W147" s="442">
        <v>213</v>
      </c>
      <c r="X147" s="443">
        <v>2019</v>
      </c>
      <c r="Y147" s="434">
        <v>2021</v>
      </c>
      <c r="Z147" s="444">
        <v>2021</v>
      </c>
      <c r="AA147" s="445"/>
      <c r="AB147" s="463"/>
      <c r="AC147" s="446" t="s">
        <v>705</v>
      </c>
      <c r="AD147" s="462" t="s">
        <v>1918</v>
      </c>
      <c r="AE147" s="462" t="s">
        <v>1919</v>
      </c>
      <c r="AF147" s="463" t="s">
        <v>1920</v>
      </c>
      <c r="AG147" s="446"/>
      <c r="AH147" s="463"/>
      <c r="AI147" s="447">
        <v>2018</v>
      </c>
      <c r="AJ147" s="441">
        <v>51948</v>
      </c>
      <c r="AK147" s="441">
        <v>55390</v>
      </c>
      <c r="AL147" s="448"/>
      <c r="AM147" s="449"/>
      <c r="AN147" s="450">
        <v>2021</v>
      </c>
      <c r="AO147" s="442">
        <v>50390</v>
      </c>
      <c r="AP147" s="451">
        <v>2.99</v>
      </c>
      <c r="AQ147" s="442">
        <v>53728.3</v>
      </c>
      <c r="AR147" s="451">
        <v>2.99</v>
      </c>
      <c r="AS147" s="452"/>
      <c r="AT147" s="449"/>
      <c r="AU147" s="453"/>
      <c r="AV147" s="450">
        <v>2019</v>
      </c>
      <c r="AW147" s="442">
        <v>50850</v>
      </c>
      <c r="AX147" s="451">
        <v>2.11</v>
      </c>
      <c r="AY147" s="442">
        <v>64737</v>
      </c>
      <c r="AZ147" s="451">
        <v>-16.88</v>
      </c>
      <c r="BA147" s="452"/>
      <c r="BB147" s="449" t="s">
        <v>207</v>
      </c>
      <c r="BC147" s="453" t="s">
        <v>207</v>
      </c>
      <c r="BD147" s="450">
        <v>2020</v>
      </c>
      <c r="BE147" s="442">
        <v>51620.0877474894</v>
      </c>
      <c r="BF147" s="451">
        <v>0.63</v>
      </c>
      <c r="BG147" s="442">
        <v>51864.917121448903</v>
      </c>
      <c r="BH147" s="451">
        <v>6.36</v>
      </c>
      <c r="BI147" s="452"/>
      <c r="BJ147" s="449" t="s">
        <v>207</v>
      </c>
      <c r="BK147" s="453" t="s">
        <v>207</v>
      </c>
      <c r="BL147" s="450">
        <v>2021</v>
      </c>
      <c r="BM147" s="442">
        <v>40273.25407260871</v>
      </c>
      <c r="BN147" s="451">
        <v>22.47</v>
      </c>
      <c r="BO147" s="442">
        <v>63553.525412507144</v>
      </c>
      <c r="BP147" s="451">
        <v>-14.74</v>
      </c>
      <c r="BQ147" s="452"/>
      <c r="BR147" s="449" t="s">
        <v>207</v>
      </c>
      <c r="BS147" s="453" t="s">
        <v>207</v>
      </c>
      <c r="BT147" s="454" t="s">
        <v>723</v>
      </c>
      <c r="BU147" s="465" t="s">
        <v>765</v>
      </c>
      <c r="BV147" s="455" t="s">
        <v>733</v>
      </c>
      <c r="BW147" s="456"/>
      <c r="BX147" s="457">
        <v>2018</v>
      </c>
      <c r="BY147" s="441">
        <v>247</v>
      </c>
      <c r="BZ147" s="441">
        <v>247</v>
      </c>
      <c r="CA147" s="448"/>
      <c r="CB147" s="449"/>
      <c r="CC147" s="450">
        <v>2021</v>
      </c>
      <c r="CD147" s="442">
        <v>240</v>
      </c>
      <c r="CE147" s="451">
        <v>2.83</v>
      </c>
      <c r="CF147" s="442">
        <v>240</v>
      </c>
      <c r="CG147" s="451">
        <v>2.83</v>
      </c>
      <c r="CH147" s="452"/>
      <c r="CI147" s="449" t="s">
        <v>207</v>
      </c>
      <c r="CJ147" s="453"/>
      <c r="CK147" s="450">
        <v>2019</v>
      </c>
      <c r="CL147" s="442">
        <v>199.43</v>
      </c>
      <c r="CM147" s="451">
        <v>19.25</v>
      </c>
      <c r="CN147" s="442">
        <v>199.43700000000001</v>
      </c>
      <c r="CO147" s="451">
        <v>19.25</v>
      </c>
      <c r="CP147" s="452"/>
      <c r="CQ147" s="449" t="s">
        <v>207</v>
      </c>
      <c r="CR147" s="453" t="s">
        <v>207</v>
      </c>
      <c r="CS147" s="450">
        <v>2020</v>
      </c>
      <c r="CT147" s="442">
        <v>188.892806971</v>
      </c>
      <c r="CU147" s="451">
        <v>23.52</v>
      </c>
      <c r="CV147" s="442">
        <v>188.892806971</v>
      </c>
      <c r="CW147" s="451">
        <v>23.52</v>
      </c>
      <c r="CX147" s="452"/>
      <c r="CY147" s="449" t="s">
        <v>207</v>
      </c>
      <c r="CZ147" s="453" t="s">
        <v>207</v>
      </c>
      <c r="DA147" s="450">
        <v>2021</v>
      </c>
      <c r="DB147" s="442">
        <v>147</v>
      </c>
      <c r="DC147" s="451">
        <v>40.479999999999997</v>
      </c>
      <c r="DD147" s="442">
        <v>147</v>
      </c>
      <c r="DE147" s="451">
        <v>40.479999999999997</v>
      </c>
      <c r="DF147" s="452"/>
      <c r="DG147" s="449" t="s">
        <v>207</v>
      </c>
      <c r="DH147" s="453" t="s">
        <v>207</v>
      </c>
      <c r="DI147" s="454" t="s">
        <v>723</v>
      </c>
      <c r="DJ147" s="465" t="s">
        <v>765</v>
      </c>
      <c r="DK147" s="455" t="s">
        <v>733</v>
      </c>
      <c r="DL147" s="456"/>
    </row>
    <row r="148" spans="1:116">
      <c r="A148" s="458" t="s">
        <v>1921</v>
      </c>
      <c r="B148" s="459" t="s">
        <v>1922</v>
      </c>
      <c r="C148" s="434">
        <v>2019</v>
      </c>
      <c r="D148" s="434" t="s">
        <v>716</v>
      </c>
      <c r="E148" s="460">
        <v>1083192</v>
      </c>
      <c r="F148" s="435">
        <v>1083192</v>
      </c>
      <c r="G148" s="436">
        <v>44788</v>
      </c>
      <c r="H148" s="461" t="s">
        <v>1908</v>
      </c>
      <c r="I148" s="462" t="s">
        <v>1922</v>
      </c>
      <c r="J148" s="463" t="s">
        <v>1923</v>
      </c>
      <c r="K148" s="464" t="s">
        <v>1922</v>
      </c>
      <c r="L148" s="462" t="s">
        <v>1923</v>
      </c>
      <c r="M148" s="463" t="s">
        <v>1908</v>
      </c>
      <c r="N148" s="461" t="s">
        <v>548</v>
      </c>
      <c r="O148" s="463" t="s">
        <v>96</v>
      </c>
      <c r="P148" s="437" t="s">
        <v>719</v>
      </c>
      <c r="Q148" s="438"/>
      <c r="R148" s="438"/>
      <c r="S148" s="439"/>
      <c r="T148" s="440">
        <v>11988.643462663202</v>
      </c>
      <c r="U148" s="441">
        <v>5</v>
      </c>
      <c r="V148" s="441">
        <v>3</v>
      </c>
      <c r="W148" s="442"/>
      <c r="X148" s="443">
        <v>2019</v>
      </c>
      <c r="Y148" s="434">
        <v>2021</v>
      </c>
      <c r="Z148" s="444">
        <v>2021</v>
      </c>
      <c r="AA148" s="445"/>
      <c r="AB148" s="463"/>
      <c r="AC148" s="446" t="s">
        <v>705</v>
      </c>
      <c r="AD148" s="462" t="s">
        <v>1924</v>
      </c>
      <c r="AE148" s="462" t="s">
        <v>1925</v>
      </c>
      <c r="AF148" s="463" t="s">
        <v>1926</v>
      </c>
      <c r="AG148" s="446"/>
      <c r="AH148" s="463"/>
      <c r="AI148" s="447">
        <v>2018</v>
      </c>
      <c r="AJ148" s="441">
        <v>18732</v>
      </c>
      <c r="AK148" s="441">
        <v>19589</v>
      </c>
      <c r="AL148" s="448"/>
      <c r="AM148" s="449"/>
      <c r="AN148" s="450">
        <v>2021</v>
      </c>
      <c r="AO148" s="442">
        <v>21268</v>
      </c>
      <c r="AP148" s="451">
        <v>-13.54</v>
      </c>
      <c r="AQ148" s="442">
        <v>22240</v>
      </c>
      <c r="AR148" s="451">
        <v>-13.54</v>
      </c>
      <c r="AS148" s="452"/>
      <c r="AT148" s="449"/>
      <c r="AU148" s="453">
        <v>1</v>
      </c>
      <c r="AV148" s="450">
        <v>2019</v>
      </c>
      <c r="AW148" s="442">
        <v>18333</v>
      </c>
      <c r="AX148" s="451">
        <v>2.13</v>
      </c>
      <c r="AY148" s="442">
        <v>20776</v>
      </c>
      <c r="AZ148" s="451">
        <v>-6.06</v>
      </c>
      <c r="BA148" s="452"/>
      <c r="BB148" s="449" t="s">
        <v>207</v>
      </c>
      <c r="BC148" s="453" t="s">
        <v>207</v>
      </c>
      <c r="BD148" s="450">
        <v>2020</v>
      </c>
      <c r="BE148" s="442">
        <v>24627.792957639998</v>
      </c>
      <c r="BF148" s="451">
        <v>-31.48</v>
      </c>
      <c r="BG148" s="442">
        <v>25033.304673840001</v>
      </c>
      <c r="BH148" s="451">
        <v>-27.8</v>
      </c>
      <c r="BI148" s="452"/>
      <c r="BJ148" s="449" t="s">
        <v>207</v>
      </c>
      <c r="BK148" s="453" t="s">
        <v>207</v>
      </c>
      <c r="BL148" s="450">
        <v>2021</v>
      </c>
      <c r="BM148" s="442">
        <v>21695.586135700003</v>
      </c>
      <c r="BN148" s="451">
        <v>-15.83</v>
      </c>
      <c r="BO148" s="442">
        <v>21757.911270700002</v>
      </c>
      <c r="BP148" s="451">
        <v>-11.08</v>
      </c>
      <c r="BQ148" s="452"/>
      <c r="BR148" s="449" t="s">
        <v>207</v>
      </c>
      <c r="BS148" s="453" t="s">
        <v>207</v>
      </c>
      <c r="BT148" s="454" t="s">
        <v>710</v>
      </c>
      <c r="BU148" s="465" t="s">
        <v>765</v>
      </c>
      <c r="BV148" s="455" t="s">
        <v>712</v>
      </c>
      <c r="BW148" s="456"/>
      <c r="BX148" s="457">
        <v>2018</v>
      </c>
      <c r="BY148" s="441"/>
      <c r="BZ148" s="441"/>
      <c r="CA148" s="448"/>
      <c r="CB148" s="449"/>
      <c r="CC148" s="450">
        <v>2021</v>
      </c>
      <c r="CD148" s="442"/>
      <c r="CE148" s="451" t="s">
        <v>207</v>
      </c>
      <c r="CF148" s="442"/>
      <c r="CG148" s="451" t="s">
        <v>207</v>
      </c>
      <c r="CH148" s="452"/>
      <c r="CI148" s="449" t="s">
        <v>207</v>
      </c>
      <c r="CJ148" s="453"/>
      <c r="CK148" s="450">
        <v>2019</v>
      </c>
      <c r="CL148" s="442"/>
      <c r="CM148" s="451" t="s">
        <v>207</v>
      </c>
      <c r="CN148" s="442" t="s">
        <v>207</v>
      </c>
      <c r="CO148" s="451" t="s">
        <v>207</v>
      </c>
      <c r="CP148" s="452"/>
      <c r="CQ148" s="449" t="s">
        <v>207</v>
      </c>
      <c r="CR148" s="453" t="s">
        <v>207</v>
      </c>
      <c r="CS148" s="450">
        <v>2020</v>
      </c>
      <c r="CT148" s="442"/>
      <c r="CU148" s="451" t="s">
        <v>207</v>
      </c>
      <c r="CV148" s="442" t="s">
        <v>207</v>
      </c>
      <c r="CW148" s="451" t="s">
        <v>207</v>
      </c>
      <c r="CX148" s="452"/>
      <c r="CY148" s="449" t="s">
        <v>207</v>
      </c>
      <c r="CZ148" s="453" t="s">
        <v>207</v>
      </c>
      <c r="DA148" s="450">
        <v>2021</v>
      </c>
      <c r="DB148" s="442"/>
      <c r="DC148" s="451" t="s">
        <v>207</v>
      </c>
      <c r="DD148" s="442" t="s">
        <v>207</v>
      </c>
      <c r="DE148" s="451" t="s">
        <v>207</v>
      </c>
      <c r="DF148" s="452"/>
      <c r="DG148" s="449" t="s">
        <v>207</v>
      </c>
      <c r="DH148" s="453" t="s">
        <v>207</v>
      </c>
      <c r="DI148" s="454" t="s">
        <v>207</v>
      </c>
      <c r="DJ148" s="465" t="s">
        <v>207</v>
      </c>
      <c r="DK148" s="455" t="s">
        <v>207</v>
      </c>
      <c r="DL148" s="456"/>
    </row>
    <row r="149" spans="1:116">
      <c r="A149" s="458" t="s">
        <v>1927</v>
      </c>
      <c r="B149" s="459" t="s">
        <v>1928</v>
      </c>
      <c r="C149" s="434">
        <v>2019</v>
      </c>
      <c r="D149" s="434" t="s">
        <v>716</v>
      </c>
      <c r="E149" s="460">
        <v>1069193</v>
      </c>
      <c r="F149" s="435">
        <v>1069193</v>
      </c>
      <c r="G149" s="436">
        <v>44771</v>
      </c>
      <c r="H149" s="461" t="s">
        <v>1929</v>
      </c>
      <c r="I149" s="462" t="s">
        <v>1928</v>
      </c>
      <c r="J149" s="463" t="s">
        <v>1930</v>
      </c>
      <c r="K149" s="464" t="s">
        <v>1928</v>
      </c>
      <c r="L149" s="462" t="s">
        <v>1930</v>
      </c>
      <c r="M149" s="463" t="s">
        <v>1929</v>
      </c>
      <c r="N149" s="461" t="s">
        <v>77</v>
      </c>
      <c r="O149" s="463" t="s">
        <v>79</v>
      </c>
      <c r="P149" s="437" t="s">
        <v>719</v>
      </c>
      <c r="Q149" s="438"/>
      <c r="R149" s="438"/>
      <c r="S149" s="439"/>
      <c r="T149" s="440">
        <v>7728.6278375580005</v>
      </c>
      <c r="U149" s="441">
        <v>10</v>
      </c>
      <c r="V149" s="441">
        <v>3</v>
      </c>
      <c r="W149" s="442"/>
      <c r="X149" s="443">
        <v>2019</v>
      </c>
      <c r="Y149" s="434">
        <v>2021</v>
      </c>
      <c r="Z149" s="444">
        <v>2021</v>
      </c>
      <c r="AA149" s="445" t="s">
        <v>705</v>
      </c>
      <c r="AB149" s="463" t="s">
        <v>1931</v>
      </c>
      <c r="AC149" s="446"/>
      <c r="AD149" s="462"/>
      <c r="AE149" s="462"/>
      <c r="AF149" s="463"/>
      <c r="AG149" s="446"/>
      <c r="AH149" s="463"/>
      <c r="AI149" s="447">
        <v>2018</v>
      </c>
      <c r="AJ149" s="441">
        <v>6662</v>
      </c>
      <c r="AK149" s="441">
        <v>6547</v>
      </c>
      <c r="AL149" s="448"/>
      <c r="AM149" s="449"/>
      <c r="AN149" s="450">
        <v>2021</v>
      </c>
      <c r="AO149" s="442">
        <v>4889</v>
      </c>
      <c r="AP149" s="451">
        <v>26.61</v>
      </c>
      <c r="AQ149" s="442">
        <v>4802</v>
      </c>
      <c r="AR149" s="451">
        <v>26.65</v>
      </c>
      <c r="AS149" s="452"/>
      <c r="AT149" s="449"/>
      <c r="AU149" s="453"/>
      <c r="AV149" s="450">
        <v>2019</v>
      </c>
      <c r="AW149" s="442">
        <v>5171</v>
      </c>
      <c r="AX149" s="451">
        <v>22.38</v>
      </c>
      <c r="AY149" s="442">
        <v>5024</v>
      </c>
      <c r="AZ149" s="451">
        <v>23.26</v>
      </c>
      <c r="BA149" s="452"/>
      <c r="BB149" s="449" t="s">
        <v>207</v>
      </c>
      <c r="BC149" s="453" t="s">
        <v>207</v>
      </c>
      <c r="BD149" s="450">
        <v>2020</v>
      </c>
      <c r="BE149" s="442">
        <v>10576</v>
      </c>
      <c r="BF149" s="451">
        <v>-58.76</v>
      </c>
      <c r="BG149" s="442">
        <v>10084</v>
      </c>
      <c r="BH149" s="451">
        <v>-54.03</v>
      </c>
      <c r="BI149" s="452"/>
      <c r="BJ149" s="449" t="s">
        <v>207</v>
      </c>
      <c r="BK149" s="453" t="s">
        <v>207</v>
      </c>
      <c r="BL149" s="450">
        <v>2021</v>
      </c>
      <c r="BM149" s="442">
        <v>13519</v>
      </c>
      <c r="BN149" s="451">
        <v>-102.93</v>
      </c>
      <c r="BO149" s="442">
        <v>11850</v>
      </c>
      <c r="BP149" s="451">
        <v>-81</v>
      </c>
      <c r="BQ149" s="452"/>
      <c r="BR149" s="449" t="s">
        <v>207</v>
      </c>
      <c r="BS149" s="453" t="s">
        <v>207</v>
      </c>
      <c r="BT149" s="454" t="s">
        <v>710</v>
      </c>
      <c r="BU149" s="465" t="s">
        <v>765</v>
      </c>
      <c r="BV149" s="455" t="s">
        <v>712</v>
      </c>
      <c r="BW149" s="456" t="s">
        <v>1932</v>
      </c>
      <c r="BX149" s="457">
        <v>2018</v>
      </c>
      <c r="BY149" s="441"/>
      <c r="BZ149" s="441"/>
      <c r="CA149" s="448"/>
      <c r="CB149" s="449"/>
      <c r="CC149" s="450">
        <v>2021</v>
      </c>
      <c r="CD149" s="442"/>
      <c r="CE149" s="451" t="s">
        <v>207</v>
      </c>
      <c r="CF149" s="442"/>
      <c r="CG149" s="451" t="s">
        <v>207</v>
      </c>
      <c r="CH149" s="452"/>
      <c r="CI149" s="449" t="s">
        <v>207</v>
      </c>
      <c r="CJ149" s="453"/>
      <c r="CK149" s="450">
        <v>2019</v>
      </c>
      <c r="CL149" s="442"/>
      <c r="CM149" s="451" t="s">
        <v>207</v>
      </c>
      <c r="CN149" s="442" t="s">
        <v>207</v>
      </c>
      <c r="CO149" s="451" t="s">
        <v>207</v>
      </c>
      <c r="CP149" s="452"/>
      <c r="CQ149" s="449" t="s">
        <v>207</v>
      </c>
      <c r="CR149" s="453" t="s">
        <v>207</v>
      </c>
      <c r="CS149" s="450">
        <v>2020</v>
      </c>
      <c r="CT149" s="442"/>
      <c r="CU149" s="451" t="s">
        <v>207</v>
      </c>
      <c r="CV149" s="442" t="s">
        <v>207</v>
      </c>
      <c r="CW149" s="451" t="s">
        <v>207</v>
      </c>
      <c r="CX149" s="452"/>
      <c r="CY149" s="449" t="s">
        <v>207</v>
      </c>
      <c r="CZ149" s="453" t="s">
        <v>207</v>
      </c>
      <c r="DA149" s="450">
        <v>2021</v>
      </c>
      <c r="DB149" s="442"/>
      <c r="DC149" s="451" t="s">
        <v>207</v>
      </c>
      <c r="DD149" s="442" t="s">
        <v>207</v>
      </c>
      <c r="DE149" s="451" t="s">
        <v>207</v>
      </c>
      <c r="DF149" s="452"/>
      <c r="DG149" s="449" t="s">
        <v>207</v>
      </c>
      <c r="DH149" s="453" t="s">
        <v>207</v>
      </c>
      <c r="DI149" s="454" t="s">
        <v>207</v>
      </c>
      <c r="DJ149" s="465" t="s">
        <v>207</v>
      </c>
      <c r="DK149" s="455" t="s">
        <v>207</v>
      </c>
      <c r="DL149" s="456"/>
    </row>
    <row r="150" spans="1:116">
      <c r="A150" s="458" t="s">
        <v>1933</v>
      </c>
      <c r="B150" s="459" t="s">
        <v>1934</v>
      </c>
      <c r="C150" s="434">
        <v>2019</v>
      </c>
      <c r="D150" s="434" t="s">
        <v>716</v>
      </c>
      <c r="E150" s="460">
        <v>1056194</v>
      </c>
      <c r="F150" s="435">
        <v>1056194</v>
      </c>
      <c r="G150" s="436">
        <v>44773</v>
      </c>
      <c r="H150" s="461" t="s">
        <v>1935</v>
      </c>
      <c r="I150" s="462" t="s">
        <v>1934</v>
      </c>
      <c r="J150" s="463" t="s">
        <v>1936</v>
      </c>
      <c r="K150" s="464" t="s">
        <v>1934</v>
      </c>
      <c r="L150" s="462" t="s">
        <v>1937</v>
      </c>
      <c r="M150" s="463" t="s">
        <v>1938</v>
      </c>
      <c r="N150" s="461" t="s">
        <v>57</v>
      </c>
      <c r="O150" s="463" t="s">
        <v>64</v>
      </c>
      <c r="P150" s="437" t="s">
        <v>719</v>
      </c>
      <c r="Q150" s="438"/>
      <c r="R150" s="438"/>
      <c r="S150" s="439"/>
      <c r="T150" s="440">
        <v>10443.985253999999</v>
      </c>
      <c r="U150" s="441">
        <v>9</v>
      </c>
      <c r="V150" s="441">
        <v>4</v>
      </c>
      <c r="W150" s="442"/>
      <c r="X150" s="443">
        <v>2019</v>
      </c>
      <c r="Y150" s="434">
        <v>2021</v>
      </c>
      <c r="Z150" s="444">
        <v>2021</v>
      </c>
      <c r="AA150" s="445"/>
      <c r="AB150" s="463"/>
      <c r="AC150" s="446" t="s">
        <v>705</v>
      </c>
      <c r="AD150" s="462" t="s">
        <v>1939</v>
      </c>
      <c r="AE150" s="462" t="s">
        <v>1940</v>
      </c>
      <c r="AF150" s="463" t="s">
        <v>1941</v>
      </c>
      <c r="AG150" s="446"/>
      <c r="AH150" s="463"/>
      <c r="AI150" s="447">
        <v>2018</v>
      </c>
      <c r="AJ150" s="441">
        <v>23652</v>
      </c>
      <c r="AK150" s="441">
        <v>23432</v>
      </c>
      <c r="AL150" s="448"/>
      <c r="AM150" s="449"/>
      <c r="AN150" s="450">
        <v>2021</v>
      </c>
      <c r="AO150" s="442">
        <v>23178.959999999999</v>
      </c>
      <c r="AP150" s="451">
        <v>2</v>
      </c>
      <c r="AQ150" s="442">
        <v>22963.360000000001</v>
      </c>
      <c r="AR150" s="451">
        <v>2</v>
      </c>
      <c r="AS150" s="452"/>
      <c r="AT150" s="449"/>
      <c r="AU150" s="453"/>
      <c r="AV150" s="450">
        <v>2019</v>
      </c>
      <c r="AW150" s="442">
        <v>22777</v>
      </c>
      <c r="AX150" s="451">
        <v>3.69</v>
      </c>
      <c r="AY150" s="442">
        <v>22089</v>
      </c>
      <c r="AZ150" s="451">
        <v>5.73</v>
      </c>
      <c r="BA150" s="452"/>
      <c r="BB150" s="449" t="s">
        <v>207</v>
      </c>
      <c r="BC150" s="453" t="s">
        <v>207</v>
      </c>
      <c r="BD150" s="450">
        <v>2020</v>
      </c>
      <c r="BE150" s="442">
        <v>18644</v>
      </c>
      <c r="BF150" s="451">
        <v>21.17</v>
      </c>
      <c r="BG150" s="442">
        <v>16766</v>
      </c>
      <c r="BH150" s="451">
        <v>28.44</v>
      </c>
      <c r="BI150" s="452"/>
      <c r="BJ150" s="449" t="s">
        <v>207</v>
      </c>
      <c r="BK150" s="453" t="s">
        <v>207</v>
      </c>
      <c r="BL150" s="450">
        <v>2021</v>
      </c>
      <c r="BM150" s="442">
        <v>18956</v>
      </c>
      <c r="BN150" s="451">
        <v>19.850000000000001</v>
      </c>
      <c r="BO150" s="442">
        <v>19306</v>
      </c>
      <c r="BP150" s="451">
        <v>17.600000000000001</v>
      </c>
      <c r="BQ150" s="452"/>
      <c r="BR150" s="449" t="s">
        <v>207</v>
      </c>
      <c r="BS150" s="453" t="s">
        <v>207</v>
      </c>
      <c r="BT150" s="454" t="s">
        <v>710</v>
      </c>
      <c r="BU150" s="465" t="s">
        <v>765</v>
      </c>
      <c r="BV150" s="455" t="s">
        <v>712</v>
      </c>
      <c r="BW150" s="456" t="s">
        <v>1942</v>
      </c>
      <c r="BX150" s="457">
        <v>2018</v>
      </c>
      <c r="BY150" s="441"/>
      <c r="BZ150" s="441"/>
      <c r="CA150" s="448"/>
      <c r="CB150" s="449"/>
      <c r="CC150" s="450">
        <v>2021</v>
      </c>
      <c r="CD150" s="442"/>
      <c r="CE150" s="451" t="s">
        <v>207</v>
      </c>
      <c r="CF150" s="442"/>
      <c r="CG150" s="451" t="s">
        <v>207</v>
      </c>
      <c r="CH150" s="452"/>
      <c r="CI150" s="449" t="s">
        <v>207</v>
      </c>
      <c r="CJ150" s="453"/>
      <c r="CK150" s="450">
        <v>2019</v>
      </c>
      <c r="CL150" s="442"/>
      <c r="CM150" s="451" t="s">
        <v>207</v>
      </c>
      <c r="CN150" s="442" t="s">
        <v>207</v>
      </c>
      <c r="CO150" s="451" t="s">
        <v>207</v>
      </c>
      <c r="CP150" s="452"/>
      <c r="CQ150" s="449" t="s">
        <v>207</v>
      </c>
      <c r="CR150" s="453" t="s">
        <v>207</v>
      </c>
      <c r="CS150" s="450">
        <v>2020</v>
      </c>
      <c r="CT150" s="442"/>
      <c r="CU150" s="451" t="s">
        <v>207</v>
      </c>
      <c r="CV150" s="442" t="s">
        <v>207</v>
      </c>
      <c r="CW150" s="451" t="s">
        <v>207</v>
      </c>
      <c r="CX150" s="452"/>
      <c r="CY150" s="449" t="s">
        <v>207</v>
      </c>
      <c r="CZ150" s="453" t="s">
        <v>207</v>
      </c>
      <c r="DA150" s="450">
        <v>2021</v>
      </c>
      <c r="DB150" s="442"/>
      <c r="DC150" s="451" t="s">
        <v>207</v>
      </c>
      <c r="DD150" s="442" t="s">
        <v>207</v>
      </c>
      <c r="DE150" s="451" t="s">
        <v>207</v>
      </c>
      <c r="DF150" s="452"/>
      <c r="DG150" s="449" t="s">
        <v>207</v>
      </c>
      <c r="DH150" s="453" t="s">
        <v>207</v>
      </c>
      <c r="DI150" s="454" t="s">
        <v>207</v>
      </c>
      <c r="DJ150" s="465" t="s">
        <v>207</v>
      </c>
      <c r="DK150" s="455" t="s">
        <v>207</v>
      </c>
      <c r="DL150" s="456"/>
    </row>
    <row r="151" spans="1:116">
      <c r="A151" s="458" t="s">
        <v>1943</v>
      </c>
      <c r="B151" s="459" t="s">
        <v>1944</v>
      </c>
      <c r="C151" s="434">
        <v>2019</v>
      </c>
      <c r="D151" s="434" t="s">
        <v>979</v>
      </c>
      <c r="E151" s="460">
        <v>1344196</v>
      </c>
      <c r="F151" s="435">
        <v>1344196</v>
      </c>
      <c r="G151" s="436">
        <v>44767</v>
      </c>
      <c r="H151" s="461" t="s">
        <v>1945</v>
      </c>
      <c r="I151" s="462" t="s">
        <v>1944</v>
      </c>
      <c r="J151" s="463" t="s">
        <v>1946</v>
      </c>
      <c r="K151" s="464" t="s">
        <v>1944</v>
      </c>
      <c r="L151" s="462" t="s">
        <v>1947</v>
      </c>
      <c r="M151" s="463" t="s">
        <v>1948</v>
      </c>
      <c r="N151" s="461" t="s">
        <v>48</v>
      </c>
      <c r="O151" s="463" t="s">
        <v>51</v>
      </c>
      <c r="P151" s="437" t="s">
        <v>719</v>
      </c>
      <c r="Q151" s="438"/>
      <c r="R151" s="438" t="s">
        <v>753</v>
      </c>
      <c r="S151" s="439"/>
      <c r="T151" s="440">
        <v>6067</v>
      </c>
      <c r="U151" s="441">
        <v>111</v>
      </c>
      <c r="V151" s="441">
        <v>2</v>
      </c>
      <c r="W151" s="442">
        <v>1607</v>
      </c>
      <c r="X151" s="443">
        <v>2019</v>
      </c>
      <c r="Y151" s="434">
        <v>2021</v>
      </c>
      <c r="Z151" s="444">
        <v>2021</v>
      </c>
      <c r="AA151" s="445"/>
      <c r="AB151" s="463"/>
      <c r="AC151" s="446" t="s">
        <v>705</v>
      </c>
      <c r="AD151" s="462" t="s">
        <v>1949</v>
      </c>
      <c r="AE151" s="462" t="s">
        <v>1950</v>
      </c>
      <c r="AF151" s="463" t="s">
        <v>1951</v>
      </c>
      <c r="AG151" s="446"/>
      <c r="AH151" s="463"/>
      <c r="AI151" s="447">
        <v>2018</v>
      </c>
      <c r="AJ151" s="441">
        <v>9870</v>
      </c>
      <c r="AK151" s="441">
        <v>9615</v>
      </c>
      <c r="AL151" s="448"/>
      <c r="AM151" s="449"/>
      <c r="AN151" s="450">
        <v>2021</v>
      </c>
      <c r="AO151" s="442">
        <v>9574</v>
      </c>
      <c r="AP151" s="451">
        <v>2.99</v>
      </c>
      <c r="AQ151" s="442">
        <v>9327</v>
      </c>
      <c r="AR151" s="451">
        <v>2.99</v>
      </c>
      <c r="AS151" s="452"/>
      <c r="AT151" s="449"/>
      <c r="AU151" s="453"/>
      <c r="AV151" s="450">
        <v>2019</v>
      </c>
      <c r="AW151" s="442">
        <v>9635</v>
      </c>
      <c r="AX151" s="451">
        <v>2.38</v>
      </c>
      <c r="AY151" s="442">
        <v>9231</v>
      </c>
      <c r="AZ151" s="451">
        <v>3.99</v>
      </c>
      <c r="BA151" s="452"/>
      <c r="BB151" s="449" t="s">
        <v>207</v>
      </c>
      <c r="BC151" s="453" t="s">
        <v>207</v>
      </c>
      <c r="BD151" s="450">
        <v>2020</v>
      </c>
      <c r="BE151" s="442">
        <v>10574</v>
      </c>
      <c r="BF151" s="451">
        <v>-7.14</v>
      </c>
      <c r="BG151" s="442">
        <v>9889</v>
      </c>
      <c r="BH151" s="451">
        <v>-2.85</v>
      </c>
      <c r="BI151" s="452"/>
      <c r="BJ151" s="449" t="s">
        <v>207</v>
      </c>
      <c r="BK151" s="453" t="s">
        <v>207</v>
      </c>
      <c r="BL151" s="450">
        <v>2021</v>
      </c>
      <c r="BM151" s="442">
        <v>10821</v>
      </c>
      <c r="BN151" s="451">
        <v>-9.64</v>
      </c>
      <c r="BO151" s="442">
        <v>10732</v>
      </c>
      <c r="BP151" s="451">
        <v>-11.62</v>
      </c>
      <c r="BQ151" s="452"/>
      <c r="BR151" s="449" t="s">
        <v>207</v>
      </c>
      <c r="BS151" s="453" t="s">
        <v>207</v>
      </c>
      <c r="BT151" s="454" t="s">
        <v>723</v>
      </c>
      <c r="BU151" s="465" t="s">
        <v>765</v>
      </c>
      <c r="BV151" s="455" t="s">
        <v>712</v>
      </c>
      <c r="BW151" s="456" t="s">
        <v>1952</v>
      </c>
      <c r="BX151" s="457">
        <v>2018</v>
      </c>
      <c r="BY151" s="441">
        <v>13590</v>
      </c>
      <c r="BZ151" s="441">
        <v>13590</v>
      </c>
      <c r="CA151" s="448"/>
      <c r="CB151" s="449"/>
      <c r="CC151" s="450">
        <v>2021</v>
      </c>
      <c r="CD151" s="442">
        <v>13182</v>
      </c>
      <c r="CE151" s="451">
        <v>3</v>
      </c>
      <c r="CF151" s="442">
        <v>13182</v>
      </c>
      <c r="CG151" s="451">
        <v>3</v>
      </c>
      <c r="CH151" s="452"/>
      <c r="CI151" s="449" t="s">
        <v>207</v>
      </c>
      <c r="CJ151" s="453"/>
      <c r="CK151" s="450">
        <v>2019</v>
      </c>
      <c r="CL151" s="442">
        <v>14442</v>
      </c>
      <c r="CM151" s="451">
        <v>-6.27</v>
      </c>
      <c r="CN151" s="442">
        <v>14442</v>
      </c>
      <c r="CO151" s="451">
        <v>-6.27</v>
      </c>
      <c r="CP151" s="452"/>
      <c r="CQ151" s="449" t="s">
        <v>207</v>
      </c>
      <c r="CR151" s="453" t="s">
        <v>207</v>
      </c>
      <c r="CS151" s="450">
        <v>2020</v>
      </c>
      <c r="CT151" s="442">
        <v>14107</v>
      </c>
      <c r="CU151" s="451">
        <v>-3.81</v>
      </c>
      <c r="CV151" s="442">
        <v>14107</v>
      </c>
      <c r="CW151" s="451">
        <v>-3.81</v>
      </c>
      <c r="CX151" s="452"/>
      <c r="CY151" s="449" t="s">
        <v>207</v>
      </c>
      <c r="CZ151" s="453" t="s">
        <v>207</v>
      </c>
      <c r="DA151" s="450">
        <v>2021</v>
      </c>
      <c r="DB151" s="442">
        <v>14128</v>
      </c>
      <c r="DC151" s="451">
        <v>-3.96</v>
      </c>
      <c r="DD151" s="442">
        <v>14128</v>
      </c>
      <c r="DE151" s="451">
        <v>-3.96</v>
      </c>
      <c r="DF151" s="452"/>
      <c r="DG151" s="449" t="s">
        <v>207</v>
      </c>
      <c r="DH151" s="453" t="s">
        <v>207</v>
      </c>
      <c r="DI151" s="454" t="s">
        <v>723</v>
      </c>
      <c r="DJ151" s="465" t="s">
        <v>765</v>
      </c>
      <c r="DK151" s="455" t="s">
        <v>712</v>
      </c>
      <c r="DL151" s="456" t="s">
        <v>1953</v>
      </c>
    </row>
    <row r="152" spans="1:116">
      <c r="A152" s="458" t="s">
        <v>1954</v>
      </c>
      <c r="B152" s="459" t="s">
        <v>1955</v>
      </c>
      <c r="C152" s="434">
        <v>2019</v>
      </c>
      <c r="D152" s="434" t="s">
        <v>750</v>
      </c>
      <c r="E152" s="460">
        <v>3060200</v>
      </c>
      <c r="F152" s="435">
        <v>3060200</v>
      </c>
      <c r="G152" s="436">
        <v>44767</v>
      </c>
      <c r="H152" s="461" t="s">
        <v>1956</v>
      </c>
      <c r="I152" s="462" t="s">
        <v>1955</v>
      </c>
      <c r="J152" s="463" t="s">
        <v>1957</v>
      </c>
      <c r="K152" s="464" t="s">
        <v>1955</v>
      </c>
      <c r="L152" s="462" t="s">
        <v>1957</v>
      </c>
      <c r="M152" s="463" t="s">
        <v>1956</v>
      </c>
      <c r="N152" s="461" t="s">
        <v>57</v>
      </c>
      <c r="O152" s="463" t="s">
        <v>68</v>
      </c>
      <c r="P152" s="437"/>
      <c r="Q152" s="438"/>
      <c r="R152" s="438" t="s">
        <v>753</v>
      </c>
      <c r="S152" s="439"/>
      <c r="T152" s="440"/>
      <c r="U152" s="441"/>
      <c r="V152" s="441"/>
      <c r="W152" s="442">
        <v>266</v>
      </c>
      <c r="X152" s="443">
        <v>2019</v>
      </c>
      <c r="Y152" s="434">
        <v>2021</v>
      </c>
      <c r="Z152" s="444">
        <v>2021</v>
      </c>
      <c r="AA152" s="445"/>
      <c r="AB152" s="463"/>
      <c r="AC152" s="446" t="s">
        <v>705</v>
      </c>
      <c r="AD152" s="462" t="s">
        <v>1958</v>
      </c>
      <c r="AE152" s="462" t="s">
        <v>1959</v>
      </c>
      <c r="AF152" s="463" t="s">
        <v>1960</v>
      </c>
      <c r="AG152" s="446"/>
      <c r="AH152" s="463"/>
      <c r="AI152" s="447">
        <v>2018</v>
      </c>
      <c r="AJ152" s="441"/>
      <c r="AK152" s="441"/>
      <c r="AL152" s="448"/>
      <c r="AM152" s="449"/>
      <c r="AN152" s="450">
        <v>2021</v>
      </c>
      <c r="AO152" s="442"/>
      <c r="AP152" s="451" t="s">
        <v>207</v>
      </c>
      <c r="AQ152" s="442"/>
      <c r="AR152" s="451" t="s">
        <v>207</v>
      </c>
      <c r="AS152" s="452"/>
      <c r="AT152" s="449"/>
      <c r="AU152" s="453"/>
      <c r="AV152" s="450">
        <v>2019</v>
      </c>
      <c r="AW152" s="442"/>
      <c r="AX152" s="451" t="s">
        <v>207</v>
      </c>
      <c r="AY152" s="442" t="s">
        <v>207</v>
      </c>
      <c r="AZ152" s="451" t="s">
        <v>207</v>
      </c>
      <c r="BA152" s="452"/>
      <c r="BB152" s="449" t="s">
        <v>207</v>
      </c>
      <c r="BC152" s="453" t="s">
        <v>207</v>
      </c>
      <c r="BD152" s="450">
        <v>2020</v>
      </c>
      <c r="BE152" s="442"/>
      <c r="BF152" s="451" t="s">
        <v>207</v>
      </c>
      <c r="BG152" s="442" t="s">
        <v>207</v>
      </c>
      <c r="BH152" s="451" t="s">
        <v>207</v>
      </c>
      <c r="BI152" s="452"/>
      <c r="BJ152" s="449" t="s">
        <v>207</v>
      </c>
      <c r="BK152" s="453" t="s">
        <v>207</v>
      </c>
      <c r="BL152" s="450">
        <v>2021</v>
      </c>
      <c r="BM152" s="442"/>
      <c r="BN152" s="451" t="s">
        <v>207</v>
      </c>
      <c r="BO152" s="442" t="s">
        <v>207</v>
      </c>
      <c r="BP152" s="451" t="s">
        <v>207</v>
      </c>
      <c r="BQ152" s="452"/>
      <c r="BR152" s="449" t="s">
        <v>207</v>
      </c>
      <c r="BS152" s="453" t="s">
        <v>207</v>
      </c>
      <c r="BT152" s="454" t="s">
        <v>207</v>
      </c>
      <c r="BU152" s="465" t="s">
        <v>207</v>
      </c>
      <c r="BV152" s="455" t="s">
        <v>207</v>
      </c>
      <c r="BW152" s="456"/>
      <c r="BX152" s="457">
        <v>2018</v>
      </c>
      <c r="BY152" s="441">
        <v>396</v>
      </c>
      <c r="BZ152" s="441">
        <v>396</v>
      </c>
      <c r="CA152" s="448"/>
      <c r="CB152" s="449"/>
      <c r="CC152" s="450">
        <v>2021</v>
      </c>
      <c r="CD152" s="442">
        <v>380</v>
      </c>
      <c r="CE152" s="451">
        <v>4.04</v>
      </c>
      <c r="CF152" s="442">
        <v>380</v>
      </c>
      <c r="CG152" s="451">
        <v>4.04</v>
      </c>
      <c r="CH152" s="452"/>
      <c r="CI152" s="449" t="s">
        <v>207</v>
      </c>
      <c r="CJ152" s="453"/>
      <c r="CK152" s="450">
        <v>2019</v>
      </c>
      <c r="CL152" s="442">
        <v>302</v>
      </c>
      <c r="CM152" s="451">
        <v>23.73</v>
      </c>
      <c r="CN152" s="442">
        <v>302</v>
      </c>
      <c r="CO152" s="451">
        <v>23.73</v>
      </c>
      <c r="CP152" s="452"/>
      <c r="CQ152" s="449" t="s">
        <v>207</v>
      </c>
      <c r="CR152" s="453" t="s">
        <v>207</v>
      </c>
      <c r="CS152" s="450">
        <v>2020</v>
      </c>
      <c r="CT152" s="442">
        <v>376</v>
      </c>
      <c r="CU152" s="451">
        <v>5.05</v>
      </c>
      <c r="CV152" s="442">
        <v>376</v>
      </c>
      <c r="CW152" s="451">
        <v>5.05</v>
      </c>
      <c r="CX152" s="452"/>
      <c r="CY152" s="449" t="s">
        <v>207</v>
      </c>
      <c r="CZ152" s="453" t="s">
        <v>207</v>
      </c>
      <c r="DA152" s="450">
        <v>2021</v>
      </c>
      <c r="DB152" s="442">
        <v>363</v>
      </c>
      <c r="DC152" s="451">
        <v>8.33</v>
      </c>
      <c r="DD152" s="442">
        <v>363</v>
      </c>
      <c r="DE152" s="451">
        <v>8.33</v>
      </c>
      <c r="DF152" s="452"/>
      <c r="DG152" s="449" t="s">
        <v>207</v>
      </c>
      <c r="DH152" s="453" t="s">
        <v>207</v>
      </c>
      <c r="DI152" s="454" t="s">
        <v>710</v>
      </c>
      <c r="DJ152" s="465" t="s">
        <v>765</v>
      </c>
      <c r="DK152" s="455" t="s">
        <v>724</v>
      </c>
      <c r="DL152" s="456" t="s">
        <v>1961</v>
      </c>
    </row>
    <row r="153" spans="1:116">
      <c r="A153" s="458" t="s">
        <v>1962</v>
      </c>
      <c r="B153" s="459" t="s">
        <v>1963</v>
      </c>
      <c r="C153" s="434">
        <v>2019</v>
      </c>
      <c r="D153" s="434" t="s">
        <v>716</v>
      </c>
      <c r="E153" s="460">
        <v>1069202</v>
      </c>
      <c r="F153" s="435">
        <v>1069202</v>
      </c>
      <c r="G153" s="436">
        <v>44770</v>
      </c>
      <c r="H153" s="461" t="s">
        <v>1964</v>
      </c>
      <c r="I153" s="462" t="s">
        <v>1963</v>
      </c>
      <c r="J153" s="463" t="s">
        <v>1965</v>
      </c>
      <c r="K153" s="464" t="s">
        <v>1963</v>
      </c>
      <c r="L153" s="462" t="s">
        <v>1965</v>
      </c>
      <c r="M153" s="463" t="s">
        <v>1966</v>
      </c>
      <c r="N153" s="461" t="s">
        <v>77</v>
      </c>
      <c r="O153" s="463" t="s">
        <v>79</v>
      </c>
      <c r="P153" s="437" t="s">
        <v>719</v>
      </c>
      <c r="Q153" s="438"/>
      <c r="R153" s="438"/>
      <c r="S153" s="439"/>
      <c r="T153" s="440">
        <v>12457.579449828003</v>
      </c>
      <c r="U153" s="441">
        <v>25</v>
      </c>
      <c r="V153" s="441">
        <v>5</v>
      </c>
      <c r="W153" s="442"/>
      <c r="X153" s="443">
        <v>2019</v>
      </c>
      <c r="Y153" s="434">
        <v>2021</v>
      </c>
      <c r="Z153" s="444">
        <v>2021</v>
      </c>
      <c r="AA153" s="445"/>
      <c r="AB153" s="463"/>
      <c r="AC153" s="446" t="s">
        <v>705</v>
      </c>
      <c r="AD153" s="462" t="s">
        <v>1967</v>
      </c>
      <c r="AE153" s="462" t="s">
        <v>1968</v>
      </c>
      <c r="AF153" s="463" t="s">
        <v>1969</v>
      </c>
      <c r="AG153" s="446"/>
      <c r="AH153" s="463"/>
      <c r="AI153" s="447">
        <v>2018</v>
      </c>
      <c r="AJ153" s="441">
        <v>24636</v>
      </c>
      <c r="AK153" s="441">
        <v>24190</v>
      </c>
      <c r="AL153" s="448">
        <v>83.83</v>
      </c>
      <c r="AM153" s="449" t="s">
        <v>1970</v>
      </c>
      <c r="AN153" s="450">
        <v>2021</v>
      </c>
      <c r="AO153" s="442">
        <v>23896.92</v>
      </c>
      <c r="AP153" s="451">
        <v>3</v>
      </c>
      <c r="AQ153" s="442">
        <v>23464.3</v>
      </c>
      <c r="AR153" s="451">
        <v>3</v>
      </c>
      <c r="AS153" s="452">
        <v>81.315100000000001</v>
      </c>
      <c r="AT153" s="449" t="s">
        <v>1970</v>
      </c>
      <c r="AU153" s="453">
        <v>3</v>
      </c>
      <c r="AV153" s="450">
        <v>2019</v>
      </c>
      <c r="AW153" s="442">
        <v>24304</v>
      </c>
      <c r="AX153" s="451">
        <v>1.34</v>
      </c>
      <c r="AY153" s="442">
        <v>23628</v>
      </c>
      <c r="AZ153" s="451">
        <v>2.3199999999999998</v>
      </c>
      <c r="BA153" s="452">
        <v>82.51</v>
      </c>
      <c r="BB153" s="449" t="s">
        <v>1970</v>
      </c>
      <c r="BC153" s="453">
        <v>1.57</v>
      </c>
      <c r="BD153" s="450">
        <v>2020</v>
      </c>
      <c r="BE153" s="442">
        <v>21964</v>
      </c>
      <c r="BF153" s="451">
        <v>10.84</v>
      </c>
      <c r="BG153" s="442">
        <v>21080</v>
      </c>
      <c r="BH153" s="451">
        <v>12.85</v>
      </c>
      <c r="BI153" s="452">
        <v>74.23</v>
      </c>
      <c r="BJ153" s="449" t="s">
        <v>1970</v>
      </c>
      <c r="BK153" s="453">
        <v>11.45</v>
      </c>
      <c r="BL153" s="450">
        <v>2021</v>
      </c>
      <c r="BM153" s="442">
        <v>18006</v>
      </c>
      <c r="BN153" s="451">
        <v>26.91</v>
      </c>
      <c r="BO153" s="442">
        <v>20294</v>
      </c>
      <c r="BP153" s="451">
        <v>16.100000000000001</v>
      </c>
      <c r="BQ153" s="452">
        <v>60.38</v>
      </c>
      <c r="BR153" s="449" t="s">
        <v>1970</v>
      </c>
      <c r="BS153" s="453">
        <v>27.97</v>
      </c>
      <c r="BT153" s="454" t="s">
        <v>723</v>
      </c>
      <c r="BU153" s="465" t="s">
        <v>765</v>
      </c>
      <c r="BV153" s="455" t="s">
        <v>724</v>
      </c>
      <c r="BW153" s="456" t="s">
        <v>1971</v>
      </c>
      <c r="BX153" s="457">
        <v>2018</v>
      </c>
      <c r="BY153" s="441"/>
      <c r="BZ153" s="441"/>
      <c r="CA153" s="448"/>
      <c r="CB153" s="449"/>
      <c r="CC153" s="450">
        <v>2021</v>
      </c>
      <c r="CD153" s="442"/>
      <c r="CE153" s="451" t="s">
        <v>207</v>
      </c>
      <c r="CF153" s="442"/>
      <c r="CG153" s="451" t="s">
        <v>207</v>
      </c>
      <c r="CH153" s="452"/>
      <c r="CI153" s="449" t="s">
        <v>207</v>
      </c>
      <c r="CJ153" s="453"/>
      <c r="CK153" s="450">
        <v>2019</v>
      </c>
      <c r="CL153" s="442"/>
      <c r="CM153" s="451" t="s">
        <v>207</v>
      </c>
      <c r="CN153" s="442" t="s">
        <v>207</v>
      </c>
      <c r="CO153" s="451" t="s">
        <v>207</v>
      </c>
      <c r="CP153" s="452"/>
      <c r="CQ153" s="449" t="s">
        <v>207</v>
      </c>
      <c r="CR153" s="453" t="s">
        <v>207</v>
      </c>
      <c r="CS153" s="450">
        <v>2020</v>
      </c>
      <c r="CT153" s="442"/>
      <c r="CU153" s="451" t="s">
        <v>207</v>
      </c>
      <c r="CV153" s="442" t="s">
        <v>207</v>
      </c>
      <c r="CW153" s="451" t="s">
        <v>207</v>
      </c>
      <c r="CX153" s="452"/>
      <c r="CY153" s="449" t="s">
        <v>207</v>
      </c>
      <c r="CZ153" s="453" t="s">
        <v>207</v>
      </c>
      <c r="DA153" s="450">
        <v>2021</v>
      </c>
      <c r="DB153" s="442"/>
      <c r="DC153" s="451" t="s">
        <v>207</v>
      </c>
      <c r="DD153" s="442" t="s">
        <v>207</v>
      </c>
      <c r="DE153" s="451" t="s">
        <v>207</v>
      </c>
      <c r="DF153" s="452"/>
      <c r="DG153" s="449" t="s">
        <v>207</v>
      </c>
      <c r="DH153" s="453" t="s">
        <v>207</v>
      </c>
      <c r="DI153" s="454" t="s">
        <v>207</v>
      </c>
      <c r="DJ153" s="465" t="s">
        <v>207</v>
      </c>
      <c r="DK153" s="455" t="s">
        <v>207</v>
      </c>
      <c r="DL153" s="456"/>
    </row>
    <row r="154" spans="1:116">
      <c r="A154" s="458" t="s">
        <v>1972</v>
      </c>
      <c r="B154" s="459" t="s">
        <v>1973</v>
      </c>
      <c r="C154" s="434">
        <v>2019</v>
      </c>
      <c r="D154" s="434" t="s">
        <v>979</v>
      </c>
      <c r="E154" s="460">
        <v>1331203</v>
      </c>
      <c r="F154" s="435">
        <v>1331203</v>
      </c>
      <c r="G154" s="436">
        <v>44771</v>
      </c>
      <c r="H154" s="461" t="s">
        <v>1974</v>
      </c>
      <c r="I154" s="462" t="s">
        <v>1973</v>
      </c>
      <c r="J154" s="463" t="s">
        <v>1975</v>
      </c>
      <c r="K154" s="464" t="s">
        <v>1973</v>
      </c>
      <c r="L154" s="462" t="s">
        <v>1976</v>
      </c>
      <c r="M154" s="463" t="s">
        <v>1977</v>
      </c>
      <c r="N154" s="461" t="s">
        <v>12</v>
      </c>
      <c r="O154" s="463" t="s">
        <v>35</v>
      </c>
      <c r="P154" s="437" t="s">
        <v>719</v>
      </c>
      <c r="Q154" s="438"/>
      <c r="R154" s="438" t="s">
        <v>753</v>
      </c>
      <c r="S154" s="439"/>
      <c r="T154" s="440">
        <v>61571.724913769991</v>
      </c>
      <c r="U154" s="441">
        <v>6</v>
      </c>
      <c r="V154" s="441">
        <v>4</v>
      </c>
      <c r="W154" s="442">
        <v>229</v>
      </c>
      <c r="X154" s="443">
        <v>2019</v>
      </c>
      <c r="Y154" s="434">
        <v>2021</v>
      </c>
      <c r="Z154" s="444">
        <v>2021</v>
      </c>
      <c r="AA154" s="445"/>
      <c r="AB154" s="463"/>
      <c r="AC154" s="446" t="s">
        <v>705</v>
      </c>
      <c r="AD154" s="462" t="s">
        <v>1978</v>
      </c>
      <c r="AE154" s="462" t="s">
        <v>1979</v>
      </c>
      <c r="AF154" s="463" t="s">
        <v>1980</v>
      </c>
      <c r="AG154" s="446"/>
      <c r="AH154" s="463"/>
      <c r="AI154" s="447">
        <v>2018</v>
      </c>
      <c r="AJ154" s="441">
        <v>136725</v>
      </c>
      <c r="AK154" s="441">
        <v>134888</v>
      </c>
      <c r="AL154" s="448"/>
      <c r="AM154" s="449"/>
      <c r="AN154" s="450">
        <v>2021</v>
      </c>
      <c r="AO154" s="442">
        <v>136588.27499999999</v>
      </c>
      <c r="AP154" s="451">
        <v>0.1</v>
      </c>
      <c r="AQ154" s="442">
        <v>134753.11199999999</v>
      </c>
      <c r="AR154" s="451">
        <v>0.1</v>
      </c>
      <c r="AS154" s="452"/>
      <c r="AT154" s="449"/>
      <c r="AU154" s="453">
        <v>3</v>
      </c>
      <c r="AV154" s="450">
        <v>2019</v>
      </c>
      <c r="AW154" s="442">
        <v>135724</v>
      </c>
      <c r="AX154" s="451">
        <v>0.73</v>
      </c>
      <c r="AY154" s="442">
        <v>133190</v>
      </c>
      <c r="AZ154" s="451">
        <v>1.25</v>
      </c>
      <c r="BA154" s="452"/>
      <c r="BB154" s="449" t="s">
        <v>207</v>
      </c>
      <c r="BC154" s="453">
        <v>-16.2</v>
      </c>
      <c r="BD154" s="450">
        <v>2020</v>
      </c>
      <c r="BE154" s="442">
        <v>109423</v>
      </c>
      <c r="BF154" s="451">
        <v>19.96</v>
      </c>
      <c r="BG154" s="442">
        <v>106427</v>
      </c>
      <c r="BH154" s="451">
        <v>21.09</v>
      </c>
      <c r="BI154" s="452"/>
      <c r="BJ154" s="449" t="s">
        <v>207</v>
      </c>
      <c r="BK154" s="453">
        <v>-21.4</v>
      </c>
      <c r="BL154" s="450">
        <v>2021</v>
      </c>
      <c r="BM154" s="442">
        <v>113550</v>
      </c>
      <c r="BN154" s="451">
        <v>16.95</v>
      </c>
      <c r="BO154" s="442">
        <v>111908</v>
      </c>
      <c r="BP154" s="451">
        <v>17.03</v>
      </c>
      <c r="BQ154" s="452"/>
      <c r="BR154" s="449" t="s">
        <v>207</v>
      </c>
      <c r="BS154" s="453">
        <v>-21.200000000000003</v>
      </c>
      <c r="BT154" s="454" t="s">
        <v>723</v>
      </c>
      <c r="BU154" s="465" t="s">
        <v>765</v>
      </c>
      <c r="BV154" s="455" t="s">
        <v>733</v>
      </c>
      <c r="BW154" s="456"/>
      <c r="BX154" s="457">
        <v>2018</v>
      </c>
      <c r="BY154" s="441">
        <v>413</v>
      </c>
      <c r="BZ154" s="441">
        <v>413</v>
      </c>
      <c r="CA154" s="448">
        <v>0.20840545103884819</v>
      </c>
      <c r="CB154" s="449" t="s">
        <v>850</v>
      </c>
      <c r="CC154" s="450">
        <v>2021</v>
      </c>
      <c r="CD154" s="442">
        <v>400.61</v>
      </c>
      <c r="CE154" s="451">
        <v>3</v>
      </c>
      <c r="CF154" s="442">
        <v>400.61</v>
      </c>
      <c r="CG154" s="451">
        <v>3</v>
      </c>
      <c r="CH154" s="452">
        <v>0.20215328750768274</v>
      </c>
      <c r="CI154" s="449" t="s">
        <v>850</v>
      </c>
      <c r="CJ154" s="453">
        <v>3</v>
      </c>
      <c r="CK154" s="450">
        <v>2019</v>
      </c>
      <c r="CL154" s="442">
        <v>404</v>
      </c>
      <c r="CM154" s="451">
        <v>2.17</v>
      </c>
      <c r="CN154" s="442">
        <v>404</v>
      </c>
      <c r="CO154" s="451">
        <v>2.17</v>
      </c>
      <c r="CP154" s="452">
        <v>0.19773931106449336</v>
      </c>
      <c r="CQ154" s="449" t="s">
        <v>850</v>
      </c>
      <c r="CR154" s="453">
        <v>5.1100000000000003</v>
      </c>
      <c r="CS154" s="450">
        <v>2020</v>
      </c>
      <c r="CT154" s="442">
        <v>325</v>
      </c>
      <c r="CU154" s="451">
        <v>21.3</v>
      </c>
      <c r="CV154" s="442">
        <v>325</v>
      </c>
      <c r="CW154" s="451">
        <v>21.3</v>
      </c>
      <c r="CX154" s="452">
        <v>0.16</v>
      </c>
      <c r="CY154" s="449" t="s">
        <v>850</v>
      </c>
      <c r="CZ154" s="453">
        <v>23.22</v>
      </c>
      <c r="DA154" s="450">
        <v>2021</v>
      </c>
      <c r="DB154" s="442">
        <v>238</v>
      </c>
      <c r="DC154" s="451">
        <v>42.37</v>
      </c>
      <c r="DD154" s="442">
        <v>238</v>
      </c>
      <c r="DE154" s="451">
        <v>42.37</v>
      </c>
      <c r="DF154" s="452">
        <v>0.14000000000000001</v>
      </c>
      <c r="DG154" s="449" t="s">
        <v>850</v>
      </c>
      <c r="DH154" s="453">
        <v>32.82</v>
      </c>
      <c r="DI154" s="454" t="s">
        <v>723</v>
      </c>
      <c r="DJ154" s="465" t="s">
        <v>765</v>
      </c>
      <c r="DK154" s="455" t="s">
        <v>733</v>
      </c>
      <c r="DL154" s="456"/>
    </row>
    <row r="155" spans="1:116">
      <c r="A155" s="458" t="s">
        <v>1981</v>
      </c>
      <c r="B155" s="459" t="s">
        <v>1982</v>
      </c>
      <c r="C155" s="434">
        <v>2019</v>
      </c>
      <c r="D155" s="434" t="s">
        <v>750</v>
      </c>
      <c r="E155" s="460">
        <v>3055204</v>
      </c>
      <c r="F155" s="435">
        <v>3055204</v>
      </c>
      <c r="G155" s="436">
        <v>44773</v>
      </c>
      <c r="H155" s="461" t="s">
        <v>1983</v>
      </c>
      <c r="I155" s="462" t="s">
        <v>1982</v>
      </c>
      <c r="J155" s="463" t="s">
        <v>1984</v>
      </c>
      <c r="K155" s="464" t="s">
        <v>1982</v>
      </c>
      <c r="L155" s="462" t="s">
        <v>1984</v>
      </c>
      <c r="M155" s="463" t="s">
        <v>1983</v>
      </c>
      <c r="N155" s="461" t="s">
        <v>57</v>
      </c>
      <c r="O155" s="463" t="s">
        <v>63</v>
      </c>
      <c r="P155" s="437"/>
      <c r="Q155" s="438"/>
      <c r="R155" s="438" t="s">
        <v>753</v>
      </c>
      <c r="S155" s="439"/>
      <c r="T155" s="440"/>
      <c r="U155" s="441"/>
      <c r="V155" s="441"/>
      <c r="W155" s="442">
        <v>160</v>
      </c>
      <c r="X155" s="443">
        <v>2019</v>
      </c>
      <c r="Y155" s="434">
        <v>2021</v>
      </c>
      <c r="Z155" s="444">
        <v>2021</v>
      </c>
      <c r="AA155" s="445"/>
      <c r="AB155" s="463"/>
      <c r="AC155" s="446" t="s">
        <v>705</v>
      </c>
      <c r="AD155" s="462" t="s">
        <v>1985</v>
      </c>
      <c r="AE155" s="462" t="s">
        <v>1986</v>
      </c>
      <c r="AF155" s="463" t="s">
        <v>1987</v>
      </c>
      <c r="AG155" s="446"/>
      <c r="AH155" s="463"/>
      <c r="AI155" s="447">
        <v>2018</v>
      </c>
      <c r="AJ155" s="441"/>
      <c r="AK155" s="441"/>
      <c r="AL155" s="448"/>
      <c r="AM155" s="449"/>
      <c r="AN155" s="450">
        <v>2021</v>
      </c>
      <c r="AO155" s="442"/>
      <c r="AP155" s="451" t="s">
        <v>207</v>
      </c>
      <c r="AQ155" s="442"/>
      <c r="AR155" s="451" t="s">
        <v>207</v>
      </c>
      <c r="AS155" s="452"/>
      <c r="AT155" s="449"/>
      <c r="AU155" s="453"/>
      <c r="AV155" s="450">
        <v>2019</v>
      </c>
      <c r="AW155" s="442"/>
      <c r="AX155" s="451" t="s">
        <v>207</v>
      </c>
      <c r="AY155" s="442" t="s">
        <v>207</v>
      </c>
      <c r="AZ155" s="451" t="s">
        <v>207</v>
      </c>
      <c r="BA155" s="452"/>
      <c r="BB155" s="449" t="s">
        <v>207</v>
      </c>
      <c r="BC155" s="453" t="s">
        <v>207</v>
      </c>
      <c r="BD155" s="450">
        <v>2020</v>
      </c>
      <c r="BE155" s="442"/>
      <c r="BF155" s="451" t="s">
        <v>207</v>
      </c>
      <c r="BG155" s="442" t="s">
        <v>207</v>
      </c>
      <c r="BH155" s="451" t="s">
        <v>207</v>
      </c>
      <c r="BI155" s="452"/>
      <c r="BJ155" s="449" t="s">
        <v>207</v>
      </c>
      <c r="BK155" s="453" t="s">
        <v>207</v>
      </c>
      <c r="BL155" s="450">
        <v>2021</v>
      </c>
      <c r="BM155" s="442"/>
      <c r="BN155" s="451" t="s">
        <v>207</v>
      </c>
      <c r="BO155" s="442" t="s">
        <v>207</v>
      </c>
      <c r="BP155" s="451" t="s">
        <v>207</v>
      </c>
      <c r="BQ155" s="452"/>
      <c r="BR155" s="449" t="s">
        <v>207</v>
      </c>
      <c r="BS155" s="453" t="s">
        <v>207</v>
      </c>
      <c r="BT155" s="454" t="s">
        <v>207</v>
      </c>
      <c r="BU155" s="465" t="s">
        <v>207</v>
      </c>
      <c r="BV155" s="455" t="s">
        <v>207</v>
      </c>
      <c r="BW155" s="456"/>
      <c r="BX155" s="457">
        <v>2018</v>
      </c>
      <c r="BY155" s="441">
        <v>775</v>
      </c>
      <c r="BZ155" s="441">
        <v>775</v>
      </c>
      <c r="CA155" s="448">
        <v>1.02</v>
      </c>
      <c r="CB155" s="449" t="s">
        <v>1003</v>
      </c>
      <c r="CC155" s="450">
        <v>2021</v>
      </c>
      <c r="CD155" s="442">
        <v>752</v>
      </c>
      <c r="CE155" s="451">
        <v>2.96</v>
      </c>
      <c r="CF155" s="442">
        <v>752</v>
      </c>
      <c r="CG155" s="451">
        <v>2.96</v>
      </c>
      <c r="CH155" s="452">
        <v>0.98899999999999999</v>
      </c>
      <c r="CI155" s="449" t="s">
        <v>1003</v>
      </c>
      <c r="CJ155" s="453">
        <v>3.03</v>
      </c>
      <c r="CK155" s="450">
        <v>2019</v>
      </c>
      <c r="CL155" s="442">
        <v>780</v>
      </c>
      <c r="CM155" s="451">
        <v>-0.65</v>
      </c>
      <c r="CN155" s="442">
        <v>780</v>
      </c>
      <c r="CO155" s="451">
        <v>-0.65</v>
      </c>
      <c r="CP155" s="452">
        <v>1.04</v>
      </c>
      <c r="CQ155" s="449" t="s">
        <v>1003</v>
      </c>
      <c r="CR155" s="453">
        <v>-1.97</v>
      </c>
      <c r="CS155" s="450">
        <v>2020</v>
      </c>
      <c r="CT155" s="442">
        <v>779</v>
      </c>
      <c r="CU155" s="451">
        <v>-0.52</v>
      </c>
      <c r="CV155" s="442">
        <v>779</v>
      </c>
      <c r="CW155" s="451">
        <v>-0.52</v>
      </c>
      <c r="CX155" s="452">
        <v>1.07</v>
      </c>
      <c r="CY155" s="449" t="s">
        <v>1003</v>
      </c>
      <c r="CZ155" s="453">
        <v>-4.91</v>
      </c>
      <c r="DA155" s="450">
        <v>2021</v>
      </c>
      <c r="DB155" s="442">
        <v>800</v>
      </c>
      <c r="DC155" s="451">
        <v>-3.23</v>
      </c>
      <c r="DD155" s="442">
        <v>800</v>
      </c>
      <c r="DE155" s="451">
        <v>-3.23</v>
      </c>
      <c r="DF155" s="452">
        <v>1.05</v>
      </c>
      <c r="DG155" s="449" t="s">
        <v>1003</v>
      </c>
      <c r="DH155" s="453">
        <v>-2.95</v>
      </c>
      <c r="DI155" s="454" t="s">
        <v>710</v>
      </c>
      <c r="DJ155" s="465" t="s">
        <v>765</v>
      </c>
      <c r="DK155" s="455" t="s">
        <v>712</v>
      </c>
      <c r="DL155" s="456"/>
    </row>
    <row r="156" spans="1:116">
      <c r="A156" s="458" t="s">
        <v>1988</v>
      </c>
      <c r="B156" s="459" t="s">
        <v>1989</v>
      </c>
      <c r="C156" s="434">
        <v>2019</v>
      </c>
      <c r="D156" s="434" t="s">
        <v>979</v>
      </c>
      <c r="E156" s="460">
        <v>1343205</v>
      </c>
      <c r="F156" s="435">
        <v>1343205</v>
      </c>
      <c r="G156" s="436">
        <v>44771</v>
      </c>
      <c r="H156" s="461" t="s">
        <v>1990</v>
      </c>
      <c r="I156" s="462" t="s">
        <v>1989</v>
      </c>
      <c r="J156" s="463" t="s">
        <v>1991</v>
      </c>
      <c r="K156" s="464" t="s">
        <v>1989</v>
      </c>
      <c r="L156" s="462" t="s">
        <v>1991</v>
      </c>
      <c r="M156" s="463" t="s">
        <v>1990</v>
      </c>
      <c r="N156" s="461" t="s">
        <v>48</v>
      </c>
      <c r="O156" s="463" t="s">
        <v>50</v>
      </c>
      <c r="P156" s="437" t="s">
        <v>719</v>
      </c>
      <c r="Q156" s="438"/>
      <c r="R156" s="438" t="s">
        <v>753</v>
      </c>
      <c r="S156" s="439"/>
      <c r="T156" s="440">
        <v>1000</v>
      </c>
      <c r="U156" s="441">
        <v>45</v>
      </c>
      <c r="V156" s="441">
        <v>0</v>
      </c>
      <c r="W156" s="442">
        <v>539</v>
      </c>
      <c r="X156" s="443">
        <v>2019</v>
      </c>
      <c r="Y156" s="434">
        <v>2021</v>
      </c>
      <c r="Z156" s="444">
        <v>2021</v>
      </c>
      <c r="AA156" s="445" t="s">
        <v>705</v>
      </c>
      <c r="AB156" s="463" t="s">
        <v>1992</v>
      </c>
      <c r="AC156" s="446"/>
      <c r="AD156" s="462"/>
      <c r="AE156" s="462"/>
      <c r="AF156" s="463"/>
      <c r="AG156" s="446"/>
      <c r="AH156" s="463"/>
      <c r="AI156" s="447">
        <v>2018</v>
      </c>
      <c r="AJ156" s="441">
        <v>2213</v>
      </c>
      <c r="AK156" s="441">
        <v>2164</v>
      </c>
      <c r="AL156" s="448"/>
      <c r="AM156" s="449"/>
      <c r="AN156" s="450">
        <v>2021</v>
      </c>
      <c r="AO156" s="442">
        <v>2147</v>
      </c>
      <c r="AP156" s="451">
        <v>2.98</v>
      </c>
      <c r="AQ156" s="442">
        <v>2099</v>
      </c>
      <c r="AR156" s="451">
        <v>3</v>
      </c>
      <c r="AS156" s="452"/>
      <c r="AT156" s="449"/>
      <c r="AU156" s="453"/>
      <c r="AV156" s="450">
        <v>2019</v>
      </c>
      <c r="AW156" s="442">
        <v>2186</v>
      </c>
      <c r="AX156" s="451">
        <v>1.22</v>
      </c>
      <c r="AY156" s="442">
        <v>2108</v>
      </c>
      <c r="AZ156" s="451">
        <v>2.58</v>
      </c>
      <c r="BA156" s="452"/>
      <c r="BB156" s="449" t="s">
        <v>207</v>
      </c>
      <c r="BC156" s="453" t="s">
        <v>207</v>
      </c>
      <c r="BD156" s="450">
        <v>2020</v>
      </c>
      <c r="BE156" s="442">
        <v>2003</v>
      </c>
      <c r="BF156" s="451">
        <v>9.48</v>
      </c>
      <c r="BG156" s="442">
        <v>1946.0170000000001</v>
      </c>
      <c r="BH156" s="451">
        <v>10.07</v>
      </c>
      <c r="BI156" s="452"/>
      <c r="BJ156" s="449" t="s">
        <v>207</v>
      </c>
      <c r="BK156" s="453" t="s">
        <v>207</v>
      </c>
      <c r="BL156" s="450">
        <v>2021</v>
      </c>
      <c r="BM156" s="442">
        <v>1899</v>
      </c>
      <c r="BN156" s="451">
        <v>14.18</v>
      </c>
      <c r="BO156" s="442">
        <v>1931</v>
      </c>
      <c r="BP156" s="451">
        <v>10.76</v>
      </c>
      <c r="BQ156" s="452"/>
      <c r="BR156" s="449" t="s">
        <v>207</v>
      </c>
      <c r="BS156" s="453" t="s">
        <v>207</v>
      </c>
      <c r="BT156" s="454" t="s">
        <v>723</v>
      </c>
      <c r="BU156" s="465" t="s">
        <v>765</v>
      </c>
      <c r="BV156" s="455" t="s">
        <v>724</v>
      </c>
      <c r="BW156" s="456" t="s">
        <v>1993</v>
      </c>
      <c r="BX156" s="457">
        <v>2018</v>
      </c>
      <c r="BY156" s="441">
        <v>25025</v>
      </c>
      <c r="BZ156" s="441">
        <v>24996</v>
      </c>
      <c r="CA156" s="448"/>
      <c r="CB156" s="449"/>
      <c r="CC156" s="450">
        <v>2021</v>
      </c>
      <c r="CD156" s="442">
        <v>24274</v>
      </c>
      <c r="CE156" s="451">
        <v>3</v>
      </c>
      <c r="CF156" s="442">
        <v>24246</v>
      </c>
      <c r="CG156" s="451">
        <v>3</v>
      </c>
      <c r="CH156" s="452"/>
      <c r="CI156" s="449" t="s">
        <v>207</v>
      </c>
      <c r="CJ156" s="453"/>
      <c r="CK156" s="450">
        <v>2019</v>
      </c>
      <c r="CL156" s="442">
        <v>24689</v>
      </c>
      <c r="CM156" s="451">
        <v>1.34</v>
      </c>
      <c r="CN156" s="442">
        <v>24663</v>
      </c>
      <c r="CO156" s="451">
        <v>1.33</v>
      </c>
      <c r="CP156" s="452"/>
      <c r="CQ156" s="449" t="s">
        <v>207</v>
      </c>
      <c r="CR156" s="453" t="s">
        <v>207</v>
      </c>
      <c r="CS156" s="450">
        <v>2020</v>
      </c>
      <c r="CT156" s="442">
        <v>22681</v>
      </c>
      <c r="CU156" s="451">
        <v>9.36</v>
      </c>
      <c r="CV156" s="442">
        <v>22667.017</v>
      </c>
      <c r="CW156" s="451">
        <v>9.31</v>
      </c>
      <c r="CX156" s="452"/>
      <c r="CY156" s="449" t="s">
        <v>207</v>
      </c>
      <c r="CZ156" s="453" t="s">
        <v>207</v>
      </c>
      <c r="DA156" s="450">
        <v>2021</v>
      </c>
      <c r="DB156" s="442">
        <v>21875</v>
      </c>
      <c r="DC156" s="451">
        <v>12.58</v>
      </c>
      <c r="DD156" s="442">
        <v>21875</v>
      </c>
      <c r="DE156" s="451">
        <v>12.48</v>
      </c>
      <c r="DF156" s="452"/>
      <c r="DG156" s="449" t="s">
        <v>207</v>
      </c>
      <c r="DH156" s="453" t="s">
        <v>207</v>
      </c>
      <c r="DI156" s="454" t="s">
        <v>723</v>
      </c>
      <c r="DJ156" s="465" t="s">
        <v>765</v>
      </c>
      <c r="DK156" s="455" t="s">
        <v>733</v>
      </c>
      <c r="DL156" s="456" t="s">
        <v>1994</v>
      </c>
    </row>
    <row r="157" spans="1:116">
      <c r="A157" s="458" t="s">
        <v>1995</v>
      </c>
      <c r="B157" s="459" t="s">
        <v>1996</v>
      </c>
      <c r="C157" s="434">
        <v>2019</v>
      </c>
      <c r="D157" s="434" t="s">
        <v>716</v>
      </c>
      <c r="E157" s="460">
        <v>1060206</v>
      </c>
      <c r="F157" s="435">
        <v>1060206</v>
      </c>
      <c r="G157" s="436">
        <v>44771</v>
      </c>
      <c r="H157" s="461" t="s">
        <v>1997</v>
      </c>
      <c r="I157" s="462" t="s">
        <v>1996</v>
      </c>
      <c r="J157" s="463" t="s">
        <v>1998</v>
      </c>
      <c r="K157" s="464" t="s">
        <v>1996</v>
      </c>
      <c r="L157" s="462" t="s">
        <v>1999</v>
      </c>
      <c r="M157" s="463" t="s">
        <v>2000</v>
      </c>
      <c r="N157" s="461" t="s">
        <v>57</v>
      </c>
      <c r="O157" s="463" t="s">
        <v>68</v>
      </c>
      <c r="P157" s="437" t="s">
        <v>719</v>
      </c>
      <c r="Q157" s="438"/>
      <c r="R157" s="438"/>
      <c r="S157" s="439"/>
      <c r="T157" s="440">
        <v>2302</v>
      </c>
      <c r="U157" s="441">
        <v>17</v>
      </c>
      <c r="V157" s="441">
        <v>1</v>
      </c>
      <c r="W157" s="442"/>
      <c r="X157" s="443">
        <v>2019</v>
      </c>
      <c r="Y157" s="434">
        <v>2021</v>
      </c>
      <c r="Z157" s="444">
        <v>2021</v>
      </c>
      <c r="AA157" s="445" t="s">
        <v>705</v>
      </c>
      <c r="AB157" s="463" t="s">
        <v>2001</v>
      </c>
      <c r="AC157" s="446"/>
      <c r="AD157" s="462"/>
      <c r="AE157" s="462"/>
      <c r="AF157" s="463"/>
      <c r="AG157" s="446"/>
      <c r="AH157" s="463"/>
      <c r="AI157" s="447">
        <v>2018</v>
      </c>
      <c r="AJ157" s="441">
        <v>4287</v>
      </c>
      <c r="AK157" s="441">
        <v>4134</v>
      </c>
      <c r="AL157" s="448">
        <v>52.77</v>
      </c>
      <c r="AM157" s="449" t="s">
        <v>764</v>
      </c>
      <c r="AN157" s="450">
        <v>2021</v>
      </c>
      <c r="AO157" s="442">
        <v>4882</v>
      </c>
      <c r="AP157" s="451">
        <v>-13.88</v>
      </c>
      <c r="AQ157" s="442">
        <v>4869</v>
      </c>
      <c r="AR157" s="451">
        <v>-17.78</v>
      </c>
      <c r="AS157" s="452">
        <v>51.19</v>
      </c>
      <c r="AT157" s="449" t="s">
        <v>764</v>
      </c>
      <c r="AU157" s="453">
        <v>2.99</v>
      </c>
      <c r="AV157" s="450">
        <v>2019</v>
      </c>
      <c r="AW157" s="442">
        <v>4370</v>
      </c>
      <c r="AX157" s="451">
        <v>-1.94</v>
      </c>
      <c r="AY157" s="442">
        <v>4026</v>
      </c>
      <c r="AZ157" s="451">
        <v>2.61</v>
      </c>
      <c r="BA157" s="452">
        <v>52.8</v>
      </c>
      <c r="BB157" s="449" t="s">
        <v>764</v>
      </c>
      <c r="BC157" s="453">
        <v>-0.06</v>
      </c>
      <c r="BD157" s="450">
        <v>2020</v>
      </c>
      <c r="BE157" s="442">
        <v>4348</v>
      </c>
      <c r="BF157" s="451">
        <v>-1.43</v>
      </c>
      <c r="BG157" s="442">
        <v>3897</v>
      </c>
      <c r="BH157" s="451">
        <v>5.73</v>
      </c>
      <c r="BI157" s="452">
        <v>54.28</v>
      </c>
      <c r="BJ157" s="449" t="s">
        <v>764</v>
      </c>
      <c r="BK157" s="453">
        <v>-2.87</v>
      </c>
      <c r="BL157" s="450">
        <v>2021</v>
      </c>
      <c r="BM157" s="442">
        <v>4076</v>
      </c>
      <c r="BN157" s="451">
        <v>4.92</v>
      </c>
      <c r="BO157" s="442">
        <v>4051</v>
      </c>
      <c r="BP157" s="451">
        <v>2</v>
      </c>
      <c r="BQ157" s="452">
        <v>51.42</v>
      </c>
      <c r="BR157" s="449" t="s">
        <v>764</v>
      </c>
      <c r="BS157" s="453">
        <v>2.5499999999999998</v>
      </c>
      <c r="BT157" s="454" t="s">
        <v>755</v>
      </c>
      <c r="BU157" s="465" t="s">
        <v>765</v>
      </c>
      <c r="BV157" s="455" t="s">
        <v>712</v>
      </c>
      <c r="BW157" s="456"/>
      <c r="BX157" s="457">
        <v>2018</v>
      </c>
      <c r="BY157" s="441"/>
      <c r="BZ157" s="441"/>
      <c r="CA157" s="448"/>
      <c r="CB157" s="449"/>
      <c r="CC157" s="450">
        <v>2021</v>
      </c>
      <c r="CD157" s="442"/>
      <c r="CE157" s="451" t="s">
        <v>207</v>
      </c>
      <c r="CF157" s="442"/>
      <c r="CG157" s="451" t="s">
        <v>207</v>
      </c>
      <c r="CH157" s="452"/>
      <c r="CI157" s="449" t="s">
        <v>207</v>
      </c>
      <c r="CJ157" s="453"/>
      <c r="CK157" s="450">
        <v>2019</v>
      </c>
      <c r="CL157" s="442"/>
      <c r="CM157" s="451" t="s">
        <v>207</v>
      </c>
      <c r="CN157" s="442" t="s">
        <v>207</v>
      </c>
      <c r="CO157" s="451" t="s">
        <v>207</v>
      </c>
      <c r="CP157" s="452"/>
      <c r="CQ157" s="449" t="s">
        <v>207</v>
      </c>
      <c r="CR157" s="453" t="s">
        <v>207</v>
      </c>
      <c r="CS157" s="450">
        <v>2020</v>
      </c>
      <c r="CT157" s="442"/>
      <c r="CU157" s="451" t="s">
        <v>207</v>
      </c>
      <c r="CV157" s="442" t="s">
        <v>207</v>
      </c>
      <c r="CW157" s="451" t="s">
        <v>207</v>
      </c>
      <c r="CX157" s="452"/>
      <c r="CY157" s="449" t="s">
        <v>207</v>
      </c>
      <c r="CZ157" s="453" t="s">
        <v>207</v>
      </c>
      <c r="DA157" s="450">
        <v>2021</v>
      </c>
      <c r="DB157" s="442"/>
      <c r="DC157" s="451" t="s">
        <v>207</v>
      </c>
      <c r="DD157" s="442" t="s">
        <v>207</v>
      </c>
      <c r="DE157" s="451" t="s">
        <v>207</v>
      </c>
      <c r="DF157" s="452"/>
      <c r="DG157" s="449" t="s">
        <v>207</v>
      </c>
      <c r="DH157" s="453" t="s">
        <v>207</v>
      </c>
      <c r="DI157" s="454" t="s">
        <v>207</v>
      </c>
      <c r="DJ157" s="465" t="s">
        <v>207</v>
      </c>
      <c r="DK157" s="455" t="s">
        <v>207</v>
      </c>
      <c r="DL157" s="456"/>
    </row>
    <row r="158" spans="1:116">
      <c r="A158" s="458" t="s">
        <v>2002</v>
      </c>
      <c r="B158" s="459" t="s">
        <v>2003</v>
      </c>
      <c r="C158" s="434">
        <v>2019</v>
      </c>
      <c r="D158" s="434" t="s">
        <v>716</v>
      </c>
      <c r="E158" s="460">
        <v>1029207</v>
      </c>
      <c r="F158" s="435">
        <v>1029207</v>
      </c>
      <c r="G158" s="436">
        <v>44763</v>
      </c>
      <c r="H158" s="461" t="s">
        <v>2004</v>
      </c>
      <c r="I158" s="462" t="s">
        <v>2003</v>
      </c>
      <c r="J158" s="463" t="s">
        <v>2005</v>
      </c>
      <c r="K158" s="464" t="s">
        <v>2003</v>
      </c>
      <c r="L158" s="462" t="s">
        <v>2006</v>
      </c>
      <c r="M158" s="463" t="s">
        <v>2004</v>
      </c>
      <c r="N158" s="461" t="s">
        <v>12</v>
      </c>
      <c r="O158" s="463" t="s">
        <v>33</v>
      </c>
      <c r="P158" s="437" t="s">
        <v>719</v>
      </c>
      <c r="Q158" s="438"/>
      <c r="R158" s="438"/>
      <c r="S158" s="439"/>
      <c r="T158" s="440">
        <v>1873.5293947199998</v>
      </c>
      <c r="U158" s="441">
        <v>4</v>
      </c>
      <c r="V158" s="441">
        <v>1</v>
      </c>
      <c r="W158" s="442"/>
      <c r="X158" s="443">
        <v>2019</v>
      </c>
      <c r="Y158" s="434">
        <v>2021</v>
      </c>
      <c r="Z158" s="444">
        <v>2021</v>
      </c>
      <c r="AA158" s="445"/>
      <c r="AB158" s="463"/>
      <c r="AC158" s="446" t="s">
        <v>705</v>
      </c>
      <c r="AD158" s="462" t="s">
        <v>2007</v>
      </c>
      <c r="AE158" s="462" t="s">
        <v>2008</v>
      </c>
      <c r="AF158" s="463" t="s">
        <v>2009</v>
      </c>
      <c r="AG158" s="446"/>
      <c r="AH158" s="463"/>
      <c r="AI158" s="447">
        <v>2018</v>
      </c>
      <c r="AJ158" s="441">
        <v>3732</v>
      </c>
      <c r="AK158" s="441">
        <v>3631</v>
      </c>
      <c r="AL158" s="448"/>
      <c r="AM158" s="449"/>
      <c r="AN158" s="450">
        <v>2021</v>
      </c>
      <c r="AO158" s="442">
        <v>3676</v>
      </c>
      <c r="AP158" s="451">
        <v>1.5</v>
      </c>
      <c r="AQ158" s="442">
        <v>3376</v>
      </c>
      <c r="AR158" s="451">
        <v>7.02</v>
      </c>
      <c r="AS158" s="452"/>
      <c r="AT158" s="449"/>
      <c r="AU158" s="453"/>
      <c r="AV158" s="450">
        <v>2019</v>
      </c>
      <c r="AW158" s="442">
        <v>3719</v>
      </c>
      <c r="AX158" s="451">
        <v>0.34</v>
      </c>
      <c r="AY158" s="442">
        <v>3560</v>
      </c>
      <c r="AZ158" s="451">
        <v>1.95</v>
      </c>
      <c r="BA158" s="452"/>
      <c r="BB158" s="449" t="s">
        <v>207</v>
      </c>
      <c r="BC158" s="453" t="s">
        <v>207</v>
      </c>
      <c r="BD158" s="450">
        <v>2020</v>
      </c>
      <c r="BE158" s="442">
        <v>3658</v>
      </c>
      <c r="BF158" s="451">
        <v>1.98</v>
      </c>
      <c r="BG158" s="442">
        <v>3391</v>
      </c>
      <c r="BH158" s="451">
        <v>6.6</v>
      </c>
      <c r="BI158" s="452"/>
      <c r="BJ158" s="449" t="s">
        <v>207</v>
      </c>
      <c r="BK158" s="453" t="s">
        <v>207</v>
      </c>
      <c r="BL158" s="450">
        <v>2021</v>
      </c>
      <c r="BM158" s="442">
        <v>3379</v>
      </c>
      <c r="BN158" s="451">
        <v>9.4499999999999993</v>
      </c>
      <c r="BO158" s="442">
        <v>3345</v>
      </c>
      <c r="BP158" s="451">
        <v>7.87</v>
      </c>
      <c r="BQ158" s="452"/>
      <c r="BR158" s="449" t="s">
        <v>207</v>
      </c>
      <c r="BS158" s="453" t="s">
        <v>207</v>
      </c>
      <c r="BT158" s="454" t="s">
        <v>723</v>
      </c>
      <c r="BU158" s="465" t="s">
        <v>765</v>
      </c>
      <c r="BV158" s="455" t="s">
        <v>724</v>
      </c>
      <c r="BW158" s="456" t="s">
        <v>2010</v>
      </c>
      <c r="BX158" s="457">
        <v>2018</v>
      </c>
      <c r="BY158" s="441"/>
      <c r="BZ158" s="441"/>
      <c r="CA158" s="448"/>
      <c r="CB158" s="449"/>
      <c r="CC158" s="450">
        <v>2021</v>
      </c>
      <c r="CD158" s="442"/>
      <c r="CE158" s="451" t="s">
        <v>207</v>
      </c>
      <c r="CF158" s="442"/>
      <c r="CG158" s="451" t="s">
        <v>207</v>
      </c>
      <c r="CH158" s="452"/>
      <c r="CI158" s="449" t="s">
        <v>207</v>
      </c>
      <c r="CJ158" s="453"/>
      <c r="CK158" s="450">
        <v>2019</v>
      </c>
      <c r="CL158" s="442"/>
      <c r="CM158" s="451" t="s">
        <v>207</v>
      </c>
      <c r="CN158" s="442" t="s">
        <v>207</v>
      </c>
      <c r="CO158" s="451" t="s">
        <v>207</v>
      </c>
      <c r="CP158" s="452"/>
      <c r="CQ158" s="449" t="s">
        <v>207</v>
      </c>
      <c r="CR158" s="453" t="s">
        <v>207</v>
      </c>
      <c r="CS158" s="450">
        <v>2020</v>
      </c>
      <c r="CT158" s="442"/>
      <c r="CU158" s="451" t="s">
        <v>207</v>
      </c>
      <c r="CV158" s="442" t="s">
        <v>207</v>
      </c>
      <c r="CW158" s="451" t="s">
        <v>207</v>
      </c>
      <c r="CX158" s="452"/>
      <c r="CY158" s="449" t="s">
        <v>207</v>
      </c>
      <c r="CZ158" s="453" t="s">
        <v>207</v>
      </c>
      <c r="DA158" s="450">
        <v>2021</v>
      </c>
      <c r="DB158" s="442"/>
      <c r="DC158" s="451" t="s">
        <v>207</v>
      </c>
      <c r="DD158" s="442" t="s">
        <v>207</v>
      </c>
      <c r="DE158" s="451" t="s">
        <v>207</v>
      </c>
      <c r="DF158" s="452"/>
      <c r="DG158" s="449" t="s">
        <v>207</v>
      </c>
      <c r="DH158" s="453" t="s">
        <v>207</v>
      </c>
      <c r="DI158" s="454" t="s">
        <v>207</v>
      </c>
      <c r="DJ158" s="465" t="s">
        <v>207</v>
      </c>
      <c r="DK158" s="455" t="s">
        <v>207</v>
      </c>
      <c r="DL158" s="456"/>
    </row>
    <row r="159" spans="1:116">
      <c r="A159" s="458" t="s">
        <v>2011</v>
      </c>
      <c r="B159" s="459" t="s">
        <v>2012</v>
      </c>
      <c r="C159" s="434">
        <v>2019</v>
      </c>
      <c r="D159" s="434" t="s">
        <v>716</v>
      </c>
      <c r="E159" s="460">
        <v>1031208</v>
      </c>
      <c r="F159" s="435">
        <v>1031208</v>
      </c>
      <c r="G159" s="436">
        <v>44771</v>
      </c>
      <c r="H159" s="461" t="s">
        <v>2013</v>
      </c>
      <c r="I159" s="462" t="s">
        <v>2012</v>
      </c>
      <c r="J159" s="463" t="s">
        <v>2014</v>
      </c>
      <c r="K159" s="464" t="s">
        <v>2012</v>
      </c>
      <c r="L159" s="462" t="s">
        <v>2014</v>
      </c>
      <c r="M159" s="463" t="s">
        <v>2013</v>
      </c>
      <c r="N159" s="461" t="s">
        <v>12</v>
      </c>
      <c r="O159" s="463" t="s">
        <v>35</v>
      </c>
      <c r="P159" s="437" t="s">
        <v>719</v>
      </c>
      <c r="Q159" s="438"/>
      <c r="R159" s="438"/>
      <c r="S159" s="439"/>
      <c r="T159" s="440">
        <v>4631.7091692180011</v>
      </c>
      <c r="U159" s="441">
        <v>2</v>
      </c>
      <c r="V159" s="441">
        <v>1</v>
      </c>
      <c r="W159" s="442"/>
      <c r="X159" s="443">
        <v>2019</v>
      </c>
      <c r="Y159" s="434">
        <v>2021</v>
      </c>
      <c r="Z159" s="444">
        <v>2021</v>
      </c>
      <c r="AA159" s="445" t="s">
        <v>705</v>
      </c>
      <c r="AB159" s="463" t="s">
        <v>2015</v>
      </c>
      <c r="AC159" s="446"/>
      <c r="AD159" s="462"/>
      <c r="AE159" s="462"/>
      <c r="AF159" s="463"/>
      <c r="AG159" s="446"/>
      <c r="AH159" s="463"/>
      <c r="AI159" s="447">
        <v>2018</v>
      </c>
      <c r="AJ159" s="441">
        <v>9675</v>
      </c>
      <c r="AK159" s="441">
        <v>9461</v>
      </c>
      <c r="AL159" s="448"/>
      <c r="AM159" s="449"/>
      <c r="AN159" s="450">
        <v>2021</v>
      </c>
      <c r="AO159" s="442">
        <v>9080</v>
      </c>
      <c r="AP159" s="451">
        <v>6.14</v>
      </c>
      <c r="AQ159" s="442">
        <v>8795</v>
      </c>
      <c r="AR159" s="451">
        <v>7.03</v>
      </c>
      <c r="AS159" s="452"/>
      <c r="AT159" s="449"/>
      <c r="AU159" s="453"/>
      <c r="AV159" s="450">
        <v>2019</v>
      </c>
      <c r="AW159" s="442">
        <v>9904</v>
      </c>
      <c r="AX159" s="451">
        <v>-2.37</v>
      </c>
      <c r="AY159" s="442">
        <v>9573</v>
      </c>
      <c r="AZ159" s="451">
        <v>-1.19</v>
      </c>
      <c r="BA159" s="452"/>
      <c r="BB159" s="449" t="s">
        <v>207</v>
      </c>
      <c r="BC159" s="453" t="s">
        <v>207</v>
      </c>
      <c r="BD159" s="450">
        <v>2020</v>
      </c>
      <c r="BE159" s="442">
        <v>10160</v>
      </c>
      <c r="BF159" s="451">
        <v>-5.0199999999999996</v>
      </c>
      <c r="BG159" s="442">
        <v>9605</v>
      </c>
      <c r="BH159" s="451">
        <v>-1.53</v>
      </c>
      <c r="BI159" s="452"/>
      <c r="BJ159" s="449" t="s">
        <v>207</v>
      </c>
      <c r="BK159" s="453" t="s">
        <v>207</v>
      </c>
      <c r="BL159" s="450">
        <v>2021</v>
      </c>
      <c r="BM159" s="442">
        <v>8477</v>
      </c>
      <c r="BN159" s="451">
        <v>12.38</v>
      </c>
      <c r="BO159" s="442">
        <v>8417</v>
      </c>
      <c r="BP159" s="451">
        <v>11.03</v>
      </c>
      <c r="BQ159" s="452"/>
      <c r="BR159" s="449" t="s">
        <v>207</v>
      </c>
      <c r="BS159" s="453" t="s">
        <v>207</v>
      </c>
      <c r="BT159" s="454" t="s">
        <v>723</v>
      </c>
      <c r="BU159" s="465" t="s">
        <v>765</v>
      </c>
      <c r="BV159" s="455" t="s">
        <v>733</v>
      </c>
      <c r="BW159" s="456" t="s">
        <v>2016</v>
      </c>
      <c r="BX159" s="457">
        <v>2018</v>
      </c>
      <c r="BY159" s="441"/>
      <c r="BZ159" s="441"/>
      <c r="CA159" s="448"/>
      <c r="CB159" s="449"/>
      <c r="CC159" s="450">
        <v>2021</v>
      </c>
      <c r="CD159" s="442"/>
      <c r="CE159" s="451" t="s">
        <v>207</v>
      </c>
      <c r="CF159" s="442"/>
      <c r="CG159" s="451" t="s">
        <v>207</v>
      </c>
      <c r="CH159" s="452"/>
      <c r="CI159" s="449" t="s">
        <v>207</v>
      </c>
      <c r="CJ159" s="453"/>
      <c r="CK159" s="450">
        <v>2019</v>
      </c>
      <c r="CL159" s="442"/>
      <c r="CM159" s="451" t="s">
        <v>207</v>
      </c>
      <c r="CN159" s="442" t="s">
        <v>207</v>
      </c>
      <c r="CO159" s="451" t="s">
        <v>207</v>
      </c>
      <c r="CP159" s="452"/>
      <c r="CQ159" s="449" t="s">
        <v>207</v>
      </c>
      <c r="CR159" s="453" t="s">
        <v>207</v>
      </c>
      <c r="CS159" s="450">
        <v>2020</v>
      </c>
      <c r="CT159" s="442"/>
      <c r="CU159" s="451" t="s">
        <v>207</v>
      </c>
      <c r="CV159" s="442" t="s">
        <v>207</v>
      </c>
      <c r="CW159" s="451" t="s">
        <v>207</v>
      </c>
      <c r="CX159" s="452"/>
      <c r="CY159" s="449" t="s">
        <v>207</v>
      </c>
      <c r="CZ159" s="453" t="s">
        <v>207</v>
      </c>
      <c r="DA159" s="450">
        <v>2021</v>
      </c>
      <c r="DB159" s="442"/>
      <c r="DC159" s="451" t="s">
        <v>207</v>
      </c>
      <c r="DD159" s="442" t="s">
        <v>207</v>
      </c>
      <c r="DE159" s="451" t="s">
        <v>207</v>
      </c>
      <c r="DF159" s="452"/>
      <c r="DG159" s="449" t="s">
        <v>207</v>
      </c>
      <c r="DH159" s="453" t="s">
        <v>207</v>
      </c>
      <c r="DI159" s="454" t="s">
        <v>207</v>
      </c>
      <c r="DJ159" s="465" t="s">
        <v>207</v>
      </c>
      <c r="DK159" s="455" t="s">
        <v>207</v>
      </c>
      <c r="DL159" s="456"/>
    </row>
    <row r="160" spans="1:116">
      <c r="A160" s="458" t="s">
        <v>2017</v>
      </c>
      <c r="B160" s="459" t="s">
        <v>2018</v>
      </c>
      <c r="C160" s="434">
        <v>2019</v>
      </c>
      <c r="D160" s="434" t="s">
        <v>716</v>
      </c>
      <c r="E160" s="460">
        <v>1047209</v>
      </c>
      <c r="F160" s="435">
        <v>1047209</v>
      </c>
      <c r="G160" s="436">
        <v>44757</v>
      </c>
      <c r="H160" s="461" t="s">
        <v>2019</v>
      </c>
      <c r="I160" s="462" t="s">
        <v>2018</v>
      </c>
      <c r="J160" s="463" t="s">
        <v>2020</v>
      </c>
      <c r="K160" s="464" t="s">
        <v>2018</v>
      </c>
      <c r="L160" s="462" t="s">
        <v>2020</v>
      </c>
      <c r="M160" s="463" t="s">
        <v>2019</v>
      </c>
      <c r="N160" s="461" t="s">
        <v>48</v>
      </c>
      <c r="O160" s="463" t="s">
        <v>54</v>
      </c>
      <c r="P160" s="437" t="s">
        <v>719</v>
      </c>
      <c r="Q160" s="438"/>
      <c r="R160" s="438"/>
      <c r="S160" s="439"/>
      <c r="T160" s="440">
        <v>1765.6975620000003</v>
      </c>
      <c r="U160" s="441">
        <v>2</v>
      </c>
      <c r="V160" s="441">
        <v>1</v>
      </c>
      <c r="W160" s="442"/>
      <c r="X160" s="443">
        <v>2019</v>
      </c>
      <c r="Y160" s="434">
        <v>2021</v>
      </c>
      <c r="Z160" s="444">
        <v>2021</v>
      </c>
      <c r="AA160" s="445" t="s">
        <v>705</v>
      </c>
      <c r="AB160" s="463" t="s">
        <v>2021</v>
      </c>
      <c r="AC160" s="446"/>
      <c r="AD160" s="462"/>
      <c r="AE160" s="462"/>
      <c r="AF160" s="463"/>
      <c r="AG160" s="446"/>
      <c r="AH160" s="463"/>
      <c r="AI160" s="447">
        <v>2018</v>
      </c>
      <c r="AJ160" s="441">
        <v>3245</v>
      </c>
      <c r="AK160" s="441">
        <v>3157</v>
      </c>
      <c r="AL160" s="448">
        <v>58.02</v>
      </c>
      <c r="AM160" s="449" t="s">
        <v>985</v>
      </c>
      <c r="AN160" s="450">
        <v>2021</v>
      </c>
      <c r="AO160" s="442">
        <v>3148</v>
      </c>
      <c r="AP160" s="451">
        <v>2.98</v>
      </c>
      <c r="AQ160" s="442">
        <v>3063</v>
      </c>
      <c r="AR160" s="451">
        <v>2.97</v>
      </c>
      <c r="AS160" s="452">
        <v>56.28</v>
      </c>
      <c r="AT160" s="449" t="s">
        <v>985</v>
      </c>
      <c r="AU160" s="453">
        <v>2.99</v>
      </c>
      <c r="AV160" s="450">
        <v>2019</v>
      </c>
      <c r="AW160" s="442">
        <v>3345</v>
      </c>
      <c r="AX160" s="451">
        <v>-3.09</v>
      </c>
      <c r="AY160" s="442">
        <v>3206</v>
      </c>
      <c r="AZ160" s="451">
        <v>-1.56</v>
      </c>
      <c r="BA160" s="452">
        <v>59.81</v>
      </c>
      <c r="BB160" s="449" t="s">
        <v>985</v>
      </c>
      <c r="BC160" s="453">
        <v>-3.09</v>
      </c>
      <c r="BD160" s="450">
        <v>2020</v>
      </c>
      <c r="BE160" s="442">
        <v>3405</v>
      </c>
      <c r="BF160" s="451">
        <v>-4.9400000000000004</v>
      </c>
      <c r="BG160" s="442">
        <v>3169</v>
      </c>
      <c r="BH160" s="451">
        <v>-0.39</v>
      </c>
      <c r="BI160" s="452">
        <v>60.88</v>
      </c>
      <c r="BJ160" s="449" t="s">
        <v>985</v>
      </c>
      <c r="BK160" s="453">
        <v>-4.93</v>
      </c>
      <c r="BL160" s="450">
        <v>2021</v>
      </c>
      <c r="BM160" s="442">
        <v>3272</v>
      </c>
      <c r="BN160" s="451">
        <v>-0.84</v>
      </c>
      <c r="BO160" s="442">
        <v>3249</v>
      </c>
      <c r="BP160" s="451">
        <v>-2.92</v>
      </c>
      <c r="BQ160" s="452">
        <v>58.5</v>
      </c>
      <c r="BR160" s="449" t="s">
        <v>985</v>
      </c>
      <c r="BS160" s="453">
        <v>-0.83</v>
      </c>
      <c r="BT160" s="454" t="s">
        <v>710</v>
      </c>
      <c r="BU160" s="465" t="s">
        <v>765</v>
      </c>
      <c r="BV160" s="455" t="s">
        <v>733</v>
      </c>
      <c r="BW160" s="456" t="s">
        <v>2022</v>
      </c>
      <c r="BX160" s="457">
        <v>2018</v>
      </c>
      <c r="BY160" s="441"/>
      <c r="BZ160" s="441"/>
      <c r="CA160" s="448"/>
      <c r="CB160" s="449"/>
      <c r="CC160" s="450">
        <v>2021</v>
      </c>
      <c r="CD160" s="442"/>
      <c r="CE160" s="451" t="s">
        <v>207</v>
      </c>
      <c r="CF160" s="442"/>
      <c r="CG160" s="451" t="s">
        <v>207</v>
      </c>
      <c r="CH160" s="452"/>
      <c r="CI160" s="449" t="s">
        <v>207</v>
      </c>
      <c r="CJ160" s="453"/>
      <c r="CK160" s="450">
        <v>2019</v>
      </c>
      <c r="CL160" s="442"/>
      <c r="CM160" s="451" t="s">
        <v>207</v>
      </c>
      <c r="CN160" s="442" t="s">
        <v>207</v>
      </c>
      <c r="CO160" s="451" t="s">
        <v>207</v>
      </c>
      <c r="CP160" s="452"/>
      <c r="CQ160" s="449" t="s">
        <v>207</v>
      </c>
      <c r="CR160" s="453" t="s">
        <v>207</v>
      </c>
      <c r="CS160" s="450">
        <v>2020</v>
      </c>
      <c r="CT160" s="442"/>
      <c r="CU160" s="451" t="s">
        <v>207</v>
      </c>
      <c r="CV160" s="442" t="s">
        <v>207</v>
      </c>
      <c r="CW160" s="451" t="s">
        <v>207</v>
      </c>
      <c r="CX160" s="452"/>
      <c r="CY160" s="449" t="s">
        <v>207</v>
      </c>
      <c r="CZ160" s="453" t="s">
        <v>207</v>
      </c>
      <c r="DA160" s="450">
        <v>2021</v>
      </c>
      <c r="DB160" s="442"/>
      <c r="DC160" s="451" t="s">
        <v>207</v>
      </c>
      <c r="DD160" s="442" t="s">
        <v>207</v>
      </c>
      <c r="DE160" s="451" t="s">
        <v>207</v>
      </c>
      <c r="DF160" s="452"/>
      <c r="DG160" s="449" t="s">
        <v>207</v>
      </c>
      <c r="DH160" s="453" t="s">
        <v>207</v>
      </c>
      <c r="DI160" s="454" t="s">
        <v>207</v>
      </c>
      <c r="DJ160" s="465" t="s">
        <v>207</v>
      </c>
      <c r="DK160" s="455" t="s">
        <v>207</v>
      </c>
      <c r="DL160" s="456"/>
    </row>
    <row r="161" spans="1:116">
      <c r="A161" s="458" t="s">
        <v>2023</v>
      </c>
      <c r="B161" s="459" t="s">
        <v>2024</v>
      </c>
      <c r="C161" s="434">
        <v>2019</v>
      </c>
      <c r="D161" s="434" t="s">
        <v>716</v>
      </c>
      <c r="E161" s="460">
        <v>1078213</v>
      </c>
      <c r="F161" s="435">
        <v>1078213</v>
      </c>
      <c r="G161" s="436">
        <v>44750</v>
      </c>
      <c r="H161" s="461" t="s">
        <v>2025</v>
      </c>
      <c r="I161" s="462" t="s">
        <v>2024</v>
      </c>
      <c r="J161" s="463" t="s">
        <v>2026</v>
      </c>
      <c r="K161" s="464" t="s">
        <v>2024</v>
      </c>
      <c r="L161" s="462" t="s">
        <v>2027</v>
      </c>
      <c r="M161" s="463" t="s">
        <v>2025</v>
      </c>
      <c r="N161" s="461" t="s">
        <v>86</v>
      </c>
      <c r="O161" s="463" t="s">
        <v>88</v>
      </c>
      <c r="P161" s="437" t="s">
        <v>719</v>
      </c>
      <c r="Q161" s="438"/>
      <c r="R161" s="438"/>
      <c r="S161" s="439"/>
      <c r="T161" s="440">
        <v>8058.1927373668959</v>
      </c>
      <c r="U161" s="441">
        <v>154</v>
      </c>
      <c r="V161" s="441">
        <v>0</v>
      </c>
      <c r="W161" s="442"/>
      <c r="X161" s="443">
        <v>2019</v>
      </c>
      <c r="Y161" s="434">
        <v>2021</v>
      </c>
      <c r="Z161" s="444">
        <v>2021</v>
      </c>
      <c r="AA161" s="445"/>
      <c r="AB161" s="463"/>
      <c r="AC161" s="446" t="s">
        <v>705</v>
      </c>
      <c r="AD161" s="462" t="s">
        <v>2028</v>
      </c>
      <c r="AE161" s="462" t="s">
        <v>2025</v>
      </c>
      <c r="AF161" s="463" t="s">
        <v>2029</v>
      </c>
      <c r="AG161" s="446"/>
      <c r="AH161" s="463"/>
      <c r="AI161" s="447">
        <v>2018</v>
      </c>
      <c r="AJ161" s="441">
        <v>21042</v>
      </c>
      <c r="AK161" s="441">
        <v>20915</v>
      </c>
      <c r="AL161" s="448">
        <v>1.07</v>
      </c>
      <c r="AM161" s="449" t="s">
        <v>709</v>
      </c>
      <c r="AN161" s="450">
        <v>2021</v>
      </c>
      <c r="AO161" s="442">
        <v>20410.740000000002</v>
      </c>
      <c r="AP161" s="451">
        <v>2.99</v>
      </c>
      <c r="AQ161" s="442">
        <v>20287.55</v>
      </c>
      <c r="AR161" s="451">
        <v>3</v>
      </c>
      <c r="AS161" s="452">
        <v>1.0379</v>
      </c>
      <c r="AT161" s="449" t="s">
        <v>709</v>
      </c>
      <c r="AU161" s="453">
        <v>3</v>
      </c>
      <c r="AV161" s="450">
        <v>2019</v>
      </c>
      <c r="AW161" s="442">
        <v>19269</v>
      </c>
      <c r="AX161" s="451">
        <v>8.42</v>
      </c>
      <c r="AY161" s="442">
        <v>18576</v>
      </c>
      <c r="AZ161" s="451">
        <v>11.18</v>
      </c>
      <c r="BA161" s="452">
        <v>0.94</v>
      </c>
      <c r="BB161" s="449" t="s">
        <v>709</v>
      </c>
      <c r="BC161" s="453">
        <v>12.14</v>
      </c>
      <c r="BD161" s="450">
        <v>2020</v>
      </c>
      <c r="BE161" s="442">
        <v>15534</v>
      </c>
      <c r="BF161" s="451">
        <v>26.17</v>
      </c>
      <c r="BG161" s="442">
        <v>14539</v>
      </c>
      <c r="BH161" s="451">
        <v>30.48</v>
      </c>
      <c r="BI161" s="452">
        <v>1.01</v>
      </c>
      <c r="BJ161" s="449" t="s">
        <v>709</v>
      </c>
      <c r="BK161" s="453">
        <v>5.6</v>
      </c>
      <c r="BL161" s="450">
        <v>2021</v>
      </c>
      <c r="BM161" s="442">
        <v>13923</v>
      </c>
      <c r="BN161" s="451">
        <v>33.83</v>
      </c>
      <c r="BO161" s="442">
        <v>12755</v>
      </c>
      <c r="BP161" s="451">
        <v>39.01</v>
      </c>
      <c r="BQ161" s="452">
        <v>0.9</v>
      </c>
      <c r="BR161" s="449" t="s">
        <v>709</v>
      </c>
      <c r="BS161" s="453">
        <v>15.88</v>
      </c>
      <c r="BT161" s="454" t="s">
        <v>723</v>
      </c>
      <c r="BU161" s="465" t="s">
        <v>711</v>
      </c>
      <c r="BV161" s="455" t="s">
        <v>733</v>
      </c>
      <c r="BW161" s="456" t="s">
        <v>2030</v>
      </c>
      <c r="BX161" s="457">
        <v>2018</v>
      </c>
      <c r="BY161" s="441"/>
      <c r="BZ161" s="441"/>
      <c r="CA161" s="448"/>
      <c r="CB161" s="449"/>
      <c r="CC161" s="450">
        <v>2021</v>
      </c>
      <c r="CD161" s="442"/>
      <c r="CE161" s="451" t="s">
        <v>207</v>
      </c>
      <c r="CF161" s="442"/>
      <c r="CG161" s="451" t="s">
        <v>207</v>
      </c>
      <c r="CH161" s="452"/>
      <c r="CI161" s="449" t="s">
        <v>207</v>
      </c>
      <c r="CJ161" s="453"/>
      <c r="CK161" s="450">
        <v>2019</v>
      </c>
      <c r="CL161" s="442"/>
      <c r="CM161" s="451" t="s">
        <v>207</v>
      </c>
      <c r="CN161" s="442" t="s">
        <v>207</v>
      </c>
      <c r="CO161" s="451" t="s">
        <v>207</v>
      </c>
      <c r="CP161" s="452"/>
      <c r="CQ161" s="449" t="s">
        <v>207</v>
      </c>
      <c r="CR161" s="453" t="s">
        <v>207</v>
      </c>
      <c r="CS161" s="450">
        <v>2020</v>
      </c>
      <c r="CT161" s="442"/>
      <c r="CU161" s="451" t="s">
        <v>207</v>
      </c>
      <c r="CV161" s="442" t="s">
        <v>207</v>
      </c>
      <c r="CW161" s="451" t="s">
        <v>207</v>
      </c>
      <c r="CX161" s="452"/>
      <c r="CY161" s="449" t="s">
        <v>207</v>
      </c>
      <c r="CZ161" s="453" t="s">
        <v>207</v>
      </c>
      <c r="DA161" s="450">
        <v>2021</v>
      </c>
      <c r="DB161" s="442"/>
      <c r="DC161" s="451" t="s">
        <v>207</v>
      </c>
      <c r="DD161" s="442" t="s">
        <v>207</v>
      </c>
      <c r="DE161" s="451" t="s">
        <v>207</v>
      </c>
      <c r="DF161" s="452"/>
      <c r="DG161" s="449" t="s">
        <v>207</v>
      </c>
      <c r="DH161" s="453" t="s">
        <v>207</v>
      </c>
      <c r="DI161" s="454" t="s">
        <v>207</v>
      </c>
      <c r="DJ161" s="465" t="s">
        <v>207</v>
      </c>
      <c r="DK161" s="455" t="s">
        <v>207</v>
      </c>
      <c r="DL161" s="456"/>
    </row>
    <row r="162" spans="1:116">
      <c r="A162" s="458" t="s">
        <v>2031</v>
      </c>
      <c r="B162" s="459" t="s">
        <v>2032</v>
      </c>
      <c r="C162" s="434">
        <v>2019</v>
      </c>
      <c r="D162" s="434" t="s">
        <v>716</v>
      </c>
      <c r="E162" s="460">
        <v>1080214</v>
      </c>
      <c r="F162" s="435">
        <v>1080214</v>
      </c>
      <c r="G162" s="436">
        <v>44770</v>
      </c>
      <c r="H162" s="461" t="s">
        <v>2033</v>
      </c>
      <c r="I162" s="462" t="s">
        <v>2032</v>
      </c>
      <c r="J162" s="463" t="s">
        <v>2034</v>
      </c>
      <c r="K162" s="464" t="s">
        <v>2032</v>
      </c>
      <c r="L162" s="462" t="s">
        <v>2034</v>
      </c>
      <c r="M162" s="463" t="s">
        <v>2035</v>
      </c>
      <c r="N162" s="461" t="s">
        <v>90</v>
      </c>
      <c r="O162" s="463" t="s">
        <v>92</v>
      </c>
      <c r="P162" s="437" t="s">
        <v>719</v>
      </c>
      <c r="Q162" s="438"/>
      <c r="R162" s="438"/>
      <c r="S162" s="439"/>
      <c r="T162" s="440">
        <v>2586.4167680003998</v>
      </c>
      <c r="U162" s="441">
        <v>7</v>
      </c>
      <c r="V162" s="441">
        <v>2</v>
      </c>
      <c r="W162" s="442"/>
      <c r="X162" s="443">
        <v>2019</v>
      </c>
      <c r="Y162" s="434">
        <v>2021</v>
      </c>
      <c r="Z162" s="444">
        <v>2021</v>
      </c>
      <c r="AA162" s="445"/>
      <c r="AB162" s="463"/>
      <c r="AC162" s="446" t="s">
        <v>705</v>
      </c>
      <c r="AD162" s="462" t="s">
        <v>2036</v>
      </c>
      <c r="AE162" s="462" t="s">
        <v>2035</v>
      </c>
      <c r="AF162" s="463" t="s">
        <v>2037</v>
      </c>
      <c r="AG162" s="446"/>
      <c r="AH162" s="463"/>
      <c r="AI162" s="447">
        <v>2018</v>
      </c>
      <c r="AJ162" s="441">
        <v>5064</v>
      </c>
      <c r="AK162" s="441">
        <v>5337</v>
      </c>
      <c r="AL162" s="448">
        <v>29.01</v>
      </c>
      <c r="AM162" s="449" t="s">
        <v>966</v>
      </c>
      <c r="AN162" s="450">
        <v>2021</v>
      </c>
      <c r="AO162" s="442">
        <v>5012</v>
      </c>
      <c r="AP162" s="451">
        <v>1.02</v>
      </c>
      <c r="AQ162" s="442">
        <v>5283.63</v>
      </c>
      <c r="AR162" s="451">
        <v>0.99</v>
      </c>
      <c r="AS162" s="452">
        <v>28.71</v>
      </c>
      <c r="AT162" s="449" t="s">
        <v>966</v>
      </c>
      <c r="AU162" s="453">
        <v>1.03</v>
      </c>
      <c r="AV162" s="450">
        <v>2019</v>
      </c>
      <c r="AW162" s="442">
        <v>4769</v>
      </c>
      <c r="AX162" s="451">
        <v>5.82</v>
      </c>
      <c r="AY162" s="442">
        <v>5097</v>
      </c>
      <c r="AZ162" s="451">
        <v>4.49</v>
      </c>
      <c r="BA162" s="452">
        <v>25.36</v>
      </c>
      <c r="BB162" s="449" t="s">
        <v>966</v>
      </c>
      <c r="BC162" s="453">
        <v>12.58</v>
      </c>
      <c r="BD162" s="450">
        <v>2020</v>
      </c>
      <c r="BE162" s="442">
        <v>4421</v>
      </c>
      <c r="BF162" s="451">
        <v>12.69</v>
      </c>
      <c r="BG162" s="442">
        <v>4555</v>
      </c>
      <c r="BH162" s="451">
        <v>14.65</v>
      </c>
      <c r="BI162" s="452">
        <v>28.57</v>
      </c>
      <c r="BJ162" s="449" t="s">
        <v>966</v>
      </c>
      <c r="BK162" s="453">
        <v>1.51</v>
      </c>
      <c r="BL162" s="450">
        <v>2021</v>
      </c>
      <c r="BM162" s="442">
        <v>4821</v>
      </c>
      <c r="BN162" s="451">
        <v>4.79</v>
      </c>
      <c r="BO162" s="442">
        <v>5142</v>
      </c>
      <c r="BP162" s="451">
        <v>3.65</v>
      </c>
      <c r="BQ162" s="452">
        <v>24.05</v>
      </c>
      <c r="BR162" s="449" t="s">
        <v>966</v>
      </c>
      <c r="BS162" s="453">
        <v>17.09</v>
      </c>
      <c r="BT162" s="454" t="s">
        <v>723</v>
      </c>
      <c r="BU162" s="465" t="s">
        <v>765</v>
      </c>
      <c r="BV162" s="455" t="s">
        <v>733</v>
      </c>
      <c r="BW162" s="456" t="s">
        <v>2038</v>
      </c>
      <c r="BX162" s="457">
        <v>2018</v>
      </c>
      <c r="BY162" s="441"/>
      <c r="BZ162" s="441"/>
      <c r="CA162" s="448"/>
      <c r="CB162" s="449"/>
      <c r="CC162" s="450">
        <v>2021</v>
      </c>
      <c r="CD162" s="442"/>
      <c r="CE162" s="451" t="s">
        <v>207</v>
      </c>
      <c r="CF162" s="442"/>
      <c r="CG162" s="451" t="s">
        <v>207</v>
      </c>
      <c r="CH162" s="452"/>
      <c r="CI162" s="449" t="s">
        <v>207</v>
      </c>
      <c r="CJ162" s="453"/>
      <c r="CK162" s="450">
        <v>2019</v>
      </c>
      <c r="CL162" s="442"/>
      <c r="CM162" s="451" t="s">
        <v>207</v>
      </c>
      <c r="CN162" s="442" t="s">
        <v>207</v>
      </c>
      <c r="CO162" s="451" t="s">
        <v>207</v>
      </c>
      <c r="CP162" s="452"/>
      <c r="CQ162" s="449" t="s">
        <v>207</v>
      </c>
      <c r="CR162" s="453" t="s">
        <v>207</v>
      </c>
      <c r="CS162" s="450">
        <v>2020</v>
      </c>
      <c r="CT162" s="442"/>
      <c r="CU162" s="451" t="s">
        <v>207</v>
      </c>
      <c r="CV162" s="442" t="s">
        <v>207</v>
      </c>
      <c r="CW162" s="451" t="s">
        <v>207</v>
      </c>
      <c r="CX162" s="452"/>
      <c r="CY162" s="449" t="s">
        <v>207</v>
      </c>
      <c r="CZ162" s="453" t="s">
        <v>207</v>
      </c>
      <c r="DA162" s="450">
        <v>2021</v>
      </c>
      <c r="DB162" s="442"/>
      <c r="DC162" s="451" t="s">
        <v>207</v>
      </c>
      <c r="DD162" s="442" t="s">
        <v>207</v>
      </c>
      <c r="DE162" s="451" t="s">
        <v>207</v>
      </c>
      <c r="DF162" s="452"/>
      <c r="DG162" s="449" t="s">
        <v>207</v>
      </c>
      <c r="DH162" s="453" t="s">
        <v>207</v>
      </c>
      <c r="DI162" s="454" t="s">
        <v>207</v>
      </c>
      <c r="DJ162" s="465" t="s">
        <v>207</v>
      </c>
      <c r="DK162" s="455" t="s">
        <v>207</v>
      </c>
      <c r="DL162" s="456"/>
    </row>
    <row r="163" spans="1:116">
      <c r="A163" s="458" t="s">
        <v>2039</v>
      </c>
      <c r="B163" s="459" t="s">
        <v>2040</v>
      </c>
      <c r="C163" s="434">
        <v>2019</v>
      </c>
      <c r="D163" s="434" t="s">
        <v>700</v>
      </c>
      <c r="E163" s="460">
        <v>2058215</v>
      </c>
      <c r="F163" s="435">
        <v>2058215</v>
      </c>
      <c r="G163" s="436">
        <v>44756</v>
      </c>
      <c r="H163" s="461" t="s">
        <v>2041</v>
      </c>
      <c r="I163" s="462" t="s">
        <v>2040</v>
      </c>
      <c r="J163" s="463" t="s">
        <v>2042</v>
      </c>
      <c r="K163" s="464" t="s">
        <v>2040</v>
      </c>
      <c r="L163" s="462" t="s">
        <v>2042</v>
      </c>
      <c r="M163" s="463" t="s">
        <v>2043</v>
      </c>
      <c r="N163" s="461" t="s">
        <v>57</v>
      </c>
      <c r="O163" s="463" t="s">
        <v>66</v>
      </c>
      <c r="P163" s="437"/>
      <c r="Q163" s="438" t="s">
        <v>704</v>
      </c>
      <c r="R163" s="438"/>
      <c r="S163" s="439"/>
      <c r="T163" s="440">
        <v>16941.736743336001</v>
      </c>
      <c r="U163" s="441">
        <v>422</v>
      </c>
      <c r="V163" s="441">
        <v>0</v>
      </c>
      <c r="W163" s="442"/>
      <c r="X163" s="443">
        <v>2019</v>
      </c>
      <c r="Y163" s="434">
        <v>2021</v>
      </c>
      <c r="Z163" s="444">
        <v>2021</v>
      </c>
      <c r="AA163" s="445"/>
      <c r="AB163" s="463"/>
      <c r="AC163" s="446" t="s">
        <v>705</v>
      </c>
      <c r="AD163" s="462" t="s">
        <v>2044</v>
      </c>
      <c r="AE163" s="462" t="s">
        <v>2041</v>
      </c>
      <c r="AF163" s="463" t="s">
        <v>788</v>
      </c>
      <c r="AG163" s="446"/>
      <c r="AH163" s="463"/>
      <c r="AI163" s="447">
        <v>2018</v>
      </c>
      <c r="AJ163" s="441">
        <v>33606</v>
      </c>
      <c r="AK163" s="441">
        <v>32687</v>
      </c>
      <c r="AL163" s="448">
        <v>75.69</v>
      </c>
      <c r="AM163" s="449" t="s">
        <v>2045</v>
      </c>
      <c r="AN163" s="450">
        <v>2021</v>
      </c>
      <c r="AO163" s="442">
        <v>31938</v>
      </c>
      <c r="AP163" s="451">
        <v>4.96</v>
      </c>
      <c r="AQ163" s="442">
        <v>31871</v>
      </c>
      <c r="AR163" s="451">
        <v>2.4900000000000002</v>
      </c>
      <c r="AS163" s="452">
        <v>73.42</v>
      </c>
      <c r="AT163" s="449" t="s">
        <v>2045</v>
      </c>
      <c r="AU163" s="453">
        <v>2.99</v>
      </c>
      <c r="AV163" s="450">
        <v>2019</v>
      </c>
      <c r="AW163" s="442">
        <v>33005</v>
      </c>
      <c r="AX163" s="451">
        <v>1.78</v>
      </c>
      <c r="AY163" s="442">
        <v>31616</v>
      </c>
      <c r="AZ163" s="451">
        <v>3.27</v>
      </c>
      <c r="BA163" s="452">
        <v>76.58</v>
      </c>
      <c r="BB163" s="449" t="s">
        <v>2045</v>
      </c>
      <c r="BC163" s="453">
        <v>-1.18</v>
      </c>
      <c r="BD163" s="450">
        <v>2020</v>
      </c>
      <c r="BE163" s="442">
        <v>30594</v>
      </c>
      <c r="BF163" s="451">
        <v>8.9600000000000009</v>
      </c>
      <c r="BG163" s="442">
        <v>28470</v>
      </c>
      <c r="BH163" s="451">
        <v>12.9</v>
      </c>
      <c r="BI163" s="452">
        <v>72.5</v>
      </c>
      <c r="BJ163" s="449" t="s">
        <v>2045</v>
      </c>
      <c r="BK163" s="453">
        <v>4.21</v>
      </c>
      <c r="BL163" s="450">
        <v>2021</v>
      </c>
      <c r="BM163" s="442">
        <v>29442</v>
      </c>
      <c r="BN163" s="451">
        <v>12.39</v>
      </c>
      <c r="BO163" s="442">
        <v>29178</v>
      </c>
      <c r="BP163" s="451">
        <v>10.73</v>
      </c>
      <c r="BQ163" s="452">
        <v>69.77</v>
      </c>
      <c r="BR163" s="449" t="s">
        <v>2045</v>
      </c>
      <c r="BS163" s="453">
        <v>7.82</v>
      </c>
      <c r="BT163" s="454" t="s">
        <v>723</v>
      </c>
      <c r="BU163" s="465" t="s">
        <v>765</v>
      </c>
      <c r="BV163" s="455" t="s">
        <v>724</v>
      </c>
      <c r="BW163" s="456" t="s">
        <v>2046</v>
      </c>
      <c r="BX163" s="457">
        <v>2018</v>
      </c>
      <c r="BY163" s="441"/>
      <c r="BZ163" s="441"/>
      <c r="CA163" s="448"/>
      <c r="CB163" s="449"/>
      <c r="CC163" s="450">
        <v>2021</v>
      </c>
      <c r="CD163" s="442"/>
      <c r="CE163" s="451" t="s">
        <v>207</v>
      </c>
      <c r="CF163" s="442"/>
      <c r="CG163" s="451" t="s">
        <v>207</v>
      </c>
      <c r="CH163" s="452"/>
      <c r="CI163" s="449" t="s">
        <v>207</v>
      </c>
      <c r="CJ163" s="453"/>
      <c r="CK163" s="450">
        <v>2019</v>
      </c>
      <c r="CL163" s="442"/>
      <c r="CM163" s="451" t="s">
        <v>207</v>
      </c>
      <c r="CN163" s="442" t="s">
        <v>207</v>
      </c>
      <c r="CO163" s="451" t="s">
        <v>207</v>
      </c>
      <c r="CP163" s="452"/>
      <c r="CQ163" s="449" t="s">
        <v>207</v>
      </c>
      <c r="CR163" s="453" t="s">
        <v>207</v>
      </c>
      <c r="CS163" s="450">
        <v>2020</v>
      </c>
      <c r="CT163" s="442"/>
      <c r="CU163" s="451" t="s">
        <v>207</v>
      </c>
      <c r="CV163" s="442" t="s">
        <v>207</v>
      </c>
      <c r="CW163" s="451" t="s">
        <v>207</v>
      </c>
      <c r="CX163" s="452"/>
      <c r="CY163" s="449" t="s">
        <v>207</v>
      </c>
      <c r="CZ163" s="453" t="s">
        <v>207</v>
      </c>
      <c r="DA163" s="450">
        <v>2021</v>
      </c>
      <c r="DB163" s="442"/>
      <c r="DC163" s="451" t="s">
        <v>207</v>
      </c>
      <c r="DD163" s="442" t="s">
        <v>207</v>
      </c>
      <c r="DE163" s="451" t="s">
        <v>207</v>
      </c>
      <c r="DF163" s="452"/>
      <c r="DG163" s="449" t="s">
        <v>207</v>
      </c>
      <c r="DH163" s="453" t="s">
        <v>207</v>
      </c>
      <c r="DI163" s="454" t="s">
        <v>207</v>
      </c>
      <c r="DJ163" s="465" t="s">
        <v>207</v>
      </c>
      <c r="DK163" s="455" t="s">
        <v>207</v>
      </c>
      <c r="DL163" s="456"/>
    </row>
    <row r="164" spans="1:116">
      <c r="A164" s="458" t="s">
        <v>2047</v>
      </c>
      <c r="B164" s="459" t="s">
        <v>2048</v>
      </c>
      <c r="C164" s="434">
        <v>2019</v>
      </c>
      <c r="D164" s="434" t="s">
        <v>716</v>
      </c>
      <c r="E164" s="460">
        <v>1060216</v>
      </c>
      <c r="F164" s="435">
        <v>1060216</v>
      </c>
      <c r="G164" s="436">
        <v>44764</v>
      </c>
      <c r="H164" s="461" t="s">
        <v>2049</v>
      </c>
      <c r="I164" s="462" t="s">
        <v>2048</v>
      </c>
      <c r="J164" s="463" t="s">
        <v>2050</v>
      </c>
      <c r="K164" s="464" t="s">
        <v>2048</v>
      </c>
      <c r="L164" s="462" t="s">
        <v>2050</v>
      </c>
      <c r="M164" s="463" t="s">
        <v>2049</v>
      </c>
      <c r="N164" s="461" t="s">
        <v>57</v>
      </c>
      <c r="O164" s="463" t="s">
        <v>68</v>
      </c>
      <c r="P164" s="437" t="s">
        <v>719</v>
      </c>
      <c r="Q164" s="438"/>
      <c r="R164" s="438"/>
      <c r="S164" s="439"/>
      <c r="T164" s="440">
        <v>6814.1278925349297</v>
      </c>
      <c r="U164" s="441">
        <v>136</v>
      </c>
      <c r="V164" s="441">
        <v>0</v>
      </c>
      <c r="W164" s="442"/>
      <c r="X164" s="443">
        <v>2019</v>
      </c>
      <c r="Y164" s="434">
        <v>2021</v>
      </c>
      <c r="Z164" s="444">
        <v>2021</v>
      </c>
      <c r="AA164" s="445"/>
      <c r="AB164" s="463"/>
      <c r="AC164" s="446" t="s">
        <v>705</v>
      </c>
      <c r="AD164" s="462" t="s">
        <v>2051</v>
      </c>
      <c r="AE164" s="462" t="s">
        <v>2052</v>
      </c>
      <c r="AF164" s="463" t="s">
        <v>1011</v>
      </c>
      <c r="AG164" s="446"/>
      <c r="AH164" s="463"/>
      <c r="AI164" s="447">
        <v>2018</v>
      </c>
      <c r="AJ164" s="441">
        <v>10604</v>
      </c>
      <c r="AK164" s="441">
        <v>10420</v>
      </c>
      <c r="AL164" s="448">
        <v>149.56</v>
      </c>
      <c r="AM164" s="449" t="s">
        <v>722</v>
      </c>
      <c r="AN164" s="450">
        <v>2021</v>
      </c>
      <c r="AO164" s="442">
        <v>10285</v>
      </c>
      <c r="AP164" s="451">
        <v>3</v>
      </c>
      <c r="AQ164" s="442">
        <v>9770</v>
      </c>
      <c r="AR164" s="451">
        <v>6.23</v>
      </c>
      <c r="AS164" s="452">
        <v>144.9</v>
      </c>
      <c r="AT164" s="449" t="s">
        <v>722</v>
      </c>
      <c r="AU164" s="453">
        <v>3.11</v>
      </c>
      <c r="AV164" s="450">
        <v>2019</v>
      </c>
      <c r="AW164" s="442">
        <v>10841</v>
      </c>
      <c r="AX164" s="451">
        <v>-2.2400000000000002</v>
      </c>
      <c r="AY164" s="442">
        <v>10360</v>
      </c>
      <c r="AZ164" s="451">
        <v>0.56999999999999995</v>
      </c>
      <c r="BA164" s="452">
        <v>147.91999999999999</v>
      </c>
      <c r="BB164" s="449" t="s">
        <v>722</v>
      </c>
      <c r="BC164" s="453">
        <v>1.0900000000000001</v>
      </c>
      <c r="BD164" s="450">
        <v>2020</v>
      </c>
      <c r="BE164" s="442">
        <v>11490</v>
      </c>
      <c r="BF164" s="451">
        <v>-8.36</v>
      </c>
      <c r="BG164" s="442">
        <v>10724</v>
      </c>
      <c r="BH164" s="451">
        <v>-2.92</v>
      </c>
      <c r="BI164" s="452">
        <v>150.02000000000001</v>
      </c>
      <c r="BJ164" s="449" t="s">
        <v>722</v>
      </c>
      <c r="BK164" s="453">
        <v>-0.31</v>
      </c>
      <c r="BL164" s="450">
        <v>2021</v>
      </c>
      <c r="BM164" s="442">
        <v>11840</v>
      </c>
      <c r="BN164" s="451">
        <v>-11.66</v>
      </c>
      <c r="BO164" s="442">
        <v>11733</v>
      </c>
      <c r="BP164" s="451">
        <v>-12.61</v>
      </c>
      <c r="BQ164" s="452">
        <v>137.99</v>
      </c>
      <c r="BR164" s="449" t="s">
        <v>722</v>
      </c>
      <c r="BS164" s="453">
        <v>7.73</v>
      </c>
      <c r="BT164" s="454" t="s">
        <v>710</v>
      </c>
      <c r="BU164" s="465" t="s">
        <v>765</v>
      </c>
      <c r="BV164" s="455" t="s">
        <v>724</v>
      </c>
      <c r="BW164" s="456" t="s">
        <v>2053</v>
      </c>
      <c r="BX164" s="457">
        <v>2018</v>
      </c>
      <c r="BY164" s="441"/>
      <c r="BZ164" s="441"/>
      <c r="CA164" s="448"/>
      <c r="CB164" s="449"/>
      <c r="CC164" s="450">
        <v>2021</v>
      </c>
      <c r="CD164" s="442"/>
      <c r="CE164" s="451" t="s">
        <v>207</v>
      </c>
      <c r="CF164" s="442"/>
      <c r="CG164" s="451" t="s">
        <v>207</v>
      </c>
      <c r="CH164" s="452"/>
      <c r="CI164" s="449" t="s">
        <v>207</v>
      </c>
      <c r="CJ164" s="453"/>
      <c r="CK164" s="450">
        <v>2019</v>
      </c>
      <c r="CL164" s="442"/>
      <c r="CM164" s="451" t="s">
        <v>207</v>
      </c>
      <c r="CN164" s="442" t="s">
        <v>207</v>
      </c>
      <c r="CO164" s="451" t="s">
        <v>207</v>
      </c>
      <c r="CP164" s="452"/>
      <c r="CQ164" s="449" t="s">
        <v>207</v>
      </c>
      <c r="CR164" s="453" t="s">
        <v>207</v>
      </c>
      <c r="CS164" s="450">
        <v>2020</v>
      </c>
      <c r="CT164" s="442"/>
      <c r="CU164" s="451" t="s">
        <v>207</v>
      </c>
      <c r="CV164" s="442" t="s">
        <v>207</v>
      </c>
      <c r="CW164" s="451" t="s">
        <v>207</v>
      </c>
      <c r="CX164" s="452"/>
      <c r="CY164" s="449" t="s">
        <v>207</v>
      </c>
      <c r="CZ164" s="453" t="s">
        <v>207</v>
      </c>
      <c r="DA164" s="450">
        <v>2021</v>
      </c>
      <c r="DB164" s="442"/>
      <c r="DC164" s="451" t="s">
        <v>207</v>
      </c>
      <c r="DD164" s="442" t="s">
        <v>207</v>
      </c>
      <c r="DE164" s="451" t="s">
        <v>207</v>
      </c>
      <c r="DF164" s="452"/>
      <c r="DG164" s="449" t="s">
        <v>207</v>
      </c>
      <c r="DH164" s="453" t="s">
        <v>207</v>
      </c>
      <c r="DI164" s="454" t="s">
        <v>207</v>
      </c>
      <c r="DJ164" s="465" t="s">
        <v>207</v>
      </c>
      <c r="DK164" s="455" t="s">
        <v>207</v>
      </c>
      <c r="DL164" s="456"/>
    </row>
    <row r="165" spans="1:116">
      <c r="A165" s="458" t="s">
        <v>2054</v>
      </c>
      <c r="B165" s="459" t="s">
        <v>2055</v>
      </c>
      <c r="C165" s="434">
        <v>2019</v>
      </c>
      <c r="D165" s="434" t="s">
        <v>716</v>
      </c>
      <c r="E165" s="460">
        <v>1065218</v>
      </c>
      <c r="F165" s="435">
        <v>1065218</v>
      </c>
      <c r="G165" s="436">
        <v>44770</v>
      </c>
      <c r="H165" s="461" t="s">
        <v>2056</v>
      </c>
      <c r="I165" s="462" t="s">
        <v>2055</v>
      </c>
      <c r="J165" s="463" t="s">
        <v>2057</v>
      </c>
      <c r="K165" s="464" t="s">
        <v>2055</v>
      </c>
      <c r="L165" s="462" t="s">
        <v>2057</v>
      </c>
      <c r="M165" s="463" t="s">
        <v>2058</v>
      </c>
      <c r="N165" s="461" t="s">
        <v>548</v>
      </c>
      <c r="O165" s="463" t="s">
        <v>98</v>
      </c>
      <c r="P165" s="437" t="s">
        <v>719</v>
      </c>
      <c r="Q165" s="438"/>
      <c r="R165" s="438"/>
      <c r="S165" s="439"/>
      <c r="T165" s="440">
        <v>5851.9704479999991</v>
      </c>
      <c r="U165" s="441">
        <v>3</v>
      </c>
      <c r="V165" s="441">
        <v>2</v>
      </c>
      <c r="W165" s="442"/>
      <c r="X165" s="443">
        <v>2019</v>
      </c>
      <c r="Y165" s="434">
        <v>2021</v>
      </c>
      <c r="Z165" s="444">
        <v>2021</v>
      </c>
      <c r="AA165" s="445"/>
      <c r="AB165" s="463"/>
      <c r="AC165" s="446" t="s">
        <v>705</v>
      </c>
      <c r="AD165" s="462" t="s">
        <v>2059</v>
      </c>
      <c r="AE165" s="462" t="s">
        <v>2060</v>
      </c>
      <c r="AF165" s="463" t="s">
        <v>2061</v>
      </c>
      <c r="AG165" s="446"/>
      <c r="AH165" s="463"/>
      <c r="AI165" s="447">
        <v>2018</v>
      </c>
      <c r="AJ165" s="441">
        <v>11331</v>
      </c>
      <c r="AK165" s="441">
        <v>11110</v>
      </c>
      <c r="AL165" s="448">
        <v>118.29</v>
      </c>
      <c r="AM165" s="449" t="s">
        <v>764</v>
      </c>
      <c r="AN165" s="450">
        <v>2021</v>
      </c>
      <c r="AO165" s="442">
        <v>11217</v>
      </c>
      <c r="AP165" s="451">
        <v>1</v>
      </c>
      <c r="AQ165" s="442">
        <v>10998</v>
      </c>
      <c r="AR165" s="451">
        <v>1</v>
      </c>
      <c r="AS165" s="452">
        <v>117.11</v>
      </c>
      <c r="AT165" s="449" t="s">
        <v>764</v>
      </c>
      <c r="AU165" s="453">
        <v>0.99</v>
      </c>
      <c r="AV165" s="450">
        <v>2019</v>
      </c>
      <c r="AW165" s="442">
        <v>11059</v>
      </c>
      <c r="AX165" s="451">
        <v>2.4</v>
      </c>
      <c r="AY165" s="442">
        <v>10702</v>
      </c>
      <c r="AZ165" s="451">
        <v>3.67</v>
      </c>
      <c r="BA165" s="452">
        <v>129.15</v>
      </c>
      <c r="BB165" s="449" t="s">
        <v>764</v>
      </c>
      <c r="BC165" s="453">
        <v>-9.19</v>
      </c>
      <c r="BD165" s="450">
        <v>2020</v>
      </c>
      <c r="BE165" s="442">
        <v>11017</v>
      </c>
      <c r="BF165" s="451">
        <v>2.77</v>
      </c>
      <c r="BG165" s="442">
        <v>10280</v>
      </c>
      <c r="BH165" s="451">
        <v>7.47</v>
      </c>
      <c r="BI165" s="452">
        <v>129.19999999999999</v>
      </c>
      <c r="BJ165" s="449" t="s">
        <v>764</v>
      </c>
      <c r="BK165" s="453">
        <v>-9.23</v>
      </c>
      <c r="BL165" s="450">
        <v>2021</v>
      </c>
      <c r="BM165" s="442">
        <v>10169</v>
      </c>
      <c r="BN165" s="451">
        <v>10.25</v>
      </c>
      <c r="BO165" s="442">
        <v>10207</v>
      </c>
      <c r="BP165" s="451">
        <v>8.1199999999999992</v>
      </c>
      <c r="BQ165" s="452">
        <v>119.26</v>
      </c>
      <c r="BR165" s="449" t="s">
        <v>764</v>
      </c>
      <c r="BS165" s="453">
        <v>-0.83</v>
      </c>
      <c r="BT165" s="454" t="s">
        <v>723</v>
      </c>
      <c r="BU165" s="465" t="s">
        <v>765</v>
      </c>
      <c r="BV165" s="455" t="s">
        <v>724</v>
      </c>
      <c r="BW165" s="456" t="s">
        <v>2062</v>
      </c>
      <c r="BX165" s="457">
        <v>2018</v>
      </c>
      <c r="BY165" s="441"/>
      <c r="BZ165" s="441"/>
      <c r="CA165" s="448"/>
      <c r="CB165" s="449"/>
      <c r="CC165" s="450">
        <v>2021</v>
      </c>
      <c r="CD165" s="442"/>
      <c r="CE165" s="451" t="s">
        <v>207</v>
      </c>
      <c r="CF165" s="442"/>
      <c r="CG165" s="451" t="s">
        <v>207</v>
      </c>
      <c r="CH165" s="452"/>
      <c r="CI165" s="449" t="s">
        <v>207</v>
      </c>
      <c r="CJ165" s="453"/>
      <c r="CK165" s="450">
        <v>2019</v>
      </c>
      <c r="CL165" s="442"/>
      <c r="CM165" s="451" t="s">
        <v>207</v>
      </c>
      <c r="CN165" s="442" t="s">
        <v>207</v>
      </c>
      <c r="CO165" s="451" t="s">
        <v>207</v>
      </c>
      <c r="CP165" s="452"/>
      <c r="CQ165" s="449" t="s">
        <v>207</v>
      </c>
      <c r="CR165" s="453" t="s">
        <v>207</v>
      </c>
      <c r="CS165" s="450">
        <v>2020</v>
      </c>
      <c r="CT165" s="442"/>
      <c r="CU165" s="451" t="s">
        <v>207</v>
      </c>
      <c r="CV165" s="442" t="s">
        <v>207</v>
      </c>
      <c r="CW165" s="451" t="s">
        <v>207</v>
      </c>
      <c r="CX165" s="452"/>
      <c r="CY165" s="449" t="s">
        <v>207</v>
      </c>
      <c r="CZ165" s="453" t="s">
        <v>207</v>
      </c>
      <c r="DA165" s="450">
        <v>2021</v>
      </c>
      <c r="DB165" s="442"/>
      <c r="DC165" s="451" t="s">
        <v>207</v>
      </c>
      <c r="DD165" s="442" t="s">
        <v>207</v>
      </c>
      <c r="DE165" s="451" t="s">
        <v>207</v>
      </c>
      <c r="DF165" s="452"/>
      <c r="DG165" s="449" t="s">
        <v>207</v>
      </c>
      <c r="DH165" s="453" t="s">
        <v>207</v>
      </c>
      <c r="DI165" s="454" t="s">
        <v>207</v>
      </c>
      <c r="DJ165" s="465" t="s">
        <v>207</v>
      </c>
      <c r="DK165" s="455" t="s">
        <v>207</v>
      </c>
      <c r="DL165" s="456"/>
    </row>
    <row r="166" spans="1:116">
      <c r="A166" s="458" t="s">
        <v>2063</v>
      </c>
      <c r="B166" s="459" t="s">
        <v>2064</v>
      </c>
      <c r="C166" s="434">
        <v>2019</v>
      </c>
      <c r="D166" s="434" t="s">
        <v>716</v>
      </c>
      <c r="E166" s="460">
        <v>1028219</v>
      </c>
      <c r="F166" s="435">
        <v>1028219</v>
      </c>
      <c r="G166" s="436">
        <v>44773</v>
      </c>
      <c r="H166" s="461" t="s">
        <v>2065</v>
      </c>
      <c r="I166" s="462" t="s">
        <v>2064</v>
      </c>
      <c r="J166" s="463" t="s">
        <v>2066</v>
      </c>
      <c r="K166" s="464" t="s">
        <v>2064</v>
      </c>
      <c r="L166" s="462" t="s">
        <v>2067</v>
      </c>
      <c r="M166" s="463" t="s">
        <v>2065</v>
      </c>
      <c r="N166" s="461" t="s">
        <v>12</v>
      </c>
      <c r="O166" s="463" t="s">
        <v>32</v>
      </c>
      <c r="P166" s="437" t="s">
        <v>719</v>
      </c>
      <c r="Q166" s="438"/>
      <c r="R166" s="438"/>
      <c r="S166" s="439"/>
      <c r="T166" s="440">
        <v>1514.94243936</v>
      </c>
      <c r="U166" s="441">
        <v>1</v>
      </c>
      <c r="V166" s="441">
        <v>1</v>
      </c>
      <c r="W166" s="442"/>
      <c r="X166" s="443">
        <v>2019</v>
      </c>
      <c r="Y166" s="434">
        <v>2021</v>
      </c>
      <c r="Z166" s="444">
        <v>2021</v>
      </c>
      <c r="AA166" s="445"/>
      <c r="AB166" s="463"/>
      <c r="AC166" s="446" t="s">
        <v>705</v>
      </c>
      <c r="AD166" s="462" t="s">
        <v>2068</v>
      </c>
      <c r="AE166" s="462" t="s">
        <v>2069</v>
      </c>
      <c r="AF166" s="463" t="s">
        <v>812</v>
      </c>
      <c r="AG166" s="446"/>
      <c r="AH166" s="463"/>
      <c r="AI166" s="447">
        <v>2018</v>
      </c>
      <c r="AJ166" s="441">
        <v>3254</v>
      </c>
      <c r="AK166" s="441">
        <v>3266</v>
      </c>
      <c r="AL166" s="448">
        <v>269.55</v>
      </c>
      <c r="AM166" s="449" t="s">
        <v>2070</v>
      </c>
      <c r="AN166" s="450">
        <v>2021</v>
      </c>
      <c r="AO166" s="442">
        <v>3205</v>
      </c>
      <c r="AP166" s="451">
        <v>1.5</v>
      </c>
      <c r="AQ166" s="442">
        <v>3129</v>
      </c>
      <c r="AR166" s="451">
        <v>4.1900000000000004</v>
      </c>
      <c r="AS166" s="452">
        <v>261.46350000000001</v>
      </c>
      <c r="AT166" s="449" t="s">
        <v>2070</v>
      </c>
      <c r="AU166" s="453">
        <v>3</v>
      </c>
      <c r="AV166" s="450">
        <v>2019</v>
      </c>
      <c r="AW166" s="442">
        <v>3076</v>
      </c>
      <c r="AX166" s="451">
        <v>5.47</v>
      </c>
      <c r="AY166" s="442">
        <v>2864</v>
      </c>
      <c r="AZ166" s="451">
        <v>12.3</v>
      </c>
      <c r="BA166" s="452">
        <v>283.16000000000003</v>
      </c>
      <c r="BB166" s="449" t="s">
        <v>2070</v>
      </c>
      <c r="BC166" s="453">
        <v>-5.05</v>
      </c>
      <c r="BD166" s="450">
        <v>2020</v>
      </c>
      <c r="BE166" s="442">
        <v>3072</v>
      </c>
      <c r="BF166" s="451">
        <v>5.59</v>
      </c>
      <c r="BG166" s="442">
        <v>2694</v>
      </c>
      <c r="BH166" s="451">
        <v>17.510000000000002</v>
      </c>
      <c r="BI166" s="452">
        <v>293.41000000000003</v>
      </c>
      <c r="BJ166" s="449" t="s">
        <v>2070</v>
      </c>
      <c r="BK166" s="453">
        <v>-8.86</v>
      </c>
      <c r="BL166" s="450">
        <v>2021</v>
      </c>
      <c r="BM166" s="442">
        <v>2288</v>
      </c>
      <c r="BN166" s="451">
        <v>29.68</v>
      </c>
      <c r="BO166" s="442">
        <v>107</v>
      </c>
      <c r="BP166" s="451">
        <v>96.72</v>
      </c>
      <c r="BQ166" s="452">
        <v>213.83</v>
      </c>
      <c r="BR166" s="449" t="s">
        <v>2070</v>
      </c>
      <c r="BS166" s="453">
        <v>20.67</v>
      </c>
      <c r="BT166" s="454" t="s">
        <v>723</v>
      </c>
      <c r="BU166" s="465" t="s">
        <v>765</v>
      </c>
      <c r="BV166" s="455" t="s">
        <v>724</v>
      </c>
      <c r="BW166" s="456" t="s">
        <v>2071</v>
      </c>
      <c r="BX166" s="457">
        <v>2018</v>
      </c>
      <c r="BY166" s="441"/>
      <c r="BZ166" s="441"/>
      <c r="CA166" s="448"/>
      <c r="CB166" s="449"/>
      <c r="CC166" s="450">
        <v>2021</v>
      </c>
      <c r="CD166" s="442"/>
      <c r="CE166" s="451" t="s">
        <v>207</v>
      </c>
      <c r="CF166" s="442"/>
      <c r="CG166" s="451" t="s">
        <v>207</v>
      </c>
      <c r="CH166" s="452"/>
      <c r="CI166" s="449" t="s">
        <v>207</v>
      </c>
      <c r="CJ166" s="453"/>
      <c r="CK166" s="450">
        <v>2019</v>
      </c>
      <c r="CL166" s="442"/>
      <c r="CM166" s="451" t="s">
        <v>207</v>
      </c>
      <c r="CN166" s="442" t="s">
        <v>207</v>
      </c>
      <c r="CO166" s="451" t="s">
        <v>207</v>
      </c>
      <c r="CP166" s="452"/>
      <c r="CQ166" s="449" t="s">
        <v>207</v>
      </c>
      <c r="CR166" s="453" t="s">
        <v>207</v>
      </c>
      <c r="CS166" s="450">
        <v>2020</v>
      </c>
      <c r="CT166" s="442"/>
      <c r="CU166" s="451" t="s">
        <v>207</v>
      </c>
      <c r="CV166" s="442" t="s">
        <v>207</v>
      </c>
      <c r="CW166" s="451" t="s">
        <v>207</v>
      </c>
      <c r="CX166" s="452"/>
      <c r="CY166" s="449" t="s">
        <v>207</v>
      </c>
      <c r="CZ166" s="453" t="s">
        <v>207</v>
      </c>
      <c r="DA166" s="450">
        <v>2021</v>
      </c>
      <c r="DB166" s="442"/>
      <c r="DC166" s="451" t="s">
        <v>207</v>
      </c>
      <c r="DD166" s="442" t="s">
        <v>207</v>
      </c>
      <c r="DE166" s="451" t="s">
        <v>207</v>
      </c>
      <c r="DF166" s="452"/>
      <c r="DG166" s="449" t="s">
        <v>207</v>
      </c>
      <c r="DH166" s="453" t="s">
        <v>207</v>
      </c>
      <c r="DI166" s="454" t="s">
        <v>207</v>
      </c>
      <c r="DJ166" s="465" t="s">
        <v>207</v>
      </c>
      <c r="DK166" s="455" t="s">
        <v>207</v>
      </c>
      <c r="DL166" s="456"/>
    </row>
    <row r="167" spans="1:116">
      <c r="A167" s="458" t="s">
        <v>2072</v>
      </c>
      <c r="B167" s="459" t="s">
        <v>2073</v>
      </c>
      <c r="C167" s="434">
        <v>2019</v>
      </c>
      <c r="D167" s="434" t="s">
        <v>750</v>
      </c>
      <c r="E167" s="460">
        <v>3059220</v>
      </c>
      <c r="F167" s="435">
        <v>3059220</v>
      </c>
      <c r="G167" s="436">
        <v>44758</v>
      </c>
      <c r="H167" s="461" t="s">
        <v>2074</v>
      </c>
      <c r="I167" s="462" t="s">
        <v>2073</v>
      </c>
      <c r="J167" s="463" t="s">
        <v>2075</v>
      </c>
      <c r="K167" s="464" t="s">
        <v>2073</v>
      </c>
      <c r="L167" s="462" t="s">
        <v>2075</v>
      </c>
      <c r="M167" s="463" t="s">
        <v>2074</v>
      </c>
      <c r="N167" s="461" t="s">
        <v>57</v>
      </c>
      <c r="O167" s="463" t="s">
        <v>67</v>
      </c>
      <c r="P167" s="437"/>
      <c r="Q167" s="438"/>
      <c r="R167" s="438" t="s">
        <v>753</v>
      </c>
      <c r="S167" s="439"/>
      <c r="T167" s="440"/>
      <c r="U167" s="441"/>
      <c r="V167" s="441"/>
      <c r="W167" s="442">
        <v>328</v>
      </c>
      <c r="X167" s="443">
        <v>2019</v>
      </c>
      <c r="Y167" s="434">
        <v>2021</v>
      </c>
      <c r="Z167" s="444">
        <v>2021</v>
      </c>
      <c r="AA167" s="445"/>
      <c r="AB167" s="463"/>
      <c r="AC167" s="446" t="s">
        <v>705</v>
      </c>
      <c r="AD167" s="462" t="s">
        <v>2076</v>
      </c>
      <c r="AE167" s="462" t="s">
        <v>2077</v>
      </c>
      <c r="AF167" s="463" t="s">
        <v>2078</v>
      </c>
      <c r="AG167" s="446"/>
      <c r="AH167" s="463"/>
      <c r="AI167" s="447">
        <v>2018</v>
      </c>
      <c r="AJ167" s="441"/>
      <c r="AK167" s="441"/>
      <c r="AL167" s="448"/>
      <c r="AM167" s="449"/>
      <c r="AN167" s="450">
        <v>2021</v>
      </c>
      <c r="AO167" s="442"/>
      <c r="AP167" s="451" t="s">
        <v>207</v>
      </c>
      <c r="AQ167" s="442"/>
      <c r="AR167" s="451" t="s">
        <v>207</v>
      </c>
      <c r="AS167" s="452"/>
      <c r="AT167" s="449"/>
      <c r="AU167" s="453"/>
      <c r="AV167" s="450">
        <v>2019</v>
      </c>
      <c r="AW167" s="442"/>
      <c r="AX167" s="451" t="s">
        <v>207</v>
      </c>
      <c r="AY167" s="442" t="s">
        <v>207</v>
      </c>
      <c r="AZ167" s="451" t="s">
        <v>207</v>
      </c>
      <c r="BA167" s="452"/>
      <c r="BB167" s="449" t="s">
        <v>207</v>
      </c>
      <c r="BC167" s="453" t="s">
        <v>207</v>
      </c>
      <c r="BD167" s="450">
        <v>2020</v>
      </c>
      <c r="BE167" s="442"/>
      <c r="BF167" s="451" t="s">
        <v>207</v>
      </c>
      <c r="BG167" s="442" t="s">
        <v>207</v>
      </c>
      <c r="BH167" s="451" t="s">
        <v>207</v>
      </c>
      <c r="BI167" s="452"/>
      <c r="BJ167" s="449" t="s">
        <v>207</v>
      </c>
      <c r="BK167" s="453" t="s">
        <v>207</v>
      </c>
      <c r="BL167" s="450">
        <v>2021</v>
      </c>
      <c r="BM167" s="442"/>
      <c r="BN167" s="451" t="s">
        <v>207</v>
      </c>
      <c r="BO167" s="442" t="s">
        <v>207</v>
      </c>
      <c r="BP167" s="451" t="s">
        <v>207</v>
      </c>
      <c r="BQ167" s="452"/>
      <c r="BR167" s="449" t="s">
        <v>207</v>
      </c>
      <c r="BS167" s="453" t="s">
        <v>207</v>
      </c>
      <c r="BT167" s="454" t="s">
        <v>207</v>
      </c>
      <c r="BU167" s="465" t="s">
        <v>207</v>
      </c>
      <c r="BV167" s="455" t="s">
        <v>207</v>
      </c>
      <c r="BW167" s="456"/>
      <c r="BX167" s="457">
        <v>2018</v>
      </c>
      <c r="BY167" s="441">
        <v>248</v>
      </c>
      <c r="BZ167" s="441">
        <v>248</v>
      </c>
      <c r="CA167" s="448"/>
      <c r="CB167" s="449"/>
      <c r="CC167" s="450">
        <v>2021</v>
      </c>
      <c r="CD167" s="442">
        <v>245</v>
      </c>
      <c r="CE167" s="451">
        <v>1.2</v>
      </c>
      <c r="CF167" s="442">
        <v>245</v>
      </c>
      <c r="CG167" s="451">
        <v>1.2</v>
      </c>
      <c r="CH167" s="452"/>
      <c r="CI167" s="449" t="s">
        <v>207</v>
      </c>
      <c r="CJ167" s="453"/>
      <c r="CK167" s="450">
        <v>2019</v>
      </c>
      <c r="CL167" s="442">
        <v>251</v>
      </c>
      <c r="CM167" s="451">
        <v>-1.21</v>
      </c>
      <c r="CN167" s="442">
        <v>251</v>
      </c>
      <c r="CO167" s="451">
        <v>-1.21</v>
      </c>
      <c r="CP167" s="452"/>
      <c r="CQ167" s="449" t="s">
        <v>207</v>
      </c>
      <c r="CR167" s="453" t="s">
        <v>207</v>
      </c>
      <c r="CS167" s="450">
        <v>2020</v>
      </c>
      <c r="CT167" s="442">
        <v>242</v>
      </c>
      <c r="CU167" s="451">
        <v>2.41</v>
      </c>
      <c r="CV167" s="442">
        <v>242</v>
      </c>
      <c r="CW167" s="451">
        <v>2.41</v>
      </c>
      <c r="CX167" s="452"/>
      <c r="CY167" s="449" t="s">
        <v>207</v>
      </c>
      <c r="CZ167" s="453" t="s">
        <v>207</v>
      </c>
      <c r="DA167" s="450">
        <v>2021</v>
      </c>
      <c r="DB167" s="442">
        <v>206</v>
      </c>
      <c r="DC167" s="451">
        <v>16.93</v>
      </c>
      <c r="DD167" s="442">
        <v>206</v>
      </c>
      <c r="DE167" s="451">
        <v>16.93</v>
      </c>
      <c r="DF167" s="452"/>
      <c r="DG167" s="449" t="s">
        <v>207</v>
      </c>
      <c r="DH167" s="453" t="s">
        <v>207</v>
      </c>
      <c r="DI167" s="454" t="s">
        <v>723</v>
      </c>
      <c r="DJ167" s="465" t="s">
        <v>765</v>
      </c>
      <c r="DK167" s="455" t="s">
        <v>712</v>
      </c>
      <c r="DL167" s="456"/>
    </row>
    <row r="168" spans="1:116">
      <c r="A168" s="458" t="s">
        <v>2079</v>
      </c>
      <c r="B168" s="459" t="s">
        <v>2080</v>
      </c>
      <c r="C168" s="434">
        <v>2019</v>
      </c>
      <c r="D168" s="434" t="s">
        <v>716</v>
      </c>
      <c r="E168" s="460">
        <v>1042221</v>
      </c>
      <c r="F168" s="435">
        <v>1042221</v>
      </c>
      <c r="G168" s="436">
        <v>44773</v>
      </c>
      <c r="H168" s="461" t="s">
        <v>2081</v>
      </c>
      <c r="I168" s="462" t="s">
        <v>2080</v>
      </c>
      <c r="J168" s="463" t="s">
        <v>2082</v>
      </c>
      <c r="K168" s="464" t="s">
        <v>2080</v>
      </c>
      <c r="L168" s="462" t="s">
        <v>2082</v>
      </c>
      <c r="M168" s="463" t="s">
        <v>2081</v>
      </c>
      <c r="N168" s="461" t="s">
        <v>77</v>
      </c>
      <c r="O168" s="463" t="s">
        <v>79</v>
      </c>
      <c r="P168" s="437" t="s">
        <v>719</v>
      </c>
      <c r="Q168" s="438"/>
      <c r="R168" s="438"/>
      <c r="S168" s="439"/>
      <c r="T168" s="440">
        <v>4812.9809700000005</v>
      </c>
      <c r="U168" s="441">
        <v>17</v>
      </c>
      <c r="V168" s="441">
        <v>2</v>
      </c>
      <c r="W168" s="442"/>
      <c r="X168" s="443">
        <v>2019</v>
      </c>
      <c r="Y168" s="434">
        <v>2021</v>
      </c>
      <c r="Z168" s="444">
        <v>2021</v>
      </c>
      <c r="AA168" s="445" t="s">
        <v>705</v>
      </c>
      <c r="AB168" s="463" t="s">
        <v>2083</v>
      </c>
      <c r="AC168" s="446"/>
      <c r="AD168" s="462"/>
      <c r="AE168" s="462"/>
      <c r="AF168" s="463"/>
      <c r="AG168" s="446"/>
      <c r="AH168" s="463"/>
      <c r="AI168" s="447">
        <v>2018</v>
      </c>
      <c r="AJ168" s="441">
        <v>7573</v>
      </c>
      <c r="AK168" s="441">
        <v>7435</v>
      </c>
      <c r="AL168" s="448">
        <v>52.6</v>
      </c>
      <c r="AM168" s="449" t="s">
        <v>2084</v>
      </c>
      <c r="AN168" s="450">
        <v>2021</v>
      </c>
      <c r="AO168" s="442">
        <v>7497</v>
      </c>
      <c r="AP168" s="451">
        <v>1</v>
      </c>
      <c r="AQ168" s="442">
        <v>7360</v>
      </c>
      <c r="AR168" s="451">
        <v>1</v>
      </c>
      <c r="AS168" s="452">
        <v>52.07</v>
      </c>
      <c r="AT168" s="449" t="s">
        <v>2084</v>
      </c>
      <c r="AU168" s="453">
        <v>1</v>
      </c>
      <c r="AV168" s="450">
        <v>2019</v>
      </c>
      <c r="AW168" s="442">
        <v>8229</v>
      </c>
      <c r="AX168" s="451">
        <v>-8.67</v>
      </c>
      <c r="AY168" s="442">
        <v>7953</v>
      </c>
      <c r="AZ168" s="451">
        <v>-6.97</v>
      </c>
      <c r="BA168" s="452">
        <v>51.08</v>
      </c>
      <c r="BB168" s="449" t="s">
        <v>2084</v>
      </c>
      <c r="BC168" s="453">
        <v>2.88</v>
      </c>
      <c r="BD168" s="450">
        <v>2020</v>
      </c>
      <c r="BE168" s="442">
        <v>8921</v>
      </c>
      <c r="BF168" s="451">
        <v>-17.809999999999999</v>
      </c>
      <c r="BG168" s="442">
        <v>8501</v>
      </c>
      <c r="BH168" s="451">
        <v>-14.34</v>
      </c>
      <c r="BI168" s="452">
        <v>55.56</v>
      </c>
      <c r="BJ168" s="449" t="s">
        <v>2084</v>
      </c>
      <c r="BK168" s="453">
        <v>-5.63</v>
      </c>
      <c r="BL168" s="450">
        <v>2021</v>
      </c>
      <c r="BM168" s="442">
        <v>8513</v>
      </c>
      <c r="BN168" s="451">
        <v>-12.42</v>
      </c>
      <c r="BO168" s="442">
        <v>8461</v>
      </c>
      <c r="BP168" s="451">
        <v>-13.8</v>
      </c>
      <c r="BQ168" s="452">
        <v>55.46</v>
      </c>
      <c r="BR168" s="449" t="s">
        <v>2084</v>
      </c>
      <c r="BS168" s="453">
        <v>-5.44</v>
      </c>
      <c r="BT168" s="454" t="s">
        <v>710</v>
      </c>
      <c r="BU168" s="465" t="s">
        <v>765</v>
      </c>
      <c r="BV168" s="455" t="s">
        <v>733</v>
      </c>
      <c r="BW168" s="456" t="s">
        <v>2085</v>
      </c>
      <c r="BX168" s="457">
        <v>2018</v>
      </c>
      <c r="BY168" s="441"/>
      <c r="BZ168" s="441"/>
      <c r="CA168" s="448"/>
      <c r="CB168" s="449"/>
      <c r="CC168" s="450">
        <v>2021</v>
      </c>
      <c r="CD168" s="442"/>
      <c r="CE168" s="451" t="s">
        <v>207</v>
      </c>
      <c r="CF168" s="442"/>
      <c r="CG168" s="451" t="s">
        <v>207</v>
      </c>
      <c r="CH168" s="452"/>
      <c r="CI168" s="449" t="s">
        <v>207</v>
      </c>
      <c r="CJ168" s="453"/>
      <c r="CK168" s="450">
        <v>2019</v>
      </c>
      <c r="CL168" s="442"/>
      <c r="CM168" s="451" t="s">
        <v>207</v>
      </c>
      <c r="CN168" s="442" t="s">
        <v>207</v>
      </c>
      <c r="CO168" s="451" t="s">
        <v>207</v>
      </c>
      <c r="CP168" s="452"/>
      <c r="CQ168" s="449" t="s">
        <v>207</v>
      </c>
      <c r="CR168" s="453" t="s">
        <v>207</v>
      </c>
      <c r="CS168" s="450">
        <v>2020</v>
      </c>
      <c r="CT168" s="442"/>
      <c r="CU168" s="451" t="s">
        <v>207</v>
      </c>
      <c r="CV168" s="442" t="s">
        <v>207</v>
      </c>
      <c r="CW168" s="451" t="s">
        <v>207</v>
      </c>
      <c r="CX168" s="452"/>
      <c r="CY168" s="449" t="s">
        <v>207</v>
      </c>
      <c r="CZ168" s="453" t="s">
        <v>207</v>
      </c>
      <c r="DA168" s="450">
        <v>2021</v>
      </c>
      <c r="DB168" s="442"/>
      <c r="DC168" s="451" t="s">
        <v>207</v>
      </c>
      <c r="DD168" s="442" t="s">
        <v>207</v>
      </c>
      <c r="DE168" s="451" t="s">
        <v>207</v>
      </c>
      <c r="DF168" s="452"/>
      <c r="DG168" s="449" t="s">
        <v>207</v>
      </c>
      <c r="DH168" s="453" t="s">
        <v>207</v>
      </c>
      <c r="DI168" s="454" t="s">
        <v>207</v>
      </c>
      <c r="DJ168" s="465" t="s">
        <v>207</v>
      </c>
      <c r="DK168" s="455" t="s">
        <v>207</v>
      </c>
      <c r="DL168" s="456"/>
    </row>
    <row r="169" spans="1:116">
      <c r="A169" s="458" t="s">
        <v>2086</v>
      </c>
      <c r="B169" s="459" t="s">
        <v>2087</v>
      </c>
      <c r="C169" s="434">
        <v>2019</v>
      </c>
      <c r="D169" s="434" t="s">
        <v>716</v>
      </c>
      <c r="E169" s="460">
        <v>1037222</v>
      </c>
      <c r="F169" s="435">
        <v>1037222</v>
      </c>
      <c r="G169" s="436">
        <v>44770</v>
      </c>
      <c r="H169" s="461" t="s">
        <v>2088</v>
      </c>
      <c r="I169" s="462" t="s">
        <v>2087</v>
      </c>
      <c r="J169" s="463" t="s">
        <v>2089</v>
      </c>
      <c r="K169" s="464" t="s">
        <v>2087</v>
      </c>
      <c r="L169" s="462" t="s">
        <v>2089</v>
      </c>
      <c r="M169" s="463" t="s">
        <v>2088</v>
      </c>
      <c r="N169" s="461" t="s">
        <v>42</v>
      </c>
      <c r="O169" s="463" t="s">
        <v>43</v>
      </c>
      <c r="P169" s="437" t="s">
        <v>719</v>
      </c>
      <c r="Q169" s="438"/>
      <c r="R169" s="438"/>
      <c r="S169" s="439"/>
      <c r="T169" s="440">
        <v>24403.741130585997</v>
      </c>
      <c r="U169" s="441">
        <v>3</v>
      </c>
      <c r="V169" s="441">
        <v>3</v>
      </c>
      <c r="W169" s="442"/>
      <c r="X169" s="443">
        <v>2019</v>
      </c>
      <c r="Y169" s="434">
        <v>2021</v>
      </c>
      <c r="Z169" s="444">
        <v>2021</v>
      </c>
      <c r="AA169" s="445" t="s">
        <v>705</v>
      </c>
      <c r="AB169" s="463" t="s">
        <v>2090</v>
      </c>
      <c r="AC169" s="446"/>
      <c r="AD169" s="462"/>
      <c r="AE169" s="462"/>
      <c r="AF169" s="463"/>
      <c r="AG169" s="446"/>
      <c r="AH169" s="463"/>
      <c r="AI169" s="447">
        <v>2018</v>
      </c>
      <c r="AJ169" s="441">
        <v>48282</v>
      </c>
      <c r="AK169" s="441">
        <v>47877</v>
      </c>
      <c r="AL169" s="448">
        <v>0.71</v>
      </c>
      <c r="AM169" s="449" t="s">
        <v>842</v>
      </c>
      <c r="AN169" s="450">
        <v>2021</v>
      </c>
      <c r="AO169" s="442">
        <v>47799</v>
      </c>
      <c r="AP169" s="451">
        <v>1</v>
      </c>
      <c r="AQ169" s="442">
        <v>47398</v>
      </c>
      <c r="AR169" s="451">
        <v>1</v>
      </c>
      <c r="AS169" s="452">
        <v>0.68869999999999998</v>
      </c>
      <c r="AT169" s="449" t="s">
        <v>842</v>
      </c>
      <c r="AU169" s="453">
        <v>3</v>
      </c>
      <c r="AV169" s="450">
        <v>2019</v>
      </c>
      <c r="AW169" s="442">
        <v>49193</v>
      </c>
      <c r="AX169" s="451">
        <v>-1.89</v>
      </c>
      <c r="AY169" s="442">
        <v>47026</v>
      </c>
      <c r="AZ169" s="451">
        <v>1.77</v>
      </c>
      <c r="BA169" s="452">
        <v>0.81</v>
      </c>
      <c r="BB169" s="449" t="s">
        <v>842</v>
      </c>
      <c r="BC169" s="453">
        <v>-14.09</v>
      </c>
      <c r="BD169" s="450">
        <v>2020</v>
      </c>
      <c r="BE169" s="442">
        <v>46853</v>
      </c>
      <c r="BF169" s="451">
        <v>2.95</v>
      </c>
      <c r="BG169" s="442">
        <v>43509</v>
      </c>
      <c r="BH169" s="451">
        <v>9.1199999999999992</v>
      </c>
      <c r="BI169" s="452">
        <v>0.88</v>
      </c>
      <c r="BJ169" s="449" t="s">
        <v>842</v>
      </c>
      <c r="BK169" s="453">
        <v>-23.95</v>
      </c>
      <c r="BL169" s="450">
        <v>2021</v>
      </c>
      <c r="BM169" s="442">
        <v>43669</v>
      </c>
      <c r="BN169" s="451">
        <v>9.5500000000000007</v>
      </c>
      <c r="BO169" s="442">
        <v>43278</v>
      </c>
      <c r="BP169" s="451">
        <v>9.6</v>
      </c>
      <c r="BQ169" s="452">
        <v>0.83</v>
      </c>
      <c r="BR169" s="449" t="s">
        <v>842</v>
      </c>
      <c r="BS169" s="453">
        <v>-16.91</v>
      </c>
      <c r="BT169" s="454" t="s">
        <v>723</v>
      </c>
      <c r="BU169" s="465" t="s">
        <v>765</v>
      </c>
      <c r="BV169" s="455" t="s">
        <v>724</v>
      </c>
      <c r="BW169" s="456" t="s">
        <v>2091</v>
      </c>
      <c r="BX169" s="457">
        <v>2018</v>
      </c>
      <c r="BY169" s="441"/>
      <c r="BZ169" s="441"/>
      <c r="CA169" s="448"/>
      <c r="CB169" s="449"/>
      <c r="CC169" s="450">
        <v>2021</v>
      </c>
      <c r="CD169" s="442"/>
      <c r="CE169" s="451" t="s">
        <v>207</v>
      </c>
      <c r="CF169" s="442"/>
      <c r="CG169" s="451" t="s">
        <v>207</v>
      </c>
      <c r="CH169" s="452"/>
      <c r="CI169" s="449" t="s">
        <v>207</v>
      </c>
      <c r="CJ169" s="453"/>
      <c r="CK169" s="450">
        <v>2019</v>
      </c>
      <c r="CL169" s="442"/>
      <c r="CM169" s="451" t="s">
        <v>207</v>
      </c>
      <c r="CN169" s="442" t="s">
        <v>207</v>
      </c>
      <c r="CO169" s="451" t="s">
        <v>207</v>
      </c>
      <c r="CP169" s="452"/>
      <c r="CQ169" s="449" t="s">
        <v>207</v>
      </c>
      <c r="CR169" s="453" t="s">
        <v>207</v>
      </c>
      <c r="CS169" s="450">
        <v>2020</v>
      </c>
      <c r="CT169" s="442"/>
      <c r="CU169" s="451" t="s">
        <v>207</v>
      </c>
      <c r="CV169" s="442" t="s">
        <v>207</v>
      </c>
      <c r="CW169" s="451" t="s">
        <v>207</v>
      </c>
      <c r="CX169" s="452"/>
      <c r="CY169" s="449" t="s">
        <v>207</v>
      </c>
      <c r="CZ169" s="453" t="s">
        <v>207</v>
      </c>
      <c r="DA169" s="450">
        <v>2021</v>
      </c>
      <c r="DB169" s="442"/>
      <c r="DC169" s="451" t="s">
        <v>207</v>
      </c>
      <c r="DD169" s="442" t="s">
        <v>207</v>
      </c>
      <c r="DE169" s="451" t="s">
        <v>207</v>
      </c>
      <c r="DF169" s="452"/>
      <c r="DG169" s="449" t="s">
        <v>207</v>
      </c>
      <c r="DH169" s="453" t="s">
        <v>207</v>
      </c>
      <c r="DI169" s="454" t="s">
        <v>207</v>
      </c>
      <c r="DJ169" s="465" t="s">
        <v>207</v>
      </c>
      <c r="DK169" s="455" t="s">
        <v>207</v>
      </c>
      <c r="DL169" s="456"/>
    </row>
    <row r="170" spans="1:116">
      <c r="A170" s="458" t="s">
        <v>2092</v>
      </c>
      <c r="B170" s="459" t="s">
        <v>2093</v>
      </c>
      <c r="C170" s="434">
        <v>2019</v>
      </c>
      <c r="D170" s="434" t="s">
        <v>716</v>
      </c>
      <c r="E170" s="460">
        <v>1036223</v>
      </c>
      <c r="F170" s="435">
        <v>1036223</v>
      </c>
      <c r="G170" s="436">
        <v>44763</v>
      </c>
      <c r="H170" s="461" t="s">
        <v>2094</v>
      </c>
      <c r="I170" s="462" t="s">
        <v>2093</v>
      </c>
      <c r="J170" s="463" t="s">
        <v>2095</v>
      </c>
      <c r="K170" s="464" t="s">
        <v>2093</v>
      </c>
      <c r="L170" s="462" t="s">
        <v>2096</v>
      </c>
      <c r="M170" s="463" t="s">
        <v>2094</v>
      </c>
      <c r="N170" s="461" t="s">
        <v>37</v>
      </c>
      <c r="O170" s="463" t="s">
        <v>41</v>
      </c>
      <c r="P170" s="437" t="s">
        <v>719</v>
      </c>
      <c r="Q170" s="438"/>
      <c r="R170" s="438"/>
      <c r="S170" s="439"/>
      <c r="T170" s="440">
        <v>2138.7826320539998</v>
      </c>
      <c r="U170" s="441">
        <v>29</v>
      </c>
      <c r="V170" s="441">
        <v>1</v>
      </c>
      <c r="W170" s="442"/>
      <c r="X170" s="443">
        <v>2019</v>
      </c>
      <c r="Y170" s="434">
        <v>2021</v>
      </c>
      <c r="Z170" s="444">
        <v>2021</v>
      </c>
      <c r="AA170" s="445"/>
      <c r="AB170" s="463"/>
      <c r="AC170" s="446" t="s">
        <v>705</v>
      </c>
      <c r="AD170" s="462" t="s">
        <v>2097</v>
      </c>
      <c r="AE170" s="462" t="s">
        <v>2094</v>
      </c>
      <c r="AF170" s="463" t="s">
        <v>2098</v>
      </c>
      <c r="AG170" s="446"/>
      <c r="AH170" s="463" t="s">
        <v>2099</v>
      </c>
      <c r="AI170" s="447">
        <v>2018</v>
      </c>
      <c r="AJ170" s="441">
        <v>4135</v>
      </c>
      <c r="AK170" s="441">
        <v>4023</v>
      </c>
      <c r="AL170" s="448"/>
      <c r="AM170" s="449"/>
      <c r="AN170" s="450">
        <v>2021</v>
      </c>
      <c r="AO170" s="442">
        <v>4010</v>
      </c>
      <c r="AP170" s="451">
        <v>3.02</v>
      </c>
      <c r="AQ170" s="442">
        <v>3902</v>
      </c>
      <c r="AR170" s="451">
        <v>3</v>
      </c>
      <c r="AS170" s="452"/>
      <c r="AT170" s="449"/>
      <c r="AU170" s="453"/>
      <c r="AV170" s="450">
        <v>2019</v>
      </c>
      <c r="AW170" s="442">
        <v>4160</v>
      </c>
      <c r="AX170" s="451">
        <v>-0.61</v>
      </c>
      <c r="AY170" s="442">
        <v>3990</v>
      </c>
      <c r="AZ170" s="451">
        <v>0.82</v>
      </c>
      <c r="BA170" s="452"/>
      <c r="BB170" s="449" t="s">
        <v>207</v>
      </c>
      <c r="BC170" s="453" t="s">
        <v>207</v>
      </c>
      <c r="BD170" s="450">
        <v>2020</v>
      </c>
      <c r="BE170" s="442">
        <v>4008</v>
      </c>
      <c r="BF170" s="451">
        <v>3.07</v>
      </c>
      <c r="BG170" s="442">
        <v>3740</v>
      </c>
      <c r="BH170" s="451">
        <v>7.03</v>
      </c>
      <c r="BI170" s="452"/>
      <c r="BJ170" s="449" t="s">
        <v>207</v>
      </c>
      <c r="BK170" s="453" t="s">
        <v>207</v>
      </c>
      <c r="BL170" s="450">
        <v>2021</v>
      </c>
      <c r="BM170" s="442">
        <v>3814</v>
      </c>
      <c r="BN170" s="451">
        <v>7.76</v>
      </c>
      <c r="BO170" s="442">
        <v>3763</v>
      </c>
      <c r="BP170" s="451">
        <v>6.46</v>
      </c>
      <c r="BQ170" s="452" t="s">
        <v>207</v>
      </c>
      <c r="BR170" s="449" t="s">
        <v>207</v>
      </c>
      <c r="BS170" s="453" t="s">
        <v>207</v>
      </c>
      <c r="BT170" s="454" t="s">
        <v>723</v>
      </c>
      <c r="BU170" s="465" t="s">
        <v>765</v>
      </c>
      <c r="BV170" s="455" t="s">
        <v>724</v>
      </c>
      <c r="BW170" s="456" t="s">
        <v>2100</v>
      </c>
      <c r="BX170" s="457">
        <v>2018</v>
      </c>
      <c r="BY170" s="441"/>
      <c r="BZ170" s="441"/>
      <c r="CA170" s="448"/>
      <c r="CB170" s="449"/>
      <c r="CC170" s="450">
        <v>2021</v>
      </c>
      <c r="CD170" s="442"/>
      <c r="CE170" s="451" t="s">
        <v>207</v>
      </c>
      <c r="CF170" s="442"/>
      <c r="CG170" s="451" t="s">
        <v>207</v>
      </c>
      <c r="CH170" s="452"/>
      <c r="CI170" s="449" t="s">
        <v>207</v>
      </c>
      <c r="CJ170" s="453"/>
      <c r="CK170" s="450">
        <v>2019</v>
      </c>
      <c r="CL170" s="442"/>
      <c r="CM170" s="451" t="s">
        <v>207</v>
      </c>
      <c r="CN170" s="442" t="s">
        <v>207</v>
      </c>
      <c r="CO170" s="451" t="s">
        <v>207</v>
      </c>
      <c r="CP170" s="452"/>
      <c r="CQ170" s="449" t="s">
        <v>207</v>
      </c>
      <c r="CR170" s="453" t="s">
        <v>207</v>
      </c>
      <c r="CS170" s="450">
        <v>2020</v>
      </c>
      <c r="CT170" s="442"/>
      <c r="CU170" s="451" t="s">
        <v>207</v>
      </c>
      <c r="CV170" s="442" t="s">
        <v>207</v>
      </c>
      <c r="CW170" s="451" t="s">
        <v>207</v>
      </c>
      <c r="CX170" s="452"/>
      <c r="CY170" s="449" t="s">
        <v>207</v>
      </c>
      <c r="CZ170" s="453" t="s">
        <v>207</v>
      </c>
      <c r="DA170" s="450">
        <v>2021</v>
      </c>
      <c r="DB170" s="442"/>
      <c r="DC170" s="451" t="s">
        <v>207</v>
      </c>
      <c r="DD170" s="442" t="s">
        <v>207</v>
      </c>
      <c r="DE170" s="451" t="s">
        <v>207</v>
      </c>
      <c r="DF170" s="452"/>
      <c r="DG170" s="449" t="s">
        <v>207</v>
      </c>
      <c r="DH170" s="453" t="s">
        <v>207</v>
      </c>
      <c r="DI170" s="454" t="s">
        <v>207</v>
      </c>
      <c r="DJ170" s="465" t="s">
        <v>207</v>
      </c>
      <c r="DK170" s="455" t="s">
        <v>207</v>
      </c>
      <c r="DL170" s="456"/>
    </row>
    <row r="171" spans="1:116">
      <c r="A171" s="458" t="s">
        <v>2101</v>
      </c>
      <c r="B171" s="459" t="s">
        <v>2102</v>
      </c>
      <c r="C171" s="434">
        <v>2019</v>
      </c>
      <c r="D171" s="434" t="s">
        <v>716</v>
      </c>
      <c r="E171" s="460">
        <v>1010224</v>
      </c>
      <c r="F171" s="435">
        <v>1010224</v>
      </c>
      <c r="G171" s="436">
        <v>44766</v>
      </c>
      <c r="H171" s="461" t="s">
        <v>2103</v>
      </c>
      <c r="I171" s="462" t="s">
        <v>2102</v>
      </c>
      <c r="J171" s="463" t="s">
        <v>2104</v>
      </c>
      <c r="K171" s="464" t="s">
        <v>2102</v>
      </c>
      <c r="L171" s="462" t="s">
        <v>2105</v>
      </c>
      <c r="M171" s="463" t="s">
        <v>2106</v>
      </c>
      <c r="N171" s="461" t="s">
        <v>12</v>
      </c>
      <c r="O171" s="463" t="s">
        <v>14</v>
      </c>
      <c r="P171" s="437" t="s">
        <v>719</v>
      </c>
      <c r="Q171" s="438"/>
      <c r="R171" s="438"/>
      <c r="S171" s="439"/>
      <c r="T171" s="440">
        <v>25732.431863999998</v>
      </c>
      <c r="U171" s="441">
        <v>2</v>
      </c>
      <c r="V171" s="441">
        <v>1</v>
      </c>
      <c r="W171" s="442"/>
      <c r="X171" s="443">
        <v>2019</v>
      </c>
      <c r="Y171" s="434">
        <v>2021</v>
      </c>
      <c r="Z171" s="444">
        <v>2021</v>
      </c>
      <c r="AA171" s="445"/>
      <c r="AB171" s="463"/>
      <c r="AC171" s="446" t="s">
        <v>705</v>
      </c>
      <c r="AD171" s="462" t="s">
        <v>2107</v>
      </c>
      <c r="AE171" s="462" t="s">
        <v>2103</v>
      </c>
      <c r="AF171" s="463" t="s">
        <v>2108</v>
      </c>
      <c r="AG171" s="446"/>
      <c r="AH171" s="463"/>
      <c r="AI171" s="447">
        <v>2018</v>
      </c>
      <c r="AJ171" s="441">
        <v>26825</v>
      </c>
      <c r="AK171" s="441">
        <v>26825</v>
      </c>
      <c r="AL171" s="448">
        <v>88.84</v>
      </c>
      <c r="AM171" s="449" t="s">
        <v>2109</v>
      </c>
      <c r="AN171" s="450">
        <v>2021</v>
      </c>
      <c r="AO171" s="442">
        <v>26028</v>
      </c>
      <c r="AP171" s="451">
        <v>2.97</v>
      </c>
      <c r="AQ171" s="442">
        <v>26028</v>
      </c>
      <c r="AR171" s="451">
        <v>2.97</v>
      </c>
      <c r="AS171" s="452">
        <v>86.2</v>
      </c>
      <c r="AT171" s="449" t="s">
        <v>2109</v>
      </c>
      <c r="AU171" s="453">
        <v>2.97</v>
      </c>
      <c r="AV171" s="450">
        <v>2019</v>
      </c>
      <c r="AW171" s="442">
        <v>28128</v>
      </c>
      <c r="AX171" s="451">
        <v>-4.8600000000000003</v>
      </c>
      <c r="AY171" s="442">
        <v>28128</v>
      </c>
      <c r="AZ171" s="451">
        <v>-4.8600000000000003</v>
      </c>
      <c r="BA171" s="452">
        <v>93.5</v>
      </c>
      <c r="BB171" s="449" t="s">
        <v>2109</v>
      </c>
      <c r="BC171" s="453">
        <v>-5.25</v>
      </c>
      <c r="BD171" s="450">
        <v>2020</v>
      </c>
      <c r="BE171" s="442">
        <v>26807</v>
      </c>
      <c r="BF171" s="451">
        <v>0.06</v>
      </c>
      <c r="BG171" s="442">
        <v>26805</v>
      </c>
      <c r="BH171" s="451">
        <v>7.0000000000000007E-2</v>
      </c>
      <c r="BI171" s="452">
        <v>91.8</v>
      </c>
      <c r="BJ171" s="449" t="s">
        <v>2109</v>
      </c>
      <c r="BK171" s="453">
        <v>-3.34</v>
      </c>
      <c r="BL171" s="450">
        <v>2021</v>
      </c>
      <c r="BM171" s="442">
        <v>23959</v>
      </c>
      <c r="BN171" s="451">
        <v>10.68</v>
      </c>
      <c r="BO171" s="442">
        <v>23890</v>
      </c>
      <c r="BP171" s="451">
        <v>10.94</v>
      </c>
      <c r="BQ171" s="452">
        <v>84.13</v>
      </c>
      <c r="BR171" s="449" t="s">
        <v>2109</v>
      </c>
      <c r="BS171" s="453">
        <v>5.3</v>
      </c>
      <c r="BT171" s="454" t="s">
        <v>755</v>
      </c>
      <c r="BU171" s="465" t="s">
        <v>765</v>
      </c>
      <c r="BV171" s="455" t="s">
        <v>724</v>
      </c>
      <c r="BW171" s="456"/>
      <c r="BX171" s="457">
        <v>2018</v>
      </c>
      <c r="BY171" s="441"/>
      <c r="BZ171" s="441"/>
      <c r="CA171" s="448"/>
      <c r="CB171" s="449"/>
      <c r="CC171" s="450">
        <v>2021</v>
      </c>
      <c r="CD171" s="442"/>
      <c r="CE171" s="451" t="s">
        <v>207</v>
      </c>
      <c r="CF171" s="442"/>
      <c r="CG171" s="451" t="s">
        <v>207</v>
      </c>
      <c r="CH171" s="452"/>
      <c r="CI171" s="449" t="s">
        <v>207</v>
      </c>
      <c r="CJ171" s="453"/>
      <c r="CK171" s="450">
        <v>2019</v>
      </c>
      <c r="CL171" s="442"/>
      <c r="CM171" s="451" t="s">
        <v>207</v>
      </c>
      <c r="CN171" s="442" t="s">
        <v>207</v>
      </c>
      <c r="CO171" s="451" t="s">
        <v>207</v>
      </c>
      <c r="CP171" s="452"/>
      <c r="CQ171" s="449" t="s">
        <v>207</v>
      </c>
      <c r="CR171" s="453" t="s">
        <v>207</v>
      </c>
      <c r="CS171" s="450">
        <v>2020</v>
      </c>
      <c r="CT171" s="442"/>
      <c r="CU171" s="451" t="s">
        <v>207</v>
      </c>
      <c r="CV171" s="442" t="s">
        <v>207</v>
      </c>
      <c r="CW171" s="451" t="s">
        <v>207</v>
      </c>
      <c r="CX171" s="452"/>
      <c r="CY171" s="449" t="s">
        <v>207</v>
      </c>
      <c r="CZ171" s="453" t="s">
        <v>207</v>
      </c>
      <c r="DA171" s="450">
        <v>2021</v>
      </c>
      <c r="DB171" s="442"/>
      <c r="DC171" s="451" t="s">
        <v>207</v>
      </c>
      <c r="DD171" s="442" t="s">
        <v>207</v>
      </c>
      <c r="DE171" s="451" t="s">
        <v>207</v>
      </c>
      <c r="DF171" s="452"/>
      <c r="DG171" s="449" t="s">
        <v>207</v>
      </c>
      <c r="DH171" s="453" t="s">
        <v>207</v>
      </c>
      <c r="DI171" s="454" t="s">
        <v>207</v>
      </c>
      <c r="DJ171" s="465" t="s">
        <v>207</v>
      </c>
      <c r="DK171" s="455" t="s">
        <v>207</v>
      </c>
      <c r="DL171" s="456"/>
    </row>
    <row r="172" spans="1:116">
      <c r="A172" s="458" t="s">
        <v>2110</v>
      </c>
      <c r="B172" s="459" t="s">
        <v>2111</v>
      </c>
      <c r="C172" s="434">
        <v>2019</v>
      </c>
      <c r="D172" s="434" t="s">
        <v>979</v>
      </c>
      <c r="E172" s="460">
        <v>1359226</v>
      </c>
      <c r="F172" s="435">
        <v>1359226</v>
      </c>
      <c r="G172" s="436">
        <v>44773</v>
      </c>
      <c r="H172" s="461" t="s">
        <v>2112</v>
      </c>
      <c r="I172" s="462" t="s">
        <v>2111</v>
      </c>
      <c r="J172" s="463" t="s">
        <v>1298</v>
      </c>
      <c r="K172" s="464" t="s">
        <v>2111</v>
      </c>
      <c r="L172" s="462" t="s">
        <v>2113</v>
      </c>
      <c r="M172" s="463" t="s">
        <v>2112</v>
      </c>
      <c r="N172" s="461" t="s">
        <v>57</v>
      </c>
      <c r="O172" s="463" t="s">
        <v>68</v>
      </c>
      <c r="P172" s="437" t="s">
        <v>719</v>
      </c>
      <c r="Q172" s="438"/>
      <c r="R172" s="438" t="s">
        <v>753</v>
      </c>
      <c r="S172" s="439"/>
      <c r="T172" s="440">
        <v>1537.07852163558</v>
      </c>
      <c r="U172" s="441">
        <v>36</v>
      </c>
      <c r="V172" s="441">
        <v>0</v>
      </c>
      <c r="W172" s="442">
        <v>401</v>
      </c>
      <c r="X172" s="443">
        <v>2019</v>
      </c>
      <c r="Y172" s="434">
        <v>2021</v>
      </c>
      <c r="Z172" s="444">
        <v>2021</v>
      </c>
      <c r="AA172" s="445"/>
      <c r="AB172" s="463"/>
      <c r="AC172" s="446" t="s">
        <v>705</v>
      </c>
      <c r="AD172" s="462" t="s">
        <v>2114</v>
      </c>
      <c r="AE172" s="462" t="s">
        <v>2115</v>
      </c>
      <c r="AF172" s="463" t="s">
        <v>1011</v>
      </c>
      <c r="AG172" s="446"/>
      <c r="AH172" s="463"/>
      <c r="AI172" s="447">
        <v>2018</v>
      </c>
      <c r="AJ172" s="441">
        <v>2861</v>
      </c>
      <c r="AK172" s="441">
        <v>2784</v>
      </c>
      <c r="AL172" s="448"/>
      <c r="AM172" s="449"/>
      <c r="AN172" s="450">
        <v>2021</v>
      </c>
      <c r="AO172" s="442">
        <v>2775</v>
      </c>
      <c r="AP172" s="451">
        <v>3</v>
      </c>
      <c r="AQ172" s="442">
        <v>2700</v>
      </c>
      <c r="AR172" s="451">
        <v>3.01</v>
      </c>
      <c r="AS172" s="452"/>
      <c r="AT172" s="449"/>
      <c r="AU172" s="453"/>
      <c r="AV172" s="450">
        <v>2019</v>
      </c>
      <c r="AW172" s="442">
        <v>2763</v>
      </c>
      <c r="AX172" s="451">
        <v>3.42</v>
      </c>
      <c r="AY172" s="442">
        <v>2654</v>
      </c>
      <c r="AZ172" s="451">
        <v>4.66</v>
      </c>
      <c r="BA172" s="452"/>
      <c r="BB172" s="449" t="s">
        <v>207</v>
      </c>
      <c r="BC172" s="453" t="s">
        <v>207</v>
      </c>
      <c r="BD172" s="450">
        <v>2020</v>
      </c>
      <c r="BE172" s="442">
        <v>2858</v>
      </c>
      <c r="BF172" s="451">
        <v>0.1</v>
      </c>
      <c r="BG172" s="442">
        <v>2666</v>
      </c>
      <c r="BH172" s="451">
        <v>4.2300000000000004</v>
      </c>
      <c r="BI172" s="452"/>
      <c r="BJ172" s="449" t="s">
        <v>207</v>
      </c>
      <c r="BK172" s="453" t="s">
        <v>207</v>
      </c>
      <c r="BL172" s="450">
        <v>2021</v>
      </c>
      <c r="BM172" s="442">
        <v>2706</v>
      </c>
      <c r="BN172" s="451">
        <v>5.41</v>
      </c>
      <c r="BO172" s="442">
        <v>2684</v>
      </c>
      <c r="BP172" s="451">
        <v>3.59</v>
      </c>
      <c r="BQ172" s="452"/>
      <c r="BR172" s="449" t="s">
        <v>207</v>
      </c>
      <c r="BS172" s="453" t="s">
        <v>207</v>
      </c>
      <c r="BT172" s="454" t="s">
        <v>723</v>
      </c>
      <c r="BU172" s="465" t="s">
        <v>765</v>
      </c>
      <c r="BV172" s="455" t="s">
        <v>724</v>
      </c>
      <c r="BW172" s="456"/>
      <c r="BX172" s="457">
        <v>2018</v>
      </c>
      <c r="BY172" s="441">
        <v>617</v>
      </c>
      <c r="BZ172" s="441">
        <v>617</v>
      </c>
      <c r="CA172" s="448"/>
      <c r="CB172" s="449"/>
      <c r="CC172" s="450">
        <v>2021</v>
      </c>
      <c r="CD172" s="442">
        <v>599</v>
      </c>
      <c r="CE172" s="451">
        <v>2.91</v>
      </c>
      <c r="CF172" s="442">
        <v>599</v>
      </c>
      <c r="CG172" s="451">
        <v>2.91</v>
      </c>
      <c r="CH172" s="452"/>
      <c r="CI172" s="449" t="s">
        <v>207</v>
      </c>
      <c r="CJ172" s="453"/>
      <c r="CK172" s="450">
        <v>2019</v>
      </c>
      <c r="CL172" s="442">
        <v>553</v>
      </c>
      <c r="CM172" s="451">
        <v>10.37</v>
      </c>
      <c r="CN172" s="442">
        <v>553</v>
      </c>
      <c r="CO172" s="451">
        <v>10.37</v>
      </c>
      <c r="CP172" s="452"/>
      <c r="CQ172" s="449" t="s">
        <v>207</v>
      </c>
      <c r="CR172" s="453" t="s">
        <v>207</v>
      </c>
      <c r="CS172" s="450">
        <v>2020</v>
      </c>
      <c r="CT172" s="442">
        <v>479</v>
      </c>
      <c r="CU172" s="451">
        <v>22.36</v>
      </c>
      <c r="CV172" s="442">
        <v>479</v>
      </c>
      <c r="CW172" s="451">
        <v>22.36</v>
      </c>
      <c r="CX172" s="452"/>
      <c r="CY172" s="449" t="s">
        <v>207</v>
      </c>
      <c r="CZ172" s="453" t="s">
        <v>207</v>
      </c>
      <c r="DA172" s="450">
        <v>2021</v>
      </c>
      <c r="DB172" s="442">
        <v>545</v>
      </c>
      <c r="DC172" s="451">
        <v>11.66</v>
      </c>
      <c r="DD172" s="442">
        <v>545</v>
      </c>
      <c r="DE172" s="451">
        <v>11.66</v>
      </c>
      <c r="DF172" s="452"/>
      <c r="DG172" s="449" t="s">
        <v>207</v>
      </c>
      <c r="DH172" s="453" t="s">
        <v>207</v>
      </c>
      <c r="DI172" s="454" t="s">
        <v>723</v>
      </c>
      <c r="DJ172" s="465" t="s">
        <v>765</v>
      </c>
      <c r="DK172" s="455" t="s">
        <v>724</v>
      </c>
      <c r="DL172" s="456"/>
    </row>
    <row r="173" spans="1:116">
      <c r="A173" s="458" t="s">
        <v>2116</v>
      </c>
      <c r="B173" s="459" t="s">
        <v>2117</v>
      </c>
      <c r="C173" s="434">
        <v>2019</v>
      </c>
      <c r="D173" s="434" t="s">
        <v>716</v>
      </c>
      <c r="E173" s="460">
        <v>1078227</v>
      </c>
      <c r="F173" s="435">
        <v>1078227</v>
      </c>
      <c r="G173" s="436">
        <v>44767</v>
      </c>
      <c r="H173" s="461" t="s">
        <v>2118</v>
      </c>
      <c r="I173" s="462" t="s">
        <v>2117</v>
      </c>
      <c r="J173" s="463" t="s">
        <v>2119</v>
      </c>
      <c r="K173" s="464" t="s">
        <v>2117</v>
      </c>
      <c r="L173" s="462" t="s">
        <v>2119</v>
      </c>
      <c r="M173" s="463" t="s">
        <v>2120</v>
      </c>
      <c r="N173" s="461" t="s">
        <v>90</v>
      </c>
      <c r="O173" s="463" t="s">
        <v>2121</v>
      </c>
      <c r="P173" s="437" t="s">
        <v>719</v>
      </c>
      <c r="Q173" s="438"/>
      <c r="R173" s="438"/>
      <c r="S173" s="439"/>
      <c r="T173" s="440">
        <v>1810.3475579999999</v>
      </c>
      <c r="U173" s="441">
        <v>1</v>
      </c>
      <c r="V173" s="441">
        <v>1</v>
      </c>
      <c r="W173" s="442"/>
      <c r="X173" s="443">
        <v>2019</v>
      </c>
      <c r="Y173" s="434">
        <v>2021</v>
      </c>
      <c r="Z173" s="444">
        <v>2021</v>
      </c>
      <c r="AA173" s="445"/>
      <c r="AB173" s="463"/>
      <c r="AC173" s="446" t="s">
        <v>705</v>
      </c>
      <c r="AD173" s="462" t="s">
        <v>2122</v>
      </c>
      <c r="AE173" s="462" t="s">
        <v>2120</v>
      </c>
      <c r="AF173" s="463" t="s">
        <v>2123</v>
      </c>
      <c r="AG173" s="446"/>
      <c r="AH173" s="463"/>
      <c r="AI173" s="447">
        <v>2018</v>
      </c>
      <c r="AJ173" s="441">
        <v>4357</v>
      </c>
      <c r="AK173" s="441">
        <v>4301</v>
      </c>
      <c r="AL173" s="448">
        <v>7.81</v>
      </c>
      <c r="AM173" s="449" t="s">
        <v>1627</v>
      </c>
      <c r="AN173" s="450">
        <v>2021</v>
      </c>
      <c r="AO173" s="442">
        <v>4226</v>
      </c>
      <c r="AP173" s="451">
        <v>3</v>
      </c>
      <c r="AQ173" s="442">
        <v>4171</v>
      </c>
      <c r="AR173" s="451">
        <v>3.02</v>
      </c>
      <c r="AS173" s="452">
        <v>7.58</v>
      </c>
      <c r="AT173" s="449" t="s">
        <v>1627</v>
      </c>
      <c r="AU173" s="453">
        <v>2.94</v>
      </c>
      <c r="AV173" s="450">
        <v>2019</v>
      </c>
      <c r="AW173" s="442">
        <v>4289</v>
      </c>
      <c r="AX173" s="451">
        <v>1.56</v>
      </c>
      <c r="AY173" s="442">
        <v>4214</v>
      </c>
      <c r="AZ173" s="451">
        <v>2.02</v>
      </c>
      <c r="BA173" s="452">
        <v>7.72</v>
      </c>
      <c r="BB173" s="449" t="s">
        <v>1627</v>
      </c>
      <c r="BC173" s="453">
        <v>1.1499999999999999</v>
      </c>
      <c r="BD173" s="450">
        <v>2020</v>
      </c>
      <c r="BE173" s="442">
        <v>3142</v>
      </c>
      <c r="BF173" s="451">
        <v>27.88</v>
      </c>
      <c r="BG173" s="442">
        <v>3053</v>
      </c>
      <c r="BH173" s="451">
        <v>29.01</v>
      </c>
      <c r="BI173" s="452">
        <v>11.42</v>
      </c>
      <c r="BJ173" s="449" t="s">
        <v>1627</v>
      </c>
      <c r="BK173" s="453">
        <v>-46.23</v>
      </c>
      <c r="BL173" s="450">
        <v>2021</v>
      </c>
      <c r="BM173" s="442">
        <v>3405</v>
      </c>
      <c r="BN173" s="451">
        <v>21.84</v>
      </c>
      <c r="BO173" s="442">
        <v>3394</v>
      </c>
      <c r="BP173" s="451">
        <v>21.08</v>
      </c>
      <c r="BQ173" s="452">
        <v>11.2</v>
      </c>
      <c r="BR173" s="449" t="s">
        <v>1627</v>
      </c>
      <c r="BS173" s="453">
        <v>-43.41</v>
      </c>
      <c r="BT173" s="454" t="s">
        <v>710</v>
      </c>
      <c r="BU173" s="465" t="s">
        <v>765</v>
      </c>
      <c r="BV173" s="455" t="s">
        <v>733</v>
      </c>
      <c r="BW173" s="456" t="s">
        <v>2124</v>
      </c>
      <c r="BX173" s="457">
        <v>2018</v>
      </c>
      <c r="BY173" s="441"/>
      <c r="BZ173" s="441"/>
      <c r="CA173" s="448"/>
      <c r="CB173" s="449"/>
      <c r="CC173" s="450">
        <v>2021</v>
      </c>
      <c r="CD173" s="442"/>
      <c r="CE173" s="451" t="s">
        <v>207</v>
      </c>
      <c r="CF173" s="442"/>
      <c r="CG173" s="451" t="s">
        <v>207</v>
      </c>
      <c r="CH173" s="452"/>
      <c r="CI173" s="449" t="s">
        <v>207</v>
      </c>
      <c r="CJ173" s="453"/>
      <c r="CK173" s="450">
        <v>2019</v>
      </c>
      <c r="CL173" s="442"/>
      <c r="CM173" s="451" t="s">
        <v>207</v>
      </c>
      <c r="CN173" s="442" t="s">
        <v>207</v>
      </c>
      <c r="CO173" s="451" t="s">
        <v>207</v>
      </c>
      <c r="CP173" s="452"/>
      <c r="CQ173" s="449" t="s">
        <v>207</v>
      </c>
      <c r="CR173" s="453" t="s">
        <v>207</v>
      </c>
      <c r="CS173" s="450">
        <v>2020</v>
      </c>
      <c r="CT173" s="442"/>
      <c r="CU173" s="451" t="s">
        <v>207</v>
      </c>
      <c r="CV173" s="442" t="s">
        <v>207</v>
      </c>
      <c r="CW173" s="451" t="s">
        <v>207</v>
      </c>
      <c r="CX173" s="452"/>
      <c r="CY173" s="449" t="s">
        <v>207</v>
      </c>
      <c r="CZ173" s="453" t="s">
        <v>207</v>
      </c>
      <c r="DA173" s="450">
        <v>2021</v>
      </c>
      <c r="DB173" s="442"/>
      <c r="DC173" s="451" t="s">
        <v>207</v>
      </c>
      <c r="DD173" s="442" t="s">
        <v>207</v>
      </c>
      <c r="DE173" s="451" t="s">
        <v>207</v>
      </c>
      <c r="DF173" s="452"/>
      <c r="DG173" s="449" t="s">
        <v>207</v>
      </c>
      <c r="DH173" s="453" t="s">
        <v>207</v>
      </c>
      <c r="DI173" s="454" t="s">
        <v>710</v>
      </c>
      <c r="DJ173" s="465" t="s">
        <v>711</v>
      </c>
      <c r="DK173" s="455" t="s">
        <v>733</v>
      </c>
      <c r="DL173" s="456"/>
    </row>
    <row r="174" spans="1:116">
      <c r="A174" s="458" t="s">
        <v>2125</v>
      </c>
      <c r="B174" s="459" t="s">
        <v>2126</v>
      </c>
      <c r="C174" s="434">
        <v>2020</v>
      </c>
      <c r="D174" s="434" t="s">
        <v>716</v>
      </c>
      <c r="E174" s="460">
        <v>1017228</v>
      </c>
      <c r="F174" s="435">
        <v>1017228</v>
      </c>
      <c r="G174" s="436">
        <v>44768</v>
      </c>
      <c r="H174" s="461" t="s">
        <v>2127</v>
      </c>
      <c r="I174" s="462" t="s">
        <v>2126</v>
      </c>
      <c r="J174" s="463" t="s">
        <v>2128</v>
      </c>
      <c r="K174" s="464" t="s">
        <v>2126</v>
      </c>
      <c r="L174" s="462" t="s">
        <v>2129</v>
      </c>
      <c r="M174" s="463" t="s">
        <v>2130</v>
      </c>
      <c r="N174" s="461" t="s">
        <v>12</v>
      </c>
      <c r="O174" s="463" t="s">
        <v>21</v>
      </c>
      <c r="P174" s="437" t="s">
        <v>719</v>
      </c>
      <c r="Q174" s="438"/>
      <c r="R174" s="438"/>
      <c r="S174" s="439"/>
      <c r="T174" s="440">
        <v>1736.038914</v>
      </c>
      <c r="U174" s="441">
        <v>1</v>
      </c>
      <c r="V174" s="441">
        <v>1</v>
      </c>
      <c r="W174" s="442"/>
      <c r="X174" s="443">
        <v>2020</v>
      </c>
      <c r="Y174" s="434">
        <v>2022</v>
      </c>
      <c r="Z174" s="444">
        <v>2021</v>
      </c>
      <c r="AA174" s="445"/>
      <c r="AB174" s="463" t="s">
        <v>2131</v>
      </c>
      <c r="AC174" s="446" t="s">
        <v>705</v>
      </c>
      <c r="AD174" s="462" t="s">
        <v>2132</v>
      </c>
      <c r="AE174" s="462" t="s">
        <v>2127</v>
      </c>
      <c r="AF174" s="463" t="s">
        <v>2133</v>
      </c>
      <c r="AG174" s="446"/>
      <c r="AH174" s="463"/>
      <c r="AI174" s="447">
        <v>2019</v>
      </c>
      <c r="AJ174" s="441">
        <v>4218</v>
      </c>
      <c r="AK174" s="441">
        <v>4169</v>
      </c>
      <c r="AL174" s="448"/>
      <c r="AM174" s="449"/>
      <c r="AN174" s="450">
        <v>2022</v>
      </c>
      <c r="AO174" s="442">
        <v>4176</v>
      </c>
      <c r="AP174" s="451">
        <v>0.99</v>
      </c>
      <c r="AQ174" s="442">
        <v>4126</v>
      </c>
      <c r="AR174" s="451">
        <v>1.03</v>
      </c>
      <c r="AS174" s="452"/>
      <c r="AT174" s="449"/>
      <c r="AU174" s="453"/>
      <c r="AV174" s="450">
        <v>2020</v>
      </c>
      <c r="AW174" s="442">
        <v>3734</v>
      </c>
      <c r="AX174" s="451">
        <v>11.47</v>
      </c>
      <c r="AY174" s="442">
        <v>3702</v>
      </c>
      <c r="AZ174" s="451">
        <v>11.2</v>
      </c>
      <c r="BA174" s="452"/>
      <c r="BB174" s="449" t="s">
        <v>207</v>
      </c>
      <c r="BC174" s="453" t="s">
        <v>207</v>
      </c>
      <c r="BD174" s="450">
        <v>2021</v>
      </c>
      <c r="BE174" s="442">
        <v>3398</v>
      </c>
      <c r="BF174" s="451">
        <v>19.440000000000001</v>
      </c>
      <c r="BG174" s="442">
        <v>3282</v>
      </c>
      <c r="BH174" s="451">
        <v>21.27</v>
      </c>
      <c r="BI174" s="452"/>
      <c r="BJ174" s="449" t="s">
        <v>207</v>
      </c>
      <c r="BK174" s="453" t="s">
        <v>207</v>
      </c>
      <c r="BL174" s="450">
        <v>2022</v>
      </c>
      <c r="BM174" s="442"/>
      <c r="BN174" s="451" t="s">
        <v>207</v>
      </c>
      <c r="BO174" s="442" t="s">
        <v>207</v>
      </c>
      <c r="BP174" s="451" t="s">
        <v>207</v>
      </c>
      <c r="BQ174" s="452"/>
      <c r="BR174" s="449" t="s">
        <v>207</v>
      </c>
      <c r="BS174" s="453" t="s">
        <v>207</v>
      </c>
      <c r="BT174" s="454" t="s">
        <v>723</v>
      </c>
      <c r="BU174" s="465" t="s">
        <v>765</v>
      </c>
      <c r="BV174" s="455" t="s">
        <v>733</v>
      </c>
      <c r="BW174" s="456" t="s">
        <v>2134</v>
      </c>
      <c r="BX174" s="457">
        <v>2019</v>
      </c>
      <c r="BY174" s="441"/>
      <c r="BZ174" s="441"/>
      <c r="CA174" s="448"/>
      <c r="CB174" s="449"/>
      <c r="CC174" s="450">
        <v>2022</v>
      </c>
      <c r="CD174" s="442"/>
      <c r="CE174" s="451" t="s">
        <v>207</v>
      </c>
      <c r="CF174" s="442"/>
      <c r="CG174" s="451" t="s">
        <v>207</v>
      </c>
      <c r="CH174" s="452"/>
      <c r="CI174" s="449" t="s">
        <v>207</v>
      </c>
      <c r="CJ174" s="453"/>
      <c r="CK174" s="450">
        <v>2020</v>
      </c>
      <c r="CL174" s="442"/>
      <c r="CM174" s="451" t="s">
        <v>207</v>
      </c>
      <c r="CN174" s="442" t="s">
        <v>207</v>
      </c>
      <c r="CO174" s="451" t="s">
        <v>207</v>
      </c>
      <c r="CP174" s="452"/>
      <c r="CQ174" s="449" t="s">
        <v>207</v>
      </c>
      <c r="CR174" s="453" t="s">
        <v>207</v>
      </c>
      <c r="CS174" s="450">
        <v>2021</v>
      </c>
      <c r="CT174" s="442"/>
      <c r="CU174" s="451" t="s">
        <v>207</v>
      </c>
      <c r="CV174" s="442" t="s">
        <v>207</v>
      </c>
      <c r="CW174" s="451" t="s">
        <v>207</v>
      </c>
      <c r="CX174" s="452"/>
      <c r="CY174" s="449" t="s">
        <v>207</v>
      </c>
      <c r="CZ174" s="453" t="s">
        <v>207</v>
      </c>
      <c r="DA174" s="450">
        <v>2022</v>
      </c>
      <c r="DB174" s="442"/>
      <c r="DC174" s="451" t="s">
        <v>207</v>
      </c>
      <c r="DD174" s="442" t="s">
        <v>207</v>
      </c>
      <c r="DE174" s="451" t="s">
        <v>207</v>
      </c>
      <c r="DF174" s="452"/>
      <c r="DG174" s="449" t="s">
        <v>207</v>
      </c>
      <c r="DH174" s="453" t="s">
        <v>207</v>
      </c>
      <c r="DI174" s="454" t="s">
        <v>207</v>
      </c>
      <c r="DJ174" s="465" t="s">
        <v>207</v>
      </c>
      <c r="DK174" s="455" t="s">
        <v>207</v>
      </c>
      <c r="DL174" s="456"/>
    </row>
    <row r="175" spans="1:116">
      <c r="A175" s="458" t="s">
        <v>2135</v>
      </c>
      <c r="B175" s="459" t="s">
        <v>2136</v>
      </c>
      <c r="C175" s="434">
        <v>2019</v>
      </c>
      <c r="D175" s="434" t="s">
        <v>716</v>
      </c>
      <c r="E175" s="460">
        <v>1065229</v>
      </c>
      <c r="F175" s="435">
        <v>1065229</v>
      </c>
      <c r="G175" s="436">
        <v>44771</v>
      </c>
      <c r="H175" s="461" t="s">
        <v>2137</v>
      </c>
      <c r="I175" s="462" t="s">
        <v>2136</v>
      </c>
      <c r="J175" s="463" t="s">
        <v>2138</v>
      </c>
      <c r="K175" s="464" t="s">
        <v>2136</v>
      </c>
      <c r="L175" s="462" t="s">
        <v>2138</v>
      </c>
      <c r="M175" s="463" t="s">
        <v>2137</v>
      </c>
      <c r="N175" s="461" t="s">
        <v>70</v>
      </c>
      <c r="O175" s="463" t="s">
        <v>74</v>
      </c>
      <c r="P175" s="437" t="s">
        <v>719</v>
      </c>
      <c r="Q175" s="438"/>
      <c r="R175" s="438"/>
      <c r="S175" s="439"/>
      <c r="T175" s="440">
        <v>1421.4286602960001</v>
      </c>
      <c r="U175" s="441">
        <v>4</v>
      </c>
      <c r="V175" s="441">
        <v>1</v>
      </c>
      <c r="W175" s="442"/>
      <c r="X175" s="443">
        <v>2019</v>
      </c>
      <c r="Y175" s="434">
        <v>2021</v>
      </c>
      <c r="Z175" s="444">
        <v>2021</v>
      </c>
      <c r="AA175" s="445"/>
      <c r="AB175" s="463"/>
      <c r="AC175" s="446" t="s">
        <v>705</v>
      </c>
      <c r="AD175" s="462" t="s">
        <v>2139</v>
      </c>
      <c r="AE175" s="462" t="s">
        <v>2137</v>
      </c>
      <c r="AF175" s="463" t="s">
        <v>2140</v>
      </c>
      <c r="AG175" s="446"/>
      <c r="AH175" s="463"/>
      <c r="AI175" s="447">
        <v>2018</v>
      </c>
      <c r="AJ175" s="441">
        <v>2805</v>
      </c>
      <c r="AK175" s="441">
        <v>2877</v>
      </c>
      <c r="AL175" s="448">
        <v>74.94</v>
      </c>
      <c r="AM175" s="449" t="s">
        <v>764</v>
      </c>
      <c r="AN175" s="450">
        <v>2021</v>
      </c>
      <c r="AO175" s="442">
        <v>2721</v>
      </c>
      <c r="AP175" s="451">
        <v>2.99</v>
      </c>
      <c r="AQ175" s="442">
        <v>2791</v>
      </c>
      <c r="AR175" s="451">
        <v>2.98</v>
      </c>
      <c r="AS175" s="452">
        <v>72.69</v>
      </c>
      <c r="AT175" s="449" t="s">
        <v>764</v>
      </c>
      <c r="AU175" s="453">
        <v>3</v>
      </c>
      <c r="AV175" s="450">
        <v>2019</v>
      </c>
      <c r="AW175" s="442">
        <v>2726</v>
      </c>
      <c r="AX175" s="451">
        <v>2.81</v>
      </c>
      <c r="AY175" s="442">
        <v>2791</v>
      </c>
      <c r="AZ175" s="451">
        <v>2.98</v>
      </c>
      <c r="BA175" s="452">
        <v>71.430000000000007</v>
      </c>
      <c r="BB175" s="449" t="s">
        <v>764</v>
      </c>
      <c r="BC175" s="453">
        <v>4.68</v>
      </c>
      <c r="BD175" s="450">
        <v>2020</v>
      </c>
      <c r="BE175" s="442">
        <v>2610</v>
      </c>
      <c r="BF175" s="451">
        <v>6.95</v>
      </c>
      <c r="BG175" s="442">
        <v>2569</v>
      </c>
      <c r="BH175" s="451">
        <v>10.7</v>
      </c>
      <c r="BI175" s="452">
        <v>68.5</v>
      </c>
      <c r="BJ175" s="449" t="s">
        <v>764</v>
      </c>
      <c r="BK175" s="453">
        <v>8.59</v>
      </c>
      <c r="BL175" s="450">
        <v>2021</v>
      </c>
      <c r="BM175" s="442">
        <v>2420</v>
      </c>
      <c r="BN175" s="451">
        <v>13.72</v>
      </c>
      <c r="BO175" s="442">
        <v>2143</v>
      </c>
      <c r="BP175" s="451">
        <v>25.51</v>
      </c>
      <c r="BQ175" s="452">
        <v>63.81</v>
      </c>
      <c r="BR175" s="449" t="s">
        <v>764</v>
      </c>
      <c r="BS175" s="453">
        <v>14.85</v>
      </c>
      <c r="BT175" s="454" t="s">
        <v>723</v>
      </c>
      <c r="BU175" s="465" t="s">
        <v>765</v>
      </c>
      <c r="BV175" s="455" t="s">
        <v>733</v>
      </c>
      <c r="BW175" s="456" t="s">
        <v>2141</v>
      </c>
      <c r="BX175" s="457">
        <v>2018</v>
      </c>
      <c r="BY175" s="441"/>
      <c r="BZ175" s="441"/>
      <c r="CA175" s="448"/>
      <c r="CB175" s="449"/>
      <c r="CC175" s="450">
        <v>2021</v>
      </c>
      <c r="CD175" s="442"/>
      <c r="CE175" s="451" t="s">
        <v>207</v>
      </c>
      <c r="CF175" s="442"/>
      <c r="CG175" s="451" t="s">
        <v>207</v>
      </c>
      <c r="CH175" s="452"/>
      <c r="CI175" s="449" t="s">
        <v>207</v>
      </c>
      <c r="CJ175" s="453"/>
      <c r="CK175" s="450">
        <v>2019</v>
      </c>
      <c r="CL175" s="442"/>
      <c r="CM175" s="451" t="s">
        <v>207</v>
      </c>
      <c r="CN175" s="442" t="s">
        <v>207</v>
      </c>
      <c r="CO175" s="451" t="s">
        <v>207</v>
      </c>
      <c r="CP175" s="452"/>
      <c r="CQ175" s="449" t="s">
        <v>207</v>
      </c>
      <c r="CR175" s="453" t="s">
        <v>207</v>
      </c>
      <c r="CS175" s="450">
        <v>2020</v>
      </c>
      <c r="CT175" s="442"/>
      <c r="CU175" s="451" t="s">
        <v>207</v>
      </c>
      <c r="CV175" s="442" t="s">
        <v>207</v>
      </c>
      <c r="CW175" s="451" t="s">
        <v>207</v>
      </c>
      <c r="CX175" s="452"/>
      <c r="CY175" s="449" t="s">
        <v>207</v>
      </c>
      <c r="CZ175" s="453" t="s">
        <v>207</v>
      </c>
      <c r="DA175" s="450">
        <v>2021</v>
      </c>
      <c r="DB175" s="442"/>
      <c r="DC175" s="451" t="s">
        <v>207</v>
      </c>
      <c r="DD175" s="442" t="s">
        <v>207</v>
      </c>
      <c r="DE175" s="451" t="s">
        <v>207</v>
      </c>
      <c r="DF175" s="452"/>
      <c r="DG175" s="449" t="s">
        <v>207</v>
      </c>
      <c r="DH175" s="453" t="s">
        <v>207</v>
      </c>
      <c r="DI175" s="454" t="s">
        <v>207</v>
      </c>
      <c r="DJ175" s="465" t="s">
        <v>207</v>
      </c>
      <c r="DK175" s="455" t="s">
        <v>207</v>
      </c>
      <c r="DL175" s="456"/>
    </row>
    <row r="176" spans="1:116">
      <c r="A176" s="458" t="s">
        <v>2142</v>
      </c>
      <c r="B176" s="459" t="s">
        <v>2143</v>
      </c>
      <c r="C176" s="434">
        <v>2019</v>
      </c>
      <c r="D176" s="434" t="s">
        <v>716</v>
      </c>
      <c r="E176" s="460">
        <v>1062230</v>
      </c>
      <c r="F176" s="435">
        <v>1062230</v>
      </c>
      <c r="G176" s="436">
        <v>44771</v>
      </c>
      <c r="H176" s="461" t="s">
        <v>2144</v>
      </c>
      <c r="I176" s="462" t="s">
        <v>2143</v>
      </c>
      <c r="J176" s="463" t="s">
        <v>2145</v>
      </c>
      <c r="K176" s="464" t="s">
        <v>2143</v>
      </c>
      <c r="L176" s="462" t="s">
        <v>2145</v>
      </c>
      <c r="M176" s="463" t="s">
        <v>2144</v>
      </c>
      <c r="N176" s="461" t="s">
        <v>70</v>
      </c>
      <c r="O176" s="463" t="s">
        <v>71</v>
      </c>
      <c r="P176" s="437" t="s">
        <v>719</v>
      </c>
      <c r="Q176" s="438"/>
      <c r="R176" s="438"/>
      <c r="S176" s="439"/>
      <c r="T176" s="440">
        <v>7302.1281413090892</v>
      </c>
      <c r="U176" s="441">
        <v>104</v>
      </c>
      <c r="V176" s="441">
        <v>2</v>
      </c>
      <c r="W176" s="442"/>
      <c r="X176" s="443">
        <v>2019</v>
      </c>
      <c r="Y176" s="434">
        <v>2021</v>
      </c>
      <c r="Z176" s="444">
        <v>2021</v>
      </c>
      <c r="AA176" s="445"/>
      <c r="AB176" s="463"/>
      <c r="AC176" s="446"/>
      <c r="AD176" s="462"/>
      <c r="AE176" s="462"/>
      <c r="AF176" s="463"/>
      <c r="AG176" s="446" t="s">
        <v>705</v>
      </c>
      <c r="AH176" s="463" t="s">
        <v>2146</v>
      </c>
      <c r="AI176" s="447">
        <v>2018</v>
      </c>
      <c r="AJ176" s="441">
        <v>14419</v>
      </c>
      <c r="AK176" s="441">
        <v>14183</v>
      </c>
      <c r="AL176" s="448">
        <v>69.08</v>
      </c>
      <c r="AM176" s="449" t="s">
        <v>764</v>
      </c>
      <c r="AN176" s="450">
        <v>2021</v>
      </c>
      <c r="AO176" s="442">
        <v>13990</v>
      </c>
      <c r="AP176" s="451">
        <v>2.97</v>
      </c>
      <c r="AQ176" s="442">
        <v>13758</v>
      </c>
      <c r="AR176" s="451">
        <v>2.99</v>
      </c>
      <c r="AS176" s="452">
        <v>66.989999999999995</v>
      </c>
      <c r="AT176" s="449" t="s">
        <v>764</v>
      </c>
      <c r="AU176" s="453">
        <v>3.02</v>
      </c>
      <c r="AV176" s="450">
        <v>2019</v>
      </c>
      <c r="AW176" s="442">
        <v>14094</v>
      </c>
      <c r="AX176" s="451">
        <v>2.25</v>
      </c>
      <c r="AY176" s="442">
        <v>13557</v>
      </c>
      <c r="AZ176" s="451">
        <v>4.41</v>
      </c>
      <c r="BA176" s="452">
        <v>68.569999999999993</v>
      </c>
      <c r="BB176" s="449" t="s">
        <v>764</v>
      </c>
      <c r="BC176" s="453">
        <v>0.73</v>
      </c>
      <c r="BD176" s="450">
        <v>2020</v>
      </c>
      <c r="BE176" s="442">
        <v>14207</v>
      </c>
      <c r="BF176" s="451">
        <v>1.47</v>
      </c>
      <c r="BG176" s="442">
        <v>13296</v>
      </c>
      <c r="BH176" s="451">
        <v>6.25</v>
      </c>
      <c r="BI176" s="452">
        <v>69.45</v>
      </c>
      <c r="BJ176" s="449" t="s">
        <v>764</v>
      </c>
      <c r="BK176" s="453">
        <v>-0.54</v>
      </c>
      <c r="BL176" s="450">
        <v>2021</v>
      </c>
      <c r="BM176" s="442">
        <v>12823</v>
      </c>
      <c r="BN176" s="451">
        <v>11.06</v>
      </c>
      <c r="BO176" s="442">
        <v>10214</v>
      </c>
      <c r="BP176" s="451">
        <v>27.98</v>
      </c>
      <c r="BQ176" s="452">
        <v>62.75</v>
      </c>
      <c r="BR176" s="449" t="s">
        <v>764</v>
      </c>
      <c r="BS176" s="453">
        <v>9.16</v>
      </c>
      <c r="BT176" s="454" t="s">
        <v>723</v>
      </c>
      <c r="BU176" s="465" t="s">
        <v>765</v>
      </c>
      <c r="BV176" s="455" t="s">
        <v>733</v>
      </c>
      <c r="BW176" s="456" t="s">
        <v>2147</v>
      </c>
      <c r="BX176" s="457">
        <v>2018</v>
      </c>
      <c r="BY176" s="441"/>
      <c r="BZ176" s="441"/>
      <c r="CA176" s="448"/>
      <c r="CB176" s="449"/>
      <c r="CC176" s="450">
        <v>2021</v>
      </c>
      <c r="CD176" s="442"/>
      <c r="CE176" s="451" t="s">
        <v>207</v>
      </c>
      <c r="CF176" s="442"/>
      <c r="CG176" s="451" t="s">
        <v>207</v>
      </c>
      <c r="CH176" s="452"/>
      <c r="CI176" s="449" t="s">
        <v>207</v>
      </c>
      <c r="CJ176" s="453"/>
      <c r="CK176" s="450">
        <v>2019</v>
      </c>
      <c r="CL176" s="442"/>
      <c r="CM176" s="451" t="s">
        <v>207</v>
      </c>
      <c r="CN176" s="442" t="s">
        <v>207</v>
      </c>
      <c r="CO176" s="451" t="s">
        <v>207</v>
      </c>
      <c r="CP176" s="452"/>
      <c r="CQ176" s="449" t="s">
        <v>207</v>
      </c>
      <c r="CR176" s="453" t="s">
        <v>207</v>
      </c>
      <c r="CS176" s="450">
        <v>2020</v>
      </c>
      <c r="CT176" s="442"/>
      <c r="CU176" s="451" t="s">
        <v>207</v>
      </c>
      <c r="CV176" s="442" t="s">
        <v>207</v>
      </c>
      <c r="CW176" s="451" t="s">
        <v>207</v>
      </c>
      <c r="CX176" s="452"/>
      <c r="CY176" s="449" t="s">
        <v>207</v>
      </c>
      <c r="CZ176" s="453" t="s">
        <v>207</v>
      </c>
      <c r="DA176" s="450">
        <v>2021</v>
      </c>
      <c r="DB176" s="442"/>
      <c r="DC176" s="451" t="s">
        <v>207</v>
      </c>
      <c r="DD176" s="442" t="s">
        <v>207</v>
      </c>
      <c r="DE176" s="451" t="s">
        <v>207</v>
      </c>
      <c r="DF176" s="452"/>
      <c r="DG176" s="449" t="s">
        <v>207</v>
      </c>
      <c r="DH176" s="453" t="s">
        <v>207</v>
      </c>
      <c r="DI176" s="454" t="s">
        <v>207</v>
      </c>
      <c r="DJ176" s="465" t="s">
        <v>207</v>
      </c>
      <c r="DK176" s="455" t="s">
        <v>207</v>
      </c>
      <c r="DL176" s="456"/>
    </row>
    <row r="177" spans="1:116">
      <c r="A177" s="458" t="s">
        <v>2148</v>
      </c>
      <c r="B177" s="459" t="s">
        <v>2149</v>
      </c>
      <c r="C177" s="434">
        <v>2019</v>
      </c>
      <c r="D177" s="434" t="s">
        <v>716</v>
      </c>
      <c r="E177" s="460">
        <v>1069231</v>
      </c>
      <c r="F177" s="435">
        <v>1069231</v>
      </c>
      <c r="G177" s="436">
        <v>44764</v>
      </c>
      <c r="H177" s="461" t="s">
        <v>2150</v>
      </c>
      <c r="I177" s="462" t="s">
        <v>2149</v>
      </c>
      <c r="J177" s="463" t="s">
        <v>2151</v>
      </c>
      <c r="K177" s="464" t="s">
        <v>2149</v>
      </c>
      <c r="L177" s="462" t="s">
        <v>2151</v>
      </c>
      <c r="M177" s="463" t="s">
        <v>2152</v>
      </c>
      <c r="N177" s="461" t="s">
        <v>77</v>
      </c>
      <c r="O177" s="463" t="s">
        <v>79</v>
      </c>
      <c r="P177" s="437" t="s">
        <v>719</v>
      </c>
      <c r="Q177" s="438"/>
      <c r="R177" s="438"/>
      <c r="S177" s="439"/>
      <c r="T177" s="440">
        <v>2314.9134286019998</v>
      </c>
      <c r="U177" s="441">
        <v>1</v>
      </c>
      <c r="V177" s="441">
        <v>1</v>
      </c>
      <c r="W177" s="442"/>
      <c r="X177" s="443">
        <v>2019</v>
      </c>
      <c r="Y177" s="434">
        <v>2021</v>
      </c>
      <c r="Z177" s="444">
        <v>2021</v>
      </c>
      <c r="AA177" s="445"/>
      <c r="AB177" s="463"/>
      <c r="AC177" s="446" t="s">
        <v>705</v>
      </c>
      <c r="AD177" s="462" t="s">
        <v>2153</v>
      </c>
      <c r="AE177" s="462" t="s">
        <v>2154</v>
      </c>
      <c r="AF177" s="463" t="s">
        <v>2155</v>
      </c>
      <c r="AG177" s="446"/>
      <c r="AH177" s="463"/>
      <c r="AI177" s="447">
        <v>2018</v>
      </c>
      <c r="AJ177" s="441">
        <v>4821</v>
      </c>
      <c r="AK177" s="441">
        <v>4695</v>
      </c>
      <c r="AL177" s="448">
        <v>12.03</v>
      </c>
      <c r="AM177" s="449" t="s">
        <v>2156</v>
      </c>
      <c r="AN177" s="450">
        <v>2021</v>
      </c>
      <c r="AO177" s="442">
        <v>4749</v>
      </c>
      <c r="AP177" s="451">
        <v>1.49</v>
      </c>
      <c r="AQ177" s="442">
        <v>4406</v>
      </c>
      <c r="AR177" s="451">
        <v>6.15</v>
      </c>
      <c r="AS177" s="452">
        <v>11.85</v>
      </c>
      <c r="AT177" s="449" t="s">
        <v>2156</v>
      </c>
      <c r="AU177" s="453">
        <v>1.49</v>
      </c>
      <c r="AV177" s="450">
        <v>2019</v>
      </c>
      <c r="AW177" s="442">
        <v>4698</v>
      </c>
      <c r="AX177" s="451">
        <v>2.5499999999999998</v>
      </c>
      <c r="AY177" s="442">
        <v>4511</v>
      </c>
      <c r="AZ177" s="451">
        <v>3.91</v>
      </c>
      <c r="BA177" s="452">
        <v>11.7</v>
      </c>
      <c r="BB177" s="449" t="s">
        <v>2156</v>
      </c>
      <c r="BC177" s="453">
        <v>2.74</v>
      </c>
      <c r="BD177" s="450">
        <v>2020</v>
      </c>
      <c r="BE177" s="442">
        <v>3853</v>
      </c>
      <c r="BF177" s="451">
        <v>20.07</v>
      </c>
      <c r="BG177" s="442">
        <v>3605</v>
      </c>
      <c r="BH177" s="451">
        <v>23.21</v>
      </c>
      <c r="BI177" s="452">
        <v>9.17</v>
      </c>
      <c r="BJ177" s="449" t="s">
        <v>2156</v>
      </c>
      <c r="BK177" s="453">
        <v>23.77</v>
      </c>
      <c r="BL177" s="450">
        <v>2021</v>
      </c>
      <c r="BM177" s="442">
        <v>4055</v>
      </c>
      <c r="BN177" s="451">
        <v>15.88</v>
      </c>
      <c r="BO177" s="442">
        <v>4021</v>
      </c>
      <c r="BP177" s="451">
        <v>14.35</v>
      </c>
      <c r="BQ177" s="452">
        <v>9.65</v>
      </c>
      <c r="BR177" s="449" t="s">
        <v>2156</v>
      </c>
      <c r="BS177" s="453">
        <v>19.78</v>
      </c>
      <c r="BT177" s="454" t="s">
        <v>723</v>
      </c>
      <c r="BU177" s="465" t="s">
        <v>765</v>
      </c>
      <c r="BV177" s="455" t="s">
        <v>724</v>
      </c>
      <c r="BW177" s="456" t="s">
        <v>2157</v>
      </c>
      <c r="BX177" s="457">
        <v>2018</v>
      </c>
      <c r="BY177" s="441"/>
      <c r="BZ177" s="441"/>
      <c r="CA177" s="448"/>
      <c r="CB177" s="449" t="s">
        <v>2156</v>
      </c>
      <c r="CC177" s="450">
        <v>2021</v>
      </c>
      <c r="CD177" s="442"/>
      <c r="CE177" s="451" t="s">
        <v>207</v>
      </c>
      <c r="CF177" s="442"/>
      <c r="CG177" s="451" t="s">
        <v>207</v>
      </c>
      <c r="CH177" s="452"/>
      <c r="CI177" s="449" t="s">
        <v>207</v>
      </c>
      <c r="CJ177" s="453"/>
      <c r="CK177" s="450">
        <v>2019</v>
      </c>
      <c r="CL177" s="442"/>
      <c r="CM177" s="451" t="s">
        <v>207</v>
      </c>
      <c r="CN177" s="442" t="s">
        <v>207</v>
      </c>
      <c r="CO177" s="451" t="s">
        <v>207</v>
      </c>
      <c r="CP177" s="452"/>
      <c r="CQ177" s="449" t="s">
        <v>207</v>
      </c>
      <c r="CR177" s="453" t="s">
        <v>207</v>
      </c>
      <c r="CS177" s="450">
        <v>2020</v>
      </c>
      <c r="CT177" s="442"/>
      <c r="CU177" s="451" t="s">
        <v>207</v>
      </c>
      <c r="CV177" s="442" t="s">
        <v>207</v>
      </c>
      <c r="CW177" s="451" t="s">
        <v>207</v>
      </c>
      <c r="CX177" s="452"/>
      <c r="CY177" s="449" t="s">
        <v>207</v>
      </c>
      <c r="CZ177" s="453" t="s">
        <v>207</v>
      </c>
      <c r="DA177" s="450">
        <v>2021</v>
      </c>
      <c r="DB177" s="442"/>
      <c r="DC177" s="451" t="s">
        <v>207</v>
      </c>
      <c r="DD177" s="442" t="s">
        <v>207</v>
      </c>
      <c r="DE177" s="451" t="s">
        <v>207</v>
      </c>
      <c r="DF177" s="452"/>
      <c r="DG177" s="449" t="s">
        <v>207</v>
      </c>
      <c r="DH177" s="453" t="s">
        <v>207</v>
      </c>
      <c r="DI177" s="454" t="s">
        <v>207</v>
      </c>
      <c r="DJ177" s="465" t="s">
        <v>207</v>
      </c>
      <c r="DK177" s="455" t="s">
        <v>207</v>
      </c>
      <c r="DL177" s="456"/>
    </row>
    <row r="178" spans="1:116">
      <c r="A178" s="458" t="s">
        <v>2158</v>
      </c>
      <c r="B178" s="459" t="s">
        <v>2159</v>
      </c>
      <c r="C178" s="434">
        <v>2019</v>
      </c>
      <c r="D178" s="434" t="s">
        <v>716</v>
      </c>
      <c r="E178" s="460">
        <v>1042232</v>
      </c>
      <c r="F178" s="435">
        <v>1042232</v>
      </c>
      <c r="G178" s="436">
        <v>44773</v>
      </c>
      <c r="H178" s="461" t="s">
        <v>2160</v>
      </c>
      <c r="I178" s="462" t="s">
        <v>2159</v>
      </c>
      <c r="J178" s="463" t="s">
        <v>2161</v>
      </c>
      <c r="K178" s="464" t="s">
        <v>2159</v>
      </c>
      <c r="L178" s="462" t="s">
        <v>2161</v>
      </c>
      <c r="M178" s="463" t="s">
        <v>2160</v>
      </c>
      <c r="N178" s="461" t="s">
        <v>48</v>
      </c>
      <c r="O178" s="463" t="s">
        <v>49</v>
      </c>
      <c r="P178" s="437" t="s">
        <v>719</v>
      </c>
      <c r="Q178" s="438"/>
      <c r="R178" s="438"/>
      <c r="S178" s="439"/>
      <c r="T178" s="440">
        <v>1330.7683860000002</v>
      </c>
      <c r="U178" s="441">
        <v>4</v>
      </c>
      <c r="V178" s="441">
        <v>1</v>
      </c>
      <c r="W178" s="442"/>
      <c r="X178" s="443">
        <v>2019</v>
      </c>
      <c r="Y178" s="434">
        <v>2021</v>
      </c>
      <c r="Z178" s="444">
        <v>2021</v>
      </c>
      <c r="AA178" s="445" t="s">
        <v>705</v>
      </c>
      <c r="AB178" s="463" t="s">
        <v>2162</v>
      </c>
      <c r="AC178" s="446"/>
      <c r="AD178" s="462"/>
      <c r="AE178" s="462"/>
      <c r="AF178" s="463"/>
      <c r="AG178" s="446"/>
      <c r="AH178" s="463"/>
      <c r="AI178" s="447">
        <v>2018</v>
      </c>
      <c r="AJ178" s="441">
        <v>4317</v>
      </c>
      <c r="AK178" s="441">
        <v>4199</v>
      </c>
      <c r="AL178" s="448">
        <v>61.15</v>
      </c>
      <c r="AM178" s="449" t="s">
        <v>764</v>
      </c>
      <c r="AN178" s="450">
        <v>2021</v>
      </c>
      <c r="AO178" s="442">
        <v>4187</v>
      </c>
      <c r="AP178" s="451">
        <v>3.01</v>
      </c>
      <c r="AQ178" s="442">
        <v>4073</v>
      </c>
      <c r="AR178" s="451">
        <v>3</v>
      </c>
      <c r="AS178" s="452">
        <v>59.32</v>
      </c>
      <c r="AT178" s="449" t="s">
        <v>764</v>
      </c>
      <c r="AU178" s="453">
        <v>2.99</v>
      </c>
      <c r="AV178" s="450">
        <v>2019</v>
      </c>
      <c r="AW178" s="442">
        <v>3856</v>
      </c>
      <c r="AX178" s="451">
        <v>10.67</v>
      </c>
      <c r="AY178" s="442">
        <v>3697</v>
      </c>
      <c r="AZ178" s="451">
        <v>11.95</v>
      </c>
      <c r="BA178" s="452">
        <v>54.62</v>
      </c>
      <c r="BB178" s="449" t="s">
        <v>764</v>
      </c>
      <c r="BC178" s="453">
        <v>10.67</v>
      </c>
      <c r="BD178" s="450">
        <v>2020</v>
      </c>
      <c r="BE178" s="442">
        <v>3475</v>
      </c>
      <c r="BF178" s="451">
        <v>19.5</v>
      </c>
      <c r="BG178" s="442">
        <v>3239</v>
      </c>
      <c r="BH178" s="451">
        <v>22.86</v>
      </c>
      <c r="BI178" s="452">
        <v>49.22</v>
      </c>
      <c r="BJ178" s="449" t="s">
        <v>764</v>
      </c>
      <c r="BK178" s="453">
        <v>19.5</v>
      </c>
      <c r="BL178" s="450">
        <v>2021</v>
      </c>
      <c r="BM178" s="442">
        <v>2369</v>
      </c>
      <c r="BN178" s="451">
        <v>45.12</v>
      </c>
      <c r="BO178" s="442">
        <v>2348</v>
      </c>
      <c r="BP178" s="451">
        <v>44.08</v>
      </c>
      <c r="BQ178" s="452">
        <v>38.950000000000003</v>
      </c>
      <c r="BR178" s="449" t="s">
        <v>764</v>
      </c>
      <c r="BS178" s="453">
        <v>36.299999999999997</v>
      </c>
      <c r="BT178" s="454" t="s">
        <v>723</v>
      </c>
      <c r="BU178" s="465" t="s">
        <v>765</v>
      </c>
      <c r="BV178" s="455" t="s">
        <v>733</v>
      </c>
      <c r="BW178" s="456"/>
      <c r="BX178" s="457">
        <v>2018</v>
      </c>
      <c r="BY178" s="441"/>
      <c r="BZ178" s="441"/>
      <c r="CA178" s="448"/>
      <c r="CB178" s="449"/>
      <c r="CC178" s="450">
        <v>2021</v>
      </c>
      <c r="CD178" s="442"/>
      <c r="CE178" s="451" t="s">
        <v>207</v>
      </c>
      <c r="CF178" s="442"/>
      <c r="CG178" s="451" t="s">
        <v>207</v>
      </c>
      <c r="CH178" s="452"/>
      <c r="CI178" s="449" t="s">
        <v>207</v>
      </c>
      <c r="CJ178" s="453"/>
      <c r="CK178" s="450">
        <v>2019</v>
      </c>
      <c r="CL178" s="442"/>
      <c r="CM178" s="451" t="s">
        <v>207</v>
      </c>
      <c r="CN178" s="442" t="s">
        <v>207</v>
      </c>
      <c r="CO178" s="451" t="s">
        <v>207</v>
      </c>
      <c r="CP178" s="452"/>
      <c r="CQ178" s="449" t="s">
        <v>207</v>
      </c>
      <c r="CR178" s="453" t="s">
        <v>207</v>
      </c>
      <c r="CS178" s="450">
        <v>2020</v>
      </c>
      <c r="CT178" s="442"/>
      <c r="CU178" s="451" t="s">
        <v>207</v>
      </c>
      <c r="CV178" s="442" t="s">
        <v>207</v>
      </c>
      <c r="CW178" s="451" t="s">
        <v>207</v>
      </c>
      <c r="CX178" s="452"/>
      <c r="CY178" s="449" t="s">
        <v>207</v>
      </c>
      <c r="CZ178" s="453" t="s">
        <v>207</v>
      </c>
      <c r="DA178" s="450">
        <v>2021</v>
      </c>
      <c r="DB178" s="442"/>
      <c r="DC178" s="451" t="s">
        <v>207</v>
      </c>
      <c r="DD178" s="442" t="s">
        <v>207</v>
      </c>
      <c r="DE178" s="451" t="s">
        <v>207</v>
      </c>
      <c r="DF178" s="452"/>
      <c r="DG178" s="449" t="s">
        <v>207</v>
      </c>
      <c r="DH178" s="453" t="s">
        <v>207</v>
      </c>
      <c r="DI178" s="454" t="s">
        <v>207</v>
      </c>
      <c r="DJ178" s="465" t="s">
        <v>207</v>
      </c>
      <c r="DK178" s="455" t="s">
        <v>207</v>
      </c>
      <c r="DL178" s="456"/>
    </row>
    <row r="179" spans="1:116">
      <c r="A179" s="458" t="s">
        <v>2163</v>
      </c>
      <c r="B179" s="459" t="s">
        <v>2164</v>
      </c>
      <c r="C179" s="434">
        <v>2019</v>
      </c>
      <c r="D179" s="434" t="s">
        <v>979</v>
      </c>
      <c r="E179" s="460">
        <v>1398233</v>
      </c>
      <c r="F179" s="435">
        <v>1398233</v>
      </c>
      <c r="G179" s="436">
        <v>44771</v>
      </c>
      <c r="H179" s="461" t="s">
        <v>1908</v>
      </c>
      <c r="I179" s="462" t="s">
        <v>2164</v>
      </c>
      <c r="J179" s="463" t="s">
        <v>2165</v>
      </c>
      <c r="K179" s="464" t="s">
        <v>2164</v>
      </c>
      <c r="L179" s="462" t="s">
        <v>2165</v>
      </c>
      <c r="M179" s="463" t="s">
        <v>1908</v>
      </c>
      <c r="N179" s="461" t="s">
        <v>112</v>
      </c>
      <c r="O179" s="463" t="s">
        <v>114</v>
      </c>
      <c r="P179" s="437" t="s">
        <v>719</v>
      </c>
      <c r="Q179" s="438"/>
      <c r="R179" s="438" t="s">
        <v>753</v>
      </c>
      <c r="S179" s="439"/>
      <c r="T179" s="440">
        <v>125384</v>
      </c>
      <c r="U179" s="441">
        <v>4254</v>
      </c>
      <c r="V179" s="441">
        <v>33</v>
      </c>
      <c r="W179" s="442">
        <v>1906</v>
      </c>
      <c r="X179" s="443">
        <v>2019</v>
      </c>
      <c r="Y179" s="434">
        <v>2021</v>
      </c>
      <c r="Z179" s="444">
        <v>2021</v>
      </c>
      <c r="AA179" s="445" t="s">
        <v>705</v>
      </c>
      <c r="AB179" s="463" t="s">
        <v>2166</v>
      </c>
      <c r="AC179" s="446"/>
      <c r="AD179" s="462"/>
      <c r="AE179" s="462"/>
      <c r="AF179" s="463"/>
      <c r="AG179" s="446"/>
      <c r="AH179" s="463"/>
      <c r="AI179" s="447">
        <v>2018</v>
      </c>
      <c r="AJ179" s="441">
        <v>226468</v>
      </c>
      <c r="AK179" s="441">
        <v>242899</v>
      </c>
      <c r="AL179" s="448"/>
      <c r="AM179" s="449"/>
      <c r="AN179" s="450">
        <v>2021</v>
      </c>
      <c r="AO179" s="442">
        <v>223024</v>
      </c>
      <c r="AP179" s="451">
        <v>1.52</v>
      </c>
      <c r="AQ179" s="442">
        <v>239191</v>
      </c>
      <c r="AR179" s="451">
        <v>1.52</v>
      </c>
      <c r="AS179" s="452"/>
      <c r="AT179" s="449"/>
      <c r="AU179" s="453"/>
      <c r="AV179" s="450">
        <v>2019</v>
      </c>
      <c r="AW179" s="442">
        <v>223412.04585159701</v>
      </c>
      <c r="AX179" s="451">
        <v>1.34</v>
      </c>
      <c r="AY179" s="442">
        <v>229851</v>
      </c>
      <c r="AZ179" s="451">
        <v>5.37</v>
      </c>
      <c r="BA179" s="452"/>
      <c r="BB179" s="449" t="s">
        <v>207</v>
      </c>
      <c r="BC179" s="453" t="s">
        <v>207</v>
      </c>
      <c r="BD179" s="450">
        <v>2020</v>
      </c>
      <c r="BE179" s="442">
        <v>217298.38793249172</v>
      </c>
      <c r="BF179" s="451">
        <v>4.04</v>
      </c>
      <c r="BG179" s="442">
        <v>233352.49403161285</v>
      </c>
      <c r="BH179" s="451">
        <v>3.93</v>
      </c>
      <c r="BI179" s="452"/>
      <c r="BJ179" s="449" t="s">
        <v>207</v>
      </c>
      <c r="BK179" s="453" t="s">
        <v>207</v>
      </c>
      <c r="BL179" s="450">
        <v>2021</v>
      </c>
      <c r="BM179" s="442">
        <v>192636.39882591239</v>
      </c>
      <c r="BN179" s="451">
        <v>14.93</v>
      </c>
      <c r="BO179" s="442">
        <v>238446.68969079075</v>
      </c>
      <c r="BP179" s="451">
        <v>1.83</v>
      </c>
      <c r="BQ179" s="452"/>
      <c r="BR179" s="449" t="s">
        <v>207</v>
      </c>
      <c r="BS179" s="453" t="s">
        <v>207</v>
      </c>
      <c r="BT179" s="454" t="s">
        <v>723</v>
      </c>
      <c r="BU179" s="465" t="s">
        <v>765</v>
      </c>
      <c r="BV179" s="455" t="s">
        <v>724</v>
      </c>
      <c r="BW179" s="456" t="s">
        <v>2167</v>
      </c>
      <c r="BX179" s="457">
        <v>2018</v>
      </c>
      <c r="BY179" s="441">
        <v>8727</v>
      </c>
      <c r="BZ179" s="441">
        <v>8727</v>
      </c>
      <c r="CA179" s="448"/>
      <c r="CB179" s="449"/>
      <c r="CC179" s="450">
        <v>2021</v>
      </c>
      <c r="CD179" s="442">
        <v>8557</v>
      </c>
      <c r="CE179" s="451">
        <v>1.94</v>
      </c>
      <c r="CF179" s="442">
        <v>8557</v>
      </c>
      <c r="CG179" s="451">
        <v>1.94</v>
      </c>
      <c r="CH179" s="452"/>
      <c r="CI179" s="449" t="s">
        <v>207</v>
      </c>
      <c r="CJ179" s="453"/>
      <c r="CK179" s="450">
        <v>2019</v>
      </c>
      <c r="CL179" s="442">
        <v>8694</v>
      </c>
      <c r="CM179" s="451">
        <v>0.37</v>
      </c>
      <c r="CN179" s="442">
        <v>8693.9609888365703</v>
      </c>
      <c r="CO179" s="451">
        <v>0.37</v>
      </c>
      <c r="CP179" s="452"/>
      <c r="CQ179" s="449" t="s">
        <v>207</v>
      </c>
      <c r="CR179" s="453" t="s">
        <v>207</v>
      </c>
      <c r="CS179" s="450">
        <v>2020</v>
      </c>
      <c r="CT179" s="442">
        <v>8063</v>
      </c>
      <c r="CU179" s="451">
        <v>7.6</v>
      </c>
      <c r="CV179" s="442">
        <v>8063</v>
      </c>
      <c r="CW179" s="451">
        <v>7.6</v>
      </c>
      <c r="CX179" s="452"/>
      <c r="CY179" s="449" t="s">
        <v>207</v>
      </c>
      <c r="CZ179" s="453" t="s">
        <v>207</v>
      </c>
      <c r="DA179" s="450">
        <v>2021</v>
      </c>
      <c r="DB179" s="442">
        <v>8321</v>
      </c>
      <c r="DC179" s="451">
        <v>4.6500000000000004</v>
      </c>
      <c r="DD179" s="442">
        <v>8321</v>
      </c>
      <c r="DE179" s="451">
        <v>4.6500000000000004</v>
      </c>
      <c r="DF179" s="452"/>
      <c r="DG179" s="449" t="s">
        <v>207</v>
      </c>
      <c r="DH179" s="453" t="s">
        <v>207</v>
      </c>
      <c r="DI179" s="454" t="s">
        <v>723</v>
      </c>
      <c r="DJ179" s="465" t="s">
        <v>765</v>
      </c>
      <c r="DK179" s="455" t="s">
        <v>724</v>
      </c>
      <c r="DL179" s="456" t="s">
        <v>2168</v>
      </c>
    </row>
    <row r="180" spans="1:116">
      <c r="A180" s="458" t="s">
        <v>2169</v>
      </c>
      <c r="B180" s="459" t="s">
        <v>2170</v>
      </c>
      <c r="C180" s="434">
        <v>2019</v>
      </c>
      <c r="D180" s="434" t="s">
        <v>716</v>
      </c>
      <c r="E180" s="460">
        <v>1030234</v>
      </c>
      <c r="F180" s="435">
        <v>1030234</v>
      </c>
      <c r="G180" s="436">
        <v>44763</v>
      </c>
      <c r="H180" s="461" t="s">
        <v>2171</v>
      </c>
      <c r="I180" s="462" t="s">
        <v>2170</v>
      </c>
      <c r="J180" s="463" t="s">
        <v>2172</v>
      </c>
      <c r="K180" s="464" t="s">
        <v>2170</v>
      </c>
      <c r="L180" s="462" t="s">
        <v>2172</v>
      </c>
      <c r="M180" s="463" t="s">
        <v>2171</v>
      </c>
      <c r="N180" s="461" t="s">
        <v>12</v>
      </c>
      <c r="O180" s="463" t="s">
        <v>34</v>
      </c>
      <c r="P180" s="437" t="s">
        <v>719</v>
      </c>
      <c r="Q180" s="438"/>
      <c r="R180" s="438"/>
      <c r="S180" s="439"/>
      <c r="T180" s="440">
        <v>2182.5876359999997</v>
      </c>
      <c r="U180" s="441">
        <v>2</v>
      </c>
      <c r="V180" s="441">
        <v>2</v>
      </c>
      <c r="W180" s="442"/>
      <c r="X180" s="443">
        <v>2019</v>
      </c>
      <c r="Y180" s="434">
        <v>2021</v>
      </c>
      <c r="Z180" s="444">
        <v>2021</v>
      </c>
      <c r="AA180" s="445"/>
      <c r="AB180" s="463"/>
      <c r="AC180" s="446" t="s">
        <v>705</v>
      </c>
      <c r="AD180" s="462" t="s">
        <v>2173</v>
      </c>
      <c r="AE180" s="462" t="s">
        <v>2171</v>
      </c>
      <c r="AF180" s="463" t="s">
        <v>2174</v>
      </c>
      <c r="AG180" s="446"/>
      <c r="AH180" s="463"/>
      <c r="AI180" s="447">
        <v>2018</v>
      </c>
      <c r="AJ180" s="441">
        <v>4759</v>
      </c>
      <c r="AK180" s="441">
        <v>4630</v>
      </c>
      <c r="AL180" s="448">
        <v>82.68</v>
      </c>
      <c r="AM180" s="449" t="s">
        <v>764</v>
      </c>
      <c r="AN180" s="450">
        <v>2021</v>
      </c>
      <c r="AO180" s="442">
        <v>4616</v>
      </c>
      <c r="AP180" s="451">
        <v>3</v>
      </c>
      <c r="AQ180" s="442">
        <v>4491</v>
      </c>
      <c r="AR180" s="451">
        <v>3</v>
      </c>
      <c r="AS180" s="452">
        <v>80.2</v>
      </c>
      <c r="AT180" s="449" t="s">
        <v>764</v>
      </c>
      <c r="AU180" s="453">
        <v>2.99</v>
      </c>
      <c r="AV180" s="450">
        <v>2019</v>
      </c>
      <c r="AW180" s="442">
        <v>4378</v>
      </c>
      <c r="AX180" s="451">
        <v>8</v>
      </c>
      <c r="AY180" s="442">
        <v>4194</v>
      </c>
      <c r="AZ180" s="451">
        <v>9.41</v>
      </c>
      <c r="BA180" s="452">
        <v>76.06</v>
      </c>
      <c r="BB180" s="449" t="s">
        <v>764</v>
      </c>
      <c r="BC180" s="453">
        <v>8</v>
      </c>
      <c r="BD180" s="450">
        <v>2020</v>
      </c>
      <c r="BE180" s="442">
        <v>4030</v>
      </c>
      <c r="BF180" s="451">
        <v>15.31</v>
      </c>
      <c r="BG180" s="442">
        <v>3751</v>
      </c>
      <c r="BH180" s="451">
        <v>18.98</v>
      </c>
      <c r="BI180" s="452">
        <v>70.010000000000005</v>
      </c>
      <c r="BJ180" s="449" t="s">
        <v>764</v>
      </c>
      <c r="BK180" s="453">
        <v>15.32</v>
      </c>
      <c r="BL180" s="450">
        <v>2021</v>
      </c>
      <c r="BM180" s="442">
        <v>3873</v>
      </c>
      <c r="BN180" s="451">
        <v>18.61</v>
      </c>
      <c r="BO180" s="442">
        <v>3839</v>
      </c>
      <c r="BP180" s="451">
        <v>17.079999999999998</v>
      </c>
      <c r="BQ180" s="452">
        <v>67.290000000000006</v>
      </c>
      <c r="BR180" s="449" t="s">
        <v>764</v>
      </c>
      <c r="BS180" s="453">
        <v>18.61</v>
      </c>
      <c r="BT180" s="454" t="s">
        <v>723</v>
      </c>
      <c r="BU180" s="465" t="s">
        <v>765</v>
      </c>
      <c r="BV180" s="455" t="s">
        <v>724</v>
      </c>
      <c r="BW180" s="456" t="s">
        <v>2175</v>
      </c>
      <c r="BX180" s="457">
        <v>2018</v>
      </c>
      <c r="BY180" s="441"/>
      <c r="BZ180" s="441"/>
      <c r="CA180" s="448"/>
      <c r="CB180" s="449"/>
      <c r="CC180" s="450">
        <v>2021</v>
      </c>
      <c r="CD180" s="442"/>
      <c r="CE180" s="451" t="s">
        <v>207</v>
      </c>
      <c r="CF180" s="442"/>
      <c r="CG180" s="451" t="s">
        <v>207</v>
      </c>
      <c r="CH180" s="452"/>
      <c r="CI180" s="449" t="s">
        <v>207</v>
      </c>
      <c r="CJ180" s="453"/>
      <c r="CK180" s="450">
        <v>2019</v>
      </c>
      <c r="CL180" s="442"/>
      <c r="CM180" s="451" t="s">
        <v>207</v>
      </c>
      <c r="CN180" s="442" t="s">
        <v>207</v>
      </c>
      <c r="CO180" s="451" t="s">
        <v>207</v>
      </c>
      <c r="CP180" s="452"/>
      <c r="CQ180" s="449" t="s">
        <v>207</v>
      </c>
      <c r="CR180" s="453" t="s">
        <v>207</v>
      </c>
      <c r="CS180" s="450">
        <v>2020</v>
      </c>
      <c r="CT180" s="442"/>
      <c r="CU180" s="451" t="s">
        <v>207</v>
      </c>
      <c r="CV180" s="442" t="s">
        <v>207</v>
      </c>
      <c r="CW180" s="451" t="s">
        <v>207</v>
      </c>
      <c r="CX180" s="452"/>
      <c r="CY180" s="449" t="s">
        <v>207</v>
      </c>
      <c r="CZ180" s="453" t="s">
        <v>207</v>
      </c>
      <c r="DA180" s="450">
        <v>2021</v>
      </c>
      <c r="DB180" s="442"/>
      <c r="DC180" s="451" t="s">
        <v>207</v>
      </c>
      <c r="DD180" s="442" t="s">
        <v>207</v>
      </c>
      <c r="DE180" s="451" t="s">
        <v>207</v>
      </c>
      <c r="DF180" s="452"/>
      <c r="DG180" s="449" t="s">
        <v>207</v>
      </c>
      <c r="DH180" s="453" t="s">
        <v>207</v>
      </c>
      <c r="DI180" s="454" t="s">
        <v>207</v>
      </c>
      <c r="DJ180" s="465" t="s">
        <v>207</v>
      </c>
      <c r="DK180" s="455" t="s">
        <v>207</v>
      </c>
      <c r="DL180" s="456"/>
    </row>
    <row r="181" spans="1:116">
      <c r="A181" s="458" t="s">
        <v>2176</v>
      </c>
      <c r="B181" s="459" t="s">
        <v>2177</v>
      </c>
      <c r="C181" s="434">
        <v>2019</v>
      </c>
      <c r="D181" s="434" t="s">
        <v>716</v>
      </c>
      <c r="E181" s="460">
        <v>1071235</v>
      </c>
      <c r="F181" s="435">
        <v>1071235</v>
      </c>
      <c r="G181" s="436">
        <v>44769</v>
      </c>
      <c r="H181" s="461" t="s">
        <v>2178</v>
      </c>
      <c r="I181" s="462" t="s">
        <v>2177</v>
      </c>
      <c r="J181" s="463" t="s">
        <v>2179</v>
      </c>
      <c r="K181" s="464" t="s">
        <v>2177</v>
      </c>
      <c r="L181" s="462" t="s">
        <v>2180</v>
      </c>
      <c r="M181" s="463" t="s">
        <v>2181</v>
      </c>
      <c r="N181" s="461" t="s">
        <v>81</v>
      </c>
      <c r="O181" s="463" t="s">
        <v>82</v>
      </c>
      <c r="P181" s="437" t="s">
        <v>719</v>
      </c>
      <c r="Q181" s="438"/>
      <c r="R181" s="438"/>
      <c r="S181" s="439"/>
      <c r="T181" s="440">
        <v>8551.7456579999998</v>
      </c>
      <c r="U181" s="441">
        <v>1</v>
      </c>
      <c r="V181" s="441">
        <v>1</v>
      </c>
      <c r="W181" s="442"/>
      <c r="X181" s="443">
        <v>2019</v>
      </c>
      <c r="Y181" s="434">
        <v>2021</v>
      </c>
      <c r="Z181" s="444">
        <v>2021</v>
      </c>
      <c r="AA181" s="445"/>
      <c r="AB181" s="463"/>
      <c r="AC181" s="446" t="s">
        <v>705</v>
      </c>
      <c r="AD181" s="462" t="s">
        <v>2182</v>
      </c>
      <c r="AE181" s="462" t="s">
        <v>2183</v>
      </c>
      <c r="AF181" s="463" t="s">
        <v>1333</v>
      </c>
      <c r="AG181" s="446"/>
      <c r="AH181" s="463"/>
      <c r="AI181" s="447">
        <v>2018</v>
      </c>
      <c r="AJ181" s="441">
        <v>17631</v>
      </c>
      <c r="AK181" s="441">
        <v>17814</v>
      </c>
      <c r="AL181" s="448">
        <v>276.05</v>
      </c>
      <c r="AM181" s="449" t="s">
        <v>764</v>
      </c>
      <c r="AN181" s="450">
        <v>2021</v>
      </c>
      <c r="AO181" s="442">
        <v>18071</v>
      </c>
      <c r="AP181" s="451">
        <v>-2.5</v>
      </c>
      <c r="AQ181" s="442">
        <v>18259</v>
      </c>
      <c r="AR181" s="451">
        <v>-2.5</v>
      </c>
      <c r="AS181" s="452">
        <v>282.95</v>
      </c>
      <c r="AT181" s="449" t="s">
        <v>764</v>
      </c>
      <c r="AU181" s="453">
        <v>-2.5</v>
      </c>
      <c r="AV181" s="450">
        <v>2019</v>
      </c>
      <c r="AW181" s="442">
        <v>17823</v>
      </c>
      <c r="AX181" s="451">
        <v>-1.0900000000000001</v>
      </c>
      <c r="AY181" s="442">
        <v>17875</v>
      </c>
      <c r="AZ181" s="451">
        <v>-0.35</v>
      </c>
      <c r="BA181" s="452">
        <v>279.08</v>
      </c>
      <c r="BB181" s="449" t="s">
        <v>764</v>
      </c>
      <c r="BC181" s="453">
        <v>-1.1000000000000001</v>
      </c>
      <c r="BD181" s="450">
        <v>2020</v>
      </c>
      <c r="BE181" s="442">
        <v>17627</v>
      </c>
      <c r="BF181" s="451">
        <v>0.02</v>
      </c>
      <c r="BG181" s="442">
        <v>15680</v>
      </c>
      <c r="BH181" s="451">
        <v>11.97</v>
      </c>
      <c r="BI181" s="452">
        <v>275.99</v>
      </c>
      <c r="BJ181" s="449" t="s">
        <v>764</v>
      </c>
      <c r="BK181" s="453">
        <v>0.02</v>
      </c>
      <c r="BL181" s="450">
        <v>2021</v>
      </c>
      <c r="BM181" s="442">
        <v>15593</v>
      </c>
      <c r="BN181" s="451">
        <v>11.55</v>
      </c>
      <c r="BO181" s="442">
        <v>15490</v>
      </c>
      <c r="BP181" s="451">
        <v>13.04</v>
      </c>
      <c r="BQ181" s="452">
        <v>244.14</v>
      </c>
      <c r="BR181" s="449" t="s">
        <v>764</v>
      </c>
      <c r="BS181" s="453">
        <v>11.55</v>
      </c>
      <c r="BT181" s="454" t="s">
        <v>723</v>
      </c>
      <c r="BU181" s="465" t="s">
        <v>765</v>
      </c>
      <c r="BV181" s="455" t="s">
        <v>724</v>
      </c>
      <c r="BW181" s="456" t="s">
        <v>2184</v>
      </c>
      <c r="BX181" s="457">
        <v>2018</v>
      </c>
      <c r="BY181" s="441"/>
      <c r="BZ181" s="441"/>
      <c r="CA181" s="448"/>
      <c r="CB181" s="449"/>
      <c r="CC181" s="450">
        <v>2021</v>
      </c>
      <c r="CD181" s="442"/>
      <c r="CE181" s="451" t="s">
        <v>207</v>
      </c>
      <c r="CF181" s="442"/>
      <c r="CG181" s="451" t="s">
        <v>207</v>
      </c>
      <c r="CH181" s="452"/>
      <c r="CI181" s="449" t="s">
        <v>207</v>
      </c>
      <c r="CJ181" s="453"/>
      <c r="CK181" s="450">
        <v>2019</v>
      </c>
      <c r="CL181" s="442"/>
      <c r="CM181" s="451" t="s">
        <v>207</v>
      </c>
      <c r="CN181" s="442" t="s">
        <v>207</v>
      </c>
      <c r="CO181" s="451" t="s">
        <v>207</v>
      </c>
      <c r="CP181" s="452"/>
      <c r="CQ181" s="449" t="s">
        <v>207</v>
      </c>
      <c r="CR181" s="453" t="s">
        <v>207</v>
      </c>
      <c r="CS181" s="450">
        <v>2020</v>
      </c>
      <c r="CT181" s="442"/>
      <c r="CU181" s="451" t="s">
        <v>207</v>
      </c>
      <c r="CV181" s="442" t="s">
        <v>207</v>
      </c>
      <c r="CW181" s="451" t="s">
        <v>207</v>
      </c>
      <c r="CX181" s="452"/>
      <c r="CY181" s="449" t="s">
        <v>207</v>
      </c>
      <c r="CZ181" s="453" t="s">
        <v>207</v>
      </c>
      <c r="DA181" s="450">
        <v>2021</v>
      </c>
      <c r="DB181" s="442"/>
      <c r="DC181" s="451" t="s">
        <v>207</v>
      </c>
      <c r="DD181" s="442" t="s">
        <v>207</v>
      </c>
      <c r="DE181" s="451" t="s">
        <v>207</v>
      </c>
      <c r="DF181" s="452"/>
      <c r="DG181" s="449" t="s">
        <v>207</v>
      </c>
      <c r="DH181" s="453" t="s">
        <v>207</v>
      </c>
      <c r="DI181" s="454" t="s">
        <v>207</v>
      </c>
      <c r="DJ181" s="465" t="s">
        <v>207</v>
      </c>
      <c r="DK181" s="455" t="s">
        <v>207</v>
      </c>
      <c r="DL181" s="456"/>
    </row>
    <row r="182" spans="1:116">
      <c r="A182" s="458" t="s">
        <v>2185</v>
      </c>
      <c r="B182" s="459" t="s">
        <v>2186</v>
      </c>
      <c r="C182" s="434">
        <v>2019</v>
      </c>
      <c r="D182" s="434" t="s">
        <v>750</v>
      </c>
      <c r="E182" s="460">
        <v>3008236</v>
      </c>
      <c r="F182" s="435">
        <v>3008236</v>
      </c>
      <c r="G182" s="436">
        <v>44767</v>
      </c>
      <c r="H182" s="461" t="s">
        <v>2187</v>
      </c>
      <c r="I182" s="462" t="s">
        <v>2188</v>
      </c>
      <c r="J182" s="463" t="s">
        <v>2189</v>
      </c>
      <c r="K182" s="464" t="s">
        <v>2186</v>
      </c>
      <c r="L182" s="462" t="s">
        <v>2190</v>
      </c>
      <c r="M182" s="463" t="s">
        <v>2187</v>
      </c>
      <c r="N182" s="461" t="s">
        <v>8</v>
      </c>
      <c r="O182" s="463" t="s">
        <v>11</v>
      </c>
      <c r="P182" s="437"/>
      <c r="Q182" s="438"/>
      <c r="R182" s="438" t="s">
        <v>753</v>
      </c>
      <c r="S182" s="439"/>
      <c r="T182" s="440"/>
      <c r="U182" s="441"/>
      <c r="V182" s="441"/>
      <c r="W182" s="442">
        <v>136</v>
      </c>
      <c r="X182" s="443">
        <v>2019</v>
      </c>
      <c r="Y182" s="434">
        <v>2021</v>
      </c>
      <c r="Z182" s="444">
        <v>2021</v>
      </c>
      <c r="AA182" s="445"/>
      <c r="AB182" s="463"/>
      <c r="AC182" s="446" t="s">
        <v>705</v>
      </c>
      <c r="AD182" s="462" t="s">
        <v>2191</v>
      </c>
      <c r="AE182" s="462" t="s">
        <v>2192</v>
      </c>
      <c r="AF182" s="463" t="s">
        <v>2193</v>
      </c>
      <c r="AG182" s="446"/>
      <c r="AH182" s="463"/>
      <c r="AI182" s="447">
        <v>2018</v>
      </c>
      <c r="AJ182" s="441"/>
      <c r="AK182" s="441"/>
      <c r="AL182" s="448"/>
      <c r="AM182" s="449"/>
      <c r="AN182" s="450">
        <v>2021</v>
      </c>
      <c r="AO182" s="442"/>
      <c r="AP182" s="451" t="s">
        <v>207</v>
      </c>
      <c r="AQ182" s="442"/>
      <c r="AR182" s="451" t="s">
        <v>207</v>
      </c>
      <c r="AS182" s="452"/>
      <c r="AT182" s="449"/>
      <c r="AU182" s="453"/>
      <c r="AV182" s="450">
        <v>2019</v>
      </c>
      <c r="AW182" s="442"/>
      <c r="AX182" s="451" t="s">
        <v>207</v>
      </c>
      <c r="AY182" s="442" t="s">
        <v>207</v>
      </c>
      <c r="AZ182" s="451" t="s">
        <v>207</v>
      </c>
      <c r="BA182" s="452"/>
      <c r="BB182" s="449" t="s">
        <v>207</v>
      </c>
      <c r="BC182" s="453" t="s">
        <v>207</v>
      </c>
      <c r="BD182" s="450">
        <v>2020</v>
      </c>
      <c r="BE182" s="442"/>
      <c r="BF182" s="451" t="s">
        <v>207</v>
      </c>
      <c r="BG182" s="442" t="s">
        <v>207</v>
      </c>
      <c r="BH182" s="451" t="s">
        <v>207</v>
      </c>
      <c r="BI182" s="452"/>
      <c r="BJ182" s="449" t="s">
        <v>207</v>
      </c>
      <c r="BK182" s="453" t="s">
        <v>207</v>
      </c>
      <c r="BL182" s="450">
        <v>2021</v>
      </c>
      <c r="BM182" s="442"/>
      <c r="BN182" s="451" t="s">
        <v>207</v>
      </c>
      <c r="BO182" s="442" t="s">
        <v>207</v>
      </c>
      <c r="BP182" s="451" t="s">
        <v>207</v>
      </c>
      <c r="BQ182" s="452"/>
      <c r="BR182" s="449" t="s">
        <v>207</v>
      </c>
      <c r="BS182" s="453" t="s">
        <v>207</v>
      </c>
      <c r="BT182" s="454" t="s">
        <v>207</v>
      </c>
      <c r="BU182" s="465" t="s">
        <v>207</v>
      </c>
      <c r="BV182" s="455" t="s">
        <v>207</v>
      </c>
      <c r="BW182" s="456"/>
      <c r="BX182" s="457">
        <v>2018</v>
      </c>
      <c r="BY182" s="441">
        <v>320</v>
      </c>
      <c r="BZ182" s="441">
        <v>320</v>
      </c>
      <c r="CA182" s="448">
        <v>2.25</v>
      </c>
      <c r="CB182" s="449" t="s">
        <v>1301</v>
      </c>
      <c r="CC182" s="450">
        <v>2021</v>
      </c>
      <c r="CD182" s="442">
        <v>320</v>
      </c>
      <c r="CE182" s="451">
        <v>0</v>
      </c>
      <c r="CF182" s="442">
        <v>320</v>
      </c>
      <c r="CG182" s="451">
        <v>0</v>
      </c>
      <c r="CH182" s="452">
        <v>2.23</v>
      </c>
      <c r="CI182" s="449" t="s">
        <v>1301</v>
      </c>
      <c r="CJ182" s="453">
        <v>1</v>
      </c>
      <c r="CK182" s="450">
        <v>2019</v>
      </c>
      <c r="CL182" s="442">
        <v>281</v>
      </c>
      <c r="CM182" s="451">
        <v>12.18</v>
      </c>
      <c r="CN182" s="442">
        <v>281</v>
      </c>
      <c r="CO182" s="451">
        <v>12.18</v>
      </c>
      <c r="CP182" s="452">
        <v>2.02</v>
      </c>
      <c r="CQ182" s="449" t="s">
        <v>1301</v>
      </c>
      <c r="CR182" s="453">
        <v>10.220000000000001</v>
      </c>
      <c r="CS182" s="450">
        <v>2020</v>
      </c>
      <c r="CT182" s="442">
        <v>242</v>
      </c>
      <c r="CU182" s="451">
        <v>24.37</v>
      </c>
      <c r="CV182" s="442">
        <v>242</v>
      </c>
      <c r="CW182" s="451">
        <v>24.37</v>
      </c>
      <c r="CX182" s="452">
        <v>1.79</v>
      </c>
      <c r="CY182" s="449" t="s">
        <v>1301</v>
      </c>
      <c r="CZ182" s="453">
        <v>20.440000000000001</v>
      </c>
      <c r="DA182" s="450">
        <v>2021</v>
      </c>
      <c r="DB182" s="442">
        <v>211</v>
      </c>
      <c r="DC182" s="451">
        <v>34.06</v>
      </c>
      <c r="DD182" s="442">
        <v>211</v>
      </c>
      <c r="DE182" s="451">
        <v>34.06</v>
      </c>
      <c r="DF182" s="452">
        <v>1.5</v>
      </c>
      <c r="DG182" s="449" t="s">
        <v>1301</v>
      </c>
      <c r="DH182" s="453">
        <v>33.33</v>
      </c>
      <c r="DI182" s="454" t="s">
        <v>723</v>
      </c>
      <c r="DJ182" s="465" t="s">
        <v>765</v>
      </c>
      <c r="DK182" s="455" t="s">
        <v>724</v>
      </c>
      <c r="DL182" s="456" t="s">
        <v>2194</v>
      </c>
    </row>
    <row r="183" spans="1:116">
      <c r="A183" s="458" t="s">
        <v>2195</v>
      </c>
      <c r="B183" s="459" t="s">
        <v>2196</v>
      </c>
      <c r="C183" s="434">
        <v>2019</v>
      </c>
      <c r="D183" s="434" t="s">
        <v>716</v>
      </c>
      <c r="E183" s="460">
        <v>1098237</v>
      </c>
      <c r="F183" s="435">
        <v>1098237</v>
      </c>
      <c r="G183" s="436">
        <v>44773</v>
      </c>
      <c r="H183" s="461" t="s">
        <v>2197</v>
      </c>
      <c r="I183" s="462" t="s">
        <v>2196</v>
      </c>
      <c r="J183" s="463" t="s">
        <v>2198</v>
      </c>
      <c r="K183" s="464" t="s">
        <v>2196</v>
      </c>
      <c r="L183" s="462" t="s">
        <v>2198</v>
      </c>
      <c r="M183" s="463" t="s">
        <v>2197</v>
      </c>
      <c r="N183" s="461" t="s">
        <v>112</v>
      </c>
      <c r="O183" s="463" t="s">
        <v>114</v>
      </c>
      <c r="P183" s="437" t="s">
        <v>719</v>
      </c>
      <c r="Q183" s="438"/>
      <c r="R183" s="438"/>
      <c r="S183" s="439"/>
      <c r="T183" s="440">
        <v>8032.0345760412001</v>
      </c>
      <c r="U183" s="441">
        <v>47</v>
      </c>
      <c r="V183" s="441">
        <v>4</v>
      </c>
      <c r="W183" s="442"/>
      <c r="X183" s="443">
        <v>2019</v>
      </c>
      <c r="Y183" s="434">
        <v>2021</v>
      </c>
      <c r="Z183" s="444">
        <v>2021</v>
      </c>
      <c r="AA183" s="445"/>
      <c r="AB183" s="463"/>
      <c r="AC183" s="446" t="s">
        <v>705</v>
      </c>
      <c r="AD183" s="462" t="s">
        <v>2199</v>
      </c>
      <c r="AE183" s="462" t="s">
        <v>2197</v>
      </c>
      <c r="AF183" s="463" t="s">
        <v>2200</v>
      </c>
      <c r="AG183" s="446"/>
      <c r="AH183" s="463"/>
      <c r="AI183" s="447">
        <v>2018</v>
      </c>
      <c r="AJ183" s="441">
        <v>14299</v>
      </c>
      <c r="AK183" s="441">
        <v>15339</v>
      </c>
      <c r="AL183" s="448">
        <v>38.94</v>
      </c>
      <c r="AM183" s="449" t="s">
        <v>2201</v>
      </c>
      <c r="AN183" s="450">
        <v>2021</v>
      </c>
      <c r="AO183" s="442">
        <v>14240</v>
      </c>
      <c r="AP183" s="451">
        <v>0.41</v>
      </c>
      <c r="AQ183" s="442">
        <v>15249</v>
      </c>
      <c r="AR183" s="451">
        <v>0.57999999999999996</v>
      </c>
      <c r="AS183" s="452">
        <v>37.770000000000003</v>
      </c>
      <c r="AT183" s="449" t="s">
        <v>2201</v>
      </c>
      <c r="AU183" s="453">
        <v>3</v>
      </c>
      <c r="AV183" s="450">
        <v>2019</v>
      </c>
      <c r="AW183" s="442">
        <v>14131</v>
      </c>
      <c r="AX183" s="451">
        <v>1.17</v>
      </c>
      <c r="AY183" s="442">
        <v>14735</v>
      </c>
      <c r="AZ183" s="451">
        <v>3.93</v>
      </c>
      <c r="BA183" s="452">
        <v>38.1</v>
      </c>
      <c r="BB183" s="449" t="s">
        <v>2201</v>
      </c>
      <c r="BC183" s="453">
        <v>2.15</v>
      </c>
      <c r="BD183" s="450">
        <v>2020</v>
      </c>
      <c r="BE183" s="442">
        <v>12536</v>
      </c>
      <c r="BF183" s="451">
        <v>12.32</v>
      </c>
      <c r="BG183" s="442">
        <v>11951</v>
      </c>
      <c r="BH183" s="451">
        <v>22.08</v>
      </c>
      <c r="BI183" s="452">
        <v>33.799999999999997</v>
      </c>
      <c r="BJ183" s="449" t="s">
        <v>2201</v>
      </c>
      <c r="BK183" s="453">
        <v>13.19</v>
      </c>
      <c r="BL183" s="450">
        <v>2021</v>
      </c>
      <c r="BM183" s="442">
        <v>14567</v>
      </c>
      <c r="BN183" s="451">
        <v>-1.88</v>
      </c>
      <c r="BO183" s="442">
        <v>14894</v>
      </c>
      <c r="BP183" s="451">
        <v>2.9</v>
      </c>
      <c r="BQ183" s="452">
        <v>37.369999999999997</v>
      </c>
      <c r="BR183" s="449" t="s">
        <v>2201</v>
      </c>
      <c r="BS183" s="453">
        <v>4.03</v>
      </c>
      <c r="BT183" s="454" t="s">
        <v>710</v>
      </c>
      <c r="BU183" s="465" t="s">
        <v>765</v>
      </c>
      <c r="BV183" s="455" t="s">
        <v>712</v>
      </c>
      <c r="BW183" s="456" t="s">
        <v>2202</v>
      </c>
      <c r="BX183" s="457">
        <v>2018</v>
      </c>
      <c r="BY183" s="441"/>
      <c r="BZ183" s="441"/>
      <c r="CA183" s="448"/>
      <c r="CB183" s="449"/>
      <c r="CC183" s="450">
        <v>2021</v>
      </c>
      <c r="CD183" s="442"/>
      <c r="CE183" s="451" t="s">
        <v>207</v>
      </c>
      <c r="CF183" s="442"/>
      <c r="CG183" s="451" t="s">
        <v>207</v>
      </c>
      <c r="CH183" s="452"/>
      <c r="CI183" s="449" t="s">
        <v>207</v>
      </c>
      <c r="CJ183" s="453"/>
      <c r="CK183" s="450">
        <v>2019</v>
      </c>
      <c r="CL183" s="442"/>
      <c r="CM183" s="451" t="s">
        <v>207</v>
      </c>
      <c r="CN183" s="442" t="s">
        <v>207</v>
      </c>
      <c r="CO183" s="451" t="s">
        <v>207</v>
      </c>
      <c r="CP183" s="452"/>
      <c r="CQ183" s="449" t="s">
        <v>207</v>
      </c>
      <c r="CR183" s="453" t="s">
        <v>207</v>
      </c>
      <c r="CS183" s="450">
        <v>2020</v>
      </c>
      <c r="CT183" s="442"/>
      <c r="CU183" s="451" t="s">
        <v>207</v>
      </c>
      <c r="CV183" s="442" t="s">
        <v>207</v>
      </c>
      <c r="CW183" s="451" t="s">
        <v>207</v>
      </c>
      <c r="CX183" s="452"/>
      <c r="CY183" s="449" t="s">
        <v>207</v>
      </c>
      <c r="CZ183" s="453" t="s">
        <v>207</v>
      </c>
      <c r="DA183" s="450">
        <v>2021</v>
      </c>
      <c r="DB183" s="442"/>
      <c r="DC183" s="451" t="s">
        <v>207</v>
      </c>
      <c r="DD183" s="442" t="s">
        <v>207</v>
      </c>
      <c r="DE183" s="451" t="s">
        <v>207</v>
      </c>
      <c r="DF183" s="452"/>
      <c r="DG183" s="449" t="s">
        <v>207</v>
      </c>
      <c r="DH183" s="453" t="s">
        <v>207</v>
      </c>
      <c r="DI183" s="454" t="s">
        <v>207</v>
      </c>
      <c r="DJ183" s="465" t="s">
        <v>207</v>
      </c>
      <c r="DK183" s="455" t="s">
        <v>207</v>
      </c>
      <c r="DL183" s="456"/>
    </row>
    <row r="184" spans="1:116">
      <c r="A184" s="458" t="s">
        <v>2203</v>
      </c>
      <c r="B184" s="459" t="s">
        <v>2204</v>
      </c>
      <c r="C184" s="434">
        <v>2019</v>
      </c>
      <c r="D184" s="434" t="s">
        <v>716</v>
      </c>
      <c r="E184" s="460">
        <v>1069239</v>
      </c>
      <c r="F184" s="435">
        <v>1069239</v>
      </c>
      <c r="G184" s="436">
        <v>44771</v>
      </c>
      <c r="H184" s="461" t="s">
        <v>2205</v>
      </c>
      <c r="I184" s="462" t="s">
        <v>2204</v>
      </c>
      <c r="J184" s="463" t="s">
        <v>2206</v>
      </c>
      <c r="K184" s="464" t="s">
        <v>2204</v>
      </c>
      <c r="L184" s="462" t="s">
        <v>2206</v>
      </c>
      <c r="M184" s="463" t="s">
        <v>2207</v>
      </c>
      <c r="N184" s="461" t="s">
        <v>77</v>
      </c>
      <c r="O184" s="463" t="s">
        <v>79</v>
      </c>
      <c r="P184" s="437" t="s">
        <v>719</v>
      </c>
      <c r="Q184" s="438"/>
      <c r="R184" s="438"/>
      <c r="S184" s="439"/>
      <c r="T184" s="440">
        <v>1878.7972800000002</v>
      </c>
      <c r="U184" s="441">
        <v>1</v>
      </c>
      <c r="V184" s="441">
        <v>1</v>
      </c>
      <c r="W184" s="442"/>
      <c r="X184" s="443">
        <v>2019</v>
      </c>
      <c r="Y184" s="434">
        <v>2021</v>
      </c>
      <c r="Z184" s="444">
        <v>2021</v>
      </c>
      <c r="AA184" s="445"/>
      <c r="AB184" s="463"/>
      <c r="AC184" s="446" t="s">
        <v>705</v>
      </c>
      <c r="AD184" s="462" t="s">
        <v>2208</v>
      </c>
      <c r="AE184" s="462" t="s">
        <v>2209</v>
      </c>
      <c r="AF184" s="463" t="s">
        <v>2210</v>
      </c>
      <c r="AG184" s="446"/>
      <c r="AH184" s="463"/>
      <c r="AI184" s="447">
        <v>2018</v>
      </c>
      <c r="AJ184" s="441">
        <v>3505</v>
      </c>
      <c r="AK184" s="441">
        <v>3422</v>
      </c>
      <c r="AL184" s="448"/>
      <c r="AM184" s="449"/>
      <c r="AN184" s="450">
        <v>2021</v>
      </c>
      <c r="AO184" s="442">
        <v>3470</v>
      </c>
      <c r="AP184" s="451">
        <v>0.99</v>
      </c>
      <c r="AQ184" s="442">
        <v>3387</v>
      </c>
      <c r="AR184" s="451">
        <v>1.02</v>
      </c>
      <c r="AS184" s="452"/>
      <c r="AT184" s="449"/>
      <c r="AU184" s="453"/>
      <c r="AV184" s="450">
        <v>2019</v>
      </c>
      <c r="AW184" s="442">
        <v>3463</v>
      </c>
      <c r="AX184" s="451">
        <v>1.19</v>
      </c>
      <c r="AY184" s="442">
        <v>3337</v>
      </c>
      <c r="AZ184" s="451">
        <v>2.48</v>
      </c>
      <c r="BA184" s="452"/>
      <c r="BB184" s="449" t="s">
        <v>207</v>
      </c>
      <c r="BC184" s="453" t="s">
        <v>207</v>
      </c>
      <c r="BD184" s="450">
        <v>2020</v>
      </c>
      <c r="BE184" s="442">
        <v>3358</v>
      </c>
      <c r="BF184" s="451">
        <v>4.1900000000000004</v>
      </c>
      <c r="BG184" s="442">
        <v>3159</v>
      </c>
      <c r="BH184" s="451">
        <v>7.68</v>
      </c>
      <c r="BI184" s="452"/>
      <c r="BJ184" s="449" t="s">
        <v>207</v>
      </c>
      <c r="BK184" s="453" t="s">
        <v>207</v>
      </c>
      <c r="BL184" s="450">
        <v>2021</v>
      </c>
      <c r="BM184" s="442">
        <v>3314</v>
      </c>
      <c r="BN184" s="451">
        <v>5.44</v>
      </c>
      <c r="BO184" s="442">
        <v>-122</v>
      </c>
      <c r="BP184" s="451">
        <v>103.56</v>
      </c>
      <c r="BQ184" s="452"/>
      <c r="BR184" s="449" t="s">
        <v>207</v>
      </c>
      <c r="BS184" s="453" t="s">
        <v>207</v>
      </c>
      <c r="BT184" s="454" t="s">
        <v>723</v>
      </c>
      <c r="BU184" s="465" t="s">
        <v>765</v>
      </c>
      <c r="BV184" s="455" t="s">
        <v>724</v>
      </c>
      <c r="BW184" s="456" t="s">
        <v>2211</v>
      </c>
      <c r="BX184" s="457">
        <v>2018</v>
      </c>
      <c r="BY184" s="441"/>
      <c r="BZ184" s="441"/>
      <c r="CA184" s="448"/>
      <c r="CB184" s="449"/>
      <c r="CC184" s="450">
        <v>2021</v>
      </c>
      <c r="CD184" s="442"/>
      <c r="CE184" s="451" t="s">
        <v>207</v>
      </c>
      <c r="CF184" s="442"/>
      <c r="CG184" s="451" t="s">
        <v>207</v>
      </c>
      <c r="CH184" s="452"/>
      <c r="CI184" s="449" t="s">
        <v>207</v>
      </c>
      <c r="CJ184" s="453"/>
      <c r="CK184" s="450">
        <v>2019</v>
      </c>
      <c r="CL184" s="442"/>
      <c r="CM184" s="451" t="s">
        <v>207</v>
      </c>
      <c r="CN184" s="442" t="s">
        <v>207</v>
      </c>
      <c r="CO184" s="451" t="s">
        <v>207</v>
      </c>
      <c r="CP184" s="452"/>
      <c r="CQ184" s="449" t="s">
        <v>207</v>
      </c>
      <c r="CR184" s="453" t="s">
        <v>207</v>
      </c>
      <c r="CS184" s="450">
        <v>2020</v>
      </c>
      <c r="CT184" s="442"/>
      <c r="CU184" s="451" t="s">
        <v>207</v>
      </c>
      <c r="CV184" s="442" t="s">
        <v>207</v>
      </c>
      <c r="CW184" s="451" t="s">
        <v>207</v>
      </c>
      <c r="CX184" s="452"/>
      <c r="CY184" s="449" t="s">
        <v>207</v>
      </c>
      <c r="CZ184" s="453" t="s">
        <v>207</v>
      </c>
      <c r="DA184" s="450">
        <v>2021</v>
      </c>
      <c r="DB184" s="442"/>
      <c r="DC184" s="451" t="s">
        <v>207</v>
      </c>
      <c r="DD184" s="442" t="s">
        <v>207</v>
      </c>
      <c r="DE184" s="451" t="s">
        <v>207</v>
      </c>
      <c r="DF184" s="452"/>
      <c r="DG184" s="449" t="s">
        <v>207</v>
      </c>
      <c r="DH184" s="453" t="s">
        <v>207</v>
      </c>
      <c r="DI184" s="454" t="s">
        <v>207</v>
      </c>
      <c r="DJ184" s="465" t="s">
        <v>207</v>
      </c>
      <c r="DK184" s="455" t="s">
        <v>207</v>
      </c>
      <c r="DL184" s="456"/>
    </row>
    <row r="185" spans="1:116">
      <c r="A185" s="458" t="s">
        <v>2212</v>
      </c>
      <c r="B185" s="459" t="s">
        <v>2213</v>
      </c>
      <c r="C185" s="434">
        <v>2019</v>
      </c>
      <c r="D185" s="434" t="s">
        <v>716</v>
      </c>
      <c r="E185" s="460">
        <v>1056240</v>
      </c>
      <c r="F185" s="435">
        <v>1056240</v>
      </c>
      <c r="G185" s="436">
        <v>44773</v>
      </c>
      <c r="H185" s="461" t="s">
        <v>2214</v>
      </c>
      <c r="I185" s="462" t="s">
        <v>2213</v>
      </c>
      <c r="J185" s="463" t="s">
        <v>2215</v>
      </c>
      <c r="K185" s="464" t="s">
        <v>2213</v>
      </c>
      <c r="L185" s="462" t="s">
        <v>2215</v>
      </c>
      <c r="M185" s="463" t="s">
        <v>2214</v>
      </c>
      <c r="N185" s="461" t="s">
        <v>57</v>
      </c>
      <c r="O185" s="463" t="s">
        <v>64</v>
      </c>
      <c r="P185" s="437" t="s">
        <v>719</v>
      </c>
      <c r="Q185" s="438"/>
      <c r="R185" s="438"/>
      <c r="S185" s="439"/>
      <c r="T185" s="440">
        <v>1613</v>
      </c>
      <c r="U185" s="441">
        <v>5</v>
      </c>
      <c r="V185" s="441">
        <v>1</v>
      </c>
      <c r="W185" s="442"/>
      <c r="X185" s="443">
        <v>2019</v>
      </c>
      <c r="Y185" s="434">
        <v>2021</v>
      </c>
      <c r="Z185" s="444">
        <v>2021</v>
      </c>
      <c r="AA185" s="445" t="s">
        <v>705</v>
      </c>
      <c r="AB185" s="463" t="s">
        <v>2216</v>
      </c>
      <c r="AC185" s="446"/>
      <c r="AD185" s="462"/>
      <c r="AE185" s="462"/>
      <c r="AF185" s="463"/>
      <c r="AG185" s="446"/>
      <c r="AH185" s="463"/>
      <c r="AI185" s="447">
        <v>2018</v>
      </c>
      <c r="AJ185" s="441">
        <v>4006</v>
      </c>
      <c r="AK185" s="441">
        <v>3901</v>
      </c>
      <c r="AL185" s="448">
        <v>25.75</v>
      </c>
      <c r="AM185" s="449" t="s">
        <v>764</v>
      </c>
      <c r="AN185" s="450">
        <v>2021</v>
      </c>
      <c r="AO185" s="442">
        <v>3886</v>
      </c>
      <c r="AP185" s="451">
        <v>2.99</v>
      </c>
      <c r="AQ185" s="442">
        <v>3784</v>
      </c>
      <c r="AR185" s="451">
        <v>2.99</v>
      </c>
      <c r="AS185" s="452">
        <v>24.98</v>
      </c>
      <c r="AT185" s="449" t="s">
        <v>764</v>
      </c>
      <c r="AU185" s="453">
        <v>2.99</v>
      </c>
      <c r="AV185" s="450">
        <v>2019</v>
      </c>
      <c r="AW185" s="442">
        <v>3921</v>
      </c>
      <c r="AX185" s="451">
        <v>2.12</v>
      </c>
      <c r="AY185" s="442">
        <v>3761</v>
      </c>
      <c r="AZ185" s="451">
        <v>3.58</v>
      </c>
      <c r="BA185" s="452">
        <v>25.23</v>
      </c>
      <c r="BB185" s="449" t="s">
        <v>764</v>
      </c>
      <c r="BC185" s="453">
        <v>2.0099999999999998</v>
      </c>
      <c r="BD185" s="450">
        <v>2020</v>
      </c>
      <c r="BE185" s="442">
        <v>3606</v>
      </c>
      <c r="BF185" s="451">
        <v>9.98</v>
      </c>
      <c r="BG185" s="442">
        <v>2918</v>
      </c>
      <c r="BH185" s="451">
        <v>25.19</v>
      </c>
      <c r="BI185" s="452">
        <v>23.2</v>
      </c>
      <c r="BJ185" s="449" t="s">
        <v>764</v>
      </c>
      <c r="BK185" s="453">
        <v>9.9</v>
      </c>
      <c r="BL185" s="450">
        <v>2021</v>
      </c>
      <c r="BM185" s="442">
        <v>3231</v>
      </c>
      <c r="BN185" s="451">
        <v>19.34</v>
      </c>
      <c r="BO185" s="442">
        <v>1840</v>
      </c>
      <c r="BP185" s="451">
        <v>52.83</v>
      </c>
      <c r="BQ185" s="452">
        <v>23.43</v>
      </c>
      <c r="BR185" s="449" t="s">
        <v>764</v>
      </c>
      <c r="BS185" s="453">
        <v>9</v>
      </c>
      <c r="BT185" s="454" t="s">
        <v>723</v>
      </c>
      <c r="BU185" s="465" t="s">
        <v>765</v>
      </c>
      <c r="BV185" s="455" t="s">
        <v>733</v>
      </c>
      <c r="BW185" s="456" t="s">
        <v>2217</v>
      </c>
      <c r="BX185" s="457">
        <v>2018</v>
      </c>
      <c r="BY185" s="441"/>
      <c r="BZ185" s="441"/>
      <c r="CA185" s="448"/>
      <c r="CB185" s="449"/>
      <c r="CC185" s="450">
        <v>2021</v>
      </c>
      <c r="CD185" s="442"/>
      <c r="CE185" s="451" t="s">
        <v>207</v>
      </c>
      <c r="CF185" s="442"/>
      <c r="CG185" s="451" t="s">
        <v>207</v>
      </c>
      <c r="CH185" s="452"/>
      <c r="CI185" s="449" t="s">
        <v>207</v>
      </c>
      <c r="CJ185" s="453"/>
      <c r="CK185" s="450">
        <v>2019</v>
      </c>
      <c r="CL185" s="442"/>
      <c r="CM185" s="451" t="s">
        <v>207</v>
      </c>
      <c r="CN185" s="442" t="s">
        <v>207</v>
      </c>
      <c r="CO185" s="451" t="s">
        <v>207</v>
      </c>
      <c r="CP185" s="452"/>
      <c r="CQ185" s="449" t="s">
        <v>207</v>
      </c>
      <c r="CR185" s="453" t="s">
        <v>207</v>
      </c>
      <c r="CS185" s="450">
        <v>2020</v>
      </c>
      <c r="CT185" s="442"/>
      <c r="CU185" s="451" t="s">
        <v>207</v>
      </c>
      <c r="CV185" s="442" t="s">
        <v>207</v>
      </c>
      <c r="CW185" s="451" t="s">
        <v>207</v>
      </c>
      <c r="CX185" s="452"/>
      <c r="CY185" s="449" t="s">
        <v>207</v>
      </c>
      <c r="CZ185" s="453" t="s">
        <v>207</v>
      </c>
      <c r="DA185" s="450">
        <v>2021</v>
      </c>
      <c r="DB185" s="442"/>
      <c r="DC185" s="451" t="s">
        <v>207</v>
      </c>
      <c r="DD185" s="442" t="s">
        <v>207</v>
      </c>
      <c r="DE185" s="451" t="s">
        <v>207</v>
      </c>
      <c r="DF185" s="452"/>
      <c r="DG185" s="449" t="s">
        <v>207</v>
      </c>
      <c r="DH185" s="453" t="s">
        <v>207</v>
      </c>
      <c r="DI185" s="454" t="s">
        <v>207</v>
      </c>
      <c r="DJ185" s="465" t="s">
        <v>207</v>
      </c>
      <c r="DK185" s="455" t="s">
        <v>207</v>
      </c>
      <c r="DL185" s="456"/>
    </row>
    <row r="186" spans="1:116">
      <c r="A186" s="458" t="s">
        <v>2218</v>
      </c>
      <c r="B186" s="459" t="s">
        <v>2219</v>
      </c>
      <c r="C186" s="434">
        <v>2019</v>
      </c>
      <c r="D186" s="434" t="s">
        <v>716</v>
      </c>
      <c r="E186" s="460">
        <v>1009241</v>
      </c>
      <c r="F186" s="435">
        <v>1009241</v>
      </c>
      <c r="G186" s="436">
        <v>44769</v>
      </c>
      <c r="H186" s="461" t="s">
        <v>2220</v>
      </c>
      <c r="I186" s="462" t="s">
        <v>2219</v>
      </c>
      <c r="J186" s="463" t="s">
        <v>2221</v>
      </c>
      <c r="K186" s="464" t="s">
        <v>2219</v>
      </c>
      <c r="L186" s="462" t="s">
        <v>2221</v>
      </c>
      <c r="M186" s="463" t="s">
        <v>2220</v>
      </c>
      <c r="N186" s="461" t="s">
        <v>12</v>
      </c>
      <c r="O186" s="463" t="s">
        <v>13</v>
      </c>
      <c r="P186" s="437" t="s">
        <v>719</v>
      </c>
      <c r="Q186" s="438"/>
      <c r="R186" s="438"/>
      <c r="S186" s="439"/>
      <c r="T186" s="440">
        <v>2344.1420760000001</v>
      </c>
      <c r="U186" s="441">
        <v>2</v>
      </c>
      <c r="V186" s="441">
        <v>1</v>
      </c>
      <c r="W186" s="442"/>
      <c r="X186" s="443">
        <v>2019</v>
      </c>
      <c r="Y186" s="434">
        <v>2021</v>
      </c>
      <c r="Z186" s="444">
        <v>2021</v>
      </c>
      <c r="AA186" s="445"/>
      <c r="AB186" s="463"/>
      <c r="AC186" s="446" t="s">
        <v>705</v>
      </c>
      <c r="AD186" s="462" t="s">
        <v>2222</v>
      </c>
      <c r="AE186" s="462" t="s">
        <v>2223</v>
      </c>
      <c r="AF186" s="463" t="s">
        <v>2224</v>
      </c>
      <c r="AG186" s="446"/>
      <c r="AH186" s="463"/>
      <c r="AI186" s="447">
        <v>2018</v>
      </c>
      <c r="AJ186" s="441">
        <v>5108</v>
      </c>
      <c r="AK186" s="441">
        <v>5033</v>
      </c>
      <c r="AL186" s="448">
        <v>0.62</v>
      </c>
      <c r="AM186" s="449" t="s">
        <v>709</v>
      </c>
      <c r="AN186" s="450">
        <v>2021</v>
      </c>
      <c r="AO186" s="442">
        <v>5205</v>
      </c>
      <c r="AP186" s="451">
        <v>-1.9</v>
      </c>
      <c r="AQ186" s="442">
        <v>5110</v>
      </c>
      <c r="AR186" s="451">
        <v>-1.53</v>
      </c>
      <c r="AS186" s="452">
        <v>0.6</v>
      </c>
      <c r="AT186" s="449" t="s">
        <v>709</v>
      </c>
      <c r="AU186" s="453">
        <v>3.22</v>
      </c>
      <c r="AV186" s="450">
        <v>2019</v>
      </c>
      <c r="AW186" s="442">
        <v>4920</v>
      </c>
      <c r="AX186" s="451">
        <v>3.68</v>
      </c>
      <c r="AY186" s="442">
        <v>4807</v>
      </c>
      <c r="AZ186" s="451">
        <v>4.49</v>
      </c>
      <c r="BA186" s="452">
        <v>0.65</v>
      </c>
      <c r="BB186" s="449" t="s">
        <v>709</v>
      </c>
      <c r="BC186" s="453">
        <v>-4.84</v>
      </c>
      <c r="BD186" s="450">
        <v>2020</v>
      </c>
      <c r="BE186" s="442">
        <v>4594</v>
      </c>
      <c r="BF186" s="451">
        <v>10.06</v>
      </c>
      <c r="BG186" s="442">
        <v>4675</v>
      </c>
      <c r="BH186" s="451">
        <v>7.11</v>
      </c>
      <c r="BI186" s="452">
        <v>0.67</v>
      </c>
      <c r="BJ186" s="449" t="s">
        <v>709</v>
      </c>
      <c r="BK186" s="453">
        <v>-8.07</v>
      </c>
      <c r="BL186" s="450">
        <v>2021</v>
      </c>
      <c r="BM186" s="442">
        <v>4457</v>
      </c>
      <c r="BN186" s="451">
        <v>12.74</v>
      </c>
      <c r="BO186" s="442">
        <v>4441</v>
      </c>
      <c r="BP186" s="451">
        <v>11.76</v>
      </c>
      <c r="BQ186" s="452">
        <v>0.63</v>
      </c>
      <c r="BR186" s="449" t="s">
        <v>709</v>
      </c>
      <c r="BS186" s="453">
        <v>-1.62</v>
      </c>
      <c r="BT186" s="454" t="s">
        <v>723</v>
      </c>
      <c r="BU186" s="465" t="s">
        <v>765</v>
      </c>
      <c r="BV186" s="455" t="s">
        <v>733</v>
      </c>
      <c r="BW186" s="456" t="s">
        <v>2225</v>
      </c>
      <c r="BX186" s="457">
        <v>2018</v>
      </c>
      <c r="BY186" s="441"/>
      <c r="BZ186" s="441"/>
      <c r="CA186" s="448"/>
      <c r="CB186" s="449"/>
      <c r="CC186" s="450">
        <v>2021</v>
      </c>
      <c r="CD186" s="442"/>
      <c r="CE186" s="451" t="s">
        <v>207</v>
      </c>
      <c r="CF186" s="442"/>
      <c r="CG186" s="451" t="s">
        <v>207</v>
      </c>
      <c r="CH186" s="452"/>
      <c r="CI186" s="449" t="s">
        <v>207</v>
      </c>
      <c r="CJ186" s="453"/>
      <c r="CK186" s="450">
        <v>2019</v>
      </c>
      <c r="CL186" s="442"/>
      <c r="CM186" s="451" t="s">
        <v>207</v>
      </c>
      <c r="CN186" s="442" t="s">
        <v>207</v>
      </c>
      <c r="CO186" s="451" t="s">
        <v>207</v>
      </c>
      <c r="CP186" s="452"/>
      <c r="CQ186" s="449" t="s">
        <v>207</v>
      </c>
      <c r="CR186" s="453" t="s">
        <v>207</v>
      </c>
      <c r="CS186" s="450">
        <v>2020</v>
      </c>
      <c r="CT186" s="442"/>
      <c r="CU186" s="451" t="s">
        <v>207</v>
      </c>
      <c r="CV186" s="442" t="s">
        <v>207</v>
      </c>
      <c r="CW186" s="451" t="s">
        <v>207</v>
      </c>
      <c r="CX186" s="452"/>
      <c r="CY186" s="449" t="s">
        <v>207</v>
      </c>
      <c r="CZ186" s="453" t="s">
        <v>207</v>
      </c>
      <c r="DA186" s="450">
        <v>2021</v>
      </c>
      <c r="DB186" s="442"/>
      <c r="DC186" s="451" t="s">
        <v>207</v>
      </c>
      <c r="DD186" s="442" t="s">
        <v>207</v>
      </c>
      <c r="DE186" s="451" t="s">
        <v>207</v>
      </c>
      <c r="DF186" s="452"/>
      <c r="DG186" s="449" t="s">
        <v>207</v>
      </c>
      <c r="DH186" s="453" t="s">
        <v>207</v>
      </c>
      <c r="DI186" s="454" t="s">
        <v>207</v>
      </c>
      <c r="DJ186" s="465" t="s">
        <v>207</v>
      </c>
      <c r="DK186" s="455" t="s">
        <v>207</v>
      </c>
      <c r="DL186" s="456"/>
    </row>
    <row r="187" spans="1:116">
      <c r="A187" s="458" t="s">
        <v>2226</v>
      </c>
      <c r="B187" s="459" t="s">
        <v>2227</v>
      </c>
      <c r="C187" s="434">
        <v>2019</v>
      </c>
      <c r="D187" s="434" t="s">
        <v>716</v>
      </c>
      <c r="E187" s="460">
        <v>1069242</v>
      </c>
      <c r="F187" s="435">
        <v>1069242</v>
      </c>
      <c r="G187" s="436">
        <v>44767</v>
      </c>
      <c r="H187" s="461" t="s">
        <v>2228</v>
      </c>
      <c r="I187" s="462" t="s">
        <v>2227</v>
      </c>
      <c r="J187" s="463" t="s">
        <v>2229</v>
      </c>
      <c r="K187" s="464" t="s">
        <v>2227</v>
      </c>
      <c r="L187" s="462" t="s">
        <v>2229</v>
      </c>
      <c r="M187" s="463" t="s">
        <v>2228</v>
      </c>
      <c r="N187" s="461" t="s">
        <v>77</v>
      </c>
      <c r="O187" s="463" t="s">
        <v>79</v>
      </c>
      <c r="P187" s="437" t="s">
        <v>719</v>
      </c>
      <c r="Q187" s="438"/>
      <c r="R187" s="438"/>
      <c r="S187" s="439"/>
      <c r="T187" s="440">
        <v>5824.4986079999999</v>
      </c>
      <c r="U187" s="441">
        <v>1</v>
      </c>
      <c r="V187" s="441">
        <v>1</v>
      </c>
      <c r="W187" s="442"/>
      <c r="X187" s="443">
        <v>2019</v>
      </c>
      <c r="Y187" s="434">
        <v>2021</v>
      </c>
      <c r="Z187" s="444">
        <v>2021</v>
      </c>
      <c r="AA187" s="445"/>
      <c r="AB187" s="463"/>
      <c r="AC187" s="446" t="s">
        <v>705</v>
      </c>
      <c r="AD187" s="462" t="s">
        <v>2230</v>
      </c>
      <c r="AE187" s="462" t="s">
        <v>2231</v>
      </c>
      <c r="AF187" s="463" t="s">
        <v>2232</v>
      </c>
      <c r="AG187" s="446"/>
      <c r="AH187" s="463"/>
      <c r="AI187" s="447">
        <v>2018</v>
      </c>
      <c r="AJ187" s="441">
        <v>12097</v>
      </c>
      <c r="AK187" s="441">
        <v>11825</v>
      </c>
      <c r="AL187" s="448"/>
      <c r="AM187" s="449"/>
      <c r="AN187" s="450">
        <v>2021</v>
      </c>
      <c r="AO187" s="442">
        <v>11734</v>
      </c>
      <c r="AP187" s="451">
        <v>3</v>
      </c>
      <c r="AQ187" s="442">
        <v>11470</v>
      </c>
      <c r="AR187" s="451">
        <v>3</v>
      </c>
      <c r="AS187" s="452"/>
      <c r="AT187" s="449"/>
      <c r="AU187" s="453"/>
      <c r="AV187" s="450">
        <v>2019</v>
      </c>
      <c r="AW187" s="442">
        <v>11665</v>
      </c>
      <c r="AX187" s="451">
        <v>3.57</v>
      </c>
      <c r="AY187" s="442">
        <v>11261</v>
      </c>
      <c r="AZ187" s="451">
        <v>4.76</v>
      </c>
      <c r="BA187" s="452"/>
      <c r="BB187" s="449" t="s">
        <v>207</v>
      </c>
      <c r="BC187" s="453" t="s">
        <v>207</v>
      </c>
      <c r="BD187" s="450">
        <v>2020</v>
      </c>
      <c r="BE187" s="442">
        <v>10557</v>
      </c>
      <c r="BF187" s="451">
        <v>12.73</v>
      </c>
      <c r="BG187" s="442">
        <v>9969</v>
      </c>
      <c r="BH187" s="451">
        <v>15.69</v>
      </c>
      <c r="BI187" s="452"/>
      <c r="BJ187" s="449" t="s">
        <v>207</v>
      </c>
      <c r="BK187" s="453" t="s">
        <v>207</v>
      </c>
      <c r="BL187" s="450">
        <v>2021</v>
      </c>
      <c r="BM187" s="442">
        <v>10344</v>
      </c>
      <c r="BN187" s="451">
        <v>14.49</v>
      </c>
      <c r="BO187" s="442">
        <v>10272</v>
      </c>
      <c r="BP187" s="451">
        <v>13.13</v>
      </c>
      <c r="BQ187" s="452"/>
      <c r="BR187" s="449" t="s">
        <v>207</v>
      </c>
      <c r="BS187" s="453" t="s">
        <v>207</v>
      </c>
      <c r="BT187" s="454" t="s">
        <v>723</v>
      </c>
      <c r="BU187" s="465" t="s">
        <v>765</v>
      </c>
      <c r="BV187" s="455" t="s">
        <v>733</v>
      </c>
      <c r="BW187" s="456" t="s">
        <v>2233</v>
      </c>
      <c r="BX187" s="457">
        <v>2018</v>
      </c>
      <c r="BY187" s="441"/>
      <c r="BZ187" s="441"/>
      <c r="CA187" s="448"/>
      <c r="CB187" s="449"/>
      <c r="CC187" s="450">
        <v>2021</v>
      </c>
      <c r="CD187" s="442"/>
      <c r="CE187" s="451" t="s">
        <v>207</v>
      </c>
      <c r="CF187" s="442"/>
      <c r="CG187" s="451" t="s">
        <v>207</v>
      </c>
      <c r="CH187" s="452"/>
      <c r="CI187" s="449" t="s">
        <v>207</v>
      </c>
      <c r="CJ187" s="453"/>
      <c r="CK187" s="450">
        <v>2019</v>
      </c>
      <c r="CL187" s="442"/>
      <c r="CM187" s="451" t="s">
        <v>207</v>
      </c>
      <c r="CN187" s="442" t="s">
        <v>207</v>
      </c>
      <c r="CO187" s="451" t="s">
        <v>207</v>
      </c>
      <c r="CP187" s="452"/>
      <c r="CQ187" s="449" t="s">
        <v>207</v>
      </c>
      <c r="CR187" s="453" t="s">
        <v>207</v>
      </c>
      <c r="CS187" s="450">
        <v>2020</v>
      </c>
      <c r="CT187" s="442"/>
      <c r="CU187" s="451" t="s">
        <v>207</v>
      </c>
      <c r="CV187" s="442" t="s">
        <v>207</v>
      </c>
      <c r="CW187" s="451" t="s">
        <v>207</v>
      </c>
      <c r="CX187" s="452"/>
      <c r="CY187" s="449" t="s">
        <v>207</v>
      </c>
      <c r="CZ187" s="453" t="s">
        <v>207</v>
      </c>
      <c r="DA187" s="450">
        <v>2021</v>
      </c>
      <c r="DB187" s="442"/>
      <c r="DC187" s="451" t="s">
        <v>207</v>
      </c>
      <c r="DD187" s="442" t="s">
        <v>207</v>
      </c>
      <c r="DE187" s="451" t="s">
        <v>207</v>
      </c>
      <c r="DF187" s="452"/>
      <c r="DG187" s="449" t="s">
        <v>207</v>
      </c>
      <c r="DH187" s="453" t="s">
        <v>207</v>
      </c>
      <c r="DI187" s="454" t="s">
        <v>207</v>
      </c>
      <c r="DJ187" s="465" t="s">
        <v>207</v>
      </c>
      <c r="DK187" s="455" t="s">
        <v>207</v>
      </c>
      <c r="DL187" s="456"/>
    </row>
    <row r="188" spans="1:116">
      <c r="A188" s="458" t="s">
        <v>2234</v>
      </c>
      <c r="B188" s="459" t="s">
        <v>2235</v>
      </c>
      <c r="C188" s="434">
        <v>2019</v>
      </c>
      <c r="D188" s="434" t="s">
        <v>716</v>
      </c>
      <c r="E188" s="460">
        <v>1056244</v>
      </c>
      <c r="F188" s="435">
        <v>1056244</v>
      </c>
      <c r="G188" s="436">
        <v>44770</v>
      </c>
      <c r="H188" s="461" t="s">
        <v>2236</v>
      </c>
      <c r="I188" s="462" t="s">
        <v>2235</v>
      </c>
      <c r="J188" s="463" t="s">
        <v>2237</v>
      </c>
      <c r="K188" s="464" t="s">
        <v>2235</v>
      </c>
      <c r="L188" s="462" t="s">
        <v>2237</v>
      </c>
      <c r="M188" s="463" t="s">
        <v>2236</v>
      </c>
      <c r="N188" s="461" t="s">
        <v>57</v>
      </c>
      <c r="O188" s="463" t="s">
        <v>64</v>
      </c>
      <c r="P188" s="437" t="s">
        <v>719</v>
      </c>
      <c r="Q188" s="438"/>
      <c r="R188" s="438"/>
      <c r="S188" s="439"/>
      <c r="T188" s="440">
        <v>3433</v>
      </c>
      <c r="U188" s="441">
        <v>2</v>
      </c>
      <c r="V188" s="441">
        <v>2</v>
      </c>
      <c r="W188" s="442"/>
      <c r="X188" s="443">
        <v>2019</v>
      </c>
      <c r="Y188" s="434">
        <v>2021</v>
      </c>
      <c r="Z188" s="444">
        <v>2021</v>
      </c>
      <c r="AA188" s="445"/>
      <c r="AB188" s="463"/>
      <c r="AC188" s="446" t="s">
        <v>705</v>
      </c>
      <c r="AD188" s="462" t="s">
        <v>2238</v>
      </c>
      <c r="AE188" s="462" t="s">
        <v>2239</v>
      </c>
      <c r="AF188" s="463" t="s">
        <v>2240</v>
      </c>
      <c r="AG188" s="446"/>
      <c r="AH188" s="463"/>
      <c r="AI188" s="447">
        <v>2018</v>
      </c>
      <c r="AJ188" s="441">
        <v>4662</v>
      </c>
      <c r="AK188" s="441">
        <v>4628</v>
      </c>
      <c r="AL188" s="448"/>
      <c r="AM188" s="449"/>
      <c r="AN188" s="450">
        <v>2021</v>
      </c>
      <c r="AO188" s="442">
        <v>4522</v>
      </c>
      <c r="AP188" s="451">
        <v>3</v>
      </c>
      <c r="AQ188" s="442">
        <v>4489</v>
      </c>
      <c r="AR188" s="451">
        <v>3</v>
      </c>
      <c r="AS188" s="452"/>
      <c r="AT188" s="449"/>
      <c r="AU188" s="453"/>
      <c r="AV188" s="450">
        <v>2019</v>
      </c>
      <c r="AW188" s="442">
        <v>7472</v>
      </c>
      <c r="AX188" s="451">
        <v>-60.28</v>
      </c>
      <c r="AY188" s="442">
        <v>7558</v>
      </c>
      <c r="AZ188" s="451">
        <v>-63.32</v>
      </c>
      <c r="BA188" s="452"/>
      <c r="BB188" s="449" t="s">
        <v>207</v>
      </c>
      <c r="BC188" s="453" t="s">
        <v>207</v>
      </c>
      <c r="BD188" s="450">
        <v>2020</v>
      </c>
      <c r="BE188" s="442">
        <v>6339</v>
      </c>
      <c r="BF188" s="451">
        <v>-35.979999999999997</v>
      </c>
      <c r="BG188" s="442">
        <v>6302</v>
      </c>
      <c r="BH188" s="451">
        <v>-36.18</v>
      </c>
      <c r="BI188" s="452"/>
      <c r="BJ188" s="449" t="s">
        <v>207</v>
      </c>
      <c r="BK188" s="453" t="s">
        <v>207</v>
      </c>
      <c r="BL188" s="450">
        <v>2021</v>
      </c>
      <c r="BM188" s="442">
        <v>5986</v>
      </c>
      <c r="BN188" s="451">
        <v>-28.4</v>
      </c>
      <c r="BO188" s="442">
        <v>5944</v>
      </c>
      <c r="BP188" s="451">
        <v>-28.44</v>
      </c>
      <c r="BQ188" s="452"/>
      <c r="BR188" s="449" t="s">
        <v>207</v>
      </c>
      <c r="BS188" s="453" t="s">
        <v>207</v>
      </c>
      <c r="BT188" s="454" t="s">
        <v>710</v>
      </c>
      <c r="BU188" s="465" t="s">
        <v>765</v>
      </c>
      <c r="BV188" s="455" t="s">
        <v>712</v>
      </c>
      <c r="BW188" s="456" t="s">
        <v>2241</v>
      </c>
      <c r="BX188" s="457">
        <v>2018</v>
      </c>
      <c r="BY188" s="441"/>
      <c r="BZ188" s="441"/>
      <c r="CA188" s="448"/>
      <c r="CB188" s="449"/>
      <c r="CC188" s="450">
        <v>2021</v>
      </c>
      <c r="CD188" s="442"/>
      <c r="CE188" s="451" t="s">
        <v>207</v>
      </c>
      <c r="CF188" s="442"/>
      <c r="CG188" s="451" t="s">
        <v>207</v>
      </c>
      <c r="CH188" s="452"/>
      <c r="CI188" s="449" t="s">
        <v>207</v>
      </c>
      <c r="CJ188" s="453"/>
      <c r="CK188" s="450">
        <v>2019</v>
      </c>
      <c r="CL188" s="442"/>
      <c r="CM188" s="451" t="s">
        <v>207</v>
      </c>
      <c r="CN188" s="442" t="s">
        <v>207</v>
      </c>
      <c r="CO188" s="451" t="s">
        <v>207</v>
      </c>
      <c r="CP188" s="452"/>
      <c r="CQ188" s="449" t="s">
        <v>207</v>
      </c>
      <c r="CR188" s="453" t="s">
        <v>207</v>
      </c>
      <c r="CS188" s="450">
        <v>2020</v>
      </c>
      <c r="CT188" s="442"/>
      <c r="CU188" s="451" t="s">
        <v>207</v>
      </c>
      <c r="CV188" s="442" t="s">
        <v>207</v>
      </c>
      <c r="CW188" s="451" t="s">
        <v>207</v>
      </c>
      <c r="CX188" s="452"/>
      <c r="CY188" s="449" t="s">
        <v>207</v>
      </c>
      <c r="CZ188" s="453" t="s">
        <v>207</v>
      </c>
      <c r="DA188" s="450">
        <v>2021</v>
      </c>
      <c r="DB188" s="442"/>
      <c r="DC188" s="451" t="s">
        <v>207</v>
      </c>
      <c r="DD188" s="442" t="s">
        <v>207</v>
      </c>
      <c r="DE188" s="451" t="s">
        <v>207</v>
      </c>
      <c r="DF188" s="452"/>
      <c r="DG188" s="449" t="s">
        <v>207</v>
      </c>
      <c r="DH188" s="453" t="s">
        <v>207</v>
      </c>
      <c r="DI188" s="454" t="s">
        <v>207</v>
      </c>
      <c r="DJ188" s="465" t="s">
        <v>207</v>
      </c>
      <c r="DK188" s="455" t="s">
        <v>207</v>
      </c>
      <c r="DL188" s="456"/>
    </row>
    <row r="189" spans="1:116">
      <c r="A189" s="458" t="s">
        <v>2242</v>
      </c>
      <c r="B189" s="459" t="s">
        <v>2243</v>
      </c>
      <c r="C189" s="434">
        <v>2019</v>
      </c>
      <c r="D189" s="434" t="s">
        <v>716</v>
      </c>
      <c r="E189" s="460">
        <v>1058245</v>
      </c>
      <c r="F189" s="435">
        <v>1058245</v>
      </c>
      <c r="G189" s="436">
        <v>44767</v>
      </c>
      <c r="H189" s="461" t="s">
        <v>2244</v>
      </c>
      <c r="I189" s="462" t="s">
        <v>2243</v>
      </c>
      <c r="J189" s="463" t="s">
        <v>2245</v>
      </c>
      <c r="K189" s="464" t="s">
        <v>2243</v>
      </c>
      <c r="L189" s="462" t="s">
        <v>2246</v>
      </c>
      <c r="M189" s="463" t="s">
        <v>2247</v>
      </c>
      <c r="N189" s="461" t="s">
        <v>57</v>
      </c>
      <c r="O189" s="463" t="s">
        <v>66</v>
      </c>
      <c r="P189" s="437" t="s">
        <v>719</v>
      </c>
      <c r="Q189" s="438"/>
      <c r="R189" s="438"/>
      <c r="S189" s="439"/>
      <c r="T189" s="440">
        <v>4882.8154690740002</v>
      </c>
      <c r="U189" s="441">
        <v>9</v>
      </c>
      <c r="V189" s="441">
        <v>5</v>
      </c>
      <c r="W189" s="442"/>
      <c r="X189" s="443">
        <v>2019</v>
      </c>
      <c r="Y189" s="434">
        <v>2021</v>
      </c>
      <c r="Z189" s="444">
        <v>2021</v>
      </c>
      <c r="AA189" s="445"/>
      <c r="AB189" s="463"/>
      <c r="AC189" s="446" t="s">
        <v>705</v>
      </c>
      <c r="AD189" s="462" t="s">
        <v>2248</v>
      </c>
      <c r="AE189" s="462" t="s">
        <v>2247</v>
      </c>
      <c r="AF189" s="463" t="s">
        <v>1080</v>
      </c>
      <c r="AG189" s="446"/>
      <c r="AH189" s="463"/>
      <c r="AI189" s="447">
        <v>2018</v>
      </c>
      <c r="AJ189" s="441">
        <v>7404</v>
      </c>
      <c r="AK189" s="441">
        <v>7263</v>
      </c>
      <c r="AL189" s="448">
        <v>55.84</v>
      </c>
      <c r="AM189" s="449" t="s">
        <v>2249</v>
      </c>
      <c r="AN189" s="450">
        <v>2021</v>
      </c>
      <c r="AO189" s="442">
        <v>7256</v>
      </c>
      <c r="AP189" s="451">
        <v>1.99</v>
      </c>
      <c r="AQ189" s="442">
        <v>7118</v>
      </c>
      <c r="AR189" s="451">
        <v>1.99</v>
      </c>
      <c r="AS189" s="452">
        <v>54.72</v>
      </c>
      <c r="AT189" s="449" t="s">
        <v>2249</v>
      </c>
      <c r="AU189" s="453">
        <v>2</v>
      </c>
      <c r="AV189" s="450">
        <v>2019</v>
      </c>
      <c r="AW189" s="442">
        <v>7397</v>
      </c>
      <c r="AX189" s="451">
        <v>0.09</v>
      </c>
      <c r="AY189" s="442">
        <v>7158</v>
      </c>
      <c r="AZ189" s="451">
        <v>1.44</v>
      </c>
      <c r="BA189" s="452">
        <v>55.02</v>
      </c>
      <c r="BB189" s="449" t="s">
        <v>2249</v>
      </c>
      <c r="BC189" s="453">
        <v>1.46</v>
      </c>
      <c r="BD189" s="450">
        <v>2020</v>
      </c>
      <c r="BE189" s="442">
        <v>8507</v>
      </c>
      <c r="BF189" s="451">
        <v>-14.9</v>
      </c>
      <c r="BG189" s="442">
        <v>7944</v>
      </c>
      <c r="BH189" s="451">
        <v>-9.3800000000000008</v>
      </c>
      <c r="BI189" s="452">
        <v>54.93</v>
      </c>
      <c r="BJ189" s="449" t="s">
        <v>2249</v>
      </c>
      <c r="BK189" s="453">
        <v>1.62</v>
      </c>
      <c r="BL189" s="450">
        <v>2021</v>
      </c>
      <c r="BM189" s="442">
        <v>8410</v>
      </c>
      <c r="BN189" s="451">
        <v>-13.59</v>
      </c>
      <c r="BO189" s="442">
        <v>8394</v>
      </c>
      <c r="BP189" s="451">
        <v>-15.58</v>
      </c>
      <c r="BQ189" s="452">
        <v>54.34</v>
      </c>
      <c r="BR189" s="449" t="s">
        <v>2249</v>
      </c>
      <c r="BS189" s="453">
        <v>2.68</v>
      </c>
      <c r="BT189" s="454" t="s">
        <v>710</v>
      </c>
      <c r="BU189" s="465" t="s">
        <v>711</v>
      </c>
      <c r="BV189" s="455" t="s">
        <v>712</v>
      </c>
      <c r="BW189" s="456"/>
      <c r="BX189" s="457">
        <v>2018</v>
      </c>
      <c r="BY189" s="441"/>
      <c r="BZ189" s="441"/>
      <c r="CA189" s="448"/>
      <c r="CB189" s="449"/>
      <c r="CC189" s="450">
        <v>2021</v>
      </c>
      <c r="CD189" s="442"/>
      <c r="CE189" s="451" t="s">
        <v>207</v>
      </c>
      <c r="CF189" s="442"/>
      <c r="CG189" s="451" t="s">
        <v>207</v>
      </c>
      <c r="CH189" s="452"/>
      <c r="CI189" s="449" t="s">
        <v>207</v>
      </c>
      <c r="CJ189" s="453"/>
      <c r="CK189" s="450">
        <v>2019</v>
      </c>
      <c r="CL189" s="442"/>
      <c r="CM189" s="451" t="s">
        <v>207</v>
      </c>
      <c r="CN189" s="442" t="s">
        <v>207</v>
      </c>
      <c r="CO189" s="451" t="s">
        <v>207</v>
      </c>
      <c r="CP189" s="452"/>
      <c r="CQ189" s="449" t="s">
        <v>207</v>
      </c>
      <c r="CR189" s="453" t="s">
        <v>207</v>
      </c>
      <c r="CS189" s="450">
        <v>2020</v>
      </c>
      <c r="CT189" s="442"/>
      <c r="CU189" s="451" t="s">
        <v>207</v>
      </c>
      <c r="CV189" s="442" t="s">
        <v>207</v>
      </c>
      <c r="CW189" s="451" t="s">
        <v>207</v>
      </c>
      <c r="CX189" s="452"/>
      <c r="CY189" s="449" t="s">
        <v>207</v>
      </c>
      <c r="CZ189" s="453" t="s">
        <v>207</v>
      </c>
      <c r="DA189" s="450">
        <v>2021</v>
      </c>
      <c r="DB189" s="442"/>
      <c r="DC189" s="451" t="s">
        <v>207</v>
      </c>
      <c r="DD189" s="442" t="s">
        <v>207</v>
      </c>
      <c r="DE189" s="451" t="s">
        <v>207</v>
      </c>
      <c r="DF189" s="452"/>
      <c r="DG189" s="449" t="s">
        <v>207</v>
      </c>
      <c r="DH189" s="453" t="s">
        <v>207</v>
      </c>
      <c r="DI189" s="454" t="s">
        <v>207</v>
      </c>
      <c r="DJ189" s="465" t="s">
        <v>207</v>
      </c>
      <c r="DK189" s="455" t="s">
        <v>207</v>
      </c>
      <c r="DL189" s="456"/>
    </row>
    <row r="190" spans="1:116">
      <c r="A190" s="458" t="s">
        <v>2250</v>
      </c>
      <c r="B190" s="459" t="s">
        <v>2251</v>
      </c>
      <c r="C190" s="434">
        <v>2019</v>
      </c>
      <c r="D190" s="434" t="s">
        <v>716</v>
      </c>
      <c r="E190" s="460">
        <v>1009246</v>
      </c>
      <c r="F190" s="435">
        <v>1009246</v>
      </c>
      <c r="G190" s="436">
        <v>44773</v>
      </c>
      <c r="H190" s="461" t="s">
        <v>2252</v>
      </c>
      <c r="I190" s="462" t="s">
        <v>2251</v>
      </c>
      <c r="J190" s="463" t="s">
        <v>2253</v>
      </c>
      <c r="K190" s="464" t="s">
        <v>2251</v>
      </c>
      <c r="L190" s="462" t="s">
        <v>2253</v>
      </c>
      <c r="M190" s="463" t="s">
        <v>2252</v>
      </c>
      <c r="N190" s="461" t="s">
        <v>12</v>
      </c>
      <c r="O190" s="463" t="s">
        <v>13</v>
      </c>
      <c r="P190" s="437" t="s">
        <v>719</v>
      </c>
      <c r="Q190" s="438"/>
      <c r="R190" s="438"/>
      <c r="S190" s="439"/>
      <c r="T190" s="440">
        <v>3441.7153560000002</v>
      </c>
      <c r="U190" s="441">
        <v>1</v>
      </c>
      <c r="V190" s="441">
        <v>1</v>
      </c>
      <c r="W190" s="442"/>
      <c r="X190" s="443">
        <v>2019</v>
      </c>
      <c r="Y190" s="434">
        <v>2021</v>
      </c>
      <c r="Z190" s="444">
        <v>2021</v>
      </c>
      <c r="AA190" s="445"/>
      <c r="AB190" s="463"/>
      <c r="AC190" s="446" t="s">
        <v>705</v>
      </c>
      <c r="AD190" s="462" t="s">
        <v>2254</v>
      </c>
      <c r="AE190" s="462" t="s">
        <v>2255</v>
      </c>
      <c r="AF190" s="463" t="s">
        <v>2256</v>
      </c>
      <c r="AG190" s="446"/>
      <c r="AH190" s="463"/>
      <c r="AI190" s="447">
        <v>2018</v>
      </c>
      <c r="AJ190" s="441">
        <v>6484</v>
      </c>
      <c r="AK190" s="441">
        <v>6388</v>
      </c>
      <c r="AL190" s="448">
        <v>0.71</v>
      </c>
      <c r="AM190" s="449" t="s">
        <v>1880</v>
      </c>
      <c r="AN190" s="450">
        <v>2021</v>
      </c>
      <c r="AO190" s="442">
        <v>7130</v>
      </c>
      <c r="AP190" s="451">
        <v>-9.9700000000000006</v>
      </c>
      <c r="AQ190" s="442">
        <v>7130</v>
      </c>
      <c r="AR190" s="451">
        <v>-11.62</v>
      </c>
      <c r="AS190" s="452">
        <v>0.7</v>
      </c>
      <c r="AT190" s="449" t="s">
        <v>1880</v>
      </c>
      <c r="AU190" s="453">
        <v>1.4</v>
      </c>
      <c r="AV190" s="450">
        <v>2019</v>
      </c>
      <c r="AW190" s="442">
        <v>6738</v>
      </c>
      <c r="AX190" s="451">
        <v>-3.92</v>
      </c>
      <c r="AY190" s="442">
        <v>6585</v>
      </c>
      <c r="AZ190" s="451">
        <v>-3.09</v>
      </c>
      <c r="BA190" s="452">
        <v>0.68</v>
      </c>
      <c r="BB190" s="449" t="s">
        <v>1880</v>
      </c>
      <c r="BC190" s="453">
        <v>4.22</v>
      </c>
      <c r="BD190" s="450">
        <v>2020</v>
      </c>
      <c r="BE190" s="442">
        <v>6619</v>
      </c>
      <c r="BF190" s="451">
        <v>-2.09</v>
      </c>
      <c r="BG190" s="442">
        <v>5976</v>
      </c>
      <c r="BH190" s="451">
        <v>6.44</v>
      </c>
      <c r="BI190" s="452">
        <v>0.65</v>
      </c>
      <c r="BJ190" s="449" t="s">
        <v>1880</v>
      </c>
      <c r="BK190" s="453">
        <v>8.4499999999999993</v>
      </c>
      <c r="BL190" s="450">
        <v>2021</v>
      </c>
      <c r="BM190" s="442">
        <v>5771</v>
      </c>
      <c r="BN190" s="451">
        <v>10.99</v>
      </c>
      <c r="BO190" s="442">
        <v>5078</v>
      </c>
      <c r="BP190" s="451">
        <v>20.5</v>
      </c>
      <c r="BQ190" s="452">
        <v>0.55000000000000004</v>
      </c>
      <c r="BR190" s="449" t="s">
        <v>1880</v>
      </c>
      <c r="BS190" s="453">
        <v>22.53</v>
      </c>
      <c r="BT190" s="454" t="s">
        <v>723</v>
      </c>
      <c r="BU190" s="465" t="s">
        <v>765</v>
      </c>
      <c r="BV190" s="455" t="s">
        <v>712</v>
      </c>
      <c r="BW190" s="456" t="s">
        <v>2257</v>
      </c>
      <c r="BX190" s="457">
        <v>2018</v>
      </c>
      <c r="BY190" s="441"/>
      <c r="BZ190" s="441"/>
      <c r="CA190" s="448"/>
      <c r="CB190" s="449"/>
      <c r="CC190" s="450">
        <v>2021</v>
      </c>
      <c r="CD190" s="442"/>
      <c r="CE190" s="451" t="s">
        <v>207</v>
      </c>
      <c r="CF190" s="442"/>
      <c r="CG190" s="451" t="s">
        <v>207</v>
      </c>
      <c r="CH190" s="452"/>
      <c r="CI190" s="449" t="s">
        <v>207</v>
      </c>
      <c r="CJ190" s="453"/>
      <c r="CK190" s="450">
        <v>2019</v>
      </c>
      <c r="CL190" s="442"/>
      <c r="CM190" s="451" t="s">
        <v>207</v>
      </c>
      <c r="CN190" s="442" t="s">
        <v>207</v>
      </c>
      <c r="CO190" s="451" t="s">
        <v>207</v>
      </c>
      <c r="CP190" s="452"/>
      <c r="CQ190" s="449" t="s">
        <v>207</v>
      </c>
      <c r="CR190" s="453" t="s">
        <v>207</v>
      </c>
      <c r="CS190" s="450">
        <v>2020</v>
      </c>
      <c r="CT190" s="442"/>
      <c r="CU190" s="451" t="s">
        <v>207</v>
      </c>
      <c r="CV190" s="442" t="s">
        <v>207</v>
      </c>
      <c r="CW190" s="451" t="s">
        <v>207</v>
      </c>
      <c r="CX190" s="452"/>
      <c r="CY190" s="449" t="s">
        <v>207</v>
      </c>
      <c r="CZ190" s="453" t="s">
        <v>207</v>
      </c>
      <c r="DA190" s="450">
        <v>2021</v>
      </c>
      <c r="DB190" s="442"/>
      <c r="DC190" s="451" t="s">
        <v>207</v>
      </c>
      <c r="DD190" s="442" t="s">
        <v>207</v>
      </c>
      <c r="DE190" s="451" t="s">
        <v>207</v>
      </c>
      <c r="DF190" s="452"/>
      <c r="DG190" s="449" t="s">
        <v>207</v>
      </c>
      <c r="DH190" s="453" t="s">
        <v>207</v>
      </c>
      <c r="DI190" s="454" t="s">
        <v>207</v>
      </c>
      <c r="DJ190" s="465" t="s">
        <v>207</v>
      </c>
      <c r="DK190" s="455" t="s">
        <v>207</v>
      </c>
      <c r="DL190" s="456"/>
    </row>
    <row r="191" spans="1:116">
      <c r="A191" s="458" t="s">
        <v>2258</v>
      </c>
      <c r="B191" s="459" t="s">
        <v>2259</v>
      </c>
      <c r="C191" s="434">
        <v>2019</v>
      </c>
      <c r="D191" s="434" t="s">
        <v>716</v>
      </c>
      <c r="E191" s="460">
        <v>1056248</v>
      </c>
      <c r="F191" s="435">
        <v>1056248</v>
      </c>
      <c r="G191" s="436">
        <v>44764</v>
      </c>
      <c r="H191" s="461" t="s">
        <v>2260</v>
      </c>
      <c r="I191" s="462" t="s">
        <v>2259</v>
      </c>
      <c r="J191" s="463" t="s">
        <v>2261</v>
      </c>
      <c r="K191" s="464" t="s">
        <v>2259</v>
      </c>
      <c r="L191" s="462" t="s">
        <v>2262</v>
      </c>
      <c r="M191" s="463" t="s">
        <v>2260</v>
      </c>
      <c r="N191" s="461" t="s">
        <v>57</v>
      </c>
      <c r="O191" s="463" t="s">
        <v>64</v>
      </c>
      <c r="P191" s="437" t="s">
        <v>719</v>
      </c>
      <c r="Q191" s="438"/>
      <c r="R191" s="438"/>
      <c r="S191" s="439"/>
      <c r="T191" s="440">
        <v>2359</v>
      </c>
      <c r="U191" s="441">
        <v>3</v>
      </c>
      <c r="V191" s="441">
        <v>2</v>
      </c>
      <c r="W191" s="442"/>
      <c r="X191" s="443">
        <v>2019</v>
      </c>
      <c r="Y191" s="434">
        <v>2021</v>
      </c>
      <c r="Z191" s="444">
        <v>2021</v>
      </c>
      <c r="AA191" s="445"/>
      <c r="AB191" s="463"/>
      <c r="AC191" s="446" t="s">
        <v>705</v>
      </c>
      <c r="AD191" s="462" t="s">
        <v>2263</v>
      </c>
      <c r="AE191" s="462" t="s">
        <v>2264</v>
      </c>
      <c r="AF191" s="463" t="s">
        <v>2265</v>
      </c>
      <c r="AG191" s="446"/>
      <c r="AH191" s="463"/>
      <c r="AI191" s="447">
        <v>2018</v>
      </c>
      <c r="AJ191" s="441">
        <v>5083</v>
      </c>
      <c r="AK191" s="441">
        <v>4945</v>
      </c>
      <c r="AL191" s="448"/>
      <c r="AM191" s="449"/>
      <c r="AN191" s="450">
        <v>2021</v>
      </c>
      <c r="AO191" s="442">
        <v>4930</v>
      </c>
      <c r="AP191" s="451">
        <v>3.01</v>
      </c>
      <c r="AQ191" s="442">
        <v>4796</v>
      </c>
      <c r="AR191" s="451">
        <v>3.01</v>
      </c>
      <c r="AS191" s="452"/>
      <c r="AT191" s="449"/>
      <c r="AU191" s="453"/>
      <c r="AV191" s="450">
        <v>2019</v>
      </c>
      <c r="AW191" s="442">
        <v>4966</v>
      </c>
      <c r="AX191" s="451">
        <v>2.2999999999999998</v>
      </c>
      <c r="AY191" s="442">
        <v>4759</v>
      </c>
      <c r="AZ191" s="451">
        <v>3.76</v>
      </c>
      <c r="BA191" s="452"/>
      <c r="BB191" s="449" t="s">
        <v>207</v>
      </c>
      <c r="BC191" s="453" t="s">
        <v>207</v>
      </c>
      <c r="BD191" s="450">
        <v>2020</v>
      </c>
      <c r="BE191" s="442">
        <v>4616</v>
      </c>
      <c r="BF191" s="451">
        <v>9.18</v>
      </c>
      <c r="BG191" s="442">
        <v>4297</v>
      </c>
      <c r="BH191" s="451">
        <v>13.1</v>
      </c>
      <c r="BI191" s="452"/>
      <c r="BJ191" s="449" t="s">
        <v>207</v>
      </c>
      <c r="BK191" s="453" t="s">
        <v>207</v>
      </c>
      <c r="BL191" s="450">
        <v>2021</v>
      </c>
      <c r="BM191" s="442">
        <v>4129</v>
      </c>
      <c r="BN191" s="451">
        <v>18.760000000000002</v>
      </c>
      <c r="BO191" s="442">
        <v>4092</v>
      </c>
      <c r="BP191" s="451">
        <v>17.239999999999998</v>
      </c>
      <c r="BQ191" s="452"/>
      <c r="BR191" s="449" t="s">
        <v>207</v>
      </c>
      <c r="BS191" s="453" t="s">
        <v>207</v>
      </c>
      <c r="BT191" s="454" t="s">
        <v>723</v>
      </c>
      <c r="BU191" s="465" t="s">
        <v>765</v>
      </c>
      <c r="BV191" s="455" t="s">
        <v>724</v>
      </c>
      <c r="BW191" s="456"/>
      <c r="BX191" s="457">
        <v>2018</v>
      </c>
      <c r="BY191" s="441"/>
      <c r="BZ191" s="441"/>
      <c r="CA191" s="448"/>
      <c r="CB191" s="449"/>
      <c r="CC191" s="450">
        <v>2021</v>
      </c>
      <c r="CD191" s="442"/>
      <c r="CE191" s="451" t="s">
        <v>207</v>
      </c>
      <c r="CF191" s="442"/>
      <c r="CG191" s="451" t="s">
        <v>207</v>
      </c>
      <c r="CH191" s="452"/>
      <c r="CI191" s="449" t="s">
        <v>207</v>
      </c>
      <c r="CJ191" s="453"/>
      <c r="CK191" s="450">
        <v>2019</v>
      </c>
      <c r="CL191" s="442"/>
      <c r="CM191" s="451" t="s">
        <v>207</v>
      </c>
      <c r="CN191" s="442" t="s">
        <v>207</v>
      </c>
      <c r="CO191" s="451" t="s">
        <v>207</v>
      </c>
      <c r="CP191" s="452"/>
      <c r="CQ191" s="449" t="s">
        <v>207</v>
      </c>
      <c r="CR191" s="453" t="s">
        <v>207</v>
      </c>
      <c r="CS191" s="450">
        <v>2020</v>
      </c>
      <c r="CT191" s="442"/>
      <c r="CU191" s="451" t="s">
        <v>207</v>
      </c>
      <c r="CV191" s="442" t="s">
        <v>207</v>
      </c>
      <c r="CW191" s="451" t="s">
        <v>207</v>
      </c>
      <c r="CX191" s="452"/>
      <c r="CY191" s="449" t="s">
        <v>207</v>
      </c>
      <c r="CZ191" s="453" t="s">
        <v>207</v>
      </c>
      <c r="DA191" s="450">
        <v>2021</v>
      </c>
      <c r="DB191" s="442"/>
      <c r="DC191" s="451" t="s">
        <v>207</v>
      </c>
      <c r="DD191" s="442" t="s">
        <v>207</v>
      </c>
      <c r="DE191" s="451" t="s">
        <v>207</v>
      </c>
      <c r="DF191" s="452"/>
      <c r="DG191" s="449" t="s">
        <v>207</v>
      </c>
      <c r="DH191" s="453" t="s">
        <v>207</v>
      </c>
      <c r="DI191" s="454" t="s">
        <v>207</v>
      </c>
      <c r="DJ191" s="465" t="s">
        <v>207</v>
      </c>
      <c r="DK191" s="455" t="s">
        <v>207</v>
      </c>
      <c r="DL191" s="456"/>
    </row>
    <row r="192" spans="1:116">
      <c r="A192" s="458" t="s">
        <v>2266</v>
      </c>
      <c r="B192" s="459" t="s">
        <v>2267</v>
      </c>
      <c r="C192" s="434">
        <v>2019</v>
      </c>
      <c r="D192" s="434" t="s">
        <v>750</v>
      </c>
      <c r="E192" s="460">
        <v>3054249</v>
      </c>
      <c r="F192" s="435">
        <v>3054249</v>
      </c>
      <c r="G192" s="436">
        <v>44771</v>
      </c>
      <c r="H192" s="461" t="s">
        <v>2268</v>
      </c>
      <c r="I192" s="462" t="s">
        <v>2269</v>
      </c>
      <c r="J192" s="463" t="s">
        <v>2270</v>
      </c>
      <c r="K192" s="464" t="s">
        <v>2271</v>
      </c>
      <c r="L192" s="462" t="s">
        <v>2270</v>
      </c>
      <c r="M192" s="463" t="s">
        <v>2272</v>
      </c>
      <c r="N192" s="461" t="s">
        <v>57</v>
      </c>
      <c r="O192" s="463" t="s">
        <v>62</v>
      </c>
      <c r="P192" s="437"/>
      <c r="Q192" s="438"/>
      <c r="R192" s="438" t="s">
        <v>753</v>
      </c>
      <c r="S192" s="439"/>
      <c r="T192" s="440"/>
      <c r="U192" s="441"/>
      <c r="V192" s="441"/>
      <c r="W192" s="442">
        <v>124</v>
      </c>
      <c r="X192" s="443">
        <v>2019</v>
      </c>
      <c r="Y192" s="434">
        <v>2021</v>
      </c>
      <c r="Z192" s="444">
        <v>2021</v>
      </c>
      <c r="AA192" s="445"/>
      <c r="AB192" s="463"/>
      <c r="AC192" s="446" t="s">
        <v>705</v>
      </c>
      <c r="AD192" s="462" t="s">
        <v>2273</v>
      </c>
      <c r="AE192" s="462" t="s">
        <v>2274</v>
      </c>
      <c r="AF192" s="463" t="s">
        <v>2275</v>
      </c>
      <c r="AG192" s="446"/>
      <c r="AH192" s="463"/>
      <c r="AI192" s="447">
        <v>2018</v>
      </c>
      <c r="AJ192" s="441"/>
      <c r="AK192" s="441"/>
      <c r="AL192" s="448"/>
      <c r="AM192" s="449"/>
      <c r="AN192" s="450">
        <v>2021</v>
      </c>
      <c r="AO192" s="442"/>
      <c r="AP192" s="451" t="s">
        <v>207</v>
      </c>
      <c r="AQ192" s="442"/>
      <c r="AR192" s="451" t="s">
        <v>207</v>
      </c>
      <c r="AS192" s="452"/>
      <c r="AT192" s="449"/>
      <c r="AU192" s="453"/>
      <c r="AV192" s="450">
        <v>2019</v>
      </c>
      <c r="AW192" s="442"/>
      <c r="AX192" s="451" t="s">
        <v>207</v>
      </c>
      <c r="AY192" s="442" t="s">
        <v>207</v>
      </c>
      <c r="AZ192" s="451" t="s">
        <v>207</v>
      </c>
      <c r="BA192" s="452"/>
      <c r="BB192" s="449" t="s">
        <v>207</v>
      </c>
      <c r="BC192" s="453" t="s">
        <v>207</v>
      </c>
      <c r="BD192" s="450">
        <v>2020</v>
      </c>
      <c r="BE192" s="442"/>
      <c r="BF192" s="451" t="s">
        <v>207</v>
      </c>
      <c r="BG192" s="442" t="s">
        <v>207</v>
      </c>
      <c r="BH192" s="451" t="s">
        <v>207</v>
      </c>
      <c r="BI192" s="452"/>
      <c r="BJ192" s="449" t="s">
        <v>207</v>
      </c>
      <c r="BK192" s="453" t="s">
        <v>207</v>
      </c>
      <c r="BL192" s="450">
        <v>2021</v>
      </c>
      <c r="BM192" s="442"/>
      <c r="BN192" s="451" t="s">
        <v>207</v>
      </c>
      <c r="BO192" s="442" t="s">
        <v>207</v>
      </c>
      <c r="BP192" s="451" t="s">
        <v>207</v>
      </c>
      <c r="BQ192" s="452"/>
      <c r="BR192" s="449" t="s">
        <v>207</v>
      </c>
      <c r="BS192" s="453" t="s">
        <v>207</v>
      </c>
      <c r="BT192" s="454" t="s">
        <v>207</v>
      </c>
      <c r="BU192" s="465" t="s">
        <v>207</v>
      </c>
      <c r="BV192" s="455" t="s">
        <v>207</v>
      </c>
      <c r="BW192" s="456"/>
      <c r="BX192" s="457">
        <v>2018</v>
      </c>
      <c r="BY192" s="441">
        <v>215</v>
      </c>
      <c r="BZ192" s="441">
        <v>215</v>
      </c>
      <c r="CA192" s="448"/>
      <c r="CB192" s="449"/>
      <c r="CC192" s="450">
        <v>2021</v>
      </c>
      <c r="CD192" s="442">
        <v>200</v>
      </c>
      <c r="CE192" s="451">
        <v>6.97</v>
      </c>
      <c r="CF192" s="442">
        <v>200</v>
      </c>
      <c r="CG192" s="451">
        <v>6.97</v>
      </c>
      <c r="CH192" s="452"/>
      <c r="CI192" s="449" t="s">
        <v>207</v>
      </c>
      <c r="CJ192" s="453"/>
      <c r="CK192" s="450">
        <v>2019</v>
      </c>
      <c r="CL192" s="442">
        <v>209</v>
      </c>
      <c r="CM192" s="451">
        <v>2.79</v>
      </c>
      <c r="CN192" s="442">
        <v>209</v>
      </c>
      <c r="CO192" s="451">
        <v>2.79</v>
      </c>
      <c r="CP192" s="452"/>
      <c r="CQ192" s="449" t="s">
        <v>207</v>
      </c>
      <c r="CR192" s="453" t="s">
        <v>207</v>
      </c>
      <c r="CS192" s="450">
        <v>2020</v>
      </c>
      <c r="CT192" s="442">
        <v>192</v>
      </c>
      <c r="CU192" s="451">
        <v>10.69</v>
      </c>
      <c r="CV192" s="442">
        <v>192</v>
      </c>
      <c r="CW192" s="451">
        <v>10.69</v>
      </c>
      <c r="CX192" s="452"/>
      <c r="CY192" s="449" t="s">
        <v>207</v>
      </c>
      <c r="CZ192" s="453" t="s">
        <v>207</v>
      </c>
      <c r="DA192" s="450">
        <v>2021</v>
      </c>
      <c r="DB192" s="442">
        <v>179</v>
      </c>
      <c r="DC192" s="451">
        <v>16.739999999999998</v>
      </c>
      <c r="DD192" s="442">
        <v>179</v>
      </c>
      <c r="DE192" s="451">
        <v>16.739999999999998</v>
      </c>
      <c r="DF192" s="452"/>
      <c r="DG192" s="449" t="s">
        <v>207</v>
      </c>
      <c r="DH192" s="453" t="s">
        <v>207</v>
      </c>
      <c r="DI192" s="454" t="s">
        <v>723</v>
      </c>
      <c r="DJ192" s="465" t="s">
        <v>765</v>
      </c>
      <c r="DK192" s="455" t="s">
        <v>712</v>
      </c>
      <c r="DL192" s="456" t="s">
        <v>2276</v>
      </c>
    </row>
    <row r="193" spans="1:116">
      <c r="A193" s="458" t="s">
        <v>2278</v>
      </c>
      <c r="B193" s="459" t="s">
        <v>2279</v>
      </c>
      <c r="C193" s="434">
        <v>2019</v>
      </c>
      <c r="D193" s="434" t="s">
        <v>750</v>
      </c>
      <c r="E193" s="460">
        <v>3034251</v>
      </c>
      <c r="F193" s="435">
        <v>3034251</v>
      </c>
      <c r="G193" s="436">
        <v>44757</v>
      </c>
      <c r="H193" s="461" t="s">
        <v>2280</v>
      </c>
      <c r="I193" s="462" t="s">
        <v>2279</v>
      </c>
      <c r="J193" s="463" t="s">
        <v>2281</v>
      </c>
      <c r="K193" s="464" t="s">
        <v>2279</v>
      </c>
      <c r="L193" s="462" t="s">
        <v>2281</v>
      </c>
      <c r="M193" s="463" t="s">
        <v>2282</v>
      </c>
      <c r="N193" s="461" t="s">
        <v>37</v>
      </c>
      <c r="O193" s="463" t="s">
        <v>39</v>
      </c>
      <c r="P193" s="437"/>
      <c r="Q193" s="438"/>
      <c r="R193" s="438" t="s">
        <v>753</v>
      </c>
      <c r="S193" s="439"/>
      <c r="T193" s="440"/>
      <c r="U193" s="441"/>
      <c r="V193" s="441"/>
      <c r="W193" s="442">
        <v>76</v>
      </c>
      <c r="X193" s="443">
        <v>2019</v>
      </c>
      <c r="Y193" s="434">
        <v>2021</v>
      </c>
      <c r="Z193" s="444">
        <v>2021</v>
      </c>
      <c r="AA193" s="445"/>
      <c r="AB193" s="463"/>
      <c r="AC193" s="446" t="s">
        <v>705</v>
      </c>
      <c r="AD193" s="462" t="s">
        <v>2283</v>
      </c>
      <c r="AE193" s="462" t="s">
        <v>2282</v>
      </c>
      <c r="AF193" s="463" t="s">
        <v>2284</v>
      </c>
      <c r="AG193" s="446"/>
      <c r="AH193" s="463"/>
      <c r="AI193" s="447">
        <v>2018</v>
      </c>
      <c r="AJ193" s="441"/>
      <c r="AK193" s="441"/>
      <c r="AL193" s="448"/>
      <c r="AM193" s="449"/>
      <c r="AN193" s="450">
        <v>2021</v>
      </c>
      <c r="AO193" s="442"/>
      <c r="AP193" s="451" t="s">
        <v>207</v>
      </c>
      <c r="AQ193" s="442"/>
      <c r="AR193" s="451" t="s">
        <v>207</v>
      </c>
      <c r="AS193" s="452"/>
      <c r="AT193" s="449"/>
      <c r="AU193" s="453"/>
      <c r="AV193" s="450">
        <v>2019</v>
      </c>
      <c r="AW193" s="442"/>
      <c r="AX193" s="451" t="s">
        <v>207</v>
      </c>
      <c r="AY193" s="442" t="s">
        <v>207</v>
      </c>
      <c r="AZ193" s="451" t="s">
        <v>207</v>
      </c>
      <c r="BA193" s="452"/>
      <c r="BB193" s="449" t="s">
        <v>207</v>
      </c>
      <c r="BC193" s="453" t="s">
        <v>207</v>
      </c>
      <c r="BD193" s="450">
        <v>2020</v>
      </c>
      <c r="BE193" s="442"/>
      <c r="BF193" s="451" t="s">
        <v>207</v>
      </c>
      <c r="BG193" s="442" t="s">
        <v>207</v>
      </c>
      <c r="BH193" s="451" t="s">
        <v>207</v>
      </c>
      <c r="BI193" s="452"/>
      <c r="BJ193" s="449" t="s">
        <v>207</v>
      </c>
      <c r="BK193" s="453" t="s">
        <v>207</v>
      </c>
      <c r="BL193" s="450">
        <v>2021</v>
      </c>
      <c r="BM193" s="442"/>
      <c r="BN193" s="451" t="s">
        <v>207</v>
      </c>
      <c r="BO193" s="442" t="s">
        <v>207</v>
      </c>
      <c r="BP193" s="451" t="s">
        <v>207</v>
      </c>
      <c r="BQ193" s="452"/>
      <c r="BR193" s="449" t="s">
        <v>207</v>
      </c>
      <c r="BS193" s="453" t="s">
        <v>207</v>
      </c>
      <c r="BT193" s="454" t="s">
        <v>207</v>
      </c>
      <c r="BU193" s="465" t="s">
        <v>207</v>
      </c>
      <c r="BV193" s="455" t="s">
        <v>207</v>
      </c>
      <c r="BW193" s="456"/>
      <c r="BX193" s="457">
        <v>2018</v>
      </c>
      <c r="BY193" s="441">
        <v>1640</v>
      </c>
      <c r="BZ193" s="441">
        <v>1640</v>
      </c>
      <c r="CA193" s="448">
        <v>0.52</v>
      </c>
      <c r="CB193" s="449" t="s">
        <v>850</v>
      </c>
      <c r="CC193" s="450">
        <v>2021</v>
      </c>
      <c r="CD193" s="442">
        <v>1591</v>
      </c>
      <c r="CE193" s="451">
        <v>2.98</v>
      </c>
      <c r="CF193" s="442">
        <v>1591</v>
      </c>
      <c r="CG193" s="451">
        <v>2.98</v>
      </c>
      <c r="CH193" s="452">
        <v>0.5</v>
      </c>
      <c r="CI193" s="449" t="s">
        <v>850</v>
      </c>
      <c r="CJ193" s="453">
        <v>3</v>
      </c>
      <c r="CK193" s="450">
        <v>2019</v>
      </c>
      <c r="CL193" s="442">
        <v>989</v>
      </c>
      <c r="CM193" s="451">
        <v>39.69</v>
      </c>
      <c r="CN193" s="442">
        <v>989</v>
      </c>
      <c r="CO193" s="451">
        <v>39.69</v>
      </c>
      <c r="CP193" s="452">
        <v>0.5</v>
      </c>
      <c r="CQ193" s="449" t="s">
        <v>850</v>
      </c>
      <c r="CR193" s="453">
        <v>3.84</v>
      </c>
      <c r="CS193" s="450">
        <v>2020</v>
      </c>
      <c r="CT193" s="442">
        <v>950</v>
      </c>
      <c r="CU193" s="451">
        <v>42.07</v>
      </c>
      <c r="CV193" s="442">
        <v>950</v>
      </c>
      <c r="CW193" s="451">
        <v>42.07</v>
      </c>
      <c r="CX193" s="452">
        <v>0.52</v>
      </c>
      <c r="CY193" s="449" t="s">
        <v>850</v>
      </c>
      <c r="CZ193" s="453">
        <v>0</v>
      </c>
      <c r="DA193" s="450">
        <v>2021</v>
      </c>
      <c r="DB193" s="442">
        <v>775</v>
      </c>
      <c r="DC193" s="451">
        <v>52.74</v>
      </c>
      <c r="DD193" s="442">
        <v>775</v>
      </c>
      <c r="DE193" s="451">
        <v>52.74</v>
      </c>
      <c r="DF193" s="452">
        <v>0.47</v>
      </c>
      <c r="DG193" s="449" t="s">
        <v>850</v>
      </c>
      <c r="DH193" s="453">
        <v>9.61</v>
      </c>
      <c r="DI193" s="454" t="s">
        <v>723</v>
      </c>
      <c r="DJ193" s="465" t="s">
        <v>765</v>
      </c>
      <c r="DK193" s="455" t="s">
        <v>733</v>
      </c>
      <c r="DL193" s="456" t="s">
        <v>2285</v>
      </c>
    </row>
    <row r="194" spans="1:116">
      <c r="A194" s="458" t="s">
        <v>2286</v>
      </c>
      <c r="B194" s="459" t="s">
        <v>2287</v>
      </c>
      <c r="C194" s="434">
        <v>2019</v>
      </c>
      <c r="D194" s="434" t="s">
        <v>716</v>
      </c>
      <c r="E194" s="460">
        <v>1037254</v>
      </c>
      <c r="F194" s="435">
        <v>1037254</v>
      </c>
      <c r="G194" s="436">
        <v>44771</v>
      </c>
      <c r="H194" s="461" t="s">
        <v>2288</v>
      </c>
      <c r="I194" s="462" t="s">
        <v>2287</v>
      </c>
      <c r="J194" s="463" t="s">
        <v>2289</v>
      </c>
      <c r="K194" s="464" t="s">
        <v>2287</v>
      </c>
      <c r="L194" s="462" t="s">
        <v>2289</v>
      </c>
      <c r="M194" s="463" t="s">
        <v>2288</v>
      </c>
      <c r="N194" s="461" t="s">
        <v>42</v>
      </c>
      <c r="O194" s="463" t="s">
        <v>43</v>
      </c>
      <c r="P194" s="437" t="s">
        <v>719</v>
      </c>
      <c r="Q194" s="438"/>
      <c r="R194" s="438"/>
      <c r="S194" s="439"/>
      <c r="T194" s="440">
        <v>6685.136237116395</v>
      </c>
      <c r="U194" s="441">
        <v>601</v>
      </c>
      <c r="V194" s="441">
        <v>1</v>
      </c>
      <c r="W194" s="442"/>
      <c r="X194" s="443">
        <v>2019</v>
      </c>
      <c r="Y194" s="434">
        <v>2021</v>
      </c>
      <c r="Z194" s="444">
        <v>2021</v>
      </c>
      <c r="AA194" s="445" t="s">
        <v>705</v>
      </c>
      <c r="AB194" s="463" t="s">
        <v>2290</v>
      </c>
      <c r="AC194" s="446"/>
      <c r="AD194" s="462"/>
      <c r="AE194" s="462"/>
      <c r="AF194" s="463"/>
      <c r="AG194" s="446"/>
      <c r="AH194" s="463"/>
      <c r="AI194" s="447">
        <v>2018</v>
      </c>
      <c r="AJ194" s="441">
        <v>13328</v>
      </c>
      <c r="AK194" s="441">
        <v>13319</v>
      </c>
      <c r="AL194" s="448"/>
      <c r="AM194" s="449"/>
      <c r="AN194" s="450">
        <v>2021</v>
      </c>
      <c r="AO194" s="442">
        <v>15653</v>
      </c>
      <c r="AP194" s="451">
        <v>-17.45</v>
      </c>
      <c r="AQ194" s="442">
        <v>15699</v>
      </c>
      <c r="AR194" s="451">
        <v>-17.87</v>
      </c>
      <c r="AS194" s="452"/>
      <c r="AT194" s="449"/>
      <c r="AU194" s="453">
        <v>3</v>
      </c>
      <c r="AV194" s="450">
        <v>2019</v>
      </c>
      <c r="AW194" s="442">
        <v>13816</v>
      </c>
      <c r="AX194" s="451">
        <v>-3.67</v>
      </c>
      <c r="AY194" s="442">
        <v>13729</v>
      </c>
      <c r="AZ194" s="451">
        <v>-3.08</v>
      </c>
      <c r="BA194" s="452"/>
      <c r="BB194" s="449" t="s">
        <v>207</v>
      </c>
      <c r="BC194" s="453">
        <v>-0.4</v>
      </c>
      <c r="BD194" s="450">
        <v>2020</v>
      </c>
      <c r="BE194" s="442">
        <v>11950</v>
      </c>
      <c r="BF194" s="451">
        <v>10.33</v>
      </c>
      <c r="BG194" s="442">
        <v>11289</v>
      </c>
      <c r="BH194" s="451">
        <v>15.24</v>
      </c>
      <c r="BI194" s="452"/>
      <c r="BJ194" s="449" t="s">
        <v>207</v>
      </c>
      <c r="BK194" s="453">
        <v>16.600000000000001</v>
      </c>
      <c r="BL194" s="450">
        <v>2021</v>
      </c>
      <c r="BM194" s="442">
        <v>10966</v>
      </c>
      <c r="BN194" s="451">
        <v>17.72</v>
      </c>
      <c r="BO194" s="442">
        <v>11024</v>
      </c>
      <c r="BP194" s="451">
        <v>17.23</v>
      </c>
      <c r="BQ194" s="452"/>
      <c r="BR194" s="449" t="s">
        <v>207</v>
      </c>
      <c r="BS194" s="453">
        <v>29.42</v>
      </c>
      <c r="BT194" s="454" t="s">
        <v>755</v>
      </c>
      <c r="BU194" s="465" t="s">
        <v>765</v>
      </c>
      <c r="BV194" s="455" t="s">
        <v>724</v>
      </c>
      <c r="BW194" s="456" t="s">
        <v>2291</v>
      </c>
      <c r="BX194" s="457">
        <v>2018</v>
      </c>
      <c r="BY194" s="441"/>
      <c r="BZ194" s="441"/>
      <c r="CA194" s="448"/>
      <c r="CB194" s="449"/>
      <c r="CC194" s="450">
        <v>2021</v>
      </c>
      <c r="CD194" s="442"/>
      <c r="CE194" s="451" t="s">
        <v>207</v>
      </c>
      <c r="CF194" s="442"/>
      <c r="CG194" s="451" t="s">
        <v>207</v>
      </c>
      <c r="CH194" s="452"/>
      <c r="CI194" s="449" t="s">
        <v>207</v>
      </c>
      <c r="CJ194" s="453"/>
      <c r="CK194" s="450">
        <v>2019</v>
      </c>
      <c r="CL194" s="442"/>
      <c r="CM194" s="451" t="s">
        <v>207</v>
      </c>
      <c r="CN194" s="442" t="s">
        <v>207</v>
      </c>
      <c r="CO194" s="451" t="s">
        <v>207</v>
      </c>
      <c r="CP194" s="452"/>
      <c r="CQ194" s="449" t="s">
        <v>207</v>
      </c>
      <c r="CR194" s="453" t="s">
        <v>207</v>
      </c>
      <c r="CS194" s="450">
        <v>2020</v>
      </c>
      <c r="CT194" s="442"/>
      <c r="CU194" s="451" t="s">
        <v>207</v>
      </c>
      <c r="CV194" s="442" t="s">
        <v>207</v>
      </c>
      <c r="CW194" s="451" t="s">
        <v>207</v>
      </c>
      <c r="CX194" s="452"/>
      <c r="CY194" s="449" t="s">
        <v>207</v>
      </c>
      <c r="CZ194" s="453" t="s">
        <v>207</v>
      </c>
      <c r="DA194" s="450">
        <v>2021</v>
      </c>
      <c r="DB194" s="442"/>
      <c r="DC194" s="451" t="s">
        <v>207</v>
      </c>
      <c r="DD194" s="442" t="s">
        <v>207</v>
      </c>
      <c r="DE194" s="451" t="s">
        <v>207</v>
      </c>
      <c r="DF194" s="452"/>
      <c r="DG194" s="449" t="s">
        <v>207</v>
      </c>
      <c r="DH194" s="453" t="s">
        <v>207</v>
      </c>
      <c r="DI194" s="454" t="s">
        <v>207</v>
      </c>
      <c r="DJ194" s="465" t="s">
        <v>207</v>
      </c>
      <c r="DK194" s="455" t="s">
        <v>207</v>
      </c>
      <c r="DL194" s="456"/>
    </row>
    <row r="195" spans="1:116">
      <c r="A195" s="458" t="s">
        <v>2292</v>
      </c>
      <c r="B195" s="459" t="s">
        <v>2293</v>
      </c>
      <c r="C195" s="434">
        <v>2019</v>
      </c>
      <c r="D195" s="434" t="s">
        <v>716</v>
      </c>
      <c r="E195" s="460">
        <v>1017255</v>
      </c>
      <c r="F195" s="435">
        <v>1017255</v>
      </c>
      <c r="G195" s="436">
        <v>44767</v>
      </c>
      <c r="H195" s="461" t="s">
        <v>2294</v>
      </c>
      <c r="I195" s="462" t="s">
        <v>2293</v>
      </c>
      <c r="J195" s="463" t="s">
        <v>2295</v>
      </c>
      <c r="K195" s="464" t="s">
        <v>2293</v>
      </c>
      <c r="L195" s="462" t="s">
        <v>2296</v>
      </c>
      <c r="M195" s="463" t="s">
        <v>2294</v>
      </c>
      <c r="N195" s="461" t="s">
        <v>12</v>
      </c>
      <c r="O195" s="463" t="s">
        <v>21</v>
      </c>
      <c r="P195" s="437" t="s">
        <v>719</v>
      </c>
      <c r="Q195" s="438"/>
      <c r="R195" s="438"/>
      <c r="S195" s="439"/>
      <c r="T195" s="440">
        <v>1343241</v>
      </c>
      <c r="U195" s="441">
        <v>6</v>
      </c>
      <c r="V195" s="441">
        <v>3</v>
      </c>
      <c r="W195" s="442"/>
      <c r="X195" s="443">
        <v>2019</v>
      </c>
      <c r="Y195" s="434">
        <v>2021</v>
      </c>
      <c r="Z195" s="444">
        <v>2021</v>
      </c>
      <c r="AA195" s="445" t="s">
        <v>705</v>
      </c>
      <c r="AB195" s="463" t="s">
        <v>2297</v>
      </c>
      <c r="AC195" s="446"/>
      <c r="AD195" s="462"/>
      <c r="AE195" s="462"/>
      <c r="AF195" s="463"/>
      <c r="AG195" s="446"/>
      <c r="AH195" s="463"/>
      <c r="AI195" s="447">
        <v>2018</v>
      </c>
      <c r="AJ195" s="441">
        <v>2509473</v>
      </c>
      <c r="AK195" s="441">
        <v>2508449</v>
      </c>
      <c r="AL195" s="448"/>
      <c r="AM195" s="449"/>
      <c r="AN195" s="450">
        <v>2021</v>
      </c>
      <c r="AO195" s="442">
        <v>2434188.81</v>
      </c>
      <c r="AP195" s="451">
        <v>3</v>
      </c>
      <c r="AQ195" s="442">
        <v>2433195.5299999998</v>
      </c>
      <c r="AR195" s="451">
        <v>3</v>
      </c>
      <c r="AS195" s="452"/>
      <c r="AT195" s="449"/>
      <c r="AU195" s="453">
        <v>3</v>
      </c>
      <c r="AV195" s="450">
        <v>2019</v>
      </c>
      <c r="AW195" s="442">
        <v>2231205</v>
      </c>
      <c r="AX195" s="451">
        <v>11.08</v>
      </c>
      <c r="AY195" s="442">
        <v>2229059</v>
      </c>
      <c r="AZ195" s="451">
        <v>11.13</v>
      </c>
      <c r="BA195" s="452"/>
      <c r="BB195" s="449" t="s">
        <v>207</v>
      </c>
      <c r="BC195" s="453">
        <v>11.2</v>
      </c>
      <c r="BD195" s="450">
        <v>2020</v>
      </c>
      <c r="BE195" s="442">
        <v>1718359</v>
      </c>
      <c r="BF195" s="451">
        <v>31.52</v>
      </c>
      <c r="BG195" s="442">
        <v>1716246</v>
      </c>
      <c r="BH195" s="451">
        <v>31.58</v>
      </c>
      <c r="BI195" s="452"/>
      <c r="BJ195" s="449" t="s">
        <v>207</v>
      </c>
      <c r="BK195" s="453">
        <v>-0.3</v>
      </c>
      <c r="BL195" s="450">
        <v>2021</v>
      </c>
      <c r="BM195" s="442">
        <v>2236057</v>
      </c>
      <c r="BN195" s="451">
        <v>10.89</v>
      </c>
      <c r="BO195" s="442">
        <v>2235699</v>
      </c>
      <c r="BP195" s="451">
        <v>10.87</v>
      </c>
      <c r="BQ195" s="452"/>
      <c r="BR195" s="449" t="s">
        <v>207</v>
      </c>
      <c r="BS195" s="453">
        <v>5.7000000000000028</v>
      </c>
      <c r="BT195" s="454" t="s">
        <v>723</v>
      </c>
      <c r="BU195" s="465" t="s">
        <v>765</v>
      </c>
      <c r="BV195" s="455" t="s">
        <v>733</v>
      </c>
      <c r="BW195" s="456" t="s">
        <v>2298</v>
      </c>
      <c r="BX195" s="457">
        <v>2018</v>
      </c>
      <c r="BY195" s="441"/>
      <c r="BZ195" s="441"/>
      <c r="CA195" s="448"/>
      <c r="CB195" s="449"/>
      <c r="CC195" s="450">
        <v>2021</v>
      </c>
      <c r="CD195" s="442"/>
      <c r="CE195" s="451" t="s">
        <v>207</v>
      </c>
      <c r="CF195" s="442"/>
      <c r="CG195" s="451" t="s">
        <v>207</v>
      </c>
      <c r="CH195" s="452"/>
      <c r="CI195" s="449" t="s">
        <v>207</v>
      </c>
      <c r="CJ195" s="453"/>
      <c r="CK195" s="450">
        <v>2019</v>
      </c>
      <c r="CL195" s="442"/>
      <c r="CM195" s="451" t="s">
        <v>207</v>
      </c>
      <c r="CN195" s="442" t="s">
        <v>207</v>
      </c>
      <c r="CO195" s="451" t="s">
        <v>207</v>
      </c>
      <c r="CP195" s="452"/>
      <c r="CQ195" s="449" t="s">
        <v>207</v>
      </c>
      <c r="CR195" s="453" t="s">
        <v>207</v>
      </c>
      <c r="CS195" s="450">
        <v>2020</v>
      </c>
      <c r="CT195" s="442"/>
      <c r="CU195" s="451" t="s">
        <v>207</v>
      </c>
      <c r="CV195" s="442" t="s">
        <v>207</v>
      </c>
      <c r="CW195" s="451" t="s">
        <v>207</v>
      </c>
      <c r="CX195" s="452"/>
      <c r="CY195" s="449" t="s">
        <v>207</v>
      </c>
      <c r="CZ195" s="453" t="s">
        <v>207</v>
      </c>
      <c r="DA195" s="450">
        <v>2021</v>
      </c>
      <c r="DB195" s="442"/>
      <c r="DC195" s="451" t="s">
        <v>207</v>
      </c>
      <c r="DD195" s="442" t="s">
        <v>207</v>
      </c>
      <c r="DE195" s="451" t="s">
        <v>207</v>
      </c>
      <c r="DF195" s="452"/>
      <c r="DG195" s="449" t="s">
        <v>207</v>
      </c>
      <c r="DH195" s="453" t="s">
        <v>207</v>
      </c>
      <c r="DI195" s="454" t="s">
        <v>207</v>
      </c>
      <c r="DJ195" s="465" t="s">
        <v>207</v>
      </c>
      <c r="DK195" s="455" t="s">
        <v>207</v>
      </c>
      <c r="DL195" s="456"/>
    </row>
    <row r="196" spans="1:116">
      <c r="A196" s="458" t="s">
        <v>2299</v>
      </c>
      <c r="B196" s="459" t="s">
        <v>2300</v>
      </c>
      <c r="C196" s="434">
        <v>2019</v>
      </c>
      <c r="D196" s="434" t="s">
        <v>716</v>
      </c>
      <c r="E196" s="460">
        <v>1009256</v>
      </c>
      <c r="F196" s="435">
        <v>1009256</v>
      </c>
      <c r="G196" s="436">
        <v>44771</v>
      </c>
      <c r="H196" s="461" t="s">
        <v>2301</v>
      </c>
      <c r="I196" s="462" t="s">
        <v>2300</v>
      </c>
      <c r="J196" s="463" t="s">
        <v>2302</v>
      </c>
      <c r="K196" s="464" t="s">
        <v>2300</v>
      </c>
      <c r="L196" s="462" t="s">
        <v>2303</v>
      </c>
      <c r="M196" s="463" t="s">
        <v>2304</v>
      </c>
      <c r="N196" s="461" t="s">
        <v>12</v>
      </c>
      <c r="O196" s="463" t="s">
        <v>13</v>
      </c>
      <c r="P196" s="437" t="s">
        <v>719</v>
      </c>
      <c r="Q196" s="438"/>
      <c r="R196" s="438"/>
      <c r="S196" s="439"/>
      <c r="T196" s="440">
        <v>2078.559754248</v>
      </c>
      <c r="U196" s="441">
        <v>4</v>
      </c>
      <c r="V196" s="441">
        <v>2</v>
      </c>
      <c r="W196" s="442"/>
      <c r="X196" s="443">
        <v>2019</v>
      </c>
      <c r="Y196" s="434">
        <v>2021</v>
      </c>
      <c r="Z196" s="444">
        <v>2021</v>
      </c>
      <c r="AA196" s="445"/>
      <c r="AB196" s="463"/>
      <c r="AC196" s="446" t="s">
        <v>705</v>
      </c>
      <c r="AD196" s="462" t="s">
        <v>2305</v>
      </c>
      <c r="AE196" s="462" t="s">
        <v>2304</v>
      </c>
      <c r="AF196" s="463" t="s">
        <v>2306</v>
      </c>
      <c r="AG196" s="446"/>
      <c r="AH196" s="463"/>
      <c r="AI196" s="447">
        <v>2018</v>
      </c>
      <c r="AJ196" s="441">
        <v>4219</v>
      </c>
      <c r="AK196" s="441">
        <v>4146</v>
      </c>
      <c r="AL196" s="448"/>
      <c r="AM196" s="449"/>
      <c r="AN196" s="450">
        <v>2021</v>
      </c>
      <c r="AO196" s="442">
        <v>4093</v>
      </c>
      <c r="AP196" s="451">
        <v>2.98</v>
      </c>
      <c r="AQ196" s="442">
        <v>4022</v>
      </c>
      <c r="AR196" s="451">
        <v>2.99</v>
      </c>
      <c r="AS196" s="452"/>
      <c r="AT196" s="449"/>
      <c r="AU196" s="453">
        <v>1</v>
      </c>
      <c r="AV196" s="450">
        <v>2019</v>
      </c>
      <c r="AW196" s="442">
        <v>4291</v>
      </c>
      <c r="AX196" s="451">
        <v>-1.71</v>
      </c>
      <c r="AY196" s="442">
        <v>4178</v>
      </c>
      <c r="AZ196" s="451">
        <v>-0.78</v>
      </c>
      <c r="BA196" s="452"/>
      <c r="BB196" s="449" t="s">
        <v>207</v>
      </c>
      <c r="BC196" s="453">
        <v>4.0999999999999996</v>
      </c>
      <c r="BD196" s="450">
        <v>2020</v>
      </c>
      <c r="BE196" s="442">
        <v>4218</v>
      </c>
      <c r="BF196" s="451">
        <v>0.02</v>
      </c>
      <c r="BG196" s="442">
        <v>3598</v>
      </c>
      <c r="BH196" s="451">
        <v>13.21</v>
      </c>
      <c r="BI196" s="452"/>
      <c r="BJ196" s="449" t="s">
        <v>207</v>
      </c>
      <c r="BK196" s="453">
        <v>-0.8</v>
      </c>
      <c r="BL196" s="450">
        <v>2021</v>
      </c>
      <c r="BM196" s="442">
        <v>3459</v>
      </c>
      <c r="BN196" s="451">
        <v>18.010000000000002</v>
      </c>
      <c r="BO196" s="442">
        <v>3009</v>
      </c>
      <c r="BP196" s="451">
        <v>27.42</v>
      </c>
      <c r="BQ196" s="452"/>
      <c r="BR196" s="449" t="s">
        <v>207</v>
      </c>
      <c r="BS196" s="453">
        <v>23.799999999999997</v>
      </c>
      <c r="BT196" s="454" t="s">
        <v>723</v>
      </c>
      <c r="BU196" s="465" t="s">
        <v>765</v>
      </c>
      <c r="BV196" s="455" t="s">
        <v>712</v>
      </c>
      <c r="BW196" s="456"/>
      <c r="BX196" s="457">
        <v>2018</v>
      </c>
      <c r="BY196" s="441"/>
      <c r="BZ196" s="441"/>
      <c r="CA196" s="448"/>
      <c r="CB196" s="449"/>
      <c r="CC196" s="450">
        <v>2021</v>
      </c>
      <c r="CD196" s="442"/>
      <c r="CE196" s="451" t="s">
        <v>207</v>
      </c>
      <c r="CF196" s="442"/>
      <c r="CG196" s="451" t="s">
        <v>207</v>
      </c>
      <c r="CH196" s="452"/>
      <c r="CI196" s="449" t="s">
        <v>207</v>
      </c>
      <c r="CJ196" s="453"/>
      <c r="CK196" s="450">
        <v>2019</v>
      </c>
      <c r="CL196" s="442"/>
      <c r="CM196" s="451" t="s">
        <v>207</v>
      </c>
      <c r="CN196" s="442" t="s">
        <v>207</v>
      </c>
      <c r="CO196" s="451" t="s">
        <v>207</v>
      </c>
      <c r="CP196" s="452"/>
      <c r="CQ196" s="449" t="s">
        <v>207</v>
      </c>
      <c r="CR196" s="453" t="s">
        <v>207</v>
      </c>
      <c r="CS196" s="450">
        <v>2020</v>
      </c>
      <c r="CT196" s="442"/>
      <c r="CU196" s="451" t="s">
        <v>207</v>
      </c>
      <c r="CV196" s="442" t="s">
        <v>207</v>
      </c>
      <c r="CW196" s="451" t="s">
        <v>207</v>
      </c>
      <c r="CX196" s="452"/>
      <c r="CY196" s="449" t="s">
        <v>207</v>
      </c>
      <c r="CZ196" s="453" t="s">
        <v>207</v>
      </c>
      <c r="DA196" s="450">
        <v>2021</v>
      </c>
      <c r="DB196" s="442"/>
      <c r="DC196" s="451" t="s">
        <v>207</v>
      </c>
      <c r="DD196" s="442" t="s">
        <v>207</v>
      </c>
      <c r="DE196" s="451" t="s">
        <v>207</v>
      </c>
      <c r="DF196" s="452"/>
      <c r="DG196" s="449" t="s">
        <v>207</v>
      </c>
      <c r="DH196" s="453" t="s">
        <v>207</v>
      </c>
      <c r="DI196" s="454" t="s">
        <v>207</v>
      </c>
      <c r="DJ196" s="465" t="s">
        <v>207</v>
      </c>
      <c r="DK196" s="455" t="s">
        <v>207</v>
      </c>
      <c r="DL196" s="456"/>
    </row>
    <row r="197" spans="1:116">
      <c r="A197" s="458" t="s">
        <v>2307</v>
      </c>
      <c r="B197" s="459" t="s">
        <v>2308</v>
      </c>
      <c r="C197" s="434">
        <v>2019</v>
      </c>
      <c r="D197" s="434" t="s">
        <v>716</v>
      </c>
      <c r="E197" s="460">
        <v>1058257</v>
      </c>
      <c r="F197" s="435">
        <v>1058257</v>
      </c>
      <c r="G197" s="436">
        <v>44772</v>
      </c>
      <c r="H197" s="461" t="s">
        <v>2309</v>
      </c>
      <c r="I197" s="462" t="s">
        <v>2308</v>
      </c>
      <c r="J197" s="463" t="s">
        <v>2310</v>
      </c>
      <c r="K197" s="464" t="s">
        <v>2308</v>
      </c>
      <c r="L197" s="462" t="s">
        <v>2310</v>
      </c>
      <c r="M197" s="463" t="s">
        <v>2309</v>
      </c>
      <c r="N197" s="461" t="s">
        <v>57</v>
      </c>
      <c r="O197" s="463" t="s">
        <v>66</v>
      </c>
      <c r="P197" s="437" t="s">
        <v>719</v>
      </c>
      <c r="Q197" s="438"/>
      <c r="R197" s="438"/>
      <c r="S197" s="439"/>
      <c r="T197" s="440">
        <v>2128.0162500000006</v>
      </c>
      <c r="U197" s="441">
        <v>7</v>
      </c>
      <c r="V197" s="441">
        <v>0</v>
      </c>
      <c r="W197" s="442"/>
      <c r="X197" s="443">
        <v>2019</v>
      </c>
      <c r="Y197" s="434">
        <v>2021</v>
      </c>
      <c r="Z197" s="444">
        <v>2021</v>
      </c>
      <c r="AA197" s="445"/>
      <c r="AB197" s="463"/>
      <c r="AC197" s="446" t="s">
        <v>705</v>
      </c>
      <c r="AD197" s="462" t="s">
        <v>2311</v>
      </c>
      <c r="AE197" s="462" t="s">
        <v>2309</v>
      </c>
      <c r="AF197" s="463" t="s">
        <v>2312</v>
      </c>
      <c r="AG197" s="446"/>
      <c r="AH197" s="463"/>
      <c r="AI197" s="447">
        <v>2018</v>
      </c>
      <c r="AJ197" s="441">
        <v>4420</v>
      </c>
      <c r="AK197" s="441">
        <v>4301</v>
      </c>
      <c r="AL197" s="448">
        <v>1.9</v>
      </c>
      <c r="AM197" s="449" t="s">
        <v>2313</v>
      </c>
      <c r="AN197" s="450">
        <v>2021</v>
      </c>
      <c r="AO197" s="442">
        <v>4288</v>
      </c>
      <c r="AP197" s="451">
        <v>2.98</v>
      </c>
      <c r="AQ197" s="442">
        <v>3790</v>
      </c>
      <c r="AR197" s="451">
        <v>11.88</v>
      </c>
      <c r="AS197" s="452">
        <v>1.843</v>
      </c>
      <c r="AT197" s="449" t="s">
        <v>2313</v>
      </c>
      <c r="AU197" s="453">
        <v>3</v>
      </c>
      <c r="AV197" s="450">
        <v>2019</v>
      </c>
      <c r="AW197" s="442">
        <v>3952</v>
      </c>
      <c r="AX197" s="451">
        <v>10.58</v>
      </c>
      <c r="AY197" s="442">
        <v>3789</v>
      </c>
      <c r="AZ197" s="451">
        <v>11.9</v>
      </c>
      <c r="BA197" s="452">
        <v>1.97</v>
      </c>
      <c r="BB197" s="449" t="s">
        <v>2313</v>
      </c>
      <c r="BC197" s="453">
        <v>-3.69</v>
      </c>
      <c r="BD197" s="450">
        <v>2020</v>
      </c>
      <c r="BE197" s="442">
        <v>3913</v>
      </c>
      <c r="BF197" s="451">
        <v>11.47</v>
      </c>
      <c r="BG197" s="442">
        <v>4098</v>
      </c>
      <c r="BH197" s="451">
        <v>4.71</v>
      </c>
      <c r="BI197" s="452">
        <v>1.96</v>
      </c>
      <c r="BJ197" s="449" t="s">
        <v>2313</v>
      </c>
      <c r="BK197" s="453">
        <v>-3.16</v>
      </c>
      <c r="BL197" s="450">
        <v>2021</v>
      </c>
      <c r="BM197" s="442">
        <v>3889</v>
      </c>
      <c r="BN197" s="451">
        <v>12.01</v>
      </c>
      <c r="BO197" s="442">
        <v>3864</v>
      </c>
      <c r="BP197" s="451">
        <v>10.16</v>
      </c>
      <c r="BQ197" s="452">
        <v>1.95</v>
      </c>
      <c r="BR197" s="449" t="s">
        <v>2313</v>
      </c>
      <c r="BS197" s="453">
        <v>-2.64</v>
      </c>
      <c r="BT197" s="454" t="s">
        <v>755</v>
      </c>
      <c r="BU197" s="465" t="s">
        <v>765</v>
      </c>
      <c r="BV197" s="455" t="s">
        <v>724</v>
      </c>
      <c r="BW197" s="456"/>
      <c r="BX197" s="457">
        <v>2018</v>
      </c>
      <c r="BY197" s="441"/>
      <c r="BZ197" s="441"/>
      <c r="CA197" s="448"/>
      <c r="CB197" s="449"/>
      <c r="CC197" s="450">
        <v>2021</v>
      </c>
      <c r="CD197" s="442"/>
      <c r="CE197" s="451" t="s">
        <v>207</v>
      </c>
      <c r="CF197" s="442"/>
      <c r="CG197" s="451" t="s">
        <v>207</v>
      </c>
      <c r="CH197" s="452"/>
      <c r="CI197" s="449" t="s">
        <v>207</v>
      </c>
      <c r="CJ197" s="453"/>
      <c r="CK197" s="450">
        <v>2019</v>
      </c>
      <c r="CL197" s="442"/>
      <c r="CM197" s="451" t="s">
        <v>207</v>
      </c>
      <c r="CN197" s="442" t="s">
        <v>207</v>
      </c>
      <c r="CO197" s="451" t="s">
        <v>207</v>
      </c>
      <c r="CP197" s="452"/>
      <c r="CQ197" s="449" t="s">
        <v>207</v>
      </c>
      <c r="CR197" s="453" t="s">
        <v>207</v>
      </c>
      <c r="CS197" s="450">
        <v>2020</v>
      </c>
      <c r="CT197" s="442"/>
      <c r="CU197" s="451" t="s">
        <v>207</v>
      </c>
      <c r="CV197" s="442" t="s">
        <v>207</v>
      </c>
      <c r="CW197" s="451" t="s">
        <v>207</v>
      </c>
      <c r="CX197" s="452"/>
      <c r="CY197" s="449" t="s">
        <v>207</v>
      </c>
      <c r="CZ197" s="453" t="s">
        <v>207</v>
      </c>
      <c r="DA197" s="450">
        <v>2021</v>
      </c>
      <c r="DB197" s="442"/>
      <c r="DC197" s="451" t="s">
        <v>207</v>
      </c>
      <c r="DD197" s="442" t="s">
        <v>207</v>
      </c>
      <c r="DE197" s="451" t="s">
        <v>207</v>
      </c>
      <c r="DF197" s="452"/>
      <c r="DG197" s="449" t="s">
        <v>207</v>
      </c>
      <c r="DH197" s="453" t="s">
        <v>207</v>
      </c>
      <c r="DI197" s="454" t="s">
        <v>207</v>
      </c>
      <c r="DJ197" s="465" t="s">
        <v>207</v>
      </c>
      <c r="DK197" s="455" t="s">
        <v>207</v>
      </c>
      <c r="DL197" s="456"/>
    </row>
    <row r="198" spans="1:116">
      <c r="A198" s="458" t="s">
        <v>2314</v>
      </c>
      <c r="B198" s="459" t="s">
        <v>2315</v>
      </c>
      <c r="C198" s="434">
        <v>2019</v>
      </c>
      <c r="D198" s="434" t="s">
        <v>979</v>
      </c>
      <c r="E198" s="460">
        <v>1398258</v>
      </c>
      <c r="F198" s="435">
        <v>1398258</v>
      </c>
      <c r="G198" s="436">
        <v>44773</v>
      </c>
      <c r="H198" s="461" t="s">
        <v>2316</v>
      </c>
      <c r="I198" s="462" t="s">
        <v>2315</v>
      </c>
      <c r="J198" s="463" t="s">
        <v>2317</v>
      </c>
      <c r="K198" s="464" t="s">
        <v>2315</v>
      </c>
      <c r="L198" s="462" t="s">
        <v>2317</v>
      </c>
      <c r="M198" s="463" t="s">
        <v>2316</v>
      </c>
      <c r="N198" s="461" t="s">
        <v>112</v>
      </c>
      <c r="O198" s="463" t="s">
        <v>114</v>
      </c>
      <c r="P198" s="437" t="s">
        <v>719</v>
      </c>
      <c r="Q198" s="438"/>
      <c r="R198" s="438" t="s">
        <v>753</v>
      </c>
      <c r="S198" s="439"/>
      <c r="T198" s="440">
        <v>10600.838194056001</v>
      </c>
      <c r="U198" s="441">
        <v>49</v>
      </c>
      <c r="V198" s="441">
        <v>3</v>
      </c>
      <c r="W198" s="442">
        <v>1395</v>
      </c>
      <c r="X198" s="443">
        <v>2019</v>
      </c>
      <c r="Y198" s="434">
        <v>2021</v>
      </c>
      <c r="Z198" s="444">
        <v>2021</v>
      </c>
      <c r="AA198" s="445"/>
      <c r="AB198" s="463"/>
      <c r="AC198" s="446" t="s">
        <v>705</v>
      </c>
      <c r="AD198" s="462" t="s">
        <v>2318</v>
      </c>
      <c r="AE198" s="462" t="s">
        <v>2316</v>
      </c>
      <c r="AF198" s="463" t="s">
        <v>2319</v>
      </c>
      <c r="AG198" s="446"/>
      <c r="AH198" s="463"/>
      <c r="AI198" s="447">
        <v>2018</v>
      </c>
      <c r="AJ198" s="441">
        <v>17567</v>
      </c>
      <c r="AK198" s="441">
        <v>20191</v>
      </c>
      <c r="AL198" s="448">
        <v>7.0000000000000007E-2</v>
      </c>
      <c r="AM198" s="449" t="s">
        <v>1071</v>
      </c>
      <c r="AN198" s="450">
        <v>2021</v>
      </c>
      <c r="AO198" s="442">
        <v>17040</v>
      </c>
      <c r="AP198" s="451">
        <v>2.99</v>
      </c>
      <c r="AQ198" s="442">
        <v>19584</v>
      </c>
      <c r="AR198" s="451">
        <v>3</v>
      </c>
      <c r="AS198" s="452">
        <v>7.0000000000000007E-2</v>
      </c>
      <c r="AT198" s="449" t="s">
        <v>1071</v>
      </c>
      <c r="AU198" s="453">
        <v>0</v>
      </c>
      <c r="AV198" s="450">
        <v>2019</v>
      </c>
      <c r="AW198" s="442">
        <v>17366</v>
      </c>
      <c r="AX198" s="451">
        <v>1.1399999999999999</v>
      </c>
      <c r="AY198" s="442">
        <v>18458</v>
      </c>
      <c r="AZ198" s="451">
        <v>8.58</v>
      </c>
      <c r="BA198" s="452">
        <v>7.0000000000000007E-2</v>
      </c>
      <c r="BB198" s="449" t="s">
        <v>1071</v>
      </c>
      <c r="BC198" s="453">
        <v>0</v>
      </c>
      <c r="BD198" s="450">
        <v>2020</v>
      </c>
      <c r="BE198" s="442">
        <v>17884</v>
      </c>
      <c r="BF198" s="451">
        <v>-1.81</v>
      </c>
      <c r="BG198" s="442">
        <v>16982</v>
      </c>
      <c r="BH198" s="451">
        <v>15.89</v>
      </c>
      <c r="BI198" s="452">
        <v>7.0000000000000007E-2</v>
      </c>
      <c r="BJ198" s="449" t="s">
        <v>1071</v>
      </c>
      <c r="BK198" s="453">
        <v>0</v>
      </c>
      <c r="BL198" s="450">
        <v>2021</v>
      </c>
      <c r="BM198" s="442">
        <v>20275</v>
      </c>
      <c r="BN198" s="451">
        <v>-15.42</v>
      </c>
      <c r="BO198" s="442">
        <v>20074</v>
      </c>
      <c r="BP198" s="451">
        <v>0.56999999999999995</v>
      </c>
      <c r="BQ198" s="452">
        <v>0.08</v>
      </c>
      <c r="BR198" s="449" t="s">
        <v>1071</v>
      </c>
      <c r="BS198" s="453">
        <v>-14.29</v>
      </c>
      <c r="BT198" s="454" t="s">
        <v>723</v>
      </c>
      <c r="BU198" s="465" t="s">
        <v>765</v>
      </c>
      <c r="BV198" s="455" t="s">
        <v>724</v>
      </c>
      <c r="BW198" s="456" t="s">
        <v>2320</v>
      </c>
      <c r="BX198" s="457">
        <v>2018</v>
      </c>
      <c r="BY198" s="441">
        <v>4968</v>
      </c>
      <c r="BZ198" s="441">
        <v>4968</v>
      </c>
      <c r="CA198" s="448">
        <v>0.34</v>
      </c>
      <c r="CB198" s="449" t="s">
        <v>850</v>
      </c>
      <c r="CC198" s="450">
        <v>2021</v>
      </c>
      <c r="CD198" s="442">
        <v>4968</v>
      </c>
      <c r="CE198" s="451">
        <v>0</v>
      </c>
      <c r="CF198" s="442">
        <v>4968</v>
      </c>
      <c r="CG198" s="451">
        <v>0</v>
      </c>
      <c r="CH198" s="452">
        <v>0.34</v>
      </c>
      <c r="CI198" s="449" t="s">
        <v>850</v>
      </c>
      <c r="CJ198" s="453">
        <v>0</v>
      </c>
      <c r="CK198" s="450">
        <v>2019</v>
      </c>
      <c r="CL198" s="442">
        <v>4699</v>
      </c>
      <c r="CM198" s="451">
        <v>5.41</v>
      </c>
      <c r="CN198" s="442">
        <v>4699</v>
      </c>
      <c r="CO198" s="451">
        <v>5.41</v>
      </c>
      <c r="CP198" s="452">
        <v>0.37</v>
      </c>
      <c r="CQ198" s="449" t="s">
        <v>850</v>
      </c>
      <c r="CR198" s="453">
        <v>-8.83</v>
      </c>
      <c r="CS198" s="450">
        <v>2020</v>
      </c>
      <c r="CT198" s="442">
        <v>4284</v>
      </c>
      <c r="CU198" s="451">
        <v>13.76</v>
      </c>
      <c r="CV198" s="442">
        <v>4284</v>
      </c>
      <c r="CW198" s="451">
        <v>13.76</v>
      </c>
      <c r="CX198" s="452">
        <v>0.33</v>
      </c>
      <c r="CY198" s="449" t="s">
        <v>850</v>
      </c>
      <c r="CZ198" s="453">
        <v>2.94</v>
      </c>
      <c r="DA198" s="450">
        <v>2021</v>
      </c>
      <c r="DB198" s="442">
        <v>4371</v>
      </c>
      <c r="DC198" s="451">
        <v>12.01</v>
      </c>
      <c r="DD198" s="442">
        <v>4371</v>
      </c>
      <c r="DE198" s="451">
        <v>12.01</v>
      </c>
      <c r="DF198" s="452">
        <v>0.36</v>
      </c>
      <c r="DG198" s="449" t="s">
        <v>850</v>
      </c>
      <c r="DH198" s="453">
        <v>-5.89</v>
      </c>
      <c r="DI198" s="454" t="s">
        <v>723</v>
      </c>
      <c r="DJ198" s="465" t="s">
        <v>765</v>
      </c>
      <c r="DK198" s="455" t="s">
        <v>724</v>
      </c>
      <c r="DL198" s="456"/>
    </row>
    <row r="199" spans="1:116">
      <c r="A199" s="458" t="s">
        <v>2321</v>
      </c>
      <c r="B199" s="459" t="s">
        <v>2322</v>
      </c>
      <c r="C199" s="434">
        <v>2019</v>
      </c>
      <c r="D199" s="434" t="s">
        <v>716</v>
      </c>
      <c r="E199" s="460">
        <v>1056260</v>
      </c>
      <c r="F199" s="435">
        <v>1056260</v>
      </c>
      <c r="G199" s="436">
        <v>44781</v>
      </c>
      <c r="H199" s="461" t="s">
        <v>2323</v>
      </c>
      <c r="I199" s="462" t="s">
        <v>2322</v>
      </c>
      <c r="J199" s="463" t="s">
        <v>2324</v>
      </c>
      <c r="K199" s="464" t="s">
        <v>2322</v>
      </c>
      <c r="L199" s="462" t="s">
        <v>2324</v>
      </c>
      <c r="M199" s="463" t="s">
        <v>2323</v>
      </c>
      <c r="N199" s="461" t="s">
        <v>57</v>
      </c>
      <c r="O199" s="463" t="s">
        <v>64</v>
      </c>
      <c r="P199" s="437" t="s">
        <v>719</v>
      </c>
      <c r="Q199" s="438"/>
      <c r="R199" s="438"/>
      <c r="S199" s="439"/>
      <c r="T199" s="440">
        <v>6968</v>
      </c>
      <c r="U199" s="441">
        <v>21</v>
      </c>
      <c r="V199" s="441">
        <v>3</v>
      </c>
      <c r="W199" s="442"/>
      <c r="X199" s="443">
        <v>2019</v>
      </c>
      <c r="Y199" s="434">
        <v>2021</v>
      </c>
      <c r="Z199" s="444">
        <v>2021</v>
      </c>
      <c r="AA199" s="445"/>
      <c r="AB199" s="463"/>
      <c r="AC199" s="446" t="s">
        <v>705</v>
      </c>
      <c r="AD199" s="462" t="s">
        <v>2325</v>
      </c>
      <c r="AE199" s="462" t="s">
        <v>2323</v>
      </c>
      <c r="AF199" s="463" t="s">
        <v>2326</v>
      </c>
      <c r="AG199" s="446"/>
      <c r="AH199" s="463"/>
      <c r="AI199" s="447">
        <v>2018</v>
      </c>
      <c r="AJ199" s="441">
        <v>15205</v>
      </c>
      <c r="AK199" s="441">
        <v>14642</v>
      </c>
      <c r="AL199" s="448">
        <v>1.03</v>
      </c>
      <c r="AM199" s="449" t="s">
        <v>2327</v>
      </c>
      <c r="AN199" s="450">
        <v>2021</v>
      </c>
      <c r="AO199" s="442">
        <v>14749</v>
      </c>
      <c r="AP199" s="451">
        <v>2.99</v>
      </c>
      <c r="AQ199" s="442">
        <v>14203</v>
      </c>
      <c r="AR199" s="451">
        <v>2.99</v>
      </c>
      <c r="AS199" s="452">
        <v>0.99909999999999999</v>
      </c>
      <c r="AT199" s="449" t="s">
        <v>2327</v>
      </c>
      <c r="AU199" s="453">
        <v>3</v>
      </c>
      <c r="AV199" s="450">
        <v>2019</v>
      </c>
      <c r="AW199" s="442">
        <v>14885</v>
      </c>
      <c r="AX199" s="451">
        <v>2.1</v>
      </c>
      <c r="AY199" s="442">
        <v>13663</v>
      </c>
      <c r="AZ199" s="451">
        <v>6.68</v>
      </c>
      <c r="BA199" s="452">
        <v>1.0107972293901941</v>
      </c>
      <c r="BB199" s="449" t="s">
        <v>2327</v>
      </c>
      <c r="BC199" s="453">
        <v>1.86</v>
      </c>
      <c r="BD199" s="450">
        <v>2020</v>
      </c>
      <c r="BE199" s="442">
        <v>14113</v>
      </c>
      <c r="BF199" s="451">
        <v>7.18</v>
      </c>
      <c r="BG199" s="442">
        <v>12758</v>
      </c>
      <c r="BH199" s="451">
        <v>12.86</v>
      </c>
      <c r="BI199" s="452">
        <v>0.98</v>
      </c>
      <c r="BJ199" s="449" t="s">
        <v>2327</v>
      </c>
      <c r="BK199" s="453">
        <v>4.8499999999999996</v>
      </c>
      <c r="BL199" s="450">
        <v>2021</v>
      </c>
      <c r="BM199" s="442">
        <v>12537</v>
      </c>
      <c r="BN199" s="451">
        <v>17.54</v>
      </c>
      <c r="BO199" s="442">
        <v>11769</v>
      </c>
      <c r="BP199" s="451">
        <v>19.62</v>
      </c>
      <c r="BQ199" s="452">
        <v>0.86</v>
      </c>
      <c r="BR199" s="449" t="s">
        <v>2327</v>
      </c>
      <c r="BS199" s="453">
        <v>16.5</v>
      </c>
      <c r="BT199" s="454" t="s">
        <v>723</v>
      </c>
      <c r="BU199" s="465" t="s">
        <v>765</v>
      </c>
      <c r="BV199" s="455" t="s">
        <v>733</v>
      </c>
      <c r="BW199" s="456" t="s">
        <v>2328</v>
      </c>
      <c r="BX199" s="457">
        <v>2018</v>
      </c>
      <c r="BY199" s="441"/>
      <c r="BZ199" s="441"/>
      <c r="CA199" s="448"/>
      <c r="CB199" s="449"/>
      <c r="CC199" s="450">
        <v>2021</v>
      </c>
      <c r="CD199" s="442"/>
      <c r="CE199" s="451" t="s">
        <v>207</v>
      </c>
      <c r="CF199" s="442"/>
      <c r="CG199" s="451" t="s">
        <v>207</v>
      </c>
      <c r="CH199" s="452"/>
      <c r="CI199" s="449" t="s">
        <v>207</v>
      </c>
      <c r="CJ199" s="453"/>
      <c r="CK199" s="450">
        <v>2019</v>
      </c>
      <c r="CL199" s="442"/>
      <c r="CM199" s="451" t="s">
        <v>207</v>
      </c>
      <c r="CN199" s="442" t="s">
        <v>207</v>
      </c>
      <c r="CO199" s="451" t="s">
        <v>207</v>
      </c>
      <c r="CP199" s="452"/>
      <c r="CQ199" s="449" t="s">
        <v>207</v>
      </c>
      <c r="CR199" s="453" t="s">
        <v>207</v>
      </c>
      <c r="CS199" s="450">
        <v>2020</v>
      </c>
      <c r="CT199" s="442"/>
      <c r="CU199" s="451" t="s">
        <v>207</v>
      </c>
      <c r="CV199" s="442" t="s">
        <v>207</v>
      </c>
      <c r="CW199" s="451" t="s">
        <v>207</v>
      </c>
      <c r="CX199" s="452"/>
      <c r="CY199" s="449" t="s">
        <v>207</v>
      </c>
      <c r="CZ199" s="453" t="s">
        <v>207</v>
      </c>
      <c r="DA199" s="450">
        <v>2021</v>
      </c>
      <c r="DB199" s="442"/>
      <c r="DC199" s="451" t="s">
        <v>207</v>
      </c>
      <c r="DD199" s="442" t="s">
        <v>207</v>
      </c>
      <c r="DE199" s="451" t="s">
        <v>207</v>
      </c>
      <c r="DF199" s="452"/>
      <c r="DG199" s="449" t="s">
        <v>207</v>
      </c>
      <c r="DH199" s="453" t="s">
        <v>207</v>
      </c>
      <c r="DI199" s="454" t="s">
        <v>207</v>
      </c>
      <c r="DJ199" s="465" t="s">
        <v>207</v>
      </c>
      <c r="DK199" s="455" t="s">
        <v>207</v>
      </c>
      <c r="DL199" s="456"/>
    </row>
    <row r="200" spans="1:116">
      <c r="A200" s="458" t="s">
        <v>2329</v>
      </c>
      <c r="B200" s="459" t="s">
        <v>2330</v>
      </c>
      <c r="C200" s="434">
        <v>2019</v>
      </c>
      <c r="D200" s="434" t="s">
        <v>750</v>
      </c>
      <c r="E200" s="460">
        <v>3067261</v>
      </c>
      <c r="F200" s="435">
        <v>3067261</v>
      </c>
      <c r="G200" s="436">
        <v>44768</v>
      </c>
      <c r="H200" s="461" t="s">
        <v>2331</v>
      </c>
      <c r="I200" s="462" t="s">
        <v>2330</v>
      </c>
      <c r="J200" s="463" t="s">
        <v>2332</v>
      </c>
      <c r="K200" s="464" t="s">
        <v>2330</v>
      </c>
      <c r="L200" s="462" t="s">
        <v>2332</v>
      </c>
      <c r="M200" s="463" t="s">
        <v>2333</v>
      </c>
      <c r="N200" s="461" t="s">
        <v>70</v>
      </c>
      <c r="O200" s="463" t="s">
        <v>76</v>
      </c>
      <c r="P200" s="437"/>
      <c r="Q200" s="438"/>
      <c r="R200" s="438" t="s">
        <v>753</v>
      </c>
      <c r="S200" s="439"/>
      <c r="T200" s="440"/>
      <c r="U200" s="441"/>
      <c r="V200" s="441"/>
      <c r="W200" s="442">
        <v>126</v>
      </c>
      <c r="X200" s="443">
        <v>2019</v>
      </c>
      <c r="Y200" s="434">
        <v>2021</v>
      </c>
      <c r="Z200" s="444">
        <v>2021</v>
      </c>
      <c r="AA200" s="445" t="s">
        <v>705</v>
      </c>
      <c r="AB200" s="463" t="s">
        <v>2334</v>
      </c>
      <c r="AC200" s="446"/>
      <c r="AD200" s="462"/>
      <c r="AE200" s="462"/>
      <c r="AF200" s="463"/>
      <c r="AG200" s="446"/>
      <c r="AH200" s="463"/>
      <c r="AI200" s="447">
        <v>2018</v>
      </c>
      <c r="AJ200" s="441"/>
      <c r="AK200" s="441"/>
      <c r="AL200" s="448"/>
      <c r="AM200" s="449"/>
      <c r="AN200" s="450">
        <v>2021</v>
      </c>
      <c r="AO200" s="442"/>
      <c r="AP200" s="451" t="s">
        <v>207</v>
      </c>
      <c r="AQ200" s="442"/>
      <c r="AR200" s="451" t="s">
        <v>207</v>
      </c>
      <c r="AS200" s="452"/>
      <c r="AT200" s="449"/>
      <c r="AU200" s="453"/>
      <c r="AV200" s="450">
        <v>2019</v>
      </c>
      <c r="AW200" s="442"/>
      <c r="AX200" s="451" t="s">
        <v>207</v>
      </c>
      <c r="AY200" s="442" t="s">
        <v>207</v>
      </c>
      <c r="AZ200" s="451" t="s">
        <v>207</v>
      </c>
      <c r="BA200" s="452"/>
      <c r="BB200" s="449" t="s">
        <v>207</v>
      </c>
      <c r="BC200" s="453" t="s">
        <v>207</v>
      </c>
      <c r="BD200" s="450">
        <v>2020</v>
      </c>
      <c r="BE200" s="442"/>
      <c r="BF200" s="451" t="s">
        <v>207</v>
      </c>
      <c r="BG200" s="442" t="s">
        <v>207</v>
      </c>
      <c r="BH200" s="451" t="s">
        <v>207</v>
      </c>
      <c r="BI200" s="452"/>
      <c r="BJ200" s="449" t="s">
        <v>207</v>
      </c>
      <c r="BK200" s="453" t="s">
        <v>207</v>
      </c>
      <c r="BL200" s="450">
        <v>2021</v>
      </c>
      <c r="BM200" s="442"/>
      <c r="BN200" s="451" t="s">
        <v>207</v>
      </c>
      <c r="BO200" s="442" t="s">
        <v>207</v>
      </c>
      <c r="BP200" s="451" t="s">
        <v>207</v>
      </c>
      <c r="BQ200" s="452"/>
      <c r="BR200" s="449" t="s">
        <v>207</v>
      </c>
      <c r="BS200" s="453" t="s">
        <v>207</v>
      </c>
      <c r="BT200" s="454" t="s">
        <v>207</v>
      </c>
      <c r="BU200" s="465" t="s">
        <v>207</v>
      </c>
      <c r="BV200" s="455" t="s">
        <v>207</v>
      </c>
      <c r="BW200" s="456"/>
      <c r="BX200" s="457">
        <v>2018</v>
      </c>
      <c r="BY200" s="441">
        <v>189</v>
      </c>
      <c r="BZ200" s="441">
        <v>189</v>
      </c>
      <c r="CA200" s="448"/>
      <c r="CB200" s="449"/>
      <c r="CC200" s="450">
        <v>2021</v>
      </c>
      <c r="CD200" s="442">
        <v>183.4</v>
      </c>
      <c r="CE200" s="451">
        <v>2.96</v>
      </c>
      <c r="CF200" s="442">
        <v>183.4</v>
      </c>
      <c r="CG200" s="451">
        <v>2.96</v>
      </c>
      <c r="CH200" s="452"/>
      <c r="CI200" s="449" t="s">
        <v>207</v>
      </c>
      <c r="CJ200" s="453"/>
      <c r="CK200" s="450">
        <v>2019</v>
      </c>
      <c r="CL200" s="442">
        <v>168</v>
      </c>
      <c r="CM200" s="451">
        <v>11.11</v>
      </c>
      <c r="CN200" s="442">
        <v>168</v>
      </c>
      <c r="CO200" s="451">
        <v>11.11</v>
      </c>
      <c r="CP200" s="452"/>
      <c r="CQ200" s="449" t="s">
        <v>207</v>
      </c>
      <c r="CR200" s="453" t="s">
        <v>207</v>
      </c>
      <c r="CS200" s="450">
        <v>2020</v>
      </c>
      <c r="CT200" s="442">
        <v>113</v>
      </c>
      <c r="CU200" s="451">
        <v>40.21</v>
      </c>
      <c r="CV200" s="442">
        <v>113</v>
      </c>
      <c r="CW200" s="451">
        <v>40.21</v>
      </c>
      <c r="CX200" s="452"/>
      <c r="CY200" s="449" t="s">
        <v>207</v>
      </c>
      <c r="CZ200" s="453" t="s">
        <v>207</v>
      </c>
      <c r="DA200" s="450">
        <v>2021</v>
      </c>
      <c r="DB200" s="442">
        <v>109</v>
      </c>
      <c r="DC200" s="451">
        <v>42.32</v>
      </c>
      <c r="DD200" s="442">
        <v>109</v>
      </c>
      <c r="DE200" s="451">
        <v>42.32</v>
      </c>
      <c r="DF200" s="452"/>
      <c r="DG200" s="449" t="s">
        <v>207</v>
      </c>
      <c r="DH200" s="453" t="s">
        <v>207</v>
      </c>
      <c r="DI200" s="454" t="s">
        <v>723</v>
      </c>
      <c r="DJ200" s="465" t="s">
        <v>765</v>
      </c>
      <c r="DK200" s="455" t="s">
        <v>733</v>
      </c>
      <c r="DL200" s="456" t="s">
        <v>2335</v>
      </c>
    </row>
    <row r="201" spans="1:116">
      <c r="A201" s="458" t="s">
        <v>2337</v>
      </c>
      <c r="B201" s="459" t="s">
        <v>2338</v>
      </c>
      <c r="C201" s="434">
        <v>2019</v>
      </c>
      <c r="D201" s="434" t="s">
        <v>716</v>
      </c>
      <c r="E201" s="460">
        <v>1071262</v>
      </c>
      <c r="F201" s="435">
        <v>1071262</v>
      </c>
      <c r="G201" s="436">
        <v>44770</v>
      </c>
      <c r="H201" s="461" t="s">
        <v>2339</v>
      </c>
      <c r="I201" s="462" t="s">
        <v>2338</v>
      </c>
      <c r="J201" s="463" t="s">
        <v>2340</v>
      </c>
      <c r="K201" s="464" t="s">
        <v>2341</v>
      </c>
      <c r="L201" s="462" t="s">
        <v>2342</v>
      </c>
      <c r="M201" s="463" t="s">
        <v>2343</v>
      </c>
      <c r="N201" s="461" t="s">
        <v>81</v>
      </c>
      <c r="O201" s="463" t="s">
        <v>82</v>
      </c>
      <c r="P201" s="437" t="s">
        <v>719</v>
      </c>
      <c r="Q201" s="438"/>
      <c r="R201" s="438"/>
      <c r="S201" s="439"/>
      <c r="T201" s="440">
        <v>7138.0734095999996</v>
      </c>
      <c r="U201" s="441">
        <v>1</v>
      </c>
      <c r="V201" s="441">
        <v>1</v>
      </c>
      <c r="W201" s="442"/>
      <c r="X201" s="443">
        <v>2019</v>
      </c>
      <c r="Y201" s="434">
        <v>2021</v>
      </c>
      <c r="Z201" s="444">
        <v>2021</v>
      </c>
      <c r="AA201" s="445"/>
      <c r="AB201" s="463"/>
      <c r="AC201" s="446" t="s">
        <v>705</v>
      </c>
      <c r="AD201" s="462" t="s">
        <v>2344</v>
      </c>
      <c r="AE201" s="462" t="s">
        <v>2345</v>
      </c>
      <c r="AF201" s="463" t="s">
        <v>2346</v>
      </c>
      <c r="AG201" s="446"/>
      <c r="AH201" s="463"/>
      <c r="AI201" s="447">
        <v>2018</v>
      </c>
      <c r="AJ201" s="441">
        <v>15571</v>
      </c>
      <c r="AK201" s="441">
        <v>15148</v>
      </c>
      <c r="AL201" s="448">
        <v>32.82</v>
      </c>
      <c r="AM201" s="449" t="s">
        <v>2347</v>
      </c>
      <c r="AN201" s="450">
        <v>2021</v>
      </c>
      <c r="AO201" s="442">
        <v>15571</v>
      </c>
      <c r="AP201" s="451">
        <v>0</v>
      </c>
      <c r="AQ201" s="442">
        <v>15148</v>
      </c>
      <c r="AR201" s="451">
        <v>0</v>
      </c>
      <c r="AS201" s="452">
        <v>31.83</v>
      </c>
      <c r="AT201" s="449" t="s">
        <v>2347</v>
      </c>
      <c r="AU201" s="453">
        <v>3.01</v>
      </c>
      <c r="AV201" s="450">
        <v>2019</v>
      </c>
      <c r="AW201" s="442">
        <v>15729</v>
      </c>
      <c r="AX201" s="451">
        <v>-1.02</v>
      </c>
      <c r="AY201" s="442">
        <v>15072</v>
      </c>
      <c r="AZ201" s="451">
        <v>0.5</v>
      </c>
      <c r="BA201" s="452">
        <v>33.15</v>
      </c>
      <c r="BB201" s="449" t="s">
        <v>2347</v>
      </c>
      <c r="BC201" s="453">
        <v>-1.01</v>
      </c>
      <c r="BD201" s="450">
        <v>2020</v>
      </c>
      <c r="BE201" s="442">
        <v>15556</v>
      </c>
      <c r="BF201" s="451">
        <v>0.09</v>
      </c>
      <c r="BG201" s="442">
        <v>14482</v>
      </c>
      <c r="BH201" s="451">
        <v>4.3899999999999997</v>
      </c>
      <c r="BI201" s="452">
        <v>32.78</v>
      </c>
      <c r="BJ201" s="449" t="s">
        <v>2347</v>
      </c>
      <c r="BK201" s="453">
        <v>0.12</v>
      </c>
      <c r="BL201" s="450">
        <v>2021</v>
      </c>
      <c r="BM201" s="442">
        <v>12766</v>
      </c>
      <c r="BN201" s="451">
        <v>18.010000000000002</v>
      </c>
      <c r="BO201" s="442">
        <v>12653</v>
      </c>
      <c r="BP201" s="451">
        <v>16.47</v>
      </c>
      <c r="BQ201" s="452">
        <v>1.79</v>
      </c>
      <c r="BR201" s="449" t="s">
        <v>2347</v>
      </c>
      <c r="BS201" s="453">
        <v>94.54</v>
      </c>
      <c r="BT201" s="454" t="s">
        <v>723</v>
      </c>
      <c r="BU201" s="465" t="s">
        <v>765</v>
      </c>
      <c r="BV201" s="455" t="s">
        <v>733</v>
      </c>
      <c r="BW201" s="456" t="s">
        <v>2348</v>
      </c>
      <c r="BX201" s="457">
        <v>2018</v>
      </c>
      <c r="BY201" s="441"/>
      <c r="BZ201" s="441"/>
      <c r="CA201" s="448"/>
      <c r="CB201" s="449"/>
      <c r="CC201" s="450">
        <v>2021</v>
      </c>
      <c r="CD201" s="442"/>
      <c r="CE201" s="451" t="s">
        <v>207</v>
      </c>
      <c r="CF201" s="442"/>
      <c r="CG201" s="451" t="s">
        <v>207</v>
      </c>
      <c r="CH201" s="452"/>
      <c r="CI201" s="449" t="s">
        <v>207</v>
      </c>
      <c r="CJ201" s="453"/>
      <c r="CK201" s="450">
        <v>2019</v>
      </c>
      <c r="CL201" s="442"/>
      <c r="CM201" s="451" t="s">
        <v>207</v>
      </c>
      <c r="CN201" s="442" t="s">
        <v>207</v>
      </c>
      <c r="CO201" s="451" t="s">
        <v>207</v>
      </c>
      <c r="CP201" s="452"/>
      <c r="CQ201" s="449" t="s">
        <v>207</v>
      </c>
      <c r="CR201" s="453" t="s">
        <v>207</v>
      </c>
      <c r="CS201" s="450">
        <v>2020</v>
      </c>
      <c r="CT201" s="442"/>
      <c r="CU201" s="451" t="s">
        <v>207</v>
      </c>
      <c r="CV201" s="442" t="s">
        <v>207</v>
      </c>
      <c r="CW201" s="451" t="s">
        <v>207</v>
      </c>
      <c r="CX201" s="452"/>
      <c r="CY201" s="449" t="s">
        <v>207</v>
      </c>
      <c r="CZ201" s="453" t="s">
        <v>207</v>
      </c>
      <c r="DA201" s="450">
        <v>2021</v>
      </c>
      <c r="DB201" s="442"/>
      <c r="DC201" s="451" t="s">
        <v>207</v>
      </c>
      <c r="DD201" s="442" t="s">
        <v>207</v>
      </c>
      <c r="DE201" s="451" t="s">
        <v>207</v>
      </c>
      <c r="DF201" s="452"/>
      <c r="DG201" s="449" t="s">
        <v>207</v>
      </c>
      <c r="DH201" s="453" t="s">
        <v>207</v>
      </c>
      <c r="DI201" s="454" t="s">
        <v>207</v>
      </c>
      <c r="DJ201" s="465" t="s">
        <v>207</v>
      </c>
      <c r="DK201" s="455" t="s">
        <v>207</v>
      </c>
      <c r="DL201" s="456"/>
    </row>
    <row r="202" spans="1:116">
      <c r="A202" s="458" t="s">
        <v>2349</v>
      </c>
      <c r="B202" s="459" t="s">
        <v>2350</v>
      </c>
      <c r="C202" s="434">
        <v>2019</v>
      </c>
      <c r="D202" s="434" t="s">
        <v>716</v>
      </c>
      <c r="E202" s="460">
        <v>1056263</v>
      </c>
      <c r="F202" s="435">
        <v>1056263</v>
      </c>
      <c r="G202" s="436">
        <v>44771</v>
      </c>
      <c r="H202" s="461" t="s">
        <v>920</v>
      </c>
      <c r="I202" s="462" t="s">
        <v>2350</v>
      </c>
      <c r="J202" s="463" t="s">
        <v>2351</v>
      </c>
      <c r="K202" s="464" t="s">
        <v>2350</v>
      </c>
      <c r="L202" s="462" t="s">
        <v>2351</v>
      </c>
      <c r="M202" s="463" t="s">
        <v>920</v>
      </c>
      <c r="N202" s="461" t="s">
        <v>57</v>
      </c>
      <c r="O202" s="463" t="s">
        <v>64</v>
      </c>
      <c r="P202" s="437" t="s">
        <v>719</v>
      </c>
      <c r="Q202" s="438"/>
      <c r="R202" s="438"/>
      <c r="S202" s="439"/>
      <c r="T202" s="440">
        <v>11800.204437258002</v>
      </c>
      <c r="U202" s="441">
        <v>12</v>
      </c>
      <c r="V202" s="441">
        <v>9</v>
      </c>
      <c r="W202" s="442"/>
      <c r="X202" s="443">
        <v>2019</v>
      </c>
      <c r="Y202" s="434">
        <v>2021</v>
      </c>
      <c r="Z202" s="444">
        <v>2021</v>
      </c>
      <c r="AA202" s="445"/>
      <c r="AB202" s="463"/>
      <c r="AC202" s="446" t="s">
        <v>705</v>
      </c>
      <c r="AD202" s="462" t="s">
        <v>2352</v>
      </c>
      <c r="AE202" s="462" t="s">
        <v>2353</v>
      </c>
      <c r="AF202" s="463" t="s">
        <v>2354</v>
      </c>
      <c r="AG202" s="446"/>
      <c r="AH202" s="463"/>
      <c r="AI202" s="447">
        <v>2018</v>
      </c>
      <c r="AJ202" s="441">
        <v>24734</v>
      </c>
      <c r="AK202" s="441">
        <v>24160</v>
      </c>
      <c r="AL202" s="448">
        <v>52.72</v>
      </c>
      <c r="AM202" s="449" t="s">
        <v>2355</v>
      </c>
      <c r="AN202" s="450">
        <v>2021</v>
      </c>
      <c r="AO202" s="442">
        <v>23991.98</v>
      </c>
      <c r="AP202" s="451">
        <v>3</v>
      </c>
      <c r="AQ202" s="442">
        <v>23435.200000000001</v>
      </c>
      <c r="AR202" s="451">
        <v>3</v>
      </c>
      <c r="AS202" s="452">
        <v>51.138399999999997</v>
      </c>
      <c r="AT202" s="449" t="s">
        <v>2355</v>
      </c>
      <c r="AU202" s="453">
        <v>3</v>
      </c>
      <c r="AV202" s="450">
        <v>2019</v>
      </c>
      <c r="AW202" s="442">
        <v>24765</v>
      </c>
      <c r="AX202" s="451">
        <v>-0.13</v>
      </c>
      <c r="AY202" s="442">
        <v>23875</v>
      </c>
      <c r="AZ202" s="451">
        <v>1.17</v>
      </c>
      <c r="BA202" s="452">
        <v>51.4</v>
      </c>
      <c r="BB202" s="449" t="s">
        <v>2355</v>
      </c>
      <c r="BC202" s="453">
        <v>2.5</v>
      </c>
      <c r="BD202" s="450">
        <v>2020</v>
      </c>
      <c r="BE202" s="442">
        <v>23684</v>
      </c>
      <c r="BF202" s="451">
        <v>4.24</v>
      </c>
      <c r="BG202" s="442">
        <v>22302</v>
      </c>
      <c r="BH202" s="451">
        <v>7.69</v>
      </c>
      <c r="BI202" s="452">
        <v>52.61</v>
      </c>
      <c r="BJ202" s="449" t="s">
        <v>2355</v>
      </c>
      <c r="BK202" s="453">
        <v>0.2</v>
      </c>
      <c r="BL202" s="450">
        <v>2021</v>
      </c>
      <c r="BM202" s="442">
        <v>21026</v>
      </c>
      <c r="BN202" s="451">
        <v>14.99</v>
      </c>
      <c r="BO202" s="442">
        <v>20868</v>
      </c>
      <c r="BP202" s="451">
        <v>13.62</v>
      </c>
      <c r="BQ202" s="452">
        <v>51.11</v>
      </c>
      <c r="BR202" s="449" t="s">
        <v>2355</v>
      </c>
      <c r="BS202" s="453">
        <v>3.05</v>
      </c>
      <c r="BT202" s="454" t="s">
        <v>723</v>
      </c>
      <c r="BU202" s="465" t="s">
        <v>765</v>
      </c>
      <c r="BV202" s="455" t="s">
        <v>733</v>
      </c>
      <c r="BW202" s="456" t="s">
        <v>2356</v>
      </c>
      <c r="BX202" s="457">
        <v>2018</v>
      </c>
      <c r="BY202" s="441"/>
      <c r="BZ202" s="441"/>
      <c r="CA202" s="448"/>
      <c r="CB202" s="449"/>
      <c r="CC202" s="450">
        <v>2021</v>
      </c>
      <c r="CD202" s="442"/>
      <c r="CE202" s="451" t="s">
        <v>207</v>
      </c>
      <c r="CF202" s="442"/>
      <c r="CG202" s="451" t="s">
        <v>207</v>
      </c>
      <c r="CH202" s="452"/>
      <c r="CI202" s="449" t="s">
        <v>207</v>
      </c>
      <c r="CJ202" s="453"/>
      <c r="CK202" s="450">
        <v>2019</v>
      </c>
      <c r="CL202" s="442"/>
      <c r="CM202" s="451" t="s">
        <v>207</v>
      </c>
      <c r="CN202" s="442" t="s">
        <v>207</v>
      </c>
      <c r="CO202" s="451" t="s">
        <v>207</v>
      </c>
      <c r="CP202" s="452"/>
      <c r="CQ202" s="449" t="s">
        <v>207</v>
      </c>
      <c r="CR202" s="453" t="s">
        <v>207</v>
      </c>
      <c r="CS202" s="450">
        <v>2020</v>
      </c>
      <c r="CT202" s="442"/>
      <c r="CU202" s="451" t="s">
        <v>207</v>
      </c>
      <c r="CV202" s="442" t="s">
        <v>207</v>
      </c>
      <c r="CW202" s="451" t="s">
        <v>207</v>
      </c>
      <c r="CX202" s="452"/>
      <c r="CY202" s="449" t="s">
        <v>207</v>
      </c>
      <c r="CZ202" s="453" t="s">
        <v>207</v>
      </c>
      <c r="DA202" s="450">
        <v>2021</v>
      </c>
      <c r="DB202" s="442"/>
      <c r="DC202" s="451" t="s">
        <v>207</v>
      </c>
      <c r="DD202" s="442" t="s">
        <v>207</v>
      </c>
      <c r="DE202" s="451" t="s">
        <v>207</v>
      </c>
      <c r="DF202" s="452"/>
      <c r="DG202" s="449" t="s">
        <v>207</v>
      </c>
      <c r="DH202" s="453" t="s">
        <v>207</v>
      </c>
      <c r="DI202" s="454" t="s">
        <v>207</v>
      </c>
      <c r="DJ202" s="465" t="s">
        <v>207</v>
      </c>
      <c r="DK202" s="455" t="s">
        <v>207</v>
      </c>
      <c r="DL202" s="456"/>
    </row>
    <row r="203" spans="1:116">
      <c r="A203" s="458" t="s">
        <v>2357</v>
      </c>
      <c r="B203" s="459" t="s">
        <v>2358</v>
      </c>
      <c r="C203" s="434">
        <v>2019</v>
      </c>
      <c r="D203" s="434" t="s">
        <v>700</v>
      </c>
      <c r="E203" s="460">
        <v>2058264</v>
      </c>
      <c r="F203" s="435">
        <v>2058264</v>
      </c>
      <c r="G203" s="436">
        <v>44784</v>
      </c>
      <c r="H203" s="461" t="s">
        <v>2359</v>
      </c>
      <c r="I203" s="462" t="s">
        <v>2358</v>
      </c>
      <c r="J203" s="463" t="s">
        <v>2360</v>
      </c>
      <c r="K203" s="464" t="s">
        <v>2358</v>
      </c>
      <c r="L203" s="462" t="s">
        <v>2360</v>
      </c>
      <c r="M203" s="463" t="s">
        <v>2359</v>
      </c>
      <c r="N203" s="461" t="s">
        <v>57</v>
      </c>
      <c r="O203" s="463" t="s">
        <v>66</v>
      </c>
      <c r="P203" s="437"/>
      <c r="Q203" s="438" t="s">
        <v>704</v>
      </c>
      <c r="R203" s="438"/>
      <c r="S203" s="439"/>
      <c r="T203" s="440">
        <v>17126.236002600002</v>
      </c>
      <c r="U203" s="441">
        <v>540</v>
      </c>
      <c r="V203" s="441">
        <v>0</v>
      </c>
      <c r="W203" s="442"/>
      <c r="X203" s="443">
        <v>2019</v>
      </c>
      <c r="Y203" s="434">
        <v>2021</v>
      </c>
      <c r="Z203" s="444">
        <v>2021</v>
      </c>
      <c r="AA203" s="445"/>
      <c r="AB203" s="463"/>
      <c r="AC203" s="446" t="s">
        <v>705</v>
      </c>
      <c r="AD203" s="462" t="s">
        <v>2359</v>
      </c>
      <c r="AE203" s="462" t="s">
        <v>2361</v>
      </c>
      <c r="AF203" s="463" t="s">
        <v>1080</v>
      </c>
      <c r="AG203" s="446"/>
      <c r="AH203" s="463"/>
      <c r="AI203" s="447">
        <v>2018</v>
      </c>
      <c r="AJ203" s="441">
        <v>33290</v>
      </c>
      <c r="AK203" s="441">
        <v>32377</v>
      </c>
      <c r="AL203" s="448">
        <v>349.78</v>
      </c>
      <c r="AM203" s="449" t="s">
        <v>764</v>
      </c>
      <c r="AN203" s="450">
        <v>2021</v>
      </c>
      <c r="AO203" s="442">
        <v>32291</v>
      </c>
      <c r="AP203" s="451">
        <v>3</v>
      </c>
      <c r="AQ203" s="442">
        <v>31406</v>
      </c>
      <c r="AR203" s="451">
        <v>2.99</v>
      </c>
      <c r="AS203" s="452">
        <v>339.29</v>
      </c>
      <c r="AT203" s="449" t="s">
        <v>764</v>
      </c>
      <c r="AU203" s="453">
        <v>2.99</v>
      </c>
      <c r="AV203" s="450">
        <v>2019</v>
      </c>
      <c r="AW203" s="442">
        <v>32935</v>
      </c>
      <c r="AX203" s="451">
        <v>1.06</v>
      </c>
      <c r="AY203" s="442">
        <v>32797</v>
      </c>
      <c r="AZ203" s="451">
        <v>-1.3</v>
      </c>
      <c r="BA203" s="452">
        <v>343.59</v>
      </c>
      <c r="BB203" s="449" t="s">
        <v>764</v>
      </c>
      <c r="BC203" s="453">
        <v>1.76</v>
      </c>
      <c r="BD203" s="450">
        <v>2020</v>
      </c>
      <c r="BE203" s="442">
        <v>31446</v>
      </c>
      <c r="BF203" s="451">
        <v>5.53</v>
      </c>
      <c r="BG203" s="442">
        <v>30128</v>
      </c>
      <c r="BH203" s="451">
        <v>6.94</v>
      </c>
      <c r="BI203" s="452">
        <v>328.24599999999998</v>
      </c>
      <c r="BJ203" s="449" t="s">
        <v>764</v>
      </c>
      <c r="BK203" s="453">
        <v>6.15</v>
      </c>
      <c r="BL203" s="450">
        <v>2021</v>
      </c>
      <c r="BM203" s="442">
        <v>30555</v>
      </c>
      <c r="BN203" s="451">
        <v>8.2100000000000009</v>
      </c>
      <c r="BO203" s="442">
        <v>30149</v>
      </c>
      <c r="BP203" s="451">
        <v>6.88</v>
      </c>
      <c r="BQ203" s="452">
        <v>309.98</v>
      </c>
      <c r="BR203" s="449" t="s">
        <v>764</v>
      </c>
      <c r="BS203" s="453">
        <v>11.37</v>
      </c>
      <c r="BT203" s="454" t="s">
        <v>723</v>
      </c>
      <c r="BU203" s="465" t="s">
        <v>765</v>
      </c>
      <c r="BV203" s="455" t="s">
        <v>712</v>
      </c>
      <c r="BW203" s="456" t="s">
        <v>2362</v>
      </c>
      <c r="BX203" s="457">
        <v>2018</v>
      </c>
      <c r="BY203" s="441"/>
      <c r="BZ203" s="441"/>
      <c r="CA203" s="448"/>
      <c r="CB203" s="449"/>
      <c r="CC203" s="450">
        <v>2021</v>
      </c>
      <c r="CD203" s="442"/>
      <c r="CE203" s="451" t="s">
        <v>207</v>
      </c>
      <c r="CF203" s="442"/>
      <c r="CG203" s="451" t="s">
        <v>207</v>
      </c>
      <c r="CH203" s="452"/>
      <c r="CI203" s="449" t="s">
        <v>207</v>
      </c>
      <c r="CJ203" s="453"/>
      <c r="CK203" s="450">
        <v>2019</v>
      </c>
      <c r="CL203" s="442"/>
      <c r="CM203" s="451" t="s">
        <v>207</v>
      </c>
      <c r="CN203" s="442" t="s">
        <v>207</v>
      </c>
      <c r="CO203" s="451" t="s">
        <v>207</v>
      </c>
      <c r="CP203" s="452"/>
      <c r="CQ203" s="449" t="s">
        <v>207</v>
      </c>
      <c r="CR203" s="453" t="s">
        <v>207</v>
      </c>
      <c r="CS203" s="450">
        <v>2020</v>
      </c>
      <c r="CT203" s="442"/>
      <c r="CU203" s="451" t="s">
        <v>207</v>
      </c>
      <c r="CV203" s="442" t="s">
        <v>207</v>
      </c>
      <c r="CW203" s="451" t="s">
        <v>207</v>
      </c>
      <c r="CX203" s="452"/>
      <c r="CY203" s="449" t="s">
        <v>207</v>
      </c>
      <c r="CZ203" s="453" t="s">
        <v>207</v>
      </c>
      <c r="DA203" s="450">
        <v>2021</v>
      </c>
      <c r="DB203" s="442"/>
      <c r="DC203" s="451" t="s">
        <v>207</v>
      </c>
      <c r="DD203" s="442" t="s">
        <v>207</v>
      </c>
      <c r="DE203" s="451" t="s">
        <v>207</v>
      </c>
      <c r="DF203" s="452"/>
      <c r="DG203" s="449" t="s">
        <v>207</v>
      </c>
      <c r="DH203" s="453" t="s">
        <v>207</v>
      </c>
      <c r="DI203" s="454" t="s">
        <v>207</v>
      </c>
      <c r="DJ203" s="465" t="s">
        <v>207</v>
      </c>
      <c r="DK203" s="455" t="s">
        <v>207</v>
      </c>
      <c r="DL203" s="456"/>
    </row>
    <row r="204" spans="1:116">
      <c r="A204" s="458" t="s">
        <v>2363</v>
      </c>
      <c r="B204" s="459" t="s">
        <v>2364</v>
      </c>
      <c r="C204" s="434">
        <v>2019</v>
      </c>
      <c r="D204" s="434" t="s">
        <v>716</v>
      </c>
      <c r="E204" s="460">
        <v>1067265</v>
      </c>
      <c r="F204" s="435">
        <v>1067265</v>
      </c>
      <c r="G204" s="436">
        <v>44792</v>
      </c>
      <c r="H204" s="461" t="s">
        <v>2365</v>
      </c>
      <c r="I204" s="462" t="s">
        <v>2364</v>
      </c>
      <c r="J204" s="463" t="s">
        <v>2366</v>
      </c>
      <c r="K204" s="464" t="s">
        <v>2364</v>
      </c>
      <c r="L204" s="462" t="s">
        <v>2366</v>
      </c>
      <c r="M204" s="463" t="s">
        <v>2367</v>
      </c>
      <c r="N204" s="461" t="s">
        <v>70</v>
      </c>
      <c r="O204" s="463" t="s">
        <v>76</v>
      </c>
      <c r="P204" s="437" t="s">
        <v>719</v>
      </c>
      <c r="Q204" s="438"/>
      <c r="R204" s="438"/>
      <c r="S204" s="439"/>
      <c r="T204" s="440">
        <v>1528</v>
      </c>
      <c r="U204" s="441">
        <v>13</v>
      </c>
      <c r="V204" s="441">
        <v>2</v>
      </c>
      <c r="W204" s="442"/>
      <c r="X204" s="443">
        <v>2019</v>
      </c>
      <c r="Y204" s="434">
        <v>2021</v>
      </c>
      <c r="Z204" s="444">
        <v>2021</v>
      </c>
      <c r="AA204" s="445"/>
      <c r="AB204" s="463"/>
      <c r="AC204" s="446" t="s">
        <v>705</v>
      </c>
      <c r="AD204" s="462" t="s">
        <v>2368</v>
      </c>
      <c r="AE204" s="462" t="s">
        <v>2369</v>
      </c>
      <c r="AF204" s="463" t="s">
        <v>2370</v>
      </c>
      <c r="AG204" s="446"/>
      <c r="AH204" s="463"/>
      <c r="AI204" s="447">
        <v>2018</v>
      </c>
      <c r="AJ204" s="441">
        <v>3442</v>
      </c>
      <c r="AK204" s="441">
        <v>3371</v>
      </c>
      <c r="AL204" s="448"/>
      <c r="AM204" s="449"/>
      <c r="AN204" s="450">
        <v>2021</v>
      </c>
      <c r="AO204" s="442">
        <v>3338</v>
      </c>
      <c r="AP204" s="451">
        <v>3.02</v>
      </c>
      <c r="AQ204" s="442">
        <v>3269</v>
      </c>
      <c r="AR204" s="451">
        <v>3.02</v>
      </c>
      <c r="AS204" s="452"/>
      <c r="AT204" s="449"/>
      <c r="AU204" s="453"/>
      <c r="AV204" s="450">
        <v>2019</v>
      </c>
      <c r="AW204" s="442">
        <v>3443</v>
      </c>
      <c r="AX204" s="451">
        <v>-0.03</v>
      </c>
      <c r="AY204" s="442">
        <v>3331</v>
      </c>
      <c r="AZ204" s="451">
        <v>1.18</v>
      </c>
      <c r="BA204" s="452"/>
      <c r="BB204" s="449" t="s">
        <v>207</v>
      </c>
      <c r="BC204" s="453" t="s">
        <v>207</v>
      </c>
      <c r="BD204" s="450">
        <v>2020</v>
      </c>
      <c r="BE204" s="442">
        <v>2949</v>
      </c>
      <c r="BF204" s="451">
        <v>14.32</v>
      </c>
      <c r="BG204" s="442">
        <v>2778</v>
      </c>
      <c r="BH204" s="451">
        <v>17.59</v>
      </c>
      <c r="BI204" s="452"/>
      <c r="BJ204" s="449" t="s">
        <v>207</v>
      </c>
      <c r="BK204" s="453" t="s">
        <v>207</v>
      </c>
      <c r="BL204" s="450">
        <v>2021</v>
      </c>
      <c r="BM204" s="442">
        <v>2757</v>
      </c>
      <c r="BN204" s="451">
        <v>19.899999999999999</v>
      </c>
      <c r="BO204" s="442">
        <v>2734</v>
      </c>
      <c r="BP204" s="451">
        <v>18.89</v>
      </c>
      <c r="BQ204" s="452"/>
      <c r="BR204" s="449" t="s">
        <v>207</v>
      </c>
      <c r="BS204" s="453" t="s">
        <v>207</v>
      </c>
      <c r="BT204" s="454" t="s">
        <v>723</v>
      </c>
      <c r="BU204" s="465" t="s">
        <v>765</v>
      </c>
      <c r="BV204" s="455" t="s">
        <v>724</v>
      </c>
      <c r="BW204" s="456"/>
      <c r="BX204" s="457">
        <v>2018</v>
      </c>
      <c r="BY204" s="441"/>
      <c r="BZ204" s="441"/>
      <c r="CA204" s="448"/>
      <c r="CB204" s="449"/>
      <c r="CC204" s="450">
        <v>2021</v>
      </c>
      <c r="CD204" s="442"/>
      <c r="CE204" s="451" t="s">
        <v>207</v>
      </c>
      <c r="CF204" s="442"/>
      <c r="CG204" s="451" t="s">
        <v>207</v>
      </c>
      <c r="CH204" s="452"/>
      <c r="CI204" s="449" t="s">
        <v>207</v>
      </c>
      <c r="CJ204" s="453"/>
      <c r="CK204" s="450">
        <v>2019</v>
      </c>
      <c r="CL204" s="442"/>
      <c r="CM204" s="451" t="s">
        <v>207</v>
      </c>
      <c r="CN204" s="442" t="s">
        <v>207</v>
      </c>
      <c r="CO204" s="451" t="s">
        <v>207</v>
      </c>
      <c r="CP204" s="452"/>
      <c r="CQ204" s="449" t="s">
        <v>207</v>
      </c>
      <c r="CR204" s="453" t="s">
        <v>207</v>
      </c>
      <c r="CS204" s="450">
        <v>2020</v>
      </c>
      <c r="CT204" s="442"/>
      <c r="CU204" s="451" t="s">
        <v>207</v>
      </c>
      <c r="CV204" s="442" t="s">
        <v>207</v>
      </c>
      <c r="CW204" s="451" t="s">
        <v>207</v>
      </c>
      <c r="CX204" s="452"/>
      <c r="CY204" s="449" t="s">
        <v>207</v>
      </c>
      <c r="CZ204" s="453" t="s">
        <v>207</v>
      </c>
      <c r="DA204" s="450">
        <v>2021</v>
      </c>
      <c r="DB204" s="442"/>
      <c r="DC204" s="451" t="s">
        <v>207</v>
      </c>
      <c r="DD204" s="442" t="s">
        <v>207</v>
      </c>
      <c r="DE204" s="451" t="s">
        <v>207</v>
      </c>
      <c r="DF204" s="452"/>
      <c r="DG204" s="449" t="s">
        <v>207</v>
      </c>
      <c r="DH204" s="453" t="s">
        <v>207</v>
      </c>
      <c r="DI204" s="454" t="s">
        <v>207</v>
      </c>
      <c r="DJ204" s="465" t="s">
        <v>207</v>
      </c>
      <c r="DK204" s="455" t="s">
        <v>207</v>
      </c>
      <c r="DL204" s="456"/>
    </row>
    <row r="205" spans="1:116">
      <c r="A205" s="458" t="s">
        <v>2371</v>
      </c>
      <c r="B205" s="459" t="s">
        <v>2372</v>
      </c>
      <c r="C205" s="434">
        <v>2019</v>
      </c>
      <c r="D205" s="434" t="s">
        <v>750</v>
      </c>
      <c r="E205" s="460">
        <v>3088269</v>
      </c>
      <c r="F205" s="435">
        <v>3088269</v>
      </c>
      <c r="G205" s="436">
        <v>44772</v>
      </c>
      <c r="H205" s="461" t="s">
        <v>2373</v>
      </c>
      <c r="I205" s="462" t="s">
        <v>2372</v>
      </c>
      <c r="J205" s="463" t="s">
        <v>2374</v>
      </c>
      <c r="K205" s="464" t="s">
        <v>2372</v>
      </c>
      <c r="L205" s="462" t="s">
        <v>2374</v>
      </c>
      <c r="M205" s="463" t="s">
        <v>2373</v>
      </c>
      <c r="N205" s="461" t="s">
        <v>102</v>
      </c>
      <c r="O205" s="463" t="s">
        <v>103</v>
      </c>
      <c r="P205" s="437"/>
      <c r="Q205" s="438"/>
      <c r="R205" s="438" t="s">
        <v>753</v>
      </c>
      <c r="S205" s="439"/>
      <c r="T205" s="440"/>
      <c r="U205" s="441"/>
      <c r="V205" s="441"/>
      <c r="W205" s="442">
        <v>139</v>
      </c>
      <c r="X205" s="443">
        <v>2019</v>
      </c>
      <c r="Y205" s="434">
        <v>2021</v>
      </c>
      <c r="Z205" s="444">
        <v>2021</v>
      </c>
      <c r="AA205" s="445"/>
      <c r="AB205" s="463"/>
      <c r="AC205" s="446" t="s">
        <v>705</v>
      </c>
      <c r="AD205" s="462" t="s">
        <v>2372</v>
      </c>
      <c r="AE205" s="462" t="s">
        <v>2373</v>
      </c>
      <c r="AF205" s="463" t="s">
        <v>2375</v>
      </c>
      <c r="AG205" s="446"/>
      <c r="AH205" s="463"/>
      <c r="AI205" s="447">
        <v>2018</v>
      </c>
      <c r="AJ205" s="441"/>
      <c r="AK205" s="441"/>
      <c r="AL205" s="448"/>
      <c r="AM205" s="449"/>
      <c r="AN205" s="450">
        <v>2021</v>
      </c>
      <c r="AO205" s="442"/>
      <c r="AP205" s="451" t="s">
        <v>207</v>
      </c>
      <c r="AQ205" s="442"/>
      <c r="AR205" s="451" t="s">
        <v>207</v>
      </c>
      <c r="AS205" s="452"/>
      <c r="AT205" s="449"/>
      <c r="AU205" s="453"/>
      <c r="AV205" s="450">
        <v>2019</v>
      </c>
      <c r="AW205" s="442"/>
      <c r="AX205" s="451" t="s">
        <v>207</v>
      </c>
      <c r="AY205" s="442" t="s">
        <v>207</v>
      </c>
      <c r="AZ205" s="451" t="s">
        <v>207</v>
      </c>
      <c r="BA205" s="452"/>
      <c r="BB205" s="449" t="s">
        <v>207</v>
      </c>
      <c r="BC205" s="453" t="s">
        <v>207</v>
      </c>
      <c r="BD205" s="450">
        <v>2020</v>
      </c>
      <c r="BE205" s="442"/>
      <c r="BF205" s="451" t="s">
        <v>207</v>
      </c>
      <c r="BG205" s="442" t="s">
        <v>207</v>
      </c>
      <c r="BH205" s="451" t="s">
        <v>207</v>
      </c>
      <c r="BI205" s="452"/>
      <c r="BJ205" s="449" t="s">
        <v>207</v>
      </c>
      <c r="BK205" s="453" t="s">
        <v>207</v>
      </c>
      <c r="BL205" s="450">
        <v>2021</v>
      </c>
      <c r="BM205" s="442"/>
      <c r="BN205" s="451" t="s">
        <v>207</v>
      </c>
      <c r="BO205" s="442" t="s">
        <v>207</v>
      </c>
      <c r="BP205" s="451" t="s">
        <v>207</v>
      </c>
      <c r="BQ205" s="452"/>
      <c r="BR205" s="449" t="s">
        <v>207</v>
      </c>
      <c r="BS205" s="453" t="s">
        <v>207</v>
      </c>
      <c r="BT205" s="454" t="s">
        <v>207</v>
      </c>
      <c r="BU205" s="465" t="s">
        <v>207</v>
      </c>
      <c r="BV205" s="455" t="s">
        <v>207</v>
      </c>
      <c r="BW205" s="456"/>
      <c r="BX205" s="457">
        <v>2018</v>
      </c>
      <c r="BY205" s="441">
        <v>2661</v>
      </c>
      <c r="BZ205" s="441">
        <v>2661</v>
      </c>
      <c r="CA205" s="448">
        <v>0.56999999999999995</v>
      </c>
      <c r="CB205" s="449" t="s">
        <v>850</v>
      </c>
      <c r="CC205" s="450">
        <v>2021</v>
      </c>
      <c r="CD205" s="442">
        <v>2882</v>
      </c>
      <c r="CE205" s="451">
        <v>-8.31</v>
      </c>
      <c r="CF205" s="442">
        <v>2882</v>
      </c>
      <c r="CG205" s="451">
        <v>-8.31</v>
      </c>
      <c r="CH205" s="452">
        <v>0.56430000000000002</v>
      </c>
      <c r="CI205" s="449" t="s">
        <v>850</v>
      </c>
      <c r="CJ205" s="453">
        <v>0.99</v>
      </c>
      <c r="CK205" s="450">
        <v>2019</v>
      </c>
      <c r="CL205" s="442">
        <v>2612</v>
      </c>
      <c r="CM205" s="451">
        <v>1.84</v>
      </c>
      <c r="CN205" s="442">
        <v>2612</v>
      </c>
      <c r="CO205" s="451">
        <v>1.84</v>
      </c>
      <c r="CP205" s="452">
        <v>0.56999999999999995</v>
      </c>
      <c r="CQ205" s="449" t="s">
        <v>850</v>
      </c>
      <c r="CR205" s="453">
        <v>0</v>
      </c>
      <c r="CS205" s="450">
        <v>2020</v>
      </c>
      <c r="CT205" s="442">
        <v>2411</v>
      </c>
      <c r="CU205" s="451">
        <v>9.39</v>
      </c>
      <c r="CV205" s="442">
        <v>2411</v>
      </c>
      <c r="CW205" s="451">
        <v>9.39</v>
      </c>
      <c r="CX205" s="452">
        <v>0.56000000000000005</v>
      </c>
      <c r="CY205" s="449" t="s">
        <v>850</v>
      </c>
      <c r="CZ205" s="453">
        <v>1.75</v>
      </c>
      <c r="DA205" s="450">
        <v>2021</v>
      </c>
      <c r="DB205" s="442">
        <v>2498</v>
      </c>
      <c r="DC205" s="451">
        <v>6.12</v>
      </c>
      <c r="DD205" s="442">
        <v>2498</v>
      </c>
      <c r="DE205" s="451">
        <v>6.12</v>
      </c>
      <c r="DF205" s="452">
        <v>0.56000000000000005</v>
      </c>
      <c r="DG205" s="449" t="s">
        <v>850</v>
      </c>
      <c r="DH205" s="453">
        <v>1.75</v>
      </c>
      <c r="DI205" s="454" t="s">
        <v>723</v>
      </c>
      <c r="DJ205" s="465" t="s">
        <v>711</v>
      </c>
      <c r="DK205" s="455" t="s">
        <v>733</v>
      </c>
      <c r="DL205" s="456" t="s">
        <v>2376</v>
      </c>
    </row>
    <row r="206" spans="1:116">
      <c r="A206" s="458" t="s">
        <v>2377</v>
      </c>
      <c r="B206" s="459" t="s">
        <v>2378</v>
      </c>
      <c r="C206" s="434">
        <v>2019</v>
      </c>
      <c r="D206" s="434" t="s">
        <v>716</v>
      </c>
      <c r="E206" s="460">
        <v>1047270</v>
      </c>
      <c r="F206" s="435">
        <v>1047270</v>
      </c>
      <c r="G206" s="436">
        <v>44773</v>
      </c>
      <c r="H206" s="461" t="s">
        <v>2379</v>
      </c>
      <c r="I206" s="462" t="s">
        <v>2378</v>
      </c>
      <c r="J206" s="463" t="s">
        <v>2380</v>
      </c>
      <c r="K206" s="464" t="s">
        <v>2378</v>
      </c>
      <c r="L206" s="462" t="s">
        <v>2381</v>
      </c>
      <c r="M206" s="463" t="s">
        <v>2382</v>
      </c>
      <c r="N206" s="461" t="s">
        <v>48</v>
      </c>
      <c r="O206" s="463" t="s">
        <v>54</v>
      </c>
      <c r="P206" s="437" t="s">
        <v>719</v>
      </c>
      <c r="Q206" s="438"/>
      <c r="R206" s="438"/>
      <c r="S206" s="439"/>
      <c r="T206" s="440">
        <v>4987</v>
      </c>
      <c r="U206" s="441">
        <v>18</v>
      </c>
      <c r="V206" s="441">
        <v>2</v>
      </c>
      <c r="W206" s="442"/>
      <c r="X206" s="443">
        <v>2019</v>
      </c>
      <c r="Y206" s="434">
        <v>2021</v>
      </c>
      <c r="Z206" s="444">
        <v>2021</v>
      </c>
      <c r="AA206" s="445"/>
      <c r="AB206" s="463"/>
      <c r="AC206" s="446" t="s">
        <v>705</v>
      </c>
      <c r="AD206" s="462" t="s">
        <v>2383</v>
      </c>
      <c r="AE206" s="462" t="s">
        <v>2382</v>
      </c>
      <c r="AF206" s="463" t="s">
        <v>2384</v>
      </c>
      <c r="AG206" s="446"/>
      <c r="AH206" s="463"/>
      <c r="AI206" s="447">
        <v>2018</v>
      </c>
      <c r="AJ206" s="441">
        <v>10729</v>
      </c>
      <c r="AK206" s="441">
        <v>12061</v>
      </c>
      <c r="AL206" s="448">
        <v>4.43</v>
      </c>
      <c r="AM206" s="449" t="s">
        <v>2385</v>
      </c>
      <c r="AN206" s="450">
        <v>2021</v>
      </c>
      <c r="AO206" s="442">
        <v>10407.129999999999</v>
      </c>
      <c r="AP206" s="451">
        <v>3</v>
      </c>
      <c r="AQ206" s="442">
        <v>11699.17</v>
      </c>
      <c r="AR206" s="451">
        <v>3</v>
      </c>
      <c r="AS206" s="452">
        <v>4.2970999999999995</v>
      </c>
      <c r="AT206" s="449" t="s">
        <v>2385</v>
      </c>
      <c r="AU206" s="453">
        <v>3</v>
      </c>
      <c r="AV206" s="450">
        <v>2019</v>
      </c>
      <c r="AW206" s="442">
        <v>10108</v>
      </c>
      <c r="AX206" s="451">
        <v>5.78</v>
      </c>
      <c r="AY206" s="442">
        <v>11660</v>
      </c>
      <c r="AZ206" s="451">
        <v>3.32</v>
      </c>
      <c r="BA206" s="452">
        <v>4.17</v>
      </c>
      <c r="BB206" s="449" t="s">
        <v>2385</v>
      </c>
      <c r="BC206" s="453">
        <v>5.86</v>
      </c>
      <c r="BD206" s="450">
        <v>2020</v>
      </c>
      <c r="BE206" s="442">
        <v>9911</v>
      </c>
      <c r="BF206" s="451">
        <v>7.62</v>
      </c>
      <c r="BG206" s="442">
        <v>10722</v>
      </c>
      <c r="BH206" s="451">
        <v>11.1</v>
      </c>
      <c r="BI206" s="452">
        <v>4.03</v>
      </c>
      <c r="BJ206" s="449" t="s">
        <v>2385</v>
      </c>
      <c r="BK206" s="453">
        <v>9.02</v>
      </c>
      <c r="BL206" s="450">
        <v>2021</v>
      </c>
      <c r="BM206" s="442">
        <v>9597</v>
      </c>
      <c r="BN206" s="451">
        <v>10.55</v>
      </c>
      <c r="BO206" s="442">
        <v>12219</v>
      </c>
      <c r="BP206" s="451">
        <v>-1.32</v>
      </c>
      <c r="BQ206" s="452">
        <v>3.89</v>
      </c>
      <c r="BR206" s="449" t="s">
        <v>2385</v>
      </c>
      <c r="BS206" s="453">
        <v>12.18</v>
      </c>
      <c r="BT206" s="454" t="s">
        <v>723</v>
      </c>
      <c r="BU206" s="465" t="s">
        <v>765</v>
      </c>
      <c r="BV206" s="455" t="s">
        <v>724</v>
      </c>
      <c r="BW206" s="456" t="s">
        <v>2386</v>
      </c>
      <c r="BX206" s="457">
        <v>2018</v>
      </c>
      <c r="BY206" s="441"/>
      <c r="BZ206" s="441"/>
      <c r="CA206" s="448"/>
      <c r="CB206" s="449"/>
      <c r="CC206" s="450">
        <v>2021</v>
      </c>
      <c r="CD206" s="442"/>
      <c r="CE206" s="451" t="s">
        <v>207</v>
      </c>
      <c r="CF206" s="442"/>
      <c r="CG206" s="451" t="s">
        <v>207</v>
      </c>
      <c r="CH206" s="452"/>
      <c r="CI206" s="449" t="s">
        <v>207</v>
      </c>
      <c r="CJ206" s="453"/>
      <c r="CK206" s="450">
        <v>2019</v>
      </c>
      <c r="CL206" s="442"/>
      <c r="CM206" s="451" t="s">
        <v>207</v>
      </c>
      <c r="CN206" s="442" t="s">
        <v>207</v>
      </c>
      <c r="CO206" s="451" t="s">
        <v>207</v>
      </c>
      <c r="CP206" s="452"/>
      <c r="CQ206" s="449" t="s">
        <v>207</v>
      </c>
      <c r="CR206" s="453" t="s">
        <v>207</v>
      </c>
      <c r="CS206" s="450">
        <v>2020</v>
      </c>
      <c r="CT206" s="442"/>
      <c r="CU206" s="451" t="s">
        <v>207</v>
      </c>
      <c r="CV206" s="442" t="s">
        <v>207</v>
      </c>
      <c r="CW206" s="451" t="s">
        <v>207</v>
      </c>
      <c r="CX206" s="452"/>
      <c r="CY206" s="449" t="s">
        <v>207</v>
      </c>
      <c r="CZ206" s="453" t="s">
        <v>207</v>
      </c>
      <c r="DA206" s="450">
        <v>2021</v>
      </c>
      <c r="DB206" s="442"/>
      <c r="DC206" s="451" t="s">
        <v>207</v>
      </c>
      <c r="DD206" s="442" t="s">
        <v>207</v>
      </c>
      <c r="DE206" s="451" t="s">
        <v>207</v>
      </c>
      <c r="DF206" s="452"/>
      <c r="DG206" s="449" t="s">
        <v>207</v>
      </c>
      <c r="DH206" s="453" t="s">
        <v>207</v>
      </c>
      <c r="DI206" s="454" t="s">
        <v>207</v>
      </c>
      <c r="DJ206" s="465" t="s">
        <v>207</v>
      </c>
      <c r="DK206" s="455" t="s">
        <v>207</v>
      </c>
      <c r="DL206" s="456"/>
    </row>
    <row r="207" spans="1:116">
      <c r="A207" s="458" t="s">
        <v>2387</v>
      </c>
      <c r="B207" s="459" t="s">
        <v>2388</v>
      </c>
      <c r="C207" s="434">
        <v>2019</v>
      </c>
      <c r="D207" s="434" t="s">
        <v>716</v>
      </c>
      <c r="E207" s="460">
        <v>1002271</v>
      </c>
      <c r="F207" s="435">
        <v>1002271</v>
      </c>
      <c r="G207" s="436">
        <v>44773</v>
      </c>
      <c r="H207" s="461" t="s">
        <v>2389</v>
      </c>
      <c r="I207" s="462" t="s">
        <v>2388</v>
      </c>
      <c r="J207" s="463" t="s">
        <v>2390</v>
      </c>
      <c r="K207" s="464" t="s">
        <v>2388</v>
      </c>
      <c r="L207" s="462" t="s">
        <v>2391</v>
      </c>
      <c r="M207" s="463" t="s">
        <v>2392</v>
      </c>
      <c r="N207" s="461" t="s">
        <v>48</v>
      </c>
      <c r="O207" s="463" t="s">
        <v>54</v>
      </c>
      <c r="P207" s="437" t="s">
        <v>719</v>
      </c>
      <c r="Q207" s="438"/>
      <c r="R207" s="438"/>
      <c r="S207" s="439"/>
      <c r="T207" s="440">
        <v>10573.538148000001</v>
      </c>
      <c r="U207" s="441">
        <v>19</v>
      </c>
      <c r="V207" s="441">
        <v>4</v>
      </c>
      <c r="W207" s="442"/>
      <c r="X207" s="443">
        <v>2019</v>
      </c>
      <c r="Y207" s="434">
        <v>2021</v>
      </c>
      <c r="Z207" s="444">
        <v>2021</v>
      </c>
      <c r="AA207" s="445"/>
      <c r="AB207" s="463"/>
      <c r="AC207" s="446" t="s">
        <v>705</v>
      </c>
      <c r="AD207" s="462" t="s">
        <v>2393</v>
      </c>
      <c r="AE207" s="462" t="s">
        <v>2394</v>
      </c>
      <c r="AF207" s="463" t="s">
        <v>2395</v>
      </c>
      <c r="AG207" s="446"/>
      <c r="AH207" s="463"/>
      <c r="AI207" s="447">
        <v>2018</v>
      </c>
      <c r="AJ207" s="441">
        <v>15689</v>
      </c>
      <c r="AK207" s="441">
        <v>15484</v>
      </c>
      <c r="AL207" s="448"/>
      <c r="AM207" s="449"/>
      <c r="AN207" s="450">
        <v>2021</v>
      </c>
      <c r="AO207" s="442">
        <v>16489</v>
      </c>
      <c r="AP207" s="451">
        <v>-5.0999999999999996</v>
      </c>
      <c r="AQ207" s="442">
        <v>16389</v>
      </c>
      <c r="AR207" s="451">
        <v>-5.85</v>
      </c>
      <c r="AS207" s="452"/>
      <c r="AT207" s="449"/>
      <c r="AU207" s="453">
        <v>3</v>
      </c>
      <c r="AV207" s="450">
        <v>2019</v>
      </c>
      <c r="AW207" s="442">
        <v>15258</v>
      </c>
      <c r="AX207" s="451">
        <v>2.74</v>
      </c>
      <c r="AY207" s="442">
        <v>14943</v>
      </c>
      <c r="AZ207" s="451">
        <v>3.49</v>
      </c>
      <c r="BA207" s="452"/>
      <c r="BB207" s="449" t="s">
        <v>207</v>
      </c>
      <c r="BC207" s="453">
        <v>2.4</v>
      </c>
      <c r="BD207" s="450">
        <v>2020</v>
      </c>
      <c r="BE207" s="442">
        <v>12243</v>
      </c>
      <c r="BF207" s="451">
        <v>21.96</v>
      </c>
      <c r="BG207" s="442">
        <v>11308</v>
      </c>
      <c r="BH207" s="451">
        <v>26.96</v>
      </c>
      <c r="BI207" s="452"/>
      <c r="BJ207" s="449" t="s">
        <v>207</v>
      </c>
      <c r="BK207" s="453" t="s">
        <v>2396</v>
      </c>
      <c r="BL207" s="450">
        <v>2021</v>
      </c>
      <c r="BM207" s="442">
        <v>19469</v>
      </c>
      <c r="BN207" s="451">
        <v>-24.1</v>
      </c>
      <c r="BO207" s="442">
        <v>11975</v>
      </c>
      <c r="BP207" s="451">
        <v>22.66</v>
      </c>
      <c r="BQ207" s="452"/>
      <c r="BR207" s="449" t="s">
        <v>207</v>
      </c>
      <c r="BS207" s="453">
        <v>74.400000000000006</v>
      </c>
      <c r="BT207" s="454" t="s">
        <v>710</v>
      </c>
      <c r="BU207" s="465" t="s">
        <v>765</v>
      </c>
      <c r="BV207" s="455" t="s">
        <v>712</v>
      </c>
      <c r="BW207" s="456" t="s">
        <v>2397</v>
      </c>
      <c r="BX207" s="457">
        <v>2018</v>
      </c>
      <c r="BY207" s="441"/>
      <c r="BZ207" s="441"/>
      <c r="CA207" s="448"/>
      <c r="CB207" s="449"/>
      <c r="CC207" s="450">
        <v>2021</v>
      </c>
      <c r="CD207" s="442"/>
      <c r="CE207" s="451" t="s">
        <v>207</v>
      </c>
      <c r="CF207" s="442"/>
      <c r="CG207" s="451" t="s">
        <v>207</v>
      </c>
      <c r="CH207" s="452"/>
      <c r="CI207" s="449" t="s">
        <v>207</v>
      </c>
      <c r="CJ207" s="453"/>
      <c r="CK207" s="450">
        <v>2019</v>
      </c>
      <c r="CL207" s="442"/>
      <c r="CM207" s="451" t="s">
        <v>207</v>
      </c>
      <c r="CN207" s="442" t="s">
        <v>207</v>
      </c>
      <c r="CO207" s="451" t="s">
        <v>207</v>
      </c>
      <c r="CP207" s="452"/>
      <c r="CQ207" s="449" t="s">
        <v>207</v>
      </c>
      <c r="CR207" s="453" t="s">
        <v>207</v>
      </c>
      <c r="CS207" s="450">
        <v>2020</v>
      </c>
      <c r="CT207" s="442"/>
      <c r="CU207" s="451" t="s">
        <v>207</v>
      </c>
      <c r="CV207" s="442" t="s">
        <v>207</v>
      </c>
      <c r="CW207" s="451" t="s">
        <v>207</v>
      </c>
      <c r="CX207" s="452"/>
      <c r="CY207" s="449" t="s">
        <v>207</v>
      </c>
      <c r="CZ207" s="453" t="s">
        <v>207</v>
      </c>
      <c r="DA207" s="450">
        <v>2021</v>
      </c>
      <c r="DB207" s="442"/>
      <c r="DC207" s="451" t="s">
        <v>207</v>
      </c>
      <c r="DD207" s="442" t="s">
        <v>207</v>
      </c>
      <c r="DE207" s="451" t="s">
        <v>207</v>
      </c>
      <c r="DF207" s="452"/>
      <c r="DG207" s="449" t="s">
        <v>207</v>
      </c>
      <c r="DH207" s="453" t="s">
        <v>207</v>
      </c>
      <c r="DI207" s="454" t="s">
        <v>207</v>
      </c>
      <c r="DJ207" s="465" t="s">
        <v>207</v>
      </c>
      <c r="DK207" s="455" t="s">
        <v>207</v>
      </c>
      <c r="DL207" s="456"/>
    </row>
    <row r="208" spans="1:116">
      <c r="A208" s="458" t="s">
        <v>2398</v>
      </c>
      <c r="B208" s="459" t="s">
        <v>2399</v>
      </c>
      <c r="C208" s="434">
        <v>2019</v>
      </c>
      <c r="D208" s="434" t="s">
        <v>716</v>
      </c>
      <c r="E208" s="460">
        <v>1067272</v>
      </c>
      <c r="F208" s="435">
        <v>1067272</v>
      </c>
      <c r="G208" s="436">
        <v>44771</v>
      </c>
      <c r="H208" s="461" t="s">
        <v>2400</v>
      </c>
      <c r="I208" s="462" t="s">
        <v>2399</v>
      </c>
      <c r="J208" s="463" t="s">
        <v>2401</v>
      </c>
      <c r="K208" s="464" t="s">
        <v>2399</v>
      </c>
      <c r="L208" s="462" t="s">
        <v>2402</v>
      </c>
      <c r="M208" s="463" t="s">
        <v>2400</v>
      </c>
      <c r="N208" s="461" t="s">
        <v>70</v>
      </c>
      <c r="O208" s="463" t="s">
        <v>76</v>
      </c>
      <c r="P208" s="437" t="s">
        <v>719</v>
      </c>
      <c r="Q208" s="438"/>
      <c r="R208" s="438"/>
      <c r="S208" s="439"/>
      <c r="T208" s="440">
        <v>1193.2209381318</v>
      </c>
      <c r="U208" s="441">
        <v>29</v>
      </c>
      <c r="V208" s="441">
        <v>0</v>
      </c>
      <c r="W208" s="442"/>
      <c r="X208" s="443">
        <v>2019</v>
      </c>
      <c r="Y208" s="434">
        <v>2021</v>
      </c>
      <c r="Z208" s="444">
        <v>2021</v>
      </c>
      <c r="AA208" s="445"/>
      <c r="AB208" s="463"/>
      <c r="AC208" s="446"/>
      <c r="AD208" s="462"/>
      <c r="AE208" s="462"/>
      <c r="AF208" s="463"/>
      <c r="AG208" s="446" t="s">
        <v>705</v>
      </c>
      <c r="AH208" s="463" t="s">
        <v>2403</v>
      </c>
      <c r="AI208" s="447">
        <v>2018</v>
      </c>
      <c r="AJ208" s="441">
        <v>3182</v>
      </c>
      <c r="AK208" s="441">
        <v>3101</v>
      </c>
      <c r="AL208" s="448"/>
      <c r="AM208" s="449"/>
      <c r="AN208" s="450">
        <v>2021</v>
      </c>
      <c r="AO208" s="442">
        <v>3149</v>
      </c>
      <c r="AP208" s="451">
        <v>1.03</v>
      </c>
      <c r="AQ208" s="442">
        <v>3068</v>
      </c>
      <c r="AR208" s="451">
        <v>1.06</v>
      </c>
      <c r="AS208" s="452"/>
      <c r="AT208" s="449"/>
      <c r="AU208" s="453"/>
      <c r="AV208" s="450">
        <v>2019</v>
      </c>
      <c r="AW208" s="442">
        <v>2838</v>
      </c>
      <c r="AX208" s="451">
        <v>10.81</v>
      </c>
      <c r="AY208" s="442">
        <v>2728</v>
      </c>
      <c r="AZ208" s="451">
        <v>12.02</v>
      </c>
      <c r="BA208" s="452"/>
      <c r="BB208" s="449" t="s">
        <v>207</v>
      </c>
      <c r="BC208" s="453" t="s">
        <v>207</v>
      </c>
      <c r="BD208" s="450">
        <v>2020</v>
      </c>
      <c r="BE208" s="442">
        <v>2311</v>
      </c>
      <c r="BF208" s="451">
        <v>27.37</v>
      </c>
      <c r="BG208" s="442">
        <v>2161</v>
      </c>
      <c r="BH208" s="451">
        <v>30.31</v>
      </c>
      <c r="BI208" s="452"/>
      <c r="BJ208" s="449" t="s">
        <v>207</v>
      </c>
      <c r="BK208" s="453" t="s">
        <v>207</v>
      </c>
      <c r="BL208" s="450">
        <v>2021</v>
      </c>
      <c r="BM208" s="442">
        <v>2110</v>
      </c>
      <c r="BN208" s="451">
        <v>33.68</v>
      </c>
      <c r="BO208" s="442">
        <v>2093</v>
      </c>
      <c r="BP208" s="451">
        <v>32.5</v>
      </c>
      <c r="BQ208" s="452"/>
      <c r="BR208" s="449" t="s">
        <v>207</v>
      </c>
      <c r="BS208" s="453" t="s">
        <v>207</v>
      </c>
      <c r="BT208" s="454" t="s">
        <v>723</v>
      </c>
      <c r="BU208" s="465" t="s">
        <v>765</v>
      </c>
      <c r="BV208" s="455" t="s">
        <v>733</v>
      </c>
      <c r="BW208" s="456" t="s">
        <v>2404</v>
      </c>
      <c r="BX208" s="457">
        <v>2018</v>
      </c>
      <c r="BY208" s="441"/>
      <c r="BZ208" s="441"/>
      <c r="CA208" s="448"/>
      <c r="CB208" s="449"/>
      <c r="CC208" s="450">
        <v>2021</v>
      </c>
      <c r="CD208" s="442"/>
      <c r="CE208" s="451" t="s">
        <v>207</v>
      </c>
      <c r="CF208" s="442"/>
      <c r="CG208" s="451" t="s">
        <v>207</v>
      </c>
      <c r="CH208" s="452"/>
      <c r="CI208" s="449" t="s">
        <v>207</v>
      </c>
      <c r="CJ208" s="453"/>
      <c r="CK208" s="450">
        <v>2019</v>
      </c>
      <c r="CL208" s="442"/>
      <c r="CM208" s="451" t="s">
        <v>207</v>
      </c>
      <c r="CN208" s="442" t="s">
        <v>207</v>
      </c>
      <c r="CO208" s="451" t="s">
        <v>207</v>
      </c>
      <c r="CP208" s="452"/>
      <c r="CQ208" s="449" t="s">
        <v>207</v>
      </c>
      <c r="CR208" s="453" t="s">
        <v>207</v>
      </c>
      <c r="CS208" s="450">
        <v>2020</v>
      </c>
      <c r="CT208" s="442"/>
      <c r="CU208" s="451" t="s">
        <v>207</v>
      </c>
      <c r="CV208" s="442" t="s">
        <v>207</v>
      </c>
      <c r="CW208" s="451" t="s">
        <v>207</v>
      </c>
      <c r="CX208" s="452"/>
      <c r="CY208" s="449" t="s">
        <v>207</v>
      </c>
      <c r="CZ208" s="453" t="s">
        <v>207</v>
      </c>
      <c r="DA208" s="450">
        <v>2021</v>
      </c>
      <c r="DB208" s="442"/>
      <c r="DC208" s="451" t="s">
        <v>207</v>
      </c>
      <c r="DD208" s="442" t="s">
        <v>207</v>
      </c>
      <c r="DE208" s="451" t="s">
        <v>207</v>
      </c>
      <c r="DF208" s="452"/>
      <c r="DG208" s="449" t="s">
        <v>207</v>
      </c>
      <c r="DH208" s="453" t="s">
        <v>207</v>
      </c>
      <c r="DI208" s="454" t="s">
        <v>207</v>
      </c>
      <c r="DJ208" s="465" t="s">
        <v>207</v>
      </c>
      <c r="DK208" s="455" t="s">
        <v>207</v>
      </c>
      <c r="DL208" s="456"/>
    </row>
    <row r="209" spans="1:116">
      <c r="A209" s="458" t="s">
        <v>2405</v>
      </c>
      <c r="B209" s="459" t="s">
        <v>2406</v>
      </c>
      <c r="C209" s="434">
        <v>2019</v>
      </c>
      <c r="D209" s="434" t="s">
        <v>700</v>
      </c>
      <c r="E209" s="460">
        <v>2058273</v>
      </c>
      <c r="F209" s="435">
        <v>2058273</v>
      </c>
      <c r="G209" s="436">
        <v>44770</v>
      </c>
      <c r="H209" s="461" t="s">
        <v>2407</v>
      </c>
      <c r="I209" s="462" t="s">
        <v>2406</v>
      </c>
      <c r="J209" s="463" t="s">
        <v>2408</v>
      </c>
      <c r="K209" s="464" t="s">
        <v>2406</v>
      </c>
      <c r="L209" s="462" t="s">
        <v>2408</v>
      </c>
      <c r="M209" s="463" t="s">
        <v>2407</v>
      </c>
      <c r="N209" s="461" t="s">
        <v>57</v>
      </c>
      <c r="O209" s="463" t="s">
        <v>66</v>
      </c>
      <c r="P209" s="437"/>
      <c r="Q209" s="438" t="s">
        <v>704</v>
      </c>
      <c r="R209" s="438"/>
      <c r="S209" s="439"/>
      <c r="T209" s="440">
        <v>1343.7156000000002</v>
      </c>
      <c r="U209" s="441">
        <v>38</v>
      </c>
      <c r="V209" s="441">
        <v>0</v>
      </c>
      <c r="W209" s="442"/>
      <c r="X209" s="443">
        <v>2019</v>
      </c>
      <c r="Y209" s="434">
        <v>2021</v>
      </c>
      <c r="Z209" s="444">
        <v>2021</v>
      </c>
      <c r="AA209" s="445" t="s">
        <v>705</v>
      </c>
      <c r="AB209" s="463" t="s">
        <v>2409</v>
      </c>
      <c r="AC209" s="446"/>
      <c r="AD209" s="462"/>
      <c r="AE209" s="462"/>
      <c r="AF209" s="463"/>
      <c r="AG209" s="446"/>
      <c r="AH209" s="463"/>
      <c r="AI209" s="447">
        <v>2018</v>
      </c>
      <c r="AJ209" s="441">
        <v>2779</v>
      </c>
      <c r="AK209" s="441">
        <v>2703</v>
      </c>
      <c r="AL209" s="448">
        <v>66.17</v>
      </c>
      <c r="AM209" s="449" t="s">
        <v>1410</v>
      </c>
      <c r="AN209" s="450">
        <v>2021</v>
      </c>
      <c r="AO209" s="442">
        <v>2696</v>
      </c>
      <c r="AP209" s="451">
        <v>2.98</v>
      </c>
      <c r="AQ209" s="442">
        <v>2621</v>
      </c>
      <c r="AR209" s="451">
        <v>3.03</v>
      </c>
      <c r="AS209" s="452">
        <v>64.180000000000007</v>
      </c>
      <c r="AT209" s="449" t="s">
        <v>1410</v>
      </c>
      <c r="AU209" s="453">
        <v>3</v>
      </c>
      <c r="AV209" s="450">
        <v>2019</v>
      </c>
      <c r="AW209" s="442">
        <v>1468</v>
      </c>
      <c r="AX209" s="451">
        <v>47.17</v>
      </c>
      <c r="AY209" s="442">
        <v>1403</v>
      </c>
      <c r="AZ209" s="451">
        <v>48.09</v>
      </c>
      <c r="BA209" s="452">
        <v>43.18</v>
      </c>
      <c r="BB209" s="449" t="s">
        <v>1410</v>
      </c>
      <c r="BC209" s="453">
        <v>34.74</v>
      </c>
      <c r="BD209" s="450">
        <v>2020</v>
      </c>
      <c r="BE209" s="442">
        <v>1849</v>
      </c>
      <c r="BF209" s="451">
        <v>33.46</v>
      </c>
      <c r="BG209" s="442">
        <v>1721</v>
      </c>
      <c r="BH209" s="451">
        <v>36.33</v>
      </c>
      <c r="BI209" s="452">
        <v>49.97</v>
      </c>
      <c r="BJ209" s="449" t="s">
        <v>1410</v>
      </c>
      <c r="BK209" s="453">
        <v>24.48</v>
      </c>
      <c r="BL209" s="450">
        <v>2021</v>
      </c>
      <c r="BM209" s="442">
        <v>2338</v>
      </c>
      <c r="BN209" s="451">
        <v>15.86</v>
      </c>
      <c r="BO209" s="442">
        <v>2317</v>
      </c>
      <c r="BP209" s="451">
        <v>14.28</v>
      </c>
      <c r="BQ209" s="452">
        <v>61.53</v>
      </c>
      <c r="BR209" s="449" t="s">
        <v>1410</v>
      </c>
      <c r="BS209" s="453">
        <v>7.01</v>
      </c>
      <c r="BT209" s="454" t="s">
        <v>723</v>
      </c>
      <c r="BU209" s="465" t="s">
        <v>765</v>
      </c>
      <c r="BV209" s="455" t="s">
        <v>724</v>
      </c>
      <c r="BW209" s="456"/>
      <c r="BX209" s="457">
        <v>2018</v>
      </c>
      <c r="BY209" s="441"/>
      <c r="BZ209" s="441"/>
      <c r="CA209" s="448"/>
      <c r="CB209" s="449"/>
      <c r="CC209" s="450">
        <v>2021</v>
      </c>
      <c r="CD209" s="442"/>
      <c r="CE209" s="451" t="s">
        <v>207</v>
      </c>
      <c r="CF209" s="442"/>
      <c r="CG209" s="451" t="s">
        <v>207</v>
      </c>
      <c r="CH209" s="452"/>
      <c r="CI209" s="449" t="s">
        <v>207</v>
      </c>
      <c r="CJ209" s="453"/>
      <c r="CK209" s="450">
        <v>2019</v>
      </c>
      <c r="CL209" s="442"/>
      <c r="CM209" s="451" t="s">
        <v>207</v>
      </c>
      <c r="CN209" s="442" t="s">
        <v>207</v>
      </c>
      <c r="CO209" s="451" t="s">
        <v>207</v>
      </c>
      <c r="CP209" s="452"/>
      <c r="CQ209" s="449" t="s">
        <v>207</v>
      </c>
      <c r="CR209" s="453" t="s">
        <v>207</v>
      </c>
      <c r="CS209" s="450">
        <v>2020</v>
      </c>
      <c r="CT209" s="442"/>
      <c r="CU209" s="451" t="s">
        <v>207</v>
      </c>
      <c r="CV209" s="442" t="s">
        <v>207</v>
      </c>
      <c r="CW209" s="451" t="s">
        <v>207</v>
      </c>
      <c r="CX209" s="452"/>
      <c r="CY209" s="449" t="s">
        <v>207</v>
      </c>
      <c r="CZ209" s="453" t="s">
        <v>207</v>
      </c>
      <c r="DA209" s="450">
        <v>2021</v>
      </c>
      <c r="DB209" s="442"/>
      <c r="DC209" s="451" t="s">
        <v>207</v>
      </c>
      <c r="DD209" s="442" t="s">
        <v>207</v>
      </c>
      <c r="DE209" s="451" t="s">
        <v>207</v>
      </c>
      <c r="DF209" s="452"/>
      <c r="DG209" s="449" t="s">
        <v>207</v>
      </c>
      <c r="DH209" s="453" t="s">
        <v>207</v>
      </c>
      <c r="DI209" s="454" t="s">
        <v>207</v>
      </c>
      <c r="DJ209" s="465" t="s">
        <v>207</v>
      </c>
      <c r="DK209" s="455" t="s">
        <v>207</v>
      </c>
      <c r="DL209" s="456"/>
    </row>
    <row r="210" spans="1:116">
      <c r="A210" s="458" t="s">
        <v>2410</v>
      </c>
      <c r="B210" s="459" t="s">
        <v>2411</v>
      </c>
      <c r="C210" s="434">
        <v>2019</v>
      </c>
      <c r="D210" s="434" t="s">
        <v>716</v>
      </c>
      <c r="E210" s="460">
        <v>1075275</v>
      </c>
      <c r="F210" s="435">
        <v>1075275</v>
      </c>
      <c r="G210" s="436">
        <v>44753</v>
      </c>
      <c r="H210" s="461" t="s">
        <v>2412</v>
      </c>
      <c r="I210" s="462" t="s">
        <v>2411</v>
      </c>
      <c r="J210" s="463" t="s">
        <v>2413</v>
      </c>
      <c r="K210" s="464" t="s">
        <v>2411</v>
      </c>
      <c r="L210" s="462" t="s">
        <v>2414</v>
      </c>
      <c r="M210" s="463" t="s">
        <v>2415</v>
      </c>
      <c r="N210" s="461" t="s">
        <v>86</v>
      </c>
      <c r="O210" s="463" t="s">
        <v>87</v>
      </c>
      <c r="P210" s="437" t="s">
        <v>719</v>
      </c>
      <c r="Q210" s="438"/>
      <c r="R210" s="438"/>
      <c r="S210" s="439"/>
      <c r="T210" s="440">
        <v>4850.5613475755999</v>
      </c>
      <c r="U210" s="441">
        <v>2</v>
      </c>
      <c r="V210" s="441">
        <v>2</v>
      </c>
      <c r="W210" s="442"/>
      <c r="X210" s="443">
        <v>2019</v>
      </c>
      <c r="Y210" s="434">
        <v>2021</v>
      </c>
      <c r="Z210" s="444">
        <v>2021</v>
      </c>
      <c r="AA210" s="445"/>
      <c r="AB210" s="463"/>
      <c r="AC210" s="446" t="s">
        <v>705</v>
      </c>
      <c r="AD210" s="462" t="s">
        <v>2416</v>
      </c>
      <c r="AE210" s="462" t="s">
        <v>2417</v>
      </c>
      <c r="AF210" s="463" t="s">
        <v>1806</v>
      </c>
      <c r="AG210" s="446"/>
      <c r="AH210" s="463"/>
      <c r="AI210" s="447">
        <v>2018</v>
      </c>
      <c r="AJ210" s="441">
        <v>9050</v>
      </c>
      <c r="AK210" s="441">
        <v>9050</v>
      </c>
      <c r="AL210" s="448">
        <v>127.9</v>
      </c>
      <c r="AM210" s="449" t="s">
        <v>944</v>
      </c>
      <c r="AN210" s="450">
        <v>2021</v>
      </c>
      <c r="AO210" s="442">
        <v>8959.5</v>
      </c>
      <c r="AP210" s="451">
        <v>1</v>
      </c>
      <c r="AQ210" s="442">
        <v>8960</v>
      </c>
      <c r="AR210" s="451">
        <v>0.99</v>
      </c>
      <c r="AS210" s="452">
        <v>126.62</v>
      </c>
      <c r="AT210" s="449" t="s">
        <v>944</v>
      </c>
      <c r="AU210" s="453">
        <v>1</v>
      </c>
      <c r="AV210" s="450">
        <v>2019</v>
      </c>
      <c r="AW210" s="442">
        <v>9541</v>
      </c>
      <c r="AX210" s="451">
        <v>-5.43</v>
      </c>
      <c r="AY210" s="442">
        <v>9253</v>
      </c>
      <c r="AZ210" s="451">
        <v>-2.25</v>
      </c>
      <c r="BA210" s="452">
        <v>111.8</v>
      </c>
      <c r="BB210" s="449" t="s">
        <v>944</v>
      </c>
      <c r="BC210" s="453">
        <v>12.58</v>
      </c>
      <c r="BD210" s="450">
        <v>2020</v>
      </c>
      <c r="BE210" s="442">
        <v>8333</v>
      </c>
      <c r="BF210" s="451">
        <v>7.92</v>
      </c>
      <c r="BG210" s="442">
        <v>7811</v>
      </c>
      <c r="BH210" s="451">
        <v>13.69</v>
      </c>
      <c r="BI210" s="452">
        <v>97.65</v>
      </c>
      <c r="BJ210" s="449" t="s">
        <v>944</v>
      </c>
      <c r="BK210" s="453">
        <v>23.65</v>
      </c>
      <c r="BL210" s="450">
        <v>2021</v>
      </c>
      <c r="BM210" s="442">
        <v>8391</v>
      </c>
      <c r="BN210" s="451">
        <v>7.28</v>
      </c>
      <c r="BO210" s="442">
        <v>8212</v>
      </c>
      <c r="BP210" s="451">
        <v>9.25</v>
      </c>
      <c r="BQ210" s="452">
        <v>98.33</v>
      </c>
      <c r="BR210" s="449" t="s">
        <v>944</v>
      </c>
      <c r="BS210" s="453">
        <v>23.11</v>
      </c>
      <c r="BT210" s="454" t="s">
        <v>710</v>
      </c>
      <c r="BU210" s="465" t="s">
        <v>765</v>
      </c>
      <c r="BV210" s="455" t="s">
        <v>733</v>
      </c>
      <c r="BW210" s="456"/>
      <c r="BX210" s="457">
        <v>2018</v>
      </c>
      <c r="BY210" s="441"/>
      <c r="BZ210" s="441"/>
      <c r="CA210" s="448"/>
      <c r="CB210" s="449"/>
      <c r="CC210" s="450">
        <v>2021</v>
      </c>
      <c r="CD210" s="442"/>
      <c r="CE210" s="451" t="s">
        <v>207</v>
      </c>
      <c r="CF210" s="442"/>
      <c r="CG210" s="451" t="s">
        <v>207</v>
      </c>
      <c r="CH210" s="452"/>
      <c r="CI210" s="449" t="s">
        <v>207</v>
      </c>
      <c r="CJ210" s="453"/>
      <c r="CK210" s="450">
        <v>2019</v>
      </c>
      <c r="CL210" s="442"/>
      <c r="CM210" s="451" t="s">
        <v>207</v>
      </c>
      <c r="CN210" s="442" t="s">
        <v>207</v>
      </c>
      <c r="CO210" s="451" t="s">
        <v>207</v>
      </c>
      <c r="CP210" s="452"/>
      <c r="CQ210" s="449" t="s">
        <v>207</v>
      </c>
      <c r="CR210" s="453" t="s">
        <v>207</v>
      </c>
      <c r="CS210" s="450">
        <v>2020</v>
      </c>
      <c r="CT210" s="442"/>
      <c r="CU210" s="451" t="s">
        <v>207</v>
      </c>
      <c r="CV210" s="442" t="s">
        <v>207</v>
      </c>
      <c r="CW210" s="451" t="s">
        <v>207</v>
      </c>
      <c r="CX210" s="452"/>
      <c r="CY210" s="449" t="s">
        <v>207</v>
      </c>
      <c r="CZ210" s="453" t="s">
        <v>207</v>
      </c>
      <c r="DA210" s="450">
        <v>2021</v>
      </c>
      <c r="DB210" s="442"/>
      <c r="DC210" s="451" t="s">
        <v>207</v>
      </c>
      <c r="DD210" s="442" t="s">
        <v>207</v>
      </c>
      <c r="DE210" s="451" t="s">
        <v>207</v>
      </c>
      <c r="DF210" s="452"/>
      <c r="DG210" s="449" t="s">
        <v>207</v>
      </c>
      <c r="DH210" s="453" t="s">
        <v>207</v>
      </c>
      <c r="DI210" s="454" t="s">
        <v>207</v>
      </c>
      <c r="DJ210" s="465" t="s">
        <v>207</v>
      </c>
      <c r="DK210" s="455" t="s">
        <v>207</v>
      </c>
      <c r="DL210" s="456"/>
    </row>
    <row r="211" spans="1:116">
      <c r="A211" s="458" t="s">
        <v>2418</v>
      </c>
      <c r="B211" s="459" t="s">
        <v>2419</v>
      </c>
      <c r="C211" s="434">
        <v>2019</v>
      </c>
      <c r="D211" s="434" t="s">
        <v>750</v>
      </c>
      <c r="E211" s="460">
        <v>3070276</v>
      </c>
      <c r="F211" s="435">
        <v>3070276</v>
      </c>
      <c r="G211" s="436">
        <v>44742</v>
      </c>
      <c r="H211" s="461" t="s">
        <v>2420</v>
      </c>
      <c r="I211" s="462" t="s">
        <v>2421</v>
      </c>
      <c r="J211" s="463" t="s">
        <v>2422</v>
      </c>
      <c r="K211" s="464" t="s">
        <v>2419</v>
      </c>
      <c r="L211" s="462" t="s">
        <v>2423</v>
      </c>
      <c r="M211" s="463" t="s">
        <v>2424</v>
      </c>
      <c r="N211" s="461" t="s">
        <v>77</v>
      </c>
      <c r="O211" s="463" t="s">
        <v>80</v>
      </c>
      <c r="P211" s="437"/>
      <c r="Q211" s="438"/>
      <c r="R211" s="438" t="s">
        <v>753</v>
      </c>
      <c r="S211" s="439"/>
      <c r="T211" s="440"/>
      <c r="U211" s="441"/>
      <c r="V211" s="441"/>
      <c r="W211" s="442">
        <v>526</v>
      </c>
      <c r="X211" s="443">
        <v>2019</v>
      </c>
      <c r="Y211" s="434">
        <v>2021</v>
      </c>
      <c r="Z211" s="444">
        <v>2021</v>
      </c>
      <c r="AA211" s="445"/>
      <c r="AB211" s="463"/>
      <c r="AC211" s="446" t="s">
        <v>705</v>
      </c>
      <c r="AD211" s="462" t="s">
        <v>2421</v>
      </c>
      <c r="AE211" s="462" t="s">
        <v>2425</v>
      </c>
      <c r="AF211" s="463" t="s">
        <v>2426</v>
      </c>
      <c r="AG211" s="446"/>
      <c r="AH211" s="463"/>
      <c r="AI211" s="447">
        <v>2018</v>
      </c>
      <c r="AJ211" s="441"/>
      <c r="AK211" s="441"/>
      <c r="AL211" s="448"/>
      <c r="AM211" s="449"/>
      <c r="AN211" s="450">
        <v>2021</v>
      </c>
      <c r="AO211" s="442"/>
      <c r="AP211" s="451" t="s">
        <v>207</v>
      </c>
      <c r="AQ211" s="442"/>
      <c r="AR211" s="451" t="s">
        <v>207</v>
      </c>
      <c r="AS211" s="452"/>
      <c r="AT211" s="449"/>
      <c r="AU211" s="453"/>
      <c r="AV211" s="450">
        <v>2019</v>
      </c>
      <c r="AW211" s="442"/>
      <c r="AX211" s="451" t="s">
        <v>207</v>
      </c>
      <c r="AY211" s="442" t="s">
        <v>207</v>
      </c>
      <c r="AZ211" s="451" t="s">
        <v>207</v>
      </c>
      <c r="BA211" s="452"/>
      <c r="BB211" s="449" t="s">
        <v>207</v>
      </c>
      <c r="BC211" s="453" t="s">
        <v>207</v>
      </c>
      <c r="BD211" s="450">
        <v>2020</v>
      </c>
      <c r="BE211" s="442"/>
      <c r="BF211" s="451" t="s">
        <v>207</v>
      </c>
      <c r="BG211" s="442" t="s">
        <v>207</v>
      </c>
      <c r="BH211" s="451" t="s">
        <v>207</v>
      </c>
      <c r="BI211" s="452"/>
      <c r="BJ211" s="449" t="s">
        <v>207</v>
      </c>
      <c r="BK211" s="453" t="s">
        <v>207</v>
      </c>
      <c r="BL211" s="450">
        <v>2021</v>
      </c>
      <c r="BM211" s="442"/>
      <c r="BN211" s="451" t="s">
        <v>207</v>
      </c>
      <c r="BO211" s="442" t="s">
        <v>207</v>
      </c>
      <c r="BP211" s="451" t="s">
        <v>207</v>
      </c>
      <c r="BQ211" s="452"/>
      <c r="BR211" s="449" t="s">
        <v>207</v>
      </c>
      <c r="BS211" s="453" t="s">
        <v>207</v>
      </c>
      <c r="BT211" s="454" t="s">
        <v>207</v>
      </c>
      <c r="BU211" s="465" t="s">
        <v>207</v>
      </c>
      <c r="BV211" s="455" t="s">
        <v>207</v>
      </c>
      <c r="BW211" s="456"/>
      <c r="BX211" s="457">
        <v>2018</v>
      </c>
      <c r="BY211" s="441">
        <v>563</v>
      </c>
      <c r="BZ211" s="441">
        <v>563</v>
      </c>
      <c r="CA211" s="448">
        <v>2.4</v>
      </c>
      <c r="CB211" s="449" t="s">
        <v>2427</v>
      </c>
      <c r="CC211" s="450">
        <v>2021</v>
      </c>
      <c r="CD211" s="442">
        <v>561.29999999999995</v>
      </c>
      <c r="CE211" s="451">
        <v>0.3</v>
      </c>
      <c r="CF211" s="442">
        <v>561.29999999999995</v>
      </c>
      <c r="CG211" s="451">
        <v>0.3</v>
      </c>
      <c r="CH211" s="452">
        <v>2.3639999999999999</v>
      </c>
      <c r="CI211" s="449" t="s">
        <v>2427</v>
      </c>
      <c r="CJ211" s="453">
        <v>1.5</v>
      </c>
      <c r="CK211" s="450">
        <v>2019</v>
      </c>
      <c r="CL211" s="442">
        <v>530</v>
      </c>
      <c r="CM211" s="451">
        <v>5.86</v>
      </c>
      <c r="CN211" s="442">
        <v>530</v>
      </c>
      <c r="CO211" s="451">
        <v>5.86</v>
      </c>
      <c r="CP211" s="452">
        <v>2.35</v>
      </c>
      <c r="CQ211" s="449" t="s">
        <v>2427</v>
      </c>
      <c r="CR211" s="453">
        <v>2.08</v>
      </c>
      <c r="CS211" s="450">
        <v>2020</v>
      </c>
      <c r="CT211" s="442">
        <v>556</v>
      </c>
      <c r="CU211" s="451">
        <v>1.24</v>
      </c>
      <c r="CV211" s="442">
        <v>556</v>
      </c>
      <c r="CW211" s="451">
        <v>1.24</v>
      </c>
      <c r="CX211" s="452">
        <v>2.35</v>
      </c>
      <c r="CY211" s="449" t="s">
        <v>2427</v>
      </c>
      <c r="CZ211" s="453">
        <v>2.08</v>
      </c>
      <c r="DA211" s="450">
        <v>2021</v>
      </c>
      <c r="DB211" s="442">
        <v>565</v>
      </c>
      <c r="DC211" s="451">
        <v>-0.36</v>
      </c>
      <c r="DD211" s="442">
        <v>565</v>
      </c>
      <c r="DE211" s="451">
        <v>-0.36</v>
      </c>
      <c r="DF211" s="452">
        <v>2.38</v>
      </c>
      <c r="DG211" s="449" t="s">
        <v>2427</v>
      </c>
      <c r="DH211" s="453">
        <v>0.83</v>
      </c>
      <c r="DI211" s="454" t="s">
        <v>710</v>
      </c>
      <c r="DJ211" s="465" t="s">
        <v>765</v>
      </c>
      <c r="DK211" s="455" t="s">
        <v>712</v>
      </c>
      <c r="DL211" s="456" t="s">
        <v>2428</v>
      </c>
    </row>
    <row r="212" spans="1:116">
      <c r="A212" s="458" t="s">
        <v>2429</v>
      </c>
      <c r="B212" s="459" t="s">
        <v>2430</v>
      </c>
      <c r="C212" s="434">
        <v>2019</v>
      </c>
      <c r="D212" s="434" t="s">
        <v>716</v>
      </c>
      <c r="E212" s="460">
        <v>2058277</v>
      </c>
      <c r="F212" s="435">
        <v>2058277</v>
      </c>
      <c r="G212" s="436">
        <v>44755</v>
      </c>
      <c r="H212" s="461" t="s">
        <v>2431</v>
      </c>
      <c r="I212" s="462" t="s">
        <v>2430</v>
      </c>
      <c r="J212" s="463" t="s">
        <v>2432</v>
      </c>
      <c r="K212" s="464" t="s">
        <v>2430</v>
      </c>
      <c r="L212" s="462" t="s">
        <v>2433</v>
      </c>
      <c r="M212" s="463" t="s">
        <v>2434</v>
      </c>
      <c r="N212" s="461" t="s">
        <v>57</v>
      </c>
      <c r="O212" s="463" t="s">
        <v>66</v>
      </c>
      <c r="P212" s="437" t="s">
        <v>719</v>
      </c>
      <c r="Q212" s="438"/>
      <c r="R212" s="438"/>
      <c r="S212" s="439"/>
      <c r="T212" s="440">
        <v>1355.8878550140003</v>
      </c>
      <c r="U212" s="441">
        <v>58</v>
      </c>
      <c r="V212" s="441">
        <v>0</v>
      </c>
      <c r="W212" s="442"/>
      <c r="X212" s="443">
        <v>2019</v>
      </c>
      <c r="Y212" s="434">
        <v>2021</v>
      </c>
      <c r="Z212" s="444">
        <v>2021</v>
      </c>
      <c r="AA212" s="445" t="s">
        <v>705</v>
      </c>
      <c r="AB212" s="463" t="s">
        <v>2435</v>
      </c>
      <c r="AC212" s="446" t="s">
        <v>705</v>
      </c>
      <c r="AD212" s="462" t="s">
        <v>2036</v>
      </c>
      <c r="AE212" s="462" t="s">
        <v>2434</v>
      </c>
      <c r="AF212" s="463" t="s">
        <v>2436</v>
      </c>
      <c r="AG212" s="446"/>
      <c r="AH212" s="463"/>
      <c r="AI212" s="447">
        <v>2018</v>
      </c>
      <c r="AJ212" s="441">
        <v>3795</v>
      </c>
      <c r="AK212" s="441">
        <v>3720</v>
      </c>
      <c r="AL212" s="448">
        <v>0.65</v>
      </c>
      <c r="AM212" s="449" t="s">
        <v>2437</v>
      </c>
      <c r="AN212" s="450">
        <v>2021</v>
      </c>
      <c r="AO212" s="442">
        <v>3681</v>
      </c>
      <c r="AP212" s="451">
        <v>3</v>
      </c>
      <c r="AQ212" s="442">
        <v>3608</v>
      </c>
      <c r="AR212" s="451">
        <v>3.01</v>
      </c>
      <c r="AS212" s="452">
        <v>0.63</v>
      </c>
      <c r="AT212" s="449" t="s">
        <v>2437</v>
      </c>
      <c r="AU212" s="453">
        <v>3.07</v>
      </c>
      <c r="AV212" s="450">
        <v>2019</v>
      </c>
      <c r="AW212" s="442">
        <v>3475</v>
      </c>
      <c r="AX212" s="451">
        <v>8.43</v>
      </c>
      <c r="AY212" s="442">
        <v>3370</v>
      </c>
      <c r="AZ212" s="451">
        <v>9.4</v>
      </c>
      <c r="BA212" s="452">
        <v>0.6</v>
      </c>
      <c r="BB212" s="449" t="s">
        <v>2437</v>
      </c>
      <c r="BC212" s="453">
        <v>7.69</v>
      </c>
      <c r="BD212" s="450">
        <v>2020</v>
      </c>
      <c r="BE212" s="442">
        <v>3018</v>
      </c>
      <c r="BF212" s="451">
        <v>20.47</v>
      </c>
      <c r="BG212" s="442">
        <v>2864</v>
      </c>
      <c r="BH212" s="451">
        <v>23.01</v>
      </c>
      <c r="BI212" s="452">
        <v>0.53</v>
      </c>
      <c r="BJ212" s="449" t="s">
        <v>2437</v>
      </c>
      <c r="BK212" s="453">
        <v>18.46</v>
      </c>
      <c r="BL212" s="450">
        <v>2021</v>
      </c>
      <c r="BM212" s="442">
        <v>2429</v>
      </c>
      <c r="BN212" s="451">
        <v>35.99</v>
      </c>
      <c r="BO212" s="442">
        <v>2415</v>
      </c>
      <c r="BP212" s="451">
        <v>35.08</v>
      </c>
      <c r="BQ212" s="452">
        <v>0.44</v>
      </c>
      <c r="BR212" s="449" t="s">
        <v>2437</v>
      </c>
      <c r="BS212" s="453">
        <v>32.299999999999997</v>
      </c>
      <c r="BT212" s="454" t="s">
        <v>755</v>
      </c>
      <c r="BU212" s="465" t="s">
        <v>765</v>
      </c>
      <c r="BV212" s="455" t="s">
        <v>733</v>
      </c>
      <c r="BW212" s="456" t="s">
        <v>2438</v>
      </c>
      <c r="BX212" s="457">
        <v>2018</v>
      </c>
      <c r="BY212" s="441"/>
      <c r="BZ212" s="441"/>
      <c r="CA212" s="448"/>
      <c r="CB212" s="449"/>
      <c r="CC212" s="450">
        <v>2021</v>
      </c>
      <c r="CD212" s="442"/>
      <c r="CE212" s="451" t="s">
        <v>207</v>
      </c>
      <c r="CF212" s="442"/>
      <c r="CG212" s="451" t="s">
        <v>207</v>
      </c>
      <c r="CH212" s="452"/>
      <c r="CI212" s="449" t="s">
        <v>207</v>
      </c>
      <c r="CJ212" s="453"/>
      <c r="CK212" s="450">
        <v>2019</v>
      </c>
      <c r="CL212" s="442"/>
      <c r="CM212" s="451" t="s">
        <v>207</v>
      </c>
      <c r="CN212" s="442" t="s">
        <v>207</v>
      </c>
      <c r="CO212" s="451" t="s">
        <v>207</v>
      </c>
      <c r="CP212" s="452"/>
      <c r="CQ212" s="449" t="s">
        <v>207</v>
      </c>
      <c r="CR212" s="453" t="s">
        <v>207</v>
      </c>
      <c r="CS212" s="450">
        <v>2020</v>
      </c>
      <c r="CT212" s="442"/>
      <c r="CU212" s="451" t="s">
        <v>207</v>
      </c>
      <c r="CV212" s="442" t="s">
        <v>207</v>
      </c>
      <c r="CW212" s="451" t="s">
        <v>207</v>
      </c>
      <c r="CX212" s="452"/>
      <c r="CY212" s="449" t="s">
        <v>207</v>
      </c>
      <c r="CZ212" s="453" t="s">
        <v>207</v>
      </c>
      <c r="DA212" s="450">
        <v>2021</v>
      </c>
      <c r="DB212" s="442"/>
      <c r="DC212" s="451" t="s">
        <v>207</v>
      </c>
      <c r="DD212" s="442" t="s">
        <v>207</v>
      </c>
      <c r="DE212" s="451" t="s">
        <v>207</v>
      </c>
      <c r="DF212" s="452"/>
      <c r="DG212" s="449" t="s">
        <v>207</v>
      </c>
      <c r="DH212" s="453" t="s">
        <v>207</v>
      </c>
      <c r="DI212" s="454" t="s">
        <v>207</v>
      </c>
      <c r="DJ212" s="465" t="s">
        <v>207</v>
      </c>
      <c r="DK212" s="455" t="s">
        <v>207</v>
      </c>
      <c r="DL212" s="456"/>
    </row>
    <row r="213" spans="1:116">
      <c r="A213" s="458" t="s">
        <v>2439</v>
      </c>
      <c r="B213" s="459" t="s">
        <v>2440</v>
      </c>
      <c r="C213" s="434">
        <v>2019</v>
      </c>
      <c r="D213" s="434" t="s">
        <v>716</v>
      </c>
      <c r="E213" s="460">
        <v>1056279</v>
      </c>
      <c r="F213" s="435">
        <v>1056279</v>
      </c>
      <c r="G213" s="436">
        <v>44771</v>
      </c>
      <c r="H213" s="461" t="s">
        <v>2441</v>
      </c>
      <c r="I213" s="462" t="s">
        <v>2440</v>
      </c>
      <c r="J213" s="463" t="s">
        <v>2442</v>
      </c>
      <c r="K213" s="464" t="s">
        <v>2440</v>
      </c>
      <c r="L213" s="462" t="s">
        <v>2442</v>
      </c>
      <c r="M213" s="463" t="s">
        <v>2441</v>
      </c>
      <c r="N213" s="461" t="s">
        <v>57</v>
      </c>
      <c r="O213" s="463" t="s">
        <v>66</v>
      </c>
      <c r="P213" s="437" t="s">
        <v>719</v>
      </c>
      <c r="Q213" s="438"/>
      <c r="R213" s="438"/>
      <c r="S213" s="439"/>
      <c r="T213" s="440">
        <v>7158.6622056299993</v>
      </c>
      <c r="U213" s="441">
        <v>22</v>
      </c>
      <c r="V213" s="441">
        <v>2</v>
      </c>
      <c r="W213" s="442"/>
      <c r="X213" s="443">
        <v>2019</v>
      </c>
      <c r="Y213" s="434">
        <v>2021</v>
      </c>
      <c r="Z213" s="444">
        <v>2021</v>
      </c>
      <c r="AA213" s="445"/>
      <c r="AB213" s="463"/>
      <c r="AC213" s="446" t="s">
        <v>705</v>
      </c>
      <c r="AD213" s="462" t="s">
        <v>2443</v>
      </c>
      <c r="AE213" s="462" t="s">
        <v>2441</v>
      </c>
      <c r="AF213" s="463" t="s">
        <v>1441</v>
      </c>
      <c r="AG213" s="446"/>
      <c r="AH213" s="463"/>
      <c r="AI213" s="447">
        <v>2018</v>
      </c>
      <c r="AJ213" s="441">
        <v>11806</v>
      </c>
      <c r="AK213" s="441">
        <v>12021</v>
      </c>
      <c r="AL213" s="448">
        <v>32.619999999999997</v>
      </c>
      <c r="AM213" s="449" t="s">
        <v>2444</v>
      </c>
      <c r="AN213" s="450">
        <v>2021</v>
      </c>
      <c r="AO213" s="442">
        <v>11630</v>
      </c>
      <c r="AP213" s="451">
        <v>1.49</v>
      </c>
      <c r="AQ213" s="442">
        <v>11841</v>
      </c>
      <c r="AR213" s="451">
        <v>1.49</v>
      </c>
      <c r="AS213" s="452">
        <v>32.130000000000003</v>
      </c>
      <c r="AT213" s="449" t="s">
        <v>2444</v>
      </c>
      <c r="AU213" s="453">
        <v>1.5</v>
      </c>
      <c r="AV213" s="450">
        <v>2019</v>
      </c>
      <c r="AW213" s="442">
        <v>11568</v>
      </c>
      <c r="AX213" s="451">
        <v>2.0099999999999998</v>
      </c>
      <c r="AY213" s="442">
        <v>11858</v>
      </c>
      <c r="AZ213" s="451">
        <v>1.35</v>
      </c>
      <c r="BA213" s="452">
        <v>31.98</v>
      </c>
      <c r="BB213" s="449" t="s">
        <v>2444</v>
      </c>
      <c r="BC213" s="453">
        <v>1.96</v>
      </c>
      <c r="BD213" s="450">
        <v>2020</v>
      </c>
      <c r="BE213" s="442">
        <v>12237</v>
      </c>
      <c r="BF213" s="451">
        <v>-3.66</v>
      </c>
      <c r="BG213" s="442">
        <v>11695</v>
      </c>
      <c r="BH213" s="451">
        <v>2.71</v>
      </c>
      <c r="BI213" s="452">
        <v>33.479999999999997</v>
      </c>
      <c r="BJ213" s="449" t="s">
        <v>2444</v>
      </c>
      <c r="BK213" s="453">
        <v>-2.64</v>
      </c>
      <c r="BL213" s="450">
        <v>2021</v>
      </c>
      <c r="BM213" s="442">
        <v>12222</v>
      </c>
      <c r="BN213" s="451">
        <v>-3.53</v>
      </c>
      <c r="BO213" s="442">
        <v>12276</v>
      </c>
      <c r="BP213" s="451">
        <v>-2.13</v>
      </c>
      <c r="BQ213" s="452">
        <v>32.67</v>
      </c>
      <c r="BR213" s="449" t="s">
        <v>2444</v>
      </c>
      <c r="BS213" s="453">
        <v>-0.16</v>
      </c>
      <c r="BT213" s="454" t="s">
        <v>710</v>
      </c>
      <c r="BU213" s="465" t="s">
        <v>765</v>
      </c>
      <c r="BV213" s="455" t="s">
        <v>724</v>
      </c>
      <c r="BW213" s="456" t="s">
        <v>2445</v>
      </c>
      <c r="BX213" s="457">
        <v>2018</v>
      </c>
      <c r="BY213" s="441"/>
      <c r="BZ213" s="441"/>
      <c r="CA213" s="448"/>
      <c r="CB213" s="449"/>
      <c r="CC213" s="450">
        <v>2021</v>
      </c>
      <c r="CD213" s="442"/>
      <c r="CE213" s="451" t="s">
        <v>207</v>
      </c>
      <c r="CF213" s="442"/>
      <c r="CG213" s="451" t="s">
        <v>207</v>
      </c>
      <c r="CH213" s="452"/>
      <c r="CI213" s="449" t="s">
        <v>207</v>
      </c>
      <c r="CJ213" s="453"/>
      <c r="CK213" s="450">
        <v>2019</v>
      </c>
      <c r="CL213" s="442"/>
      <c r="CM213" s="451" t="s">
        <v>207</v>
      </c>
      <c r="CN213" s="442" t="s">
        <v>207</v>
      </c>
      <c r="CO213" s="451" t="s">
        <v>207</v>
      </c>
      <c r="CP213" s="452"/>
      <c r="CQ213" s="449" t="s">
        <v>207</v>
      </c>
      <c r="CR213" s="453" t="s">
        <v>207</v>
      </c>
      <c r="CS213" s="450">
        <v>2020</v>
      </c>
      <c r="CT213" s="442"/>
      <c r="CU213" s="451" t="s">
        <v>207</v>
      </c>
      <c r="CV213" s="442" t="s">
        <v>207</v>
      </c>
      <c r="CW213" s="451" t="s">
        <v>207</v>
      </c>
      <c r="CX213" s="452"/>
      <c r="CY213" s="449" t="s">
        <v>207</v>
      </c>
      <c r="CZ213" s="453" t="s">
        <v>207</v>
      </c>
      <c r="DA213" s="450">
        <v>2021</v>
      </c>
      <c r="DB213" s="442"/>
      <c r="DC213" s="451" t="s">
        <v>207</v>
      </c>
      <c r="DD213" s="442" t="s">
        <v>207</v>
      </c>
      <c r="DE213" s="451" t="s">
        <v>207</v>
      </c>
      <c r="DF213" s="452"/>
      <c r="DG213" s="449" t="s">
        <v>207</v>
      </c>
      <c r="DH213" s="453" t="s">
        <v>207</v>
      </c>
      <c r="DI213" s="454" t="s">
        <v>207</v>
      </c>
      <c r="DJ213" s="465" t="s">
        <v>207</v>
      </c>
      <c r="DK213" s="455" t="s">
        <v>207</v>
      </c>
      <c r="DL213" s="456"/>
    </row>
    <row r="214" spans="1:116">
      <c r="A214" s="458" t="s">
        <v>2446</v>
      </c>
      <c r="B214" s="459" t="s">
        <v>2447</v>
      </c>
      <c r="C214" s="434">
        <v>2019</v>
      </c>
      <c r="D214" s="434" t="s">
        <v>716</v>
      </c>
      <c r="E214" s="460">
        <v>1056280</v>
      </c>
      <c r="F214" s="435">
        <v>1056280</v>
      </c>
      <c r="G214" s="436">
        <v>44767</v>
      </c>
      <c r="H214" s="461" t="s">
        <v>2448</v>
      </c>
      <c r="I214" s="462" t="s">
        <v>2449</v>
      </c>
      <c r="J214" s="463" t="s">
        <v>2450</v>
      </c>
      <c r="K214" s="464" t="s">
        <v>2449</v>
      </c>
      <c r="L214" s="462" t="s">
        <v>2450</v>
      </c>
      <c r="M214" s="463" t="s">
        <v>2448</v>
      </c>
      <c r="N214" s="461" t="s">
        <v>57</v>
      </c>
      <c r="O214" s="463" t="s">
        <v>64</v>
      </c>
      <c r="P214" s="437" t="s">
        <v>719</v>
      </c>
      <c r="Q214" s="438"/>
      <c r="R214" s="438"/>
      <c r="S214" s="439"/>
      <c r="T214" s="440">
        <v>2904.9207336846002</v>
      </c>
      <c r="U214" s="441">
        <v>7</v>
      </c>
      <c r="V214" s="441">
        <v>2</v>
      </c>
      <c r="W214" s="442"/>
      <c r="X214" s="443">
        <v>2019</v>
      </c>
      <c r="Y214" s="434">
        <v>2021</v>
      </c>
      <c r="Z214" s="444">
        <v>2021</v>
      </c>
      <c r="AA214" s="445"/>
      <c r="AB214" s="463"/>
      <c r="AC214" s="446" t="s">
        <v>705</v>
      </c>
      <c r="AD214" s="462" t="s">
        <v>2451</v>
      </c>
      <c r="AE214" s="462" t="s">
        <v>2448</v>
      </c>
      <c r="AF214" s="463" t="s">
        <v>2452</v>
      </c>
      <c r="AG214" s="446"/>
      <c r="AH214" s="463"/>
      <c r="AI214" s="447">
        <v>2018</v>
      </c>
      <c r="AJ214" s="441">
        <v>5720</v>
      </c>
      <c r="AK214" s="441">
        <v>5609</v>
      </c>
      <c r="AL214" s="448">
        <v>0.12</v>
      </c>
      <c r="AM214" s="449" t="s">
        <v>2437</v>
      </c>
      <c r="AN214" s="450">
        <v>2021</v>
      </c>
      <c r="AO214" s="442">
        <v>5720</v>
      </c>
      <c r="AP214" s="451">
        <v>0</v>
      </c>
      <c r="AQ214" s="442">
        <v>5609</v>
      </c>
      <c r="AR214" s="451">
        <v>0</v>
      </c>
      <c r="AS214" s="452">
        <v>0.12</v>
      </c>
      <c r="AT214" s="449" t="s">
        <v>2437</v>
      </c>
      <c r="AU214" s="453">
        <v>0</v>
      </c>
      <c r="AV214" s="450">
        <v>2019</v>
      </c>
      <c r="AW214" s="442">
        <v>5467</v>
      </c>
      <c r="AX214" s="451">
        <v>4.42</v>
      </c>
      <c r="AY214" s="442">
        <v>5218</v>
      </c>
      <c r="AZ214" s="451">
        <v>6.97</v>
      </c>
      <c r="BA214" s="452">
        <v>0.12</v>
      </c>
      <c r="BB214" s="449" t="s">
        <v>2437</v>
      </c>
      <c r="BC214" s="453">
        <v>0</v>
      </c>
      <c r="BD214" s="450">
        <v>2020</v>
      </c>
      <c r="BE214" s="442">
        <v>5455</v>
      </c>
      <c r="BF214" s="451">
        <v>4.63</v>
      </c>
      <c r="BG214" s="442">
        <v>5072</v>
      </c>
      <c r="BH214" s="451">
        <v>9.57</v>
      </c>
      <c r="BI214" s="452">
        <v>0.13</v>
      </c>
      <c r="BJ214" s="449" t="s">
        <v>2437</v>
      </c>
      <c r="BK214" s="453">
        <v>-8.34</v>
      </c>
      <c r="BL214" s="450">
        <v>2021</v>
      </c>
      <c r="BM214" s="442">
        <v>5157</v>
      </c>
      <c r="BN214" s="451">
        <v>9.84</v>
      </c>
      <c r="BO214" s="442">
        <v>5111</v>
      </c>
      <c r="BP214" s="451">
        <v>8.8699999999999992</v>
      </c>
      <c r="BQ214" s="452">
        <v>0.12</v>
      </c>
      <c r="BR214" s="449" t="s">
        <v>2437</v>
      </c>
      <c r="BS214" s="453">
        <v>0</v>
      </c>
      <c r="BT214" s="454" t="s">
        <v>723</v>
      </c>
      <c r="BU214" s="465" t="s">
        <v>765</v>
      </c>
      <c r="BV214" s="455" t="s">
        <v>733</v>
      </c>
      <c r="BW214" s="456" t="s">
        <v>2453</v>
      </c>
      <c r="BX214" s="457">
        <v>2018</v>
      </c>
      <c r="BY214" s="441"/>
      <c r="BZ214" s="441"/>
      <c r="CA214" s="448"/>
      <c r="CB214" s="449"/>
      <c r="CC214" s="450">
        <v>2021</v>
      </c>
      <c r="CD214" s="442"/>
      <c r="CE214" s="451" t="s">
        <v>207</v>
      </c>
      <c r="CF214" s="442"/>
      <c r="CG214" s="451" t="s">
        <v>207</v>
      </c>
      <c r="CH214" s="452"/>
      <c r="CI214" s="449" t="s">
        <v>207</v>
      </c>
      <c r="CJ214" s="453"/>
      <c r="CK214" s="450">
        <v>2019</v>
      </c>
      <c r="CL214" s="442"/>
      <c r="CM214" s="451" t="s">
        <v>207</v>
      </c>
      <c r="CN214" s="442" t="s">
        <v>207</v>
      </c>
      <c r="CO214" s="451" t="s">
        <v>207</v>
      </c>
      <c r="CP214" s="452"/>
      <c r="CQ214" s="449" t="s">
        <v>207</v>
      </c>
      <c r="CR214" s="453" t="s">
        <v>207</v>
      </c>
      <c r="CS214" s="450">
        <v>2020</v>
      </c>
      <c r="CT214" s="442"/>
      <c r="CU214" s="451" t="s">
        <v>207</v>
      </c>
      <c r="CV214" s="442" t="s">
        <v>207</v>
      </c>
      <c r="CW214" s="451" t="s">
        <v>207</v>
      </c>
      <c r="CX214" s="452"/>
      <c r="CY214" s="449" t="s">
        <v>207</v>
      </c>
      <c r="CZ214" s="453" t="s">
        <v>207</v>
      </c>
      <c r="DA214" s="450">
        <v>2021</v>
      </c>
      <c r="DB214" s="442"/>
      <c r="DC214" s="451" t="s">
        <v>207</v>
      </c>
      <c r="DD214" s="442" t="s">
        <v>207</v>
      </c>
      <c r="DE214" s="451" t="s">
        <v>207</v>
      </c>
      <c r="DF214" s="452"/>
      <c r="DG214" s="449" t="s">
        <v>207</v>
      </c>
      <c r="DH214" s="453" t="s">
        <v>207</v>
      </c>
      <c r="DI214" s="454" t="s">
        <v>207</v>
      </c>
      <c r="DJ214" s="465" t="s">
        <v>207</v>
      </c>
      <c r="DK214" s="455" t="s">
        <v>207</v>
      </c>
      <c r="DL214" s="456"/>
    </row>
    <row r="215" spans="1:116">
      <c r="A215" s="458" t="s">
        <v>2454</v>
      </c>
      <c r="B215" s="459" t="s">
        <v>2455</v>
      </c>
      <c r="C215" s="434">
        <v>2019</v>
      </c>
      <c r="D215" s="434" t="s">
        <v>716</v>
      </c>
      <c r="E215" s="460">
        <v>1056281</v>
      </c>
      <c r="F215" s="435">
        <v>1056281</v>
      </c>
      <c r="G215" s="436">
        <v>44764</v>
      </c>
      <c r="H215" s="461" t="s">
        <v>2456</v>
      </c>
      <c r="I215" s="462" t="s">
        <v>2455</v>
      </c>
      <c r="J215" s="463" t="s">
        <v>2457</v>
      </c>
      <c r="K215" s="464" t="s">
        <v>2455</v>
      </c>
      <c r="L215" s="462" t="s">
        <v>2457</v>
      </c>
      <c r="M215" s="463" t="s">
        <v>2456</v>
      </c>
      <c r="N215" s="461" t="s">
        <v>57</v>
      </c>
      <c r="O215" s="463" t="s">
        <v>64</v>
      </c>
      <c r="P215" s="437" t="s">
        <v>719</v>
      </c>
      <c r="Q215" s="438"/>
      <c r="R215" s="438"/>
      <c r="S215" s="439"/>
      <c r="T215" s="440">
        <v>3686.3655402239997</v>
      </c>
      <c r="U215" s="441">
        <v>6</v>
      </c>
      <c r="V215" s="441">
        <v>4</v>
      </c>
      <c r="W215" s="442"/>
      <c r="X215" s="443">
        <v>2019</v>
      </c>
      <c r="Y215" s="434">
        <v>2021</v>
      </c>
      <c r="Z215" s="444">
        <v>2021</v>
      </c>
      <c r="AA215" s="445"/>
      <c r="AB215" s="463"/>
      <c r="AC215" s="446" t="s">
        <v>705</v>
      </c>
      <c r="AD215" s="462" t="s">
        <v>2458</v>
      </c>
      <c r="AE215" s="462" t="s">
        <v>2459</v>
      </c>
      <c r="AF215" s="463" t="s">
        <v>2460</v>
      </c>
      <c r="AG215" s="446"/>
      <c r="AH215" s="463"/>
      <c r="AI215" s="447">
        <v>2018</v>
      </c>
      <c r="AJ215" s="441">
        <v>9954</v>
      </c>
      <c r="AK215" s="441">
        <v>9688</v>
      </c>
      <c r="AL215" s="448"/>
      <c r="AM215" s="449"/>
      <c r="AN215" s="450">
        <v>2021</v>
      </c>
      <c r="AO215" s="442">
        <v>7825</v>
      </c>
      <c r="AP215" s="451">
        <v>21.38</v>
      </c>
      <c r="AQ215" s="442">
        <v>7230</v>
      </c>
      <c r="AR215" s="451">
        <v>25.37</v>
      </c>
      <c r="AS215" s="452"/>
      <c r="AT215" s="449"/>
      <c r="AU215" s="453"/>
      <c r="AV215" s="450">
        <v>2019</v>
      </c>
      <c r="AW215" s="442">
        <v>8023</v>
      </c>
      <c r="AX215" s="451">
        <v>19.39</v>
      </c>
      <c r="AY215" s="442">
        <v>7692</v>
      </c>
      <c r="AZ215" s="451">
        <v>20.6</v>
      </c>
      <c r="BA215" s="452"/>
      <c r="BB215" s="449" t="s">
        <v>207</v>
      </c>
      <c r="BC215" s="453" t="s">
        <v>207</v>
      </c>
      <c r="BD215" s="450">
        <v>2020</v>
      </c>
      <c r="BE215" s="442">
        <v>7656</v>
      </c>
      <c r="BF215" s="451">
        <v>23.08</v>
      </c>
      <c r="BG215" s="442">
        <v>7135</v>
      </c>
      <c r="BH215" s="451">
        <v>26.35</v>
      </c>
      <c r="BI215" s="452"/>
      <c r="BJ215" s="449" t="s">
        <v>207</v>
      </c>
      <c r="BK215" s="453" t="s">
        <v>207</v>
      </c>
      <c r="BL215" s="450">
        <v>2021</v>
      </c>
      <c r="BM215" s="442">
        <v>6448</v>
      </c>
      <c r="BN215" s="451">
        <v>35.22</v>
      </c>
      <c r="BO215" s="442">
        <v>6392</v>
      </c>
      <c r="BP215" s="451">
        <v>34.020000000000003</v>
      </c>
      <c r="BQ215" s="452"/>
      <c r="BR215" s="449" t="s">
        <v>207</v>
      </c>
      <c r="BS215" s="453" t="s">
        <v>207</v>
      </c>
      <c r="BT215" s="454" t="s">
        <v>723</v>
      </c>
      <c r="BU215" s="465" t="s">
        <v>765</v>
      </c>
      <c r="BV215" s="455" t="s">
        <v>724</v>
      </c>
      <c r="BW215" s="456"/>
      <c r="BX215" s="457">
        <v>2018</v>
      </c>
      <c r="BY215" s="441"/>
      <c r="BZ215" s="441"/>
      <c r="CA215" s="448"/>
      <c r="CB215" s="449"/>
      <c r="CC215" s="450">
        <v>2021</v>
      </c>
      <c r="CD215" s="442"/>
      <c r="CE215" s="451" t="s">
        <v>207</v>
      </c>
      <c r="CF215" s="442"/>
      <c r="CG215" s="451" t="s">
        <v>207</v>
      </c>
      <c r="CH215" s="452"/>
      <c r="CI215" s="449" t="s">
        <v>207</v>
      </c>
      <c r="CJ215" s="453"/>
      <c r="CK215" s="450">
        <v>2019</v>
      </c>
      <c r="CL215" s="442"/>
      <c r="CM215" s="451" t="s">
        <v>207</v>
      </c>
      <c r="CN215" s="442" t="s">
        <v>207</v>
      </c>
      <c r="CO215" s="451" t="s">
        <v>207</v>
      </c>
      <c r="CP215" s="452"/>
      <c r="CQ215" s="449" t="s">
        <v>207</v>
      </c>
      <c r="CR215" s="453" t="s">
        <v>207</v>
      </c>
      <c r="CS215" s="450">
        <v>2020</v>
      </c>
      <c r="CT215" s="442"/>
      <c r="CU215" s="451" t="s">
        <v>207</v>
      </c>
      <c r="CV215" s="442" t="s">
        <v>207</v>
      </c>
      <c r="CW215" s="451" t="s">
        <v>207</v>
      </c>
      <c r="CX215" s="452"/>
      <c r="CY215" s="449" t="s">
        <v>207</v>
      </c>
      <c r="CZ215" s="453" t="s">
        <v>207</v>
      </c>
      <c r="DA215" s="450">
        <v>2021</v>
      </c>
      <c r="DB215" s="442"/>
      <c r="DC215" s="451" t="s">
        <v>207</v>
      </c>
      <c r="DD215" s="442" t="s">
        <v>207</v>
      </c>
      <c r="DE215" s="451" t="s">
        <v>207</v>
      </c>
      <c r="DF215" s="452"/>
      <c r="DG215" s="449" t="s">
        <v>207</v>
      </c>
      <c r="DH215" s="453" t="s">
        <v>207</v>
      </c>
      <c r="DI215" s="454" t="s">
        <v>207</v>
      </c>
      <c r="DJ215" s="465" t="s">
        <v>207</v>
      </c>
      <c r="DK215" s="455" t="s">
        <v>207</v>
      </c>
      <c r="DL215" s="456"/>
    </row>
    <row r="216" spans="1:116">
      <c r="A216" s="458" t="s">
        <v>2461</v>
      </c>
      <c r="B216" s="459" t="s">
        <v>2462</v>
      </c>
      <c r="C216" s="434">
        <v>2019</v>
      </c>
      <c r="D216" s="434" t="s">
        <v>2463</v>
      </c>
      <c r="E216" s="460">
        <v>1063282</v>
      </c>
      <c r="F216" s="435">
        <v>1063282</v>
      </c>
      <c r="G216" s="436">
        <v>44771</v>
      </c>
      <c r="H216" s="461" t="s">
        <v>2464</v>
      </c>
      <c r="I216" s="462" t="s">
        <v>2462</v>
      </c>
      <c r="J216" s="463" t="s">
        <v>2465</v>
      </c>
      <c r="K216" s="464" t="s">
        <v>2462</v>
      </c>
      <c r="L216" s="462" t="s">
        <v>2465</v>
      </c>
      <c r="M216" s="463" t="s">
        <v>2464</v>
      </c>
      <c r="N216" s="461" t="s">
        <v>70</v>
      </c>
      <c r="O216" s="463" t="s">
        <v>72</v>
      </c>
      <c r="P216" s="437" t="s">
        <v>719</v>
      </c>
      <c r="Q216" s="438"/>
      <c r="R216" s="438"/>
      <c r="S216" s="439" t="s">
        <v>2466</v>
      </c>
      <c r="T216" s="440">
        <v>1390</v>
      </c>
      <c r="U216" s="441">
        <v>53</v>
      </c>
      <c r="V216" s="441">
        <v>0</v>
      </c>
      <c r="W216" s="442"/>
      <c r="X216" s="443">
        <v>2019</v>
      </c>
      <c r="Y216" s="434">
        <v>2021</v>
      </c>
      <c r="Z216" s="444">
        <v>2021</v>
      </c>
      <c r="AA216" s="445" t="s">
        <v>705</v>
      </c>
      <c r="AB216" s="463" t="s">
        <v>2467</v>
      </c>
      <c r="AC216" s="446"/>
      <c r="AD216" s="462"/>
      <c r="AE216" s="462"/>
      <c r="AF216" s="463"/>
      <c r="AG216" s="446"/>
      <c r="AH216" s="463"/>
      <c r="AI216" s="447">
        <v>2018</v>
      </c>
      <c r="AJ216" s="441">
        <v>2803</v>
      </c>
      <c r="AK216" s="441">
        <v>2737</v>
      </c>
      <c r="AL216" s="448">
        <v>47.04</v>
      </c>
      <c r="AM216" s="449" t="s">
        <v>764</v>
      </c>
      <c r="AN216" s="450">
        <v>2021</v>
      </c>
      <c r="AO216" s="442">
        <v>2719</v>
      </c>
      <c r="AP216" s="451">
        <v>2.99</v>
      </c>
      <c r="AQ216" s="442">
        <v>2655</v>
      </c>
      <c r="AR216" s="451">
        <v>2.99</v>
      </c>
      <c r="AS216" s="452">
        <v>45.63</v>
      </c>
      <c r="AT216" s="449" t="s">
        <v>764</v>
      </c>
      <c r="AU216" s="453">
        <v>2.99</v>
      </c>
      <c r="AV216" s="450">
        <v>2019</v>
      </c>
      <c r="AW216" s="442">
        <v>2680</v>
      </c>
      <c r="AX216" s="451">
        <v>4.38</v>
      </c>
      <c r="AY216" s="442">
        <v>2384</v>
      </c>
      <c r="AZ216" s="451">
        <v>12.89</v>
      </c>
      <c r="BA216" s="452">
        <v>45.15</v>
      </c>
      <c r="BB216" s="449" t="s">
        <v>764</v>
      </c>
      <c r="BC216" s="453">
        <v>4.01</v>
      </c>
      <c r="BD216" s="450">
        <v>2020</v>
      </c>
      <c r="BE216" s="442">
        <v>2669</v>
      </c>
      <c r="BF216" s="451">
        <v>4.78</v>
      </c>
      <c r="BG216" s="442">
        <v>2146</v>
      </c>
      <c r="BH216" s="451">
        <v>21.59</v>
      </c>
      <c r="BI216" s="452">
        <v>44.96</v>
      </c>
      <c r="BJ216" s="449" t="s">
        <v>764</v>
      </c>
      <c r="BK216" s="453">
        <v>4.42</v>
      </c>
      <c r="BL216" s="450">
        <v>2021</v>
      </c>
      <c r="BM216" s="442">
        <v>2240</v>
      </c>
      <c r="BN216" s="451">
        <v>20.079999999999998</v>
      </c>
      <c r="BO216" s="442">
        <v>1960</v>
      </c>
      <c r="BP216" s="451">
        <v>28.38</v>
      </c>
      <c r="BQ216" s="452">
        <v>38</v>
      </c>
      <c r="BR216" s="449" t="s">
        <v>764</v>
      </c>
      <c r="BS216" s="453">
        <v>19.21</v>
      </c>
      <c r="BT216" s="454" t="s">
        <v>723</v>
      </c>
      <c r="BU216" s="465" t="s">
        <v>765</v>
      </c>
      <c r="BV216" s="455" t="s">
        <v>733</v>
      </c>
      <c r="BW216" s="456"/>
      <c r="BX216" s="457">
        <v>2018</v>
      </c>
      <c r="BY216" s="441"/>
      <c r="BZ216" s="441"/>
      <c r="CA216" s="448"/>
      <c r="CB216" s="449"/>
      <c r="CC216" s="450">
        <v>2021</v>
      </c>
      <c r="CD216" s="442"/>
      <c r="CE216" s="451" t="s">
        <v>207</v>
      </c>
      <c r="CF216" s="442"/>
      <c r="CG216" s="451" t="s">
        <v>207</v>
      </c>
      <c r="CH216" s="452"/>
      <c r="CI216" s="449" t="s">
        <v>207</v>
      </c>
      <c r="CJ216" s="453"/>
      <c r="CK216" s="450">
        <v>2019</v>
      </c>
      <c r="CL216" s="442"/>
      <c r="CM216" s="451" t="s">
        <v>207</v>
      </c>
      <c r="CN216" s="442" t="s">
        <v>207</v>
      </c>
      <c r="CO216" s="451" t="s">
        <v>207</v>
      </c>
      <c r="CP216" s="452"/>
      <c r="CQ216" s="449" t="s">
        <v>207</v>
      </c>
      <c r="CR216" s="453" t="s">
        <v>207</v>
      </c>
      <c r="CS216" s="450">
        <v>2020</v>
      </c>
      <c r="CT216" s="442"/>
      <c r="CU216" s="451" t="s">
        <v>207</v>
      </c>
      <c r="CV216" s="442" t="s">
        <v>207</v>
      </c>
      <c r="CW216" s="451" t="s">
        <v>207</v>
      </c>
      <c r="CX216" s="452"/>
      <c r="CY216" s="449" t="s">
        <v>207</v>
      </c>
      <c r="CZ216" s="453" t="s">
        <v>207</v>
      </c>
      <c r="DA216" s="450">
        <v>2021</v>
      </c>
      <c r="DB216" s="442"/>
      <c r="DC216" s="451" t="s">
        <v>207</v>
      </c>
      <c r="DD216" s="442" t="s">
        <v>207</v>
      </c>
      <c r="DE216" s="451" t="s">
        <v>207</v>
      </c>
      <c r="DF216" s="452"/>
      <c r="DG216" s="449" t="s">
        <v>207</v>
      </c>
      <c r="DH216" s="453" t="s">
        <v>207</v>
      </c>
      <c r="DI216" s="454" t="s">
        <v>207</v>
      </c>
      <c r="DJ216" s="465" t="s">
        <v>207</v>
      </c>
      <c r="DK216" s="455" t="s">
        <v>207</v>
      </c>
      <c r="DL216" s="456"/>
    </row>
    <row r="217" spans="1:116">
      <c r="A217" s="458" t="s">
        <v>2468</v>
      </c>
      <c r="B217" s="459" t="s">
        <v>2469</v>
      </c>
      <c r="C217" s="434">
        <v>2019</v>
      </c>
      <c r="D217" s="434" t="s">
        <v>716</v>
      </c>
      <c r="E217" s="460">
        <v>1014283</v>
      </c>
      <c r="F217" s="435">
        <v>1014283</v>
      </c>
      <c r="G217" s="436">
        <v>44769</v>
      </c>
      <c r="H217" s="461" t="s">
        <v>2470</v>
      </c>
      <c r="I217" s="462" t="s">
        <v>2469</v>
      </c>
      <c r="J217" s="463" t="s">
        <v>2471</v>
      </c>
      <c r="K217" s="464" t="s">
        <v>2469</v>
      </c>
      <c r="L217" s="462" t="s">
        <v>2472</v>
      </c>
      <c r="M217" s="463" t="s">
        <v>2473</v>
      </c>
      <c r="N217" s="461" t="s">
        <v>12</v>
      </c>
      <c r="O217" s="463" t="s">
        <v>18</v>
      </c>
      <c r="P217" s="437" t="s">
        <v>719</v>
      </c>
      <c r="Q217" s="438"/>
      <c r="R217" s="438"/>
      <c r="S217" s="439"/>
      <c r="T217" s="440">
        <v>1823.6015855999997</v>
      </c>
      <c r="U217" s="441">
        <v>1</v>
      </c>
      <c r="V217" s="441">
        <v>1</v>
      </c>
      <c r="W217" s="442"/>
      <c r="X217" s="443">
        <v>2019</v>
      </c>
      <c r="Y217" s="434">
        <v>2021</v>
      </c>
      <c r="Z217" s="444">
        <v>2021</v>
      </c>
      <c r="AA217" s="445"/>
      <c r="AB217" s="463"/>
      <c r="AC217" s="446" t="s">
        <v>705</v>
      </c>
      <c r="AD217" s="462" t="s">
        <v>2474</v>
      </c>
      <c r="AE217" s="462" t="s">
        <v>2470</v>
      </c>
      <c r="AF217" s="463" t="s">
        <v>2475</v>
      </c>
      <c r="AG217" s="446"/>
      <c r="AH217" s="463"/>
      <c r="AI217" s="447">
        <v>2018</v>
      </c>
      <c r="AJ217" s="441">
        <v>3742</v>
      </c>
      <c r="AK217" s="441">
        <v>3703</v>
      </c>
      <c r="AL217" s="448">
        <v>21.14</v>
      </c>
      <c r="AM217" s="449" t="s">
        <v>2476</v>
      </c>
      <c r="AN217" s="450">
        <v>2021</v>
      </c>
      <c r="AO217" s="442">
        <v>3723</v>
      </c>
      <c r="AP217" s="451">
        <v>0.5</v>
      </c>
      <c r="AQ217" s="442">
        <v>3684</v>
      </c>
      <c r="AR217" s="451">
        <v>0.51</v>
      </c>
      <c r="AS217" s="452">
        <v>21.03</v>
      </c>
      <c r="AT217" s="449" t="s">
        <v>2476</v>
      </c>
      <c r="AU217" s="453">
        <v>0.52</v>
      </c>
      <c r="AV217" s="450">
        <v>2019</v>
      </c>
      <c r="AW217" s="442">
        <v>3765</v>
      </c>
      <c r="AX217" s="451">
        <v>-0.62</v>
      </c>
      <c r="AY217" s="442">
        <v>3784</v>
      </c>
      <c r="AZ217" s="451">
        <v>-2.19</v>
      </c>
      <c r="BA217" s="452">
        <v>19.82</v>
      </c>
      <c r="BB217" s="449" t="s">
        <v>2476</v>
      </c>
      <c r="BC217" s="453">
        <v>6.24</v>
      </c>
      <c r="BD217" s="450">
        <v>2020</v>
      </c>
      <c r="BE217" s="442">
        <v>3711</v>
      </c>
      <c r="BF217" s="451">
        <v>0.82</v>
      </c>
      <c r="BG217" s="442">
        <v>3780</v>
      </c>
      <c r="BH217" s="451">
        <v>-2.08</v>
      </c>
      <c r="BI217" s="452">
        <v>19.95</v>
      </c>
      <c r="BJ217" s="449" t="s">
        <v>2476</v>
      </c>
      <c r="BK217" s="453">
        <v>5.62</v>
      </c>
      <c r="BL217" s="450">
        <v>2021</v>
      </c>
      <c r="BM217" s="442">
        <v>3518</v>
      </c>
      <c r="BN217" s="451">
        <v>5.98</v>
      </c>
      <c r="BO217" s="442">
        <v>2193</v>
      </c>
      <c r="BP217" s="451">
        <v>40.770000000000003</v>
      </c>
      <c r="BQ217" s="452">
        <v>19.329999999999998</v>
      </c>
      <c r="BR217" s="449" t="s">
        <v>2476</v>
      </c>
      <c r="BS217" s="453">
        <v>8.56</v>
      </c>
      <c r="BT217" s="454" t="s">
        <v>723</v>
      </c>
      <c r="BU217" s="465" t="s">
        <v>765</v>
      </c>
      <c r="BV217" s="455" t="s">
        <v>724</v>
      </c>
      <c r="BW217" s="456" t="s">
        <v>2477</v>
      </c>
      <c r="BX217" s="457">
        <v>2018</v>
      </c>
      <c r="BY217" s="441"/>
      <c r="BZ217" s="441"/>
      <c r="CA217" s="448"/>
      <c r="CB217" s="449"/>
      <c r="CC217" s="450">
        <v>2021</v>
      </c>
      <c r="CD217" s="442"/>
      <c r="CE217" s="451" t="s">
        <v>207</v>
      </c>
      <c r="CF217" s="442"/>
      <c r="CG217" s="451" t="s">
        <v>207</v>
      </c>
      <c r="CH217" s="452"/>
      <c r="CI217" s="449" t="s">
        <v>207</v>
      </c>
      <c r="CJ217" s="453"/>
      <c r="CK217" s="450">
        <v>2019</v>
      </c>
      <c r="CL217" s="442"/>
      <c r="CM217" s="451" t="s">
        <v>207</v>
      </c>
      <c r="CN217" s="442" t="s">
        <v>207</v>
      </c>
      <c r="CO217" s="451" t="s">
        <v>207</v>
      </c>
      <c r="CP217" s="452"/>
      <c r="CQ217" s="449" t="s">
        <v>207</v>
      </c>
      <c r="CR217" s="453" t="s">
        <v>207</v>
      </c>
      <c r="CS217" s="450">
        <v>2020</v>
      </c>
      <c r="CT217" s="442"/>
      <c r="CU217" s="451" t="s">
        <v>207</v>
      </c>
      <c r="CV217" s="442" t="s">
        <v>207</v>
      </c>
      <c r="CW217" s="451" t="s">
        <v>207</v>
      </c>
      <c r="CX217" s="452"/>
      <c r="CY217" s="449" t="s">
        <v>207</v>
      </c>
      <c r="CZ217" s="453" t="s">
        <v>207</v>
      </c>
      <c r="DA217" s="450">
        <v>2021</v>
      </c>
      <c r="DB217" s="442"/>
      <c r="DC217" s="451" t="s">
        <v>207</v>
      </c>
      <c r="DD217" s="442" t="s">
        <v>207</v>
      </c>
      <c r="DE217" s="451" t="s">
        <v>207</v>
      </c>
      <c r="DF217" s="452"/>
      <c r="DG217" s="449" t="s">
        <v>207</v>
      </c>
      <c r="DH217" s="453" t="s">
        <v>207</v>
      </c>
      <c r="DI217" s="454" t="s">
        <v>207</v>
      </c>
      <c r="DJ217" s="465" t="s">
        <v>207</v>
      </c>
      <c r="DK217" s="455" t="s">
        <v>207</v>
      </c>
      <c r="DL217" s="456"/>
    </row>
    <row r="218" spans="1:116">
      <c r="A218" s="458" t="s">
        <v>2478</v>
      </c>
      <c r="B218" s="459" t="s">
        <v>2479</v>
      </c>
      <c r="C218" s="434">
        <v>2019</v>
      </c>
      <c r="D218" s="434" t="s">
        <v>716</v>
      </c>
      <c r="E218" s="460">
        <v>1069284</v>
      </c>
      <c r="F218" s="435">
        <v>1069284</v>
      </c>
      <c r="G218" s="436">
        <v>44771</v>
      </c>
      <c r="H218" s="461" t="s">
        <v>2480</v>
      </c>
      <c r="I218" s="462" t="s">
        <v>2479</v>
      </c>
      <c r="J218" s="463" t="s">
        <v>2481</v>
      </c>
      <c r="K218" s="464" t="s">
        <v>2479</v>
      </c>
      <c r="L218" s="462" t="s">
        <v>2482</v>
      </c>
      <c r="M218" s="463" t="s">
        <v>2480</v>
      </c>
      <c r="N218" s="461" t="s">
        <v>77</v>
      </c>
      <c r="O218" s="463" t="s">
        <v>79</v>
      </c>
      <c r="P218" s="437" t="s">
        <v>719</v>
      </c>
      <c r="Q218" s="438"/>
      <c r="R218" s="438"/>
      <c r="S218" s="439"/>
      <c r="T218" s="440">
        <v>3394.9313955599996</v>
      </c>
      <c r="U218" s="441">
        <v>1</v>
      </c>
      <c r="V218" s="441">
        <v>1</v>
      </c>
      <c r="W218" s="442"/>
      <c r="X218" s="443">
        <v>2019</v>
      </c>
      <c r="Y218" s="434">
        <v>2021</v>
      </c>
      <c r="Z218" s="444">
        <v>2021</v>
      </c>
      <c r="AA218" s="445"/>
      <c r="AB218" s="463"/>
      <c r="AC218" s="446" t="s">
        <v>705</v>
      </c>
      <c r="AD218" s="462" t="s">
        <v>2483</v>
      </c>
      <c r="AE218" s="462" t="s">
        <v>2480</v>
      </c>
      <c r="AF218" s="463" t="s">
        <v>2484</v>
      </c>
      <c r="AG218" s="446"/>
      <c r="AH218" s="463"/>
      <c r="AI218" s="447">
        <v>2018</v>
      </c>
      <c r="AJ218" s="441">
        <v>9223</v>
      </c>
      <c r="AK218" s="441">
        <v>9141</v>
      </c>
      <c r="AL218" s="448">
        <v>58.87</v>
      </c>
      <c r="AM218" s="449" t="s">
        <v>2485</v>
      </c>
      <c r="AN218" s="450">
        <v>2021</v>
      </c>
      <c r="AO218" s="442">
        <v>8978</v>
      </c>
      <c r="AP218" s="451">
        <v>2.65</v>
      </c>
      <c r="AQ218" s="442">
        <v>8902</v>
      </c>
      <c r="AR218" s="451">
        <v>2.61</v>
      </c>
      <c r="AS218" s="452">
        <v>57.28</v>
      </c>
      <c r="AT218" s="449" t="s">
        <v>2485</v>
      </c>
      <c r="AU218" s="453">
        <v>2.7</v>
      </c>
      <c r="AV218" s="450">
        <v>2019</v>
      </c>
      <c r="AW218" s="442">
        <v>8382</v>
      </c>
      <c r="AX218" s="451">
        <v>9.11</v>
      </c>
      <c r="AY218" s="442">
        <v>8288</v>
      </c>
      <c r="AZ218" s="451">
        <v>9.33</v>
      </c>
      <c r="BA218" s="452">
        <v>53.54</v>
      </c>
      <c r="BB218" s="449" t="s">
        <v>2485</v>
      </c>
      <c r="BC218" s="453">
        <v>9.0500000000000007</v>
      </c>
      <c r="BD218" s="450">
        <v>2020</v>
      </c>
      <c r="BE218" s="442">
        <v>4405</v>
      </c>
      <c r="BF218" s="451">
        <v>52.23</v>
      </c>
      <c r="BG218" s="442">
        <v>4323</v>
      </c>
      <c r="BH218" s="451">
        <v>52.7</v>
      </c>
      <c r="BI218" s="452">
        <v>164.24</v>
      </c>
      <c r="BJ218" s="449" t="s">
        <v>2485</v>
      </c>
      <c r="BK218" s="453">
        <v>-178.99</v>
      </c>
      <c r="BL218" s="450">
        <v>2021</v>
      </c>
      <c r="BM218" s="442">
        <v>6145</v>
      </c>
      <c r="BN218" s="451">
        <v>33.369999999999997</v>
      </c>
      <c r="BO218" s="442">
        <v>6133</v>
      </c>
      <c r="BP218" s="451">
        <v>32.9</v>
      </c>
      <c r="BQ218" s="452">
        <v>57.31</v>
      </c>
      <c r="BR218" s="449" t="s">
        <v>2485</v>
      </c>
      <c r="BS218" s="453">
        <v>2.64</v>
      </c>
      <c r="BT218" s="454" t="s">
        <v>723</v>
      </c>
      <c r="BU218" s="465" t="s">
        <v>765</v>
      </c>
      <c r="BV218" s="455" t="s">
        <v>733</v>
      </c>
      <c r="BW218" s="456" t="s">
        <v>2486</v>
      </c>
      <c r="BX218" s="457">
        <v>2018</v>
      </c>
      <c r="BY218" s="441"/>
      <c r="BZ218" s="441"/>
      <c r="CA218" s="448"/>
      <c r="CB218" s="449"/>
      <c r="CC218" s="450">
        <v>2021</v>
      </c>
      <c r="CD218" s="442"/>
      <c r="CE218" s="451" t="s">
        <v>207</v>
      </c>
      <c r="CF218" s="442"/>
      <c r="CG218" s="451" t="s">
        <v>207</v>
      </c>
      <c r="CH218" s="452"/>
      <c r="CI218" s="449" t="s">
        <v>207</v>
      </c>
      <c r="CJ218" s="453"/>
      <c r="CK218" s="450">
        <v>2019</v>
      </c>
      <c r="CL218" s="442"/>
      <c r="CM218" s="451" t="s">
        <v>207</v>
      </c>
      <c r="CN218" s="442" t="s">
        <v>207</v>
      </c>
      <c r="CO218" s="451" t="s">
        <v>207</v>
      </c>
      <c r="CP218" s="452"/>
      <c r="CQ218" s="449" t="s">
        <v>207</v>
      </c>
      <c r="CR218" s="453" t="s">
        <v>207</v>
      </c>
      <c r="CS218" s="450">
        <v>2020</v>
      </c>
      <c r="CT218" s="442"/>
      <c r="CU218" s="451" t="s">
        <v>207</v>
      </c>
      <c r="CV218" s="442" t="s">
        <v>207</v>
      </c>
      <c r="CW218" s="451" t="s">
        <v>207</v>
      </c>
      <c r="CX218" s="452"/>
      <c r="CY218" s="449" t="s">
        <v>207</v>
      </c>
      <c r="CZ218" s="453" t="s">
        <v>207</v>
      </c>
      <c r="DA218" s="450">
        <v>2021</v>
      </c>
      <c r="DB218" s="442"/>
      <c r="DC218" s="451" t="s">
        <v>207</v>
      </c>
      <c r="DD218" s="442" t="s">
        <v>207</v>
      </c>
      <c r="DE218" s="451" t="s">
        <v>207</v>
      </c>
      <c r="DF218" s="452"/>
      <c r="DG218" s="449" t="s">
        <v>207</v>
      </c>
      <c r="DH218" s="453" t="s">
        <v>207</v>
      </c>
      <c r="DI218" s="454" t="s">
        <v>207</v>
      </c>
      <c r="DJ218" s="465" t="s">
        <v>207</v>
      </c>
      <c r="DK218" s="455" t="s">
        <v>207</v>
      </c>
      <c r="DL218" s="456"/>
    </row>
    <row r="219" spans="1:116">
      <c r="A219" s="458" t="s">
        <v>2487</v>
      </c>
      <c r="B219" s="459" t="s">
        <v>2488</v>
      </c>
      <c r="C219" s="434">
        <v>2019</v>
      </c>
      <c r="D219" s="434" t="s">
        <v>716</v>
      </c>
      <c r="E219" s="460">
        <v>1081285</v>
      </c>
      <c r="F219" s="435">
        <v>1081285</v>
      </c>
      <c r="G219" s="436">
        <v>44771</v>
      </c>
      <c r="H219" s="461" t="s">
        <v>2489</v>
      </c>
      <c r="I219" s="462" t="s">
        <v>2488</v>
      </c>
      <c r="J219" s="463" t="s">
        <v>2490</v>
      </c>
      <c r="K219" s="464" t="s">
        <v>2488</v>
      </c>
      <c r="L219" s="462" t="s">
        <v>2490</v>
      </c>
      <c r="M219" s="463" t="s">
        <v>2489</v>
      </c>
      <c r="N219" s="461" t="s">
        <v>93</v>
      </c>
      <c r="O219" s="463" t="s">
        <v>94</v>
      </c>
      <c r="P219" s="437" t="s">
        <v>719</v>
      </c>
      <c r="Q219" s="438"/>
      <c r="R219" s="438"/>
      <c r="S219" s="439"/>
      <c r="T219" s="440">
        <v>6007.8859431984001</v>
      </c>
      <c r="U219" s="441">
        <v>63</v>
      </c>
      <c r="V219" s="441">
        <v>1</v>
      </c>
      <c r="W219" s="442"/>
      <c r="X219" s="443">
        <v>2019</v>
      </c>
      <c r="Y219" s="434">
        <v>2021</v>
      </c>
      <c r="Z219" s="444">
        <v>2021</v>
      </c>
      <c r="AA219" s="445"/>
      <c r="AB219" s="463"/>
      <c r="AC219" s="446" t="s">
        <v>705</v>
      </c>
      <c r="AD219" s="462" t="s">
        <v>2491</v>
      </c>
      <c r="AE219" s="462" t="s">
        <v>2492</v>
      </c>
      <c r="AF219" s="463" t="s">
        <v>2493</v>
      </c>
      <c r="AG219" s="446"/>
      <c r="AH219" s="463"/>
      <c r="AI219" s="447">
        <v>2018</v>
      </c>
      <c r="AJ219" s="441">
        <v>11681</v>
      </c>
      <c r="AK219" s="441">
        <v>11917</v>
      </c>
      <c r="AL219" s="448"/>
      <c r="AM219" s="449"/>
      <c r="AN219" s="450">
        <v>2021</v>
      </c>
      <c r="AO219" s="442">
        <v>9660</v>
      </c>
      <c r="AP219" s="451">
        <v>17.3</v>
      </c>
      <c r="AQ219" s="442">
        <v>9614</v>
      </c>
      <c r="AR219" s="451">
        <v>19.32</v>
      </c>
      <c r="AS219" s="452"/>
      <c r="AT219" s="449"/>
      <c r="AU219" s="453"/>
      <c r="AV219" s="450">
        <v>2019</v>
      </c>
      <c r="AW219" s="442">
        <v>10845</v>
      </c>
      <c r="AX219" s="451">
        <v>7.15</v>
      </c>
      <c r="AY219" s="442">
        <v>10539</v>
      </c>
      <c r="AZ219" s="451">
        <v>11.56</v>
      </c>
      <c r="BA219" s="452"/>
      <c r="BB219" s="449" t="s">
        <v>207</v>
      </c>
      <c r="BC219" s="453" t="s">
        <v>207</v>
      </c>
      <c r="BD219" s="450">
        <v>2020</v>
      </c>
      <c r="BE219" s="442">
        <v>10785</v>
      </c>
      <c r="BF219" s="451">
        <v>7.67</v>
      </c>
      <c r="BG219" s="442">
        <v>10015</v>
      </c>
      <c r="BH219" s="451">
        <v>15.96</v>
      </c>
      <c r="BI219" s="452"/>
      <c r="BJ219" s="449" t="s">
        <v>207</v>
      </c>
      <c r="BK219" s="453" t="s">
        <v>207</v>
      </c>
      <c r="BL219" s="450">
        <v>2021</v>
      </c>
      <c r="BM219" s="442">
        <v>11037</v>
      </c>
      <c r="BN219" s="451">
        <v>5.51</v>
      </c>
      <c r="BO219" s="442">
        <v>11174</v>
      </c>
      <c r="BP219" s="451">
        <v>6.23</v>
      </c>
      <c r="BQ219" s="452"/>
      <c r="BR219" s="449" t="s">
        <v>207</v>
      </c>
      <c r="BS219" s="453" t="s">
        <v>207</v>
      </c>
      <c r="BT219" s="454" t="s">
        <v>710</v>
      </c>
      <c r="BU219" s="465" t="s">
        <v>765</v>
      </c>
      <c r="BV219" s="455" t="s">
        <v>724</v>
      </c>
      <c r="BW219" s="456" t="s">
        <v>2494</v>
      </c>
      <c r="BX219" s="457">
        <v>2018</v>
      </c>
      <c r="BY219" s="441"/>
      <c r="BZ219" s="441"/>
      <c r="CA219" s="448"/>
      <c r="CB219" s="449"/>
      <c r="CC219" s="450">
        <v>2021</v>
      </c>
      <c r="CD219" s="442"/>
      <c r="CE219" s="451" t="s">
        <v>207</v>
      </c>
      <c r="CF219" s="442"/>
      <c r="CG219" s="451" t="s">
        <v>207</v>
      </c>
      <c r="CH219" s="452"/>
      <c r="CI219" s="449" t="s">
        <v>207</v>
      </c>
      <c r="CJ219" s="453"/>
      <c r="CK219" s="450">
        <v>2019</v>
      </c>
      <c r="CL219" s="442"/>
      <c r="CM219" s="451" t="s">
        <v>207</v>
      </c>
      <c r="CN219" s="442" t="s">
        <v>207</v>
      </c>
      <c r="CO219" s="451" t="s">
        <v>207</v>
      </c>
      <c r="CP219" s="452"/>
      <c r="CQ219" s="449" t="s">
        <v>207</v>
      </c>
      <c r="CR219" s="453" t="s">
        <v>207</v>
      </c>
      <c r="CS219" s="450">
        <v>2020</v>
      </c>
      <c r="CT219" s="442"/>
      <c r="CU219" s="451" t="s">
        <v>207</v>
      </c>
      <c r="CV219" s="442" t="s">
        <v>207</v>
      </c>
      <c r="CW219" s="451" t="s">
        <v>207</v>
      </c>
      <c r="CX219" s="452"/>
      <c r="CY219" s="449" t="s">
        <v>207</v>
      </c>
      <c r="CZ219" s="453" t="s">
        <v>207</v>
      </c>
      <c r="DA219" s="450">
        <v>2021</v>
      </c>
      <c r="DB219" s="442"/>
      <c r="DC219" s="451" t="s">
        <v>207</v>
      </c>
      <c r="DD219" s="442" t="s">
        <v>207</v>
      </c>
      <c r="DE219" s="451" t="s">
        <v>207</v>
      </c>
      <c r="DF219" s="452"/>
      <c r="DG219" s="449" t="s">
        <v>207</v>
      </c>
      <c r="DH219" s="453" t="s">
        <v>207</v>
      </c>
      <c r="DI219" s="454" t="s">
        <v>207</v>
      </c>
      <c r="DJ219" s="465" t="s">
        <v>207</v>
      </c>
      <c r="DK219" s="455" t="s">
        <v>207</v>
      </c>
      <c r="DL219" s="456"/>
    </row>
    <row r="220" spans="1:116">
      <c r="A220" s="458" t="s">
        <v>2495</v>
      </c>
      <c r="B220" s="459" t="s">
        <v>2496</v>
      </c>
      <c r="C220" s="434">
        <v>2019</v>
      </c>
      <c r="D220" s="434" t="s">
        <v>716</v>
      </c>
      <c r="E220" s="460">
        <v>1009288</v>
      </c>
      <c r="F220" s="435">
        <v>1009288</v>
      </c>
      <c r="G220" s="436">
        <v>44762</v>
      </c>
      <c r="H220" s="461" t="s">
        <v>2497</v>
      </c>
      <c r="I220" s="462" t="s">
        <v>2496</v>
      </c>
      <c r="J220" s="463" t="s">
        <v>2498</v>
      </c>
      <c r="K220" s="464" t="s">
        <v>2496</v>
      </c>
      <c r="L220" s="462" t="s">
        <v>2498</v>
      </c>
      <c r="M220" s="463" t="s">
        <v>2497</v>
      </c>
      <c r="N220" s="461" t="s">
        <v>12</v>
      </c>
      <c r="O220" s="463" t="s">
        <v>13</v>
      </c>
      <c r="P220" s="437" t="s">
        <v>719</v>
      </c>
      <c r="Q220" s="438"/>
      <c r="R220" s="438"/>
      <c r="S220" s="439"/>
      <c r="T220" s="440">
        <v>6030.6021659999997</v>
      </c>
      <c r="U220" s="441">
        <v>6</v>
      </c>
      <c r="V220" s="441">
        <v>3</v>
      </c>
      <c r="W220" s="442"/>
      <c r="X220" s="443">
        <v>2019</v>
      </c>
      <c r="Y220" s="434">
        <v>2021</v>
      </c>
      <c r="Z220" s="444">
        <v>2021</v>
      </c>
      <c r="AA220" s="445"/>
      <c r="AB220" s="463"/>
      <c r="AC220" s="446" t="s">
        <v>705</v>
      </c>
      <c r="AD220" s="462" t="s">
        <v>2499</v>
      </c>
      <c r="AE220" s="462" t="s">
        <v>2497</v>
      </c>
      <c r="AF220" s="463" t="s">
        <v>2500</v>
      </c>
      <c r="AG220" s="446"/>
      <c r="AH220" s="463"/>
      <c r="AI220" s="447">
        <v>2018</v>
      </c>
      <c r="AJ220" s="441">
        <v>12340</v>
      </c>
      <c r="AK220" s="441">
        <v>12157</v>
      </c>
      <c r="AL220" s="448">
        <v>269.02</v>
      </c>
      <c r="AM220" s="449" t="s">
        <v>764</v>
      </c>
      <c r="AN220" s="450">
        <v>2021</v>
      </c>
      <c r="AO220" s="442">
        <v>12323</v>
      </c>
      <c r="AP220" s="451">
        <v>0.13</v>
      </c>
      <c r="AQ220" s="442">
        <v>12036</v>
      </c>
      <c r="AR220" s="451">
        <v>0.99</v>
      </c>
      <c r="AS220" s="452">
        <v>268.64</v>
      </c>
      <c r="AT220" s="449" t="s">
        <v>764</v>
      </c>
      <c r="AU220" s="453">
        <v>0.14000000000000001</v>
      </c>
      <c r="AV220" s="450">
        <v>2019</v>
      </c>
      <c r="AW220" s="442">
        <v>12572</v>
      </c>
      <c r="AX220" s="451">
        <v>-1.89</v>
      </c>
      <c r="AY220" s="442">
        <v>12285</v>
      </c>
      <c r="AZ220" s="451">
        <v>-1.06</v>
      </c>
      <c r="BA220" s="452">
        <v>274.02</v>
      </c>
      <c r="BB220" s="449" t="s">
        <v>764</v>
      </c>
      <c r="BC220" s="453">
        <v>-1.86</v>
      </c>
      <c r="BD220" s="450">
        <v>2020</v>
      </c>
      <c r="BE220" s="442">
        <v>10760</v>
      </c>
      <c r="BF220" s="451">
        <v>12.8</v>
      </c>
      <c r="BG220" s="442">
        <v>10350</v>
      </c>
      <c r="BH220" s="451">
        <v>14.86</v>
      </c>
      <c r="BI220" s="452">
        <v>234.12</v>
      </c>
      <c r="BJ220" s="449" t="s">
        <v>764</v>
      </c>
      <c r="BK220" s="453">
        <v>12.97</v>
      </c>
      <c r="BL220" s="450">
        <v>2021</v>
      </c>
      <c r="BM220" s="442">
        <v>10309</v>
      </c>
      <c r="BN220" s="451">
        <v>16.45</v>
      </c>
      <c r="BO220" s="442">
        <v>9947</v>
      </c>
      <c r="BP220" s="451">
        <v>18.170000000000002</v>
      </c>
      <c r="BQ220" s="452">
        <v>224.11</v>
      </c>
      <c r="BR220" s="449" t="s">
        <v>764</v>
      </c>
      <c r="BS220" s="453">
        <v>16.690000000000001</v>
      </c>
      <c r="BT220" s="454" t="s">
        <v>723</v>
      </c>
      <c r="BU220" s="465" t="s">
        <v>765</v>
      </c>
      <c r="BV220" s="455" t="s">
        <v>733</v>
      </c>
      <c r="BW220" s="456" t="s">
        <v>2501</v>
      </c>
      <c r="BX220" s="457">
        <v>2018</v>
      </c>
      <c r="BY220" s="441"/>
      <c r="BZ220" s="441"/>
      <c r="CA220" s="448"/>
      <c r="CB220" s="449"/>
      <c r="CC220" s="450">
        <v>2021</v>
      </c>
      <c r="CD220" s="442"/>
      <c r="CE220" s="451" t="s">
        <v>207</v>
      </c>
      <c r="CF220" s="442"/>
      <c r="CG220" s="451" t="s">
        <v>207</v>
      </c>
      <c r="CH220" s="452"/>
      <c r="CI220" s="449" t="s">
        <v>207</v>
      </c>
      <c r="CJ220" s="453"/>
      <c r="CK220" s="450">
        <v>2019</v>
      </c>
      <c r="CL220" s="442"/>
      <c r="CM220" s="451" t="s">
        <v>207</v>
      </c>
      <c r="CN220" s="442" t="s">
        <v>207</v>
      </c>
      <c r="CO220" s="451" t="s">
        <v>207</v>
      </c>
      <c r="CP220" s="452"/>
      <c r="CQ220" s="449" t="s">
        <v>207</v>
      </c>
      <c r="CR220" s="453" t="s">
        <v>207</v>
      </c>
      <c r="CS220" s="450">
        <v>2020</v>
      </c>
      <c r="CT220" s="442"/>
      <c r="CU220" s="451" t="s">
        <v>207</v>
      </c>
      <c r="CV220" s="442" t="s">
        <v>207</v>
      </c>
      <c r="CW220" s="451" t="s">
        <v>207</v>
      </c>
      <c r="CX220" s="452"/>
      <c r="CY220" s="449" t="s">
        <v>207</v>
      </c>
      <c r="CZ220" s="453" t="s">
        <v>207</v>
      </c>
      <c r="DA220" s="450">
        <v>2021</v>
      </c>
      <c r="DB220" s="442"/>
      <c r="DC220" s="451" t="s">
        <v>207</v>
      </c>
      <c r="DD220" s="442" t="s">
        <v>207</v>
      </c>
      <c r="DE220" s="451" t="s">
        <v>207</v>
      </c>
      <c r="DF220" s="452"/>
      <c r="DG220" s="449" t="s">
        <v>207</v>
      </c>
      <c r="DH220" s="453" t="s">
        <v>207</v>
      </c>
      <c r="DI220" s="454" t="s">
        <v>207</v>
      </c>
      <c r="DJ220" s="465" t="s">
        <v>207</v>
      </c>
      <c r="DK220" s="455" t="s">
        <v>207</v>
      </c>
      <c r="DL220" s="456"/>
    </row>
    <row r="221" spans="1:116">
      <c r="A221" s="458" t="s">
        <v>2502</v>
      </c>
      <c r="B221" s="459" t="s">
        <v>2503</v>
      </c>
      <c r="C221" s="434">
        <v>2019</v>
      </c>
      <c r="D221" s="434" t="s">
        <v>716</v>
      </c>
      <c r="E221" s="460">
        <v>1058290</v>
      </c>
      <c r="F221" s="435">
        <v>1058290</v>
      </c>
      <c r="G221" s="436">
        <v>44770</v>
      </c>
      <c r="H221" s="461" t="s">
        <v>2504</v>
      </c>
      <c r="I221" s="462" t="s">
        <v>2503</v>
      </c>
      <c r="J221" s="463" t="s">
        <v>2505</v>
      </c>
      <c r="K221" s="464" t="s">
        <v>2503</v>
      </c>
      <c r="L221" s="462" t="s">
        <v>2505</v>
      </c>
      <c r="M221" s="463" t="s">
        <v>2504</v>
      </c>
      <c r="N221" s="461" t="s">
        <v>57</v>
      </c>
      <c r="O221" s="463" t="s">
        <v>66</v>
      </c>
      <c r="P221" s="437" t="s">
        <v>719</v>
      </c>
      <c r="Q221" s="438"/>
      <c r="R221" s="438"/>
      <c r="S221" s="439"/>
      <c r="T221" s="440">
        <v>3517.9427459999997</v>
      </c>
      <c r="U221" s="441">
        <v>8</v>
      </c>
      <c r="V221" s="441">
        <v>1</v>
      </c>
      <c r="W221" s="442"/>
      <c r="X221" s="443">
        <v>2019</v>
      </c>
      <c r="Y221" s="434">
        <v>2021</v>
      </c>
      <c r="Z221" s="444">
        <v>2021</v>
      </c>
      <c r="AA221" s="445"/>
      <c r="AB221" s="463"/>
      <c r="AC221" s="446" t="s">
        <v>705</v>
      </c>
      <c r="AD221" s="462" t="s">
        <v>2506</v>
      </c>
      <c r="AE221" s="462" t="s">
        <v>2504</v>
      </c>
      <c r="AF221" s="463" t="s">
        <v>2507</v>
      </c>
      <c r="AG221" s="446"/>
      <c r="AH221" s="463"/>
      <c r="AI221" s="447">
        <v>2018</v>
      </c>
      <c r="AJ221" s="441">
        <v>5403</v>
      </c>
      <c r="AK221" s="441">
        <v>5255</v>
      </c>
      <c r="AL221" s="448">
        <v>48.1</v>
      </c>
      <c r="AM221" s="449" t="s">
        <v>2508</v>
      </c>
      <c r="AN221" s="450">
        <v>2021</v>
      </c>
      <c r="AO221" s="442">
        <v>5240.91</v>
      </c>
      <c r="AP221" s="451">
        <v>3</v>
      </c>
      <c r="AQ221" s="442">
        <v>5097</v>
      </c>
      <c r="AR221" s="451">
        <v>3</v>
      </c>
      <c r="AS221" s="452">
        <v>47.71</v>
      </c>
      <c r="AT221" s="449" t="s">
        <v>2508</v>
      </c>
      <c r="AU221" s="453">
        <v>0.81</v>
      </c>
      <c r="AV221" s="450">
        <v>2019</v>
      </c>
      <c r="AW221" s="442">
        <v>5279</v>
      </c>
      <c r="AX221" s="451">
        <v>2.29</v>
      </c>
      <c r="AY221" s="442">
        <v>5061</v>
      </c>
      <c r="AZ221" s="451">
        <v>3.69</v>
      </c>
      <c r="BA221" s="452">
        <v>46.31</v>
      </c>
      <c r="BB221" s="449" t="s">
        <v>2508</v>
      </c>
      <c r="BC221" s="453">
        <v>3.72</v>
      </c>
      <c r="BD221" s="450">
        <v>2020</v>
      </c>
      <c r="BE221" s="442">
        <v>5334</v>
      </c>
      <c r="BF221" s="451">
        <v>1.27</v>
      </c>
      <c r="BG221" s="442">
        <v>5272</v>
      </c>
      <c r="BH221" s="451">
        <v>-0.33</v>
      </c>
      <c r="BI221" s="452">
        <v>41.67</v>
      </c>
      <c r="BJ221" s="449" t="s">
        <v>2508</v>
      </c>
      <c r="BK221" s="453">
        <v>13.36</v>
      </c>
      <c r="BL221" s="450">
        <v>2021</v>
      </c>
      <c r="BM221" s="442">
        <v>6598</v>
      </c>
      <c r="BN221" s="451">
        <v>-22.12</v>
      </c>
      <c r="BO221" s="442">
        <v>5805</v>
      </c>
      <c r="BP221" s="451">
        <v>-10.47</v>
      </c>
      <c r="BQ221" s="452">
        <v>46.46</v>
      </c>
      <c r="BR221" s="449" t="s">
        <v>2508</v>
      </c>
      <c r="BS221" s="453">
        <v>3.4</v>
      </c>
      <c r="BT221" s="454" t="s">
        <v>755</v>
      </c>
      <c r="BU221" s="465" t="s">
        <v>711</v>
      </c>
      <c r="BV221" s="455" t="s">
        <v>712</v>
      </c>
      <c r="BW221" s="456" t="s">
        <v>2509</v>
      </c>
      <c r="BX221" s="457">
        <v>2018</v>
      </c>
      <c r="BY221" s="441"/>
      <c r="BZ221" s="441"/>
      <c r="CA221" s="448"/>
      <c r="CB221" s="449"/>
      <c r="CC221" s="450">
        <v>2021</v>
      </c>
      <c r="CD221" s="442"/>
      <c r="CE221" s="451" t="s">
        <v>207</v>
      </c>
      <c r="CF221" s="442"/>
      <c r="CG221" s="451" t="s">
        <v>207</v>
      </c>
      <c r="CH221" s="452"/>
      <c r="CI221" s="449" t="s">
        <v>207</v>
      </c>
      <c r="CJ221" s="453"/>
      <c r="CK221" s="450">
        <v>2019</v>
      </c>
      <c r="CL221" s="442"/>
      <c r="CM221" s="451" t="s">
        <v>207</v>
      </c>
      <c r="CN221" s="442" t="s">
        <v>207</v>
      </c>
      <c r="CO221" s="451" t="s">
        <v>207</v>
      </c>
      <c r="CP221" s="452"/>
      <c r="CQ221" s="449" t="s">
        <v>207</v>
      </c>
      <c r="CR221" s="453" t="s">
        <v>207</v>
      </c>
      <c r="CS221" s="450">
        <v>2020</v>
      </c>
      <c r="CT221" s="442"/>
      <c r="CU221" s="451" t="s">
        <v>207</v>
      </c>
      <c r="CV221" s="442" t="s">
        <v>207</v>
      </c>
      <c r="CW221" s="451" t="s">
        <v>207</v>
      </c>
      <c r="CX221" s="452"/>
      <c r="CY221" s="449" t="s">
        <v>207</v>
      </c>
      <c r="CZ221" s="453" t="s">
        <v>207</v>
      </c>
      <c r="DA221" s="450">
        <v>2021</v>
      </c>
      <c r="DB221" s="442"/>
      <c r="DC221" s="451" t="s">
        <v>207</v>
      </c>
      <c r="DD221" s="442" t="s">
        <v>207</v>
      </c>
      <c r="DE221" s="451" t="s">
        <v>207</v>
      </c>
      <c r="DF221" s="452"/>
      <c r="DG221" s="449" t="s">
        <v>207</v>
      </c>
      <c r="DH221" s="453" t="s">
        <v>207</v>
      </c>
      <c r="DI221" s="454" t="s">
        <v>207</v>
      </c>
      <c r="DJ221" s="465" t="s">
        <v>207</v>
      </c>
      <c r="DK221" s="455" t="s">
        <v>207</v>
      </c>
      <c r="DL221" s="456"/>
    </row>
    <row r="222" spans="1:116">
      <c r="A222" s="458" t="s">
        <v>2510</v>
      </c>
      <c r="B222" s="459" t="s">
        <v>2511</v>
      </c>
      <c r="C222" s="434">
        <v>2019</v>
      </c>
      <c r="D222" s="434" t="s">
        <v>716</v>
      </c>
      <c r="E222" s="460">
        <v>1072292</v>
      </c>
      <c r="F222" s="435">
        <v>1072292</v>
      </c>
      <c r="G222" s="436">
        <v>44770</v>
      </c>
      <c r="H222" s="461" t="s">
        <v>2512</v>
      </c>
      <c r="I222" s="462" t="s">
        <v>2511</v>
      </c>
      <c r="J222" s="463" t="s">
        <v>2513</v>
      </c>
      <c r="K222" s="464" t="s">
        <v>2511</v>
      </c>
      <c r="L222" s="462" t="s">
        <v>2513</v>
      </c>
      <c r="M222" s="463" t="s">
        <v>2514</v>
      </c>
      <c r="N222" s="461" t="s">
        <v>81</v>
      </c>
      <c r="O222" s="463" t="s">
        <v>83</v>
      </c>
      <c r="P222" s="437" t="s">
        <v>719</v>
      </c>
      <c r="Q222" s="438"/>
      <c r="R222" s="438"/>
      <c r="S222" s="439"/>
      <c r="T222" s="440">
        <v>1277.1399900000001</v>
      </c>
      <c r="U222" s="441">
        <v>4</v>
      </c>
      <c r="V222" s="441">
        <v>1</v>
      </c>
      <c r="W222" s="442"/>
      <c r="X222" s="443">
        <v>2019</v>
      </c>
      <c r="Y222" s="434">
        <v>2021</v>
      </c>
      <c r="Z222" s="444">
        <v>2021</v>
      </c>
      <c r="AA222" s="445"/>
      <c r="AB222" s="463"/>
      <c r="AC222" s="446" t="s">
        <v>705</v>
      </c>
      <c r="AD222" s="462" t="s">
        <v>2515</v>
      </c>
      <c r="AE222" s="462" t="s">
        <v>2516</v>
      </c>
      <c r="AF222" s="463" t="s">
        <v>2517</v>
      </c>
      <c r="AG222" s="446"/>
      <c r="AH222" s="463"/>
      <c r="AI222" s="447">
        <v>2018</v>
      </c>
      <c r="AJ222" s="441">
        <v>2982</v>
      </c>
      <c r="AK222" s="441">
        <v>2914</v>
      </c>
      <c r="AL222" s="448">
        <v>69.03</v>
      </c>
      <c r="AM222" s="449" t="s">
        <v>764</v>
      </c>
      <c r="AN222" s="450">
        <v>2021</v>
      </c>
      <c r="AO222" s="442">
        <v>2892</v>
      </c>
      <c r="AP222" s="451">
        <v>3.01</v>
      </c>
      <c r="AQ222" s="442">
        <v>2827</v>
      </c>
      <c r="AR222" s="451">
        <v>2.98</v>
      </c>
      <c r="AS222" s="452">
        <v>66.959999999999994</v>
      </c>
      <c r="AT222" s="449" t="s">
        <v>764</v>
      </c>
      <c r="AU222" s="453">
        <v>2.99</v>
      </c>
      <c r="AV222" s="450">
        <v>2019</v>
      </c>
      <c r="AW222" s="442">
        <v>2778</v>
      </c>
      <c r="AX222" s="451">
        <v>6.84</v>
      </c>
      <c r="AY222" s="442">
        <v>2681</v>
      </c>
      <c r="AZ222" s="451">
        <v>7.99</v>
      </c>
      <c r="BA222" s="452">
        <v>64.3</v>
      </c>
      <c r="BB222" s="449" t="s">
        <v>764</v>
      </c>
      <c r="BC222" s="453">
        <v>6.85</v>
      </c>
      <c r="BD222" s="450">
        <v>2020</v>
      </c>
      <c r="BE222" s="442">
        <v>2488</v>
      </c>
      <c r="BF222" s="451">
        <v>16.559999999999999</v>
      </c>
      <c r="BG222" s="442">
        <v>2346</v>
      </c>
      <c r="BH222" s="451">
        <v>19.489999999999998</v>
      </c>
      <c r="BI222" s="452">
        <v>57.59</v>
      </c>
      <c r="BJ222" s="449" t="s">
        <v>764</v>
      </c>
      <c r="BK222" s="453">
        <v>16.57</v>
      </c>
      <c r="BL222" s="450">
        <v>2021</v>
      </c>
      <c r="BM222" s="442">
        <v>2291</v>
      </c>
      <c r="BN222" s="451">
        <v>23.17</v>
      </c>
      <c r="BO222" s="442">
        <v>2273</v>
      </c>
      <c r="BP222" s="451">
        <v>21.99</v>
      </c>
      <c r="BQ222" s="452">
        <v>51.35</v>
      </c>
      <c r="BR222" s="449" t="s">
        <v>764</v>
      </c>
      <c r="BS222" s="453">
        <v>25.61</v>
      </c>
      <c r="BT222" s="454" t="s">
        <v>723</v>
      </c>
      <c r="BU222" s="465" t="s">
        <v>765</v>
      </c>
      <c r="BV222" s="455" t="s">
        <v>724</v>
      </c>
      <c r="BW222" s="456" t="s">
        <v>2518</v>
      </c>
      <c r="BX222" s="457">
        <v>2018</v>
      </c>
      <c r="BY222" s="441"/>
      <c r="BZ222" s="441"/>
      <c r="CA222" s="448"/>
      <c r="CB222" s="449"/>
      <c r="CC222" s="450">
        <v>2021</v>
      </c>
      <c r="CD222" s="442"/>
      <c r="CE222" s="451" t="s">
        <v>207</v>
      </c>
      <c r="CF222" s="442"/>
      <c r="CG222" s="451" t="s">
        <v>207</v>
      </c>
      <c r="CH222" s="452"/>
      <c r="CI222" s="449" t="s">
        <v>207</v>
      </c>
      <c r="CJ222" s="453"/>
      <c r="CK222" s="450">
        <v>2019</v>
      </c>
      <c r="CL222" s="442"/>
      <c r="CM222" s="451" t="s">
        <v>207</v>
      </c>
      <c r="CN222" s="442" t="s">
        <v>207</v>
      </c>
      <c r="CO222" s="451" t="s">
        <v>207</v>
      </c>
      <c r="CP222" s="452"/>
      <c r="CQ222" s="449" t="s">
        <v>207</v>
      </c>
      <c r="CR222" s="453" t="s">
        <v>207</v>
      </c>
      <c r="CS222" s="450">
        <v>2020</v>
      </c>
      <c r="CT222" s="442"/>
      <c r="CU222" s="451" t="s">
        <v>207</v>
      </c>
      <c r="CV222" s="442" t="s">
        <v>207</v>
      </c>
      <c r="CW222" s="451" t="s">
        <v>207</v>
      </c>
      <c r="CX222" s="452"/>
      <c r="CY222" s="449" t="s">
        <v>207</v>
      </c>
      <c r="CZ222" s="453" t="s">
        <v>207</v>
      </c>
      <c r="DA222" s="450">
        <v>2021</v>
      </c>
      <c r="DB222" s="442"/>
      <c r="DC222" s="451" t="s">
        <v>207</v>
      </c>
      <c r="DD222" s="442" t="s">
        <v>207</v>
      </c>
      <c r="DE222" s="451" t="s">
        <v>207</v>
      </c>
      <c r="DF222" s="452"/>
      <c r="DG222" s="449" t="s">
        <v>207</v>
      </c>
      <c r="DH222" s="453" t="s">
        <v>207</v>
      </c>
      <c r="DI222" s="454" t="s">
        <v>207</v>
      </c>
      <c r="DJ222" s="465" t="s">
        <v>207</v>
      </c>
      <c r="DK222" s="455" t="s">
        <v>207</v>
      </c>
      <c r="DL222" s="456"/>
    </row>
    <row r="223" spans="1:116">
      <c r="A223" s="458" t="s">
        <v>2519</v>
      </c>
      <c r="B223" s="459" t="s">
        <v>2520</v>
      </c>
      <c r="C223" s="434">
        <v>2019</v>
      </c>
      <c r="D223" s="434" t="s">
        <v>700</v>
      </c>
      <c r="E223" s="460">
        <v>2058293</v>
      </c>
      <c r="F223" s="435">
        <v>2058293</v>
      </c>
      <c r="G223" s="436">
        <v>44767</v>
      </c>
      <c r="H223" s="461" t="s">
        <v>2521</v>
      </c>
      <c r="I223" s="462" t="s">
        <v>2520</v>
      </c>
      <c r="J223" s="463" t="s">
        <v>2522</v>
      </c>
      <c r="K223" s="464" t="s">
        <v>2520</v>
      </c>
      <c r="L223" s="462" t="s">
        <v>2522</v>
      </c>
      <c r="M223" s="463" t="s">
        <v>2523</v>
      </c>
      <c r="N223" s="461" t="s">
        <v>57</v>
      </c>
      <c r="O223" s="463" t="s">
        <v>66</v>
      </c>
      <c r="P223" s="437"/>
      <c r="Q223" s="438" t="s">
        <v>704</v>
      </c>
      <c r="R223" s="438"/>
      <c r="S223" s="439"/>
      <c r="T223" s="440">
        <v>16430.921193520171</v>
      </c>
      <c r="U223" s="441">
        <v>440</v>
      </c>
      <c r="V223" s="441">
        <v>0</v>
      </c>
      <c r="W223" s="442"/>
      <c r="X223" s="443">
        <v>2019</v>
      </c>
      <c r="Y223" s="434">
        <v>2021</v>
      </c>
      <c r="Z223" s="444">
        <v>2021</v>
      </c>
      <c r="AA223" s="445"/>
      <c r="AB223" s="463"/>
      <c r="AC223" s="446" t="s">
        <v>705</v>
      </c>
      <c r="AD223" s="462" t="s">
        <v>2524</v>
      </c>
      <c r="AE223" s="462" t="s">
        <v>2525</v>
      </c>
      <c r="AF223" s="463" t="s">
        <v>2526</v>
      </c>
      <c r="AG223" s="446"/>
      <c r="AH223" s="463"/>
      <c r="AI223" s="447">
        <v>2018</v>
      </c>
      <c r="AJ223" s="441">
        <v>40059</v>
      </c>
      <c r="AK223" s="441">
        <v>38950</v>
      </c>
      <c r="AL223" s="448">
        <v>48.56</v>
      </c>
      <c r="AM223" s="449" t="s">
        <v>1003</v>
      </c>
      <c r="AN223" s="450">
        <v>2021</v>
      </c>
      <c r="AO223" s="442">
        <v>38857</v>
      </c>
      <c r="AP223" s="451">
        <v>3</v>
      </c>
      <c r="AQ223" s="442">
        <v>37781</v>
      </c>
      <c r="AR223" s="451">
        <v>3</v>
      </c>
      <c r="AS223" s="452">
        <v>47.1</v>
      </c>
      <c r="AT223" s="449" t="s">
        <v>1003</v>
      </c>
      <c r="AU223" s="453">
        <v>3</v>
      </c>
      <c r="AV223" s="450">
        <v>2019</v>
      </c>
      <c r="AW223" s="442">
        <v>39113</v>
      </c>
      <c r="AX223" s="451">
        <v>2.36</v>
      </c>
      <c r="AY223" s="442">
        <v>38224</v>
      </c>
      <c r="AZ223" s="451">
        <v>1.86</v>
      </c>
      <c r="BA223" s="452">
        <v>46.56</v>
      </c>
      <c r="BB223" s="449" t="s">
        <v>1003</v>
      </c>
      <c r="BC223" s="453">
        <v>4.1100000000000003</v>
      </c>
      <c r="BD223" s="450">
        <v>2020</v>
      </c>
      <c r="BE223" s="442">
        <v>34987</v>
      </c>
      <c r="BF223" s="451">
        <v>12.66</v>
      </c>
      <c r="BG223" s="442">
        <v>30775</v>
      </c>
      <c r="BH223" s="451">
        <v>20.98</v>
      </c>
      <c r="BI223" s="452">
        <v>45.91</v>
      </c>
      <c r="BJ223" s="449" t="s">
        <v>1003</v>
      </c>
      <c r="BK223" s="453">
        <v>5.45</v>
      </c>
      <c r="BL223" s="450">
        <v>2021</v>
      </c>
      <c r="BM223" s="442">
        <v>33249</v>
      </c>
      <c r="BN223" s="451">
        <v>16.989999999999998</v>
      </c>
      <c r="BO223" s="442">
        <v>30041</v>
      </c>
      <c r="BP223" s="451">
        <v>22.87</v>
      </c>
      <c r="BQ223" s="452">
        <v>43.17</v>
      </c>
      <c r="BR223" s="449" t="s">
        <v>1003</v>
      </c>
      <c r="BS223" s="453">
        <v>11.09</v>
      </c>
      <c r="BT223" s="454" t="s">
        <v>723</v>
      </c>
      <c r="BU223" s="465" t="s">
        <v>765</v>
      </c>
      <c r="BV223" s="455" t="s">
        <v>712</v>
      </c>
      <c r="BW223" s="456" t="s">
        <v>1835</v>
      </c>
      <c r="BX223" s="457">
        <v>2018</v>
      </c>
      <c r="BY223" s="441"/>
      <c r="BZ223" s="441"/>
      <c r="CA223" s="448"/>
      <c r="CB223" s="449"/>
      <c r="CC223" s="450">
        <v>2021</v>
      </c>
      <c r="CD223" s="442"/>
      <c r="CE223" s="451" t="s">
        <v>207</v>
      </c>
      <c r="CF223" s="442"/>
      <c r="CG223" s="451" t="s">
        <v>207</v>
      </c>
      <c r="CH223" s="452"/>
      <c r="CI223" s="449" t="s">
        <v>207</v>
      </c>
      <c r="CJ223" s="453"/>
      <c r="CK223" s="450">
        <v>2019</v>
      </c>
      <c r="CL223" s="442"/>
      <c r="CM223" s="451" t="s">
        <v>207</v>
      </c>
      <c r="CN223" s="442" t="s">
        <v>207</v>
      </c>
      <c r="CO223" s="451" t="s">
        <v>207</v>
      </c>
      <c r="CP223" s="452"/>
      <c r="CQ223" s="449" t="s">
        <v>207</v>
      </c>
      <c r="CR223" s="453" t="s">
        <v>207</v>
      </c>
      <c r="CS223" s="450">
        <v>2020</v>
      </c>
      <c r="CT223" s="442"/>
      <c r="CU223" s="451" t="s">
        <v>207</v>
      </c>
      <c r="CV223" s="442" t="s">
        <v>207</v>
      </c>
      <c r="CW223" s="451" t="s">
        <v>207</v>
      </c>
      <c r="CX223" s="452"/>
      <c r="CY223" s="449" t="s">
        <v>207</v>
      </c>
      <c r="CZ223" s="453" t="s">
        <v>207</v>
      </c>
      <c r="DA223" s="450">
        <v>2021</v>
      </c>
      <c r="DB223" s="442"/>
      <c r="DC223" s="451" t="s">
        <v>207</v>
      </c>
      <c r="DD223" s="442" t="s">
        <v>207</v>
      </c>
      <c r="DE223" s="451" t="s">
        <v>207</v>
      </c>
      <c r="DF223" s="452"/>
      <c r="DG223" s="449" t="s">
        <v>207</v>
      </c>
      <c r="DH223" s="453" t="s">
        <v>207</v>
      </c>
      <c r="DI223" s="454" t="s">
        <v>207</v>
      </c>
      <c r="DJ223" s="465" t="s">
        <v>207</v>
      </c>
      <c r="DK223" s="455" t="s">
        <v>207</v>
      </c>
      <c r="DL223" s="456"/>
    </row>
    <row r="224" spans="1:116">
      <c r="A224" s="458" t="s">
        <v>2527</v>
      </c>
      <c r="B224" s="459" t="s">
        <v>2528</v>
      </c>
      <c r="C224" s="434">
        <v>2019</v>
      </c>
      <c r="D224" s="434" t="s">
        <v>716</v>
      </c>
      <c r="E224" s="460">
        <v>1069294</v>
      </c>
      <c r="F224" s="435">
        <v>1069294</v>
      </c>
      <c r="G224" s="436">
        <v>44770</v>
      </c>
      <c r="H224" s="461" t="s">
        <v>2529</v>
      </c>
      <c r="I224" s="462" t="s">
        <v>2528</v>
      </c>
      <c r="J224" s="463" t="s">
        <v>2530</v>
      </c>
      <c r="K224" s="464" t="s">
        <v>2528</v>
      </c>
      <c r="L224" s="462" t="s">
        <v>1747</v>
      </c>
      <c r="M224" s="463" t="s">
        <v>2529</v>
      </c>
      <c r="N224" s="461" t="s">
        <v>77</v>
      </c>
      <c r="O224" s="463" t="s">
        <v>79</v>
      </c>
      <c r="P224" s="437" t="s">
        <v>719</v>
      </c>
      <c r="Q224" s="438"/>
      <c r="R224" s="438"/>
      <c r="S224" s="439"/>
      <c r="T224" s="440">
        <v>7721.6632950000003</v>
      </c>
      <c r="U224" s="441">
        <v>1</v>
      </c>
      <c r="V224" s="441">
        <v>1</v>
      </c>
      <c r="W224" s="442"/>
      <c r="X224" s="443">
        <v>2019</v>
      </c>
      <c r="Y224" s="434">
        <v>2021</v>
      </c>
      <c r="Z224" s="444">
        <v>2021</v>
      </c>
      <c r="AA224" s="445"/>
      <c r="AB224" s="463"/>
      <c r="AC224" s="446" t="s">
        <v>705</v>
      </c>
      <c r="AD224" s="462" t="s">
        <v>2531</v>
      </c>
      <c r="AE224" s="462" t="s">
        <v>2532</v>
      </c>
      <c r="AF224" s="463" t="s">
        <v>2533</v>
      </c>
      <c r="AG224" s="446"/>
      <c r="AH224" s="463"/>
      <c r="AI224" s="447">
        <v>2018</v>
      </c>
      <c r="AJ224" s="441">
        <v>17442</v>
      </c>
      <c r="AK224" s="441">
        <v>17151</v>
      </c>
      <c r="AL224" s="448"/>
      <c r="AM224" s="449"/>
      <c r="AN224" s="450">
        <v>2021</v>
      </c>
      <c r="AO224" s="442">
        <v>16919</v>
      </c>
      <c r="AP224" s="451">
        <v>2.99</v>
      </c>
      <c r="AQ224" s="442">
        <v>16636</v>
      </c>
      <c r="AR224" s="451">
        <v>3</v>
      </c>
      <c r="AS224" s="452"/>
      <c r="AT224" s="449"/>
      <c r="AU224" s="453"/>
      <c r="AV224" s="450">
        <v>2019</v>
      </c>
      <c r="AW224" s="442">
        <v>16145</v>
      </c>
      <c r="AX224" s="451">
        <v>7.43</v>
      </c>
      <c r="AY224" s="442">
        <v>15741</v>
      </c>
      <c r="AZ224" s="451">
        <v>8.2200000000000006</v>
      </c>
      <c r="BA224" s="452"/>
      <c r="BB224" s="449" t="s">
        <v>207</v>
      </c>
      <c r="BC224" s="453" t="s">
        <v>207</v>
      </c>
      <c r="BD224" s="450">
        <v>2020</v>
      </c>
      <c r="BE224" s="442">
        <v>14224</v>
      </c>
      <c r="BF224" s="451">
        <v>18.440000000000001</v>
      </c>
      <c r="BG224" s="442">
        <v>13627</v>
      </c>
      <c r="BH224" s="451">
        <v>20.54</v>
      </c>
      <c r="BI224" s="452"/>
      <c r="BJ224" s="449" t="s">
        <v>207</v>
      </c>
      <c r="BK224" s="453" t="s">
        <v>207</v>
      </c>
      <c r="BL224" s="450">
        <v>2021</v>
      </c>
      <c r="BM224" s="442">
        <v>14172</v>
      </c>
      <c r="BN224" s="451">
        <v>18.739999999999998</v>
      </c>
      <c r="BO224" s="442">
        <v>14100</v>
      </c>
      <c r="BP224" s="451">
        <v>17.78</v>
      </c>
      <c r="BQ224" s="452" t="s">
        <v>207</v>
      </c>
      <c r="BR224" s="449" t="s">
        <v>207</v>
      </c>
      <c r="BS224" s="453" t="s">
        <v>207</v>
      </c>
      <c r="BT224" s="454" t="s">
        <v>723</v>
      </c>
      <c r="BU224" s="465" t="s">
        <v>765</v>
      </c>
      <c r="BV224" s="455" t="s">
        <v>733</v>
      </c>
      <c r="BW224" s="456" t="s">
        <v>2534</v>
      </c>
      <c r="BX224" s="457">
        <v>2018</v>
      </c>
      <c r="BY224" s="441"/>
      <c r="BZ224" s="441"/>
      <c r="CA224" s="448"/>
      <c r="CB224" s="449"/>
      <c r="CC224" s="450">
        <v>2021</v>
      </c>
      <c r="CD224" s="442"/>
      <c r="CE224" s="451" t="s">
        <v>207</v>
      </c>
      <c r="CF224" s="442"/>
      <c r="CG224" s="451" t="s">
        <v>207</v>
      </c>
      <c r="CH224" s="452"/>
      <c r="CI224" s="449" t="s">
        <v>207</v>
      </c>
      <c r="CJ224" s="453"/>
      <c r="CK224" s="450">
        <v>2019</v>
      </c>
      <c r="CL224" s="442"/>
      <c r="CM224" s="451" t="s">
        <v>207</v>
      </c>
      <c r="CN224" s="442" t="s">
        <v>207</v>
      </c>
      <c r="CO224" s="451" t="s">
        <v>207</v>
      </c>
      <c r="CP224" s="452"/>
      <c r="CQ224" s="449" t="s">
        <v>207</v>
      </c>
      <c r="CR224" s="453" t="s">
        <v>207</v>
      </c>
      <c r="CS224" s="450">
        <v>2020</v>
      </c>
      <c r="CT224" s="442"/>
      <c r="CU224" s="451" t="s">
        <v>207</v>
      </c>
      <c r="CV224" s="442" t="s">
        <v>207</v>
      </c>
      <c r="CW224" s="451" t="s">
        <v>207</v>
      </c>
      <c r="CX224" s="452"/>
      <c r="CY224" s="449" t="s">
        <v>207</v>
      </c>
      <c r="CZ224" s="453" t="s">
        <v>207</v>
      </c>
      <c r="DA224" s="450">
        <v>2021</v>
      </c>
      <c r="DB224" s="442"/>
      <c r="DC224" s="451" t="s">
        <v>207</v>
      </c>
      <c r="DD224" s="442" t="s">
        <v>207</v>
      </c>
      <c r="DE224" s="451" t="s">
        <v>207</v>
      </c>
      <c r="DF224" s="452"/>
      <c r="DG224" s="449" t="s">
        <v>207</v>
      </c>
      <c r="DH224" s="453" t="s">
        <v>207</v>
      </c>
      <c r="DI224" s="454" t="s">
        <v>207</v>
      </c>
      <c r="DJ224" s="465" t="s">
        <v>207</v>
      </c>
      <c r="DK224" s="455" t="s">
        <v>207</v>
      </c>
      <c r="DL224" s="456"/>
    </row>
    <row r="225" spans="1:116">
      <c r="A225" s="458" t="s">
        <v>2535</v>
      </c>
      <c r="B225" s="459" t="s">
        <v>2536</v>
      </c>
      <c r="C225" s="434">
        <v>2019</v>
      </c>
      <c r="D225" s="434" t="s">
        <v>716</v>
      </c>
      <c r="E225" s="460">
        <v>1040295</v>
      </c>
      <c r="F225" s="435">
        <v>1040295</v>
      </c>
      <c r="G225" s="436">
        <v>44771</v>
      </c>
      <c r="H225" s="461" t="s">
        <v>2537</v>
      </c>
      <c r="I225" s="462" t="s">
        <v>2536</v>
      </c>
      <c r="J225" s="463" t="s">
        <v>2538</v>
      </c>
      <c r="K225" s="464" t="s">
        <v>2536</v>
      </c>
      <c r="L225" s="462" t="s">
        <v>2538</v>
      </c>
      <c r="M225" s="463" t="s">
        <v>2539</v>
      </c>
      <c r="N225" s="461" t="s">
        <v>42</v>
      </c>
      <c r="O225" s="463" t="s">
        <v>46</v>
      </c>
      <c r="P225" s="437" t="s">
        <v>719</v>
      </c>
      <c r="Q225" s="438"/>
      <c r="R225" s="438"/>
      <c r="S225" s="439"/>
      <c r="T225" s="440">
        <v>2779.2689839740001</v>
      </c>
      <c r="U225" s="441">
        <v>2</v>
      </c>
      <c r="V225" s="441">
        <v>1</v>
      </c>
      <c r="W225" s="442"/>
      <c r="X225" s="443">
        <v>2019</v>
      </c>
      <c r="Y225" s="434">
        <v>2021</v>
      </c>
      <c r="Z225" s="444">
        <v>2021</v>
      </c>
      <c r="AA225" s="445"/>
      <c r="AB225" s="463"/>
      <c r="AC225" s="446" t="s">
        <v>705</v>
      </c>
      <c r="AD225" s="462" t="s">
        <v>2540</v>
      </c>
      <c r="AE225" s="462" t="s">
        <v>2539</v>
      </c>
      <c r="AF225" s="463" t="s">
        <v>2541</v>
      </c>
      <c r="AG225" s="446"/>
      <c r="AH225" s="463"/>
      <c r="AI225" s="447">
        <v>2018</v>
      </c>
      <c r="AJ225" s="441">
        <v>6285</v>
      </c>
      <c r="AK225" s="441">
        <v>6113</v>
      </c>
      <c r="AL225" s="448"/>
      <c r="AM225" s="449"/>
      <c r="AN225" s="450">
        <v>2021</v>
      </c>
      <c r="AO225" s="442">
        <v>5705</v>
      </c>
      <c r="AP225" s="451">
        <v>9.2200000000000006</v>
      </c>
      <c r="AQ225" s="442">
        <v>5032</v>
      </c>
      <c r="AR225" s="451">
        <v>17.68</v>
      </c>
      <c r="AS225" s="452"/>
      <c r="AT225" s="449"/>
      <c r="AU225" s="453">
        <v>0.1</v>
      </c>
      <c r="AV225" s="450">
        <v>2019</v>
      </c>
      <c r="AW225" s="442">
        <v>5820</v>
      </c>
      <c r="AX225" s="451">
        <v>7.39</v>
      </c>
      <c r="AY225" s="442">
        <v>5575</v>
      </c>
      <c r="AZ225" s="451">
        <v>8.8000000000000007</v>
      </c>
      <c r="BA225" s="452"/>
      <c r="BB225" s="449" t="s">
        <v>207</v>
      </c>
      <c r="BC225" s="453">
        <v>3</v>
      </c>
      <c r="BD225" s="450">
        <v>2020</v>
      </c>
      <c r="BE225" s="442">
        <v>5667</v>
      </c>
      <c r="BF225" s="451">
        <v>9.83</v>
      </c>
      <c r="BG225" s="442">
        <v>5273</v>
      </c>
      <c r="BH225" s="451">
        <v>13.74</v>
      </c>
      <c r="BI225" s="452"/>
      <c r="BJ225" s="449" t="s">
        <v>207</v>
      </c>
      <c r="BK225" s="453">
        <v>-2.9</v>
      </c>
      <c r="BL225" s="450">
        <v>2021</v>
      </c>
      <c r="BM225" s="442">
        <v>4973</v>
      </c>
      <c r="BN225" s="451">
        <v>20.87</v>
      </c>
      <c r="BO225" s="442">
        <v>4929</v>
      </c>
      <c r="BP225" s="451">
        <v>19.36</v>
      </c>
      <c r="BQ225" s="452"/>
      <c r="BR225" s="449" t="s">
        <v>207</v>
      </c>
      <c r="BS225" s="453">
        <v>1.3700000000000045</v>
      </c>
      <c r="BT225" s="454" t="s">
        <v>723</v>
      </c>
      <c r="BU225" s="465" t="s">
        <v>711</v>
      </c>
      <c r="BV225" s="455" t="s">
        <v>733</v>
      </c>
      <c r="BW225" s="456"/>
      <c r="BX225" s="457">
        <v>2018</v>
      </c>
      <c r="BY225" s="441"/>
      <c r="BZ225" s="441"/>
      <c r="CA225" s="448"/>
      <c r="CB225" s="449"/>
      <c r="CC225" s="450">
        <v>2021</v>
      </c>
      <c r="CD225" s="442"/>
      <c r="CE225" s="451" t="s">
        <v>207</v>
      </c>
      <c r="CF225" s="442"/>
      <c r="CG225" s="451" t="s">
        <v>207</v>
      </c>
      <c r="CH225" s="452"/>
      <c r="CI225" s="449" t="s">
        <v>207</v>
      </c>
      <c r="CJ225" s="453"/>
      <c r="CK225" s="450">
        <v>2019</v>
      </c>
      <c r="CL225" s="442"/>
      <c r="CM225" s="451" t="s">
        <v>207</v>
      </c>
      <c r="CN225" s="442" t="s">
        <v>207</v>
      </c>
      <c r="CO225" s="451" t="s">
        <v>207</v>
      </c>
      <c r="CP225" s="452"/>
      <c r="CQ225" s="449" t="s">
        <v>207</v>
      </c>
      <c r="CR225" s="453" t="s">
        <v>207</v>
      </c>
      <c r="CS225" s="450">
        <v>2020</v>
      </c>
      <c r="CT225" s="442"/>
      <c r="CU225" s="451" t="s">
        <v>207</v>
      </c>
      <c r="CV225" s="442" t="s">
        <v>207</v>
      </c>
      <c r="CW225" s="451" t="s">
        <v>207</v>
      </c>
      <c r="CX225" s="452"/>
      <c r="CY225" s="449" t="s">
        <v>207</v>
      </c>
      <c r="CZ225" s="453" t="s">
        <v>207</v>
      </c>
      <c r="DA225" s="450">
        <v>2021</v>
      </c>
      <c r="DB225" s="442"/>
      <c r="DC225" s="451" t="s">
        <v>207</v>
      </c>
      <c r="DD225" s="442" t="s">
        <v>207</v>
      </c>
      <c r="DE225" s="451" t="s">
        <v>207</v>
      </c>
      <c r="DF225" s="452"/>
      <c r="DG225" s="449" t="s">
        <v>207</v>
      </c>
      <c r="DH225" s="453" t="s">
        <v>207</v>
      </c>
      <c r="DI225" s="454" t="s">
        <v>207</v>
      </c>
      <c r="DJ225" s="465" t="s">
        <v>207</v>
      </c>
      <c r="DK225" s="455" t="s">
        <v>207</v>
      </c>
      <c r="DL225" s="456"/>
    </row>
    <row r="226" spans="1:116">
      <c r="A226" s="458" t="s">
        <v>2542</v>
      </c>
      <c r="B226" s="459" t="s">
        <v>2543</v>
      </c>
      <c r="C226" s="434">
        <v>2019</v>
      </c>
      <c r="D226" s="434" t="s">
        <v>716</v>
      </c>
      <c r="E226" s="460">
        <v>1047296</v>
      </c>
      <c r="F226" s="435">
        <v>1047296</v>
      </c>
      <c r="G226" s="436">
        <v>44771</v>
      </c>
      <c r="H226" s="461" t="s">
        <v>2544</v>
      </c>
      <c r="I226" s="462" t="s">
        <v>2543</v>
      </c>
      <c r="J226" s="463" t="s">
        <v>2545</v>
      </c>
      <c r="K226" s="464" t="s">
        <v>2543</v>
      </c>
      <c r="L226" s="462" t="s">
        <v>2545</v>
      </c>
      <c r="M226" s="463" t="s">
        <v>2546</v>
      </c>
      <c r="N226" s="461" t="s">
        <v>48</v>
      </c>
      <c r="O226" s="463" t="s">
        <v>54</v>
      </c>
      <c r="P226" s="437" t="s">
        <v>719</v>
      </c>
      <c r="Q226" s="438"/>
      <c r="R226" s="438"/>
      <c r="S226" s="439"/>
      <c r="T226" s="440">
        <v>2702.8397339999997</v>
      </c>
      <c r="U226" s="441">
        <v>5</v>
      </c>
      <c r="V226" s="441">
        <v>2</v>
      </c>
      <c r="W226" s="442"/>
      <c r="X226" s="443">
        <v>2019</v>
      </c>
      <c r="Y226" s="434">
        <v>2021</v>
      </c>
      <c r="Z226" s="444">
        <v>2021</v>
      </c>
      <c r="AA226" s="445" t="s">
        <v>705</v>
      </c>
      <c r="AB226" s="463" t="s">
        <v>2547</v>
      </c>
      <c r="AC226" s="446"/>
      <c r="AD226" s="462"/>
      <c r="AE226" s="462"/>
      <c r="AF226" s="463"/>
      <c r="AG226" s="446"/>
      <c r="AH226" s="463"/>
      <c r="AI226" s="447">
        <v>2018</v>
      </c>
      <c r="AJ226" s="441">
        <v>4599</v>
      </c>
      <c r="AK226" s="441">
        <v>4476</v>
      </c>
      <c r="AL226" s="448"/>
      <c r="AM226" s="449"/>
      <c r="AN226" s="450">
        <v>2021</v>
      </c>
      <c r="AO226" s="442">
        <v>4461</v>
      </c>
      <c r="AP226" s="451">
        <v>3</v>
      </c>
      <c r="AQ226" s="442">
        <v>4342</v>
      </c>
      <c r="AR226" s="451">
        <v>2.99</v>
      </c>
      <c r="AS226" s="452"/>
      <c r="AT226" s="449"/>
      <c r="AU226" s="453"/>
      <c r="AV226" s="450">
        <v>2019</v>
      </c>
      <c r="AW226" s="442">
        <v>4446</v>
      </c>
      <c r="AX226" s="451">
        <v>3.32</v>
      </c>
      <c r="AY226" s="442">
        <v>4260</v>
      </c>
      <c r="AZ226" s="451">
        <v>4.82</v>
      </c>
      <c r="BA226" s="452"/>
      <c r="BB226" s="449" t="s">
        <v>207</v>
      </c>
      <c r="BC226" s="453" t="s">
        <v>207</v>
      </c>
      <c r="BD226" s="450">
        <v>2020</v>
      </c>
      <c r="BE226" s="442">
        <v>4835</v>
      </c>
      <c r="BF226" s="451">
        <v>-5.14</v>
      </c>
      <c r="BG226" s="442">
        <v>4934</v>
      </c>
      <c r="BH226" s="451">
        <v>-10.24</v>
      </c>
      <c r="BI226" s="452"/>
      <c r="BJ226" s="449" t="s">
        <v>207</v>
      </c>
      <c r="BK226" s="453" t="s">
        <v>207</v>
      </c>
      <c r="BL226" s="450">
        <v>2021</v>
      </c>
      <c r="BM226" s="442">
        <v>5012</v>
      </c>
      <c r="BN226" s="451">
        <v>-8.99</v>
      </c>
      <c r="BO226" s="442">
        <v>5248</v>
      </c>
      <c r="BP226" s="451">
        <v>-17.25</v>
      </c>
      <c r="BQ226" s="452"/>
      <c r="BR226" s="449" t="s">
        <v>207</v>
      </c>
      <c r="BS226" s="453" t="s">
        <v>207</v>
      </c>
      <c r="BT226" s="454" t="s">
        <v>710</v>
      </c>
      <c r="BU226" s="465" t="s">
        <v>711</v>
      </c>
      <c r="BV226" s="455" t="s">
        <v>712</v>
      </c>
      <c r="BW226" s="456" t="s">
        <v>2548</v>
      </c>
      <c r="BX226" s="457">
        <v>2018</v>
      </c>
      <c r="BY226" s="441"/>
      <c r="BZ226" s="441"/>
      <c r="CA226" s="448"/>
      <c r="CB226" s="449"/>
      <c r="CC226" s="450">
        <v>2021</v>
      </c>
      <c r="CD226" s="442"/>
      <c r="CE226" s="451" t="s">
        <v>207</v>
      </c>
      <c r="CF226" s="442"/>
      <c r="CG226" s="451" t="s">
        <v>207</v>
      </c>
      <c r="CH226" s="452"/>
      <c r="CI226" s="449" t="s">
        <v>207</v>
      </c>
      <c r="CJ226" s="453"/>
      <c r="CK226" s="450">
        <v>2019</v>
      </c>
      <c r="CL226" s="442"/>
      <c r="CM226" s="451" t="s">
        <v>207</v>
      </c>
      <c r="CN226" s="442" t="s">
        <v>207</v>
      </c>
      <c r="CO226" s="451" t="s">
        <v>207</v>
      </c>
      <c r="CP226" s="452"/>
      <c r="CQ226" s="449" t="s">
        <v>207</v>
      </c>
      <c r="CR226" s="453" t="s">
        <v>207</v>
      </c>
      <c r="CS226" s="450">
        <v>2020</v>
      </c>
      <c r="CT226" s="442"/>
      <c r="CU226" s="451" t="s">
        <v>207</v>
      </c>
      <c r="CV226" s="442" t="s">
        <v>207</v>
      </c>
      <c r="CW226" s="451" t="s">
        <v>207</v>
      </c>
      <c r="CX226" s="452"/>
      <c r="CY226" s="449" t="s">
        <v>207</v>
      </c>
      <c r="CZ226" s="453" t="s">
        <v>207</v>
      </c>
      <c r="DA226" s="450">
        <v>2021</v>
      </c>
      <c r="DB226" s="442"/>
      <c r="DC226" s="451" t="s">
        <v>207</v>
      </c>
      <c r="DD226" s="442" t="s">
        <v>207</v>
      </c>
      <c r="DE226" s="451" t="s">
        <v>207</v>
      </c>
      <c r="DF226" s="452"/>
      <c r="DG226" s="449" t="s">
        <v>207</v>
      </c>
      <c r="DH226" s="453" t="s">
        <v>207</v>
      </c>
      <c r="DI226" s="454" t="s">
        <v>207</v>
      </c>
      <c r="DJ226" s="465" t="s">
        <v>207</v>
      </c>
      <c r="DK226" s="455" t="s">
        <v>207</v>
      </c>
      <c r="DL226" s="456"/>
    </row>
    <row r="227" spans="1:116">
      <c r="A227" s="458" t="s">
        <v>2550</v>
      </c>
      <c r="B227" s="459" t="s">
        <v>2551</v>
      </c>
      <c r="C227" s="434">
        <v>2019</v>
      </c>
      <c r="D227" s="434" t="s">
        <v>716</v>
      </c>
      <c r="E227" s="460">
        <v>1041297</v>
      </c>
      <c r="F227" s="435">
        <v>1041297</v>
      </c>
      <c r="G227" s="436">
        <v>44754</v>
      </c>
      <c r="H227" s="461" t="s">
        <v>2552</v>
      </c>
      <c r="I227" s="462" t="s">
        <v>2551</v>
      </c>
      <c r="J227" s="463" t="s">
        <v>2553</v>
      </c>
      <c r="K227" s="464" t="s">
        <v>2551</v>
      </c>
      <c r="L227" s="462" t="s">
        <v>2553</v>
      </c>
      <c r="M227" s="463" t="s">
        <v>2552</v>
      </c>
      <c r="N227" s="461" t="s">
        <v>42</v>
      </c>
      <c r="O227" s="463" t="s">
        <v>47</v>
      </c>
      <c r="P227" s="437" t="s">
        <v>719</v>
      </c>
      <c r="Q227" s="438"/>
      <c r="R227" s="438"/>
      <c r="S227" s="439"/>
      <c r="T227" s="440">
        <v>2616.6644524979997</v>
      </c>
      <c r="U227" s="441">
        <v>9</v>
      </c>
      <c r="V227" s="441">
        <v>1</v>
      </c>
      <c r="W227" s="442"/>
      <c r="X227" s="443">
        <v>2019</v>
      </c>
      <c r="Y227" s="434">
        <v>2021</v>
      </c>
      <c r="Z227" s="444">
        <v>2021</v>
      </c>
      <c r="AA227" s="445" t="s">
        <v>705</v>
      </c>
      <c r="AB227" s="463" t="s">
        <v>2554</v>
      </c>
      <c r="AC227" s="446"/>
      <c r="AD227" s="462"/>
      <c r="AE227" s="462"/>
      <c r="AF227" s="463"/>
      <c r="AG227" s="446"/>
      <c r="AH227" s="463"/>
      <c r="AI227" s="447">
        <v>2018</v>
      </c>
      <c r="AJ227" s="441">
        <v>5387</v>
      </c>
      <c r="AK227" s="441">
        <v>5240</v>
      </c>
      <c r="AL227" s="448"/>
      <c r="AM227" s="449"/>
      <c r="AN227" s="450">
        <v>2021</v>
      </c>
      <c r="AO227" s="442">
        <v>5225</v>
      </c>
      <c r="AP227" s="451">
        <v>3</v>
      </c>
      <c r="AQ227" s="442">
        <v>5083</v>
      </c>
      <c r="AR227" s="451">
        <v>2.99</v>
      </c>
      <c r="AS227" s="452"/>
      <c r="AT227" s="449"/>
      <c r="AU227" s="453"/>
      <c r="AV227" s="450">
        <v>2019</v>
      </c>
      <c r="AW227" s="442">
        <v>5213</v>
      </c>
      <c r="AX227" s="451">
        <v>3.22</v>
      </c>
      <c r="AY227" s="442">
        <v>4997</v>
      </c>
      <c r="AZ227" s="451">
        <v>4.63</v>
      </c>
      <c r="BA227" s="452"/>
      <c r="BB227" s="449" t="s">
        <v>207</v>
      </c>
      <c r="BC227" s="453" t="s">
        <v>207</v>
      </c>
      <c r="BD227" s="450">
        <v>2020</v>
      </c>
      <c r="BE227" s="442">
        <v>5065</v>
      </c>
      <c r="BF227" s="451">
        <v>5.97</v>
      </c>
      <c r="BG227" s="442">
        <v>4721</v>
      </c>
      <c r="BH227" s="451">
        <v>9.9</v>
      </c>
      <c r="BI227" s="452"/>
      <c r="BJ227" s="449" t="s">
        <v>207</v>
      </c>
      <c r="BK227" s="453" t="s">
        <v>207</v>
      </c>
      <c r="BL227" s="450">
        <v>2021</v>
      </c>
      <c r="BM227" s="442">
        <v>4698</v>
      </c>
      <c r="BN227" s="451">
        <v>12.79</v>
      </c>
      <c r="BO227" s="442">
        <v>4657</v>
      </c>
      <c r="BP227" s="451">
        <v>11.12</v>
      </c>
      <c r="BQ227" s="452"/>
      <c r="BR227" s="449" t="s">
        <v>207</v>
      </c>
      <c r="BS227" s="453" t="s">
        <v>207</v>
      </c>
      <c r="BT227" s="454" t="s">
        <v>723</v>
      </c>
      <c r="BU227" s="465" t="s">
        <v>765</v>
      </c>
      <c r="BV227" s="455" t="s">
        <v>733</v>
      </c>
      <c r="BW227" s="456" t="s">
        <v>2555</v>
      </c>
      <c r="BX227" s="457">
        <v>2018</v>
      </c>
      <c r="BY227" s="441"/>
      <c r="BZ227" s="441"/>
      <c r="CA227" s="448"/>
      <c r="CB227" s="449"/>
      <c r="CC227" s="450">
        <v>2021</v>
      </c>
      <c r="CD227" s="442"/>
      <c r="CE227" s="451" t="s">
        <v>207</v>
      </c>
      <c r="CF227" s="442"/>
      <c r="CG227" s="451" t="s">
        <v>207</v>
      </c>
      <c r="CH227" s="452"/>
      <c r="CI227" s="449" t="s">
        <v>207</v>
      </c>
      <c r="CJ227" s="453"/>
      <c r="CK227" s="450">
        <v>2019</v>
      </c>
      <c r="CL227" s="442"/>
      <c r="CM227" s="451" t="s">
        <v>207</v>
      </c>
      <c r="CN227" s="442" t="s">
        <v>207</v>
      </c>
      <c r="CO227" s="451" t="s">
        <v>207</v>
      </c>
      <c r="CP227" s="452"/>
      <c r="CQ227" s="449" t="s">
        <v>207</v>
      </c>
      <c r="CR227" s="453" t="s">
        <v>207</v>
      </c>
      <c r="CS227" s="450">
        <v>2020</v>
      </c>
      <c r="CT227" s="442"/>
      <c r="CU227" s="451" t="s">
        <v>207</v>
      </c>
      <c r="CV227" s="442" t="s">
        <v>207</v>
      </c>
      <c r="CW227" s="451" t="s">
        <v>207</v>
      </c>
      <c r="CX227" s="452"/>
      <c r="CY227" s="449" t="s">
        <v>207</v>
      </c>
      <c r="CZ227" s="453" t="s">
        <v>207</v>
      </c>
      <c r="DA227" s="450">
        <v>2021</v>
      </c>
      <c r="DB227" s="442"/>
      <c r="DC227" s="451" t="s">
        <v>207</v>
      </c>
      <c r="DD227" s="442" t="s">
        <v>207</v>
      </c>
      <c r="DE227" s="451" t="s">
        <v>207</v>
      </c>
      <c r="DF227" s="452"/>
      <c r="DG227" s="449" t="s">
        <v>207</v>
      </c>
      <c r="DH227" s="453" t="s">
        <v>207</v>
      </c>
      <c r="DI227" s="454" t="s">
        <v>207</v>
      </c>
      <c r="DJ227" s="465" t="s">
        <v>207</v>
      </c>
      <c r="DK227" s="455" t="s">
        <v>207</v>
      </c>
      <c r="DL227" s="456"/>
    </row>
    <row r="228" spans="1:116">
      <c r="A228" s="458" t="s">
        <v>2556</v>
      </c>
      <c r="B228" s="459" t="s">
        <v>2557</v>
      </c>
      <c r="C228" s="434">
        <v>2021</v>
      </c>
      <c r="D228" s="434" t="s">
        <v>716</v>
      </c>
      <c r="E228" s="460">
        <v>1056298</v>
      </c>
      <c r="F228" s="435">
        <v>1056298</v>
      </c>
      <c r="G228" s="436">
        <v>44743</v>
      </c>
      <c r="H228" s="461" t="s">
        <v>2558</v>
      </c>
      <c r="I228" s="462" t="s">
        <v>2557</v>
      </c>
      <c r="J228" s="463" t="s">
        <v>2559</v>
      </c>
      <c r="K228" s="464" t="s">
        <v>2557</v>
      </c>
      <c r="L228" s="462" t="s">
        <v>2559</v>
      </c>
      <c r="M228" s="463" t="s">
        <v>2560</v>
      </c>
      <c r="N228" s="461" t="s">
        <v>57</v>
      </c>
      <c r="O228" s="463" t="s">
        <v>64</v>
      </c>
      <c r="P228" s="437" t="s">
        <v>719</v>
      </c>
      <c r="Q228" s="438"/>
      <c r="R228" s="438"/>
      <c r="S228" s="439"/>
      <c r="T228" s="440">
        <v>1568.76316662</v>
      </c>
      <c r="U228" s="441">
        <v>1</v>
      </c>
      <c r="V228" s="441">
        <v>1</v>
      </c>
      <c r="W228" s="442"/>
      <c r="X228" s="443">
        <v>2021</v>
      </c>
      <c r="Y228" s="434">
        <v>2023</v>
      </c>
      <c r="Z228" s="444">
        <v>2021</v>
      </c>
      <c r="AA228" s="445"/>
      <c r="AB228" s="463"/>
      <c r="AC228" s="446" t="s">
        <v>705</v>
      </c>
      <c r="AD228" s="462" t="s">
        <v>2557</v>
      </c>
      <c r="AE228" s="462" t="s">
        <v>2561</v>
      </c>
      <c r="AF228" s="463" t="s">
        <v>2562</v>
      </c>
      <c r="AG228" s="446"/>
      <c r="AH228" s="463"/>
      <c r="AI228" s="447">
        <v>2020</v>
      </c>
      <c r="AJ228" s="441">
        <v>2810</v>
      </c>
      <c r="AK228" s="441">
        <v>2741</v>
      </c>
      <c r="AL228" s="448">
        <v>109.25</v>
      </c>
      <c r="AM228" s="449" t="s">
        <v>764</v>
      </c>
      <c r="AN228" s="450">
        <v>2023</v>
      </c>
      <c r="AO228" s="442">
        <v>2725</v>
      </c>
      <c r="AP228" s="451">
        <v>3.02</v>
      </c>
      <c r="AQ228" s="442">
        <v>2658</v>
      </c>
      <c r="AR228" s="451">
        <v>3.02</v>
      </c>
      <c r="AS228" s="452">
        <v>105.94</v>
      </c>
      <c r="AT228" s="449" t="s">
        <v>764</v>
      </c>
      <c r="AU228" s="453">
        <v>3.02</v>
      </c>
      <c r="AV228" s="450">
        <v>2021</v>
      </c>
      <c r="AW228" s="442">
        <v>2851</v>
      </c>
      <c r="AX228" s="451">
        <v>-1.46</v>
      </c>
      <c r="AY228" s="442">
        <v>729</v>
      </c>
      <c r="AZ228" s="451">
        <v>73.400000000000006</v>
      </c>
      <c r="BA228" s="452">
        <v>110.84</v>
      </c>
      <c r="BB228" s="449" t="s">
        <v>764</v>
      </c>
      <c r="BC228" s="453">
        <v>-1.46</v>
      </c>
      <c r="BD228" s="450">
        <v>2022</v>
      </c>
      <c r="BE228" s="442"/>
      <c r="BF228" s="451" t="s">
        <v>207</v>
      </c>
      <c r="BG228" s="442" t="s">
        <v>207</v>
      </c>
      <c r="BH228" s="451" t="s">
        <v>207</v>
      </c>
      <c r="BI228" s="452"/>
      <c r="BJ228" s="449" t="s">
        <v>207</v>
      </c>
      <c r="BK228" s="453" t="s">
        <v>207</v>
      </c>
      <c r="BL228" s="450">
        <v>2023</v>
      </c>
      <c r="BM228" s="442"/>
      <c r="BN228" s="451" t="s">
        <v>207</v>
      </c>
      <c r="BO228" s="442" t="s">
        <v>207</v>
      </c>
      <c r="BP228" s="451" t="s">
        <v>207</v>
      </c>
      <c r="BQ228" s="452"/>
      <c r="BR228" s="449" t="s">
        <v>207</v>
      </c>
      <c r="BS228" s="453" t="s">
        <v>207</v>
      </c>
      <c r="BT228" s="454" t="s">
        <v>710</v>
      </c>
      <c r="BU228" s="465" t="s">
        <v>711</v>
      </c>
      <c r="BV228" s="455" t="s">
        <v>712</v>
      </c>
      <c r="BW228" s="456" t="s">
        <v>2563</v>
      </c>
      <c r="BX228" s="457">
        <v>2020</v>
      </c>
      <c r="BY228" s="441"/>
      <c r="BZ228" s="441"/>
      <c r="CA228" s="448"/>
      <c r="CB228" s="449"/>
      <c r="CC228" s="450">
        <v>2023</v>
      </c>
      <c r="CD228" s="442"/>
      <c r="CE228" s="451" t="s">
        <v>207</v>
      </c>
      <c r="CF228" s="442"/>
      <c r="CG228" s="451" t="s">
        <v>207</v>
      </c>
      <c r="CH228" s="452"/>
      <c r="CI228" s="449" t="s">
        <v>207</v>
      </c>
      <c r="CJ228" s="453"/>
      <c r="CK228" s="450">
        <v>2021</v>
      </c>
      <c r="CL228" s="442"/>
      <c r="CM228" s="451" t="s">
        <v>207</v>
      </c>
      <c r="CN228" s="442" t="s">
        <v>207</v>
      </c>
      <c r="CO228" s="451" t="s">
        <v>207</v>
      </c>
      <c r="CP228" s="452"/>
      <c r="CQ228" s="449" t="s">
        <v>207</v>
      </c>
      <c r="CR228" s="453" t="s">
        <v>207</v>
      </c>
      <c r="CS228" s="450">
        <v>2022</v>
      </c>
      <c r="CT228" s="442"/>
      <c r="CU228" s="451" t="s">
        <v>207</v>
      </c>
      <c r="CV228" s="442" t="s">
        <v>207</v>
      </c>
      <c r="CW228" s="451" t="s">
        <v>207</v>
      </c>
      <c r="CX228" s="452"/>
      <c r="CY228" s="449" t="s">
        <v>207</v>
      </c>
      <c r="CZ228" s="453" t="s">
        <v>207</v>
      </c>
      <c r="DA228" s="450">
        <v>2023</v>
      </c>
      <c r="DB228" s="442"/>
      <c r="DC228" s="451" t="s">
        <v>207</v>
      </c>
      <c r="DD228" s="442" t="s">
        <v>207</v>
      </c>
      <c r="DE228" s="451" t="s">
        <v>207</v>
      </c>
      <c r="DF228" s="452"/>
      <c r="DG228" s="449" t="s">
        <v>207</v>
      </c>
      <c r="DH228" s="453" t="s">
        <v>207</v>
      </c>
      <c r="DI228" s="454" t="s">
        <v>207</v>
      </c>
      <c r="DJ228" s="465" t="s">
        <v>207</v>
      </c>
      <c r="DK228" s="455" t="s">
        <v>207</v>
      </c>
      <c r="DL228" s="456"/>
    </row>
    <row r="229" spans="1:116">
      <c r="A229" s="458" t="s">
        <v>2564</v>
      </c>
      <c r="B229" s="459" t="s">
        <v>2565</v>
      </c>
      <c r="C229" s="434">
        <v>2019</v>
      </c>
      <c r="D229" s="434" t="s">
        <v>750</v>
      </c>
      <c r="E229" s="460">
        <v>3059300</v>
      </c>
      <c r="F229" s="435">
        <v>3059300</v>
      </c>
      <c r="G229" s="436">
        <v>44764</v>
      </c>
      <c r="H229" s="461" t="s">
        <v>2566</v>
      </c>
      <c r="I229" s="462" t="s">
        <v>2565</v>
      </c>
      <c r="J229" s="463" t="s">
        <v>2567</v>
      </c>
      <c r="K229" s="464" t="s">
        <v>2565</v>
      </c>
      <c r="L229" s="462" t="s">
        <v>2567</v>
      </c>
      <c r="M229" s="463" t="s">
        <v>2566</v>
      </c>
      <c r="N229" s="461" t="s">
        <v>57</v>
      </c>
      <c r="O229" s="463" t="s">
        <v>67</v>
      </c>
      <c r="P229" s="437"/>
      <c r="Q229" s="438"/>
      <c r="R229" s="438" t="s">
        <v>753</v>
      </c>
      <c r="S229" s="439"/>
      <c r="T229" s="440"/>
      <c r="U229" s="441"/>
      <c r="V229" s="441"/>
      <c r="W229" s="442">
        <v>600</v>
      </c>
      <c r="X229" s="443">
        <v>2019</v>
      </c>
      <c r="Y229" s="434">
        <v>2021</v>
      </c>
      <c r="Z229" s="444">
        <v>2021</v>
      </c>
      <c r="AA229" s="445"/>
      <c r="AB229" s="463"/>
      <c r="AC229" s="446" t="s">
        <v>705</v>
      </c>
      <c r="AD229" s="462" t="s">
        <v>2565</v>
      </c>
      <c r="AE229" s="462" t="s">
        <v>2568</v>
      </c>
      <c r="AF229" s="463" t="s">
        <v>2569</v>
      </c>
      <c r="AG229" s="446"/>
      <c r="AH229" s="463"/>
      <c r="AI229" s="447">
        <v>2018</v>
      </c>
      <c r="AJ229" s="441"/>
      <c r="AK229" s="441"/>
      <c r="AL229" s="448"/>
      <c r="AM229" s="449"/>
      <c r="AN229" s="450">
        <v>2021</v>
      </c>
      <c r="AO229" s="442"/>
      <c r="AP229" s="451" t="s">
        <v>207</v>
      </c>
      <c r="AQ229" s="442"/>
      <c r="AR229" s="451" t="s">
        <v>207</v>
      </c>
      <c r="AS229" s="452"/>
      <c r="AT229" s="449"/>
      <c r="AU229" s="453"/>
      <c r="AV229" s="450">
        <v>2019</v>
      </c>
      <c r="AW229" s="442"/>
      <c r="AX229" s="451" t="s">
        <v>207</v>
      </c>
      <c r="AY229" s="442" t="s">
        <v>207</v>
      </c>
      <c r="AZ229" s="451" t="s">
        <v>207</v>
      </c>
      <c r="BA229" s="452"/>
      <c r="BB229" s="449" t="s">
        <v>207</v>
      </c>
      <c r="BC229" s="453" t="s">
        <v>207</v>
      </c>
      <c r="BD229" s="450">
        <v>2020</v>
      </c>
      <c r="BE229" s="442"/>
      <c r="BF229" s="451" t="s">
        <v>207</v>
      </c>
      <c r="BG229" s="442" t="s">
        <v>207</v>
      </c>
      <c r="BH229" s="451" t="s">
        <v>207</v>
      </c>
      <c r="BI229" s="452"/>
      <c r="BJ229" s="449" t="s">
        <v>207</v>
      </c>
      <c r="BK229" s="453" t="s">
        <v>207</v>
      </c>
      <c r="BL229" s="450">
        <v>2021</v>
      </c>
      <c r="BM229" s="442"/>
      <c r="BN229" s="451" t="s">
        <v>207</v>
      </c>
      <c r="BO229" s="442" t="s">
        <v>207</v>
      </c>
      <c r="BP229" s="451" t="s">
        <v>207</v>
      </c>
      <c r="BQ229" s="452"/>
      <c r="BR229" s="449" t="s">
        <v>207</v>
      </c>
      <c r="BS229" s="453" t="s">
        <v>207</v>
      </c>
      <c r="BT229" s="454" t="s">
        <v>207</v>
      </c>
      <c r="BU229" s="465" t="s">
        <v>207</v>
      </c>
      <c r="BV229" s="455" t="s">
        <v>207</v>
      </c>
      <c r="BW229" s="456"/>
      <c r="BX229" s="457">
        <v>2018</v>
      </c>
      <c r="BY229" s="441">
        <v>756</v>
      </c>
      <c r="BZ229" s="441">
        <v>756</v>
      </c>
      <c r="CA229" s="448"/>
      <c r="CB229" s="449"/>
      <c r="CC229" s="450">
        <v>2021</v>
      </c>
      <c r="CD229" s="442">
        <v>563</v>
      </c>
      <c r="CE229" s="451">
        <v>25.52</v>
      </c>
      <c r="CF229" s="442">
        <v>563</v>
      </c>
      <c r="CG229" s="451">
        <v>25.52</v>
      </c>
      <c r="CH229" s="452"/>
      <c r="CI229" s="449" t="s">
        <v>207</v>
      </c>
      <c r="CJ229" s="453"/>
      <c r="CK229" s="450">
        <v>2019</v>
      </c>
      <c r="CL229" s="442">
        <v>593</v>
      </c>
      <c r="CM229" s="451">
        <v>21.56</v>
      </c>
      <c r="CN229" s="442">
        <v>593</v>
      </c>
      <c r="CO229" s="451">
        <v>21.56</v>
      </c>
      <c r="CP229" s="452"/>
      <c r="CQ229" s="449" t="s">
        <v>207</v>
      </c>
      <c r="CR229" s="453" t="s">
        <v>207</v>
      </c>
      <c r="CS229" s="450">
        <v>2020</v>
      </c>
      <c r="CT229" s="442">
        <v>490</v>
      </c>
      <c r="CU229" s="451">
        <v>35.18</v>
      </c>
      <c r="CV229" s="442">
        <v>490</v>
      </c>
      <c r="CW229" s="451">
        <v>35.18</v>
      </c>
      <c r="CX229" s="452"/>
      <c r="CY229" s="449" t="s">
        <v>207</v>
      </c>
      <c r="CZ229" s="453" t="s">
        <v>207</v>
      </c>
      <c r="DA229" s="450">
        <v>2021</v>
      </c>
      <c r="DB229" s="442">
        <v>547</v>
      </c>
      <c r="DC229" s="451">
        <v>27.64</v>
      </c>
      <c r="DD229" s="442">
        <v>547</v>
      </c>
      <c r="DE229" s="451">
        <v>27.64</v>
      </c>
      <c r="DF229" s="452"/>
      <c r="DG229" s="449" t="s">
        <v>207</v>
      </c>
      <c r="DH229" s="453" t="s">
        <v>207</v>
      </c>
      <c r="DI229" s="454" t="s">
        <v>723</v>
      </c>
      <c r="DJ229" s="465" t="s">
        <v>765</v>
      </c>
      <c r="DK229" s="455" t="s">
        <v>712</v>
      </c>
      <c r="DL229" s="456"/>
    </row>
    <row r="230" spans="1:116">
      <c r="A230" s="458" t="s">
        <v>2570</v>
      </c>
      <c r="B230" s="459" t="s">
        <v>2571</v>
      </c>
      <c r="C230" s="434">
        <v>2019</v>
      </c>
      <c r="D230" s="434" t="s">
        <v>716</v>
      </c>
      <c r="E230" s="460">
        <v>1024302</v>
      </c>
      <c r="F230" s="435">
        <v>1024302</v>
      </c>
      <c r="G230" s="436">
        <v>44781</v>
      </c>
      <c r="H230" s="461" t="s">
        <v>2572</v>
      </c>
      <c r="I230" s="462" t="s">
        <v>2571</v>
      </c>
      <c r="J230" s="463" t="s">
        <v>2573</v>
      </c>
      <c r="K230" s="464" t="s">
        <v>2571</v>
      </c>
      <c r="L230" s="462" t="s">
        <v>2574</v>
      </c>
      <c r="M230" s="463" t="s">
        <v>2575</v>
      </c>
      <c r="N230" s="461" t="s">
        <v>12</v>
      </c>
      <c r="O230" s="463" t="s">
        <v>22</v>
      </c>
      <c r="P230" s="437" t="s">
        <v>719</v>
      </c>
      <c r="Q230" s="438"/>
      <c r="R230" s="438"/>
      <c r="S230" s="439"/>
      <c r="T230" s="440">
        <v>12085.835333999999</v>
      </c>
      <c r="U230" s="441">
        <v>1</v>
      </c>
      <c r="V230" s="441">
        <v>1</v>
      </c>
      <c r="W230" s="442"/>
      <c r="X230" s="443">
        <v>2019</v>
      </c>
      <c r="Y230" s="434">
        <v>2021</v>
      </c>
      <c r="Z230" s="444">
        <v>2021</v>
      </c>
      <c r="AA230" s="445"/>
      <c r="AB230" s="463"/>
      <c r="AC230" s="446"/>
      <c r="AD230" s="462"/>
      <c r="AE230" s="462"/>
      <c r="AF230" s="463"/>
      <c r="AG230" s="446" t="s">
        <v>705</v>
      </c>
      <c r="AH230" s="463" t="s">
        <v>2576</v>
      </c>
      <c r="AI230" s="447">
        <v>2018</v>
      </c>
      <c r="AJ230" s="441">
        <v>23958</v>
      </c>
      <c r="AK230" s="441">
        <v>23336</v>
      </c>
      <c r="AL230" s="448">
        <v>9.58</v>
      </c>
      <c r="AM230" s="449" t="s">
        <v>2577</v>
      </c>
      <c r="AN230" s="450">
        <v>2021</v>
      </c>
      <c r="AO230" s="442">
        <v>23239.26</v>
      </c>
      <c r="AP230" s="451">
        <v>3</v>
      </c>
      <c r="AQ230" s="442">
        <v>22635.919999999998</v>
      </c>
      <c r="AR230" s="451">
        <v>3</v>
      </c>
      <c r="AS230" s="452">
        <v>9.2926000000000002</v>
      </c>
      <c r="AT230" s="449" t="s">
        <v>2577</v>
      </c>
      <c r="AU230" s="453">
        <v>3</v>
      </c>
      <c r="AV230" s="450">
        <v>2019</v>
      </c>
      <c r="AW230" s="442">
        <v>22292</v>
      </c>
      <c r="AX230" s="451">
        <v>6.95</v>
      </c>
      <c r="AY230" s="442">
        <v>21407</v>
      </c>
      <c r="AZ230" s="451">
        <v>8.26</v>
      </c>
      <c r="BA230" s="452">
        <v>9.4700000000000006</v>
      </c>
      <c r="BB230" s="449" t="s">
        <v>2577</v>
      </c>
      <c r="BC230" s="453">
        <v>1.1399999999999999</v>
      </c>
      <c r="BD230" s="450">
        <v>2020</v>
      </c>
      <c r="BE230" s="442">
        <v>21915</v>
      </c>
      <c r="BF230" s="451">
        <v>8.52</v>
      </c>
      <c r="BG230" s="442">
        <v>20474</v>
      </c>
      <c r="BH230" s="451">
        <v>12.26</v>
      </c>
      <c r="BI230" s="452">
        <v>9.39</v>
      </c>
      <c r="BJ230" s="449" t="s">
        <v>2577</v>
      </c>
      <c r="BK230" s="453">
        <v>1.98</v>
      </c>
      <c r="BL230" s="450">
        <v>2021</v>
      </c>
      <c r="BM230" s="442">
        <v>21693</v>
      </c>
      <c r="BN230" s="451">
        <v>9.4499999999999993</v>
      </c>
      <c r="BO230" s="442">
        <v>21510</v>
      </c>
      <c r="BP230" s="451">
        <v>7.82</v>
      </c>
      <c r="BQ230" s="452">
        <v>8.43</v>
      </c>
      <c r="BR230" s="449" t="s">
        <v>2577</v>
      </c>
      <c r="BS230" s="453">
        <v>12</v>
      </c>
      <c r="BT230" s="454" t="s">
        <v>723</v>
      </c>
      <c r="BU230" s="465" t="s">
        <v>765</v>
      </c>
      <c r="BV230" s="455" t="s">
        <v>712</v>
      </c>
      <c r="BW230" s="456" t="s">
        <v>2578</v>
      </c>
      <c r="BX230" s="457">
        <v>2018</v>
      </c>
      <c r="BY230" s="441"/>
      <c r="BZ230" s="441"/>
      <c r="CA230" s="448"/>
      <c r="CB230" s="449"/>
      <c r="CC230" s="450">
        <v>2021</v>
      </c>
      <c r="CD230" s="442"/>
      <c r="CE230" s="451" t="s">
        <v>207</v>
      </c>
      <c r="CF230" s="442"/>
      <c r="CG230" s="451" t="s">
        <v>207</v>
      </c>
      <c r="CH230" s="452"/>
      <c r="CI230" s="449" t="s">
        <v>207</v>
      </c>
      <c r="CJ230" s="453"/>
      <c r="CK230" s="450">
        <v>2019</v>
      </c>
      <c r="CL230" s="442"/>
      <c r="CM230" s="451" t="s">
        <v>207</v>
      </c>
      <c r="CN230" s="442" t="s">
        <v>207</v>
      </c>
      <c r="CO230" s="451" t="s">
        <v>207</v>
      </c>
      <c r="CP230" s="452"/>
      <c r="CQ230" s="449" t="s">
        <v>207</v>
      </c>
      <c r="CR230" s="453" t="s">
        <v>207</v>
      </c>
      <c r="CS230" s="450">
        <v>2020</v>
      </c>
      <c r="CT230" s="442"/>
      <c r="CU230" s="451" t="s">
        <v>207</v>
      </c>
      <c r="CV230" s="442" t="s">
        <v>207</v>
      </c>
      <c r="CW230" s="451" t="s">
        <v>207</v>
      </c>
      <c r="CX230" s="452"/>
      <c r="CY230" s="449" t="s">
        <v>207</v>
      </c>
      <c r="CZ230" s="453" t="s">
        <v>207</v>
      </c>
      <c r="DA230" s="450">
        <v>2021</v>
      </c>
      <c r="DB230" s="442"/>
      <c r="DC230" s="451" t="s">
        <v>207</v>
      </c>
      <c r="DD230" s="442" t="s">
        <v>207</v>
      </c>
      <c r="DE230" s="451" t="s">
        <v>207</v>
      </c>
      <c r="DF230" s="452"/>
      <c r="DG230" s="449" t="s">
        <v>207</v>
      </c>
      <c r="DH230" s="453" t="s">
        <v>207</v>
      </c>
      <c r="DI230" s="454" t="s">
        <v>207</v>
      </c>
      <c r="DJ230" s="465" t="s">
        <v>207</v>
      </c>
      <c r="DK230" s="455" t="s">
        <v>207</v>
      </c>
      <c r="DL230" s="456"/>
    </row>
    <row r="231" spans="1:116">
      <c r="A231" s="458" t="s">
        <v>2579</v>
      </c>
      <c r="B231" s="459" t="s">
        <v>2580</v>
      </c>
      <c r="C231" s="434">
        <v>2021</v>
      </c>
      <c r="D231" s="434" t="s">
        <v>700</v>
      </c>
      <c r="E231" s="460">
        <v>2076303</v>
      </c>
      <c r="F231" s="435">
        <v>2076303</v>
      </c>
      <c r="G231" s="436">
        <v>44770</v>
      </c>
      <c r="H231" s="461" t="s">
        <v>2581</v>
      </c>
      <c r="I231" s="462" t="s">
        <v>2580</v>
      </c>
      <c r="J231" s="463" t="s">
        <v>2582</v>
      </c>
      <c r="K231" s="464" t="s">
        <v>2580</v>
      </c>
      <c r="L231" s="462" t="s">
        <v>2582</v>
      </c>
      <c r="M231" s="463" t="s">
        <v>2583</v>
      </c>
      <c r="N231" s="461" t="s">
        <v>86</v>
      </c>
      <c r="O231" s="463" t="s">
        <v>88</v>
      </c>
      <c r="P231" s="437"/>
      <c r="Q231" s="438" t="s">
        <v>704</v>
      </c>
      <c r="R231" s="438"/>
      <c r="S231" s="439"/>
      <c r="T231" s="440">
        <v>1527.0798119999999</v>
      </c>
      <c r="U231" s="441">
        <v>48</v>
      </c>
      <c r="V231" s="441">
        <v>0</v>
      </c>
      <c r="W231" s="442"/>
      <c r="X231" s="443">
        <v>2021</v>
      </c>
      <c r="Y231" s="434">
        <v>2023</v>
      </c>
      <c r="Z231" s="444">
        <v>2021</v>
      </c>
      <c r="AA231" s="445" t="s">
        <v>705</v>
      </c>
      <c r="AB231" s="463" t="s">
        <v>2584</v>
      </c>
      <c r="AC231" s="446"/>
      <c r="AD231" s="462"/>
      <c r="AE231" s="462"/>
      <c r="AF231" s="463"/>
      <c r="AG231" s="446"/>
      <c r="AH231" s="463"/>
      <c r="AI231" s="447">
        <v>2020</v>
      </c>
      <c r="AJ231" s="441">
        <v>2924</v>
      </c>
      <c r="AK231" s="441">
        <v>2869</v>
      </c>
      <c r="AL231" s="448">
        <v>5.31</v>
      </c>
      <c r="AM231" s="449" t="s">
        <v>2585</v>
      </c>
      <c r="AN231" s="450">
        <v>2023</v>
      </c>
      <c r="AO231" s="442">
        <v>2837</v>
      </c>
      <c r="AP231" s="451">
        <v>2.97</v>
      </c>
      <c r="AQ231" s="442">
        <v>2783</v>
      </c>
      <c r="AR231" s="451">
        <v>2.99</v>
      </c>
      <c r="AS231" s="452">
        <v>5.15</v>
      </c>
      <c r="AT231" s="449" t="s">
        <v>2585</v>
      </c>
      <c r="AU231" s="453">
        <v>3.01</v>
      </c>
      <c r="AV231" s="450">
        <v>2021</v>
      </c>
      <c r="AW231" s="442">
        <v>2705</v>
      </c>
      <c r="AX231" s="451">
        <v>7.48</v>
      </c>
      <c r="AY231" s="442">
        <v>2698</v>
      </c>
      <c r="AZ231" s="451">
        <v>5.96</v>
      </c>
      <c r="BA231" s="452">
        <v>4.5599999999999996</v>
      </c>
      <c r="BB231" s="449" t="s">
        <v>2585</v>
      </c>
      <c r="BC231" s="453">
        <v>14.12</v>
      </c>
      <c r="BD231" s="450">
        <v>2022</v>
      </c>
      <c r="BE231" s="442"/>
      <c r="BF231" s="451" t="s">
        <v>207</v>
      </c>
      <c r="BG231" s="442" t="s">
        <v>207</v>
      </c>
      <c r="BH231" s="451" t="s">
        <v>207</v>
      </c>
      <c r="BI231" s="452"/>
      <c r="BJ231" s="449" t="s">
        <v>207</v>
      </c>
      <c r="BK231" s="453" t="s">
        <v>207</v>
      </c>
      <c r="BL231" s="450">
        <v>2023</v>
      </c>
      <c r="BM231" s="442"/>
      <c r="BN231" s="451" t="s">
        <v>207</v>
      </c>
      <c r="BO231" s="442" t="s">
        <v>207</v>
      </c>
      <c r="BP231" s="451" t="s">
        <v>207</v>
      </c>
      <c r="BQ231" s="452"/>
      <c r="BR231" s="449" t="s">
        <v>207</v>
      </c>
      <c r="BS231" s="453" t="s">
        <v>207</v>
      </c>
      <c r="BT231" s="454" t="s">
        <v>723</v>
      </c>
      <c r="BU231" s="465" t="s">
        <v>765</v>
      </c>
      <c r="BV231" s="455" t="s">
        <v>733</v>
      </c>
      <c r="BW231" s="456"/>
      <c r="BX231" s="457">
        <v>2020</v>
      </c>
      <c r="BY231" s="441"/>
      <c r="BZ231" s="441"/>
      <c r="CA231" s="448"/>
      <c r="CB231" s="449"/>
      <c r="CC231" s="450">
        <v>2023</v>
      </c>
      <c r="CD231" s="442"/>
      <c r="CE231" s="451" t="s">
        <v>207</v>
      </c>
      <c r="CF231" s="442"/>
      <c r="CG231" s="451" t="s">
        <v>207</v>
      </c>
      <c r="CH231" s="452"/>
      <c r="CI231" s="449" t="s">
        <v>207</v>
      </c>
      <c r="CJ231" s="453"/>
      <c r="CK231" s="450">
        <v>2021</v>
      </c>
      <c r="CL231" s="442"/>
      <c r="CM231" s="451" t="s">
        <v>207</v>
      </c>
      <c r="CN231" s="442" t="s">
        <v>207</v>
      </c>
      <c r="CO231" s="451" t="s">
        <v>207</v>
      </c>
      <c r="CP231" s="452"/>
      <c r="CQ231" s="449" t="s">
        <v>207</v>
      </c>
      <c r="CR231" s="453" t="s">
        <v>207</v>
      </c>
      <c r="CS231" s="450">
        <v>2022</v>
      </c>
      <c r="CT231" s="442"/>
      <c r="CU231" s="451" t="s">
        <v>207</v>
      </c>
      <c r="CV231" s="442" t="s">
        <v>207</v>
      </c>
      <c r="CW231" s="451" t="s">
        <v>207</v>
      </c>
      <c r="CX231" s="452"/>
      <c r="CY231" s="449" t="s">
        <v>207</v>
      </c>
      <c r="CZ231" s="453" t="s">
        <v>207</v>
      </c>
      <c r="DA231" s="450">
        <v>2023</v>
      </c>
      <c r="DB231" s="442"/>
      <c r="DC231" s="451" t="s">
        <v>207</v>
      </c>
      <c r="DD231" s="442" t="s">
        <v>207</v>
      </c>
      <c r="DE231" s="451" t="s">
        <v>207</v>
      </c>
      <c r="DF231" s="452"/>
      <c r="DG231" s="449" t="s">
        <v>207</v>
      </c>
      <c r="DH231" s="453" t="s">
        <v>207</v>
      </c>
      <c r="DI231" s="454" t="s">
        <v>207</v>
      </c>
      <c r="DJ231" s="465" t="s">
        <v>207</v>
      </c>
      <c r="DK231" s="455" t="s">
        <v>207</v>
      </c>
      <c r="DL231" s="456"/>
    </row>
    <row r="232" spans="1:116">
      <c r="A232" s="458" t="s">
        <v>2586</v>
      </c>
      <c r="B232" s="459" t="s">
        <v>2587</v>
      </c>
      <c r="C232" s="434">
        <v>2019</v>
      </c>
      <c r="D232" s="434" t="s">
        <v>716</v>
      </c>
      <c r="E232" s="460">
        <v>1086304</v>
      </c>
      <c r="F232" s="435">
        <v>1086304</v>
      </c>
      <c r="G232" s="436">
        <v>44771</v>
      </c>
      <c r="H232" s="461" t="s">
        <v>2588</v>
      </c>
      <c r="I232" s="462" t="s">
        <v>2587</v>
      </c>
      <c r="J232" s="463" t="s">
        <v>2589</v>
      </c>
      <c r="K232" s="464" t="s">
        <v>2587</v>
      </c>
      <c r="L232" s="462" t="s">
        <v>2590</v>
      </c>
      <c r="M232" s="463" t="s">
        <v>2088</v>
      </c>
      <c r="N232" s="461" t="s">
        <v>99</v>
      </c>
      <c r="O232" s="463" t="s">
        <v>100</v>
      </c>
      <c r="P232" s="437" t="s">
        <v>719</v>
      </c>
      <c r="Q232" s="438"/>
      <c r="R232" s="438"/>
      <c r="S232" s="439"/>
      <c r="T232" s="440">
        <v>6845.2514615324944</v>
      </c>
      <c r="U232" s="441">
        <v>303</v>
      </c>
      <c r="V232" s="441">
        <v>2</v>
      </c>
      <c r="W232" s="442"/>
      <c r="X232" s="443">
        <v>2019</v>
      </c>
      <c r="Y232" s="434">
        <v>2021</v>
      </c>
      <c r="Z232" s="444">
        <v>2021</v>
      </c>
      <c r="AA232" s="445"/>
      <c r="AB232" s="463"/>
      <c r="AC232" s="446" t="s">
        <v>705</v>
      </c>
      <c r="AD232" s="462" t="s">
        <v>2591</v>
      </c>
      <c r="AE232" s="462" t="s">
        <v>2592</v>
      </c>
      <c r="AF232" s="463" t="s">
        <v>2593</v>
      </c>
      <c r="AG232" s="446"/>
      <c r="AH232" s="463"/>
      <c r="AI232" s="447">
        <v>2018</v>
      </c>
      <c r="AJ232" s="441">
        <v>12587</v>
      </c>
      <c r="AK232" s="441">
        <v>12300</v>
      </c>
      <c r="AL232" s="448"/>
      <c r="AM232" s="449"/>
      <c r="AN232" s="450">
        <v>2021</v>
      </c>
      <c r="AO232" s="442">
        <v>12209.39</v>
      </c>
      <c r="AP232" s="451">
        <v>3</v>
      </c>
      <c r="AQ232" s="442">
        <v>11931</v>
      </c>
      <c r="AR232" s="451">
        <v>3</v>
      </c>
      <c r="AS232" s="452"/>
      <c r="AT232" s="449"/>
      <c r="AU232" s="453"/>
      <c r="AV232" s="450">
        <v>2019</v>
      </c>
      <c r="AW232" s="442">
        <v>12602</v>
      </c>
      <c r="AX232" s="451">
        <v>-0.12</v>
      </c>
      <c r="AY232" s="442">
        <v>12202</v>
      </c>
      <c r="AZ232" s="451">
        <v>0.79</v>
      </c>
      <c r="BA232" s="452"/>
      <c r="BB232" s="449" t="s">
        <v>207</v>
      </c>
      <c r="BC232" s="453" t="s">
        <v>207</v>
      </c>
      <c r="BD232" s="450">
        <v>2020</v>
      </c>
      <c r="BE232" s="442">
        <v>13367</v>
      </c>
      <c r="BF232" s="451">
        <v>-6.2</v>
      </c>
      <c r="BG232" s="442">
        <v>12526</v>
      </c>
      <c r="BH232" s="451">
        <v>-1.84</v>
      </c>
      <c r="BI232" s="452"/>
      <c r="BJ232" s="449" t="s">
        <v>207</v>
      </c>
      <c r="BK232" s="453" t="s">
        <v>207</v>
      </c>
      <c r="BL232" s="450">
        <v>2021</v>
      </c>
      <c r="BM232" s="442">
        <v>11399</v>
      </c>
      <c r="BN232" s="451">
        <v>9.43</v>
      </c>
      <c r="BO232" s="442">
        <v>11568</v>
      </c>
      <c r="BP232" s="451">
        <v>5.95</v>
      </c>
      <c r="BQ232" s="452"/>
      <c r="BR232" s="449" t="s">
        <v>207</v>
      </c>
      <c r="BS232" s="453" t="s">
        <v>207</v>
      </c>
      <c r="BT232" s="454" t="s">
        <v>723</v>
      </c>
      <c r="BU232" s="465" t="s">
        <v>765</v>
      </c>
      <c r="BV232" s="455" t="s">
        <v>712</v>
      </c>
      <c r="BW232" s="456" t="s">
        <v>2594</v>
      </c>
      <c r="BX232" s="457">
        <v>2018</v>
      </c>
      <c r="BY232" s="441"/>
      <c r="BZ232" s="441"/>
      <c r="CA232" s="448"/>
      <c r="CB232" s="449"/>
      <c r="CC232" s="450">
        <v>2021</v>
      </c>
      <c r="CD232" s="442"/>
      <c r="CE232" s="451" t="s">
        <v>207</v>
      </c>
      <c r="CF232" s="442"/>
      <c r="CG232" s="451" t="s">
        <v>207</v>
      </c>
      <c r="CH232" s="452"/>
      <c r="CI232" s="449" t="s">
        <v>207</v>
      </c>
      <c r="CJ232" s="453"/>
      <c r="CK232" s="450">
        <v>2019</v>
      </c>
      <c r="CL232" s="442"/>
      <c r="CM232" s="451" t="s">
        <v>207</v>
      </c>
      <c r="CN232" s="442" t="s">
        <v>207</v>
      </c>
      <c r="CO232" s="451" t="s">
        <v>207</v>
      </c>
      <c r="CP232" s="452"/>
      <c r="CQ232" s="449" t="s">
        <v>207</v>
      </c>
      <c r="CR232" s="453" t="s">
        <v>207</v>
      </c>
      <c r="CS232" s="450">
        <v>2020</v>
      </c>
      <c r="CT232" s="442"/>
      <c r="CU232" s="451" t="s">
        <v>207</v>
      </c>
      <c r="CV232" s="442" t="s">
        <v>207</v>
      </c>
      <c r="CW232" s="451" t="s">
        <v>207</v>
      </c>
      <c r="CX232" s="452"/>
      <c r="CY232" s="449" t="s">
        <v>207</v>
      </c>
      <c r="CZ232" s="453" t="s">
        <v>207</v>
      </c>
      <c r="DA232" s="450">
        <v>2021</v>
      </c>
      <c r="DB232" s="442"/>
      <c r="DC232" s="451" t="s">
        <v>207</v>
      </c>
      <c r="DD232" s="442" t="s">
        <v>207</v>
      </c>
      <c r="DE232" s="451" t="s">
        <v>207</v>
      </c>
      <c r="DF232" s="452"/>
      <c r="DG232" s="449" t="s">
        <v>207</v>
      </c>
      <c r="DH232" s="453" t="s">
        <v>207</v>
      </c>
      <c r="DI232" s="454" t="s">
        <v>207</v>
      </c>
      <c r="DJ232" s="465" t="s">
        <v>207</v>
      </c>
      <c r="DK232" s="455" t="s">
        <v>207</v>
      </c>
      <c r="DL232" s="456"/>
    </row>
    <row r="233" spans="1:116">
      <c r="A233" s="458" t="s">
        <v>2595</v>
      </c>
      <c r="B233" s="459" t="s">
        <v>2596</v>
      </c>
      <c r="C233" s="434">
        <v>2019</v>
      </c>
      <c r="D233" s="434" t="s">
        <v>716</v>
      </c>
      <c r="E233" s="460">
        <v>1037305</v>
      </c>
      <c r="F233" s="435">
        <v>1037305</v>
      </c>
      <c r="G233" s="436">
        <v>44771</v>
      </c>
      <c r="H233" s="461" t="s">
        <v>2597</v>
      </c>
      <c r="I233" s="462" t="s">
        <v>2596</v>
      </c>
      <c r="J233" s="463" t="s">
        <v>2598</v>
      </c>
      <c r="K233" s="464" t="s">
        <v>2596</v>
      </c>
      <c r="L233" s="462" t="s">
        <v>2599</v>
      </c>
      <c r="M233" s="463" t="s">
        <v>2600</v>
      </c>
      <c r="N233" s="461" t="s">
        <v>42</v>
      </c>
      <c r="O233" s="463" t="s">
        <v>43</v>
      </c>
      <c r="P233" s="437" t="s">
        <v>719</v>
      </c>
      <c r="Q233" s="438"/>
      <c r="R233" s="438"/>
      <c r="S233" s="439"/>
      <c r="T233" s="440">
        <v>23905.091148610063</v>
      </c>
      <c r="U233" s="441">
        <v>105</v>
      </c>
      <c r="V233" s="441">
        <v>17</v>
      </c>
      <c r="W233" s="442"/>
      <c r="X233" s="443">
        <v>2019</v>
      </c>
      <c r="Y233" s="434">
        <v>2021</v>
      </c>
      <c r="Z233" s="444">
        <v>2021</v>
      </c>
      <c r="AA233" s="445" t="s">
        <v>705</v>
      </c>
      <c r="AB233" s="463" t="s">
        <v>2601</v>
      </c>
      <c r="AC233" s="446"/>
      <c r="AD233" s="462"/>
      <c r="AE233" s="462"/>
      <c r="AF233" s="463"/>
      <c r="AG233" s="446"/>
      <c r="AH233" s="463"/>
      <c r="AI233" s="447">
        <v>2018</v>
      </c>
      <c r="AJ233" s="441">
        <v>43296</v>
      </c>
      <c r="AK233" s="441">
        <v>42851</v>
      </c>
      <c r="AL233" s="448"/>
      <c r="AM233" s="449"/>
      <c r="AN233" s="450">
        <v>2021</v>
      </c>
      <c r="AO233" s="442">
        <v>43038</v>
      </c>
      <c r="AP233" s="451">
        <v>0.59</v>
      </c>
      <c r="AQ233" s="442">
        <v>42508</v>
      </c>
      <c r="AR233" s="451">
        <v>0.8</v>
      </c>
      <c r="AS233" s="452"/>
      <c r="AT233" s="449"/>
      <c r="AU233" s="453"/>
      <c r="AV233" s="450">
        <v>2019</v>
      </c>
      <c r="AW233" s="442">
        <v>42580</v>
      </c>
      <c r="AX233" s="451">
        <v>1.65</v>
      </c>
      <c r="AY233" s="442">
        <v>41858</v>
      </c>
      <c r="AZ233" s="451">
        <v>2.31</v>
      </c>
      <c r="BA233" s="452"/>
      <c r="BB233" s="449" t="s">
        <v>207</v>
      </c>
      <c r="BC233" s="453" t="s">
        <v>207</v>
      </c>
      <c r="BD233" s="450">
        <v>2020</v>
      </c>
      <c r="BE233" s="442">
        <v>42059</v>
      </c>
      <c r="BF233" s="451">
        <v>2.85</v>
      </c>
      <c r="BG233" s="442">
        <v>38981</v>
      </c>
      <c r="BH233" s="451">
        <v>9.0299999999999994</v>
      </c>
      <c r="BI233" s="452"/>
      <c r="BJ233" s="449" t="s">
        <v>207</v>
      </c>
      <c r="BK233" s="453" t="s">
        <v>207</v>
      </c>
      <c r="BL233" s="450">
        <v>2021</v>
      </c>
      <c r="BM233" s="442">
        <v>34829</v>
      </c>
      <c r="BN233" s="451">
        <v>19.55</v>
      </c>
      <c r="BO233" s="442">
        <v>35913</v>
      </c>
      <c r="BP233" s="451">
        <v>16.190000000000001</v>
      </c>
      <c r="BQ233" s="452"/>
      <c r="BR233" s="449" t="s">
        <v>207</v>
      </c>
      <c r="BS233" s="453" t="s">
        <v>207</v>
      </c>
      <c r="BT233" s="454" t="s">
        <v>723</v>
      </c>
      <c r="BU233" s="465" t="s">
        <v>765</v>
      </c>
      <c r="BV233" s="455" t="s">
        <v>724</v>
      </c>
      <c r="BW233" s="456"/>
      <c r="BX233" s="457">
        <v>2018</v>
      </c>
      <c r="BY233" s="441"/>
      <c r="BZ233" s="441"/>
      <c r="CA233" s="448"/>
      <c r="CB233" s="449"/>
      <c r="CC233" s="450">
        <v>2021</v>
      </c>
      <c r="CD233" s="442"/>
      <c r="CE233" s="451" t="s">
        <v>207</v>
      </c>
      <c r="CF233" s="442"/>
      <c r="CG233" s="451" t="s">
        <v>207</v>
      </c>
      <c r="CH233" s="452"/>
      <c r="CI233" s="449" t="s">
        <v>207</v>
      </c>
      <c r="CJ233" s="453"/>
      <c r="CK233" s="450">
        <v>2019</v>
      </c>
      <c r="CL233" s="442"/>
      <c r="CM233" s="451" t="s">
        <v>207</v>
      </c>
      <c r="CN233" s="442" t="s">
        <v>207</v>
      </c>
      <c r="CO233" s="451" t="s">
        <v>207</v>
      </c>
      <c r="CP233" s="452"/>
      <c r="CQ233" s="449" t="s">
        <v>207</v>
      </c>
      <c r="CR233" s="453" t="s">
        <v>207</v>
      </c>
      <c r="CS233" s="450">
        <v>2020</v>
      </c>
      <c r="CT233" s="442"/>
      <c r="CU233" s="451" t="s">
        <v>207</v>
      </c>
      <c r="CV233" s="442" t="s">
        <v>207</v>
      </c>
      <c r="CW233" s="451" t="s">
        <v>207</v>
      </c>
      <c r="CX233" s="452"/>
      <c r="CY233" s="449" t="s">
        <v>207</v>
      </c>
      <c r="CZ233" s="453" t="s">
        <v>207</v>
      </c>
      <c r="DA233" s="450">
        <v>2021</v>
      </c>
      <c r="DB233" s="442"/>
      <c r="DC233" s="451" t="s">
        <v>207</v>
      </c>
      <c r="DD233" s="442" t="s">
        <v>207</v>
      </c>
      <c r="DE233" s="451" t="s">
        <v>207</v>
      </c>
      <c r="DF233" s="452"/>
      <c r="DG233" s="449" t="s">
        <v>207</v>
      </c>
      <c r="DH233" s="453" t="s">
        <v>207</v>
      </c>
      <c r="DI233" s="454" t="s">
        <v>207</v>
      </c>
      <c r="DJ233" s="465" t="s">
        <v>207</v>
      </c>
      <c r="DK233" s="455" t="s">
        <v>207</v>
      </c>
      <c r="DL233" s="456"/>
    </row>
    <row r="234" spans="1:116">
      <c r="A234" s="458" t="s">
        <v>2602</v>
      </c>
      <c r="B234" s="459" t="s">
        <v>2603</v>
      </c>
      <c r="C234" s="434">
        <v>2019</v>
      </c>
      <c r="D234" s="434" t="s">
        <v>716</v>
      </c>
      <c r="E234" s="460">
        <v>1081306</v>
      </c>
      <c r="F234" s="435">
        <v>1081306</v>
      </c>
      <c r="G234" s="436">
        <v>44874</v>
      </c>
      <c r="H234" s="461" t="s">
        <v>2604</v>
      </c>
      <c r="I234" s="462" t="s">
        <v>2605</v>
      </c>
      <c r="J234" s="463" t="s">
        <v>2606</v>
      </c>
      <c r="K234" s="464" t="s">
        <v>2603</v>
      </c>
      <c r="L234" s="462" t="s">
        <v>2607</v>
      </c>
      <c r="M234" s="463" t="s">
        <v>2608</v>
      </c>
      <c r="N234" s="461" t="s">
        <v>93</v>
      </c>
      <c r="O234" s="463" t="s">
        <v>94</v>
      </c>
      <c r="P234" s="437" t="s">
        <v>719</v>
      </c>
      <c r="Q234" s="438"/>
      <c r="R234" s="438"/>
      <c r="S234" s="439"/>
      <c r="T234" s="440">
        <v>3630</v>
      </c>
      <c r="U234" s="441">
        <v>3</v>
      </c>
      <c r="V234" s="441">
        <v>2</v>
      </c>
      <c r="W234" s="442"/>
      <c r="X234" s="443">
        <v>2019</v>
      </c>
      <c r="Y234" s="434">
        <v>2021</v>
      </c>
      <c r="Z234" s="444">
        <v>2021</v>
      </c>
      <c r="AA234" s="445"/>
      <c r="AB234" s="463"/>
      <c r="AC234" s="446" t="s">
        <v>705</v>
      </c>
      <c r="AD234" s="462" t="s">
        <v>2609</v>
      </c>
      <c r="AE234" s="462" t="s">
        <v>2608</v>
      </c>
      <c r="AF234" s="463" t="s">
        <v>1213</v>
      </c>
      <c r="AG234" s="446"/>
      <c r="AH234" s="463"/>
      <c r="AI234" s="447">
        <v>2018</v>
      </c>
      <c r="AJ234" s="441">
        <v>7497</v>
      </c>
      <c r="AK234" s="441">
        <v>7332</v>
      </c>
      <c r="AL234" s="448">
        <v>47.15</v>
      </c>
      <c r="AM234" s="449" t="s">
        <v>764</v>
      </c>
      <c r="AN234" s="450">
        <v>2021</v>
      </c>
      <c r="AO234" s="442">
        <v>7400</v>
      </c>
      <c r="AP234" s="451">
        <v>1.29</v>
      </c>
      <c r="AQ234" s="442">
        <v>7300</v>
      </c>
      <c r="AR234" s="451">
        <v>0.43</v>
      </c>
      <c r="AS234" s="452">
        <v>46.25</v>
      </c>
      <c r="AT234" s="449" t="s">
        <v>764</v>
      </c>
      <c r="AU234" s="453">
        <v>1.9</v>
      </c>
      <c r="AV234" s="450">
        <v>2019</v>
      </c>
      <c r="AW234" s="442">
        <v>7086</v>
      </c>
      <c r="AX234" s="451">
        <v>5.48</v>
      </c>
      <c r="AY234" s="442">
        <v>6841</v>
      </c>
      <c r="AZ234" s="451">
        <v>6.69</v>
      </c>
      <c r="BA234" s="452">
        <v>44.57</v>
      </c>
      <c r="BB234" s="449" t="s">
        <v>764</v>
      </c>
      <c r="BC234" s="453">
        <v>5.47</v>
      </c>
      <c r="BD234" s="450">
        <v>2020</v>
      </c>
      <c r="BE234" s="442">
        <v>6493</v>
      </c>
      <c r="BF234" s="451">
        <v>13.39</v>
      </c>
      <c r="BG234" s="442">
        <v>7455</v>
      </c>
      <c r="BH234" s="451">
        <v>-1.68</v>
      </c>
      <c r="BI234" s="452">
        <v>40.840000000000003</v>
      </c>
      <c r="BJ234" s="449" t="s">
        <v>764</v>
      </c>
      <c r="BK234" s="453">
        <v>13.38</v>
      </c>
      <c r="BL234" s="450">
        <v>2021</v>
      </c>
      <c r="BM234" s="442">
        <v>7044</v>
      </c>
      <c r="BN234" s="451">
        <v>6.04</v>
      </c>
      <c r="BO234" s="442">
        <v>6158</v>
      </c>
      <c r="BP234" s="451">
        <v>16.010000000000002</v>
      </c>
      <c r="BQ234" s="452">
        <v>44.3</v>
      </c>
      <c r="BR234" s="449" t="s">
        <v>764</v>
      </c>
      <c r="BS234" s="453">
        <v>6.04</v>
      </c>
      <c r="BT234" s="454" t="s">
        <v>723</v>
      </c>
      <c r="BU234" s="465" t="s">
        <v>765</v>
      </c>
      <c r="BV234" s="455" t="s">
        <v>733</v>
      </c>
      <c r="BW234" s="456"/>
      <c r="BX234" s="457">
        <v>2018</v>
      </c>
      <c r="BY234" s="441"/>
      <c r="BZ234" s="441"/>
      <c r="CA234" s="448"/>
      <c r="CB234" s="449"/>
      <c r="CC234" s="450">
        <v>2021</v>
      </c>
      <c r="CD234" s="442"/>
      <c r="CE234" s="451" t="s">
        <v>207</v>
      </c>
      <c r="CF234" s="442"/>
      <c r="CG234" s="451" t="s">
        <v>207</v>
      </c>
      <c r="CH234" s="452"/>
      <c r="CI234" s="449" t="s">
        <v>207</v>
      </c>
      <c r="CJ234" s="453"/>
      <c r="CK234" s="450">
        <v>2019</v>
      </c>
      <c r="CL234" s="442"/>
      <c r="CM234" s="451" t="s">
        <v>207</v>
      </c>
      <c r="CN234" s="442" t="s">
        <v>207</v>
      </c>
      <c r="CO234" s="451" t="s">
        <v>207</v>
      </c>
      <c r="CP234" s="452"/>
      <c r="CQ234" s="449" t="s">
        <v>207</v>
      </c>
      <c r="CR234" s="453" t="s">
        <v>207</v>
      </c>
      <c r="CS234" s="450">
        <v>2020</v>
      </c>
      <c r="CT234" s="442"/>
      <c r="CU234" s="451" t="s">
        <v>207</v>
      </c>
      <c r="CV234" s="442" t="s">
        <v>207</v>
      </c>
      <c r="CW234" s="451" t="s">
        <v>207</v>
      </c>
      <c r="CX234" s="452"/>
      <c r="CY234" s="449" t="s">
        <v>207</v>
      </c>
      <c r="CZ234" s="453" t="s">
        <v>207</v>
      </c>
      <c r="DA234" s="450">
        <v>2021</v>
      </c>
      <c r="DB234" s="442"/>
      <c r="DC234" s="451" t="s">
        <v>207</v>
      </c>
      <c r="DD234" s="442" t="s">
        <v>207</v>
      </c>
      <c r="DE234" s="451" t="s">
        <v>207</v>
      </c>
      <c r="DF234" s="452"/>
      <c r="DG234" s="449" t="s">
        <v>207</v>
      </c>
      <c r="DH234" s="453" t="s">
        <v>207</v>
      </c>
      <c r="DI234" s="454" t="s">
        <v>207</v>
      </c>
      <c r="DJ234" s="465" t="s">
        <v>207</v>
      </c>
      <c r="DK234" s="455" t="s">
        <v>207</v>
      </c>
      <c r="DL234" s="456"/>
    </row>
    <row r="235" spans="1:116">
      <c r="A235" s="458" t="s">
        <v>2610</v>
      </c>
      <c r="B235" s="459" t="s">
        <v>2611</v>
      </c>
      <c r="C235" s="434">
        <v>2019</v>
      </c>
      <c r="D235" s="434" t="s">
        <v>716</v>
      </c>
      <c r="E235" s="460">
        <v>1017307</v>
      </c>
      <c r="F235" s="435">
        <v>1017307</v>
      </c>
      <c r="G235" s="436">
        <v>44770</v>
      </c>
      <c r="H235" s="461" t="s">
        <v>2612</v>
      </c>
      <c r="I235" s="462" t="s">
        <v>2611</v>
      </c>
      <c r="J235" s="463" t="s">
        <v>2613</v>
      </c>
      <c r="K235" s="464" t="s">
        <v>2611</v>
      </c>
      <c r="L235" s="462" t="s">
        <v>2614</v>
      </c>
      <c r="M235" s="463" t="s">
        <v>2612</v>
      </c>
      <c r="N235" s="461" t="s">
        <v>12</v>
      </c>
      <c r="O235" s="463" t="s">
        <v>21</v>
      </c>
      <c r="P235" s="437" t="s">
        <v>719</v>
      </c>
      <c r="Q235" s="438"/>
      <c r="R235" s="438"/>
      <c r="S235" s="439"/>
      <c r="T235" s="440">
        <v>1905.8372280000001</v>
      </c>
      <c r="U235" s="441">
        <v>1</v>
      </c>
      <c r="V235" s="441">
        <v>1</v>
      </c>
      <c r="W235" s="442"/>
      <c r="X235" s="443">
        <v>2019</v>
      </c>
      <c r="Y235" s="434">
        <v>2021</v>
      </c>
      <c r="Z235" s="444">
        <v>2021</v>
      </c>
      <c r="AA235" s="445"/>
      <c r="AB235" s="463"/>
      <c r="AC235" s="446" t="s">
        <v>705</v>
      </c>
      <c r="AD235" s="462" t="s">
        <v>2615</v>
      </c>
      <c r="AE235" s="462" t="s">
        <v>2616</v>
      </c>
      <c r="AF235" s="463" t="s">
        <v>2617</v>
      </c>
      <c r="AG235" s="446"/>
      <c r="AH235" s="463"/>
      <c r="AI235" s="447">
        <v>2018</v>
      </c>
      <c r="AJ235" s="441">
        <v>3980</v>
      </c>
      <c r="AK235" s="441">
        <v>3954</v>
      </c>
      <c r="AL235" s="448"/>
      <c r="AM235" s="449"/>
      <c r="AN235" s="450">
        <v>2021</v>
      </c>
      <c r="AO235" s="442">
        <v>3741.2</v>
      </c>
      <c r="AP235" s="451">
        <v>6</v>
      </c>
      <c r="AQ235" s="442">
        <v>3715.2</v>
      </c>
      <c r="AR235" s="451">
        <v>6.03</v>
      </c>
      <c r="AS235" s="452"/>
      <c r="AT235" s="449"/>
      <c r="AU235" s="453"/>
      <c r="AV235" s="450">
        <v>2019</v>
      </c>
      <c r="AW235" s="442">
        <v>4014</v>
      </c>
      <c r="AX235" s="451">
        <v>-0.86</v>
      </c>
      <c r="AY235" s="442">
        <v>3961</v>
      </c>
      <c r="AZ235" s="451">
        <v>-0.18</v>
      </c>
      <c r="BA235" s="452"/>
      <c r="BB235" s="449" t="s">
        <v>207</v>
      </c>
      <c r="BC235" s="453" t="s">
        <v>207</v>
      </c>
      <c r="BD235" s="450">
        <v>2020</v>
      </c>
      <c r="BE235" s="442">
        <v>3935</v>
      </c>
      <c r="BF235" s="451">
        <v>1.1299999999999999</v>
      </c>
      <c r="BG235" s="442">
        <v>3836</v>
      </c>
      <c r="BH235" s="451">
        <v>2.98</v>
      </c>
      <c r="BI235" s="452"/>
      <c r="BJ235" s="449" t="s">
        <v>207</v>
      </c>
      <c r="BK235" s="453" t="s">
        <v>207</v>
      </c>
      <c r="BL235" s="450">
        <v>2021</v>
      </c>
      <c r="BM235" s="442">
        <v>3642</v>
      </c>
      <c r="BN235" s="451">
        <v>8.49</v>
      </c>
      <c r="BO235" s="442">
        <v>3679</v>
      </c>
      <c r="BP235" s="451">
        <v>6.95</v>
      </c>
      <c r="BQ235" s="452"/>
      <c r="BR235" s="449" t="s">
        <v>207</v>
      </c>
      <c r="BS235" s="453" t="s">
        <v>207</v>
      </c>
      <c r="BT235" s="454" t="s">
        <v>723</v>
      </c>
      <c r="BU235" s="465" t="s">
        <v>765</v>
      </c>
      <c r="BV235" s="455" t="s">
        <v>712</v>
      </c>
      <c r="BW235" s="456" t="s">
        <v>2618</v>
      </c>
      <c r="BX235" s="457">
        <v>2018</v>
      </c>
      <c r="BY235" s="441"/>
      <c r="BZ235" s="441"/>
      <c r="CA235" s="448"/>
      <c r="CB235" s="449"/>
      <c r="CC235" s="450">
        <v>2021</v>
      </c>
      <c r="CD235" s="442"/>
      <c r="CE235" s="451" t="s">
        <v>207</v>
      </c>
      <c r="CF235" s="442"/>
      <c r="CG235" s="451" t="s">
        <v>207</v>
      </c>
      <c r="CH235" s="452"/>
      <c r="CI235" s="449" t="s">
        <v>207</v>
      </c>
      <c r="CJ235" s="453"/>
      <c r="CK235" s="450">
        <v>2019</v>
      </c>
      <c r="CL235" s="442"/>
      <c r="CM235" s="451" t="s">
        <v>207</v>
      </c>
      <c r="CN235" s="442" t="s">
        <v>207</v>
      </c>
      <c r="CO235" s="451" t="s">
        <v>207</v>
      </c>
      <c r="CP235" s="452"/>
      <c r="CQ235" s="449" t="s">
        <v>207</v>
      </c>
      <c r="CR235" s="453" t="s">
        <v>207</v>
      </c>
      <c r="CS235" s="450">
        <v>2020</v>
      </c>
      <c r="CT235" s="442"/>
      <c r="CU235" s="451" t="s">
        <v>207</v>
      </c>
      <c r="CV235" s="442" t="s">
        <v>207</v>
      </c>
      <c r="CW235" s="451" t="s">
        <v>207</v>
      </c>
      <c r="CX235" s="452"/>
      <c r="CY235" s="449" t="s">
        <v>207</v>
      </c>
      <c r="CZ235" s="453" t="s">
        <v>207</v>
      </c>
      <c r="DA235" s="450">
        <v>2021</v>
      </c>
      <c r="DB235" s="442"/>
      <c r="DC235" s="451" t="s">
        <v>207</v>
      </c>
      <c r="DD235" s="442" t="s">
        <v>207</v>
      </c>
      <c r="DE235" s="451" t="s">
        <v>207</v>
      </c>
      <c r="DF235" s="452"/>
      <c r="DG235" s="449" t="s">
        <v>207</v>
      </c>
      <c r="DH235" s="453" t="s">
        <v>207</v>
      </c>
      <c r="DI235" s="454" t="s">
        <v>207</v>
      </c>
      <c r="DJ235" s="465" t="s">
        <v>207</v>
      </c>
      <c r="DK235" s="455" t="s">
        <v>207</v>
      </c>
      <c r="DL235" s="456"/>
    </row>
    <row r="236" spans="1:116">
      <c r="A236" s="458" t="s">
        <v>2619</v>
      </c>
      <c r="B236" s="459" t="s">
        <v>2620</v>
      </c>
      <c r="C236" s="434">
        <v>2019</v>
      </c>
      <c r="D236" s="434" t="s">
        <v>716</v>
      </c>
      <c r="E236" s="460">
        <v>1097310</v>
      </c>
      <c r="F236" s="435">
        <v>1097310</v>
      </c>
      <c r="G236" s="436">
        <v>44750</v>
      </c>
      <c r="H236" s="461" t="s">
        <v>2621</v>
      </c>
      <c r="I236" s="462" t="s">
        <v>2620</v>
      </c>
      <c r="J236" s="463" t="s">
        <v>2622</v>
      </c>
      <c r="K236" s="464" t="s">
        <v>2620</v>
      </c>
      <c r="L236" s="462" t="s">
        <v>2622</v>
      </c>
      <c r="M236" s="463" t="s">
        <v>2621</v>
      </c>
      <c r="N236" s="461" t="s">
        <v>112</v>
      </c>
      <c r="O236" s="463" t="s">
        <v>113</v>
      </c>
      <c r="P236" s="437" t="s">
        <v>719</v>
      </c>
      <c r="Q236" s="438"/>
      <c r="R236" s="438"/>
      <c r="S236" s="439"/>
      <c r="T236" s="440">
        <v>2871</v>
      </c>
      <c r="U236" s="441">
        <v>19</v>
      </c>
      <c r="V236" s="441">
        <v>1</v>
      </c>
      <c r="W236" s="442"/>
      <c r="X236" s="443">
        <v>2019</v>
      </c>
      <c r="Y236" s="434">
        <v>2021</v>
      </c>
      <c r="Z236" s="444">
        <v>2021</v>
      </c>
      <c r="AA236" s="445"/>
      <c r="AB236" s="463"/>
      <c r="AC236" s="446" t="s">
        <v>705</v>
      </c>
      <c r="AD236" s="462" t="s">
        <v>2623</v>
      </c>
      <c r="AE236" s="462" t="s">
        <v>2621</v>
      </c>
      <c r="AF236" s="463" t="s">
        <v>2624</v>
      </c>
      <c r="AG236" s="446"/>
      <c r="AH236" s="463"/>
      <c r="AI236" s="447">
        <v>2018</v>
      </c>
      <c r="AJ236" s="441">
        <v>5411</v>
      </c>
      <c r="AK236" s="441">
        <v>5307</v>
      </c>
      <c r="AL236" s="448"/>
      <c r="AM236" s="449"/>
      <c r="AN236" s="450">
        <v>2021</v>
      </c>
      <c r="AO236" s="442">
        <v>4884</v>
      </c>
      <c r="AP236" s="451">
        <v>9.73</v>
      </c>
      <c r="AQ236" s="442">
        <v>4792</v>
      </c>
      <c r="AR236" s="451">
        <v>9.6999999999999993</v>
      </c>
      <c r="AS236" s="452"/>
      <c r="AT236" s="449"/>
      <c r="AU236" s="453"/>
      <c r="AV236" s="450">
        <v>2019</v>
      </c>
      <c r="AW236" s="442">
        <v>5181</v>
      </c>
      <c r="AX236" s="451">
        <v>4.25</v>
      </c>
      <c r="AY236" s="442">
        <v>5144</v>
      </c>
      <c r="AZ236" s="451">
        <v>3.07</v>
      </c>
      <c r="BA236" s="452"/>
      <c r="BB236" s="449" t="s">
        <v>207</v>
      </c>
      <c r="BC236" s="453" t="s">
        <v>207</v>
      </c>
      <c r="BD236" s="450">
        <v>2020</v>
      </c>
      <c r="BE236" s="442">
        <v>5499</v>
      </c>
      <c r="BF236" s="451">
        <v>-1.63</v>
      </c>
      <c r="BG236" s="442">
        <v>5223</v>
      </c>
      <c r="BH236" s="451">
        <v>1.58</v>
      </c>
      <c r="BI236" s="452"/>
      <c r="BJ236" s="449" t="s">
        <v>207</v>
      </c>
      <c r="BK236" s="453" t="s">
        <v>207</v>
      </c>
      <c r="BL236" s="450">
        <v>2021</v>
      </c>
      <c r="BM236" s="442">
        <v>5238</v>
      </c>
      <c r="BN236" s="451">
        <v>3.19</v>
      </c>
      <c r="BO236" s="442">
        <v>5225</v>
      </c>
      <c r="BP236" s="451">
        <v>1.54</v>
      </c>
      <c r="BQ236" s="452"/>
      <c r="BR236" s="449" t="s">
        <v>207</v>
      </c>
      <c r="BS236" s="453" t="s">
        <v>207</v>
      </c>
      <c r="BT236" s="454" t="s">
        <v>710</v>
      </c>
      <c r="BU236" s="465" t="s">
        <v>765</v>
      </c>
      <c r="BV236" s="455" t="s">
        <v>724</v>
      </c>
      <c r="BW236" s="456" t="s">
        <v>2625</v>
      </c>
      <c r="BX236" s="457">
        <v>2018</v>
      </c>
      <c r="BY236" s="441"/>
      <c r="BZ236" s="441"/>
      <c r="CA236" s="448"/>
      <c r="CB236" s="449"/>
      <c r="CC236" s="450">
        <v>2021</v>
      </c>
      <c r="CD236" s="442"/>
      <c r="CE236" s="451" t="s">
        <v>207</v>
      </c>
      <c r="CF236" s="442"/>
      <c r="CG236" s="451" t="s">
        <v>207</v>
      </c>
      <c r="CH236" s="452"/>
      <c r="CI236" s="449" t="s">
        <v>207</v>
      </c>
      <c r="CJ236" s="453"/>
      <c r="CK236" s="450">
        <v>2019</v>
      </c>
      <c r="CL236" s="442"/>
      <c r="CM236" s="451" t="s">
        <v>207</v>
      </c>
      <c r="CN236" s="442" t="s">
        <v>207</v>
      </c>
      <c r="CO236" s="451" t="s">
        <v>207</v>
      </c>
      <c r="CP236" s="452"/>
      <c r="CQ236" s="449" t="s">
        <v>207</v>
      </c>
      <c r="CR236" s="453" t="s">
        <v>207</v>
      </c>
      <c r="CS236" s="450">
        <v>2020</v>
      </c>
      <c r="CT236" s="442"/>
      <c r="CU236" s="451" t="s">
        <v>207</v>
      </c>
      <c r="CV236" s="442" t="s">
        <v>207</v>
      </c>
      <c r="CW236" s="451" t="s">
        <v>207</v>
      </c>
      <c r="CX236" s="452"/>
      <c r="CY236" s="449" t="s">
        <v>207</v>
      </c>
      <c r="CZ236" s="453" t="s">
        <v>207</v>
      </c>
      <c r="DA236" s="450">
        <v>2021</v>
      </c>
      <c r="DB236" s="442"/>
      <c r="DC236" s="451" t="s">
        <v>207</v>
      </c>
      <c r="DD236" s="442" t="s">
        <v>207</v>
      </c>
      <c r="DE236" s="451" t="s">
        <v>207</v>
      </c>
      <c r="DF236" s="452"/>
      <c r="DG236" s="449" t="s">
        <v>207</v>
      </c>
      <c r="DH236" s="453" t="s">
        <v>207</v>
      </c>
      <c r="DI236" s="454" t="s">
        <v>207</v>
      </c>
      <c r="DJ236" s="465" t="s">
        <v>207</v>
      </c>
      <c r="DK236" s="455" t="s">
        <v>207</v>
      </c>
      <c r="DL236" s="456"/>
    </row>
    <row r="237" spans="1:116">
      <c r="A237" s="458" t="s">
        <v>2626</v>
      </c>
      <c r="B237" s="459" t="s">
        <v>2627</v>
      </c>
      <c r="C237" s="434">
        <v>2019</v>
      </c>
      <c r="D237" s="434" t="s">
        <v>716</v>
      </c>
      <c r="E237" s="460">
        <v>1097311</v>
      </c>
      <c r="F237" s="435">
        <v>1097311</v>
      </c>
      <c r="G237" s="436">
        <v>44769</v>
      </c>
      <c r="H237" s="461" t="s">
        <v>2628</v>
      </c>
      <c r="I237" s="462" t="s">
        <v>2627</v>
      </c>
      <c r="J237" s="463" t="s">
        <v>2629</v>
      </c>
      <c r="K237" s="464" t="s">
        <v>2627</v>
      </c>
      <c r="L237" s="462" t="s">
        <v>2629</v>
      </c>
      <c r="M237" s="463" t="s">
        <v>2628</v>
      </c>
      <c r="N237" s="461" t="s">
        <v>112</v>
      </c>
      <c r="O237" s="463" t="s">
        <v>113</v>
      </c>
      <c r="P237" s="437" t="s">
        <v>719</v>
      </c>
      <c r="Q237" s="438"/>
      <c r="R237" s="438"/>
      <c r="S237" s="439"/>
      <c r="T237" s="440">
        <v>2357.7304199999999</v>
      </c>
      <c r="U237" s="441">
        <v>18</v>
      </c>
      <c r="V237" s="441">
        <v>1</v>
      </c>
      <c r="W237" s="442"/>
      <c r="X237" s="443">
        <v>2019</v>
      </c>
      <c r="Y237" s="434">
        <v>2021</v>
      </c>
      <c r="Z237" s="444">
        <v>2021</v>
      </c>
      <c r="AA237" s="445"/>
      <c r="AB237" s="463"/>
      <c r="AC237" s="446" t="s">
        <v>705</v>
      </c>
      <c r="AD237" s="462" t="s">
        <v>2630</v>
      </c>
      <c r="AE237" s="462" t="s">
        <v>2628</v>
      </c>
      <c r="AF237" s="463" t="s">
        <v>2631</v>
      </c>
      <c r="AG237" s="446"/>
      <c r="AH237" s="463"/>
      <c r="AI237" s="447">
        <v>2018</v>
      </c>
      <c r="AJ237" s="441">
        <v>4576</v>
      </c>
      <c r="AK237" s="441">
        <v>4515</v>
      </c>
      <c r="AL237" s="448">
        <v>45.95</v>
      </c>
      <c r="AM237" s="449" t="s">
        <v>764</v>
      </c>
      <c r="AN237" s="450">
        <v>2021</v>
      </c>
      <c r="AO237" s="442">
        <v>4439</v>
      </c>
      <c r="AP237" s="451">
        <v>2.99</v>
      </c>
      <c r="AQ237" s="442">
        <v>4380</v>
      </c>
      <c r="AR237" s="451">
        <v>2.99</v>
      </c>
      <c r="AS237" s="452">
        <v>44.57</v>
      </c>
      <c r="AT237" s="449" t="s">
        <v>764</v>
      </c>
      <c r="AU237" s="453">
        <v>3</v>
      </c>
      <c r="AV237" s="450">
        <v>2019</v>
      </c>
      <c r="AW237" s="442">
        <v>4520</v>
      </c>
      <c r="AX237" s="451">
        <v>1.22</v>
      </c>
      <c r="AY237" s="442">
        <v>4360</v>
      </c>
      <c r="AZ237" s="451">
        <v>3.43</v>
      </c>
      <c r="BA237" s="452">
        <v>44.81</v>
      </c>
      <c r="BB237" s="449" t="s">
        <v>764</v>
      </c>
      <c r="BC237" s="453">
        <v>2.48</v>
      </c>
      <c r="BD237" s="450">
        <v>2020</v>
      </c>
      <c r="BE237" s="442">
        <v>4467</v>
      </c>
      <c r="BF237" s="451">
        <v>2.38</v>
      </c>
      <c r="BG237" s="442">
        <v>4201</v>
      </c>
      <c r="BH237" s="451">
        <v>6.95</v>
      </c>
      <c r="BI237" s="452">
        <v>44.33</v>
      </c>
      <c r="BJ237" s="449" t="s">
        <v>764</v>
      </c>
      <c r="BK237" s="453">
        <v>3.52</v>
      </c>
      <c r="BL237" s="450">
        <v>2021</v>
      </c>
      <c r="BM237" s="442">
        <v>4715</v>
      </c>
      <c r="BN237" s="451">
        <v>-3.04</v>
      </c>
      <c r="BO237" s="442">
        <v>4624</v>
      </c>
      <c r="BP237" s="451">
        <v>-2.42</v>
      </c>
      <c r="BQ237" s="452">
        <v>46.93</v>
      </c>
      <c r="BR237" s="449" t="s">
        <v>764</v>
      </c>
      <c r="BS237" s="453">
        <v>-2.14</v>
      </c>
      <c r="BT237" s="454" t="s">
        <v>710</v>
      </c>
      <c r="BU237" s="465" t="s">
        <v>765</v>
      </c>
      <c r="BV237" s="455" t="s">
        <v>712</v>
      </c>
      <c r="BW237" s="456" t="s">
        <v>2632</v>
      </c>
      <c r="BX237" s="457">
        <v>2018</v>
      </c>
      <c r="BY237" s="441"/>
      <c r="BZ237" s="441"/>
      <c r="CA237" s="448"/>
      <c r="CB237" s="449"/>
      <c r="CC237" s="450">
        <v>2021</v>
      </c>
      <c r="CD237" s="442"/>
      <c r="CE237" s="451" t="s">
        <v>207</v>
      </c>
      <c r="CF237" s="442"/>
      <c r="CG237" s="451" t="s">
        <v>207</v>
      </c>
      <c r="CH237" s="452"/>
      <c r="CI237" s="449" t="s">
        <v>207</v>
      </c>
      <c r="CJ237" s="453"/>
      <c r="CK237" s="450">
        <v>2019</v>
      </c>
      <c r="CL237" s="442"/>
      <c r="CM237" s="451" t="s">
        <v>207</v>
      </c>
      <c r="CN237" s="442" t="s">
        <v>207</v>
      </c>
      <c r="CO237" s="451" t="s">
        <v>207</v>
      </c>
      <c r="CP237" s="452"/>
      <c r="CQ237" s="449" t="s">
        <v>207</v>
      </c>
      <c r="CR237" s="453" t="s">
        <v>207</v>
      </c>
      <c r="CS237" s="450">
        <v>2020</v>
      </c>
      <c r="CT237" s="442"/>
      <c r="CU237" s="451" t="s">
        <v>207</v>
      </c>
      <c r="CV237" s="442" t="s">
        <v>207</v>
      </c>
      <c r="CW237" s="451" t="s">
        <v>207</v>
      </c>
      <c r="CX237" s="452"/>
      <c r="CY237" s="449" t="s">
        <v>207</v>
      </c>
      <c r="CZ237" s="453" t="s">
        <v>207</v>
      </c>
      <c r="DA237" s="450">
        <v>2021</v>
      </c>
      <c r="DB237" s="442"/>
      <c r="DC237" s="451" t="s">
        <v>207</v>
      </c>
      <c r="DD237" s="442" t="s">
        <v>207</v>
      </c>
      <c r="DE237" s="451" t="s">
        <v>207</v>
      </c>
      <c r="DF237" s="452"/>
      <c r="DG237" s="449" t="s">
        <v>207</v>
      </c>
      <c r="DH237" s="453" t="s">
        <v>207</v>
      </c>
      <c r="DI237" s="454" t="s">
        <v>207</v>
      </c>
      <c r="DJ237" s="465" t="s">
        <v>207</v>
      </c>
      <c r="DK237" s="455" t="s">
        <v>207</v>
      </c>
      <c r="DL237" s="456"/>
    </row>
    <row r="238" spans="1:116">
      <c r="A238" s="458" t="s">
        <v>2633</v>
      </c>
      <c r="B238" s="459" t="s">
        <v>2634</v>
      </c>
      <c r="C238" s="434">
        <v>2019</v>
      </c>
      <c r="D238" s="434" t="s">
        <v>716</v>
      </c>
      <c r="E238" s="460">
        <v>1056313</v>
      </c>
      <c r="F238" s="435">
        <v>1056313</v>
      </c>
      <c r="G238" s="436">
        <v>44749</v>
      </c>
      <c r="H238" s="461" t="s">
        <v>2635</v>
      </c>
      <c r="I238" s="462" t="s">
        <v>2634</v>
      </c>
      <c r="J238" s="463" t="s">
        <v>2636</v>
      </c>
      <c r="K238" s="464" t="s">
        <v>2634</v>
      </c>
      <c r="L238" s="462" t="s">
        <v>2636</v>
      </c>
      <c r="M238" s="463" t="s">
        <v>2635</v>
      </c>
      <c r="N238" s="461" t="s">
        <v>57</v>
      </c>
      <c r="O238" s="463" t="s">
        <v>64</v>
      </c>
      <c r="P238" s="437" t="s">
        <v>719</v>
      </c>
      <c r="Q238" s="438"/>
      <c r="R238" s="438"/>
      <c r="S238" s="439"/>
      <c r="T238" s="440">
        <v>3037</v>
      </c>
      <c r="U238" s="441">
        <v>42</v>
      </c>
      <c r="V238" s="441">
        <v>0</v>
      </c>
      <c r="W238" s="442"/>
      <c r="X238" s="443">
        <v>2019</v>
      </c>
      <c r="Y238" s="434">
        <v>2021</v>
      </c>
      <c r="Z238" s="444">
        <v>2021</v>
      </c>
      <c r="AA238" s="445"/>
      <c r="AB238" s="463"/>
      <c r="AC238" s="446" t="s">
        <v>705</v>
      </c>
      <c r="AD238" s="462" t="s">
        <v>2637</v>
      </c>
      <c r="AE238" s="462" t="s">
        <v>2635</v>
      </c>
      <c r="AF238" s="463" t="s">
        <v>2638</v>
      </c>
      <c r="AG238" s="446"/>
      <c r="AH238" s="463"/>
      <c r="AI238" s="447">
        <v>2018</v>
      </c>
      <c r="AJ238" s="441">
        <v>5831</v>
      </c>
      <c r="AK238" s="441">
        <v>5677</v>
      </c>
      <c r="AL238" s="448">
        <v>360.61</v>
      </c>
      <c r="AM238" s="449" t="s">
        <v>944</v>
      </c>
      <c r="AN238" s="450">
        <v>2021</v>
      </c>
      <c r="AO238" s="442">
        <v>5656</v>
      </c>
      <c r="AP238" s="451">
        <v>3</v>
      </c>
      <c r="AQ238" s="442">
        <v>5507</v>
      </c>
      <c r="AR238" s="451">
        <v>2.99</v>
      </c>
      <c r="AS238" s="452">
        <v>349.79</v>
      </c>
      <c r="AT238" s="449" t="s">
        <v>944</v>
      </c>
      <c r="AU238" s="453">
        <v>3</v>
      </c>
      <c r="AV238" s="450">
        <v>2019</v>
      </c>
      <c r="AW238" s="442">
        <v>5417</v>
      </c>
      <c r="AX238" s="451">
        <v>7.09</v>
      </c>
      <c r="AY238" s="442">
        <v>5204</v>
      </c>
      <c r="AZ238" s="451">
        <v>8.33</v>
      </c>
      <c r="BA238" s="452">
        <v>320.83</v>
      </c>
      <c r="BB238" s="449" t="s">
        <v>944</v>
      </c>
      <c r="BC238" s="453">
        <v>11.03</v>
      </c>
      <c r="BD238" s="450">
        <v>2020</v>
      </c>
      <c r="BE238" s="442">
        <v>5873</v>
      </c>
      <c r="BF238" s="451">
        <v>-0.73</v>
      </c>
      <c r="BG238" s="442">
        <v>5489</v>
      </c>
      <c r="BH238" s="451">
        <v>3.31</v>
      </c>
      <c r="BI238" s="452">
        <v>375.19</v>
      </c>
      <c r="BJ238" s="449" t="s">
        <v>944</v>
      </c>
      <c r="BK238" s="453">
        <v>-4.05</v>
      </c>
      <c r="BL238" s="450">
        <v>2021</v>
      </c>
      <c r="BM238" s="442">
        <v>5284</v>
      </c>
      <c r="BN238" s="451">
        <v>9.3800000000000008</v>
      </c>
      <c r="BO238" s="442">
        <v>5245</v>
      </c>
      <c r="BP238" s="451">
        <v>7.6</v>
      </c>
      <c r="BQ238" s="452">
        <v>296.61</v>
      </c>
      <c r="BR238" s="449" t="s">
        <v>944</v>
      </c>
      <c r="BS238" s="453">
        <v>17.739999999999998</v>
      </c>
      <c r="BT238" s="454" t="s">
        <v>710</v>
      </c>
      <c r="BU238" s="465" t="s">
        <v>765</v>
      </c>
      <c r="BV238" s="455" t="s">
        <v>724</v>
      </c>
      <c r="BW238" s="456" t="s">
        <v>2639</v>
      </c>
      <c r="BX238" s="457">
        <v>2018</v>
      </c>
      <c r="BY238" s="441"/>
      <c r="BZ238" s="441"/>
      <c r="CA238" s="448"/>
      <c r="CB238" s="449"/>
      <c r="CC238" s="450">
        <v>2021</v>
      </c>
      <c r="CD238" s="442"/>
      <c r="CE238" s="451" t="s">
        <v>207</v>
      </c>
      <c r="CF238" s="442"/>
      <c r="CG238" s="451" t="s">
        <v>207</v>
      </c>
      <c r="CH238" s="452"/>
      <c r="CI238" s="449" t="s">
        <v>207</v>
      </c>
      <c r="CJ238" s="453"/>
      <c r="CK238" s="450">
        <v>2019</v>
      </c>
      <c r="CL238" s="442"/>
      <c r="CM238" s="451" t="s">
        <v>207</v>
      </c>
      <c r="CN238" s="442" t="s">
        <v>207</v>
      </c>
      <c r="CO238" s="451" t="s">
        <v>207</v>
      </c>
      <c r="CP238" s="452"/>
      <c r="CQ238" s="449" t="s">
        <v>207</v>
      </c>
      <c r="CR238" s="453" t="s">
        <v>207</v>
      </c>
      <c r="CS238" s="450">
        <v>2020</v>
      </c>
      <c r="CT238" s="442"/>
      <c r="CU238" s="451" t="s">
        <v>207</v>
      </c>
      <c r="CV238" s="442" t="s">
        <v>207</v>
      </c>
      <c r="CW238" s="451" t="s">
        <v>207</v>
      </c>
      <c r="CX238" s="452"/>
      <c r="CY238" s="449" t="s">
        <v>207</v>
      </c>
      <c r="CZ238" s="453" t="s">
        <v>207</v>
      </c>
      <c r="DA238" s="450">
        <v>2021</v>
      </c>
      <c r="DB238" s="442"/>
      <c r="DC238" s="451" t="s">
        <v>207</v>
      </c>
      <c r="DD238" s="442" t="s">
        <v>207</v>
      </c>
      <c r="DE238" s="451" t="s">
        <v>207</v>
      </c>
      <c r="DF238" s="452"/>
      <c r="DG238" s="449" t="s">
        <v>207</v>
      </c>
      <c r="DH238" s="453" t="s">
        <v>207</v>
      </c>
      <c r="DI238" s="454" t="s">
        <v>207</v>
      </c>
      <c r="DJ238" s="465" t="s">
        <v>207</v>
      </c>
      <c r="DK238" s="455" t="s">
        <v>207</v>
      </c>
      <c r="DL238" s="456"/>
    </row>
    <row r="239" spans="1:116">
      <c r="A239" s="458" t="s">
        <v>2640</v>
      </c>
      <c r="B239" s="459" t="s">
        <v>2641</v>
      </c>
      <c r="C239" s="434">
        <v>2020</v>
      </c>
      <c r="D239" s="434" t="s">
        <v>716</v>
      </c>
      <c r="E239" s="460">
        <v>1033315</v>
      </c>
      <c r="F239" s="435">
        <v>1033315</v>
      </c>
      <c r="G239" s="436">
        <v>44768</v>
      </c>
      <c r="H239" s="461" t="s">
        <v>2642</v>
      </c>
      <c r="I239" s="462" t="s">
        <v>2641</v>
      </c>
      <c r="J239" s="463" t="s">
        <v>2643</v>
      </c>
      <c r="K239" s="464" t="s">
        <v>2641</v>
      </c>
      <c r="L239" s="462" t="s">
        <v>2643</v>
      </c>
      <c r="M239" s="463" t="s">
        <v>2642</v>
      </c>
      <c r="N239" s="461" t="s">
        <v>37</v>
      </c>
      <c r="O239" s="463" t="s">
        <v>38</v>
      </c>
      <c r="P239" s="437" t="s">
        <v>719</v>
      </c>
      <c r="Q239" s="438"/>
      <c r="R239" s="438"/>
      <c r="S239" s="439"/>
      <c r="T239" s="440">
        <v>1235364.0629160001</v>
      </c>
      <c r="U239" s="441">
        <v>1</v>
      </c>
      <c r="V239" s="441">
        <v>1</v>
      </c>
      <c r="W239" s="442"/>
      <c r="X239" s="443">
        <v>2020</v>
      </c>
      <c r="Y239" s="434">
        <v>2022</v>
      </c>
      <c r="Z239" s="444">
        <v>2021</v>
      </c>
      <c r="AA239" s="445"/>
      <c r="AB239" s="463"/>
      <c r="AC239" s="446" t="s">
        <v>705</v>
      </c>
      <c r="AD239" s="462" t="s">
        <v>2641</v>
      </c>
      <c r="AE239" s="462" t="s">
        <v>2644</v>
      </c>
      <c r="AF239" s="463" t="s">
        <v>2645</v>
      </c>
      <c r="AG239" s="446"/>
      <c r="AH239" s="463"/>
      <c r="AI239" s="447">
        <v>2019</v>
      </c>
      <c r="AJ239" s="441">
        <v>72941</v>
      </c>
      <c r="AK239" s="441">
        <v>72941</v>
      </c>
      <c r="AL239" s="448">
        <v>9.2100000000000009</v>
      </c>
      <c r="AM239" s="449" t="s">
        <v>2646</v>
      </c>
      <c r="AN239" s="450">
        <v>2022</v>
      </c>
      <c r="AO239" s="442">
        <v>73670</v>
      </c>
      <c r="AP239" s="451">
        <v>-1</v>
      </c>
      <c r="AQ239" s="442">
        <v>73670</v>
      </c>
      <c r="AR239" s="451">
        <v>-1</v>
      </c>
      <c r="AS239" s="452">
        <v>9.3000000000000007</v>
      </c>
      <c r="AT239" s="449" t="s">
        <v>2646</v>
      </c>
      <c r="AU239" s="453">
        <v>-1.02</v>
      </c>
      <c r="AV239" s="450">
        <v>2020</v>
      </c>
      <c r="AW239" s="442">
        <v>72271</v>
      </c>
      <c r="AX239" s="451">
        <v>0.91</v>
      </c>
      <c r="AY239" s="442">
        <v>72271</v>
      </c>
      <c r="AZ239" s="451">
        <v>0.91</v>
      </c>
      <c r="BA239" s="452">
        <v>9.19</v>
      </c>
      <c r="BB239" s="449" t="s">
        <v>2646</v>
      </c>
      <c r="BC239" s="453">
        <v>0.21</v>
      </c>
      <c r="BD239" s="450">
        <v>2021</v>
      </c>
      <c r="BE239" s="442">
        <v>66952</v>
      </c>
      <c r="BF239" s="451">
        <v>8.2100000000000009</v>
      </c>
      <c r="BG239" s="442">
        <v>66952</v>
      </c>
      <c r="BH239" s="451">
        <v>8.2100000000000009</v>
      </c>
      <c r="BI239" s="452">
        <v>9.52</v>
      </c>
      <c r="BJ239" s="449" t="s">
        <v>2646</v>
      </c>
      <c r="BK239" s="453">
        <v>-3.37</v>
      </c>
      <c r="BL239" s="450">
        <v>2022</v>
      </c>
      <c r="BM239" s="442"/>
      <c r="BN239" s="451" t="s">
        <v>207</v>
      </c>
      <c r="BO239" s="442" t="s">
        <v>207</v>
      </c>
      <c r="BP239" s="451" t="s">
        <v>207</v>
      </c>
      <c r="BQ239" s="452"/>
      <c r="BR239" s="449" t="s">
        <v>207</v>
      </c>
      <c r="BS239" s="453" t="s">
        <v>207</v>
      </c>
      <c r="BT239" s="454" t="s">
        <v>710</v>
      </c>
      <c r="BU239" s="465" t="s">
        <v>765</v>
      </c>
      <c r="BV239" s="455" t="s">
        <v>733</v>
      </c>
      <c r="BW239" s="456" t="s">
        <v>2647</v>
      </c>
      <c r="BX239" s="457">
        <v>2019</v>
      </c>
      <c r="BY239" s="441"/>
      <c r="BZ239" s="441"/>
      <c r="CA239" s="448"/>
      <c r="CB239" s="449"/>
      <c r="CC239" s="450">
        <v>2022</v>
      </c>
      <c r="CD239" s="442"/>
      <c r="CE239" s="451" t="s">
        <v>207</v>
      </c>
      <c r="CF239" s="442"/>
      <c r="CG239" s="451" t="s">
        <v>207</v>
      </c>
      <c r="CH239" s="452"/>
      <c r="CI239" s="449" t="s">
        <v>207</v>
      </c>
      <c r="CJ239" s="453"/>
      <c r="CK239" s="450">
        <v>2020</v>
      </c>
      <c r="CL239" s="442"/>
      <c r="CM239" s="451" t="s">
        <v>207</v>
      </c>
      <c r="CN239" s="442" t="s">
        <v>207</v>
      </c>
      <c r="CO239" s="451" t="s">
        <v>207</v>
      </c>
      <c r="CP239" s="452"/>
      <c r="CQ239" s="449" t="s">
        <v>207</v>
      </c>
      <c r="CR239" s="453" t="s">
        <v>207</v>
      </c>
      <c r="CS239" s="450">
        <v>2021</v>
      </c>
      <c r="CT239" s="442"/>
      <c r="CU239" s="451" t="s">
        <v>207</v>
      </c>
      <c r="CV239" s="442" t="s">
        <v>207</v>
      </c>
      <c r="CW239" s="451" t="s">
        <v>207</v>
      </c>
      <c r="CX239" s="452"/>
      <c r="CY239" s="449" t="s">
        <v>207</v>
      </c>
      <c r="CZ239" s="453" t="s">
        <v>207</v>
      </c>
      <c r="DA239" s="450">
        <v>2022</v>
      </c>
      <c r="DB239" s="442"/>
      <c r="DC239" s="451" t="s">
        <v>207</v>
      </c>
      <c r="DD239" s="442" t="s">
        <v>207</v>
      </c>
      <c r="DE239" s="451" t="s">
        <v>207</v>
      </c>
      <c r="DF239" s="452"/>
      <c r="DG239" s="449" t="s">
        <v>207</v>
      </c>
      <c r="DH239" s="453" t="s">
        <v>207</v>
      </c>
      <c r="DI239" s="454" t="s">
        <v>207</v>
      </c>
      <c r="DJ239" s="465" t="s">
        <v>207</v>
      </c>
      <c r="DK239" s="455" t="s">
        <v>207</v>
      </c>
      <c r="DL239" s="456"/>
    </row>
    <row r="240" spans="1:116">
      <c r="A240" s="458" t="s">
        <v>2648</v>
      </c>
      <c r="B240" s="459" t="s">
        <v>2649</v>
      </c>
      <c r="C240" s="434">
        <v>2020</v>
      </c>
      <c r="D240" s="434" t="s">
        <v>716</v>
      </c>
      <c r="E240" s="460">
        <v>1027318</v>
      </c>
      <c r="F240" s="435">
        <v>1027318</v>
      </c>
      <c r="G240" s="436">
        <v>44764</v>
      </c>
      <c r="H240" s="461" t="s">
        <v>2650</v>
      </c>
      <c r="I240" s="462" t="s">
        <v>2649</v>
      </c>
      <c r="J240" s="463" t="s">
        <v>2651</v>
      </c>
      <c r="K240" s="464" t="s">
        <v>2649</v>
      </c>
      <c r="L240" s="462" t="s">
        <v>2651</v>
      </c>
      <c r="M240" s="463" t="s">
        <v>2650</v>
      </c>
      <c r="N240" s="461" t="s">
        <v>12</v>
      </c>
      <c r="O240" s="463" t="s">
        <v>31</v>
      </c>
      <c r="P240" s="437" t="s">
        <v>719</v>
      </c>
      <c r="Q240" s="438"/>
      <c r="R240" s="438"/>
      <c r="S240" s="439"/>
      <c r="T240" s="440">
        <v>6068.795454000001</v>
      </c>
      <c r="U240" s="441">
        <v>3</v>
      </c>
      <c r="V240" s="441">
        <v>1</v>
      </c>
      <c r="W240" s="442"/>
      <c r="X240" s="443">
        <v>2020</v>
      </c>
      <c r="Y240" s="434">
        <v>2022</v>
      </c>
      <c r="Z240" s="444">
        <v>2021</v>
      </c>
      <c r="AA240" s="445"/>
      <c r="AB240" s="463"/>
      <c r="AC240" s="446" t="s">
        <v>705</v>
      </c>
      <c r="AD240" s="462" t="s">
        <v>2652</v>
      </c>
      <c r="AE240" s="462" t="s">
        <v>2653</v>
      </c>
      <c r="AF240" s="463" t="s">
        <v>1011</v>
      </c>
      <c r="AG240" s="446"/>
      <c r="AH240" s="463"/>
      <c r="AI240" s="447">
        <v>2019</v>
      </c>
      <c r="AJ240" s="441">
        <v>12072</v>
      </c>
      <c r="AK240" s="441">
        <v>11930</v>
      </c>
      <c r="AL240" s="448"/>
      <c r="AM240" s="449"/>
      <c r="AN240" s="450">
        <v>2022</v>
      </c>
      <c r="AO240" s="442">
        <v>11348</v>
      </c>
      <c r="AP240" s="451">
        <v>5.99</v>
      </c>
      <c r="AQ240" s="442">
        <v>11214</v>
      </c>
      <c r="AR240" s="451">
        <v>6</v>
      </c>
      <c r="AS240" s="452"/>
      <c r="AT240" s="449"/>
      <c r="AU240" s="453"/>
      <c r="AV240" s="450">
        <v>2020</v>
      </c>
      <c r="AW240" s="442">
        <v>11256</v>
      </c>
      <c r="AX240" s="451">
        <v>6.75</v>
      </c>
      <c r="AY240" s="442">
        <v>10811</v>
      </c>
      <c r="AZ240" s="451">
        <v>9.3699999999999992</v>
      </c>
      <c r="BA240" s="452"/>
      <c r="BB240" s="449" t="s">
        <v>207</v>
      </c>
      <c r="BC240" s="453" t="s">
        <v>207</v>
      </c>
      <c r="BD240" s="450">
        <v>2021</v>
      </c>
      <c r="BE240" s="442">
        <v>10590</v>
      </c>
      <c r="BF240" s="451">
        <v>12.27</v>
      </c>
      <c r="BG240" s="442">
        <v>10851</v>
      </c>
      <c r="BH240" s="451">
        <v>9.0399999999999991</v>
      </c>
      <c r="BI240" s="452"/>
      <c r="BJ240" s="449" t="s">
        <v>207</v>
      </c>
      <c r="BK240" s="453" t="s">
        <v>207</v>
      </c>
      <c r="BL240" s="450">
        <v>2022</v>
      </c>
      <c r="BM240" s="442"/>
      <c r="BN240" s="451" t="s">
        <v>207</v>
      </c>
      <c r="BO240" s="442" t="s">
        <v>207</v>
      </c>
      <c r="BP240" s="451" t="s">
        <v>207</v>
      </c>
      <c r="BQ240" s="452"/>
      <c r="BR240" s="449" t="s">
        <v>207</v>
      </c>
      <c r="BS240" s="453" t="s">
        <v>207</v>
      </c>
      <c r="BT240" s="454" t="s">
        <v>723</v>
      </c>
      <c r="BU240" s="465" t="s">
        <v>765</v>
      </c>
      <c r="BV240" s="455" t="s">
        <v>724</v>
      </c>
      <c r="BW240" s="456" t="s">
        <v>2654</v>
      </c>
      <c r="BX240" s="457">
        <v>2019</v>
      </c>
      <c r="BY240" s="441"/>
      <c r="BZ240" s="441"/>
      <c r="CA240" s="448"/>
      <c r="CB240" s="449"/>
      <c r="CC240" s="450">
        <v>2022</v>
      </c>
      <c r="CD240" s="442"/>
      <c r="CE240" s="451" t="s">
        <v>207</v>
      </c>
      <c r="CF240" s="442"/>
      <c r="CG240" s="451" t="s">
        <v>207</v>
      </c>
      <c r="CH240" s="452"/>
      <c r="CI240" s="449" t="s">
        <v>207</v>
      </c>
      <c r="CJ240" s="453"/>
      <c r="CK240" s="450">
        <v>2020</v>
      </c>
      <c r="CL240" s="442"/>
      <c r="CM240" s="451" t="s">
        <v>207</v>
      </c>
      <c r="CN240" s="442" t="s">
        <v>207</v>
      </c>
      <c r="CO240" s="451" t="s">
        <v>207</v>
      </c>
      <c r="CP240" s="452"/>
      <c r="CQ240" s="449" t="s">
        <v>207</v>
      </c>
      <c r="CR240" s="453" t="s">
        <v>207</v>
      </c>
      <c r="CS240" s="450">
        <v>2021</v>
      </c>
      <c r="CT240" s="442"/>
      <c r="CU240" s="451" t="s">
        <v>207</v>
      </c>
      <c r="CV240" s="442" t="s">
        <v>207</v>
      </c>
      <c r="CW240" s="451" t="s">
        <v>207</v>
      </c>
      <c r="CX240" s="452"/>
      <c r="CY240" s="449" t="s">
        <v>207</v>
      </c>
      <c r="CZ240" s="453" t="s">
        <v>207</v>
      </c>
      <c r="DA240" s="450">
        <v>2022</v>
      </c>
      <c r="DB240" s="442"/>
      <c r="DC240" s="451" t="s">
        <v>207</v>
      </c>
      <c r="DD240" s="442" t="s">
        <v>207</v>
      </c>
      <c r="DE240" s="451" t="s">
        <v>207</v>
      </c>
      <c r="DF240" s="452"/>
      <c r="DG240" s="449" t="s">
        <v>207</v>
      </c>
      <c r="DH240" s="453" t="s">
        <v>207</v>
      </c>
      <c r="DI240" s="454" t="s">
        <v>207</v>
      </c>
      <c r="DJ240" s="465" t="s">
        <v>207</v>
      </c>
      <c r="DK240" s="455" t="s">
        <v>207</v>
      </c>
      <c r="DL240" s="456"/>
    </row>
    <row r="241" spans="1:116">
      <c r="A241" s="458" t="s">
        <v>2655</v>
      </c>
      <c r="B241" s="459" t="s">
        <v>2656</v>
      </c>
      <c r="C241" s="434">
        <v>2020</v>
      </c>
      <c r="D241" s="434" t="s">
        <v>750</v>
      </c>
      <c r="E241" s="460">
        <v>3044320</v>
      </c>
      <c r="F241" s="435">
        <v>3044320</v>
      </c>
      <c r="G241" s="436">
        <v>44761</v>
      </c>
      <c r="H241" s="461" t="s">
        <v>2657</v>
      </c>
      <c r="I241" s="462" t="s">
        <v>2656</v>
      </c>
      <c r="J241" s="463" t="s">
        <v>2658</v>
      </c>
      <c r="K241" s="464" t="s">
        <v>2656</v>
      </c>
      <c r="L241" s="462" t="s">
        <v>2658</v>
      </c>
      <c r="M241" s="463" t="s">
        <v>2657</v>
      </c>
      <c r="N241" s="461" t="s">
        <v>48</v>
      </c>
      <c r="O241" s="463" t="s">
        <v>51</v>
      </c>
      <c r="P241" s="437"/>
      <c r="Q241" s="438"/>
      <c r="R241" s="438" t="s">
        <v>753</v>
      </c>
      <c r="S241" s="439"/>
      <c r="T241" s="440"/>
      <c r="U241" s="441"/>
      <c r="V241" s="441"/>
      <c r="W241" s="442">
        <v>522</v>
      </c>
      <c r="X241" s="443">
        <v>2020</v>
      </c>
      <c r="Y241" s="434">
        <v>2022</v>
      </c>
      <c r="Z241" s="444">
        <v>2021</v>
      </c>
      <c r="AA241" s="445"/>
      <c r="AB241" s="463"/>
      <c r="AC241" s="446" t="s">
        <v>705</v>
      </c>
      <c r="AD241" s="462" t="s">
        <v>2659</v>
      </c>
      <c r="AE241" s="462" t="s">
        <v>2660</v>
      </c>
      <c r="AF241" s="463" t="s">
        <v>2661</v>
      </c>
      <c r="AG241" s="446"/>
      <c r="AH241" s="463"/>
      <c r="AI241" s="447">
        <v>2019</v>
      </c>
      <c r="AJ241" s="441"/>
      <c r="AK241" s="441"/>
      <c r="AL241" s="448"/>
      <c r="AM241" s="449"/>
      <c r="AN241" s="450">
        <v>2022</v>
      </c>
      <c r="AO241" s="442"/>
      <c r="AP241" s="451" t="s">
        <v>207</v>
      </c>
      <c r="AQ241" s="442"/>
      <c r="AR241" s="451" t="s">
        <v>207</v>
      </c>
      <c r="AS241" s="452"/>
      <c r="AT241" s="449"/>
      <c r="AU241" s="453"/>
      <c r="AV241" s="450">
        <v>2020</v>
      </c>
      <c r="AW241" s="442"/>
      <c r="AX241" s="451" t="s">
        <v>207</v>
      </c>
      <c r="AY241" s="442" t="s">
        <v>207</v>
      </c>
      <c r="AZ241" s="451" t="s">
        <v>207</v>
      </c>
      <c r="BA241" s="452"/>
      <c r="BB241" s="449" t="s">
        <v>207</v>
      </c>
      <c r="BC241" s="453" t="s">
        <v>207</v>
      </c>
      <c r="BD241" s="450">
        <v>2021</v>
      </c>
      <c r="BE241" s="442"/>
      <c r="BF241" s="451" t="s">
        <v>207</v>
      </c>
      <c r="BG241" s="442" t="s">
        <v>207</v>
      </c>
      <c r="BH241" s="451" t="s">
        <v>207</v>
      </c>
      <c r="BI241" s="452"/>
      <c r="BJ241" s="449" t="s">
        <v>207</v>
      </c>
      <c r="BK241" s="453" t="s">
        <v>207</v>
      </c>
      <c r="BL241" s="450">
        <v>2022</v>
      </c>
      <c r="BM241" s="442"/>
      <c r="BN241" s="451" t="s">
        <v>207</v>
      </c>
      <c r="BO241" s="442" t="s">
        <v>207</v>
      </c>
      <c r="BP241" s="451" t="s">
        <v>207</v>
      </c>
      <c r="BQ241" s="452"/>
      <c r="BR241" s="449" t="s">
        <v>207</v>
      </c>
      <c r="BS241" s="453" t="s">
        <v>207</v>
      </c>
      <c r="BT241" s="454" t="s">
        <v>207</v>
      </c>
      <c r="BU241" s="465" t="s">
        <v>207</v>
      </c>
      <c r="BV241" s="455" t="s">
        <v>207</v>
      </c>
      <c r="BW241" s="456"/>
      <c r="BX241" s="457">
        <v>2019</v>
      </c>
      <c r="BY241" s="441">
        <v>5060</v>
      </c>
      <c r="BZ241" s="441">
        <v>5060</v>
      </c>
      <c r="CA241" s="448"/>
      <c r="CB241" s="449"/>
      <c r="CC241" s="450">
        <v>2022</v>
      </c>
      <c r="CD241" s="442">
        <v>4908</v>
      </c>
      <c r="CE241" s="451">
        <v>3</v>
      </c>
      <c r="CF241" s="442">
        <v>4908</v>
      </c>
      <c r="CG241" s="451">
        <v>3</v>
      </c>
      <c r="CH241" s="452"/>
      <c r="CI241" s="449" t="s">
        <v>207</v>
      </c>
      <c r="CJ241" s="453"/>
      <c r="CK241" s="450">
        <v>2020</v>
      </c>
      <c r="CL241" s="442">
        <v>5437</v>
      </c>
      <c r="CM241" s="451">
        <v>-7.46</v>
      </c>
      <c r="CN241" s="442">
        <v>5437</v>
      </c>
      <c r="CO241" s="451">
        <v>-7.46</v>
      </c>
      <c r="CP241" s="452"/>
      <c r="CQ241" s="449" t="s">
        <v>207</v>
      </c>
      <c r="CR241" s="453" t="s">
        <v>207</v>
      </c>
      <c r="CS241" s="450">
        <v>2021</v>
      </c>
      <c r="CT241" s="442">
        <v>5076</v>
      </c>
      <c r="CU241" s="451">
        <v>-0.32</v>
      </c>
      <c r="CV241" s="442">
        <v>5076</v>
      </c>
      <c r="CW241" s="451">
        <v>-0.32</v>
      </c>
      <c r="CX241" s="452"/>
      <c r="CY241" s="449" t="s">
        <v>207</v>
      </c>
      <c r="CZ241" s="453" t="s">
        <v>207</v>
      </c>
      <c r="DA241" s="450">
        <v>2022</v>
      </c>
      <c r="DB241" s="442">
        <v>5076</v>
      </c>
      <c r="DC241" s="451">
        <v>-0.32</v>
      </c>
      <c r="DD241" s="442">
        <v>5076</v>
      </c>
      <c r="DE241" s="451">
        <v>-0.32</v>
      </c>
      <c r="DF241" s="452"/>
      <c r="DG241" s="449" t="s">
        <v>207</v>
      </c>
      <c r="DH241" s="453" t="s">
        <v>207</v>
      </c>
      <c r="DI241" s="454" t="s">
        <v>710</v>
      </c>
      <c r="DJ241" s="465" t="s">
        <v>765</v>
      </c>
      <c r="DK241" s="455" t="s">
        <v>724</v>
      </c>
      <c r="DL241" s="456"/>
    </row>
    <row r="242" spans="1:116">
      <c r="A242" s="458" t="s">
        <v>2662</v>
      </c>
      <c r="B242" s="459" t="s">
        <v>2663</v>
      </c>
      <c r="C242" s="434">
        <v>2020</v>
      </c>
      <c r="D242" s="434" t="s">
        <v>716</v>
      </c>
      <c r="E242" s="460">
        <v>1076321</v>
      </c>
      <c r="F242" s="435">
        <v>1076321</v>
      </c>
      <c r="G242" s="436">
        <v>44751</v>
      </c>
      <c r="H242" s="461" t="s">
        <v>2664</v>
      </c>
      <c r="I242" s="462" t="s">
        <v>2663</v>
      </c>
      <c r="J242" s="463" t="s">
        <v>2665</v>
      </c>
      <c r="K242" s="464" t="s">
        <v>2663</v>
      </c>
      <c r="L242" s="462" t="s">
        <v>2665</v>
      </c>
      <c r="M242" s="463" t="s">
        <v>2664</v>
      </c>
      <c r="N242" s="461" t="s">
        <v>86</v>
      </c>
      <c r="O242" s="463" t="s">
        <v>88</v>
      </c>
      <c r="P242" s="437" t="s">
        <v>719</v>
      </c>
      <c r="Q242" s="438"/>
      <c r="R242" s="438"/>
      <c r="S242" s="439"/>
      <c r="T242" s="440">
        <v>2328.905886</v>
      </c>
      <c r="U242" s="441">
        <v>57</v>
      </c>
      <c r="V242" s="441">
        <v>0</v>
      </c>
      <c r="W242" s="442"/>
      <c r="X242" s="443">
        <v>2020</v>
      </c>
      <c r="Y242" s="434">
        <v>2022</v>
      </c>
      <c r="Z242" s="444">
        <v>2021</v>
      </c>
      <c r="AA242" s="445"/>
      <c r="AB242" s="463"/>
      <c r="AC242" s="446" t="s">
        <v>705</v>
      </c>
      <c r="AD242" s="462" t="s">
        <v>2666</v>
      </c>
      <c r="AE242" s="462" t="s">
        <v>2664</v>
      </c>
      <c r="AF242" s="463" t="s">
        <v>2667</v>
      </c>
      <c r="AG242" s="446"/>
      <c r="AH242" s="463"/>
      <c r="AI242" s="447">
        <v>2019</v>
      </c>
      <c r="AJ242" s="441">
        <v>4909</v>
      </c>
      <c r="AK242" s="441">
        <v>4807</v>
      </c>
      <c r="AL242" s="448"/>
      <c r="AM242" s="449"/>
      <c r="AN242" s="450">
        <v>2022</v>
      </c>
      <c r="AO242" s="442">
        <v>4764</v>
      </c>
      <c r="AP242" s="451">
        <v>2.95</v>
      </c>
      <c r="AQ242" s="442">
        <v>4665</v>
      </c>
      <c r="AR242" s="451">
        <v>2.95</v>
      </c>
      <c r="AS242" s="452"/>
      <c r="AT242" s="449"/>
      <c r="AU242" s="453"/>
      <c r="AV242" s="450">
        <v>2020</v>
      </c>
      <c r="AW242" s="442">
        <v>4176</v>
      </c>
      <c r="AX242" s="451">
        <v>14.93</v>
      </c>
      <c r="AY242" s="442">
        <v>3981</v>
      </c>
      <c r="AZ242" s="451">
        <v>17.18</v>
      </c>
      <c r="BA242" s="452"/>
      <c r="BB242" s="449" t="s">
        <v>207</v>
      </c>
      <c r="BC242" s="453" t="s">
        <v>207</v>
      </c>
      <c r="BD242" s="450">
        <v>2021</v>
      </c>
      <c r="BE242" s="442">
        <v>4157</v>
      </c>
      <c r="BF242" s="451">
        <v>15.31</v>
      </c>
      <c r="BG242" s="442">
        <v>4077</v>
      </c>
      <c r="BH242" s="451">
        <v>15.18</v>
      </c>
      <c r="BI242" s="452"/>
      <c r="BJ242" s="449" t="s">
        <v>207</v>
      </c>
      <c r="BK242" s="453" t="s">
        <v>207</v>
      </c>
      <c r="BL242" s="450">
        <v>2022</v>
      </c>
      <c r="BM242" s="442"/>
      <c r="BN242" s="451" t="s">
        <v>207</v>
      </c>
      <c r="BO242" s="442" t="s">
        <v>207</v>
      </c>
      <c r="BP242" s="451" t="s">
        <v>207</v>
      </c>
      <c r="BQ242" s="452"/>
      <c r="BR242" s="449" t="s">
        <v>207</v>
      </c>
      <c r="BS242" s="453" t="s">
        <v>207</v>
      </c>
      <c r="BT242" s="454" t="s">
        <v>723</v>
      </c>
      <c r="BU242" s="465" t="s">
        <v>765</v>
      </c>
      <c r="BV242" s="455" t="s">
        <v>724</v>
      </c>
      <c r="BW242" s="456" t="s">
        <v>2668</v>
      </c>
      <c r="BX242" s="457">
        <v>2019</v>
      </c>
      <c r="BY242" s="441"/>
      <c r="BZ242" s="441"/>
      <c r="CA242" s="448"/>
      <c r="CB242" s="449"/>
      <c r="CC242" s="450">
        <v>2022</v>
      </c>
      <c r="CD242" s="442"/>
      <c r="CE242" s="451" t="s">
        <v>207</v>
      </c>
      <c r="CF242" s="442"/>
      <c r="CG242" s="451" t="s">
        <v>207</v>
      </c>
      <c r="CH242" s="452"/>
      <c r="CI242" s="449" t="s">
        <v>207</v>
      </c>
      <c r="CJ242" s="453"/>
      <c r="CK242" s="450">
        <v>2020</v>
      </c>
      <c r="CL242" s="442"/>
      <c r="CM242" s="451" t="s">
        <v>207</v>
      </c>
      <c r="CN242" s="442" t="s">
        <v>207</v>
      </c>
      <c r="CO242" s="451" t="s">
        <v>207</v>
      </c>
      <c r="CP242" s="452"/>
      <c r="CQ242" s="449" t="s">
        <v>207</v>
      </c>
      <c r="CR242" s="453" t="s">
        <v>207</v>
      </c>
      <c r="CS242" s="450">
        <v>2021</v>
      </c>
      <c r="CT242" s="442"/>
      <c r="CU242" s="451" t="s">
        <v>207</v>
      </c>
      <c r="CV242" s="442" t="s">
        <v>207</v>
      </c>
      <c r="CW242" s="451" t="s">
        <v>207</v>
      </c>
      <c r="CX242" s="452"/>
      <c r="CY242" s="449" t="s">
        <v>207</v>
      </c>
      <c r="CZ242" s="453" t="s">
        <v>207</v>
      </c>
      <c r="DA242" s="450">
        <v>2022</v>
      </c>
      <c r="DB242" s="442"/>
      <c r="DC242" s="451" t="s">
        <v>207</v>
      </c>
      <c r="DD242" s="442" t="s">
        <v>207</v>
      </c>
      <c r="DE242" s="451" t="s">
        <v>207</v>
      </c>
      <c r="DF242" s="452"/>
      <c r="DG242" s="449" t="s">
        <v>207</v>
      </c>
      <c r="DH242" s="453" t="s">
        <v>207</v>
      </c>
      <c r="DI242" s="454" t="s">
        <v>207</v>
      </c>
      <c r="DJ242" s="465" t="s">
        <v>207</v>
      </c>
      <c r="DK242" s="455" t="s">
        <v>207</v>
      </c>
      <c r="DL242" s="456"/>
    </row>
    <row r="243" spans="1:116">
      <c r="A243" s="458" t="s">
        <v>2669</v>
      </c>
      <c r="B243" s="459" t="s">
        <v>2670</v>
      </c>
      <c r="C243" s="434">
        <v>2020</v>
      </c>
      <c r="D243" s="434" t="s">
        <v>750</v>
      </c>
      <c r="E243" s="460">
        <v>3044322</v>
      </c>
      <c r="F243" s="435">
        <v>3044322</v>
      </c>
      <c r="G243" s="436">
        <v>44770</v>
      </c>
      <c r="H243" s="461" t="s">
        <v>2671</v>
      </c>
      <c r="I243" s="462" t="s">
        <v>2670</v>
      </c>
      <c r="J243" s="463" t="s">
        <v>2672</v>
      </c>
      <c r="K243" s="464" t="s">
        <v>2670</v>
      </c>
      <c r="L243" s="462" t="s">
        <v>2673</v>
      </c>
      <c r="M243" s="463" t="s">
        <v>2674</v>
      </c>
      <c r="N243" s="461" t="s">
        <v>48</v>
      </c>
      <c r="O243" s="463" t="s">
        <v>51</v>
      </c>
      <c r="P243" s="437"/>
      <c r="Q243" s="438"/>
      <c r="R243" s="438" t="s">
        <v>753</v>
      </c>
      <c r="S243" s="439"/>
      <c r="T243" s="440"/>
      <c r="U243" s="441"/>
      <c r="V243" s="441"/>
      <c r="W243" s="442">
        <v>300</v>
      </c>
      <c r="X243" s="443">
        <v>2020</v>
      </c>
      <c r="Y243" s="434">
        <v>2022</v>
      </c>
      <c r="Z243" s="444">
        <v>2021</v>
      </c>
      <c r="AA243" s="445"/>
      <c r="AB243" s="463"/>
      <c r="AC243" s="446" t="s">
        <v>705</v>
      </c>
      <c r="AD243" s="462" t="s">
        <v>2675</v>
      </c>
      <c r="AE243" s="462" t="s">
        <v>2676</v>
      </c>
      <c r="AF243" s="463" t="s">
        <v>2677</v>
      </c>
      <c r="AG243" s="446"/>
      <c r="AH243" s="463"/>
      <c r="AI243" s="447">
        <v>2019</v>
      </c>
      <c r="AJ243" s="441"/>
      <c r="AK243" s="441"/>
      <c r="AL243" s="448"/>
      <c r="AM243" s="449"/>
      <c r="AN243" s="450">
        <v>2022</v>
      </c>
      <c r="AO243" s="442"/>
      <c r="AP243" s="451" t="s">
        <v>207</v>
      </c>
      <c r="AQ243" s="442"/>
      <c r="AR243" s="451" t="s">
        <v>207</v>
      </c>
      <c r="AS243" s="452"/>
      <c r="AT243" s="449"/>
      <c r="AU243" s="453"/>
      <c r="AV243" s="450">
        <v>2020</v>
      </c>
      <c r="AW243" s="442"/>
      <c r="AX243" s="451" t="s">
        <v>207</v>
      </c>
      <c r="AY243" s="442" t="s">
        <v>207</v>
      </c>
      <c r="AZ243" s="451" t="s">
        <v>207</v>
      </c>
      <c r="BA243" s="452"/>
      <c r="BB243" s="449" t="s">
        <v>207</v>
      </c>
      <c r="BC243" s="453" t="s">
        <v>207</v>
      </c>
      <c r="BD243" s="450">
        <v>2021</v>
      </c>
      <c r="BE243" s="442"/>
      <c r="BF243" s="451" t="s">
        <v>207</v>
      </c>
      <c r="BG243" s="442" t="s">
        <v>207</v>
      </c>
      <c r="BH243" s="451" t="s">
        <v>207</v>
      </c>
      <c r="BI243" s="452"/>
      <c r="BJ243" s="449" t="s">
        <v>207</v>
      </c>
      <c r="BK243" s="453" t="s">
        <v>207</v>
      </c>
      <c r="BL243" s="450">
        <v>2022</v>
      </c>
      <c r="BM243" s="442"/>
      <c r="BN243" s="451" t="s">
        <v>207</v>
      </c>
      <c r="BO243" s="442" t="s">
        <v>207</v>
      </c>
      <c r="BP243" s="451" t="s">
        <v>207</v>
      </c>
      <c r="BQ243" s="452"/>
      <c r="BR243" s="449" t="s">
        <v>207</v>
      </c>
      <c r="BS243" s="453" t="s">
        <v>207</v>
      </c>
      <c r="BT243" s="454" t="s">
        <v>207</v>
      </c>
      <c r="BU243" s="465" t="s">
        <v>207</v>
      </c>
      <c r="BV243" s="455" t="s">
        <v>207</v>
      </c>
      <c r="BW243" s="456"/>
      <c r="BX243" s="457">
        <v>2019</v>
      </c>
      <c r="BY243" s="441">
        <v>2396</v>
      </c>
      <c r="BZ243" s="441">
        <v>2396</v>
      </c>
      <c r="CA243" s="448"/>
      <c r="CB243" s="449"/>
      <c r="CC243" s="450">
        <v>2022</v>
      </c>
      <c r="CD243" s="442">
        <v>2324</v>
      </c>
      <c r="CE243" s="451">
        <v>3</v>
      </c>
      <c r="CF243" s="442">
        <v>2324</v>
      </c>
      <c r="CG243" s="451">
        <v>3</v>
      </c>
      <c r="CH243" s="452"/>
      <c r="CI243" s="449" t="s">
        <v>207</v>
      </c>
      <c r="CJ243" s="453"/>
      <c r="CK243" s="450">
        <v>2020</v>
      </c>
      <c r="CL243" s="442">
        <v>1931</v>
      </c>
      <c r="CM243" s="451">
        <v>19.399999999999999</v>
      </c>
      <c r="CN243" s="442">
        <v>1931</v>
      </c>
      <c r="CO243" s="451">
        <v>19.399999999999999</v>
      </c>
      <c r="CP243" s="452"/>
      <c r="CQ243" s="449" t="s">
        <v>207</v>
      </c>
      <c r="CR243" s="453" t="s">
        <v>207</v>
      </c>
      <c r="CS243" s="450">
        <v>2021</v>
      </c>
      <c r="CT243" s="442">
        <v>1832</v>
      </c>
      <c r="CU243" s="451">
        <v>23.53</v>
      </c>
      <c r="CV243" s="442">
        <v>1832</v>
      </c>
      <c r="CW243" s="451">
        <v>23.53</v>
      </c>
      <c r="CX243" s="452"/>
      <c r="CY243" s="449" t="s">
        <v>207</v>
      </c>
      <c r="CZ243" s="453" t="s">
        <v>207</v>
      </c>
      <c r="DA243" s="450">
        <v>2022</v>
      </c>
      <c r="DB243" s="442"/>
      <c r="DC243" s="451" t="s">
        <v>207</v>
      </c>
      <c r="DD243" s="442" t="s">
        <v>207</v>
      </c>
      <c r="DE243" s="451" t="s">
        <v>207</v>
      </c>
      <c r="DF243" s="452"/>
      <c r="DG243" s="449" t="s">
        <v>207</v>
      </c>
      <c r="DH243" s="453" t="s">
        <v>207</v>
      </c>
      <c r="DI243" s="454" t="s">
        <v>723</v>
      </c>
      <c r="DJ243" s="465" t="s">
        <v>711</v>
      </c>
      <c r="DK243" s="455" t="s">
        <v>733</v>
      </c>
      <c r="DL243" s="456"/>
    </row>
    <row r="244" spans="1:116">
      <c r="A244" s="458" t="s">
        <v>2678</v>
      </c>
      <c r="B244" s="459" t="s">
        <v>2679</v>
      </c>
      <c r="C244" s="434">
        <v>2020</v>
      </c>
      <c r="D244" s="434" t="s">
        <v>716</v>
      </c>
      <c r="E244" s="460">
        <v>1060324</v>
      </c>
      <c r="F244" s="435">
        <v>1060324</v>
      </c>
      <c r="G244" s="436">
        <v>44838</v>
      </c>
      <c r="H244" s="461" t="s">
        <v>2680</v>
      </c>
      <c r="I244" s="462" t="s">
        <v>2679</v>
      </c>
      <c r="J244" s="463" t="s">
        <v>2681</v>
      </c>
      <c r="K244" s="464" t="s">
        <v>2679</v>
      </c>
      <c r="L244" s="462" t="s">
        <v>2681</v>
      </c>
      <c r="M244" s="463" t="s">
        <v>2682</v>
      </c>
      <c r="N244" s="461" t="s">
        <v>57</v>
      </c>
      <c r="O244" s="463" t="s">
        <v>68</v>
      </c>
      <c r="P244" s="437" t="s">
        <v>719</v>
      </c>
      <c r="Q244" s="438"/>
      <c r="R244" s="438"/>
      <c r="S244" s="439"/>
      <c r="T244" s="440">
        <v>4139</v>
      </c>
      <c r="U244" s="441">
        <v>70</v>
      </c>
      <c r="V244" s="441">
        <v>0</v>
      </c>
      <c r="W244" s="442"/>
      <c r="X244" s="443">
        <v>2020</v>
      </c>
      <c r="Y244" s="434">
        <v>2022</v>
      </c>
      <c r="Z244" s="444">
        <v>2021</v>
      </c>
      <c r="AA244" s="445"/>
      <c r="AB244" s="463"/>
      <c r="AC244" s="446" t="s">
        <v>705</v>
      </c>
      <c r="AD244" s="462" t="s">
        <v>2683</v>
      </c>
      <c r="AE244" s="462" t="s">
        <v>2684</v>
      </c>
      <c r="AF244" s="463" t="s">
        <v>2685</v>
      </c>
      <c r="AG244" s="446"/>
      <c r="AH244" s="463"/>
      <c r="AI244" s="447">
        <v>2019</v>
      </c>
      <c r="AJ244" s="441">
        <v>6921</v>
      </c>
      <c r="AK244" s="441">
        <v>6732</v>
      </c>
      <c r="AL244" s="448">
        <v>0.44</v>
      </c>
      <c r="AM244" s="449" t="s">
        <v>2686</v>
      </c>
      <c r="AN244" s="450">
        <v>2022</v>
      </c>
      <c r="AO244" s="442">
        <v>6713.33</v>
      </c>
      <c r="AP244" s="451">
        <v>3</v>
      </c>
      <c r="AQ244" s="442">
        <v>6530.04</v>
      </c>
      <c r="AR244" s="451">
        <v>3</v>
      </c>
      <c r="AS244" s="452">
        <v>0.42680000000000001</v>
      </c>
      <c r="AT244" s="449" t="s">
        <v>2686</v>
      </c>
      <c r="AU244" s="453">
        <v>3</v>
      </c>
      <c r="AV244" s="450">
        <v>2020</v>
      </c>
      <c r="AW244" s="442">
        <v>7380</v>
      </c>
      <c r="AX244" s="451">
        <v>-6.64</v>
      </c>
      <c r="AY244" s="442">
        <v>6978</v>
      </c>
      <c r="AZ244" s="451">
        <v>-3.66</v>
      </c>
      <c r="BA244" s="452">
        <v>0.46</v>
      </c>
      <c r="BB244" s="449" t="s">
        <v>2686</v>
      </c>
      <c r="BC244" s="453">
        <v>-4.55</v>
      </c>
      <c r="BD244" s="450">
        <v>2021</v>
      </c>
      <c r="BE244" s="442">
        <v>7270</v>
      </c>
      <c r="BF244" s="451">
        <v>-5.05</v>
      </c>
      <c r="BG244" s="442">
        <v>7209</v>
      </c>
      <c r="BH244" s="451">
        <v>-7.09</v>
      </c>
      <c r="BI244" s="452">
        <v>0.46</v>
      </c>
      <c r="BJ244" s="449" t="s">
        <v>2686</v>
      </c>
      <c r="BK244" s="453">
        <v>-4.55</v>
      </c>
      <c r="BL244" s="450">
        <v>2022</v>
      </c>
      <c r="BM244" s="442"/>
      <c r="BN244" s="451" t="s">
        <v>207</v>
      </c>
      <c r="BO244" s="442" t="s">
        <v>207</v>
      </c>
      <c r="BP244" s="451" t="s">
        <v>207</v>
      </c>
      <c r="BQ244" s="452"/>
      <c r="BR244" s="449" t="s">
        <v>207</v>
      </c>
      <c r="BS244" s="453" t="s">
        <v>207</v>
      </c>
      <c r="BT244" s="454" t="s">
        <v>710</v>
      </c>
      <c r="BU244" s="465" t="s">
        <v>765</v>
      </c>
      <c r="BV244" s="455" t="s">
        <v>712</v>
      </c>
      <c r="BW244" s="456" t="s">
        <v>2687</v>
      </c>
      <c r="BX244" s="457">
        <v>2019</v>
      </c>
      <c r="BY244" s="441"/>
      <c r="BZ244" s="441"/>
      <c r="CA244" s="448"/>
      <c r="CB244" s="449"/>
      <c r="CC244" s="450">
        <v>2022</v>
      </c>
      <c r="CD244" s="442"/>
      <c r="CE244" s="451" t="s">
        <v>207</v>
      </c>
      <c r="CF244" s="442"/>
      <c r="CG244" s="451" t="s">
        <v>207</v>
      </c>
      <c r="CH244" s="452"/>
      <c r="CI244" s="449" t="s">
        <v>207</v>
      </c>
      <c r="CJ244" s="453"/>
      <c r="CK244" s="450">
        <v>2020</v>
      </c>
      <c r="CL244" s="442"/>
      <c r="CM244" s="451" t="s">
        <v>207</v>
      </c>
      <c r="CN244" s="442" t="s">
        <v>207</v>
      </c>
      <c r="CO244" s="451" t="s">
        <v>207</v>
      </c>
      <c r="CP244" s="452"/>
      <c r="CQ244" s="449" t="s">
        <v>207</v>
      </c>
      <c r="CR244" s="453" t="s">
        <v>207</v>
      </c>
      <c r="CS244" s="450">
        <v>2021</v>
      </c>
      <c r="CT244" s="442"/>
      <c r="CU244" s="451" t="s">
        <v>207</v>
      </c>
      <c r="CV244" s="442" t="s">
        <v>207</v>
      </c>
      <c r="CW244" s="451" t="s">
        <v>207</v>
      </c>
      <c r="CX244" s="452"/>
      <c r="CY244" s="449" t="s">
        <v>207</v>
      </c>
      <c r="CZ244" s="453" t="s">
        <v>207</v>
      </c>
      <c r="DA244" s="450">
        <v>2022</v>
      </c>
      <c r="DB244" s="442"/>
      <c r="DC244" s="451" t="s">
        <v>207</v>
      </c>
      <c r="DD244" s="442" t="s">
        <v>207</v>
      </c>
      <c r="DE244" s="451" t="s">
        <v>207</v>
      </c>
      <c r="DF244" s="452"/>
      <c r="DG244" s="449" t="s">
        <v>207</v>
      </c>
      <c r="DH244" s="453" t="s">
        <v>207</v>
      </c>
      <c r="DI244" s="454" t="s">
        <v>207</v>
      </c>
      <c r="DJ244" s="465" t="s">
        <v>207</v>
      </c>
      <c r="DK244" s="455" t="s">
        <v>207</v>
      </c>
      <c r="DL244" s="456"/>
    </row>
    <row r="245" spans="1:116">
      <c r="A245" s="458" t="s">
        <v>2688</v>
      </c>
      <c r="B245" s="459" t="s">
        <v>2689</v>
      </c>
      <c r="C245" s="434">
        <v>2020</v>
      </c>
      <c r="D245" s="434" t="s">
        <v>700</v>
      </c>
      <c r="E245" s="460">
        <v>2076325</v>
      </c>
      <c r="F245" s="435">
        <v>2076325</v>
      </c>
      <c r="G245" s="436">
        <v>44771</v>
      </c>
      <c r="H245" s="461" t="s">
        <v>2690</v>
      </c>
      <c r="I245" s="462" t="s">
        <v>2689</v>
      </c>
      <c r="J245" s="463" t="s">
        <v>2691</v>
      </c>
      <c r="K245" s="464" t="s">
        <v>2689</v>
      </c>
      <c r="L245" s="462" t="s">
        <v>2692</v>
      </c>
      <c r="M245" s="463" t="s">
        <v>2690</v>
      </c>
      <c r="N245" s="461" t="s">
        <v>86</v>
      </c>
      <c r="O245" s="463" t="s">
        <v>88</v>
      </c>
      <c r="P245" s="437"/>
      <c r="Q245" s="438" t="s">
        <v>704</v>
      </c>
      <c r="R245" s="438"/>
      <c r="S245" s="439"/>
      <c r="T245" s="440">
        <v>6016</v>
      </c>
      <c r="U245" s="441">
        <v>85</v>
      </c>
      <c r="V245" s="441">
        <v>0</v>
      </c>
      <c r="W245" s="442"/>
      <c r="X245" s="443">
        <v>2020</v>
      </c>
      <c r="Y245" s="434">
        <v>2022</v>
      </c>
      <c r="Z245" s="444">
        <v>2021</v>
      </c>
      <c r="AA245" s="445"/>
      <c r="AB245" s="463"/>
      <c r="AC245" s="446" t="s">
        <v>705</v>
      </c>
      <c r="AD245" s="462" t="s">
        <v>2693</v>
      </c>
      <c r="AE245" s="462" t="s">
        <v>2694</v>
      </c>
      <c r="AF245" s="463" t="s">
        <v>2695</v>
      </c>
      <c r="AG245" s="446"/>
      <c r="AH245" s="463"/>
      <c r="AI245" s="447">
        <v>2019</v>
      </c>
      <c r="AJ245" s="441">
        <v>10844</v>
      </c>
      <c r="AK245" s="441">
        <v>10599</v>
      </c>
      <c r="AL245" s="448">
        <v>3.81</v>
      </c>
      <c r="AM245" s="449" t="s">
        <v>2696</v>
      </c>
      <c r="AN245" s="450">
        <v>2022</v>
      </c>
      <c r="AO245" s="442">
        <v>10519</v>
      </c>
      <c r="AP245" s="451">
        <v>2.99</v>
      </c>
      <c r="AQ245" s="442">
        <v>10281</v>
      </c>
      <c r="AR245" s="451">
        <v>3</v>
      </c>
      <c r="AS245" s="452">
        <v>3.69</v>
      </c>
      <c r="AT245" s="449" t="s">
        <v>2696</v>
      </c>
      <c r="AU245" s="453">
        <v>3.14</v>
      </c>
      <c r="AV245" s="450">
        <v>2020</v>
      </c>
      <c r="AW245" s="442">
        <v>10550</v>
      </c>
      <c r="AX245" s="451">
        <v>2.71</v>
      </c>
      <c r="AY245" s="442">
        <v>10077</v>
      </c>
      <c r="AZ245" s="451">
        <v>4.92</v>
      </c>
      <c r="BA245" s="452">
        <v>4.22</v>
      </c>
      <c r="BB245" s="449" t="s">
        <v>2696</v>
      </c>
      <c r="BC245" s="453">
        <v>-10.77</v>
      </c>
      <c r="BD245" s="450">
        <v>2021</v>
      </c>
      <c r="BE245" s="442">
        <v>10762</v>
      </c>
      <c r="BF245" s="451">
        <v>0.75</v>
      </c>
      <c r="BG245" s="442">
        <v>10686</v>
      </c>
      <c r="BH245" s="451">
        <v>-0.83</v>
      </c>
      <c r="BI245" s="452">
        <v>3.81</v>
      </c>
      <c r="BJ245" s="449" t="s">
        <v>2696</v>
      </c>
      <c r="BK245" s="453">
        <v>0</v>
      </c>
      <c r="BL245" s="450">
        <v>2022</v>
      </c>
      <c r="BM245" s="442"/>
      <c r="BN245" s="451" t="s">
        <v>207</v>
      </c>
      <c r="BO245" s="442" t="s">
        <v>207</v>
      </c>
      <c r="BP245" s="451" t="s">
        <v>207</v>
      </c>
      <c r="BQ245" s="452"/>
      <c r="BR245" s="449" t="s">
        <v>207</v>
      </c>
      <c r="BS245" s="453" t="s">
        <v>207</v>
      </c>
      <c r="BT245" s="454" t="s">
        <v>710</v>
      </c>
      <c r="BU245" s="465" t="s">
        <v>765</v>
      </c>
      <c r="BV245" s="455" t="s">
        <v>712</v>
      </c>
      <c r="BW245" s="456" t="s">
        <v>2697</v>
      </c>
      <c r="BX245" s="457">
        <v>2019</v>
      </c>
      <c r="BY245" s="441"/>
      <c r="BZ245" s="441"/>
      <c r="CA245" s="448"/>
      <c r="CB245" s="449"/>
      <c r="CC245" s="450">
        <v>2022</v>
      </c>
      <c r="CD245" s="442"/>
      <c r="CE245" s="451" t="s">
        <v>207</v>
      </c>
      <c r="CF245" s="442"/>
      <c r="CG245" s="451" t="s">
        <v>207</v>
      </c>
      <c r="CH245" s="452"/>
      <c r="CI245" s="449" t="s">
        <v>207</v>
      </c>
      <c r="CJ245" s="453"/>
      <c r="CK245" s="450">
        <v>2020</v>
      </c>
      <c r="CL245" s="442"/>
      <c r="CM245" s="451" t="s">
        <v>207</v>
      </c>
      <c r="CN245" s="442" t="s">
        <v>207</v>
      </c>
      <c r="CO245" s="451" t="s">
        <v>207</v>
      </c>
      <c r="CP245" s="452"/>
      <c r="CQ245" s="449" t="s">
        <v>207</v>
      </c>
      <c r="CR245" s="453" t="s">
        <v>207</v>
      </c>
      <c r="CS245" s="450">
        <v>2021</v>
      </c>
      <c r="CT245" s="442"/>
      <c r="CU245" s="451" t="s">
        <v>207</v>
      </c>
      <c r="CV245" s="442" t="s">
        <v>207</v>
      </c>
      <c r="CW245" s="451" t="s">
        <v>207</v>
      </c>
      <c r="CX245" s="452"/>
      <c r="CY245" s="449" t="s">
        <v>207</v>
      </c>
      <c r="CZ245" s="453" t="s">
        <v>207</v>
      </c>
      <c r="DA245" s="450">
        <v>2022</v>
      </c>
      <c r="DB245" s="442"/>
      <c r="DC245" s="451" t="s">
        <v>207</v>
      </c>
      <c r="DD245" s="442" t="s">
        <v>207</v>
      </c>
      <c r="DE245" s="451" t="s">
        <v>207</v>
      </c>
      <c r="DF245" s="452"/>
      <c r="DG245" s="449" t="s">
        <v>207</v>
      </c>
      <c r="DH245" s="453" t="s">
        <v>207</v>
      </c>
      <c r="DI245" s="454" t="s">
        <v>207</v>
      </c>
      <c r="DJ245" s="465" t="s">
        <v>207</v>
      </c>
      <c r="DK245" s="455" t="s">
        <v>207</v>
      </c>
      <c r="DL245" s="456"/>
    </row>
    <row r="246" spans="1:116">
      <c r="A246" s="458" t="s">
        <v>2698</v>
      </c>
      <c r="B246" s="459" t="s">
        <v>2699</v>
      </c>
      <c r="C246" s="434">
        <v>2020</v>
      </c>
      <c r="D246" s="434" t="s">
        <v>716</v>
      </c>
      <c r="E246" s="460">
        <v>1080326</v>
      </c>
      <c r="F246" s="435">
        <v>1080326</v>
      </c>
      <c r="G246" s="436">
        <v>44771</v>
      </c>
      <c r="H246" s="461" t="s">
        <v>2700</v>
      </c>
      <c r="I246" s="462" t="s">
        <v>2699</v>
      </c>
      <c r="J246" s="463" t="s">
        <v>2701</v>
      </c>
      <c r="K246" s="464" t="s">
        <v>2699</v>
      </c>
      <c r="L246" s="462" t="s">
        <v>2701</v>
      </c>
      <c r="M246" s="463" t="s">
        <v>2700</v>
      </c>
      <c r="N246" s="461" t="s">
        <v>90</v>
      </c>
      <c r="O246" s="463" t="s">
        <v>92</v>
      </c>
      <c r="P246" s="437" t="s">
        <v>719</v>
      </c>
      <c r="Q246" s="438"/>
      <c r="R246" s="438"/>
      <c r="S246" s="439"/>
      <c r="T246" s="440">
        <v>3341.4703164299999</v>
      </c>
      <c r="U246" s="441">
        <v>11</v>
      </c>
      <c r="V246" s="441">
        <v>1</v>
      </c>
      <c r="W246" s="442"/>
      <c r="X246" s="443">
        <v>2020</v>
      </c>
      <c r="Y246" s="434">
        <v>2022</v>
      </c>
      <c r="Z246" s="444">
        <v>2021</v>
      </c>
      <c r="AA246" s="445"/>
      <c r="AB246" s="463"/>
      <c r="AC246" s="446" t="s">
        <v>705</v>
      </c>
      <c r="AD246" s="462" t="s">
        <v>2702</v>
      </c>
      <c r="AE246" s="462" t="s">
        <v>2703</v>
      </c>
      <c r="AF246" s="463" t="s">
        <v>2704</v>
      </c>
      <c r="AG246" s="446"/>
      <c r="AH246" s="463"/>
      <c r="AI246" s="447">
        <v>2019</v>
      </c>
      <c r="AJ246" s="441">
        <v>7401</v>
      </c>
      <c r="AK246" s="441">
        <v>7295</v>
      </c>
      <c r="AL246" s="448">
        <v>212.59</v>
      </c>
      <c r="AM246" s="449" t="s">
        <v>764</v>
      </c>
      <c r="AN246" s="450">
        <v>2022</v>
      </c>
      <c r="AO246" s="442">
        <v>7178.97</v>
      </c>
      <c r="AP246" s="451">
        <v>3</v>
      </c>
      <c r="AQ246" s="442">
        <v>7076.15</v>
      </c>
      <c r="AR246" s="451">
        <v>3</v>
      </c>
      <c r="AS246" s="452">
        <v>206.2123</v>
      </c>
      <c r="AT246" s="449" t="s">
        <v>764</v>
      </c>
      <c r="AU246" s="453">
        <v>3</v>
      </c>
      <c r="AV246" s="450">
        <v>2020</v>
      </c>
      <c r="AW246" s="442">
        <v>5557</v>
      </c>
      <c r="AX246" s="451">
        <v>24.91</v>
      </c>
      <c r="AY246" s="442">
        <v>5378</v>
      </c>
      <c r="AZ246" s="451">
        <v>26.27</v>
      </c>
      <c r="BA246" s="452">
        <v>159.62</v>
      </c>
      <c r="BB246" s="449" t="s">
        <v>764</v>
      </c>
      <c r="BC246" s="453">
        <v>24.91</v>
      </c>
      <c r="BD246" s="450">
        <v>2021</v>
      </c>
      <c r="BE246" s="442">
        <v>6295</v>
      </c>
      <c r="BF246" s="451">
        <v>14.94</v>
      </c>
      <c r="BG246" s="442">
        <v>6264</v>
      </c>
      <c r="BH246" s="451">
        <v>14.13</v>
      </c>
      <c r="BI246" s="452">
        <v>180.82</v>
      </c>
      <c r="BJ246" s="449" t="s">
        <v>764</v>
      </c>
      <c r="BK246" s="453">
        <v>14.94</v>
      </c>
      <c r="BL246" s="450">
        <v>2022</v>
      </c>
      <c r="BM246" s="442"/>
      <c r="BN246" s="451" t="s">
        <v>207</v>
      </c>
      <c r="BO246" s="442" t="s">
        <v>207</v>
      </c>
      <c r="BP246" s="451" t="s">
        <v>207</v>
      </c>
      <c r="BQ246" s="452"/>
      <c r="BR246" s="449" t="s">
        <v>207</v>
      </c>
      <c r="BS246" s="453" t="s">
        <v>207</v>
      </c>
      <c r="BT246" s="454" t="s">
        <v>723</v>
      </c>
      <c r="BU246" s="465" t="s">
        <v>765</v>
      </c>
      <c r="BV246" s="455" t="s">
        <v>733</v>
      </c>
      <c r="BW246" s="456" t="s">
        <v>2705</v>
      </c>
      <c r="BX246" s="457">
        <v>2019</v>
      </c>
      <c r="BY246" s="441"/>
      <c r="BZ246" s="441"/>
      <c r="CA246" s="448"/>
      <c r="CB246" s="449"/>
      <c r="CC246" s="450">
        <v>2022</v>
      </c>
      <c r="CD246" s="442"/>
      <c r="CE246" s="451" t="s">
        <v>207</v>
      </c>
      <c r="CF246" s="442"/>
      <c r="CG246" s="451" t="s">
        <v>207</v>
      </c>
      <c r="CH246" s="452"/>
      <c r="CI246" s="449" t="s">
        <v>207</v>
      </c>
      <c r="CJ246" s="453"/>
      <c r="CK246" s="450">
        <v>2020</v>
      </c>
      <c r="CL246" s="442"/>
      <c r="CM246" s="451" t="s">
        <v>207</v>
      </c>
      <c r="CN246" s="442" t="s">
        <v>207</v>
      </c>
      <c r="CO246" s="451" t="s">
        <v>207</v>
      </c>
      <c r="CP246" s="452"/>
      <c r="CQ246" s="449" t="s">
        <v>207</v>
      </c>
      <c r="CR246" s="453" t="s">
        <v>207</v>
      </c>
      <c r="CS246" s="450">
        <v>2021</v>
      </c>
      <c r="CT246" s="442"/>
      <c r="CU246" s="451" t="s">
        <v>207</v>
      </c>
      <c r="CV246" s="442" t="s">
        <v>207</v>
      </c>
      <c r="CW246" s="451" t="s">
        <v>207</v>
      </c>
      <c r="CX246" s="452"/>
      <c r="CY246" s="449" t="s">
        <v>207</v>
      </c>
      <c r="CZ246" s="453" t="s">
        <v>207</v>
      </c>
      <c r="DA246" s="450">
        <v>2022</v>
      </c>
      <c r="DB246" s="442"/>
      <c r="DC246" s="451" t="s">
        <v>207</v>
      </c>
      <c r="DD246" s="442" t="s">
        <v>207</v>
      </c>
      <c r="DE246" s="451" t="s">
        <v>207</v>
      </c>
      <c r="DF246" s="452"/>
      <c r="DG246" s="449" t="s">
        <v>207</v>
      </c>
      <c r="DH246" s="453" t="s">
        <v>207</v>
      </c>
      <c r="DI246" s="454" t="s">
        <v>207</v>
      </c>
      <c r="DJ246" s="465" t="s">
        <v>207</v>
      </c>
      <c r="DK246" s="455" t="s">
        <v>207</v>
      </c>
      <c r="DL246" s="456"/>
    </row>
    <row r="247" spans="1:116">
      <c r="A247" s="458" t="s">
        <v>2706</v>
      </c>
      <c r="B247" s="459" t="s">
        <v>2707</v>
      </c>
      <c r="C247" s="434">
        <v>2020</v>
      </c>
      <c r="D247" s="434" t="s">
        <v>716</v>
      </c>
      <c r="E247" s="460">
        <v>1080327</v>
      </c>
      <c r="F247" s="435">
        <v>1080327</v>
      </c>
      <c r="G247" s="436">
        <v>44763</v>
      </c>
      <c r="H247" s="461" t="s">
        <v>2708</v>
      </c>
      <c r="I247" s="462" t="s">
        <v>2707</v>
      </c>
      <c r="J247" s="463" t="s">
        <v>2709</v>
      </c>
      <c r="K247" s="464" t="s">
        <v>2707</v>
      </c>
      <c r="L247" s="462" t="s">
        <v>2709</v>
      </c>
      <c r="M247" s="463" t="s">
        <v>2708</v>
      </c>
      <c r="N247" s="461" t="s">
        <v>90</v>
      </c>
      <c r="O247" s="463" t="s">
        <v>92</v>
      </c>
      <c r="P247" s="437" t="s">
        <v>719</v>
      </c>
      <c r="Q247" s="438"/>
      <c r="R247" s="438"/>
      <c r="S247" s="439"/>
      <c r="T247" s="440">
        <v>2238.7398574020003</v>
      </c>
      <c r="U247" s="441">
        <v>7</v>
      </c>
      <c r="V247" s="441">
        <v>0</v>
      </c>
      <c r="W247" s="442"/>
      <c r="X247" s="443">
        <v>2020</v>
      </c>
      <c r="Y247" s="434">
        <v>2022</v>
      </c>
      <c r="Z247" s="444">
        <v>2021</v>
      </c>
      <c r="AA247" s="445" t="s">
        <v>705</v>
      </c>
      <c r="AB247" s="463" t="s">
        <v>2710</v>
      </c>
      <c r="AC247" s="446"/>
      <c r="AD247" s="462"/>
      <c r="AE247" s="462"/>
      <c r="AF247" s="463"/>
      <c r="AG247" s="446"/>
      <c r="AH247" s="463"/>
      <c r="AI247" s="447">
        <v>2019</v>
      </c>
      <c r="AJ247" s="441">
        <v>5927</v>
      </c>
      <c r="AK247" s="441">
        <v>5870</v>
      </c>
      <c r="AL247" s="448"/>
      <c r="AM247" s="449"/>
      <c r="AN247" s="450">
        <v>2022</v>
      </c>
      <c r="AO247" s="442">
        <v>5749</v>
      </c>
      <c r="AP247" s="451">
        <v>3</v>
      </c>
      <c r="AQ247" s="442">
        <v>5694</v>
      </c>
      <c r="AR247" s="451">
        <v>2.99</v>
      </c>
      <c r="AS247" s="452"/>
      <c r="AT247" s="449"/>
      <c r="AU247" s="453"/>
      <c r="AV247" s="450">
        <v>2020</v>
      </c>
      <c r="AW247" s="442">
        <v>4462</v>
      </c>
      <c r="AX247" s="451">
        <v>24.71</v>
      </c>
      <c r="AY247" s="442">
        <v>4330</v>
      </c>
      <c r="AZ247" s="451">
        <v>26.23</v>
      </c>
      <c r="BA247" s="452"/>
      <c r="BB247" s="449" t="s">
        <v>207</v>
      </c>
      <c r="BC247" s="453" t="s">
        <v>207</v>
      </c>
      <c r="BD247" s="450">
        <v>2021</v>
      </c>
      <c r="BE247" s="442">
        <v>4108</v>
      </c>
      <c r="BF247" s="451">
        <v>30.69</v>
      </c>
      <c r="BG247" s="442">
        <v>4008</v>
      </c>
      <c r="BH247" s="451">
        <v>31.72</v>
      </c>
      <c r="BI247" s="452"/>
      <c r="BJ247" s="449" t="s">
        <v>207</v>
      </c>
      <c r="BK247" s="453" t="s">
        <v>207</v>
      </c>
      <c r="BL247" s="450">
        <v>2022</v>
      </c>
      <c r="BM247" s="442"/>
      <c r="BN247" s="451" t="s">
        <v>207</v>
      </c>
      <c r="BO247" s="442" t="s">
        <v>207</v>
      </c>
      <c r="BP247" s="451" t="s">
        <v>207</v>
      </c>
      <c r="BQ247" s="452"/>
      <c r="BR247" s="449" t="s">
        <v>207</v>
      </c>
      <c r="BS247" s="453" t="s">
        <v>207</v>
      </c>
      <c r="BT247" s="454" t="s">
        <v>723</v>
      </c>
      <c r="BU247" s="465" t="s">
        <v>765</v>
      </c>
      <c r="BV247" s="455" t="s">
        <v>733</v>
      </c>
      <c r="BW247" s="456" t="s">
        <v>2711</v>
      </c>
      <c r="BX247" s="457">
        <v>2019</v>
      </c>
      <c r="BY247" s="441"/>
      <c r="BZ247" s="441"/>
      <c r="CA247" s="448"/>
      <c r="CB247" s="449"/>
      <c r="CC247" s="450">
        <v>2022</v>
      </c>
      <c r="CD247" s="442"/>
      <c r="CE247" s="451" t="s">
        <v>207</v>
      </c>
      <c r="CF247" s="442"/>
      <c r="CG247" s="451" t="s">
        <v>207</v>
      </c>
      <c r="CH247" s="452"/>
      <c r="CI247" s="449" t="s">
        <v>207</v>
      </c>
      <c r="CJ247" s="453"/>
      <c r="CK247" s="450">
        <v>2020</v>
      </c>
      <c r="CL247" s="442"/>
      <c r="CM247" s="451" t="s">
        <v>207</v>
      </c>
      <c r="CN247" s="442" t="s">
        <v>207</v>
      </c>
      <c r="CO247" s="451" t="s">
        <v>207</v>
      </c>
      <c r="CP247" s="452"/>
      <c r="CQ247" s="449" t="s">
        <v>207</v>
      </c>
      <c r="CR247" s="453" t="s">
        <v>207</v>
      </c>
      <c r="CS247" s="450">
        <v>2021</v>
      </c>
      <c r="CT247" s="442"/>
      <c r="CU247" s="451" t="s">
        <v>207</v>
      </c>
      <c r="CV247" s="442" t="s">
        <v>207</v>
      </c>
      <c r="CW247" s="451" t="s">
        <v>207</v>
      </c>
      <c r="CX247" s="452"/>
      <c r="CY247" s="449" t="s">
        <v>207</v>
      </c>
      <c r="CZ247" s="453" t="s">
        <v>207</v>
      </c>
      <c r="DA247" s="450">
        <v>2022</v>
      </c>
      <c r="DB247" s="442"/>
      <c r="DC247" s="451" t="s">
        <v>207</v>
      </c>
      <c r="DD247" s="442" t="s">
        <v>207</v>
      </c>
      <c r="DE247" s="451" t="s">
        <v>207</v>
      </c>
      <c r="DF247" s="452"/>
      <c r="DG247" s="449" t="s">
        <v>207</v>
      </c>
      <c r="DH247" s="453" t="s">
        <v>207</v>
      </c>
      <c r="DI247" s="454" t="s">
        <v>207</v>
      </c>
      <c r="DJ247" s="465" t="s">
        <v>207</v>
      </c>
      <c r="DK247" s="455" t="s">
        <v>207</v>
      </c>
      <c r="DL247" s="456"/>
    </row>
    <row r="248" spans="1:116">
      <c r="A248" s="458" t="s">
        <v>2712</v>
      </c>
      <c r="B248" s="459" t="s">
        <v>2713</v>
      </c>
      <c r="C248" s="434">
        <v>2020</v>
      </c>
      <c r="D248" s="434" t="s">
        <v>2463</v>
      </c>
      <c r="E248" s="460">
        <v>1080328</v>
      </c>
      <c r="F248" s="435">
        <v>1080328</v>
      </c>
      <c r="G248" s="436">
        <v>44771</v>
      </c>
      <c r="H248" s="461" t="s">
        <v>2714</v>
      </c>
      <c r="I248" s="462" t="s">
        <v>2713</v>
      </c>
      <c r="J248" s="463" t="s">
        <v>2715</v>
      </c>
      <c r="K248" s="464" t="s">
        <v>2713</v>
      </c>
      <c r="L248" s="462" t="s">
        <v>2715</v>
      </c>
      <c r="M248" s="463" t="s">
        <v>2714</v>
      </c>
      <c r="N248" s="461" t="s">
        <v>90</v>
      </c>
      <c r="O248" s="463" t="s">
        <v>92</v>
      </c>
      <c r="P248" s="437" t="s">
        <v>719</v>
      </c>
      <c r="Q248" s="438"/>
      <c r="R248" s="438"/>
      <c r="S248" s="439" t="s">
        <v>2466</v>
      </c>
      <c r="T248" s="440">
        <v>1456</v>
      </c>
      <c r="U248" s="441">
        <v>11</v>
      </c>
      <c r="V248" s="441">
        <v>0</v>
      </c>
      <c r="W248" s="442"/>
      <c r="X248" s="443">
        <v>2020</v>
      </c>
      <c r="Y248" s="434">
        <v>2022</v>
      </c>
      <c r="Z248" s="444">
        <v>2021</v>
      </c>
      <c r="AA248" s="445"/>
      <c r="AB248" s="463"/>
      <c r="AC248" s="446" t="s">
        <v>705</v>
      </c>
      <c r="AD248" s="462" t="s">
        <v>2716</v>
      </c>
      <c r="AE248" s="462" t="s">
        <v>2714</v>
      </c>
      <c r="AF248" s="463" t="s">
        <v>2717</v>
      </c>
      <c r="AG248" s="446"/>
      <c r="AH248" s="463"/>
      <c r="AI248" s="447">
        <v>2019</v>
      </c>
      <c r="AJ248" s="441">
        <v>2701</v>
      </c>
      <c r="AK248" s="441">
        <v>2734</v>
      </c>
      <c r="AL248" s="448">
        <v>142.41999999999999</v>
      </c>
      <c r="AM248" s="449" t="s">
        <v>944</v>
      </c>
      <c r="AN248" s="450">
        <v>2022</v>
      </c>
      <c r="AO248" s="442">
        <v>2620</v>
      </c>
      <c r="AP248" s="451">
        <v>2.99</v>
      </c>
      <c r="AQ248" s="442">
        <v>2652</v>
      </c>
      <c r="AR248" s="451">
        <v>2.99</v>
      </c>
      <c r="AS248" s="452">
        <v>138.15</v>
      </c>
      <c r="AT248" s="449" t="s">
        <v>944</v>
      </c>
      <c r="AU248" s="453">
        <v>2.99</v>
      </c>
      <c r="AV248" s="450">
        <v>2020</v>
      </c>
      <c r="AW248" s="442">
        <v>2474</v>
      </c>
      <c r="AX248" s="451">
        <v>8.4</v>
      </c>
      <c r="AY248" s="442">
        <v>2403</v>
      </c>
      <c r="AZ248" s="451">
        <v>12.1</v>
      </c>
      <c r="BA248" s="452">
        <v>129.76</v>
      </c>
      <c r="BB248" s="449" t="s">
        <v>944</v>
      </c>
      <c r="BC248" s="453">
        <v>8.8800000000000008</v>
      </c>
      <c r="BD248" s="450">
        <v>2021</v>
      </c>
      <c r="BE248" s="442">
        <v>2625</v>
      </c>
      <c r="BF248" s="451">
        <v>2.81</v>
      </c>
      <c r="BG248" s="442">
        <v>2612</v>
      </c>
      <c r="BH248" s="451">
        <v>4.46</v>
      </c>
      <c r="BI248" s="452">
        <v>137.66999999999999</v>
      </c>
      <c r="BJ248" s="449" t="s">
        <v>944</v>
      </c>
      <c r="BK248" s="453">
        <v>3.33</v>
      </c>
      <c r="BL248" s="450">
        <v>2022</v>
      </c>
      <c r="BM248" s="442"/>
      <c r="BN248" s="451" t="s">
        <v>207</v>
      </c>
      <c r="BO248" s="442" t="s">
        <v>207</v>
      </c>
      <c r="BP248" s="451" t="s">
        <v>207</v>
      </c>
      <c r="BQ248" s="452"/>
      <c r="BR248" s="449" t="s">
        <v>207</v>
      </c>
      <c r="BS248" s="453" t="s">
        <v>207</v>
      </c>
      <c r="BT248" s="454" t="s">
        <v>755</v>
      </c>
      <c r="BU248" s="465" t="s">
        <v>765</v>
      </c>
      <c r="BV248" s="455" t="s">
        <v>724</v>
      </c>
      <c r="BW248" s="456" t="s">
        <v>2718</v>
      </c>
      <c r="BX248" s="457">
        <v>2019</v>
      </c>
      <c r="BY248" s="441"/>
      <c r="BZ248" s="441"/>
      <c r="CA248" s="448"/>
      <c r="CB248" s="449"/>
      <c r="CC248" s="450">
        <v>2022</v>
      </c>
      <c r="CD248" s="442"/>
      <c r="CE248" s="451" t="s">
        <v>207</v>
      </c>
      <c r="CF248" s="442"/>
      <c r="CG248" s="451" t="s">
        <v>207</v>
      </c>
      <c r="CH248" s="452"/>
      <c r="CI248" s="449" t="s">
        <v>207</v>
      </c>
      <c r="CJ248" s="453"/>
      <c r="CK248" s="450">
        <v>2020</v>
      </c>
      <c r="CL248" s="442"/>
      <c r="CM248" s="451" t="s">
        <v>207</v>
      </c>
      <c r="CN248" s="442" t="s">
        <v>207</v>
      </c>
      <c r="CO248" s="451" t="s">
        <v>207</v>
      </c>
      <c r="CP248" s="452"/>
      <c r="CQ248" s="449" t="s">
        <v>207</v>
      </c>
      <c r="CR248" s="453" t="s">
        <v>207</v>
      </c>
      <c r="CS248" s="450">
        <v>2021</v>
      </c>
      <c r="CT248" s="442"/>
      <c r="CU248" s="451" t="s">
        <v>207</v>
      </c>
      <c r="CV248" s="442" t="s">
        <v>207</v>
      </c>
      <c r="CW248" s="451" t="s">
        <v>207</v>
      </c>
      <c r="CX248" s="452"/>
      <c r="CY248" s="449" t="s">
        <v>207</v>
      </c>
      <c r="CZ248" s="453" t="s">
        <v>207</v>
      </c>
      <c r="DA248" s="450">
        <v>2022</v>
      </c>
      <c r="DB248" s="442"/>
      <c r="DC248" s="451" t="s">
        <v>207</v>
      </c>
      <c r="DD248" s="442" t="s">
        <v>207</v>
      </c>
      <c r="DE248" s="451" t="s">
        <v>207</v>
      </c>
      <c r="DF248" s="452"/>
      <c r="DG248" s="449" t="s">
        <v>207</v>
      </c>
      <c r="DH248" s="453" t="s">
        <v>207</v>
      </c>
      <c r="DI248" s="454" t="s">
        <v>207</v>
      </c>
      <c r="DJ248" s="465" t="s">
        <v>207</v>
      </c>
      <c r="DK248" s="455" t="s">
        <v>207</v>
      </c>
      <c r="DL248" s="456"/>
    </row>
    <row r="249" spans="1:116">
      <c r="A249" s="458" t="s">
        <v>2719</v>
      </c>
      <c r="B249" s="459" t="s">
        <v>2720</v>
      </c>
      <c r="C249" s="434">
        <v>2020</v>
      </c>
      <c r="D249" s="434" t="s">
        <v>750</v>
      </c>
      <c r="E249" s="460">
        <v>3044329</v>
      </c>
      <c r="F249" s="435">
        <v>3044329</v>
      </c>
      <c r="G249" s="436">
        <v>44863</v>
      </c>
      <c r="H249" s="461" t="s">
        <v>2721</v>
      </c>
      <c r="I249" s="462" t="s">
        <v>2720</v>
      </c>
      <c r="J249" s="463" t="s">
        <v>2722</v>
      </c>
      <c r="K249" s="464" t="s">
        <v>2720</v>
      </c>
      <c r="L249" s="462" t="s">
        <v>2722</v>
      </c>
      <c r="M249" s="463" t="s">
        <v>2721</v>
      </c>
      <c r="N249" s="461" t="s">
        <v>48</v>
      </c>
      <c r="O249" s="463" t="s">
        <v>51</v>
      </c>
      <c r="P249" s="437"/>
      <c r="Q249" s="438"/>
      <c r="R249" s="438" t="s">
        <v>753</v>
      </c>
      <c r="S249" s="439"/>
      <c r="T249" s="440"/>
      <c r="U249" s="441"/>
      <c r="V249" s="441"/>
      <c r="W249" s="442">
        <v>305</v>
      </c>
      <c r="X249" s="443">
        <v>2020</v>
      </c>
      <c r="Y249" s="434">
        <v>2022</v>
      </c>
      <c r="Z249" s="444">
        <v>2021</v>
      </c>
      <c r="AA249" s="445"/>
      <c r="AB249" s="463"/>
      <c r="AC249" s="446" t="s">
        <v>705</v>
      </c>
      <c r="AD249" s="462" t="s">
        <v>2723</v>
      </c>
      <c r="AE249" s="462" t="s">
        <v>2721</v>
      </c>
      <c r="AF249" s="463" t="s">
        <v>2724</v>
      </c>
      <c r="AG249" s="446"/>
      <c r="AH249" s="463"/>
      <c r="AI249" s="447">
        <v>2019</v>
      </c>
      <c r="AJ249" s="441"/>
      <c r="AK249" s="441"/>
      <c r="AL249" s="448"/>
      <c r="AM249" s="449"/>
      <c r="AN249" s="450">
        <v>2022</v>
      </c>
      <c r="AO249" s="442"/>
      <c r="AP249" s="451" t="s">
        <v>207</v>
      </c>
      <c r="AQ249" s="442"/>
      <c r="AR249" s="451" t="s">
        <v>207</v>
      </c>
      <c r="AS249" s="452"/>
      <c r="AT249" s="449"/>
      <c r="AU249" s="453"/>
      <c r="AV249" s="450">
        <v>2020</v>
      </c>
      <c r="AW249" s="442"/>
      <c r="AX249" s="451" t="s">
        <v>207</v>
      </c>
      <c r="AY249" s="442" t="s">
        <v>207</v>
      </c>
      <c r="AZ249" s="451" t="s">
        <v>207</v>
      </c>
      <c r="BA249" s="452"/>
      <c r="BB249" s="449" t="s">
        <v>207</v>
      </c>
      <c r="BC249" s="453" t="s">
        <v>207</v>
      </c>
      <c r="BD249" s="450">
        <v>2021</v>
      </c>
      <c r="BE249" s="442"/>
      <c r="BF249" s="451" t="s">
        <v>207</v>
      </c>
      <c r="BG249" s="442" t="s">
        <v>207</v>
      </c>
      <c r="BH249" s="451" t="s">
        <v>207</v>
      </c>
      <c r="BI249" s="452"/>
      <c r="BJ249" s="449" t="s">
        <v>207</v>
      </c>
      <c r="BK249" s="453" t="s">
        <v>207</v>
      </c>
      <c r="BL249" s="450">
        <v>2022</v>
      </c>
      <c r="BM249" s="442"/>
      <c r="BN249" s="451" t="s">
        <v>207</v>
      </c>
      <c r="BO249" s="442" t="s">
        <v>207</v>
      </c>
      <c r="BP249" s="451" t="s">
        <v>207</v>
      </c>
      <c r="BQ249" s="452"/>
      <c r="BR249" s="449" t="s">
        <v>207</v>
      </c>
      <c r="BS249" s="453" t="s">
        <v>207</v>
      </c>
      <c r="BT249" s="454" t="s">
        <v>207</v>
      </c>
      <c r="BU249" s="465" t="s">
        <v>207</v>
      </c>
      <c r="BV249" s="455" t="s">
        <v>207</v>
      </c>
      <c r="BW249" s="456"/>
      <c r="BX249" s="457">
        <v>2019</v>
      </c>
      <c r="BY249" s="441">
        <v>2785</v>
      </c>
      <c r="BZ249" s="441">
        <v>2785</v>
      </c>
      <c r="CA249" s="448"/>
      <c r="CB249" s="449"/>
      <c r="CC249" s="450">
        <v>2022</v>
      </c>
      <c r="CD249" s="442">
        <v>2702</v>
      </c>
      <c r="CE249" s="451">
        <v>2.98</v>
      </c>
      <c r="CF249" s="442">
        <v>2702</v>
      </c>
      <c r="CG249" s="451">
        <v>2.98</v>
      </c>
      <c r="CH249" s="452"/>
      <c r="CI249" s="449" t="s">
        <v>207</v>
      </c>
      <c r="CJ249" s="453"/>
      <c r="CK249" s="450">
        <v>2020</v>
      </c>
      <c r="CL249" s="442">
        <v>2692</v>
      </c>
      <c r="CM249" s="451">
        <v>3.33</v>
      </c>
      <c r="CN249" s="442">
        <v>2692</v>
      </c>
      <c r="CO249" s="451">
        <v>3.33</v>
      </c>
      <c r="CP249" s="452"/>
      <c r="CQ249" s="449" t="s">
        <v>207</v>
      </c>
      <c r="CR249" s="453" t="s">
        <v>207</v>
      </c>
      <c r="CS249" s="450">
        <v>2021</v>
      </c>
      <c r="CT249" s="442">
        <v>2790</v>
      </c>
      <c r="CU249" s="451">
        <v>-0.18</v>
      </c>
      <c r="CV249" s="442">
        <v>2790</v>
      </c>
      <c r="CW249" s="451">
        <v>-0.18</v>
      </c>
      <c r="CX249" s="452"/>
      <c r="CY249" s="449" t="s">
        <v>207</v>
      </c>
      <c r="CZ249" s="453" t="s">
        <v>207</v>
      </c>
      <c r="DA249" s="450">
        <v>2022</v>
      </c>
      <c r="DB249" s="442"/>
      <c r="DC249" s="451" t="s">
        <v>207</v>
      </c>
      <c r="DD249" s="442" t="s">
        <v>207</v>
      </c>
      <c r="DE249" s="451" t="s">
        <v>207</v>
      </c>
      <c r="DF249" s="452"/>
      <c r="DG249" s="449" t="s">
        <v>207</v>
      </c>
      <c r="DH249" s="453" t="s">
        <v>207</v>
      </c>
      <c r="DI249" s="454" t="s">
        <v>710</v>
      </c>
      <c r="DJ249" s="465" t="s">
        <v>765</v>
      </c>
      <c r="DK249" s="455" t="s">
        <v>724</v>
      </c>
      <c r="DL249" s="456"/>
    </row>
    <row r="250" spans="1:116">
      <c r="A250" s="458" t="s">
        <v>2725</v>
      </c>
      <c r="B250" s="459" t="s">
        <v>2726</v>
      </c>
      <c r="C250" s="434">
        <v>2020</v>
      </c>
      <c r="D250" s="434" t="s">
        <v>716</v>
      </c>
      <c r="E250" s="460">
        <v>1076330</v>
      </c>
      <c r="F250" s="435">
        <v>1076330</v>
      </c>
      <c r="G250" s="436">
        <v>44770</v>
      </c>
      <c r="H250" s="461" t="s">
        <v>2727</v>
      </c>
      <c r="I250" s="462" t="s">
        <v>2726</v>
      </c>
      <c r="J250" s="463" t="s">
        <v>2728</v>
      </c>
      <c r="K250" s="464" t="s">
        <v>2726</v>
      </c>
      <c r="L250" s="462" t="s">
        <v>2728</v>
      </c>
      <c r="M250" s="463" t="s">
        <v>2729</v>
      </c>
      <c r="N250" s="461" t="s">
        <v>86</v>
      </c>
      <c r="O250" s="463" t="s">
        <v>88</v>
      </c>
      <c r="P250" s="437" t="s">
        <v>719</v>
      </c>
      <c r="Q250" s="438"/>
      <c r="R250" s="438"/>
      <c r="S250" s="439"/>
      <c r="T250" s="440">
        <v>4582.1106766875173</v>
      </c>
      <c r="U250" s="441">
        <v>124</v>
      </c>
      <c r="V250" s="441">
        <v>0</v>
      </c>
      <c r="W250" s="442"/>
      <c r="X250" s="443">
        <v>2020</v>
      </c>
      <c r="Y250" s="434">
        <v>2022</v>
      </c>
      <c r="Z250" s="444">
        <v>2021</v>
      </c>
      <c r="AA250" s="445"/>
      <c r="AB250" s="463"/>
      <c r="AC250" s="446" t="s">
        <v>705</v>
      </c>
      <c r="AD250" s="462" t="s">
        <v>2730</v>
      </c>
      <c r="AE250" s="462" t="s">
        <v>2731</v>
      </c>
      <c r="AF250" s="463" t="s">
        <v>2732</v>
      </c>
      <c r="AG250" s="446"/>
      <c r="AH250" s="463"/>
      <c r="AI250" s="447">
        <v>2019</v>
      </c>
      <c r="AJ250" s="441">
        <v>9381</v>
      </c>
      <c r="AK250" s="441">
        <v>9163</v>
      </c>
      <c r="AL250" s="448">
        <v>0.72</v>
      </c>
      <c r="AM250" s="449" t="s">
        <v>709</v>
      </c>
      <c r="AN250" s="450">
        <v>2022</v>
      </c>
      <c r="AO250" s="442">
        <v>9100</v>
      </c>
      <c r="AP250" s="451">
        <v>2.99</v>
      </c>
      <c r="AQ250" s="442">
        <v>8888</v>
      </c>
      <c r="AR250" s="451">
        <v>3</v>
      </c>
      <c r="AS250" s="452">
        <v>0.67103999999999997</v>
      </c>
      <c r="AT250" s="449" t="s">
        <v>709</v>
      </c>
      <c r="AU250" s="453">
        <v>6.8</v>
      </c>
      <c r="AV250" s="450">
        <v>2020</v>
      </c>
      <c r="AW250" s="442">
        <v>9515</v>
      </c>
      <c r="AX250" s="451">
        <v>-1.43</v>
      </c>
      <c r="AY250" s="442">
        <v>9069</v>
      </c>
      <c r="AZ250" s="451">
        <v>1.02</v>
      </c>
      <c r="BA250" s="452">
        <v>0.82</v>
      </c>
      <c r="BB250" s="449" t="s">
        <v>709</v>
      </c>
      <c r="BC250" s="453">
        <v>-13.89</v>
      </c>
      <c r="BD250" s="450">
        <v>2021</v>
      </c>
      <c r="BE250" s="442">
        <v>8224</v>
      </c>
      <c r="BF250" s="451">
        <v>12.33</v>
      </c>
      <c r="BG250" s="442">
        <v>8170</v>
      </c>
      <c r="BH250" s="451">
        <v>10.83</v>
      </c>
      <c r="BI250" s="452">
        <v>0.68</v>
      </c>
      <c r="BJ250" s="449" t="s">
        <v>709</v>
      </c>
      <c r="BK250" s="453">
        <v>5.55</v>
      </c>
      <c r="BL250" s="450">
        <v>2022</v>
      </c>
      <c r="BM250" s="442"/>
      <c r="BN250" s="451" t="s">
        <v>207</v>
      </c>
      <c r="BO250" s="442" t="s">
        <v>207</v>
      </c>
      <c r="BP250" s="451" t="s">
        <v>207</v>
      </c>
      <c r="BQ250" s="452"/>
      <c r="BR250" s="449" t="s">
        <v>207</v>
      </c>
      <c r="BS250" s="453" t="s">
        <v>207</v>
      </c>
      <c r="BT250" s="454" t="s">
        <v>723</v>
      </c>
      <c r="BU250" s="465" t="s">
        <v>765</v>
      </c>
      <c r="BV250" s="455" t="s">
        <v>712</v>
      </c>
      <c r="BW250" s="456"/>
      <c r="BX250" s="457">
        <v>2019</v>
      </c>
      <c r="BY250" s="441"/>
      <c r="BZ250" s="441"/>
      <c r="CA250" s="448"/>
      <c r="CB250" s="449"/>
      <c r="CC250" s="450">
        <v>2022</v>
      </c>
      <c r="CD250" s="442"/>
      <c r="CE250" s="451" t="s">
        <v>207</v>
      </c>
      <c r="CF250" s="442"/>
      <c r="CG250" s="451" t="s">
        <v>207</v>
      </c>
      <c r="CH250" s="452"/>
      <c r="CI250" s="449" t="s">
        <v>207</v>
      </c>
      <c r="CJ250" s="453"/>
      <c r="CK250" s="450">
        <v>2020</v>
      </c>
      <c r="CL250" s="442"/>
      <c r="CM250" s="451" t="s">
        <v>207</v>
      </c>
      <c r="CN250" s="442" t="s">
        <v>207</v>
      </c>
      <c r="CO250" s="451" t="s">
        <v>207</v>
      </c>
      <c r="CP250" s="452"/>
      <c r="CQ250" s="449" t="s">
        <v>207</v>
      </c>
      <c r="CR250" s="453" t="s">
        <v>207</v>
      </c>
      <c r="CS250" s="450">
        <v>2021</v>
      </c>
      <c r="CT250" s="442"/>
      <c r="CU250" s="451" t="s">
        <v>207</v>
      </c>
      <c r="CV250" s="442" t="s">
        <v>207</v>
      </c>
      <c r="CW250" s="451" t="s">
        <v>207</v>
      </c>
      <c r="CX250" s="452"/>
      <c r="CY250" s="449" t="s">
        <v>207</v>
      </c>
      <c r="CZ250" s="453" t="s">
        <v>207</v>
      </c>
      <c r="DA250" s="450">
        <v>2022</v>
      </c>
      <c r="DB250" s="442"/>
      <c r="DC250" s="451" t="s">
        <v>207</v>
      </c>
      <c r="DD250" s="442" t="s">
        <v>207</v>
      </c>
      <c r="DE250" s="451" t="s">
        <v>207</v>
      </c>
      <c r="DF250" s="452"/>
      <c r="DG250" s="449" t="s">
        <v>207</v>
      </c>
      <c r="DH250" s="453" t="s">
        <v>207</v>
      </c>
      <c r="DI250" s="454" t="s">
        <v>207</v>
      </c>
      <c r="DJ250" s="465" t="s">
        <v>207</v>
      </c>
      <c r="DK250" s="455" t="s">
        <v>207</v>
      </c>
      <c r="DL250" s="456"/>
    </row>
    <row r="251" spans="1:116">
      <c r="A251" s="458" t="s">
        <v>2733</v>
      </c>
      <c r="B251" s="459" t="s">
        <v>2734</v>
      </c>
      <c r="C251" s="434">
        <v>2020</v>
      </c>
      <c r="D251" s="434" t="s">
        <v>716</v>
      </c>
      <c r="E251" s="460">
        <v>1052332</v>
      </c>
      <c r="F251" s="435">
        <v>1052332</v>
      </c>
      <c r="G251" s="436">
        <v>44817</v>
      </c>
      <c r="H251" s="461" t="s">
        <v>2735</v>
      </c>
      <c r="I251" s="462" t="s">
        <v>2734</v>
      </c>
      <c r="J251" s="463" t="s">
        <v>2736</v>
      </c>
      <c r="K251" s="464" t="s">
        <v>2734</v>
      </c>
      <c r="L251" s="462" t="s">
        <v>2737</v>
      </c>
      <c r="M251" s="463" t="s">
        <v>2735</v>
      </c>
      <c r="N251" s="461" t="s">
        <v>57</v>
      </c>
      <c r="O251" s="463" t="s">
        <v>66</v>
      </c>
      <c r="P251" s="437" t="s">
        <v>719</v>
      </c>
      <c r="Q251" s="438"/>
      <c r="R251" s="438"/>
      <c r="S251" s="439"/>
      <c r="T251" s="440">
        <v>4024.9821480000005</v>
      </c>
      <c r="U251" s="441">
        <v>17</v>
      </c>
      <c r="V251" s="441">
        <v>0</v>
      </c>
      <c r="W251" s="442"/>
      <c r="X251" s="443">
        <v>2020</v>
      </c>
      <c r="Y251" s="434">
        <v>2022</v>
      </c>
      <c r="Z251" s="444">
        <v>2021</v>
      </c>
      <c r="AA251" s="445"/>
      <c r="AB251" s="463"/>
      <c r="AC251" s="446" t="s">
        <v>705</v>
      </c>
      <c r="AD251" s="462" t="s">
        <v>2738</v>
      </c>
      <c r="AE251" s="462" t="s">
        <v>2739</v>
      </c>
      <c r="AF251" s="463" t="s">
        <v>788</v>
      </c>
      <c r="AG251" s="446"/>
      <c r="AH251" s="463"/>
      <c r="AI251" s="447">
        <v>2019</v>
      </c>
      <c r="AJ251" s="441">
        <v>8575</v>
      </c>
      <c r="AK251" s="441">
        <v>9468</v>
      </c>
      <c r="AL251" s="448">
        <v>1.51</v>
      </c>
      <c r="AM251" s="449" t="s">
        <v>2686</v>
      </c>
      <c r="AN251" s="450">
        <v>2022</v>
      </c>
      <c r="AO251" s="442">
        <v>9527</v>
      </c>
      <c r="AP251" s="451">
        <v>-11.11</v>
      </c>
      <c r="AQ251" s="442">
        <v>10575</v>
      </c>
      <c r="AR251" s="451">
        <v>-11.7</v>
      </c>
      <c r="AS251" s="452">
        <v>1.46</v>
      </c>
      <c r="AT251" s="449" t="s">
        <v>2686</v>
      </c>
      <c r="AU251" s="453">
        <v>3.31</v>
      </c>
      <c r="AV251" s="450">
        <v>2020</v>
      </c>
      <c r="AW251" s="442">
        <v>8368</v>
      </c>
      <c r="AX251" s="451">
        <v>2.41</v>
      </c>
      <c r="AY251" s="442">
        <v>7766</v>
      </c>
      <c r="AZ251" s="451">
        <v>17.97</v>
      </c>
      <c r="BA251" s="452">
        <v>1.45</v>
      </c>
      <c r="BB251" s="449" t="s">
        <v>2686</v>
      </c>
      <c r="BC251" s="453">
        <v>3.97</v>
      </c>
      <c r="BD251" s="450">
        <v>2021</v>
      </c>
      <c r="BE251" s="442">
        <v>7340</v>
      </c>
      <c r="BF251" s="451">
        <v>14.4</v>
      </c>
      <c r="BG251" s="442">
        <v>52</v>
      </c>
      <c r="BH251" s="451">
        <v>99.45</v>
      </c>
      <c r="BI251" s="452">
        <v>1.34</v>
      </c>
      <c r="BJ251" s="449" t="s">
        <v>2686</v>
      </c>
      <c r="BK251" s="453">
        <v>11.25</v>
      </c>
      <c r="BL251" s="450">
        <v>2022</v>
      </c>
      <c r="BM251" s="442"/>
      <c r="BN251" s="451" t="s">
        <v>207</v>
      </c>
      <c r="BO251" s="442" t="s">
        <v>207</v>
      </c>
      <c r="BP251" s="451" t="s">
        <v>207</v>
      </c>
      <c r="BQ251" s="452"/>
      <c r="BR251" s="449" t="s">
        <v>207</v>
      </c>
      <c r="BS251" s="453" t="s">
        <v>207</v>
      </c>
      <c r="BT251" s="454" t="s">
        <v>723</v>
      </c>
      <c r="BU251" s="465" t="s">
        <v>765</v>
      </c>
      <c r="BV251" s="455" t="s">
        <v>733</v>
      </c>
      <c r="BW251" s="456"/>
      <c r="BX251" s="457">
        <v>2019</v>
      </c>
      <c r="BY251" s="441"/>
      <c r="BZ251" s="441"/>
      <c r="CA251" s="448"/>
      <c r="CB251" s="449"/>
      <c r="CC251" s="450">
        <v>2022</v>
      </c>
      <c r="CD251" s="442"/>
      <c r="CE251" s="451" t="s">
        <v>207</v>
      </c>
      <c r="CF251" s="442"/>
      <c r="CG251" s="451" t="s">
        <v>207</v>
      </c>
      <c r="CH251" s="452"/>
      <c r="CI251" s="449" t="s">
        <v>207</v>
      </c>
      <c r="CJ251" s="453"/>
      <c r="CK251" s="450">
        <v>2020</v>
      </c>
      <c r="CL251" s="442"/>
      <c r="CM251" s="451" t="s">
        <v>207</v>
      </c>
      <c r="CN251" s="442" t="s">
        <v>207</v>
      </c>
      <c r="CO251" s="451" t="s">
        <v>207</v>
      </c>
      <c r="CP251" s="452"/>
      <c r="CQ251" s="449" t="s">
        <v>207</v>
      </c>
      <c r="CR251" s="453" t="s">
        <v>207</v>
      </c>
      <c r="CS251" s="450">
        <v>2021</v>
      </c>
      <c r="CT251" s="442"/>
      <c r="CU251" s="451" t="s">
        <v>207</v>
      </c>
      <c r="CV251" s="442" t="s">
        <v>207</v>
      </c>
      <c r="CW251" s="451" t="s">
        <v>207</v>
      </c>
      <c r="CX251" s="452"/>
      <c r="CY251" s="449" t="s">
        <v>207</v>
      </c>
      <c r="CZ251" s="453" t="s">
        <v>207</v>
      </c>
      <c r="DA251" s="450">
        <v>2022</v>
      </c>
      <c r="DB251" s="442"/>
      <c r="DC251" s="451" t="s">
        <v>207</v>
      </c>
      <c r="DD251" s="442" t="s">
        <v>207</v>
      </c>
      <c r="DE251" s="451" t="s">
        <v>207</v>
      </c>
      <c r="DF251" s="452"/>
      <c r="DG251" s="449" t="s">
        <v>207</v>
      </c>
      <c r="DH251" s="453" t="s">
        <v>207</v>
      </c>
      <c r="DI251" s="454" t="s">
        <v>207</v>
      </c>
      <c r="DJ251" s="465" t="s">
        <v>207</v>
      </c>
      <c r="DK251" s="455" t="s">
        <v>207</v>
      </c>
      <c r="DL251" s="456"/>
    </row>
    <row r="252" spans="1:116">
      <c r="A252" s="458" t="s">
        <v>2740</v>
      </c>
      <c r="B252" s="459" t="s">
        <v>2741</v>
      </c>
      <c r="C252" s="434">
        <v>2020</v>
      </c>
      <c r="D252" s="434" t="s">
        <v>716</v>
      </c>
      <c r="E252" s="460">
        <v>1058333</v>
      </c>
      <c r="F252" s="435">
        <v>1058333</v>
      </c>
      <c r="G252" s="436">
        <v>44762</v>
      </c>
      <c r="H252" s="461" t="s">
        <v>2742</v>
      </c>
      <c r="I252" s="462" t="s">
        <v>2741</v>
      </c>
      <c r="J252" s="463" t="s">
        <v>2743</v>
      </c>
      <c r="K252" s="464" t="s">
        <v>2741</v>
      </c>
      <c r="L252" s="462" t="s">
        <v>2743</v>
      </c>
      <c r="M252" s="463" t="s">
        <v>2742</v>
      </c>
      <c r="N252" s="461" t="s">
        <v>57</v>
      </c>
      <c r="O252" s="463" t="s">
        <v>66</v>
      </c>
      <c r="P252" s="437" t="s">
        <v>719</v>
      </c>
      <c r="Q252" s="438"/>
      <c r="R252" s="438"/>
      <c r="S252" s="439"/>
      <c r="T252" s="440">
        <v>10864.162419057371</v>
      </c>
      <c r="U252" s="441">
        <v>22</v>
      </c>
      <c r="V252" s="441">
        <v>9</v>
      </c>
      <c r="W252" s="442"/>
      <c r="X252" s="443">
        <v>2020</v>
      </c>
      <c r="Y252" s="434">
        <v>2022</v>
      </c>
      <c r="Z252" s="444">
        <v>2021</v>
      </c>
      <c r="AA252" s="445"/>
      <c r="AB252" s="463"/>
      <c r="AC252" s="446" t="s">
        <v>705</v>
      </c>
      <c r="AD252" s="462" t="s">
        <v>2744</v>
      </c>
      <c r="AE252" s="462" t="s">
        <v>2742</v>
      </c>
      <c r="AF252" s="463" t="s">
        <v>2745</v>
      </c>
      <c r="AG252" s="446"/>
      <c r="AH252" s="463"/>
      <c r="AI252" s="447">
        <v>2019</v>
      </c>
      <c r="AJ252" s="441">
        <v>19532</v>
      </c>
      <c r="AK252" s="441">
        <v>19009</v>
      </c>
      <c r="AL252" s="448"/>
      <c r="AM252" s="449"/>
      <c r="AN252" s="450">
        <v>2022</v>
      </c>
      <c r="AO252" s="442">
        <v>19337</v>
      </c>
      <c r="AP252" s="451">
        <v>0.99</v>
      </c>
      <c r="AQ252" s="442">
        <v>18819</v>
      </c>
      <c r="AR252" s="451">
        <v>0.99</v>
      </c>
      <c r="AS252" s="452"/>
      <c r="AT252" s="449"/>
      <c r="AU252" s="453"/>
      <c r="AV252" s="450">
        <v>2020</v>
      </c>
      <c r="AW252" s="442">
        <v>19864</v>
      </c>
      <c r="AX252" s="451">
        <v>-1.7</v>
      </c>
      <c r="AY252" s="442">
        <v>18816</v>
      </c>
      <c r="AZ252" s="451">
        <v>1.01</v>
      </c>
      <c r="BA252" s="452"/>
      <c r="BB252" s="449" t="s">
        <v>207</v>
      </c>
      <c r="BC252" s="453" t="s">
        <v>207</v>
      </c>
      <c r="BD252" s="450">
        <v>2021</v>
      </c>
      <c r="BE252" s="442">
        <v>19103</v>
      </c>
      <c r="BF252" s="451">
        <v>2.19</v>
      </c>
      <c r="BG252" s="442">
        <v>18943</v>
      </c>
      <c r="BH252" s="451">
        <v>0.34</v>
      </c>
      <c r="BI252" s="452"/>
      <c r="BJ252" s="449" t="s">
        <v>207</v>
      </c>
      <c r="BK252" s="453" t="s">
        <v>207</v>
      </c>
      <c r="BL252" s="450">
        <v>2022</v>
      </c>
      <c r="BM252" s="442"/>
      <c r="BN252" s="451" t="s">
        <v>207</v>
      </c>
      <c r="BO252" s="442" t="s">
        <v>207</v>
      </c>
      <c r="BP252" s="451" t="s">
        <v>207</v>
      </c>
      <c r="BQ252" s="452"/>
      <c r="BR252" s="449" t="s">
        <v>207</v>
      </c>
      <c r="BS252" s="453" t="s">
        <v>207</v>
      </c>
      <c r="BT252" s="454" t="s">
        <v>755</v>
      </c>
      <c r="BU252" s="465" t="s">
        <v>765</v>
      </c>
      <c r="BV252" s="455" t="s">
        <v>724</v>
      </c>
      <c r="BW252" s="456"/>
      <c r="BX252" s="457">
        <v>2019</v>
      </c>
      <c r="BY252" s="441"/>
      <c r="BZ252" s="441"/>
      <c r="CA252" s="448"/>
      <c r="CB252" s="449"/>
      <c r="CC252" s="450">
        <v>2022</v>
      </c>
      <c r="CD252" s="442"/>
      <c r="CE252" s="451" t="s">
        <v>207</v>
      </c>
      <c r="CF252" s="442"/>
      <c r="CG252" s="451" t="s">
        <v>207</v>
      </c>
      <c r="CH252" s="452"/>
      <c r="CI252" s="449" t="s">
        <v>207</v>
      </c>
      <c r="CJ252" s="453"/>
      <c r="CK252" s="450">
        <v>2020</v>
      </c>
      <c r="CL252" s="442"/>
      <c r="CM252" s="451" t="s">
        <v>207</v>
      </c>
      <c r="CN252" s="442" t="s">
        <v>207</v>
      </c>
      <c r="CO252" s="451" t="s">
        <v>207</v>
      </c>
      <c r="CP252" s="452"/>
      <c r="CQ252" s="449" t="s">
        <v>207</v>
      </c>
      <c r="CR252" s="453" t="s">
        <v>207</v>
      </c>
      <c r="CS252" s="450">
        <v>2021</v>
      </c>
      <c r="CT252" s="442"/>
      <c r="CU252" s="451" t="s">
        <v>207</v>
      </c>
      <c r="CV252" s="442" t="s">
        <v>207</v>
      </c>
      <c r="CW252" s="451" t="s">
        <v>207</v>
      </c>
      <c r="CX252" s="452"/>
      <c r="CY252" s="449" t="s">
        <v>207</v>
      </c>
      <c r="CZ252" s="453" t="s">
        <v>207</v>
      </c>
      <c r="DA252" s="450">
        <v>2022</v>
      </c>
      <c r="DB252" s="442"/>
      <c r="DC252" s="451" t="s">
        <v>207</v>
      </c>
      <c r="DD252" s="442" t="s">
        <v>207</v>
      </c>
      <c r="DE252" s="451" t="s">
        <v>207</v>
      </c>
      <c r="DF252" s="452"/>
      <c r="DG252" s="449" t="s">
        <v>207</v>
      </c>
      <c r="DH252" s="453" t="s">
        <v>207</v>
      </c>
      <c r="DI252" s="454" t="s">
        <v>207</v>
      </c>
      <c r="DJ252" s="465" t="s">
        <v>207</v>
      </c>
      <c r="DK252" s="455" t="s">
        <v>207</v>
      </c>
      <c r="DL252" s="456"/>
    </row>
    <row r="253" spans="1:116">
      <c r="A253" s="458" t="s">
        <v>2746</v>
      </c>
      <c r="B253" s="459" t="s">
        <v>2747</v>
      </c>
      <c r="C253" s="434">
        <v>2021</v>
      </c>
      <c r="D253" s="434" t="s">
        <v>716</v>
      </c>
      <c r="E253" s="460">
        <v>1069336</v>
      </c>
      <c r="F253" s="435">
        <v>1069336</v>
      </c>
      <c r="G253" s="436">
        <v>44770</v>
      </c>
      <c r="H253" s="461" t="s">
        <v>2748</v>
      </c>
      <c r="I253" s="462" t="s">
        <v>2747</v>
      </c>
      <c r="J253" s="463" t="s">
        <v>2749</v>
      </c>
      <c r="K253" s="464" t="s">
        <v>2747</v>
      </c>
      <c r="L253" s="462" t="s">
        <v>2749</v>
      </c>
      <c r="M253" s="463" t="s">
        <v>2750</v>
      </c>
      <c r="N253" s="461" t="s">
        <v>70</v>
      </c>
      <c r="O253" s="463" t="s">
        <v>73</v>
      </c>
      <c r="P253" s="437" t="s">
        <v>719</v>
      </c>
      <c r="Q253" s="438"/>
      <c r="R253" s="438"/>
      <c r="S253" s="439"/>
      <c r="T253" s="440">
        <v>1568.8044644478002</v>
      </c>
      <c r="U253" s="441">
        <v>5</v>
      </c>
      <c r="V253" s="441">
        <v>1</v>
      </c>
      <c r="W253" s="442"/>
      <c r="X253" s="443">
        <v>2021</v>
      </c>
      <c r="Y253" s="434">
        <v>2023</v>
      </c>
      <c r="Z253" s="444">
        <v>2021</v>
      </c>
      <c r="AA253" s="445"/>
      <c r="AB253" s="463"/>
      <c r="AC253" s="446" t="s">
        <v>705</v>
      </c>
      <c r="AD253" s="462" t="s">
        <v>2751</v>
      </c>
      <c r="AE253" s="462" t="s">
        <v>2752</v>
      </c>
      <c r="AF253" s="463" t="s">
        <v>2753</v>
      </c>
      <c r="AG253" s="446"/>
      <c r="AH253" s="463"/>
      <c r="AI253" s="447">
        <v>2020</v>
      </c>
      <c r="AJ253" s="441">
        <v>1875</v>
      </c>
      <c r="AK253" s="441">
        <v>2912</v>
      </c>
      <c r="AL253" s="448">
        <v>41.38</v>
      </c>
      <c r="AM253" s="449" t="s">
        <v>764</v>
      </c>
      <c r="AN253" s="450">
        <v>2023</v>
      </c>
      <c r="AO253" s="442">
        <v>1818.75</v>
      </c>
      <c r="AP253" s="451">
        <v>3</v>
      </c>
      <c r="AQ253" s="442">
        <v>2824.64</v>
      </c>
      <c r="AR253" s="451">
        <v>3</v>
      </c>
      <c r="AS253" s="452">
        <v>40.138600000000004</v>
      </c>
      <c r="AT253" s="449" t="s">
        <v>764</v>
      </c>
      <c r="AU253" s="453">
        <v>3</v>
      </c>
      <c r="AV253" s="450">
        <v>2021</v>
      </c>
      <c r="AW253" s="442">
        <v>2319</v>
      </c>
      <c r="AX253" s="451">
        <v>-23.68</v>
      </c>
      <c r="AY253" s="442">
        <v>3032</v>
      </c>
      <c r="AZ253" s="451">
        <v>-4.13</v>
      </c>
      <c r="BA253" s="452">
        <v>51.36</v>
      </c>
      <c r="BB253" s="449" t="s">
        <v>764</v>
      </c>
      <c r="BC253" s="453">
        <v>-24.12</v>
      </c>
      <c r="BD253" s="450">
        <v>2022</v>
      </c>
      <c r="BE253" s="442"/>
      <c r="BF253" s="451" t="s">
        <v>207</v>
      </c>
      <c r="BG253" s="442" t="s">
        <v>207</v>
      </c>
      <c r="BH253" s="451" t="s">
        <v>207</v>
      </c>
      <c r="BI253" s="452"/>
      <c r="BJ253" s="449" t="s">
        <v>207</v>
      </c>
      <c r="BK253" s="453" t="s">
        <v>207</v>
      </c>
      <c r="BL253" s="450">
        <v>2023</v>
      </c>
      <c r="BM253" s="442"/>
      <c r="BN253" s="451" t="s">
        <v>207</v>
      </c>
      <c r="BO253" s="442" t="s">
        <v>207</v>
      </c>
      <c r="BP253" s="451" t="s">
        <v>207</v>
      </c>
      <c r="BQ253" s="452"/>
      <c r="BR253" s="449" t="s">
        <v>207</v>
      </c>
      <c r="BS253" s="453" t="s">
        <v>207</v>
      </c>
      <c r="BT253" s="454" t="s">
        <v>710</v>
      </c>
      <c r="BU253" s="465" t="s">
        <v>765</v>
      </c>
      <c r="BV253" s="455" t="s">
        <v>733</v>
      </c>
      <c r="BW253" s="456" t="s">
        <v>2754</v>
      </c>
      <c r="BX253" s="457">
        <v>2020</v>
      </c>
      <c r="BY253" s="441"/>
      <c r="BZ253" s="441"/>
      <c r="CA253" s="448"/>
      <c r="CB253" s="449"/>
      <c r="CC253" s="450">
        <v>2023</v>
      </c>
      <c r="CD253" s="442"/>
      <c r="CE253" s="451" t="s">
        <v>207</v>
      </c>
      <c r="CF253" s="442"/>
      <c r="CG253" s="451" t="s">
        <v>207</v>
      </c>
      <c r="CH253" s="452"/>
      <c r="CI253" s="449" t="s">
        <v>207</v>
      </c>
      <c r="CJ253" s="453"/>
      <c r="CK253" s="450">
        <v>2021</v>
      </c>
      <c r="CL253" s="442"/>
      <c r="CM253" s="451" t="s">
        <v>207</v>
      </c>
      <c r="CN253" s="442" t="s">
        <v>207</v>
      </c>
      <c r="CO253" s="451" t="s">
        <v>207</v>
      </c>
      <c r="CP253" s="452"/>
      <c r="CQ253" s="449" t="s">
        <v>207</v>
      </c>
      <c r="CR253" s="453" t="s">
        <v>207</v>
      </c>
      <c r="CS253" s="450">
        <v>2022</v>
      </c>
      <c r="CT253" s="442"/>
      <c r="CU253" s="451" t="s">
        <v>207</v>
      </c>
      <c r="CV253" s="442" t="s">
        <v>207</v>
      </c>
      <c r="CW253" s="451" t="s">
        <v>207</v>
      </c>
      <c r="CX253" s="452"/>
      <c r="CY253" s="449" t="s">
        <v>207</v>
      </c>
      <c r="CZ253" s="453" t="s">
        <v>207</v>
      </c>
      <c r="DA253" s="450">
        <v>2023</v>
      </c>
      <c r="DB253" s="442"/>
      <c r="DC253" s="451" t="s">
        <v>207</v>
      </c>
      <c r="DD253" s="442" t="s">
        <v>207</v>
      </c>
      <c r="DE253" s="451" t="s">
        <v>207</v>
      </c>
      <c r="DF253" s="452"/>
      <c r="DG253" s="449" t="s">
        <v>207</v>
      </c>
      <c r="DH253" s="453" t="s">
        <v>207</v>
      </c>
      <c r="DI253" s="454" t="s">
        <v>207</v>
      </c>
      <c r="DJ253" s="465" t="s">
        <v>207</v>
      </c>
      <c r="DK253" s="455" t="s">
        <v>207</v>
      </c>
      <c r="DL253" s="456"/>
    </row>
    <row r="254" spans="1:116">
      <c r="A254" s="458" t="s">
        <v>2755</v>
      </c>
      <c r="B254" s="459" t="s">
        <v>2756</v>
      </c>
      <c r="C254" s="434">
        <v>2021</v>
      </c>
      <c r="D254" s="434" t="s">
        <v>716</v>
      </c>
      <c r="E254" s="460">
        <v>1083337</v>
      </c>
      <c r="F254" s="435">
        <v>1083337</v>
      </c>
      <c r="G254" s="436">
        <v>44810</v>
      </c>
      <c r="H254" s="461" t="s">
        <v>2757</v>
      </c>
      <c r="I254" s="462" t="s">
        <v>2758</v>
      </c>
      <c r="J254" s="463" t="s">
        <v>2759</v>
      </c>
      <c r="K254" s="464" t="s">
        <v>2758</v>
      </c>
      <c r="L254" s="462" t="s">
        <v>2759</v>
      </c>
      <c r="M254" s="463" t="s">
        <v>2760</v>
      </c>
      <c r="N254" s="461" t="s">
        <v>548</v>
      </c>
      <c r="O254" s="463" t="s">
        <v>96</v>
      </c>
      <c r="P254" s="437" t="s">
        <v>719</v>
      </c>
      <c r="Q254" s="438"/>
      <c r="R254" s="438"/>
      <c r="S254" s="439"/>
      <c r="T254" s="440">
        <v>5006.858424</v>
      </c>
      <c r="U254" s="441">
        <v>1</v>
      </c>
      <c r="V254" s="441">
        <v>1</v>
      </c>
      <c r="W254" s="442"/>
      <c r="X254" s="443">
        <v>2021</v>
      </c>
      <c r="Y254" s="434">
        <v>2023</v>
      </c>
      <c r="Z254" s="444">
        <v>2021</v>
      </c>
      <c r="AA254" s="445"/>
      <c r="AB254" s="463"/>
      <c r="AC254" s="446" t="s">
        <v>705</v>
      </c>
      <c r="AD254" s="462" t="s">
        <v>2761</v>
      </c>
      <c r="AE254" s="462" t="s">
        <v>2762</v>
      </c>
      <c r="AF254" s="463" t="s">
        <v>2763</v>
      </c>
      <c r="AG254" s="446"/>
      <c r="AH254" s="463"/>
      <c r="AI254" s="447">
        <v>2020</v>
      </c>
      <c r="AJ254" s="441">
        <v>9089</v>
      </c>
      <c r="AK254" s="441">
        <v>8882</v>
      </c>
      <c r="AL254" s="448"/>
      <c r="AM254" s="449"/>
      <c r="AN254" s="450">
        <v>2023</v>
      </c>
      <c r="AO254" s="442">
        <v>8953</v>
      </c>
      <c r="AP254" s="451">
        <v>1.49</v>
      </c>
      <c r="AQ254" s="442">
        <v>8749</v>
      </c>
      <c r="AR254" s="451">
        <v>1.49</v>
      </c>
      <c r="AS254" s="452"/>
      <c r="AT254" s="449"/>
      <c r="AU254" s="453"/>
      <c r="AV254" s="450">
        <v>2021</v>
      </c>
      <c r="AW254" s="442">
        <v>9137</v>
      </c>
      <c r="AX254" s="451">
        <v>-0.53</v>
      </c>
      <c r="AY254" s="442">
        <v>9081</v>
      </c>
      <c r="AZ254" s="451">
        <v>-2.25</v>
      </c>
      <c r="BA254" s="452" t="s">
        <v>207</v>
      </c>
      <c r="BB254" s="449" t="s">
        <v>207</v>
      </c>
      <c r="BC254" s="453" t="s">
        <v>207</v>
      </c>
      <c r="BD254" s="450">
        <v>2022</v>
      </c>
      <c r="BE254" s="442"/>
      <c r="BF254" s="451" t="s">
        <v>207</v>
      </c>
      <c r="BG254" s="442" t="s">
        <v>207</v>
      </c>
      <c r="BH254" s="451" t="s">
        <v>207</v>
      </c>
      <c r="BI254" s="452"/>
      <c r="BJ254" s="449" t="s">
        <v>207</v>
      </c>
      <c r="BK254" s="453" t="s">
        <v>207</v>
      </c>
      <c r="BL254" s="450">
        <v>2023</v>
      </c>
      <c r="BM254" s="442"/>
      <c r="BN254" s="451" t="s">
        <v>207</v>
      </c>
      <c r="BO254" s="442" t="s">
        <v>207</v>
      </c>
      <c r="BP254" s="451" t="s">
        <v>207</v>
      </c>
      <c r="BQ254" s="452"/>
      <c r="BR254" s="449" t="s">
        <v>207</v>
      </c>
      <c r="BS254" s="453" t="s">
        <v>207</v>
      </c>
      <c r="BT254" s="454" t="s">
        <v>710</v>
      </c>
      <c r="BU254" s="465" t="s">
        <v>765</v>
      </c>
      <c r="BV254" s="455" t="s">
        <v>712</v>
      </c>
      <c r="BW254" s="456" t="s">
        <v>2764</v>
      </c>
      <c r="BX254" s="457">
        <v>2020</v>
      </c>
      <c r="BY254" s="441"/>
      <c r="BZ254" s="441"/>
      <c r="CA254" s="448"/>
      <c r="CB254" s="449"/>
      <c r="CC254" s="450">
        <v>2023</v>
      </c>
      <c r="CD254" s="442"/>
      <c r="CE254" s="451" t="s">
        <v>207</v>
      </c>
      <c r="CF254" s="442"/>
      <c r="CG254" s="451" t="s">
        <v>207</v>
      </c>
      <c r="CH254" s="452"/>
      <c r="CI254" s="449" t="s">
        <v>207</v>
      </c>
      <c r="CJ254" s="453"/>
      <c r="CK254" s="450">
        <v>2021</v>
      </c>
      <c r="CL254" s="442"/>
      <c r="CM254" s="451" t="s">
        <v>207</v>
      </c>
      <c r="CN254" s="442" t="s">
        <v>207</v>
      </c>
      <c r="CO254" s="451" t="s">
        <v>207</v>
      </c>
      <c r="CP254" s="452"/>
      <c r="CQ254" s="449" t="s">
        <v>207</v>
      </c>
      <c r="CR254" s="453" t="s">
        <v>207</v>
      </c>
      <c r="CS254" s="450">
        <v>2022</v>
      </c>
      <c r="CT254" s="442"/>
      <c r="CU254" s="451" t="s">
        <v>207</v>
      </c>
      <c r="CV254" s="442" t="s">
        <v>207</v>
      </c>
      <c r="CW254" s="451" t="s">
        <v>207</v>
      </c>
      <c r="CX254" s="452"/>
      <c r="CY254" s="449" t="s">
        <v>207</v>
      </c>
      <c r="CZ254" s="453" t="s">
        <v>207</v>
      </c>
      <c r="DA254" s="450">
        <v>2023</v>
      </c>
      <c r="DB254" s="442"/>
      <c r="DC254" s="451" t="s">
        <v>207</v>
      </c>
      <c r="DD254" s="442" t="s">
        <v>207</v>
      </c>
      <c r="DE254" s="451" t="s">
        <v>207</v>
      </c>
      <c r="DF254" s="452"/>
      <c r="DG254" s="449" t="s">
        <v>207</v>
      </c>
      <c r="DH254" s="453" t="s">
        <v>207</v>
      </c>
      <c r="DI254" s="454" t="s">
        <v>207</v>
      </c>
      <c r="DJ254" s="465" t="s">
        <v>207</v>
      </c>
      <c r="DK254" s="455" t="s">
        <v>207</v>
      </c>
      <c r="DL254" s="456"/>
    </row>
    <row r="255" spans="1:116">
      <c r="A255" s="458" t="s">
        <v>2765</v>
      </c>
      <c r="B255" s="459" t="s">
        <v>2766</v>
      </c>
      <c r="C255" s="434">
        <v>2021</v>
      </c>
      <c r="D255" s="434" t="s">
        <v>716</v>
      </c>
      <c r="E255" s="460">
        <v>1017338</v>
      </c>
      <c r="F255" s="435">
        <v>1017338</v>
      </c>
      <c r="G255" s="436">
        <v>44771</v>
      </c>
      <c r="H255" s="461" t="s">
        <v>2767</v>
      </c>
      <c r="I255" s="462" t="s">
        <v>2766</v>
      </c>
      <c r="J255" s="463" t="s">
        <v>2768</v>
      </c>
      <c r="K255" s="464" t="s">
        <v>2769</v>
      </c>
      <c r="L255" s="462" t="s">
        <v>2770</v>
      </c>
      <c r="M255" s="463" t="s">
        <v>2771</v>
      </c>
      <c r="N255" s="461" t="s">
        <v>12</v>
      </c>
      <c r="O255" s="463" t="s">
        <v>21</v>
      </c>
      <c r="P255" s="437" t="s">
        <v>719</v>
      </c>
      <c r="Q255" s="438"/>
      <c r="R255" s="438"/>
      <c r="S255" s="439"/>
      <c r="T255" s="440">
        <v>2185.4762040000001</v>
      </c>
      <c r="U255" s="441">
        <v>1</v>
      </c>
      <c r="V255" s="441">
        <v>1</v>
      </c>
      <c r="W255" s="442"/>
      <c r="X255" s="443">
        <v>2021</v>
      </c>
      <c r="Y255" s="434">
        <v>2023</v>
      </c>
      <c r="Z255" s="444">
        <v>2021</v>
      </c>
      <c r="AA255" s="445"/>
      <c r="AB255" s="463"/>
      <c r="AC255" s="446" t="s">
        <v>705</v>
      </c>
      <c r="AD255" s="462" t="s">
        <v>2772</v>
      </c>
      <c r="AE255" s="462" t="s">
        <v>2773</v>
      </c>
      <c r="AF255" s="463" t="s">
        <v>2774</v>
      </c>
      <c r="AG255" s="446"/>
      <c r="AH255" s="463"/>
      <c r="AI255" s="447">
        <v>2020</v>
      </c>
      <c r="AJ255" s="441">
        <v>4388</v>
      </c>
      <c r="AK255" s="441">
        <v>4483</v>
      </c>
      <c r="AL255" s="448">
        <v>21.67</v>
      </c>
      <c r="AM255" s="449" t="s">
        <v>2775</v>
      </c>
      <c r="AN255" s="450">
        <v>2023</v>
      </c>
      <c r="AO255" s="442">
        <v>4344</v>
      </c>
      <c r="AP255" s="451">
        <v>1</v>
      </c>
      <c r="AQ255" s="442">
        <v>4438</v>
      </c>
      <c r="AR255" s="451">
        <v>1</v>
      </c>
      <c r="AS255" s="452">
        <v>21.45</v>
      </c>
      <c r="AT255" s="449" t="s">
        <v>2775</v>
      </c>
      <c r="AU255" s="453">
        <v>1.01</v>
      </c>
      <c r="AV255" s="450">
        <v>2021</v>
      </c>
      <c r="AW255" s="442">
        <v>4466</v>
      </c>
      <c r="AX255" s="451">
        <v>-1.78</v>
      </c>
      <c r="AY255" s="442">
        <v>4830</v>
      </c>
      <c r="AZ255" s="451">
        <v>-7.75</v>
      </c>
      <c r="BA255" s="452">
        <v>21.41</v>
      </c>
      <c r="BB255" s="449" t="s">
        <v>2775</v>
      </c>
      <c r="BC255" s="453">
        <v>1.19</v>
      </c>
      <c r="BD255" s="450">
        <v>2022</v>
      </c>
      <c r="BE255" s="442"/>
      <c r="BF255" s="451" t="s">
        <v>207</v>
      </c>
      <c r="BG255" s="442" t="s">
        <v>207</v>
      </c>
      <c r="BH255" s="451" t="s">
        <v>207</v>
      </c>
      <c r="BI255" s="452"/>
      <c r="BJ255" s="449" t="s">
        <v>207</v>
      </c>
      <c r="BK255" s="453" t="s">
        <v>207</v>
      </c>
      <c r="BL255" s="450">
        <v>2023</v>
      </c>
      <c r="BM255" s="442"/>
      <c r="BN255" s="451" t="s">
        <v>207</v>
      </c>
      <c r="BO255" s="442" t="s">
        <v>207</v>
      </c>
      <c r="BP255" s="451" t="s">
        <v>207</v>
      </c>
      <c r="BQ255" s="452"/>
      <c r="BR255" s="449" t="s">
        <v>207</v>
      </c>
      <c r="BS255" s="453" t="s">
        <v>207</v>
      </c>
      <c r="BT255" s="454" t="s">
        <v>723</v>
      </c>
      <c r="BU255" s="465" t="s">
        <v>765</v>
      </c>
      <c r="BV255" s="455" t="s">
        <v>724</v>
      </c>
      <c r="BW255" s="456" t="s">
        <v>2776</v>
      </c>
      <c r="BX255" s="457">
        <v>2020</v>
      </c>
      <c r="BY255" s="441"/>
      <c r="BZ255" s="441"/>
      <c r="CA255" s="448"/>
      <c r="CB255" s="449"/>
      <c r="CC255" s="450">
        <v>2023</v>
      </c>
      <c r="CD255" s="442"/>
      <c r="CE255" s="451" t="s">
        <v>207</v>
      </c>
      <c r="CF255" s="442"/>
      <c r="CG255" s="451" t="s">
        <v>207</v>
      </c>
      <c r="CH255" s="452"/>
      <c r="CI255" s="449" t="s">
        <v>207</v>
      </c>
      <c r="CJ255" s="453"/>
      <c r="CK255" s="450">
        <v>2021</v>
      </c>
      <c r="CL255" s="442"/>
      <c r="CM255" s="451" t="s">
        <v>207</v>
      </c>
      <c r="CN255" s="442" t="s">
        <v>207</v>
      </c>
      <c r="CO255" s="451" t="s">
        <v>207</v>
      </c>
      <c r="CP255" s="452"/>
      <c r="CQ255" s="449" t="s">
        <v>207</v>
      </c>
      <c r="CR255" s="453" t="s">
        <v>207</v>
      </c>
      <c r="CS255" s="450">
        <v>2022</v>
      </c>
      <c r="CT255" s="442"/>
      <c r="CU255" s="451" t="s">
        <v>207</v>
      </c>
      <c r="CV255" s="442" t="s">
        <v>207</v>
      </c>
      <c r="CW255" s="451" t="s">
        <v>207</v>
      </c>
      <c r="CX255" s="452"/>
      <c r="CY255" s="449" t="s">
        <v>207</v>
      </c>
      <c r="CZ255" s="453" t="s">
        <v>207</v>
      </c>
      <c r="DA255" s="450">
        <v>2023</v>
      </c>
      <c r="DB255" s="442"/>
      <c r="DC255" s="451" t="s">
        <v>207</v>
      </c>
      <c r="DD255" s="442" t="s">
        <v>207</v>
      </c>
      <c r="DE255" s="451" t="s">
        <v>207</v>
      </c>
      <c r="DF255" s="452"/>
      <c r="DG255" s="449" t="s">
        <v>207</v>
      </c>
      <c r="DH255" s="453" t="s">
        <v>207</v>
      </c>
      <c r="DI255" s="454" t="s">
        <v>207</v>
      </c>
      <c r="DJ255" s="465" t="s">
        <v>207</v>
      </c>
      <c r="DK255" s="455" t="s">
        <v>207</v>
      </c>
      <c r="DL255" s="456"/>
    </row>
    <row r="256" spans="1:116">
      <c r="A256" s="458" t="s">
        <v>2777</v>
      </c>
      <c r="B256" s="459" t="s">
        <v>2778</v>
      </c>
      <c r="C256" s="434">
        <v>2021</v>
      </c>
      <c r="D256" s="434" t="s">
        <v>716</v>
      </c>
      <c r="E256" s="460">
        <v>1006339</v>
      </c>
      <c r="F256" s="435">
        <v>1006339</v>
      </c>
      <c r="G256" s="436">
        <v>44769</v>
      </c>
      <c r="H256" s="461" t="s">
        <v>2779</v>
      </c>
      <c r="I256" s="462" t="s">
        <v>2778</v>
      </c>
      <c r="J256" s="463" t="s">
        <v>2780</v>
      </c>
      <c r="K256" s="464" t="s">
        <v>2778</v>
      </c>
      <c r="L256" s="462" t="s">
        <v>2780</v>
      </c>
      <c r="M256" s="463" t="s">
        <v>2781</v>
      </c>
      <c r="N256" s="461" t="s">
        <v>8</v>
      </c>
      <c r="O256" s="463" t="s">
        <v>9</v>
      </c>
      <c r="P256" s="437" t="s">
        <v>719</v>
      </c>
      <c r="Q256" s="438"/>
      <c r="R256" s="438"/>
      <c r="S256" s="439"/>
      <c r="T256" s="440">
        <v>3688</v>
      </c>
      <c r="U256" s="441">
        <v>4</v>
      </c>
      <c r="V256" s="441">
        <v>2</v>
      </c>
      <c r="W256" s="442"/>
      <c r="X256" s="443">
        <v>2021</v>
      </c>
      <c r="Y256" s="434">
        <v>2023</v>
      </c>
      <c r="Z256" s="444">
        <v>2021</v>
      </c>
      <c r="AA256" s="445"/>
      <c r="AB256" s="463"/>
      <c r="AC256" s="446" t="s">
        <v>705</v>
      </c>
      <c r="AD256" s="462" t="s">
        <v>2782</v>
      </c>
      <c r="AE256" s="462" t="s">
        <v>2783</v>
      </c>
      <c r="AF256" s="463" t="s">
        <v>2784</v>
      </c>
      <c r="AG256" s="446"/>
      <c r="AH256" s="463"/>
      <c r="AI256" s="447">
        <v>2020</v>
      </c>
      <c r="AJ256" s="441">
        <v>7995</v>
      </c>
      <c r="AK256" s="441">
        <v>8698</v>
      </c>
      <c r="AL256" s="448">
        <v>29.04</v>
      </c>
      <c r="AM256" s="449" t="s">
        <v>1133</v>
      </c>
      <c r="AN256" s="450">
        <v>2023</v>
      </c>
      <c r="AO256" s="442">
        <v>7899</v>
      </c>
      <c r="AP256" s="451">
        <v>1.2</v>
      </c>
      <c r="AQ256" s="442">
        <v>8594</v>
      </c>
      <c r="AR256" s="451">
        <v>1.19</v>
      </c>
      <c r="AS256" s="452">
        <v>28.69</v>
      </c>
      <c r="AT256" s="449" t="s">
        <v>1133</v>
      </c>
      <c r="AU256" s="453">
        <v>1.2</v>
      </c>
      <c r="AV256" s="450">
        <v>2021</v>
      </c>
      <c r="AW256" s="442">
        <v>7221</v>
      </c>
      <c r="AX256" s="451">
        <v>9.68</v>
      </c>
      <c r="AY256" s="442">
        <v>6896</v>
      </c>
      <c r="AZ256" s="451">
        <v>20.71</v>
      </c>
      <c r="BA256" s="452">
        <v>31.05</v>
      </c>
      <c r="BB256" s="449" t="s">
        <v>1133</v>
      </c>
      <c r="BC256" s="453">
        <v>-6.93</v>
      </c>
      <c r="BD256" s="450">
        <v>2022</v>
      </c>
      <c r="BE256" s="442"/>
      <c r="BF256" s="451" t="s">
        <v>207</v>
      </c>
      <c r="BG256" s="442" t="s">
        <v>207</v>
      </c>
      <c r="BH256" s="451" t="s">
        <v>207</v>
      </c>
      <c r="BI256" s="452"/>
      <c r="BJ256" s="449" t="s">
        <v>207</v>
      </c>
      <c r="BK256" s="453" t="s">
        <v>207</v>
      </c>
      <c r="BL256" s="450">
        <v>2023</v>
      </c>
      <c r="BM256" s="442"/>
      <c r="BN256" s="451" t="s">
        <v>207</v>
      </c>
      <c r="BO256" s="442" t="s">
        <v>207</v>
      </c>
      <c r="BP256" s="451" t="s">
        <v>207</v>
      </c>
      <c r="BQ256" s="452"/>
      <c r="BR256" s="449" t="s">
        <v>207</v>
      </c>
      <c r="BS256" s="453" t="s">
        <v>207</v>
      </c>
      <c r="BT256" s="454" t="s">
        <v>710</v>
      </c>
      <c r="BU256" s="465" t="s">
        <v>711</v>
      </c>
      <c r="BV256" s="455" t="s">
        <v>733</v>
      </c>
      <c r="BW256" s="456"/>
      <c r="BX256" s="457">
        <v>2020</v>
      </c>
      <c r="BY256" s="441"/>
      <c r="BZ256" s="441"/>
      <c r="CA256" s="448"/>
      <c r="CB256" s="449"/>
      <c r="CC256" s="450">
        <v>2023</v>
      </c>
      <c r="CD256" s="442"/>
      <c r="CE256" s="451" t="s">
        <v>207</v>
      </c>
      <c r="CF256" s="442"/>
      <c r="CG256" s="451" t="s">
        <v>207</v>
      </c>
      <c r="CH256" s="452"/>
      <c r="CI256" s="449" t="s">
        <v>207</v>
      </c>
      <c r="CJ256" s="453"/>
      <c r="CK256" s="450">
        <v>2021</v>
      </c>
      <c r="CL256" s="442"/>
      <c r="CM256" s="451" t="s">
        <v>207</v>
      </c>
      <c r="CN256" s="442" t="s">
        <v>207</v>
      </c>
      <c r="CO256" s="451" t="s">
        <v>207</v>
      </c>
      <c r="CP256" s="452"/>
      <c r="CQ256" s="449" t="s">
        <v>207</v>
      </c>
      <c r="CR256" s="453" t="s">
        <v>207</v>
      </c>
      <c r="CS256" s="450">
        <v>2022</v>
      </c>
      <c r="CT256" s="442"/>
      <c r="CU256" s="451" t="s">
        <v>207</v>
      </c>
      <c r="CV256" s="442" t="s">
        <v>207</v>
      </c>
      <c r="CW256" s="451" t="s">
        <v>207</v>
      </c>
      <c r="CX256" s="452"/>
      <c r="CY256" s="449" t="s">
        <v>207</v>
      </c>
      <c r="CZ256" s="453" t="s">
        <v>207</v>
      </c>
      <c r="DA256" s="450">
        <v>2023</v>
      </c>
      <c r="DB256" s="442"/>
      <c r="DC256" s="451" t="s">
        <v>207</v>
      </c>
      <c r="DD256" s="442" t="s">
        <v>207</v>
      </c>
      <c r="DE256" s="451" t="s">
        <v>207</v>
      </c>
      <c r="DF256" s="452"/>
      <c r="DG256" s="449" t="s">
        <v>207</v>
      </c>
      <c r="DH256" s="453" t="s">
        <v>207</v>
      </c>
      <c r="DI256" s="454" t="s">
        <v>207</v>
      </c>
      <c r="DJ256" s="465" t="s">
        <v>207</v>
      </c>
      <c r="DK256" s="455" t="s">
        <v>207</v>
      </c>
      <c r="DL256" s="456"/>
    </row>
    <row r="257" spans="1:116">
      <c r="A257" s="458" t="s">
        <v>2785</v>
      </c>
      <c r="B257" s="459" t="s">
        <v>2786</v>
      </c>
      <c r="C257" s="434">
        <v>2019</v>
      </c>
      <c r="D257" s="434" t="s">
        <v>716</v>
      </c>
      <c r="E257" s="460">
        <v>1083342</v>
      </c>
      <c r="F257" s="435">
        <v>1083342</v>
      </c>
      <c r="G257" s="436">
        <v>44773</v>
      </c>
      <c r="H257" s="461" t="s">
        <v>2787</v>
      </c>
      <c r="I257" s="462" t="s">
        <v>2786</v>
      </c>
      <c r="J257" s="463" t="s">
        <v>2788</v>
      </c>
      <c r="K257" s="464" t="s">
        <v>2786</v>
      </c>
      <c r="L257" s="462" t="s">
        <v>2788</v>
      </c>
      <c r="M257" s="463" t="s">
        <v>2787</v>
      </c>
      <c r="N257" s="461" t="s">
        <v>548</v>
      </c>
      <c r="O257" s="463" t="s">
        <v>96</v>
      </c>
      <c r="P257" s="437" t="s">
        <v>719</v>
      </c>
      <c r="Q257" s="438"/>
      <c r="R257" s="438"/>
      <c r="S257" s="439"/>
      <c r="T257" s="440">
        <v>3955.4777220000005</v>
      </c>
      <c r="U257" s="441">
        <v>6</v>
      </c>
      <c r="V257" s="441">
        <v>3</v>
      </c>
      <c r="W257" s="442"/>
      <c r="X257" s="443">
        <v>2019</v>
      </c>
      <c r="Y257" s="434">
        <v>2021</v>
      </c>
      <c r="Z257" s="444">
        <v>2021</v>
      </c>
      <c r="AA257" s="445"/>
      <c r="AB257" s="463"/>
      <c r="AC257" s="446" t="s">
        <v>705</v>
      </c>
      <c r="AD257" s="462" t="s">
        <v>2789</v>
      </c>
      <c r="AE257" s="462" t="s">
        <v>2790</v>
      </c>
      <c r="AF257" s="463" t="s">
        <v>1030</v>
      </c>
      <c r="AG257" s="446"/>
      <c r="AH257" s="463"/>
      <c r="AI257" s="447">
        <v>2018</v>
      </c>
      <c r="AJ257" s="441">
        <v>5758</v>
      </c>
      <c r="AK257" s="441">
        <v>5629</v>
      </c>
      <c r="AL257" s="448"/>
      <c r="AM257" s="449"/>
      <c r="AN257" s="450">
        <v>2021</v>
      </c>
      <c r="AO257" s="442">
        <v>5700</v>
      </c>
      <c r="AP257" s="451">
        <v>1</v>
      </c>
      <c r="AQ257" s="442">
        <v>5573</v>
      </c>
      <c r="AR257" s="451">
        <v>0.99</v>
      </c>
      <c r="AS257" s="452"/>
      <c r="AT257" s="449"/>
      <c r="AU257" s="453"/>
      <c r="AV257" s="450">
        <v>2019</v>
      </c>
      <c r="AW257" s="442">
        <v>5661</v>
      </c>
      <c r="AX257" s="451">
        <v>1.68</v>
      </c>
      <c r="AY257" s="442">
        <v>5464</v>
      </c>
      <c r="AZ257" s="451">
        <v>2.93</v>
      </c>
      <c r="BA257" s="452"/>
      <c r="BB257" s="449" t="s">
        <v>207</v>
      </c>
      <c r="BC257" s="453" t="s">
        <v>207</v>
      </c>
      <c r="BD257" s="450">
        <v>2020</v>
      </c>
      <c r="BE257" s="442">
        <v>5763</v>
      </c>
      <c r="BF257" s="451">
        <v>-0.09</v>
      </c>
      <c r="BG257" s="442">
        <v>5434</v>
      </c>
      <c r="BH257" s="451">
        <v>3.46</v>
      </c>
      <c r="BI257" s="452"/>
      <c r="BJ257" s="449" t="s">
        <v>207</v>
      </c>
      <c r="BK257" s="453" t="s">
        <v>207</v>
      </c>
      <c r="BL257" s="450">
        <v>2021</v>
      </c>
      <c r="BM257" s="442">
        <v>7141</v>
      </c>
      <c r="BN257" s="451">
        <v>-24.02</v>
      </c>
      <c r="BO257" s="442">
        <v>7088</v>
      </c>
      <c r="BP257" s="451">
        <v>-25.92</v>
      </c>
      <c r="BQ257" s="452"/>
      <c r="BR257" s="449" t="s">
        <v>207</v>
      </c>
      <c r="BS257" s="453" t="s">
        <v>207</v>
      </c>
      <c r="BT257" s="454" t="s">
        <v>710</v>
      </c>
      <c r="BU257" s="465" t="s">
        <v>765</v>
      </c>
      <c r="BV257" s="455" t="s">
        <v>733</v>
      </c>
      <c r="BW257" s="456"/>
      <c r="BX257" s="457">
        <v>2018</v>
      </c>
      <c r="BY257" s="441"/>
      <c r="BZ257" s="441"/>
      <c r="CA257" s="448"/>
      <c r="CB257" s="449"/>
      <c r="CC257" s="450">
        <v>2021</v>
      </c>
      <c r="CD257" s="442"/>
      <c r="CE257" s="451" t="s">
        <v>207</v>
      </c>
      <c r="CF257" s="442"/>
      <c r="CG257" s="451" t="s">
        <v>207</v>
      </c>
      <c r="CH257" s="452"/>
      <c r="CI257" s="449" t="s">
        <v>207</v>
      </c>
      <c r="CJ257" s="453"/>
      <c r="CK257" s="450">
        <v>2019</v>
      </c>
      <c r="CL257" s="442"/>
      <c r="CM257" s="451" t="s">
        <v>207</v>
      </c>
      <c r="CN257" s="442" t="s">
        <v>207</v>
      </c>
      <c r="CO257" s="451" t="s">
        <v>207</v>
      </c>
      <c r="CP257" s="452"/>
      <c r="CQ257" s="449" t="s">
        <v>207</v>
      </c>
      <c r="CR257" s="453" t="s">
        <v>207</v>
      </c>
      <c r="CS257" s="450">
        <v>2020</v>
      </c>
      <c r="CT257" s="442"/>
      <c r="CU257" s="451" t="s">
        <v>207</v>
      </c>
      <c r="CV257" s="442" t="s">
        <v>207</v>
      </c>
      <c r="CW257" s="451" t="s">
        <v>207</v>
      </c>
      <c r="CX257" s="452"/>
      <c r="CY257" s="449" t="s">
        <v>207</v>
      </c>
      <c r="CZ257" s="453" t="s">
        <v>207</v>
      </c>
      <c r="DA257" s="450">
        <v>2021</v>
      </c>
      <c r="DB257" s="442"/>
      <c r="DC257" s="451" t="s">
        <v>207</v>
      </c>
      <c r="DD257" s="442" t="s">
        <v>207</v>
      </c>
      <c r="DE257" s="451" t="s">
        <v>207</v>
      </c>
      <c r="DF257" s="452"/>
      <c r="DG257" s="449" t="s">
        <v>207</v>
      </c>
      <c r="DH257" s="453" t="s">
        <v>207</v>
      </c>
      <c r="DI257" s="454" t="s">
        <v>207</v>
      </c>
      <c r="DJ257" s="465" t="s">
        <v>207</v>
      </c>
      <c r="DK257" s="455" t="s">
        <v>207</v>
      </c>
      <c r="DL257" s="456"/>
    </row>
    <row r="258" spans="1:116">
      <c r="A258" s="458" t="s">
        <v>2791</v>
      </c>
      <c r="B258" s="459" t="s">
        <v>2792</v>
      </c>
      <c r="C258" s="434">
        <v>2021</v>
      </c>
      <c r="D258" s="434" t="s">
        <v>716</v>
      </c>
      <c r="E258" s="460">
        <v>1083343</v>
      </c>
      <c r="F258" s="435">
        <v>1083343</v>
      </c>
      <c r="G258" s="436">
        <v>44813</v>
      </c>
      <c r="H258" s="461" t="s">
        <v>2793</v>
      </c>
      <c r="I258" s="462" t="s">
        <v>2792</v>
      </c>
      <c r="J258" s="463" t="s">
        <v>2794</v>
      </c>
      <c r="K258" s="464" t="s">
        <v>2792</v>
      </c>
      <c r="L258" s="462" t="s">
        <v>2795</v>
      </c>
      <c r="M258" s="463" t="s">
        <v>2796</v>
      </c>
      <c r="N258" s="461" t="s">
        <v>548</v>
      </c>
      <c r="O258" s="463" t="s">
        <v>96</v>
      </c>
      <c r="P258" s="437" t="s">
        <v>719</v>
      </c>
      <c r="Q258" s="438"/>
      <c r="R258" s="438"/>
      <c r="S258" s="439"/>
      <c r="T258" s="440">
        <v>2292.2234460000004</v>
      </c>
      <c r="U258" s="441">
        <v>1</v>
      </c>
      <c r="V258" s="441">
        <v>1</v>
      </c>
      <c r="W258" s="442"/>
      <c r="X258" s="443">
        <v>2021</v>
      </c>
      <c r="Y258" s="434">
        <v>2023</v>
      </c>
      <c r="Z258" s="444">
        <v>2021</v>
      </c>
      <c r="AA258" s="445"/>
      <c r="AB258" s="463"/>
      <c r="AC258" s="446" t="s">
        <v>705</v>
      </c>
      <c r="AD258" s="462" t="s">
        <v>2797</v>
      </c>
      <c r="AE258" s="462" t="s">
        <v>2793</v>
      </c>
      <c r="AF258" s="463" t="s">
        <v>994</v>
      </c>
      <c r="AG258" s="446" t="s">
        <v>705</v>
      </c>
      <c r="AH258" s="463" t="s">
        <v>2798</v>
      </c>
      <c r="AI258" s="447">
        <v>2020</v>
      </c>
      <c r="AJ258" s="441">
        <v>4026</v>
      </c>
      <c r="AK258" s="441">
        <v>3861</v>
      </c>
      <c r="AL258" s="448">
        <v>105.51</v>
      </c>
      <c r="AM258" s="449" t="s">
        <v>764</v>
      </c>
      <c r="AN258" s="450">
        <v>2023</v>
      </c>
      <c r="AO258" s="442">
        <v>3905.22</v>
      </c>
      <c r="AP258" s="451">
        <v>3</v>
      </c>
      <c r="AQ258" s="442">
        <v>3745.17</v>
      </c>
      <c r="AR258" s="451">
        <v>3</v>
      </c>
      <c r="AS258" s="452">
        <v>102.3447</v>
      </c>
      <c r="AT258" s="449" t="s">
        <v>764</v>
      </c>
      <c r="AU258" s="453">
        <v>3</v>
      </c>
      <c r="AV258" s="450">
        <v>2021</v>
      </c>
      <c r="AW258" s="442">
        <v>4350</v>
      </c>
      <c r="AX258" s="451">
        <v>-8.0500000000000007</v>
      </c>
      <c r="AY258" s="442">
        <v>4289</v>
      </c>
      <c r="AZ258" s="451">
        <v>-11.09</v>
      </c>
      <c r="BA258" s="452">
        <v>114</v>
      </c>
      <c r="BB258" s="449" t="s">
        <v>764</v>
      </c>
      <c r="BC258" s="453">
        <v>-8.0500000000000007</v>
      </c>
      <c r="BD258" s="450">
        <v>2022</v>
      </c>
      <c r="BE258" s="442"/>
      <c r="BF258" s="451" t="s">
        <v>207</v>
      </c>
      <c r="BG258" s="442" t="s">
        <v>207</v>
      </c>
      <c r="BH258" s="451" t="s">
        <v>207</v>
      </c>
      <c r="BI258" s="452"/>
      <c r="BJ258" s="449" t="s">
        <v>207</v>
      </c>
      <c r="BK258" s="453" t="s">
        <v>207</v>
      </c>
      <c r="BL258" s="450">
        <v>2023</v>
      </c>
      <c r="BM258" s="442"/>
      <c r="BN258" s="451" t="s">
        <v>207</v>
      </c>
      <c r="BO258" s="442" t="s">
        <v>207</v>
      </c>
      <c r="BP258" s="451" t="s">
        <v>207</v>
      </c>
      <c r="BQ258" s="452"/>
      <c r="BR258" s="449" t="s">
        <v>207</v>
      </c>
      <c r="BS258" s="453" t="s">
        <v>207</v>
      </c>
      <c r="BT258" s="454" t="s">
        <v>710</v>
      </c>
      <c r="BU258" s="465" t="s">
        <v>765</v>
      </c>
      <c r="BV258" s="455" t="s">
        <v>724</v>
      </c>
      <c r="BW258" s="456"/>
      <c r="BX258" s="457">
        <v>2020</v>
      </c>
      <c r="BY258" s="441"/>
      <c r="BZ258" s="441"/>
      <c r="CA258" s="448"/>
      <c r="CB258" s="449"/>
      <c r="CC258" s="450">
        <v>2023</v>
      </c>
      <c r="CD258" s="442"/>
      <c r="CE258" s="451" t="s">
        <v>207</v>
      </c>
      <c r="CF258" s="442"/>
      <c r="CG258" s="451" t="s">
        <v>207</v>
      </c>
      <c r="CH258" s="452"/>
      <c r="CI258" s="449" t="s">
        <v>207</v>
      </c>
      <c r="CJ258" s="453"/>
      <c r="CK258" s="450">
        <v>2021</v>
      </c>
      <c r="CL258" s="442"/>
      <c r="CM258" s="451" t="s">
        <v>207</v>
      </c>
      <c r="CN258" s="442" t="s">
        <v>207</v>
      </c>
      <c r="CO258" s="451" t="s">
        <v>207</v>
      </c>
      <c r="CP258" s="452"/>
      <c r="CQ258" s="449" t="s">
        <v>207</v>
      </c>
      <c r="CR258" s="453" t="s">
        <v>207</v>
      </c>
      <c r="CS258" s="450">
        <v>2022</v>
      </c>
      <c r="CT258" s="442"/>
      <c r="CU258" s="451" t="s">
        <v>207</v>
      </c>
      <c r="CV258" s="442" t="s">
        <v>207</v>
      </c>
      <c r="CW258" s="451" t="s">
        <v>207</v>
      </c>
      <c r="CX258" s="452"/>
      <c r="CY258" s="449" t="s">
        <v>207</v>
      </c>
      <c r="CZ258" s="453" t="s">
        <v>207</v>
      </c>
      <c r="DA258" s="450">
        <v>2023</v>
      </c>
      <c r="DB258" s="442"/>
      <c r="DC258" s="451" t="s">
        <v>207</v>
      </c>
      <c r="DD258" s="442" t="s">
        <v>207</v>
      </c>
      <c r="DE258" s="451" t="s">
        <v>207</v>
      </c>
      <c r="DF258" s="452"/>
      <c r="DG258" s="449" t="s">
        <v>207</v>
      </c>
      <c r="DH258" s="453" t="s">
        <v>207</v>
      </c>
      <c r="DI258" s="454" t="s">
        <v>207</v>
      </c>
      <c r="DJ258" s="465" t="s">
        <v>207</v>
      </c>
      <c r="DK258" s="455" t="s">
        <v>207</v>
      </c>
      <c r="DL258" s="456"/>
    </row>
    <row r="259" spans="1:116">
      <c r="A259" s="458" t="s">
        <v>2799</v>
      </c>
      <c r="B259" s="459" t="s">
        <v>2800</v>
      </c>
      <c r="C259" s="434">
        <v>2019</v>
      </c>
      <c r="D259" s="434" t="s">
        <v>716</v>
      </c>
      <c r="E259" s="460">
        <v>1069345</v>
      </c>
      <c r="F259" s="435">
        <v>1069345</v>
      </c>
      <c r="G259" s="436">
        <v>44773</v>
      </c>
      <c r="H259" s="461" t="s">
        <v>1800</v>
      </c>
      <c r="I259" s="462" t="s">
        <v>2801</v>
      </c>
      <c r="J259" s="463" t="s">
        <v>2802</v>
      </c>
      <c r="K259" s="464" t="s">
        <v>1803</v>
      </c>
      <c r="L259" s="462" t="s">
        <v>2802</v>
      </c>
      <c r="M259" s="463" t="s">
        <v>1800</v>
      </c>
      <c r="N259" s="461" t="s">
        <v>77</v>
      </c>
      <c r="O259" s="463" t="s">
        <v>79</v>
      </c>
      <c r="P259" s="437" t="s">
        <v>719</v>
      </c>
      <c r="Q259" s="438"/>
      <c r="R259" s="438"/>
      <c r="S259" s="439"/>
      <c r="T259" s="440">
        <v>2307.5344560000003</v>
      </c>
      <c r="U259" s="441">
        <v>1</v>
      </c>
      <c r="V259" s="441">
        <v>1</v>
      </c>
      <c r="W259" s="442"/>
      <c r="X259" s="443">
        <v>2019</v>
      </c>
      <c r="Y259" s="434">
        <v>2021</v>
      </c>
      <c r="Z259" s="444">
        <v>2021</v>
      </c>
      <c r="AA259" s="445"/>
      <c r="AB259" s="463"/>
      <c r="AC259" s="446" t="s">
        <v>705</v>
      </c>
      <c r="AD259" s="462" t="s">
        <v>2803</v>
      </c>
      <c r="AE259" s="462" t="s">
        <v>2804</v>
      </c>
      <c r="AF259" s="463" t="s">
        <v>1333</v>
      </c>
      <c r="AG259" s="446"/>
      <c r="AH259" s="463"/>
      <c r="AI259" s="447">
        <v>2018</v>
      </c>
      <c r="AJ259" s="441">
        <v>4809</v>
      </c>
      <c r="AK259" s="441">
        <v>4710</v>
      </c>
      <c r="AL259" s="448">
        <v>84.89</v>
      </c>
      <c r="AM259" s="449" t="s">
        <v>764</v>
      </c>
      <c r="AN259" s="450">
        <v>2021</v>
      </c>
      <c r="AO259" s="442">
        <v>4665</v>
      </c>
      <c r="AP259" s="451">
        <v>2.99</v>
      </c>
      <c r="AQ259" s="442">
        <v>4569</v>
      </c>
      <c r="AR259" s="451">
        <v>2.99</v>
      </c>
      <c r="AS259" s="452">
        <v>82.34</v>
      </c>
      <c r="AT259" s="449" t="s">
        <v>764</v>
      </c>
      <c r="AU259" s="453">
        <v>3</v>
      </c>
      <c r="AV259" s="450">
        <v>2019</v>
      </c>
      <c r="AW259" s="442">
        <v>4598</v>
      </c>
      <c r="AX259" s="451">
        <v>4.38</v>
      </c>
      <c r="AY259" s="442">
        <v>4449</v>
      </c>
      <c r="AZ259" s="451">
        <v>5.54</v>
      </c>
      <c r="BA259" s="452">
        <v>81.167914136421402</v>
      </c>
      <c r="BB259" s="449" t="s">
        <v>764</v>
      </c>
      <c r="BC259" s="453">
        <v>4.38</v>
      </c>
      <c r="BD259" s="450">
        <v>2020</v>
      </c>
      <c r="BE259" s="442">
        <v>4063</v>
      </c>
      <c r="BF259" s="451">
        <v>15.51</v>
      </c>
      <c r="BG259" s="442">
        <v>3846</v>
      </c>
      <c r="BH259" s="451">
        <v>18.34</v>
      </c>
      <c r="BI259" s="452">
        <v>71.72</v>
      </c>
      <c r="BJ259" s="449" t="s">
        <v>764</v>
      </c>
      <c r="BK259" s="453">
        <v>15.51</v>
      </c>
      <c r="BL259" s="450">
        <v>2021</v>
      </c>
      <c r="BM259" s="442">
        <v>4119</v>
      </c>
      <c r="BN259" s="451">
        <v>14.34</v>
      </c>
      <c r="BO259" s="442">
        <v>4092</v>
      </c>
      <c r="BP259" s="451">
        <v>13.12</v>
      </c>
      <c r="BQ259" s="452">
        <v>72.260000000000005</v>
      </c>
      <c r="BR259" s="449" t="s">
        <v>764</v>
      </c>
      <c r="BS259" s="453">
        <v>14.87</v>
      </c>
      <c r="BT259" s="454" t="s">
        <v>723</v>
      </c>
      <c r="BU259" s="465" t="s">
        <v>765</v>
      </c>
      <c r="BV259" s="455" t="s">
        <v>733</v>
      </c>
      <c r="BW259" s="456"/>
      <c r="BX259" s="457">
        <v>2018</v>
      </c>
      <c r="BY259" s="441"/>
      <c r="BZ259" s="441"/>
      <c r="CA259" s="448"/>
      <c r="CB259" s="449"/>
      <c r="CC259" s="450">
        <v>2021</v>
      </c>
      <c r="CD259" s="442"/>
      <c r="CE259" s="451" t="s">
        <v>207</v>
      </c>
      <c r="CF259" s="442"/>
      <c r="CG259" s="451" t="s">
        <v>207</v>
      </c>
      <c r="CH259" s="452"/>
      <c r="CI259" s="449" t="s">
        <v>207</v>
      </c>
      <c r="CJ259" s="453"/>
      <c r="CK259" s="450">
        <v>2019</v>
      </c>
      <c r="CL259" s="442"/>
      <c r="CM259" s="451" t="s">
        <v>207</v>
      </c>
      <c r="CN259" s="442" t="s">
        <v>207</v>
      </c>
      <c r="CO259" s="451" t="s">
        <v>207</v>
      </c>
      <c r="CP259" s="452"/>
      <c r="CQ259" s="449" t="s">
        <v>207</v>
      </c>
      <c r="CR259" s="453" t="s">
        <v>207</v>
      </c>
      <c r="CS259" s="450">
        <v>2020</v>
      </c>
      <c r="CT259" s="442"/>
      <c r="CU259" s="451" t="s">
        <v>207</v>
      </c>
      <c r="CV259" s="442" t="s">
        <v>207</v>
      </c>
      <c r="CW259" s="451" t="s">
        <v>207</v>
      </c>
      <c r="CX259" s="452"/>
      <c r="CY259" s="449" t="s">
        <v>207</v>
      </c>
      <c r="CZ259" s="453" t="s">
        <v>207</v>
      </c>
      <c r="DA259" s="450">
        <v>2021</v>
      </c>
      <c r="DB259" s="442"/>
      <c r="DC259" s="451" t="s">
        <v>207</v>
      </c>
      <c r="DD259" s="442" t="s">
        <v>207</v>
      </c>
      <c r="DE259" s="451" t="s">
        <v>207</v>
      </c>
      <c r="DF259" s="452"/>
      <c r="DG259" s="449" t="s">
        <v>207</v>
      </c>
      <c r="DH259" s="453" t="s">
        <v>207</v>
      </c>
      <c r="DI259" s="454" t="s">
        <v>207</v>
      </c>
      <c r="DJ259" s="465" t="s">
        <v>207</v>
      </c>
      <c r="DK259" s="455" t="s">
        <v>207</v>
      </c>
      <c r="DL259" s="456"/>
    </row>
    <row r="260" spans="1:116">
      <c r="A260" s="458" t="s">
        <v>2805</v>
      </c>
      <c r="B260" s="459" t="s">
        <v>2806</v>
      </c>
      <c r="C260" s="434">
        <v>2019</v>
      </c>
      <c r="D260" s="434" t="s">
        <v>716</v>
      </c>
      <c r="E260" s="460">
        <v>1058346</v>
      </c>
      <c r="F260" s="435">
        <v>1058346</v>
      </c>
      <c r="G260" s="436">
        <v>44766</v>
      </c>
      <c r="H260" s="461" t="s">
        <v>2807</v>
      </c>
      <c r="I260" s="462" t="s">
        <v>2806</v>
      </c>
      <c r="J260" s="463" t="s">
        <v>2808</v>
      </c>
      <c r="K260" s="464" t="s">
        <v>2806</v>
      </c>
      <c r="L260" s="462" t="s">
        <v>2808</v>
      </c>
      <c r="M260" s="463" t="s">
        <v>2807</v>
      </c>
      <c r="N260" s="461" t="s">
        <v>57</v>
      </c>
      <c r="O260" s="463" t="s">
        <v>66</v>
      </c>
      <c r="P260" s="437" t="s">
        <v>719</v>
      </c>
      <c r="Q260" s="438"/>
      <c r="R260" s="438"/>
      <c r="S260" s="439"/>
      <c r="T260" s="440">
        <v>9891.1113780000014</v>
      </c>
      <c r="U260" s="441">
        <v>204</v>
      </c>
      <c r="V260" s="441">
        <v>0</v>
      </c>
      <c r="W260" s="442"/>
      <c r="X260" s="443">
        <v>2019</v>
      </c>
      <c r="Y260" s="434">
        <v>2021</v>
      </c>
      <c r="Z260" s="444">
        <v>2021</v>
      </c>
      <c r="AA260" s="445"/>
      <c r="AB260" s="463"/>
      <c r="AC260" s="446" t="s">
        <v>705</v>
      </c>
      <c r="AD260" s="462" t="s">
        <v>2809</v>
      </c>
      <c r="AE260" s="462" t="s">
        <v>1264</v>
      </c>
      <c r="AF260" s="463" t="s">
        <v>2810</v>
      </c>
      <c r="AG260" s="446"/>
      <c r="AH260" s="463"/>
      <c r="AI260" s="447">
        <v>2018</v>
      </c>
      <c r="AJ260" s="441">
        <v>14788</v>
      </c>
      <c r="AK260" s="441">
        <v>14380</v>
      </c>
      <c r="AL260" s="448">
        <v>528.97</v>
      </c>
      <c r="AM260" s="449" t="s">
        <v>764</v>
      </c>
      <c r="AN260" s="450">
        <v>2021</v>
      </c>
      <c r="AO260" s="442">
        <v>14241</v>
      </c>
      <c r="AP260" s="451">
        <v>3.69</v>
      </c>
      <c r="AQ260" s="442">
        <v>14236</v>
      </c>
      <c r="AR260" s="451">
        <v>1</v>
      </c>
      <c r="AS260" s="452">
        <v>523.67999999999995</v>
      </c>
      <c r="AT260" s="449" t="s">
        <v>764</v>
      </c>
      <c r="AU260" s="453">
        <v>1</v>
      </c>
      <c r="AV260" s="450">
        <v>2019</v>
      </c>
      <c r="AW260" s="442">
        <v>15432</v>
      </c>
      <c r="AX260" s="451">
        <v>-4.3600000000000003</v>
      </c>
      <c r="AY260" s="442">
        <v>14792</v>
      </c>
      <c r="AZ260" s="451">
        <v>-2.87</v>
      </c>
      <c r="BA260" s="452">
        <v>443.52</v>
      </c>
      <c r="BB260" s="449" t="s">
        <v>764</v>
      </c>
      <c r="BC260" s="453">
        <v>16.149999999999999</v>
      </c>
      <c r="BD260" s="450">
        <v>2020</v>
      </c>
      <c r="BE260" s="442">
        <v>17635</v>
      </c>
      <c r="BF260" s="451">
        <v>-19.260000000000002</v>
      </c>
      <c r="BG260" s="442">
        <v>16463</v>
      </c>
      <c r="BH260" s="451">
        <v>-14.49</v>
      </c>
      <c r="BI260" s="452">
        <v>456.77</v>
      </c>
      <c r="BJ260" s="449" t="s">
        <v>764</v>
      </c>
      <c r="BK260" s="453">
        <v>13.64</v>
      </c>
      <c r="BL260" s="450">
        <v>2021</v>
      </c>
      <c r="BM260" s="442">
        <v>17188</v>
      </c>
      <c r="BN260" s="451">
        <v>-16.23</v>
      </c>
      <c r="BO260" s="442">
        <v>17035</v>
      </c>
      <c r="BP260" s="451">
        <v>-18.47</v>
      </c>
      <c r="BQ260" s="452">
        <v>498.09</v>
      </c>
      <c r="BR260" s="449" t="s">
        <v>764</v>
      </c>
      <c r="BS260" s="453">
        <v>5.83</v>
      </c>
      <c r="BT260" s="454" t="s">
        <v>710</v>
      </c>
      <c r="BU260" s="465" t="s">
        <v>765</v>
      </c>
      <c r="BV260" s="455" t="s">
        <v>712</v>
      </c>
      <c r="BW260" s="456" t="s">
        <v>2811</v>
      </c>
      <c r="BX260" s="457">
        <v>2018</v>
      </c>
      <c r="BY260" s="441"/>
      <c r="BZ260" s="441"/>
      <c r="CA260" s="448"/>
      <c r="CB260" s="449"/>
      <c r="CC260" s="450">
        <v>2021</v>
      </c>
      <c r="CD260" s="442"/>
      <c r="CE260" s="451" t="s">
        <v>207</v>
      </c>
      <c r="CF260" s="442"/>
      <c r="CG260" s="451" t="s">
        <v>207</v>
      </c>
      <c r="CH260" s="452"/>
      <c r="CI260" s="449" t="s">
        <v>207</v>
      </c>
      <c r="CJ260" s="453"/>
      <c r="CK260" s="450">
        <v>2019</v>
      </c>
      <c r="CL260" s="442"/>
      <c r="CM260" s="451" t="s">
        <v>207</v>
      </c>
      <c r="CN260" s="442" t="s">
        <v>207</v>
      </c>
      <c r="CO260" s="451" t="s">
        <v>207</v>
      </c>
      <c r="CP260" s="452"/>
      <c r="CQ260" s="449" t="s">
        <v>207</v>
      </c>
      <c r="CR260" s="453" t="s">
        <v>207</v>
      </c>
      <c r="CS260" s="450">
        <v>2020</v>
      </c>
      <c r="CT260" s="442"/>
      <c r="CU260" s="451" t="s">
        <v>207</v>
      </c>
      <c r="CV260" s="442" t="s">
        <v>207</v>
      </c>
      <c r="CW260" s="451" t="s">
        <v>207</v>
      </c>
      <c r="CX260" s="452"/>
      <c r="CY260" s="449" t="s">
        <v>207</v>
      </c>
      <c r="CZ260" s="453" t="s">
        <v>207</v>
      </c>
      <c r="DA260" s="450">
        <v>2021</v>
      </c>
      <c r="DB260" s="442"/>
      <c r="DC260" s="451" t="s">
        <v>207</v>
      </c>
      <c r="DD260" s="442" t="s">
        <v>207</v>
      </c>
      <c r="DE260" s="451" t="s">
        <v>207</v>
      </c>
      <c r="DF260" s="452"/>
      <c r="DG260" s="449" t="s">
        <v>207</v>
      </c>
      <c r="DH260" s="453" t="s">
        <v>207</v>
      </c>
      <c r="DI260" s="454" t="s">
        <v>207</v>
      </c>
      <c r="DJ260" s="465" t="s">
        <v>207</v>
      </c>
      <c r="DK260" s="455" t="s">
        <v>207</v>
      </c>
      <c r="DL260" s="456"/>
    </row>
    <row r="261" spans="1:116">
      <c r="A261" s="458" t="s">
        <v>2812</v>
      </c>
      <c r="B261" s="459" t="s">
        <v>2813</v>
      </c>
      <c r="C261" s="434">
        <v>2019</v>
      </c>
      <c r="D261" s="434" t="s">
        <v>716</v>
      </c>
      <c r="E261" s="460">
        <v>1031348</v>
      </c>
      <c r="F261" s="435">
        <v>1031348</v>
      </c>
      <c r="G261" s="436">
        <v>44764</v>
      </c>
      <c r="H261" s="461" t="s">
        <v>2814</v>
      </c>
      <c r="I261" s="462" t="s">
        <v>2813</v>
      </c>
      <c r="J261" s="463" t="s">
        <v>2815</v>
      </c>
      <c r="K261" s="464" t="s">
        <v>2813</v>
      </c>
      <c r="L261" s="462" t="s">
        <v>2815</v>
      </c>
      <c r="M261" s="463" t="s">
        <v>2816</v>
      </c>
      <c r="N261" s="461" t="s">
        <v>12</v>
      </c>
      <c r="O261" s="463" t="s">
        <v>35</v>
      </c>
      <c r="P261" s="437" t="s">
        <v>719</v>
      </c>
      <c r="Q261" s="438"/>
      <c r="R261" s="438"/>
      <c r="S261" s="439"/>
      <c r="T261" s="440">
        <v>2414.123544</v>
      </c>
      <c r="U261" s="441">
        <v>1</v>
      </c>
      <c r="V261" s="441">
        <v>1</v>
      </c>
      <c r="W261" s="442"/>
      <c r="X261" s="443">
        <v>2019</v>
      </c>
      <c r="Y261" s="434">
        <v>2021</v>
      </c>
      <c r="Z261" s="444">
        <v>2021</v>
      </c>
      <c r="AA261" s="445"/>
      <c r="AB261" s="463"/>
      <c r="AC261" s="446" t="s">
        <v>705</v>
      </c>
      <c r="AD261" s="462" t="s">
        <v>2817</v>
      </c>
      <c r="AE261" s="462" t="s">
        <v>2818</v>
      </c>
      <c r="AF261" s="463" t="s">
        <v>2819</v>
      </c>
      <c r="AG261" s="446"/>
      <c r="AH261" s="463"/>
      <c r="AI261" s="447">
        <v>2018</v>
      </c>
      <c r="AJ261" s="441">
        <v>5315</v>
      </c>
      <c r="AK261" s="441">
        <v>5203</v>
      </c>
      <c r="AL261" s="448">
        <v>3.11</v>
      </c>
      <c r="AM261" s="449" t="s">
        <v>2820</v>
      </c>
      <c r="AN261" s="450">
        <v>2021</v>
      </c>
      <c r="AO261" s="442">
        <v>4996</v>
      </c>
      <c r="AP261" s="451">
        <v>6</v>
      </c>
      <c r="AQ261" s="442">
        <v>4891</v>
      </c>
      <c r="AR261" s="451">
        <v>5.99</v>
      </c>
      <c r="AS261" s="452">
        <v>2.9234</v>
      </c>
      <c r="AT261" s="449" t="s">
        <v>2820</v>
      </c>
      <c r="AU261" s="453">
        <v>6</v>
      </c>
      <c r="AV261" s="450">
        <v>2019</v>
      </c>
      <c r="AW261" s="442">
        <v>5005</v>
      </c>
      <c r="AX261" s="451">
        <v>5.83</v>
      </c>
      <c r="AY261" s="442">
        <v>4841</v>
      </c>
      <c r="AZ261" s="451">
        <v>6.95</v>
      </c>
      <c r="BA261" s="452">
        <v>3.38</v>
      </c>
      <c r="BB261" s="449" t="s">
        <v>2820</v>
      </c>
      <c r="BC261" s="453">
        <v>-8.69</v>
      </c>
      <c r="BD261" s="450">
        <v>2020</v>
      </c>
      <c r="BE261" s="442">
        <v>4921</v>
      </c>
      <c r="BF261" s="451">
        <v>7.41</v>
      </c>
      <c r="BG261" s="442">
        <v>4653</v>
      </c>
      <c r="BH261" s="451">
        <v>10.57</v>
      </c>
      <c r="BI261" s="452">
        <v>3.27</v>
      </c>
      <c r="BJ261" s="449" t="s">
        <v>2820</v>
      </c>
      <c r="BK261" s="453">
        <v>-5.15</v>
      </c>
      <c r="BL261" s="450">
        <v>2021</v>
      </c>
      <c r="BM261" s="442">
        <v>4440</v>
      </c>
      <c r="BN261" s="451">
        <v>16.46</v>
      </c>
      <c r="BO261" s="442">
        <v>4409</v>
      </c>
      <c r="BP261" s="451">
        <v>15.26</v>
      </c>
      <c r="BQ261" s="452">
        <v>3.27</v>
      </c>
      <c r="BR261" s="449" t="s">
        <v>2820</v>
      </c>
      <c r="BS261" s="453">
        <v>-5.15</v>
      </c>
      <c r="BT261" s="454" t="s">
        <v>710</v>
      </c>
      <c r="BU261" s="465" t="s">
        <v>765</v>
      </c>
      <c r="BV261" s="455" t="s">
        <v>733</v>
      </c>
      <c r="BW261" s="456" t="s">
        <v>2821</v>
      </c>
      <c r="BX261" s="457">
        <v>2018</v>
      </c>
      <c r="BY261" s="441"/>
      <c r="BZ261" s="441"/>
      <c r="CA261" s="448"/>
      <c r="CB261" s="449"/>
      <c r="CC261" s="450">
        <v>2021</v>
      </c>
      <c r="CD261" s="442"/>
      <c r="CE261" s="451" t="s">
        <v>207</v>
      </c>
      <c r="CF261" s="442"/>
      <c r="CG261" s="451" t="s">
        <v>207</v>
      </c>
      <c r="CH261" s="452"/>
      <c r="CI261" s="449" t="s">
        <v>207</v>
      </c>
      <c r="CJ261" s="453"/>
      <c r="CK261" s="450">
        <v>2019</v>
      </c>
      <c r="CL261" s="442"/>
      <c r="CM261" s="451" t="s">
        <v>207</v>
      </c>
      <c r="CN261" s="442" t="s">
        <v>207</v>
      </c>
      <c r="CO261" s="451" t="s">
        <v>207</v>
      </c>
      <c r="CP261" s="452"/>
      <c r="CQ261" s="449" t="s">
        <v>207</v>
      </c>
      <c r="CR261" s="453" t="s">
        <v>207</v>
      </c>
      <c r="CS261" s="450">
        <v>2020</v>
      </c>
      <c r="CT261" s="442"/>
      <c r="CU261" s="451" t="s">
        <v>207</v>
      </c>
      <c r="CV261" s="442" t="s">
        <v>207</v>
      </c>
      <c r="CW261" s="451" t="s">
        <v>207</v>
      </c>
      <c r="CX261" s="452"/>
      <c r="CY261" s="449" t="s">
        <v>207</v>
      </c>
      <c r="CZ261" s="453" t="s">
        <v>207</v>
      </c>
      <c r="DA261" s="450">
        <v>2021</v>
      </c>
      <c r="DB261" s="442"/>
      <c r="DC261" s="451" t="s">
        <v>207</v>
      </c>
      <c r="DD261" s="442" t="s">
        <v>207</v>
      </c>
      <c r="DE261" s="451" t="s">
        <v>207</v>
      </c>
      <c r="DF261" s="452"/>
      <c r="DG261" s="449" t="s">
        <v>207</v>
      </c>
      <c r="DH261" s="453" t="s">
        <v>207</v>
      </c>
      <c r="DI261" s="454" t="s">
        <v>207</v>
      </c>
      <c r="DJ261" s="465" t="s">
        <v>207</v>
      </c>
      <c r="DK261" s="455" t="s">
        <v>207</v>
      </c>
      <c r="DL261" s="456"/>
    </row>
    <row r="262" spans="1:116">
      <c r="A262" s="458" t="s">
        <v>2822</v>
      </c>
      <c r="B262" s="459" t="s">
        <v>2823</v>
      </c>
      <c r="C262" s="434">
        <v>2019</v>
      </c>
      <c r="D262" s="434" t="s">
        <v>716</v>
      </c>
      <c r="E262" s="460">
        <v>1088349</v>
      </c>
      <c r="F262" s="435">
        <v>1088349</v>
      </c>
      <c r="G262" s="436">
        <v>44771</v>
      </c>
      <c r="H262" s="461" t="s">
        <v>2824</v>
      </c>
      <c r="I262" s="462" t="s">
        <v>2823</v>
      </c>
      <c r="J262" s="463" t="s">
        <v>2825</v>
      </c>
      <c r="K262" s="464" t="s">
        <v>2823</v>
      </c>
      <c r="L262" s="462" t="s">
        <v>2825</v>
      </c>
      <c r="M262" s="463" t="s">
        <v>2824</v>
      </c>
      <c r="N262" s="461" t="s">
        <v>102</v>
      </c>
      <c r="O262" s="463" t="s">
        <v>103</v>
      </c>
      <c r="P262" s="437" t="s">
        <v>719</v>
      </c>
      <c r="Q262" s="438"/>
      <c r="R262" s="438"/>
      <c r="S262" s="439"/>
      <c r="T262" s="440">
        <v>3188.40915</v>
      </c>
      <c r="U262" s="441">
        <v>3</v>
      </c>
      <c r="V262" s="441">
        <v>1</v>
      </c>
      <c r="W262" s="442"/>
      <c r="X262" s="443">
        <v>2019</v>
      </c>
      <c r="Y262" s="434">
        <v>2021</v>
      </c>
      <c r="Z262" s="444">
        <v>2021</v>
      </c>
      <c r="AA262" s="445"/>
      <c r="AB262" s="463"/>
      <c r="AC262" s="446" t="s">
        <v>705</v>
      </c>
      <c r="AD262" s="462" t="s">
        <v>2826</v>
      </c>
      <c r="AE262" s="462" t="s">
        <v>2827</v>
      </c>
      <c r="AF262" s="463" t="s">
        <v>1806</v>
      </c>
      <c r="AG262" s="446"/>
      <c r="AH262" s="463"/>
      <c r="AI262" s="447">
        <v>2018</v>
      </c>
      <c r="AJ262" s="441">
        <v>6529</v>
      </c>
      <c r="AK262" s="441">
        <v>6387</v>
      </c>
      <c r="AL262" s="448">
        <v>15.59</v>
      </c>
      <c r="AM262" s="449" t="s">
        <v>2201</v>
      </c>
      <c r="AN262" s="450">
        <v>2021</v>
      </c>
      <c r="AO262" s="442">
        <v>6334</v>
      </c>
      <c r="AP262" s="451">
        <v>2.98</v>
      </c>
      <c r="AQ262" s="442">
        <v>6195</v>
      </c>
      <c r="AR262" s="451">
        <v>3</v>
      </c>
      <c r="AS262" s="452">
        <v>15.122299999999999</v>
      </c>
      <c r="AT262" s="449" t="s">
        <v>2201</v>
      </c>
      <c r="AU262" s="453">
        <v>3</v>
      </c>
      <c r="AV262" s="450">
        <v>2019</v>
      </c>
      <c r="AW262" s="442">
        <v>6411</v>
      </c>
      <c r="AX262" s="451">
        <v>1.8</v>
      </c>
      <c r="AY262" s="442">
        <v>6204</v>
      </c>
      <c r="AZ262" s="451">
        <v>2.86</v>
      </c>
      <c r="BA262" s="452">
        <v>16.39</v>
      </c>
      <c r="BB262" s="449" t="s">
        <v>2201</v>
      </c>
      <c r="BC262" s="453">
        <v>-5.14</v>
      </c>
      <c r="BD262" s="450">
        <v>2020</v>
      </c>
      <c r="BE262" s="442">
        <v>5950</v>
      </c>
      <c r="BF262" s="451">
        <v>8.86</v>
      </c>
      <c r="BG262" s="442">
        <v>5636</v>
      </c>
      <c r="BH262" s="451">
        <v>11.75</v>
      </c>
      <c r="BI262" s="452">
        <v>17.02</v>
      </c>
      <c r="BJ262" s="449" t="s">
        <v>2201</v>
      </c>
      <c r="BK262" s="453">
        <v>-9.18</v>
      </c>
      <c r="BL262" s="450">
        <v>2021</v>
      </c>
      <c r="BM262" s="442">
        <v>6194</v>
      </c>
      <c r="BN262" s="451">
        <v>5.13</v>
      </c>
      <c r="BO262" s="442">
        <v>6152</v>
      </c>
      <c r="BP262" s="451">
        <v>3.67</v>
      </c>
      <c r="BQ262" s="452">
        <v>15.53</v>
      </c>
      <c r="BR262" s="449" t="s">
        <v>2201</v>
      </c>
      <c r="BS262" s="453">
        <v>0.38</v>
      </c>
      <c r="BT262" s="454" t="s">
        <v>723</v>
      </c>
      <c r="BU262" s="465" t="s">
        <v>765</v>
      </c>
      <c r="BV262" s="455" t="s">
        <v>712</v>
      </c>
      <c r="BW262" s="456"/>
      <c r="BX262" s="457">
        <v>2018</v>
      </c>
      <c r="BY262" s="441"/>
      <c r="BZ262" s="441"/>
      <c r="CA262" s="448"/>
      <c r="CB262" s="449"/>
      <c r="CC262" s="450">
        <v>2021</v>
      </c>
      <c r="CD262" s="442"/>
      <c r="CE262" s="451" t="s">
        <v>207</v>
      </c>
      <c r="CF262" s="442"/>
      <c r="CG262" s="451" t="s">
        <v>207</v>
      </c>
      <c r="CH262" s="452"/>
      <c r="CI262" s="449" t="s">
        <v>207</v>
      </c>
      <c r="CJ262" s="453"/>
      <c r="CK262" s="450">
        <v>2019</v>
      </c>
      <c r="CL262" s="442"/>
      <c r="CM262" s="451" t="s">
        <v>207</v>
      </c>
      <c r="CN262" s="442" t="s">
        <v>207</v>
      </c>
      <c r="CO262" s="451" t="s">
        <v>207</v>
      </c>
      <c r="CP262" s="452"/>
      <c r="CQ262" s="449" t="s">
        <v>207</v>
      </c>
      <c r="CR262" s="453" t="s">
        <v>207</v>
      </c>
      <c r="CS262" s="450">
        <v>2020</v>
      </c>
      <c r="CT262" s="442"/>
      <c r="CU262" s="451" t="s">
        <v>207</v>
      </c>
      <c r="CV262" s="442" t="s">
        <v>207</v>
      </c>
      <c r="CW262" s="451" t="s">
        <v>207</v>
      </c>
      <c r="CX262" s="452"/>
      <c r="CY262" s="449" t="s">
        <v>207</v>
      </c>
      <c r="CZ262" s="453" t="s">
        <v>207</v>
      </c>
      <c r="DA262" s="450">
        <v>2021</v>
      </c>
      <c r="DB262" s="442"/>
      <c r="DC262" s="451" t="s">
        <v>207</v>
      </c>
      <c r="DD262" s="442" t="s">
        <v>207</v>
      </c>
      <c r="DE262" s="451" t="s">
        <v>207</v>
      </c>
      <c r="DF262" s="452"/>
      <c r="DG262" s="449" t="s">
        <v>207</v>
      </c>
      <c r="DH262" s="453" t="s">
        <v>207</v>
      </c>
      <c r="DI262" s="454" t="s">
        <v>207</v>
      </c>
      <c r="DJ262" s="465" t="s">
        <v>207</v>
      </c>
      <c r="DK262" s="455" t="s">
        <v>207</v>
      </c>
      <c r="DL262" s="456"/>
    </row>
    <row r="263" spans="1:116">
      <c r="A263" s="458" t="s">
        <v>2828</v>
      </c>
      <c r="B263" s="459" t="s">
        <v>2829</v>
      </c>
      <c r="C263" s="434">
        <v>2019</v>
      </c>
      <c r="D263" s="434" t="s">
        <v>716</v>
      </c>
      <c r="E263" s="460">
        <v>1009350</v>
      </c>
      <c r="F263" s="435">
        <v>1009350</v>
      </c>
      <c r="G263" s="436">
        <v>44757</v>
      </c>
      <c r="H263" s="461" t="s">
        <v>2830</v>
      </c>
      <c r="I263" s="462" t="s">
        <v>2829</v>
      </c>
      <c r="J263" s="463" t="s">
        <v>2831</v>
      </c>
      <c r="K263" s="464" t="s">
        <v>2829</v>
      </c>
      <c r="L263" s="462" t="s">
        <v>2831</v>
      </c>
      <c r="M263" s="463" t="s">
        <v>2832</v>
      </c>
      <c r="N263" s="461" t="s">
        <v>12</v>
      </c>
      <c r="O263" s="463" t="s">
        <v>13</v>
      </c>
      <c r="P263" s="437" t="s">
        <v>719</v>
      </c>
      <c r="Q263" s="438"/>
      <c r="R263" s="438"/>
      <c r="S263" s="439"/>
      <c r="T263" s="440">
        <v>3968.9399040000003</v>
      </c>
      <c r="U263" s="441">
        <v>3</v>
      </c>
      <c r="V263" s="441">
        <v>2</v>
      </c>
      <c r="W263" s="442"/>
      <c r="X263" s="443">
        <v>2019</v>
      </c>
      <c r="Y263" s="434">
        <v>2021</v>
      </c>
      <c r="Z263" s="444">
        <v>2021</v>
      </c>
      <c r="AA263" s="445"/>
      <c r="AB263" s="463"/>
      <c r="AC263" s="446" t="s">
        <v>705</v>
      </c>
      <c r="AD263" s="462" t="s">
        <v>2833</v>
      </c>
      <c r="AE263" s="462" t="s">
        <v>2834</v>
      </c>
      <c r="AF263" s="463" t="s">
        <v>2835</v>
      </c>
      <c r="AG263" s="446"/>
      <c r="AH263" s="463"/>
      <c r="AI263" s="447">
        <v>2018</v>
      </c>
      <c r="AJ263" s="441">
        <v>8356</v>
      </c>
      <c r="AK263" s="441">
        <v>8227</v>
      </c>
      <c r="AL263" s="448"/>
      <c r="AM263" s="449"/>
      <c r="AN263" s="450">
        <v>2021</v>
      </c>
      <c r="AO263" s="442">
        <v>8105</v>
      </c>
      <c r="AP263" s="451">
        <v>3</v>
      </c>
      <c r="AQ263" s="442">
        <v>7980</v>
      </c>
      <c r="AR263" s="451">
        <v>3</v>
      </c>
      <c r="AS263" s="452"/>
      <c r="AT263" s="449"/>
      <c r="AU263" s="453">
        <v>3.3</v>
      </c>
      <c r="AV263" s="450">
        <v>2019</v>
      </c>
      <c r="AW263" s="442">
        <v>8269</v>
      </c>
      <c r="AX263" s="451">
        <v>1.04</v>
      </c>
      <c r="AY263" s="442">
        <v>8077</v>
      </c>
      <c r="AZ263" s="451">
        <v>1.82</v>
      </c>
      <c r="BA263" s="452"/>
      <c r="BB263" s="449" t="s">
        <v>207</v>
      </c>
      <c r="BC263" s="453">
        <v>0.7</v>
      </c>
      <c r="BD263" s="450">
        <v>2020</v>
      </c>
      <c r="BE263" s="442">
        <v>7958</v>
      </c>
      <c r="BF263" s="451">
        <v>4.76</v>
      </c>
      <c r="BG263" s="442">
        <v>7940</v>
      </c>
      <c r="BH263" s="451">
        <v>3.48</v>
      </c>
      <c r="BI263" s="452"/>
      <c r="BJ263" s="449" t="s">
        <v>207</v>
      </c>
      <c r="BK263" s="453">
        <v>-24.9</v>
      </c>
      <c r="BL263" s="450">
        <v>2021</v>
      </c>
      <c r="BM263" s="442">
        <v>7686</v>
      </c>
      <c r="BN263" s="451">
        <v>8.01</v>
      </c>
      <c r="BO263" s="442">
        <v>6963</v>
      </c>
      <c r="BP263" s="451">
        <v>15.36</v>
      </c>
      <c r="BQ263" s="452"/>
      <c r="BR263" s="449" t="s">
        <v>207</v>
      </c>
      <c r="BS263" s="453">
        <v>-14.14</v>
      </c>
      <c r="BT263" s="454" t="s">
        <v>723</v>
      </c>
      <c r="BU263" s="465" t="s">
        <v>711</v>
      </c>
      <c r="BV263" s="455" t="s">
        <v>733</v>
      </c>
      <c r="BW263" s="456" t="s">
        <v>2836</v>
      </c>
      <c r="BX263" s="457">
        <v>2018</v>
      </c>
      <c r="BY263" s="441"/>
      <c r="BZ263" s="441"/>
      <c r="CA263" s="448"/>
      <c r="CB263" s="449"/>
      <c r="CC263" s="450">
        <v>2021</v>
      </c>
      <c r="CD263" s="442"/>
      <c r="CE263" s="451" t="s">
        <v>207</v>
      </c>
      <c r="CF263" s="442"/>
      <c r="CG263" s="451" t="s">
        <v>207</v>
      </c>
      <c r="CH263" s="452"/>
      <c r="CI263" s="449" t="s">
        <v>207</v>
      </c>
      <c r="CJ263" s="453"/>
      <c r="CK263" s="450">
        <v>2019</v>
      </c>
      <c r="CL263" s="442"/>
      <c r="CM263" s="451" t="s">
        <v>207</v>
      </c>
      <c r="CN263" s="442" t="s">
        <v>207</v>
      </c>
      <c r="CO263" s="451" t="s">
        <v>207</v>
      </c>
      <c r="CP263" s="452"/>
      <c r="CQ263" s="449" t="s">
        <v>207</v>
      </c>
      <c r="CR263" s="453" t="s">
        <v>207</v>
      </c>
      <c r="CS263" s="450">
        <v>2020</v>
      </c>
      <c r="CT263" s="442"/>
      <c r="CU263" s="451" t="s">
        <v>207</v>
      </c>
      <c r="CV263" s="442" t="s">
        <v>207</v>
      </c>
      <c r="CW263" s="451" t="s">
        <v>207</v>
      </c>
      <c r="CX263" s="452"/>
      <c r="CY263" s="449" t="s">
        <v>207</v>
      </c>
      <c r="CZ263" s="453" t="s">
        <v>207</v>
      </c>
      <c r="DA263" s="450">
        <v>2021</v>
      </c>
      <c r="DB263" s="442"/>
      <c r="DC263" s="451" t="s">
        <v>207</v>
      </c>
      <c r="DD263" s="442" t="s">
        <v>207</v>
      </c>
      <c r="DE263" s="451" t="s">
        <v>207</v>
      </c>
      <c r="DF263" s="452"/>
      <c r="DG263" s="449" t="s">
        <v>207</v>
      </c>
      <c r="DH263" s="453" t="s">
        <v>207</v>
      </c>
      <c r="DI263" s="454" t="s">
        <v>207</v>
      </c>
      <c r="DJ263" s="465" t="s">
        <v>207</v>
      </c>
      <c r="DK263" s="455" t="s">
        <v>207</v>
      </c>
      <c r="DL263" s="456"/>
    </row>
    <row r="264" spans="1:116">
      <c r="A264" s="458" t="s">
        <v>2837</v>
      </c>
      <c r="B264" s="459" t="s">
        <v>2838</v>
      </c>
      <c r="C264" s="434">
        <v>2020</v>
      </c>
      <c r="D264" s="434" t="s">
        <v>716</v>
      </c>
      <c r="E264" s="460">
        <v>1009351</v>
      </c>
      <c r="F264" s="435">
        <v>1009351</v>
      </c>
      <c r="G264" s="436">
        <v>44756</v>
      </c>
      <c r="H264" s="461" t="s">
        <v>2839</v>
      </c>
      <c r="I264" s="462" t="s">
        <v>2838</v>
      </c>
      <c r="J264" s="463" t="s">
        <v>2840</v>
      </c>
      <c r="K264" s="464" t="s">
        <v>2838</v>
      </c>
      <c r="L264" s="462" t="s">
        <v>2840</v>
      </c>
      <c r="M264" s="463" t="s">
        <v>2839</v>
      </c>
      <c r="N264" s="461" t="s">
        <v>12</v>
      </c>
      <c r="O264" s="463" t="s">
        <v>13</v>
      </c>
      <c r="P264" s="437" t="s">
        <v>719</v>
      </c>
      <c r="Q264" s="438"/>
      <c r="R264" s="438"/>
      <c r="S264" s="439"/>
      <c r="T264" s="440">
        <v>2596</v>
      </c>
      <c r="U264" s="441">
        <v>14</v>
      </c>
      <c r="V264" s="441">
        <v>1</v>
      </c>
      <c r="W264" s="442"/>
      <c r="X264" s="443">
        <v>2020</v>
      </c>
      <c r="Y264" s="434">
        <v>2022</v>
      </c>
      <c r="Z264" s="444">
        <v>2021</v>
      </c>
      <c r="AA264" s="445"/>
      <c r="AB264" s="463"/>
      <c r="AC264" s="446" t="s">
        <v>705</v>
      </c>
      <c r="AD264" s="462" t="s">
        <v>2841</v>
      </c>
      <c r="AE264" s="462" t="s">
        <v>2842</v>
      </c>
      <c r="AF264" s="463" t="s">
        <v>2843</v>
      </c>
      <c r="AG264" s="446"/>
      <c r="AH264" s="463"/>
      <c r="AI264" s="447">
        <v>2019</v>
      </c>
      <c r="AJ264" s="441">
        <v>5044</v>
      </c>
      <c r="AK264" s="441">
        <v>4958</v>
      </c>
      <c r="AL264" s="448"/>
      <c r="AM264" s="449"/>
      <c r="AN264" s="450">
        <v>2022</v>
      </c>
      <c r="AO264" s="442">
        <v>5003.6480000000001</v>
      </c>
      <c r="AP264" s="451">
        <v>0.79</v>
      </c>
      <c r="AQ264" s="442">
        <v>4918.3360000000002</v>
      </c>
      <c r="AR264" s="451">
        <v>0.79</v>
      </c>
      <c r="AS264" s="452"/>
      <c r="AT264" s="449"/>
      <c r="AU264" s="453"/>
      <c r="AV264" s="450">
        <v>2020</v>
      </c>
      <c r="AW264" s="442">
        <v>4687</v>
      </c>
      <c r="AX264" s="451">
        <v>7.07</v>
      </c>
      <c r="AY264" s="442">
        <v>4531</v>
      </c>
      <c r="AZ264" s="451">
        <v>8.61</v>
      </c>
      <c r="BA264" s="452"/>
      <c r="BB264" s="449" t="s">
        <v>207</v>
      </c>
      <c r="BC264" s="453" t="s">
        <v>207</v>
      </c>
      <c r="BD264" s="450">
        <v>2021</v>
      </c>
      <c r="BE264" s="442">
        <v>4789</v>
      </c>
      <c r="BF264" s="451">
        <v>5.05</v>
      </c>
      <c r="BG264" s="442">
        <v>4761</v>
      </c>
      <c r="BH264" s="451">
        <v>3.97</v>
      </c>
      <c r="BI264" s="452"/>
      <c r="BJ264" s="449" t="s">
        <v>207</v>
      </c>
      <c r="BK264" s="453" t="s">
        <v>207</v>
      </c>
      <c r="BL264" s="450">
        <v>2022</v>
      </c>
      <c r="BM264" s="442"/>
      <c r="BN264" s="451" t="s">
        <v>207</v>
      </c>
      <c r="BO264" s="442" t="s">
        <v>207</v>
      </c>
      <c r="BP264" s="451" t="s">
        <v>207</v>
      </c>
      <c r="BQ264" s="452"/>
      <c r="BR264" s="449" t="s">
        <v>207</v>
      </c>
      <c r="BS264" s="453" t="s">
        <v>207</v>
      </c>
      <c r="BT264" s="454" t="s">
        <v>755</v>
      </c>
      <c r="BU264" s="465" t="s">
        <v>765</v>
      </c>
      <c r="BV264" s="455" t="s">
        <v>712</v>
      </c>
      <c r="BW264" s="456"/>
      <c r="BX264" s="457">
        <v>2019</v>
      </c>
      <c r="BY264" s="441"/>
      <c r="BZ264" s="441"/>
      <c r="CA264" s="448"/>
      <c r="CB264" s="449"/>
      <c r="CC264" s="450">
        <v>2022</v>
      </c>
      <c r="CD264" s="442"/>
      <c r="CE264" s="451" t="s">
        <v>207</v>
      </c>
      <c r="CF264" s="442"/>
      <c r="CG264" s="451" t="s">
        <v>207</v>
      </c>
      <c r="CH264" s="452"/>
      <c r="CI264" s="449" t="s">
        <v>207</v>
      </c>
      <c r="CJ264" s="453"/>
      <c r="CK264" s="450">
        <v>2020</v>
      </c>
      <c r="CL264" s="442"/>
      <c r="CM264" s="451" t="s">
        <v>207</v>
      </c>
      <c r="CN264" s="442" t="s">
        <v>207</v>
      </c>
      <c r="CO264" s="451" t="s">
        <v>207</v>
      </c>
      <c r="CP264" s="452"/>
      <c r="CQ264" s="449" t="s">
        <v>207</v>
      </c>
      <c r="CR264" s="453" t="s">
        <v>207</v>
      </c>
      <c r="CS264" s="450">
        <v>2021</v>
      </c>
      <c r="CT264" s="442"/>
      <c r="CU264" s="451" t="s">
        <v>207</v>
      </c>
      <c r="CV264" s="442" t="s">
        <v>207</v>
      </c>
      <c r="CW264" s="451" t="s">
        <v>207</v>
      </c>
      <c r="CX264" s="452"/>
      <c r="CY264" s="449" t="s">
        <v>207</v>
      </c>
      <c r="CZ264" s="453" t="s">
        <v>207</v>
      </c>
      <c r="DA264" s="450">
        <v>2022</v>
      </c>
      <c r="DB264" s="442"/>
      <c r="DC264" s="451" t="s">
        <v>207</v>
      </c>
      <c r="DD264" s="442" t="s">
        <v>207</v>
      </c>
      <c r="DE264" s="451" t="s">
        <v>207</v>
      </c>
      <c r="DF264" s="452"/>
      <c r="DG264" s="449" t="s">
        <v>207</v>
      </c>
      <c r="DH264" s="453" t="s">
        <v>207</v>
      </c>
      <c r="DI264" s="454" t="s">
        <v>207</v>
      </c>
      <c r="DJ264" s="465" t="s">
        <v>207</v>
      </c>
      <c r="DK264" s="455" t="s">
        <v>207</v>
      </c>
      <c r="DL264" s="456"/>
    </row>
    <row r="265" spans="1:116">
      <c r="A265" s="458" t="s">
        <v>2844</v>
      </c>
      <c r="B265" s="459" t="s">
        <v>2845</v>
      </c>
      <c r="C265" s="434">
        <v>2020</v>
      </c>
      <c r="D265" s="434" t="s">
        <v>716</v>
      </c>
      <c r="E265" s="460">
        <v>1037353</v>
      </c>
      <c r="F265" s="435">
        <v>1037353</v>
      </c>
      <c r="G265" s="436">
        <v>44771</v>
      </c>
      <c r="H265" s="461" t="s">
        <v>2846</v>
      </c>
      <c r="I265" s="462" t="s">
        <v>2845</v>
      </c>
      <c r="J265" s="463" t="s">
        <v>2847</v>
      </c>
      <c r="K265" s="464" t="s">
        <v>2845</v>
      </c>
      <c r="L265" s="462" t="s">
        <v>2848</v>
      </c>
      <c r="M265" s="463" t="s">
        <v>2846</v>
      </c>
      <c r="N265" s="461" t="s">
        <v>42</v>
      </c>
      <c r="O265" s="463" t="s">
        <v>43</v>
      </c>
      <c r="P265" s="437" t="s">
        <v>719</v>
      </c>
      <c r="Q265" s="438"/>
      <c r="R265" s="438"/>
      <c r="S265" s="439"/>
      <c r="T265" s="440">
        <v>4086.9713209166407</v>
      </c>
      <c r="U265" s="441">
        <v>7</v>
      </c>
      <c r="V265" s="441">
        <v>1</v>
      </c>
      <c r="W265" s="442"/>
      <c r="X265" s="443">
        <v>2020</v>
      </c>
      <c r="Y265" s="434">
        <v>2022</v>
      </c>
      <c r="Z265" s="444">
        <v>2021</v>
      </c>
      <c r="AA265" s="445"/>
      <c r="AB265" s="463"/>
      <c r="AC265" s="446" t="s">
        <v>705</v>
      </c>
      <c r="AD265" s="462" t="s">
        <v>2845</v>
      </c>
      <c r="AE265" s="462" t="s">
        <v>2849</v>
      </c>
      <c r="AF265" s="463" t="s">
        <v>2037</v>
      </c>
      <c r="AG265" s="446"/>
      <c r="AH265" s="463"/>
      <c r="AI265" s="447">
        <v>2019</v>
      </c>
      <c r="AJ265" s="441">
        <v>5412</v>
      </c>
      <c r="AK265" s="441">
        <v>5318</v>
      </c>
      <c r="AL265" s="448">
        <v>502.38</v>
      </c>
      <c r="AM265" s="449" t="s">
        <v>2850</v>
      </c>
      <c r="AN265" s="450">
        <v>2022</v>
      </c>
      <c r="AO265" s="442">
        <v>5807</v>
      </c>
      <c r="AP265" s="451">
        <v>-7.3</v>
      </c>
      <c r="AQ265" s="442">
        <v>5646</v>
      </c>
      <c r="AR265" s="451">
        <v>-6.17</v>
      </c>
      <c r="AS265" s="452">
        <v>249.618186412847</v>
      </c>
      <c r="AT265" s="449" t="s">
        <v>2850</v>
      </c>
      <c r="AU265" s="453">
        <v>50.31</v>
      </c>
      <c r="AV265" s="450">
        <v>2020</v>
      </c>
      <c r="AW265" s="442">
        <v>5303</v>
      </c>
      <c r="AX265" s="451">
        <v>2.0099999999999998</v>
      </c>
      <c r="AY265" s="442">
        <v>5106</v>
      </c>
      <c r="AZ265" s="451">
        <v>3.98</v>
      </c>
      <c r="BA265" s="452">
        <v>388.76</v>
      </c>
      <c r="BB265" s="449" t="s">
        <v>2850</v>
      </c>
      <c r="BC265" s="453">
        <v>22.61</v>
      </c>
      <c r="BD265" s="450">
        <v>2021</v>
      </c>
      <c r="BE265" s="442">
        <v>7668</v>
      </c>
      <c r="BF265" s="451">
        <v>-41.69</v>
      </c>
      <c r="BG265" s="442">
        <v>7184</v>
      </c>
      <c r="BH265" s="451">
        <v>-35.090000000000003</v>
      </c>
      <c r="BI265" s="452">
        <v>310.36</v>
      </c>
      <c r="BJ265" s="449" t="s">
        <v>2850</v>
      </c>
      <c r="BK265" s="453">
        <v>38.22</v>
      </c>
      <c r="BL265" s="450">
        <v>2022</v>
      </c>
      <c r="BM265" s="442"/>
      <c r="BN265" s="451" t="s">
        <v>207</v>
      </c>
      <c r="BO265" s="442" t="s">
        <v>207</v>
      </c>
      <c r="BP265" s="451" t="s">
        <v>207</v>
      </c>
      <c r="BQ265" s="452"/>
      <c r="BR265" s="449" t="s">
        <v>207</v>
      </c>
      <c r="BS265" s="453" t="s">
        <v>207</v>
      </c>
      <c r="BT265" s="454" t="s">
        <v>723</v>
      </c>
      <c r="BU265" s="465" t="s">
        <v>765</v>
      </c>
      <c r="BV265" s="455" t="s">
        <v>712</v>
      </c>
      <c r="BW265" s="456" t="s">
        <v>2851</v>
      </c>
      <c r="BX265" s="457">
        <v>2019</v>
      </c>
      <c r="BY265" s="441"/>
      <c r="BZ265" s="441"/>
      <c r="CA265" s="448"/>
      <c r="CB265" s="449"/>
      <c r="CC265" s="450">
        <v>2022</v>
      </c>
      <c r="CD265" s="442"/>
      <c r="CE265" s="451" t="s">
        <v>207</v>
      </c>
      <c r="CF265" s="442"/>
      <c r="CG265" s="451" t="s">
        <v>207</v>
      </c>
      <c r="CH265" s="452"/>
      <c r="CI265" s="449" t="s">
        <v>207</v>
      </c>
      <c r="CJ265" s="453"/>
      <c r="CK265" s="450">
        <v>2020</v>
      </c>
      <c r="CL265" s="442"/>
      <c r="CM265" s="451" t="s">
        <v>207</v>
      </c>
      <c r="CN265" s="442" t="s">
        <v>207</v>
      </c>
      <c r="CO265" s="451" t="s">
        <v>207</v>
      </c>
      <c r="CP265" s="452"/>
      <c r="CQ265" s="449" t="s">
        <v>207</v>
      </c>
      <c r="CR265" s="453" t="s">
        <v>207</v>
      </c>
      <c r="CS265" s="450">
        <v>2021</v>
      </c>
      <c r="CT265" s="442"/>
      <c r="CU265" s="451" t="s">
        <v>207</v>
      </c>
      <c r="CV265" s="442" t="s">
        <v>207</v>
      </c>
      <c r="CW265" s="451" t="s">
        <v>207</v>
      </c>
      <c r="CX265" s="452"/>
      <c r="CY265" s="449" t="s">
        <v>207</v>
      </c>
      <c r="CZ265" s="453" t="s">
        <v>207</v>
      </c>
      <c r="DA265" s="450">
        <v>2022</v>
      </c>
      <c r="DB265" s="442"/>
      <c r="DC265" s="451" t="s">
        <v>207</v>
      </c>
      <c r="DD265" s="442" t="s">
        <v>207</v>
      </c>
      <c r="DE265" s="451" t="s">
        <v>207</v>
      </c>
      <c r="DF265" s="452"/>
      <c r="DG265" s="449" t="s">
        <v>207</v>
      </c>
      <c r="DH265" s="453" t="s">
        <v>207</v>
      </c>
      <c r="DI265" s="454" t="s">
        <v>207</v>
      </c>
      <c r="DJ265" s="465" t="s">
        <v>207</v>
      </c>
      <c r="DK265" s="455" t="s">
        <v>207</v>
      </c>
      <c r="DL265" s="456"/>
    </row>
    <row r="266" spans="1:116">
      <c r="A266" s="458" t="s">
        <v>2852</v>
      </c>
      <c r="B266" s="459" t="s">
        <v>2853</v>
      </c>
      <c r="C266" s="434">
        <v>2020</v>
      </c>
      <c r="D266" s="434" t="s">
        <v>716</v>
      </c>
      <c r="E266" s="460">
        <v>1056354</v>
      </c>
      <c r="F266" s="435">
        <v>1056354</v>
      </c>
      <c r="G266" s="436">
        <v>44771</v>
      </c>
      <c r="H266" s="461" t="s">
        <v>2854</v>
      </c>
      <c r="I266" s="462" t="s">
        <v>2853</v>
      </c>
      <c r="J266" s="463" t="s">
        <v>2855</v>
      </c>
      <c r="K266" s="464" t="s">
        <v>2853</v>
      </c>
      <c r="L266" s="462" t="s">
        <v>2855</v>
      </c>
      <c r="M266" s="463" t="s">
        <v>2854</v>
      </c>
      <c r="N266" s="461" t="s">
        <v>57</v>
      </c>
      <c r="O266" s="463" t="s">
        <v>67</v>
      </c>
      <c r="P266" s="437" t="s">
        <v>719</v>
      </c>
      <c r="Q266" s="438"/>
      <c r="R266" s="438"/>
      <c r="S266" s="439"/>
      <c r="T266" s="440">
        <v>3738</v>
      </c>
      <c r="U266" s="441">
        <v>16</v>
      </c>
      <c r="V266" s="441">
        <v>1</v>
      </c>
      <c r="W266" s="442"/>
      <c r="X266" s="443">
        <v>2020</v>
      </c>
      <c r="Y266" s="434">
        <v>2022</v>
      </c>
      <c r="Z266" s="444">
        <v>2021</v>
      </c>
      <c r="AA266" s="445"/>
      <c r="AB266" s="463"/>
      <c r="AC266" s="446" t="s">
        <v>705</v>
      </c>
      <c r="AD266" s="462" t="s">
        <v>2856</v>
      </c>
      <c r="AE266" s="462" t="s">
        <v>2854</v>
      </c>
      <c r="AF266" s="463" t="s">
        <v>2857</v>
      </c>
      <c r="AG266" s="446"/>
      <c r="AH266" s="463"/>
      <c r="AI266" s="447">
        <v>2019</v>
      </c>
      <c r="AJ266" s="441">
        <v>7418</v>
      </c>
      <c r="AK266" s="441">
        <v>8041</v>
      </c>
      <c r="AL266" s="448">
        <v>46.85</v>
      </c>
      <c r="AM266" s="449" t="s">
        <v>764</v>
      </c>
      <c r="AN266" s="450">
        <v>2022</v>
      </c>
      <c r="AO266" s="442">
        <v>7343.82</v>
      </c>
      <c r="AP266" s="451">
        <v>1</v>
      </c>
      <c r="AQ266" s="442">
        <v>7960.59</v>
      </c>
      <c r="AR266" s="451">
        <v>0.99</v>
      </c>
      <c r="AS266" s="452">
        <v>46.381500000000003</v>
      </c>
      <c r="AT266" s="449" t="s">
        <v>764</v>
      </c>
      <c r="AU266" s="453">
        <v>0.99</v>
      </c>
      <c r="AV266" s="450">
        <v>2020</v>
      </c>
      <c r="AW266" s="442">
        <v>8375</v>
      </c>
      <c r="AX266" s="451">
        <v>-12.91</v>
      </c>
      <c r="AY266" s="442">
        <v>8484</v>
      </c>
      <c r="AZ266" s="451">
        <v>-5.51</v>
      </c>
      <c r="BA266" s="452">
        <v>52.9</v>
      </c>
      <c r="BB266" s="449" t="s">
        <v>764</v>
      </c>
      <c r="BC266" s="453">
        <v>-12.92</v>
      </c>
      <c r="BD266" s="450">
        <v>2021</v>
      </c>
      <c r="BE266" s="442">
        <v>6400</v>
      </c>
      <c r="BF266" s="451">
        <v>13.72</v>
      </c>
      <c r="BG266" s="442">
        <v>6529</v>
      </c>
      <c r="BH266" s="451">
        <v>18.8</v>
      </c>
      <c r="BI266" s="452">
        <v>40.14</v>
      </c>
      <c r="BJ266" s="449" t="s">
        <v>764</v>
      </c>
      <c r="BK266" s="453">
        <v>14.32</v>
      </c>
      <c r="BL266" s="450">
        <v>2022</v>
      </c>
      <c r="BM266" s="442"/>
      <c r="BN266" s="451" t="s">
        <v>207</v>
      </c>
      <c r="BO266" s="442" t="s">
        <v>207</v>
      </c>
      <c r="BP266" s="451" t="s">
        <v>207</v>
      </c>
      <c r="BQ266" s="452"/>
      <c r="BR266" s="449" t="s">
        <v>207</v>
      </c>
      <c r="BS266" s="453" t="s">
        <v>207</v>
      </c>
      <c r="BT266" s="454" t="s">
        <v>755</v>
      </c>
      <c r="BU266" s="465" t="s">
        <v>765</v>
      </c>
      <c r="BV266" s="455" t="s">
        <v>724</v>
      </c>
      <c r="BW266" s="456"/>
      <c r="BX266" s="457">
        <v>2019</v>
      </c>
      <c r="BY266" s="441"/>
      <c r="BZ266" s="441"/>
      <c r="CA266" s="448"/>
      <c r="CB266" s="449" t="s">
        <v>764</v>
      </c>
      <c r="CC266" s="450">
        <v>2022</v>
      </c>
      <c r="CD266" s="442"/>
      <c r="CE266" s="451" t="s">
        <v>207</v>
      </c>
      <c r="CF266" s="442"/>
      <c r="CG266" s="451" t="s">
        <v>207</v>
      </c>
      <c r="CH266" s="452"/>
      <c r="CI266" s="449" t="s">
        <v>207</v>
      </c>
      <c r="CJ266" s="453"/>
      <c r="CK266" s="450">
        <v>2020</v>
      </c>
      <c r="CL266" s="442"/>
      <c r="CM266" s="451" t="s">
        <v>207</v>
      </c>
      <c r="CN266" s="442" t="s">
        <v>207</v>
      </c>
      <c r="CO266" s="451" t="s">
        <v>207</v>
      </c>
      <c r="CP266" s="452"/>
      <c r="CQ266" s="449" t="s">
        <v>207</v>
      </c>
      <c r="CR266" s="453" t="s">
        <v>207</v>
      </c>
      <c r="CS266" s="450">
        <v>2021</v>
      </c>
      <c r="CT266" s="442"/>
      <c r="CU266" s="451" t="s">
        <v>207</v>
      </c>
      <c r="CV266" s="442" t="s">
        <v>207</v>
      </c>
      <c r="CW266" s="451" t="s">
        <v>207</v>
      </c>
      <c r="CX266" s="452"/>
      <c r="CY266" s="449" t="s">
        <v>207</v>
      </c>
      <c r="CZ266" s="453" t="s">
        <v>207</v>
      </c>
      <c r="DA266" s="450">
        <v>2022</v>
      </c>
      <c r="DB266" s="442"/>
      <c r="DC266" s="451" t="s">
        <v>207</v>
      </c>
      <c r="DD266" s="442" t="s">
        <v>207</v>
      </c>
      <c r="DE266" s="451" t="s">
        <v>207</v>
      </c>
      <c r="DF266" s="452"/>
      <c r="DG266" s="449" t="s">
        <v>207</v>
      </c>
      <c r="DH266" s="453" t="s">
        <v>207</v>
      </c>
      <c r="DI266" s="454" t="s">
        <v>207</v>
      </c>
      <c r="DJ266" s="465" t="s">
        <v>207</v>
      </c>
      <c r="DK266" s="455" t="s">
        <v>207</v>
      </c>
      <c r="DL266" s="456"/>
    </row>
    <row r="267" spans="1:116">
      <c r="A267" s="458" t="s">
        <v>2858</v>
      </c>
      <c r="B267" s="459" t="s">
        <v>2859</v>
      </c>
      <c r="C267" s="434">
        <v>2020</v>
      </c>
      <c r="D267" s="434" t="s">
        <v>716</v>
      </c>
      <c r="E267" s="460">
        <v>1021355</v>
      </c>
      <c r="F267" s="435">
        <v>1021355</v>
      </c>
      <c r="G267" s="436">
        <v>44732</v>
      </c>
      <c r="H267" s="461" t="s">
        <v>2860</v>
      </c>
      <c r="I267" s="462" t="s">
        <v>2859</v>
      </c>
      <c r="J267" s="463" t="s">
        <v>2861</v>
      </c>
      <c r="K267" s="464" t="s">
        <v>2859</v>
      </c>
      <c r="L267" s="462" t="s">
        <v>2861</v>
      </c>
      <c r="M267" s="463" t="s">
        <v>2860</v>
      </c>
      <c r="N267" s="461" t="s">
        <v>12</v>
      </c>
      <c r="O267" s="463" t="s">
        <v>25</v>
      </c>
      <c r="P267" s="437" t="s">
        <v>719</v>
      </c>
      <c r="Q267" s="438"/>
      <c r="R267" s="438"/>
      <c r="S267" s="439"/>
      <c r="T267" s="440">
        <v>4566.5357502599991</v>
      </c>
      <c r="U267" s="441">
        <v>1</v>
      </c>
      <c r="V267" s="441">
        <v>1</v>
      </c>
      <c r="W267" s="442"/>
      <c r="X267" s="443">
        <v>2020</v>
      </c>
      <c r="Y267" s="434">
        <v>2022</v>
      </c>
      <c r="Z267" s="444">
        <v>2021</v>
      </c>
      <c r="AA267" s="445"/>
      <c r="AB267" s="463"/>
      <c r="AC267" s="446" t="s">
        <v>705</v>
      </c>
      <c r="AD267" s="462" t="s">
        <v>2862</v>
      </c>
      <c r="AE267" s="462" t="s">
        <v>2860</v>
      </c>
      <c r="AF267" s="463" t="s">
        <v>1030</v>
      </c>
      <c r="AG267" s="446"/>
      <c r="AH267" s="463"/>
      <c r="AI267" s="447">
        <v>2019</v>
      </c>
      <c r="AJ267" s="441">
        <v>6363</v>
      </c>
      <c r="AK267" s="441">
        <v>7305</v>
      </c>
      <c r="AL267" s="448">
        <v>2.5099999999999998</v>
      </c>
      <c r="AM267" s="449" t="s">
        <v>2863</v>
      </c>
      <c r="AN267" s="450">
        <v>2022</v>
      </c>
      <c r="AO267" s="442">
        <v>7318</v>
      </c>
      <c r="AP267" s="451">
        <v>-15.01</v>
      </c>
      <c r="AQ267" s="442">
        <v>8401</v>
      </c>
      <c r="AR267" s="451">
        <v>-15.01</v>
      </c>
      <c r="AS267" s="452">
        <v>2.4321899999999999</v>
      </c>
      <c r="AT267" s="449" t="s">
        <v>2863</v>
      </c>
      <c r="AU267" s="453">
        <v>3.1</v>
      </c>
      <c r="AV267" s="450">
        <v>2020</v>
      </c>
      <c r="AW267" s="442">
        <v>7798</v>
      </c>
      <c r="AX267" s="451">
        <v>-22.56</v>
      </c>
      <c r="AY267" s="442">
        <v>8209</v>
      </c>
      <c r="AZ267" s="451">
        <v>-12.38</v>
      </c>
      <c r="BA267" s="452">
        <v>2.0699999999999998</v>
      </c>
      <c r="BB267" s="449" t="s">
        <v>2863</v>
      </c>
      <c r="BC267" s="453">
        <v>17.52</v>
      </c>
      <c r="BD267" s="450">
        <v>2021</v>
      </c>
      <c r="BE267" s="442">
        <v>8630</v>
      </c>
      <c r="BF267" s="451">
        <v>-35.630000000000003</v>
      </c>
      <c r="BG267" s="442">
        <v>9543</v>
      </c>
      <c r="BH267" s="451">
        <v>-30.64</v>
      </c>
      <c r="BI267" s="452">
        <v>1.83</v>
      </c>
      <c r="BJ267" s="449" t="s">
        <v>2863</v>
      </c>
      <c r="BK267" s="453">
        <v>27.09</v>
      </c>
      <c r="BL267" s="450">
        <v>2022</v>
      </c>
      <c r="BM267" s="442"/>
      <c r="BN267" s="451" t="s">
        <v>207</v>
      </c>
      <c r="BO267" s="442" t="s">
        <v>207</v>
      </c>
      <c r="BP267" s="451" t="s">
        <v>207</v>
      </c>
      <c r="BQ267" s="452"/>
      <c r="BR267" s="449" t="s">
        <v>207</v>
      </c>
      <c r="BS267" s="453" t="s">
        <v>207</v>
      </c>
      <c r="BT267" s="454" t="s">
        <v>755</v>
      </c>
      <c r="BU267" s="465" t="s">
        <v>765</v>
      </c>
      <c r="BV267" s="455" t="s">
        <v>724</v>
      </c>
      <c r="BW267" s="456"/>
      <c r="BX267" s="457">
        <v>2019</v>
      </c>
      <c r="BY267" s="441"/>
      <c r="BZ267" s="441"/>
      <c r="CA267" s="448"/>
      <c r="CB267" s="449"/>
      <c r="CC267" s="450">
        <v>2022</v>
      </c>
      <c r="CD267" s="442"/>
      <c r="CE267" s="451" t="s">
        <v>207</v>
      </c>
      <c r="CF267" s="442"/>
      <c r="CG267" s="451" t="s">
        <v>207</v>
      </c>
      <c r="CH267" s="452"/>
      <c r="CI267" s="449" t="s">
        <v>207</v>
      </c>
      <c r="CJ267" s="453"/>
      <c r="CK267" s="450">
        <v>2020</v>
      </c>
      <c r="CL267" s="442"/>
      <c r="CM267" s="451" t="s">
        <v>207</v>
      </c>
      <c r="CN267" s="442" t="s">
        <v>207</v>
      </c>
      <c r="CO267" s="451" t="s">
        <v>207</v>
      </c>
      <c r="CP267" s="452"/>
      <c r="CQ267" s="449" t="s">
        <v>207</v>
      </c>
      <c r="CR267" s="453" t="s">
        <v>207</v>
      </c>
      <c r="CS267" s="450">
        <v>2021</v>
      </c>
      <c r="CT267" s="442"/>
      <c r="CU267" s="451" t="s">
        <v>207</v>
      </c>
      <c r="CV267" s="442" t="s">
        <v>207</v>
      </c>
      <c r="CW267" s="451" t="s">
        <v>207</v>
      </c>
      <c r="CX267" s="452"/>
      <c r="CY267" s="449" t="s">
        <v>207</v>
      </c>
      <c r="CZ267" s="453" t="s">
        <v>207</v>
      </c>
      <c r="DA267" s="450">
        <v>2022</v>
      </c>
      <c r="DB267" s="442"/>
      <c r="DC267" s="451" t="s">
        <v>207</v>
      </c>
      <c r="DD267" s="442" t="s">
        <v>207</v>
      </c>
      <c r="DE267" s="451" t="s">
        <v>207</v>
      </c>
      <c r="DF267" s="452"/>
      <c r="DG267" s="449" t="s">
        <v>207</v>
      </c>
      <c r="DH267" s="453" t="s">
        <v>207</v>
      </c>
      <c r="DI267" s="454" t="s">
        <v>207</v>
      </c>
      <c r="DJ267" s="465" t="s">
        <v>207</v>
      </c>
      <c r="DK267" s="455" t="s">
        <v>207</v>
      </c>
      <c r="DL267" s="456"/>
    </row>
    <row r="268" spans="1:116">
      <c r="A268" s="458" t="s">
        <v>2864</v>
      </c>
      <c r="B268" s="459" t="s">
        <v>2865</v>
      </c>
      <c r="C268" s="434">
        <v>2021</v>
      </c>
      <c r="D268" s="434" t="s">
        <v>750</v>
      </c>
      <c r="E268" s="460">
        <v>3070359</v>
      </c>
      <c r="F268" s="435">
        <v>3070359</v>
      </c>
      <c r="G268" s="436">
        <v>44733</v>
      </c>
      <c r="H268" s="461" t="s">
        <v>2866</v>
      </c>
      <c r="I268" s="462" t="s">
        <v>2867</v>
      </c>
      <c r="J268" s="463" t="s">
        <v>2868</v>
      </c>
      <c r="K268" s="464" t="s">
        <v>2867</v>
      </c>
      <c r="L268" s="462" t="s">
        <v>2869</v>
      </c>
      <c r="M268" s="463" t="s">
        <v>2866</v>
      </c>
      <c r="N268" s="461" t="s">
        <v>77</v>
      </c>
      <c r="O268" s="463" t="s">
        <v>80</v>
      </c>
      <c r="P268" s="437"/>
      <c r="Q268" s="438"/>
      <c r="R268" s="438" t="s">
        <v>753</v>
      </c>
      <c r="S268" s="439"/>
      <c r="T268" s="440"/>
      <c r="U268" s="441"/>
      <c r="V268" s="441"/>
      <c r="W268" s="442">
        <v>125</v>
      </c>
      <c r="X268" s="443">
        <v>2021</v>
      </c>
      <c r="Y268" s="434">
        <v>2023</v>
      </c>
      <c r="Z268" s="444">
        <v>2021</v>
      </c>
      <c r="AA268" s="445"/>
      <c r="AB268" s="463"/>
      <c r="AC268" s="446" t="s">
        <v>705</v>
      </c>
      <c r="AD268" s="462" t="s">
        <v>2870</v>
      </c>
      <c r="AE268" s="462" t="s">
        <v>2871</v>
      </c>
      <c r="AF268" s="463" t="s">
        <v>2872</v>
      </c>
      <c r="AG268" s="446"/>
      <c r="AH268" s="463"/>
      <c r="AI268" s="447">
        <v>2020</v>
      </c>
      <c r="AJ268" s="441"/>
      <c r="AK268" s="441"/>
      <c r="AL268" s="448"/>
      <c r="AM268" s="449"/>
      <c r="AN268" s="450">
        <v>2023</v>
      </c>
      <c r="AO268" s="442"/>
      <c r="AP268" s="451" t="s">
        <v>207</v>
      </c>
      <c r="AQ268" s="442"/>
      <c r="AR268" s="451" t="s">
        <v>207</v>
      </c>
      <c r="AS268" s="452"/>
      <c r="AT268" s="449"/>
      <c r="AU268" s="453"/>
      <c r="AV268" s="450">
        <v>2021</v>
      </c>
      <c r="AW268" s="442"/>
      <c r="AX268" s="451" t="s">
        <v>207</v>
      </c>
      <c r="AY268" s="442" t="s">
        <v>207</v>
      </c>
      <c r="AZ268" s="451" t="s">
        <v>207</v>
      </c>
      <c r="BA268" s="452"/>
      <c r="BB268" s="449" t="s">
        <v>207</v>
      </c>
      <c r="BC268" s="453" t="s">
        <v>207</v>
      </c>
      <c r="BD268" s="450">
        <v>2022</v>
      </c>
      <c r="BE268" s="442"/>
      <c r="BF268" s="451" t="s">
        <v>207</v>
      </c>
      <c r="BG268" s="442" t="s">
        <v>207</v>
      </c>
      <c r="BH268" s="451" t="s">
        <v>207</v>
      </c>
      <c r="BI268" s="452"/>
      <c r="BJ268" s="449" t="s">
        <v>207</v>
      </c>
      <c r="BK268" s="453" t="s">
        <v>207</v>
      </c>
      <c r="BL268" s="450">
        <v>2023</v>
      </c>
      <c r="BM268" s="442"/>
      <c r="BN268" s="451" t="s">
        <v>207</v>
      </c>
      <c r="BO268" s="442" t="s">
        <v>207</v>
      </c>
      <c r="BP268" s="451" t="s">
        <v>207</v>
      </c>
      <c r="BQ268" s="452"/>
      <c r="BR268" s="449" t="s">
        <v>207</v>
      </c>
      <c r="BS268" s="453" t="s">
        <v>207</v>
      </c>
      <c r="BT268" s="454" t="s">
        <v>207</v>
      </c>
      <c r="BU268" s="465" t="s">
        <v>207</v>
      </c>
      <c r="BV268" s="455" t="s">
        <v>207</v>
      </c>
      <c r="BW268" s="456"/>
      <c r="BX268" s="457">
        <v>2020</v>
      </c>
      <c r="BY268" s="441">
        <v>383</v>
      </c>
      <c r="BZ268" s="441">
        <v>383</v>
      </c>
      <c r="CA268" s="448"/>
      <c r="CB268" s="449"/>
      <c r="CC268" s="450">
        <v>2023</v>
      </c>
      <c r="CD268" s="442">
        <v>364</v>
      </c>
      <c r="CE268" s="451">
        <v>4.96</v>
      </c>
      <c r="CF268" s="442">
        <v>364</v>
      </c>
      <c r="CG268" s="451">
        <v>4.96</v>
      </c>
      <c r="CH268" s="452"/>
      <c r="CI268" s="449" t="s">
        <v>207</v>
      </c>
      <c r="CJ268" s="453"/>
      <c r="CK268" s="450">
        <v>2021</v>
      </c>
      <c r="CL268" s="442">
        <v>290</v>
      </c>
      <c r="CM268" s="451">
        <v>24.28</v>
      </c>
      <c r="CN268" s="442">
        <v>290</v>
      </c>
      <c r="CO268" s="451">
        <v>24.28</v>
      </c>
      <c r="CP268" s="452"/>
      <c r="CQ268" s="449" t="s">
        <v>207</v>
      </c>
      <c r="CR268" s="453" t="s">
        <v>207</v>
      </c>
      <c r="CS268" s="450">
        <v>2022</v>
      </c>
      <c r="CT268" s="442"/>
      <c r="CU268" s="451" t="s">
        <v>207</v>
      </c>
      <c r="CV268" s="442" t="s">
        <v>207</v>
      </c>
      <c r="CW268" s="451" t="s">
        <v>207</v>
      </c>
      <c r="CX268" s="452"/>
      <c r="CY268" s="449" t="s">
        <v>207</v>
      </c>
      <c r="CZ268" s="453" t="s">
        <v>207</v>
      </c>
      <c r="DA268" s="450">
        <v>2023</v>
      </c>
      <c r="DB268" s="442"/>
      <c r="DC268" s="451" t="s">
        <v>207</v>
      </c>
      <c r="DD268" s="442" t="s">
        <v>207</v>
      </c>
      <c r="DE268" s="451" t="s">
        <v>207</v>
      </c>
      <c r="DF268" s="452"/>
      <c r="DG268" s="449" t="s">
        <v>207</v>
      </c>
      <c r="DH268" s="453" t="s">
        <v>207</v>
      </c>
      <c r="DI268" s="454" t="s">
        <v>723</v>
      </c>
      <c r="DJ268" s="465" t="s">
        <v>711</v>
      </c>
      <c r="DK268" s="455" t="s">
        <v>733</v>
      </c>
      <c r="DL268" s="456" t="s">
        <v>2873</v>
      </c>
    </row>
    <row r="269" spans="1:116">
      <c r="A269" s="458" t="s">
        <v>2874</v>
      </c>
      <c r="B269" s="459" t="s">
        <v>2875</v>
      </c>
      <c r="C269" s="434">
        <v>2019</v>
      </c>
      <c r="D269" s="434" t="s">
        <v>716</v>
      </c>
      <c r="E269" s="460">
        <v>1033360</v>
      </c>
      <c r="F269" s="435">
        <v>1033360</v>
      </c>
      <c r="G269" s="436">
        <v>44768</v>
      </c>
      <c r="H269" s="461" t="s">
        <v>2876</v>
      </c>
      <c r="I269" s="462" t="s">
        <v>2877</v>
      </c>
      <c r="J269" s="463" t="s">
        <v>2878</v>
      </c>
      <c r="K269" s="464" t="s">
        <v>2879</v>
      </c>
      <c r="L269" s="462" t="s">
        <v>2880</v>
      </c>
      <c r="M269" s="463" t="s">
        <v>2881</v>
      </c>
      <c r="N269" s="461" t="s">
        <v>37</v>
      </c>
      <c r="O269" s="463" t="s">
        <v>38</v>
      </c>
      <c r="P269" s="437" t="s">
        <v>719</v>
      </c>
      <c r="Q269" s="438"/>
      <c r="R269" s="438"/>
      <c r="S269" s="439"/>
      <c r="T269" s="440">
        <v>4272497.3943599993</v>
      </c>
      <c r="U269" s="441">
        <v>2</v>
      </c>
      <c r="V269" s="441">
        <v>2</v>
      </c>
      <c r="W269" s="442"/>
      <c r="X269" s="443">
        <v>2019</v>
      </c>
      <c r="Y269" s="434">
        <v>2021</v>
      </c>
      <c r="Z269" s="444">
        <v>2021</v>
      </c>
      <c r="AA269" s="445"/>
      <c r="AB269" s="463"/>
      <c r="AC269" s="446" t="s">
        <v>705</v>
      </c>
      <c r="AD269" s="462" t="s">
        <v>2877</v>
      </c>
      <c r="AE269" s="462" t="s">
        <v>2882</v>
      </c>
      <c r="AF269" s="463" t="s">
        <v>2883</v>
      </c>
      <c r="AG269" s="446"/>
      <c r="AH269" s="463"/>
      <c r="AI269" s="447">
        <v>2018</v>
      </c>
      <c r="AJ269" s="441">
        <v>227689</v>
      </c>
      <c r="AK269" s="441">
        <v>227689</v>
      </c>
      <c r="AL269" s="448">
        <v>0.41</v>
      </c>
      <c r="AM269" s="449" t="s">
        <v>2884</v>
      </c>
      <c r="AN269" s="450">
        <v>2021</v>
      </c>
      <c r="AO269" s="442">
        <v>227689</v>
      </c>
      <c r="AP269" s="451">
        <v>0</v>
      </c>
      <c r="AQ269" s="442">
        <v>227689</v>
      </c>
      <c r="AR269" s="451">
        <v>0</v>
      </c>
      <c r="AS269" s="452">
        <v>0.41</v>
      </c>
      <c r="AT269" s="449" t="s">
        <v>2884</v>
      </c>
      <c r="AU269" s="453">
        <v>0</v>
      </c>
      <c r="AV269" s="450">
        <v>2019</v>
      </c>
      <c r="AW269" s="442">
        <v>217308</v>
      </c>
      <c r="AX269" s="451">
        <v>4.55</v>
      </c>
      <c r="AY269" s="442">
        <v>217308</v>
      </c>
      <c r="AZ269" s="451">
        <v>4.55</v>
      </c>
      <c r="BA269" s="452">
        <v>0.41</v>
      </c>
      <c r="BB269" s="449" t="s">
        <v>2884</v>
      </c>
      <c r="BC269" s="453">
        <v>0</v>
      </c>
      <c r="BD269" s="450">
        <v>2020</v>
      </c>
      <c r="BE269" s="442">
        <v>207704</v>
      </c>
      <c r="BF269" s="451">
        <v>8.77</v>
      </c>
      <c r="BG269" s="442">
        <v>207704</v>
      </c>
      <c r="BH269" s="451">
        <v>8.77</v>
      </c>
      <c r="BI269" s="452">
        <v>0.41</v>
      </c>
      <c r="BJ269" s="449" t="s">
        <v>2884</v>
      </c>
      <c r="BK269" s="453">
        <v>0</v>
      </c>
      <c r="BL269" s="450">
        <v>2021</v>
      </c>
      <c r="BM269" s="442">
        <v>213327</v>
      </c>
      <c r="BN269" s="451">
        <v>6.3</v>
      </c>
      <c r="BO269" s="442">
        <v>213327</v>
      </c>
      <c r="BP269" s="451">
        <v>6.3</v>
      </c>
      <c r="BQ269" s="452">
        <v>0.41</v>
      </c>
      <c r="BR269" s="449" t="s">
        <v>2884</v>
      </c>
      <c r="BS269" s="453">
        <v>0</v>
      </c>
      <c r="BT269" s="454" t="s">
        <v>755</v>
      </c>
      <c r="BU269" s="465" t="s">
        <v>765</v>
      </c>
      <c r="BV269" s="455" t="s">
        <v>724</v>
      </c>
      <c r="BW269" s="456"/>
      <c r="BX269" s="457">
        <v>2018</v>
      </c>
      <c r="BY269" s="441"/>
      <c r="BZ269" s="441"/>
      <c r="CA269" s="448"/>
      <c r="CB269" s="449"/>
      <c r="CC269" s="450">
        <v>2021</v>
      </c>
      <c r="CD269" s="442"/>
      <c r="CE269" s="451" t="s">
        <v>207</v>
      </c>
      <c r="CF269" s="442"/>
      <c r="CG269" s="451" t="s">
        <v>207</v>
      </c>
      <c r="CH269" s="452"/>
      <c r="CI269" s="449" t="s">
        <v>207</v>
      </c>
      <c r="CJ269" s="453"/>
      <c r="CK269" s="450">
        <v>2019</v>
      </c>
      <c r="CL269" s="442"/>
      <c r="CM269" s="451" t="s">
        <v>207</v>
      </c>
      <c r="CN269" s="442" t="s">
        <v>207</v>
      </c>
      <c r="CO269" s="451" t="s">
        <v>207</v>
      </c>
      <c r="CP269" s="452"/>
      <c r="CQ269" s="449" t="s">
        <v>207</v>
      </c>
      <c r="CR269" s="453" t="s">
        <v>207</v>
      </c>
      <c r="CS269" s="450">
        <v>2020</v>
      </c>
      <c r="CT269" s="442"/>
      <c r="CU269" s="451" t="s">
        <v>207</v>
      </c>
      <c r="CV269" s="442" t="s">
        <v>207</v>
      </c>
      <c r="CW269" s="451" t="s">
        <v>207</v>
      </c>
      <c r="CX269" s="452"/>
      <c r="CY269" s="449" t="s">
        <v>207</v>
      </c>
      <c r="CZ269" s="453" t="s">
        <v>207</v>
      </c>
      <c r="DA269" s="450">
        <v>2021</v>
      </c>
      <c r="DB269" s="442"/>
      <c r="DC269" s="451" t="s">
        <v>207</v>
      </c>
      <c r="DD269" s="442" t="s">
        <v>207</v>
      </c>
      <c r="DE269" s="451" t="s">
        <v>207</v>
      </c>
      <c r="DF269" s="452"/>
      <c r="DG269" s="449" t="s">
        <v>207</v>
      </c>
      <c r="DH269" s="453" t="s">
        <v>207</v>
      </c>
      <c r="DI269" s="454" t="s">
        <v>207</v>
      </c>
      <c r="DJ269" s="465" t="s">
        <v>207</v>
      </c>
      <c r="DK269" s="455" t="s">
        <v>207</v>
      </c>
      <c r="DL269" s="456"/>
    </row>
    <row r="270" spans="1:116">
      <c r="A270" s="458" t="s">
        <v>2885</v>
      </c>
      <c r="B270" s="459" t="s">
        <v>2886</v>
      </c>
      <c r="C270" s="434">
        <v>2019</v>
      </c>
      <c r="D270" s="434" t="s">
        <v>979</v>
      </c>
      <c r="E270" s="460">
        <v>1033361</v>
      </c>
      <c r="F270" s="435">
        <v>1033361</v>
      </c>
      <c r="G270" s="436">
        <v>44769</v>
      </c>
      <c r="H270" s="461" t="s">
        <v>2887</v>
      </c>
      <c r="I270" s="462" t="s">
        <v>2886</v>
      </c>
      <c r="J270" s="463" t="s">
        <v>2888</v>
      </c>
      <c r="K270" s="464" t="s">
        <v>2886</v>
      </c>
      <c r="L270" s="462" t="s">
        <v>2889</v>
      </c>
      <c r="M270" s="463" t="s">
        <v>2890</v>
      </c>
      <c r="N270" s="461" t="s">
        <v>37</v>
      </c>
      <c r="O270" s="463" t="s">
        <v>38</v>
      </c>
      <c r="P270" s="437" t="s">
        <v>719</v>
      </c>
      <c r="Q270" s="438"/>
      <c r="R270" s="438" t="s">
        <v>753</v>
      </c>
      <c r="S270" s="439"/>
      <c r="T270" s="440">
        <v>1815.5967488580002</v>
      </c>
      <c r="U270" s="441">
        <v>14</v>
      </c>
      <c r="V270" s="441">
        <v>0</v>
      </c>
      <c r="W270" s="442">
        <v>149</v>
      </c>
      <c r="X270" s="443">
        <v>2019</v>
      </c>
      <c r="Y270" s="434">
        <v>2021</v>
      </c>
      <c r="Z270" s="444">
        <v>2021</v>
      </c>
      <c r="AA270" s="445"/>
      <c r="AB270" s="463"/>
      <c r="AC270" s="446" t="s">
        <v>705</v>
      </c>
      <c r="AD270" s="462" t="s">
        <v>2891</v>
      </c>
      <c r="AE270" s="462" t="s">
        <v>2892</v>
      </c>
      <c r="AF270" s="463" t="s">
        <v>2893</v>
      </c>
      <c r="AG270" s="446"/>
      <c r="AH270" s="463"/>
      <c r="AI270" s="447">
        <v>2018</v>
      </c>
      <c r="AJ270" s="441">
        <v>3720</v>
      </c>
      <c r="AK270" s="441">
        <v>3616</v>
      </c>
      <c r="AL270" s="448"/>
      <c r="AM270" s="449"/>
      <c r="AN270" s="450">
        <v>2021</v>
      </c>
      <c r="AO270" s="442">
        <v>3608</v>
      </c>
      <c r="AP270" s="451">
        <v>3.01</v>
      </c>
      <c r="AQ270" s="442">
        <v>3507</v>
      </c>
      <c r="AR270" s="451">
        <v>3.01</v>
      </c>
      <c r="AS270" s="452"/>
      <c r="AT270" s="449"/>
      <c r="AU270" s="453"/>
      <c r="AV270" s="450">
        <v>2019</v>
      </c>
      <c r="AW270" s="442">
        <v>3776</v>
      </c>
      <c r="AX270" s="451">
        <v>-1.51</v>
      </c>
      <c r="AY270" s="442">
        <v>3621</v>
      </c>
      <c r="AZ270" s="451">
        <v>-0.14000000000000001</v>
      </c>
      <c r="BA270" s="452"/>
      <c r="BB270" s="449" t="s">
        <v>207</v>
      </c>
      <c r="BC270" s="453" t="s">
        <v>207</v>
      </c>
      <c r="BD270" s="450">
        <v>2020</v>
      </c>
      <c r="BE270" s="442">
        <v>3617</v>
      </c>
      <c r="BF270" s="451">
        <v>2.76</v>
      </c>
      <c r="BG270" s="442">
        <v>3368</v>
      </c>
      <c r="BH270" s="451">
        <v>6.85</v>
      </c>
      <c r="BI270" s="452"/>
      <c r="BJ270" s="449" t="s">
        <v>207</v>
      </c>
      <c r="BK270" s="453" t="s">
        <v>207</v>
      </c>
      <c r="BL270" s="450">
        <v>2021</v>
      </c>
      <c r="BM270" s="442">
        <v>3049</v>
      </c>
      <c r="BN270" s="451">
        <v>18.03</v>
      </c>
      <c r="BO270" s="442">
        <v>3049</v>
      </c>
      <c r="BP270" s="451">
        <v>15.68</v>
      </c>
      <c r="BQ270" s="452"/>
      <c r="BR270" s="449" t="s">
        <v>207</v>
      </c>
      <c r="BS270" s="453" t="s">
        <v>207</v>
      </c>
      <c r="BT270" s="454" t="s">
        <v>723</v>
      </c>
      <c r="BU270" s="465" t="s">
        <v>765</v>
      </c>
      <c r="BV270" s="455" t="s">
        <v>724</v>
      </c>
      <c r="BW270" s="456" t="s">
        <v>2894</v>
      </c>
      <c r="BX270" s="457">
        <v>2018</v>
      </c>
      <c r="BY270" s="441">
        <v>271</v>
      </c>
      <c r="BZ270" s="441">
        <v>271</v>
      </c>
      <c r="CA270" s="448"/>
      <c r="CB270" s="449"/>
      <c r="CC270" s="450">
        <v>2021</v>
      </c>
      <c r="CD270" s="442">
        <v>263</v>
      </c>
      <c r="CE270" s="451">
        <v>2.95</v>
      </c>
      <c r="CF270" s="442">
        <v>263</v>
      </c>
      <c r="CG270" s="451">
        <v>2.95</v>
      </c>
      <c r="CH270" s="452"/>
      <c r="CI270" s="449" t="s">
        <v>207</v>
      </c>
      <c r="CJ270" s="453"/>
      <c r="CK270" s="450">
        <v>2019</v>
      </c>
      <c r="CL270" s="442">
        <v>268</v>
      </c>
      <c r="CM270" s="451">
        <v>1.1000000000000001</v>
      </c>
      <c r="CN270" s="442">
        <v>268</v>
      </c>
      <c r="CO270" s="451">
        <v>1.1000000000000001</v>
      </c>
      <c r="CP270" s="452"/>
      <c r="CQ270" s="449" t="s">
        <v>207</v>
      </c>
      <c r="CR270" s="453" t="s">
        <v>207</v>
      </c>
      <c r="CS270" s="450">
        <v>2020</v>
      </c>
      <c r="CT270" s="442">
        <v>211</v>
      </c>
      <c r="CU270" s="451">
        <v>22.14</v>
      </c>
      <c r="CV270" s="442">
        <v>211</v>
      </c>
      <c r="CW270" s="451">
        <v>22.14</v>
      </c>
      <c r="CX270" s="452"/>
      <c r="CY270" s="449" t="s">
        <v>207</v>
      </c>
      <c r="CZ270" s="453" t="s">
        <v>207</v>
      </c>
      <c r="DA270" s="450">
        <v>2021</v>
      </c>
      <c r="DB270" s="442">
        <v>206</v>
      </c>
      <c r="DC270" s="451">
        <v>23.98</v>
      </c>
      <c r="DD270" s="442">
        <v>206</v>
      </c>
      <c r="DE270" s="451">
        <v>23.98</v>
      </c>
      <c r="DF270" s="452"/>
      <c r="DG270" s="449" t="s">
        <v>207</v>
      </c>
      <c r="DH270" s="453" t="s">
        <v>207</v>
      </c>
      <c r="DI270" s="454" t="s">
        <v>723</v>
      </c>
      <c r="DJ270" s="465" t="s">
        <v>765</v>
      </c>
      <c r="DK270" s="455" t="s">
        <v>724</v>
      </c>
      <c r="DL270" s="456" t="s">
        <v>2895</v>
      </c>
    </row>
    <row r="271" spans="1:116">
      <c r="A271" s="458" t="s">
        <v>2896</v>
      </c>
      <c r="B271" s="459" t="s">
        <v>2897</v>
      </c>
      <c r="C271" s="434">
        <v>2020</v>
      </c>
      <c r="D271" s="434" t="s">
        <v>716</v>
      </c>
      <c r="E271" s="460">
        <v>1033362</v>
      </c>
      <c r="F271" s="435">
        <v>1033362</v>
      </c>
      <c r="G271" s="436">
        <v>44753</v>
      </c>
      <c r="H271" s="461" t="s">
        <v>2898</v>
      </c>
      <c r="I271" s="462" t="s">
        <v>2897</v>
      </c>
      <c r="J271" s="463" t="s">
        <v>2899</v>
      </c>
      <c r="K271" s="464" t="s">
        <v>2897</v>
      </c>
      <c r="L271" s="462" t="s">
        <v>2900</v>
      </c>
      <c r="M271" s="463" t="s">
        <v>2901</v>
      </c>
      <c r="N271" s="461" t="s">
        <v>37</v>
      </c>
      <c r="O271" s="463" t="s">
        <v>38</v>
      </c>
      <c r="P271" s="437" t="s">
        <v>719</v>
      </c>
      <c r="Q271" s="438"/>
      <c r="R271" s="438"/>
      <c r="S271" s="439"/>
      <c r="T271" s="440">
        <v>1415.4888951353282</v>
      </c>
      <c r="U271" s="441">
        <v>2</v>
      </c>
      <c r="V271" s="441">
        <v>1</v>
      </c>
      <c r="W271" s="442"/>
      <c r="X271" s="443">
        <v>2020</v>
      </c>
      <c r="Y271" s="434">
        <v>2022</v>
      </c>
      <c r="Z271" s="444">
        <v>2021</v>
      </c>
      <c r="AA271" s="445" t="s">
        <v>705</v>
      </c>
      <c r="AB271" s="463" t="s">
        <v>2902</v>
      </c>
      <c r="AC271" s="446"/>
      <c r="AD271" s="462"/>
      <c r="AE271" s="462"/>
      <c r="AF271" s="463"/>
      <c r="AG271" s="446"/>
      <c r="AH271" s="463"/>
      <c r="AI271" s="447">
        <v>2019</v>
      </c>
      <c r="AJ271" s="441">
        <v>3167</v>
      </c>
      <c r="AK271" s="441">
        <v>3167</v>
      </c>
      <c r="AL271" s="448">
        <v>703.78</v>
      </c>
      <c r="AM271" s="449" t="s">
        <v>2884</v>
      </c>
      <c r="AN271" s="450">
        <v>2022</v>
      </c>
      <c r="AO271" s="442">
        <v>3131</v>
      </c>
      <c r="AP271" s="451">
        <v>1.1299999999999999</v>
      </c>
      <c r="AQ271" s="442">
        <v>3131</v>
      </c>
      <c r="AR271" s="451">
        <v>1.1299999999999999</v>
      </c>
      <c r="AS271" s="452">
        <v>695.78</v>
      </c>
      <c r="AT271" s="449" t="s">
        <v>2884</v>
      </c>
      <c r="AU271" s="453">
        <v>1.1299999999999999</v>
      </c>
      <c r="AV271" s="450">
        <v>2020</v>
      </c>
      <c r="AW271" s="442">
        <v>2887</v>
      </c>
      <c r="AX271" s="451">
        <v>8.84</v>
      </c>
      <c r="AY271" s="442">
        <v>2781</v>
      </c>
      <c r="AZ271" s="451">
        <v>12.18</v>
      </c>
      <c r="BA271" s="452">
        <v>641.55999999999995</v>
      </c>
      <c r="BB271" s="449" t="s">
        <v>2884</v>
      </c>
      <c r="BC271" s="453">
        <v>8.84</v>
      </c>
      <c r="BD271" s="450">
        <v>2021</v>
      </c>
      <c r="BE271" s="442">
        <v>2450</v>
      </c>
      <c r="BF271" s="451">
        <v>22.63</v>
      </c>
      <c r="BG271" s="442">
        <v>2450</v>
      </c>
      <c r="BH271" s="451">
        <v>22.63</v>
      </c>
      <c r="BI271" s="452">
        <v>544.44000000000005</v>
      </c>
      <c r="BJ271" s="449" t="s">
        <v>2884</v>
      </c>
      <c r="BK271" s="453">
        <v>22.64</v>
      </c>
      <c r="BL271" s="450">
        <v>2022</v>
      </c>
      <c r="BM271" s="442"/>
      <c r="BN271" s="451" t="s">
        <v>207</v>
      </c>
      <c r="BO271" s="442" t="s">
        <v>207</v>
      </c>
      <c r="BP271" s="451" t="s">
        <v>207</v>
      </c>
      <c r="BQ271" s="452"/>
      <c r="BR271" s="449" t="s">
        <v>207</v>
      </c>
      <c r="BS271" s="453" t="s">
        <v>207</v>
      </c>
      <c r="BT271" s="454" t="s">
        <v>755</v>
      </c>
      <c r="BU271" s="465" t="s">
        <v>765</v>
      </c>
      <c r="BV271" s="455" t="s">
        <v>733</v>
      </c>
      <c r="BW271" s="456" t="s">
        <v>2903</v>
      </c>
      <c r="BX271" s="457">
        <v>2019</v>
      </c>
      <c r="BY271" s="441"/>
      <c r="BZ271" s="441"/>
      <c r="CA271" s="448"/>
      <c r="CB271" s="449"/>
      <c r="CC271" s="450">
        <v>2022</v>
      </c>
      <c r="CD271" s="442"/>
      <c r="CE271" s="451" t="s">
        <v>207</v>
      </c>
      <c r="CF271" s="442"/>
      <c r="CG271" s="451" t="s">
        <v>207</v>
      </c>
      <c r="CH271" s="452"/>
      <c r="CI271" s="449" t="s">
        <v>207</v>
      </c>
      <c r="CJ271" s="453"/>
      <c r="CK271" s="450">
        <v>2020</v>
      </c>
      <c r="CL271" s="442"/>
      <c r="CM271" s="451" t="s">
        <v>207</v>
      </c>
      <c r="CN271" s="442" t="s">
        <v>207</v>
      </c>
      <c r="CO271" s="451" t="s">
        <v>207</v>
      </c>
      <c r="CP271" s="452"/>
      <c r="CQ271" s="449" t="s">
        <v>207</v>
      </c>
      <c r="CR271" s="453" t="s">
        <v>207</v>
      </c>
      <c r="CS271" s="450">
        <v>2021</v>
      </c>
      <c r="CT271" s="442"/>
      <c r="CU271" s="451" t="s">
        <v>207</v>
      </c>
      <c r="CV271" s="442" t="s">
        <v>207</v>
      </c>
      <c r="CW271" s="451" t="s">
        <v>207</v>
      </c>
      <c r="CX271" s="452"/>
      <c r="CY271" s="449" t="s">
        <v>207</v>
      </c>
      <c r="CZ271" s="453" t="s">
        <v>207</v>
      </c>
      <c r="DA271" s="450">
        <v>2022</v>
      </c>
      <c r="DB271" s="442"/>
      <c r="DC271" s="451" t="s">
        <v>207</v>
      </c>
      <c r="DD271" s="442" t="s">
        <v>207</v>
      </c>
      <c r="DE271" s="451" t="s">
        <v>207</v>
      </c>
      <c r="DF271" s="452"/>
      <c r="DG271" s="449" t="s">
        <v>207</v>
      </c>
      <c r="DH271" s="453" t="s">
        <v>207</v>
      </c>
      <c r="DI271" s="454" t="s">
        <v>207</v>
      </c>
      <c r="DJ271" s="465" t="s">
        <v>207</v>
      </c>
      <c r="DK271" s="455" t="s">
        <v>207</v>
      </c>
      <c r="DL271" s="456"/>
    </row>
    <row r="272" spans="1:116">
      <c r="A272" s="458" t="s">
        <v>2904</v>
      </c>
      <c r="B272" s="459" t="s">
        <v>2905</v>
      </c>
      <c r="C272" s="434">
        <v>2019</v>
      </c>
      <c r="D272" s="434" t="s">
        <v>716</v>
      </c>
      <c r="E272" s="460">
        <v>1068363</v>
      </c>
      <c r="F272" s="435">
        <v>1068363</v>
      </c>
      <c r="G272" s="436">
        <v>44769</v>
      </c>
      <c r="H272" s="461" t="s">
        <v>2906</v>
      </c>
      <c r="I272" s="462" t="s">
        <v>2905</v>
      </c>
      <c r="J272" s="463" t="s">
        <v>2907</v>
      </c>
      <c r="K272" s="464" t="s">
        <v>2905</v>
      </c>
      <c r="L272" s="462" t="s">
        <v>2907</v>
      </c>
      <c r="M272" s="463" t="s">
        <v>2906</v>
      </c>
      <c r="N272" s="461" t="s">
        <v>70</v>
      </c>
      <c r="O272" s="463" t="s">
        <v>73</v>
      </c>
      <c r="P272" s="437" t="s">
        <v>719</v>
      </c>
      <c r="Q272" s="438"/>
      <c r="R272" s="438"/>
      <c r="S272" s="439"/>
      <c r="T272" s="440">
        <v>3069.388169976</v>
      </c>
      <c r="U272" s="441">
        <v>1</v>
      </c>
      <c r="V272" s="441">
        <v>1</v>
      </c>
      <c r="W272" s="442"/>
      <c r="X272" s="443">
        <v>2019</v>
      </c>
      <c r="Y272" s="434">
        <v>2021</v>
      </c>
      <c r="Z272" s="444">
        <v>2021</v>
      </c>
      <c r="AA272" s="445"/>
      <c r="AB272" s="463"/>
      <c r="AC272" s="446" t="s">
        <v>705</v>
      </c>
      <c r="AD272" s="462" t="s">
        <v>2908</v>
      </c>
      <c r="AE272" s="462" t="s">
        <v>2906</v>
      </c>
      <c r="AF272" s="463" t="s">
        <v>2753</v>
      </c>
      <c r="AG272" s="446"/>
      <c r="AH272" s="463"/>
      <c r="AI272" s="447">
        <v>2018</v>
      </c>
      <c r="AJ272" s="441">
        <v>6271</v>
      </c>
      <c r="AK272" s="441">
        <v>6156</v>
      </c>
      <c r="AL272" s="448">
        <v>55.25</v>
      </c>
      <c r="AM272" s="449" t="s">
        <v>944</v>
      </c>
      <c r="AN272" s="450">
        <v>2021</v>
      </c>
      <c r="AO272" s="442">
        <v>6082.87</v>
      </c>
      <c r="AP272" s="451">
        <v>3</v>
      </c>
      <c r="AQ272" s="442">
        <v>5971.32</v>
      </c>
      <c r="AR272" s="451">
        <v>3</v>
      </c>
      <c r="AS272" s="452">
        <v>53.592500000000001</v>
      </c>
      <c r="AT272" s="449" t="s">
        <v>944</v>
      </c>
      <c r="AU272" s="453">
        <v>3</v>
      </c>
      <c r="AV272" s="450">
        <v>2019</v>
      </c>
      <c r="AW272" s="442">
        <v>5919</v>
      </c>
      <c r="AX272" s="451">
        <v>5.61</v>
      </c>
      <c r="AY272" s="442">
        <v>5753</v>
      </c>
      <c r="AZ272" s="451">
        <v>6.54</v>
      </c>
      <c r="BA272" s="452">
        <v>51.98</v>
      </c>
      <c r="BB272" s="449" t="s">
        <v>944</v>
      </c>
      <c r="BC272" s="453">
        <v>5.91</v>
      </c>
      <c r="BD272" s="450">
        <v>2020</v>
      </c>
      <c r="BE272" s="442">
        <v>5240</v>
      </c>
      <c r="BF272" s="451">
        <v>16.440000000000001</v>
      </c>
      <c r="BG272" s="442">
        <v>4997</v>
      </c>
      <c r="BH272" s="451">
        <v>18.82</v>
      </c>
      <c r="BI272" s="452">
        <v>46.2</v>
      </c>
      <c r="BJ272" s="449" t="s">
        <v>944</v>
      </c>
      <c r="BK272" s="453">
        <v>16.38</v>
      </c>
      <c r="BL272" s="450">
        <v>2021</v>
      </c>
      <c r="BM272" s="442">
        <v>5232</v>
      </c>
      <c r="BN272" s="451">
        <v>16.559999999999999</v>
      </c>
      <c r="BO272" s="442">
        <v>5110</v>
      </c>
      <c r="BP272" s="451">
        <v>16.989999999999998</v>
      </c>
      <c r="BQ272" s="452">
        <v>45.68</v>
      </c>
      <c r="BR272" s="449" t="s">
        <v>944</v>
      </c>
      <c r="BS272" s="453">
        <v>17.32</v>
      </c>
      <c r="BT272" s="454" t="s">
        <v>723</v>
      </c>
      <c r="BU272" s="465" t="s">
        <v>765</v>
      </c>
      <c r="BV272" s="455" t="s">
        <v>724</v>
      </c>
      <c r="BW272" s="456" t="s">
        <v>2909</v>
      </c>
      <c r="BX272" s="457">
        <v>2018</v>
      </c>
      <c r="BY272" s="441"/>
      <c r="BZ272" s="441"/>
      <c r="CA272" s="448"/>
      <c r="CB272" s="449"/>
      <c r="CC272" s="450">
        <v>2021</v>
      </c>
      <c r="CD272" s="442"/>
      <c r="CE272" s="451" t="s">
        <v>207</v>
      </c>
      <c r="CF272" s="442"/>
      <c r="CG272" s="451" t="s">
        <v>207</v>
      </c>
      <c r="CH272" s="452"/>
      <c r="CI272" s="449" t="s">
        <v>207</v>
      </c>
      <c r="CJ272" s="453"/>
      <c r="CK272" s="450">
        <v>2019</v>
      </c>
      <c r="CL272" s="442"/>
      <c r="CM272" s="451" t="s">
        <v>207</v>
      </c>
      <c r="CN272" s="442" t="s">
        <v>207</v>
      </c>
      <c r="CO272" s="451" t="s">
        <v>207</v>
      </c>
      <c r="CP272" s="452"/>
      <c r="CQ272" s="449" t="s">
        <v>207</v>
      </c>
      <c r="CR272" s="453" t="s">
        <v>207</v>
      </c>
      <c r="CS272" s="450">
        <v>2020</v>
      </c>
      <c r="CT272" s="442"/>
      <c r="CU272" s="451" t="s">
        <v>207</v>
      </c>
      <c r="CV272" s="442" t="s">
        <v>207</v>
      </c>
      <c r="CW272" s="451" t="s">
        <v>207</v>
      </c>
      <c r="CX272" s="452"/>
      <c r="CY272" s="449" t="s">
        <v>207</v>
      </c>
      <c r="CZ272" s="453" t="s">
        <v>207</v>
      </c>
      <c r="DA272" s="450">
        <v>2021</v>
      </c>
      <c r="DB272" s="442"/>
      <c r="DC272" s="451" t="s">
        <v>207</v>
      </c>
      <c r="DD272" s="442" t="s">
        <v>207</v>
      </c>
      <c r="DE272" s="451" t="s">
        <v>207</v>
      </c>
      <c r="DF272" s="452"/>
      <c r="DG272" s="449" t="s">
        <v>207</v>
      </c>
      <c r="DH272" s="453" t="s">
        <v>207</v>
      </c>
      <c r="DI272" s="454" t="s">
        <v>207</v>
      </c>
      <c r="DJ272" s="465" t="s">
        <v>207</v>
      </c>
      <c r="DK272" s="455" t="s">
        <v>207</v>
      </c>
      <c r="DL272" s="456"/>
    </row>
    <row r="273" spans="1:116">
      <c r="A273" s="458" t="s">
        <v>2910</v>
      </c>
      <c r="B273" s="459" t="s">
        <v>2911</v>
      </c>
      <c r="C273" s="434">
        <v>2019</v>
      </c>
      <c r="D273" s="434" t="s">
        <v>716</v>
      </c>
      <c r="E273" s="460">
        <v>1048364</v>
      </c>
      <c r="F273" s="435">
        <v>1048364</v>
      </c>
      <c r="G273" s="436">
        <v>44772</v>
      </c>
      <c r="H273" s="461" t="s">
        <v>2912</v>
      </c>
      <c r="I273" s="462" t="s">
        <v>2911</v>
      </c>
      <c r="J273" s="463" t="s">
        <v>2913</v>
      </c>
      <c r="K273" s="464" t="s">
        <v>2911</v>
      </c>
      <c r="L273" s="462" t="s">
        <v>2914</v>
      </c>
      <c r="M273" s="463" t="s">
        <v>2912</v>
      </c>
      <c r="N273" s="461" t="s">
        <v>48</v>
      </c>
      <c r="O273" s="463" t="s">
        <v>55</v>
      </c>
      <c r="P273" s="437" t="s">
        <v>719</v>
      </c>
      <c r="Q273" s="438"/>
      <c r="R273" s="438"/>
      <c r="S273" s="439"/>
      <c r="T273" s="440">
        <v>3210.0207780000005</v>
      </c>
      <c r="U273" s="441">
        <v>9</v>
      </c>
      <c r="V273" s="441">
        <v>2</v>
      </c>
      <c r="W273" s="442"/>
      <c r="X273" s="443">
        <v>2019</v>
      </c>
      <c r="Y273" s="434">
        <v>2021</v>
      </c>
      <c r="Z273" s="444">
        <v>2021</v>
      </c>
      <c r="AA273" s="445"/>
      <c r="AB273" s="463"/>
      <c r="AC273" s="446" t="s">
        <v>705</v>
      </c>
      <c r="AD273" s="462" t="s">
        <v>2915</v>
      </c>
      <c r="AE273" s="462" t="s">
        <v>2912</v>
      </c>
      <c r="AF273" s="463" t="s">
        <v>788</v>
      </c>
      <c r="AG273" s="446"/>
      <c r="AH273" s="463"/>
      <c r="AI273" s="447">
        <v>2018</v>
      </c>
      <c r="AJ273" s="441">
        <v>5393</v>
      </c>
      <c r="AK273" s="441">
        <v>5304</v>
      </c>
      <c r="AL273" s="448"/>
      <c r="AM273" s="449"/>
      <c r="AN273" s="450">
        <v>2021</v>
      </c>
      <c r="AO273" s="442">
        <v>5231</v>
      </c>
      <c r="AP273" s="451">
        <v>3</v>
      </c>
      <c r="AQ273" s="442">
        <v>5144</v>
      </c>
      <c r="AR273" s="451">
        <v>3.01</v>
      </c>
      <c r="AS273" s="452"/>
      <c r="AT273" s="449"/>
      <c r="AU273" s="453"/>
      <c r="AV273" s="450">
        <v>2019</v>
      </c>
      <c r="AW273" s="442">
        <v>5008</v>
      </c>
      <c r="AX273" s="451">
        <v>7.13</v>
      </c>
      <c r="AY273" s="442">
        <v>5513</v>
      </c>
      <c r="AZ273" s="451">
        <v>-3.95</v>
      </c>
      <c r="BA273" s="452"/>
      <c r="BB273" s="449" t="s">
        <v>207</v>
      </c>
      <c r="BC273" s="453" t="s">
        <v>207</v>
      </c>
      <c r="BD273" s="450">
        <v>2020</v>
      </c>
      <c r="BE273" s="442">
        <v>5095</v>
      </c>
      <c r="BF273" s="451">
        <v>5.52</v>
      </c>
      <c r="BG273" s="442">
        <v>5305</v>
      </c>
      <c r="BH273" s="451">
        <v>-0.02</v>
      </c>
      <c r="BI273" s="452"/>
      <c r="BJ273" s="449" t="s">
        <v>207</v>
      </c>
      <c r="BK273" s="453" t="s">
        <v>207</v>
      </c>
      <c r="BL273" s="450">
        <v>2021</v>
      </c>
      <c r="BM273" s="442">
        <v>5355</v>
      </c>
      <c r="BN273" s="451">
        <v>0.7</v>
      </c>
      <c r="BO273" s="442">
        <v>6216</v>
      </c>
      <c r="BP273" s="451">
        <v>-17.2</v>
      </c>
      <c r="BQ273" s="452"/>
      <c r="BR273" s="449" t="s">
        <v>207</v>
      </c>
      <c r="BS273" s="453" t="s">
        <v>207</v>
      </c>
      <c r="BT273" s="454" t="s">
        <v>723</v>
      </c>
      <c r="BU273" s="465" t="s">
        <v>765</v>
      </c>
      <c r="BV273" s="455" t="s">
        <v>712</v>
      </c>
      <c r="BW273" s="456" t="s">
        <v>2916</v>
      </c>
      <c r="BX273" s="457">
        <v>2018</v>
      </c>
      <c r="BY273" s="441"/>
      <c r="BZ273" s="441"/>
      <c r="CA273" s="448"/>
      <c r="CB273" s="449"/>
      <c r="CC273" s="450">
        <v>2021</v>
      </c>
      <c r="CD273" s="442"/>
      <c r="CE273" s="451" t="s">
        <v>207</v>
      </c>
      <c r="CF273" s="442"/>
      <c r="CG273" s="451" t="s">
        <v>207</v>
      </c>
      <c r="CH273" s="452"/>
      <c r="CI273" s="449" t="s">
        <v>207</v>
      </c>
      <c r="CJ273" s="453"/>
      <c r="CK273" s="450">
        <v>2019</v>
      </c>
      <c r="CL273" s="442"/>
      <c r="CM273" s="451" t="s">
        <v>207</v>
      </c>
      <c r="CN273" s="442" t="s">
        <v>207</v>
      </c>
      <c r="CO273" s="451" t="s">
        <v>207</v>
      </c>
      <c r="CP273" s="452"/>
      <c r="CQ273" s="449" t="s">
        <v>207</v>
      </c>
      <c r="CR273" s="453" t="s">
        <v>207</v>
      </c>
      <c r="CS273" s="450">
        <v>2020</v>
      </c>
      <c r="CT273" s="442"/>
      <c r="CU273" s="451" t="s">
        <v>207</v>
      </c>
      <c r="CV273" s="442" t="s">
        <v>207</v>
      </c>
      <c r="CW273" s="451" t="s">
        <v>207</v>
      </c>
      <c r="CX273" s="452"/>
      <c r="CY273" s="449" t="s">
        <v>207</v>
      </c>
      <c r="CZ273" s="453" t="s">
        <v>207</v>
      </c>
      <c r="DA273" s="450">
        <v>2021</v>
      </c>
      <c r="DB273" s="442"/>
      <c r="DC273" s="451" t="s">
        <v>207</v>
      </c>
      <c r="DD273" s="442" t="s">
        <v>207</v>
      </c>
      <c r="DE273" s="451" t="s">
        <v>207</v>
      </c>
      <c r="DF273" s="452"/>
      <c r="DG273" s="449" t="s">
        <v>207</v>
      </c>
      <c r="DH273" s="453" t="s">
        <v>207</v>
      </c>
      <c r="DI273" s="454" t="s">
        <v>207</v>
      </c>
      <c r="DJ273" s="465" t="s">
        <v>207</v>
      </c>
      <c r="DK273" s="455" t="s">
        <v>207</v>
      </c>
      <c r="DL273" s="456"/>
    </row>
    <row r="274" spans="1:116">
      <c r="A274" s="458" t="s">
        <v>2917</v>
      </c>
      <c r="B274" s="459" t="s">
        <v>2918</v>
      </c>
      <c r="C274" s="434">
        <v>2019</v>
      </c>
      <c r="D274" s="434" t="s">
        <v>716</v>
      </c>
      <c r="E274" s="460">
        <v>1069365</v>
      </c>
      <c r="F274" s="435">
        <v>1069365</v>
      </c>
      <c r="G274" s="436">
        <v>44746</v>
      </c>
      <c r="H274" s="461" t="s">
        <v>2919</v>
      </c>
      <c r="I274" s="462" t="s">
        <v>2918</v>
      </c>
      <c r="J274" s="463" t="s">
        <v>2920</v>
      </c>
      <c r="K274" s="464" t="s">
        <v>2918</v>
      </c>
      <c r="L274" s="462" t="s">
        <v>2920</v>
      </c>
      <c r="M274" s="463" t="s">
        <v>2919</v>
      </c>
      <c r="N274" s="461" t="s">
        <v>77</v>
      </c>
      <c r="O274" s="463" t="s">
        <v>79</v>
      </c>
      <c r="P274" s="437" t="s">
        <v>719</v>
      </c>
      <c r="Q274" s="438"/>
      <c r="R274" s="438"/>
      <c r="S274" s="439"/>
      <c r="T274" s="440">
        <v>4906</v>
      </c>
      <c r="U274" s="441">
        <v>2</v>
      </c>
      <c r="V274" s="441">
        <v>1</v>
      </c>
      <c r="W274" s="442"/>
      <c r="X274" s="443">
        <v>2019</v>
      </c>
      <c r="Y274" s="434">
        <v>2021</v>
      </c>
      <c r="Z274" s="444">
        <v>2021</v>
      </c>
      <c r="AA274" s="445"/>
      <c r="AB274" s="463"/>
      <c r="AC274" s="446" t="s">
        <v>705</v>
      </c>
      <c r="AD274" s="462" t="s">
        <v>2921</v>
      </c>
      <c r="AE274" s="462" t="s">
        <v>2922</v>
      </c>
      <c r="AF274" s="463" t="s">
        <v>2923</v>
      </c>
      <c r="AG274" s="446"/>
      <c r="AH274" s="463"/>
      <c r="AI274" s="447">
        <v>2018</v>
      </c>
      <c r="AJ274" s="441">
        <v>9637</v>
      </c>
      <c r="AK274" s="441">
        <v>9590</v>
      </c>
      <c r="AL274" s="448"/>
      <c r="AM274" s="449"/>
      <c r="AN274" s="450">
        <v>2021</v>
      </c>
      <c r="AO274" s="442">
        <v>9550</v>
      </c>
      <c r="AP274" s="451">
        <v>0.9</v>
      </c>
      <c r="AQ274" s="442">
        <v>9504</v>
      </c>
      <c r="AR274" s="451">
        <v>0.89</v>
      </c>
      <c r="AS274" s="452"/>
      <c r="AT274" s="449"/>
      <c r="AU274" s="453">
        <v>0.90000000000000602</v>
      </c>
      <c r="AV274" s="450">
        <v>2019</v>
      </c>
      <c r="AW274" s="442">
        <v>9125</v>
      </c>
      <c r="AX274" s="451">
        <v>5.31</v>
      </c>
      <c r="AY274" s="442">
        <v>8929</v>
      </c>
      <c r="AZ274" s="451">
        <v>6.89</v>
      </c>
      <c r="BA274" s="452"/>
      <c r="BB274" s="449" t="s">
        <v>207</v>
      </c>
      <c r="BC274" s="453">
        <v>2.9</v>
      </c>
      <c r="BD274" s="450">
        <v>2020</v>
      </c>
      <c r="BE274" s="442">
        <v>8342</v>
      </c>
      <c r="BF274" s="451">
        <v>13.43</v>
      </c>
      <c r="BG274" s="442">
        <v>7993</v>
      </c>
      <c r="BH274" s="451">
        <v>16.649999999999999</v>
      </c>
      <c r="BI274" s="452"/>
      <c r="BJ274" s="449" t="s">
        <v>207</v>
      </c>
      <c r="BK274" s="453">
        <v>12</v>
      </c>
      <c r="BL274" s="450">
        <v>2021</v>
      </c>
      <c r="BM274" s="442">
        <v>8218</v>
      </c>
      <c r="BN274" s="451">
        <v>14.72</v>
      </c>
      <c r="BO274" s="442">
        <v>8341</v>
      </c>
      <c r="BP274" s="451">
        <v>13.02</v>
      </c>
      <c r="BQ274" s="452"/>
      <c r="BR274" s="449" t="s">
        <v>207</v>
      </c>
      <c r="BS274" s="453">
        <v>14</v>
      </c>
      <c r="BT274" s="454" t="s">
        <v>710</v>
      </c>
      <c r="BU274" s="465" t="s">
        <v>765</v>
      </c>
      <c r="BV274" s="455" t="s">
        <v>733</v>
      </c>
      <c r="BW274" s="456" t="s">
        <v>2924</v>
      </c>
      <c r="BX274" s="457">
        <v>2018</v>
      </c>
      <c r="BY274" s="441"/>
      <c r="BZ274" s="441"/>
      <c r="CA274" s="448"/>
      <c r="CB274" s="449"/>
      <c r="CC274" s="450">
        <v>2021</v>
      </c>
      <c r="CD274" s="442"/>
      <c r="CE274" s="451" t="s">
        <v>207</v>
      </c>
      <c r="CF274" s="442"/>
      <c r="CG274" s="451" t="s">
        <v>207</v>
      </c>
      <c r="CH274" s="452"/>
      <c r="CI274" s="449" t="s">
        <v>207</v>
      </c>
      <c r="CJ274" s="453"/>
      <c r="CK274" s="450">
        <v>2019</v>
      </c>
      <c r="CL274" s="442"/>
      <c r="CM274" s="451" t="s">
        <v>207</v>
      </c>
      <c r="CN274" s="442" t="s">
        <v>207</v>
      </c>
      <c r="CO274" s="451" t="s">
        <v>207</v>
      </c>
      <c r="CP274" s="452"/>
      <c r="CQ274" s="449" t="s">
        <v>207</v>
      </c>
      <c r="CR274" s="453" t="s">
        <v>207</v>
      </c>
      <c r="CS274" s="450">
        <v>2020</v>
      </c>
      <c r="CT274" s="442"/>
      <c r="CU274" s="451" t="s">
        <v>207</v>
      </c>
      <c r="CV274" s="442" t="s">
        <v>207</v>
      </c>
      <c r="CW274" s="451" t="s">
        <v>207</v>
      </c>
      <c r="CX274" s="452"/>
      <c r="CY274" s="449" t="s">
        <v>207</v>
      </c>
      <c r="CZ274" s="453" t="s">
        <v>207</v>
      </c>
      <c r="DA274" s="450">
        <v>2021</v>
      </c>
      <c r="DB274" s="442"/>
      <c r="DC274" s="451" t="s">
        <v>207</v>
      </c>
      <c r="DD274" s="442" t="s">
        <v>207</v>
      </c>
      <c r="DE274" s="451" t="s">
        <v>207</v>
      </c>
      <c r="DF274" s="452"/>
      <c r="DG274" s="449" t="s">
        <v>207</v>
      </c>
      <c r="DH274" s="453" t="s">
        <v>207</v>
      </c>
      <c r="DI274" s="454" t="s">
        <v>207</v>
      </c>
      <c r="DJ274" s="465" t="s">
        <v>207</v>
      </c>
      <c r="DK274" s="455" t="s">
        <v>207</v>
      </c>
      <c r="DL274" s="456"/>
    </row>
    <row r="275" spans="1:116">
      <c r="A275" s="458" t="s">
        <v>2925</v>
      </c>
      <c r="B275" s="459" t="s">
        <v>2926</v>
      </c>
      <c r="C275" s="434">
        <v>2019</v>
      </c>
      <c r="D275" s="434" t="s">
        <v>700</v>
      </c>
      <c r="E275" s="460">
        <v>2076366</v>
      </c>
      <c r="F275" s="435">
        <v>2076366</v>
      </c>
      <c r="G275" s="436">
        <v>44853</v>
      </c>
      <c r="H275" s="461" t="s">
        <v>2927</v>
      </c>
      <c r="I275" s="462" t="s">
        <v>2926</v>
      </c>
      <c r="J275" s="463" t="s">
        <v>2928</v>
      </c>
      <c r="K275" s="464" t="s">
        <v>2926</v>
      </c>
      <c r="L275" s="462" t="s">
        <v>2928</v>
      </c>
      <c r="M275" s="463" t="s">
        <v>2927</v>
      </c>
      <c r="N275" s="461" t="s">
        <v>86</v>
      </c>
      <c r="O275" s="463" t="s">
        <v>88</v>
      </c>
      <c r="P275" s="437"/>
      <c r="Q275" s="438" t="s">
        <v>704</v>
      </c>
      <c r="R275" s="438"/>
      <c r="S275" s="439"/>
      <c r="T275" s="440">
        <v>1679.2218444</v>
      </c>
      <c r="U275" s="441">
        <v>51</v>
      </c>
      <c r="V275" s="441">
        <v>0</v>
      </c>
      <c r="W275" s="442"/>
      <c r="X275" s="443">
        <v>2019</v>
      </c>
      <c r="Y275" s="434">
        <v>2021</v>
      </c>
      <c r="Z275" s="444">
        <v>2021</v>
      </c>
      <c r="AA275" s="445"/>
      <c r="AB275" s="463"/>
      <c r="AC275" s="446" t="s">
        <v>705</v>
      </c>
      <c r="AD275" s="462" t="s">
        <v>2929</v>
      </c>
      <c r="AE275" s="462" t="s">
        <v>2927</v>
      </c>
      <c r="AF275" s="463" t="s">
        <v>2930</v>
      </c>
      <c r="AG275" s="446"/>
      <c r="AH275" s="463"/>
      <c r="AI275" s="447">
        <v>2018</v>
      </c>
      <c r="AJ275" s="441">
        <v>3278</v>
      </c>
      <c r="AK275" s="441">
        <v>3204</v>
      </c>
      <c r="AL275" s="448">
        <v>7.36</v>
      </c>
      <c r="AM275" s="449" t="s">
        <v>2585</v>
      </c>
      <c r="AN275" s="450">
        <v>2021</v>
      </c>
      <c r="AO275" s="442">
        <v>3245</v>
      </c>
      <c r="AP275" s="451">
        <v>1</v>
      </c>
      <c r="AQ275" s="442">
        <v>3172</v>
      </c>
      <c r="AR275" s="451">
        <v>0.99</v>
      </c>
      <c r="AS275" s="452">
        <v>7.14</v>
      </c>
      <c r="AT275" s="449" t="s">
        <v>2585</v>
      </c>
      <c r="AU275" s="453">
        <v>2.98</v>
      </c>
      <c r="AV275" s="450">
        <v>2019</v>
      </c>
      <c r="AW275" s="442">
        <v>3338</v>
      </c>
      <c r="AX275" s="451">
        <v>-1.84</v>
      </c>
      <c r="AY275" s="442">
        <v>3220</v>
      </c>
      <c r="AZ275" s="451">
        <v>-0.5</v>
      </c>
      <c r="BA275" s="452">
        <v>7.03</v>
      </c>
      <c r="BB275" s="449" t="s">
        <v>2585</v>
      </c>
      <c r="BC275" s="453">
        <v>4.4800000000000004</v>
      </c>
      <c r="BD275" s="450">
        <v>2020</v>
      </c>
      <c r="BE275" s="442">
        <v>3137</v>
      </c>
      <c r="BF275" s="451">
        <v>4.3</v>
      </c>
      <c r="BG275" s="442">
        <v>2950</v>
      </c>
      <c r="BH275" s="451">
        <v>7.92</v>
      </c>
      <c r="BI275" s="452">
        <v>8.02</v>
      </c>
      <c r="BJ275" s="449" t="s">
        <v>2585</v>
      </c>
      <c r="BK275" s="453">
        <v>-8.9700000000000006</v>
      </c>
      <c r="BL275" s="450">
        <v>2021</v>
      </c>
      <c r="BM275" s="442">
        <v>2962</v>
      </c>
      <c r="BN275" s="451">
        <v>9.64</v>
      </c>
      <c r="BO275" s="442">
        <v>2944</v>
      </c>
      <c r="BP275" s="451">
        <v>8.11</v>
      </c>
      <c r="BQ275" s="452">
        <v>7.05</v>
      </c>
      <c r="BR275" s="449" t="s">
        <v>2585</v>
      </c>
      <c r="BS275" s="453">
        <v>4.21</v>
      </c>
      <c r="BT275" s="454" t="s">
        <v>723</v>
      </c>
      <c r="BU275" s="465" t="s">
        <v>765</v>
      </c>
      <c r="BV275" s="455" t="s">
        <v>733</v>
      </c>
      <c r="BW275" s="456" t="s">
        <v>2931</v>
      </c>
      <c r="BX275" s="457">
        <v>2018</v>
      </c>
      <c r="BY275" s="441"/>
      <c r="BZ275" s="441"/>
      <c r="CA275" s="448"/>
      <c r="CB275" s="449"/>
      <c r="CC275" s="450">
        <v>2021</v>
      </c>
      <c r="CD275" s="442"/>
      <c r="CE275" s="451" t="s">
        <v>207</v>
      </c>
      <c r="CF275" s="442"/>
      <c r="CG275" s="451" t="s">
        <v>207</v>
      </c>
      <c r="CH275" s="452"/>
      <c r="CI275" s="449" t="s">
        <v>207</v>
      </c>
      <c r="CJ275" s="453"/>
      <c r="CK275" s="450">
        <v>2019</v>
      </c>
      <c r="CL275" s="442"/>
      <c r="CM275" s="451" t="s">
        <v>207</v>
      </c>
      <c r="CN275" s="442" t="s">
        <v>207</v>
      </c>
      <c r="CO275" s="451" t="s">
        <v>207</v>
      </c>
      <c r="CP275" s="452"/>
      <c r="CQ275" s="449" t="s">
        <v>207</v>
      </c>
      <c r="CR275" s="453" t="s">
        <v>207</v>
      </c>
      <c r="CS275" s="450">
        <v>2020</v>
      </c>
      <c r="CT275" s="442"/>
      <c r="CU275" s="451" t="s">
        <v>207</v>
      </c>
      <c r="CV275" s="442" t="s">
        <v>207</v>
      </c>
      <c r="CW275" s="451" t="s">
        <v>207</v>
      </c>
      <c r="CX275" s="452"/>
      <c r="CY275" s="449" t="s">
        <v>207</v>
      </c>
      <c r="CZ275" s="453" t="s">
        <v>207</v>
      </c>
      <c r="DA275" s="450">
        <v>2021</v>
      </c>
      <c r="DB275" s="442"/>
      <c r="DC275" s="451" t="s">
        <v>207</v>
      </c>
      <c r="DD275" s="442" t="s">
        <v>207</v>
      </c>
      <c r="DE275" s="451" t="s">
        <v>207</v>
      </c>
      <c r="DF275" s="452"/>
      <c r="DG275" s="449" t="s">
        <v>207</v>
      </c>
      <c r="DH275" s="453" t="s">
        <v>207</v>
      </c>
      <c r="DI275" s="454" t="s">
        <v>207</v>
      </c>
      <c r="DJ275" s="465" t="s">
        <v>207</v>
      </c>
      <c r="DK275" s="455" t="s">
        <v>207</v>
      </c>
      <c r="DL275" s="456"/>
    </row>
    <row r="276" spans="1:116">
      <c r="A276" s="458" t="s">
        <v>2932</v>
      </c>
      <c r="B276" s="459" t="s">
        <v>2933</v>
      </c>
      <c r="C276" s="434">
        <v>2019</v>
      </c>
      <c r="D276" s="434" t="s">
        <v>750</v>
      </c>
      <c r="E276" s="460">
        <v>3044367</v>
      </c>
      <c r="F276" s="435">
        <v>3044367</v>
      </c>
      <c r="G276" s="436">
        <v>44770</v>
      </c>
      <c r="H276" s="461" t="s">
        <v>2934</v>
      </c>
      <c r="I276" s="462" t="s">
        <v>2933</v>
      </c>
      <c r="J276" s="463" t="s">
        <v>2935</v>
      </c>
      <c r="K276" s="464" t="s">
        <v>2933</v>
      </c>
      <c r="L276" s="462" t="s">
        <v>2935</v>
      </c>
      <c r="M276" s="463" t="s">
        <v>2934</v>
      </c>
      <c r="N276" s="461" t="s">
        <v>48</v>
      </c>
      <c r="O276" s="463" t="s">
        <v>51</v>
      </c>
      <c r="P276" s="437"/>
      <c r="Q276" s="438"/>
      <c r="R276" s="438" t="s">
        <v>753</v>
      </c>
      <c r="S276" s="439"/>
      <c r="T276" s="440"/>
      <c r="U276" s="441"/>
      <c r="V276" s="441"/>
      <c r="W276" s="442">
        <v>100</v>
      </c>
      <c r="X276" s="443">
        <v>2019</v>
      </c>
      <c r="Y276" s="434">
        <v>2021</v>
      </c>
      <c r="Z276" s="444">
        <v>2021</v>
      </c>
      <c r="AA276" s="445"/>
      <c r="AB276" s="463"/>
      <c r="AC276" s="446" t="s">
        <v>705</v>
      </c>
      <c r="AD276" s="462" t="s">
        <v>2936</v>
      </c>
      <c r="AE276" s="462" t="s">
        <v>2934</v>
      </c>
      <c r="AF276" s="463" t="s">
        <v>2937</v>
      </c>
      <c r="AG276" s="446"/>
      <c r="AH276" s="463"/>
      <c r="AI276" s="447">
        <v>2018</v>
      </c>
      <c r="AJ276" s="441"/>
      <c r="AK276" s="441"/>
      <c r="AL276" s="448"/>
      <c r="AM276" s="449"/>
      <c r="AN276" s="450">
        <v>2021</v>
      </c>
      <c r="AO276" s="442"/>
      <c r="AP276" s="451" t="s">
        <v>207</v>
      </c>
      <c r="AQ276" s="442"/>
      <c r="AR276" s="451" t="s">
        <v>207</v>
      </c>
      <c r="AS276" s="452"/>
      <c r="AT276" s="449"/>
      <c r="AU276" s="453"/>
      <c r="AV276" s="450">
        <v>2019</v>
      </c>
      <c r="AW276" s="442"/>
      <c r="AX276" s="451" t="s">
        <v>207</v>
      </c>
      <c r="AY276" s="442" t="s">
        <v>207</v>
      </c>
      <c r="AZ276" s="451" t="s">
        <v>207</v>
      </c>
      <c r="BA276" s="452"/>
      <c r="BB276" s="449" t="s">
        <v>207</v>
      </c>
      <c r="BC276" s="453" t="s">
        <v>207</v>
      </c>
      <c r="BD276" s="450">
        <v>2020</v>
      </c>
      <c r="BE276" s="442"/>
      <c r="BF276" s="451" t="s">
        <v>207</v>
      </c>
      <c r="BG276" s="442" t="s">
        <v>207</v>
      </c>
      <c r="BH276" s="451" t="s">
        <v>207</v>
      </c>
      <c r="BI276" s="452"/>
      <c r="BJ276" s="449" t="s">
        <v>207</v>
      </c>
      <c r="BK276" s="453" t="s">
        <v>207</v>
      </c>
      <c r="BL276" s="450">
        <v>2021</v>
      </c>
      <c r="BM276" s="442"/>
      <c r="BN276" s="451" t="s">
        <v>207</v>
      </c>
      <c r="BO276" s="442" t="s">
        <v>207</v>
      </c>
      <c r="BP276" s="451" t="s">
        <v>207</v>
      </c>
      <c r="BQ276" s="452"/>
      <c r="BR276" s="449" t="s">
        <v>207</v>
      </c>
      <c r="BS276" s="453" t="s">
        <v>207</v>
      </c>
      <c r="BT276" s="454" t="s">
        <v>207</v>
      </c>
      <c r="BU276" s="465" t="s">
        <v>207</v>
      </c>
      <c r="BV276" s="455" t="s">
        <v>207</v>
      </c>
      <c r="BW276" s="456"/>
      <c r="BX276" s="457">
        <v>2018</v>
      </c>
      <c r="BY276" s="441">
        <v>1980</v>
      </c>
      <c r="BZ276" s="441">
        <v>1980</v>
      </c>
      <c r="CA276" s="448"/>
      <c r="CB276" s="449"/>
      <c r="CC276" s="450">
        <v>2021</v>
      </c>
      <c r="CD276" s="442">
        <v>1920</v>
      </c>
      <c r="CE276" s="451">
        <v>3.03</v>
      </c>
      <c r="CF276" s="442">
        <v>1920</v>
      </c>
      <c r="CG276" s="451">
        <v>3.03</v>
      </c>
      <c r="CH276" s="452"/>
      <c r="CI276" s="449" t="s">
        <v>207</v>
      </c>
      <c r="CJ276" s="453"/>
      <c r="CK276" s="450">
        <v>2019</v>
      </c>
      <c r="CL276" s="442">
        <v>2038</v>
      </c>
      <c r="CM276" s="451">
        <v>-2.93</v>
      </c>
      <c r="CN276" s="442">
        <v>2038</v>
      </c>
      <c r="CO276" s="451">
        <v>-2.93</v>
      </c>
      <c r="CP276" s="452"/>
      <c r="CQ276" s="449" t="s">
        <v>207</v>
      </c>
      <c r="CR276" s="453" t="s">
        <v>207</v>
      </c>
      <c r="CS276" s="450">
        <v>2020</v>
      </c>
      <c r="CT276" s="442">
        <v>1945</v>
      </c>
      <c r="CU276" s="451">
        <v>1.76</v>
      </c>
      <c r="CV276" s="442">
        <v>1945</v>
      </c>
      <c r="CW276" s="451">
        <v>1.76</v>
      </c>
      <c r="CX276" s="452"/>
      <c r="CY276" s="449" t="s">
        <v>207</v>
      </c>
      <c r="CZ276" s="453" t="s">
        <v>207</v>
      </c>
      <c r="DA276" s="450">
        <v>2021</v>
      </c>
      <c r="DB276" s="442">
        <v>1891</v>
      </c>
      <c r="DC276" s="451">
        <v>4.49</v>
      </c>
      <c r="DD276" s="442">
        <v>1891</v>
      </c>
      <c r="DE276" s="451">
        <v>4.49</v>
      </c>
      <c r="DF276" s="452"/>
      <c r="DG276" s="449" t="s">
        <v>207</v>
      </c>
      <c r="DH276" s="453" t="s">
        <v>207</v>
      </c>
      <c r="DI276" s="454" t="s">
        <v>723</v>
      </c>
      <c r="DJ276" s="465" t="s">
        <v>765</v>
      </c>
      <c r="DK276" s="455" t="s">
        <v>724</v>
      </c>
      <c r="DL276" s="456"/>
    </row>
    <row r="277" spans="1:116">
      <c r="A277" s="458" t="s">
        <v>2938</v>
      </c>
      <c r="B277" s="459" t="s">
        <v>2939</v>
      </c>
      <c r="C277" s="434">
        <v>2019</v>
      </c>
      <c r="D277" s="434" t="s">
        <v>716</v>
      </c>
      <c r="E277" s="460">
        <v>1016368</v>
      </c>
      <c r="F277" s="435">
        <v>1016368</v>
      </c>
      <c r="G277" s="436">
        <v>44774</v>
      </c>
      <c r="H277" s="461" t="s">
        <v>2940</v>
      </c>
      <c r="I277" s="462" t="s">
        <v>2939</v>
      </c>
      <c r="J277" s="463" t="s">
        <v>2941</v>
      </c>
      <c r="K277" s="464" t="s">
        <v>2939</v>
      </c>
      <c r="L277" s="462" t="s">
        <v>2941</v>
      </c>
      <c r="M277" s="463" t="s">
        <v>2940</v>
      </c>
      <c r="N277" s="461" t="s">
        <v>12</v>
      </c>
      <c r="O277" s="463" t="s">
        <v>22</v>
      </c>
      <c r="P277" s="437" t="s">
        <v>719</v>
      </c>
      <c r="Q277" s="438"/>
      <c r="R277" s="438"/>
      <c r="S277" s="439"/>
      <c r="T277" s="440">
        <v>2044.2635159999998</v>
      </c>
      <c r="U277" s="441">
        <v>1</v>
      </c>
      <c r="V277" s="441">
        <v>1</v>
      </c>
      <c r="W277" s="442"/>
      <c r="X277" s="443">
        <v>2019</v>
      </c>
      <c r="Y277" s="434">
        <v>2021</v>
      </c>
      <c r="Z277" s="444">
        <v>2021</v>
      </c>
      <c r="AA277" s="445" t="s">
        <v>705</v>
      </c>
      <c r="AB277" s="463" t="s">
        <v>2942</v>
      </c>
      <c r="AC277" s="446"/>
      <c r="AD277" s="462"/>
      <c r="AE277" s="462"/>
      <c r="AF277" s="463"/>
      <c r="AG277" s="446"/>
      <c r="AH277" s="463"/>
      <c r="AI277" s="447">
        <v>2018</v>
      </c>
      <c r="AJ277" s="441">
        <v>3993</v>
      </c>
      <c r="AK277" s="441">
        <v>3963</v>
      </c>
      <c r="AL277" s="448">
        <v>1.6</v>
      </c>
      <c r="AM277" s="449" t="s">
        <v>1880</v>
      </c>
      <c r="AN277" s="450">
        <v>2021</v>
      </c>
      <c r="AO277" s="442">
        <v>3873</v>
      </c>
      <c r="AP277" s="451">
        <v>3</v>
      </c>
      <c r="AQ277" s="442">
        <v>3844</v>
      </c>
      <c r="AR277" s="451">
        <v>3</v>
      </c>
      <c r="AS277" s="452">
        <v>1.552</v>
      </c>
      <c r="AT277" s="449" t="s">
        <v>1880</v>
      </c>
      <c r="AU277" s="453">
        <v>3</v>
      </c>
      <c r="AV277" s="450">
        <v>2019</v>
      </c>
      <c r="AW277" s="442">
        <v>4248</v>
      </c>
      <c r="AX277" s="451">
        <v>-6.39</v>
      </c>
      <c r="AY277" s="442">
        <v>4198</v>
      </c>
      <c r="AZ277" s="451">
        <v>-5.93</v>
      </c>
      <c r="BA277" s="452">
        <v>1.37</v>
      </c>
      <c r="BB277" s="449" t="s">
        <v>1880</v>
      </c>
      <c r="BC277" s="453">
        <v>14.37</v>
      </c>
      <c r="BD277" s="450">
        <v>2020</v>
      </c>
      <c r="BE277" s="442">
        <v>3833</v>
      </c>
      <c r="BF277" s="451">
        <v>4</v>
      </c>
      <c r="BG277" s="442">
        <v>3754</v>
      </c>
      <c r="BH277" s="451">
        <v>5.27</v>
      </c>
      <c r="BI277" s="452">
        <v>1.44</v>
      </c>
      <c r="BJ277" s="449" t="s">
        <v>1880</v>
      </c>
      <c r="BK277" s="453">
        <v>10</v>
      </c>
      <c r="BL277" s="450">
        <v>2021</v>
      </c>
      <c r="BM277" s="442">
        <v>3775</v>
      </c>
      <c r="BN277" s="451">
        <v>5.45</v>
      </c>
      <c r="BO277" s="442">
        <v>3654</v>
      </c>
      <c r="BP277" s="451">
        <v>7.79</v>
      </c>
      <c r="BQ277" s="452">
        <v>1.49</v>
      </c>
      <c r="BR277" s="449" t="s">
        <v>1880</v>
      </c>
      <c r="BS277" s="453">
        <v>6.87</v>
      </c>
      <c r="BT277" s="454" t="s">
        <v>723</v>
      </c>
      <c r="BU277" s="465" t="s">
        <v>765</v>
      </c>
      <c r="BV277" s="455" t="s">
        <v>724</v>
      </c>
      <c r="BW277" s="456" t="s">
        <v>2943</v>
      </c>
      <c r="BX277" s="457">
        <v>2018</v>
      </c>
      <c r="BY277" s="441"/>
      <c r="BZ277" s="441"/>
      <c r="CA277" s="448"/>
      <c r="CB277" s="449"/>
      <c r="CC277" s="450">
        <v>2021</v>
      </c>
      <c r="CD277" s="442"/>
      <c r="CE277" s="451" t="s">
        <v>207</v>
      </c>
      <c r="CF277" s="442"/>
      <c r="CG277" s="451" t="s">
        <v>207</v>
      </c>
      <c r="CH277" s="452"/>
      <c r="CI277" s="449" t="s">
        <v>207</v>
      </c>
      <c r="CJ277" s="453"/>
      <c r="CK277" s="450">
        <v>2019</v>
      </c>
      <c r="CL277" s="442"/>
      <c r="CM277" s="451" t="s">
        <v>207</v>
      </c>
      <c r="CN277" s="442" t="s">
        <v>207</v>
      </c>
      <c r="CO277" s="451" t="s">
        <v>207</v>
      </c>
      <c r="CP277" s="452"/>
      <c r="CQ277" s="449" t="s">
        <v>207</v>
      </c>
      <c r="CR277" s="453" t="s">
        <v>207</v>
      </c>
      <c r="CS277" s="450">
        <v>2020</v>
      </c>
      <c r="CT277" s="442"/>
      <c r="CU277" s="451" t="s">
        <v>207</v>
      </c>
      <c r="CV277" s="442" t="s">
        <v>207</v>
      </c>
      <c r="CW277" s="451" t="s">
        <v>207</v>
      </c>
      <c r="CX277" s="452"/>
      <c r="CY277" s="449" t="s">
        <v>207</v>
      </c>
      <c r="CZ277" s="453" t="s">
        <v>207</v>
      </c>
      <c r="DA277" s="450">
        <v>2021</v>
      </c>
      <c r="DB277" s="442"/>
      <c r="DC277" s="451" t="s">
        <v>207</v>
      </c>
      <c r="DD277" s="442" t="s">
        <v>207</v>
      </c>
      <c r="DE277" s="451" t="s">
        <v>207</v>
      </c>
      <c r="DF277" s="452"/>
      <c r="DG277" s="449" t="s">
        <v>207</v>
      </c>
      <c r="DH277" s="453" t="s">
        <v>207</v>
      </c>
      <c r="DI277" s="454" t="s">
        <v>207</v>
      </c>
      <c r="DJ277" s="465" t="s">
        <v>207</v>
      </c>
      <c r="DK277" s="455" t="s">
        <v>207</v>
      </c>
      <c r="DL277" s="456"/>
    </row>
    <row r="278" spans="1:116">
      <c r="A278" s="458" t="s">
        <v>2944</v>
      </c>
      <c r="B278" s="459" t="s">
        <v>2945</v>
      </c>
      <c r="C278" s="434">
        <v>2019</v>
      </c>
      <c r="D278" s="434" t="s">
        <v>716</v>
      </c>
      <c r="E278" s="460">
        <v>1069369</v>
      </c>
      <c r="F278" s="435">
        <v>1069369</v>
      </c>
      <c r="G278" s="436">
        <v>44768</v>
      </c>
      <c r="H278" s="461" t="s">
        <v>2946</v>
      </c>
      <c r="I278" s="462" t="s">
        <v>2945</v>
      </c>
      <c r="J278" s="463" t="s">
        <v>2947</v>
      </c>
      <c r="K278" s="464" t="s">
        <v>2945</v>
      </c>
      <c r="L278" s="462" t="s">
        <v>2947</v>
      </c>
      <c r="M278" s="463" t="s">
        <v>2948</v>
      </c>
      <c r="N278" s="461" t="s">
        <v>77</v>
      </c>
      <c r="O278" s="463" t="s">
        <v>79</v>
      </c>
      <c r="P278" s="437" t="s">
        <v>719</v>
      </c>
      <c r="Q278" s="438"/>
      <c r="R278" s="438"/>
      <c r="S278" s="439"/>
      <c r="T278" s="440">
        <v>2695.1836985519999</v>
      </c>
      <c r="U278" s="441">
        <v>2</v>
      </c>
      <c r="V278" s="441">
        <v>1</v>
      </c>
      <c r="W278" s="442"/>
      <c r="X278" s="443">
        <v>2019</v>
      </c>
      <c r="Y278" s="434">
        <v>2021</v>
      </c>
      <c r="Z278" s="444">
        <v>2021</v>
      </c>
      <c r="AA278" s="445"/>
      <c r="AB278" s="463"/>
      <c r="AC278" s="446" t="s">
        <v>705</v>
      </c>
      <c r="AD278" s="462" t="s">
        <v>2949</v>
      </c>
      <c r="AE278" s="462" t="s">
        <v>2950</v>
      </c>
      <c r="AF278" s="463" t="s">
        <v>2951</v>
      </c>
      <c r="AG278" s="446"/>
      <c r="AH278" s="463"/>
      <c r="AI278" s="447">
        <v>2018</v>
      </c>
      <c r="AJ278" s="441">
        <v>5121</v>
      </c>
      <c r="AK278" s="441">
        <v>5030</v>
      </c>
      <c r="AL278" s="448">
        <v>65.400000000000006</v>
      </c>
      <c r="AM278" s="449" t="s">
        <v>764</v>
      </c>
      <c r="AN278" s="450">
        <v>2021</v>
      </c>
      <c r="AO278" s="442">
        <v>4967</v>
      </c>
      <c r="AP278" s="451">
        <v>3</v>
      </c>
      <c r="AQ278" s="442">
        <v>4879</v>
      </c>
      <c r="AR278" s="451">
        <v>3</v>
      </c>
      <c r="AS278" s="452">
        <v>63.44</v>
      </c>
      <c r="AT278" s="449" t="s">
        <v>764</v>
      </c>
      <c r="AU278" s="453">
        <v>2.99</v>
      </c>
      <c r="AV278" s="450">
        <v>2019</v>
      </c>
      <c r="AW278" s="442">
        <v>5293</v>
      </c>
      <c r="AX278" s="451">
        <v>-3.36</v>
      </c>
      <c r="AY278" s="442">
        <v>5095</v>
      </c>
      <c r="AZ278" s="451">
        <v>-1.3</v>
      </c>
      <c r="BA278" s="452">
        <v>67.59</v>
      </c>
      <c r="BB278" s="449" t="s">
        <v>764</v>
      </c>
      <c r="BC278" s="453">
        <v>-3.35</v>
      </c>
      <c r="BD278" s="450">
        <v>2020</v>
      </c>
      <c r="BE278" s="442">
        <v>5088</v>
      </c>
      <c r="BF278" s="451">
        <v>0.64</v>
      </c>
      <c r="BG278" s="442">
        <v>4038</v>
      </c>
      <c r="BH278" s="451">
        <v>19.72</v>
      </c>
      <c r="BI278" s="452">
        <v>64.98</v>
      </c>
      <c r="BJ278" s="449" t="s">
        <v>764</v>
      </c>
      <c r="BK278" s="453">
        <v>0.64</v>
      </c>
      <c r="BL278" s="450">
        <v>2021</v>
      </c>
      <c r="BM278" s="442">
        <v>4668</v>
      </c>
      <c r="BN278" s="451">
        <v>8.84</v>
      </c>
      <c r="BO278" s="442">
        <v>1693</v>
      </c>
      <c r="BP278" s="451">
        <v>66.34</v>
      </c>
      <c r="BQ278" s="452">
        <v>59.61</v>
      </c>
      <c r="BR278" s="449" t="s">
        <v>764</v>
      </c>
      <c r="BS278" s="453">
        <v>8.85</v>
      </c>
      <c r="BT278" s="454" t="s">
        <v>723</v>
      </c>
      <c r="BU278" s="465" t="s">
        <v>765</v>
      </c>
      <c r="BV278" s="455" t="s">
        <v>724</v>
      </c>
      <c r="BW278" s="456" t="s">
        <v>2952</v>
      </c>
      <c r="BX278" s="457">
        <v>2018</v>
      </c>
      <c r="BY278" s="441"/>
      <c r="BZ278" s="441"/>
      <c r="CA278" s="448"/>
      <c r="CB278" s="449"/>
      <c r="CC278" s="450">
        <v>2021</v>
      </c>
      <c r="CD278" s="442"/>
      <c r="CE278" s="451" t="s">
        <v>207</v>
      </c>
      <c r="CF278" s="442"/>
      <c r="CG278" s="451" t="s">
        <v>207</v>
      </c>
      <c r="CH278" s="452"/>
      <c r="CI278" s="449" t="s">
        <v>207</v>
      </c>
      <c r="CJ278" s="453"/>
      <c r="CK278" s="450">
        <v>2019</v>
      </c>
      <c r="CL278" s="442"/>
      <c r="CM278" s="451" t="s">
        <v>207</v>
      </c>
      <c r="CN278" s="442" t="s">
        <v>207</v>
      </c>
      <c r="CO278" s="451" t="s">
        <v>207</v>
      </c>
      <c r="CP278" s="452"/>
      <c r="CQ278" s="449" t="s">
        <v>207</v>
      </c>
      <c r="CR278" s="453" t="s">
        <v>207</v>
      </c>
      <c r="CS278" s="450">
        <v>2020</v>
      </c>
      <c r="CT278" s="442"/>
      <c r="CU278" s="451" t="s">
        <v>207</v>
      </c>
      <c r="CV278" s="442" t="s">
        <v>207</v>
      </c>
      <c r="CW278" s="451" t="s">
        <v>207</v>
      </c>
      <c r="CX278" s="452"/>
      <c r="CY278" s="449" t="s">
        <v>207</v>
      </c>
      <c r="CZ278" s="453" t="s">
        <v>207</v>
      </c>
      <c r="DA278" s="450">
        <v>2021</v>
      </c>
      <c r="DB278" s="442"/>
      <c r="DC278" s="451" t="s">
        <v>207</v>
      </c>
      <c r="DD278" s="442" t="s">
        <v>207</v>
      </c>
      <c r="DE278" s="451" t="s">
        <v>207</v>
      </c>
      <c r="DF278" s="452"/>
      <c r="DG278" s="449" t="s">
        <v>207</v>
      </c>
      <c r="DH278" s="453" t="s">
        <v>207</v>
      </c>
      <c r="DI278" s="454" t="s">
        <v>207</v>
      </c>
      <c r="DJ278" s="465" t="s">
        <v>207</v>
      </c>
      <c r="DK278" s="455" t="s">
        <v>207</v>
      </c>
      <c r="DL278" s="456"/>
    </row>
    <row r="279" spans="1:116">
      <c r="A279" s="458" t="s">
        <v>2953</v>
      </c>
      <c r="B279" s="459" t="s">
        <v>2954</v>
      </c>
      <c r="C279" s="434">
        <v>2020</v>
      </c>
      <c r="D279" s="434" t="s">
        <v>716</v>
      </c>
      <c r="E279" s="460">
        <v>1065370</v>
      </c>
      <c r="F279" s="435">
        <v>1065370</v>
      </c>
      <c r="G279" s="436">
        <v>44762</v>
      </c>
      <c r="H279" s="461" t="s">
        <v>2955</v>
      </c>
      <c r="I279" s="462" t="s">
        <v>2954</v>
      </c>
      <c r="J279" s="463" t="s">
        <v>2956</v>
      </c>
      <c r="K279" s="464" t="s">
        <v>2954</v>
      </c>
      <c r="L279" s="462" t="s">
        <v>2956</v>
      </c>
      <c r="M279" s="463" t="s">
        <v>2955</v>
      </c>
      <c r="N279" s="461" t="s">
        <v>70</v>
      </c>
      <c r="O279" s="463" t="s">
        <v>74</v>
      </c>
      <c r="P279" s="437" t="s">
        <v>719</v>
      </c>
      <c r="Q279" s="438"/>
      <c r="R279" s="438"/>
      <c r="S279" s="439"/>
      <c r="T279" s="440">
        <v>1646.683204062</v>
      </c>
      <c r="U279" s="441">
        <v>5</v>
      </c>
      <c r="V279" s="441">
        <v>0</v>
      </c>
      <c r="W279" s="442"/>
      <c r="X279" s="443">
        <v>2020</v>
      </c>
      <c r="Y279" s="434">
        <v>2022</v>
      </c>
      <c r="Z279" s="444">
        <v>2021</v>
      </c>
      <c r="AA279" s="445"/>
      <c r="AB279" s="463"/>
      <c r="AC279" s="446" t="s">
        <v>705</v>
      </c>
      <c r="AD279" s="462" t="s">
        <v>2957</v>
      </c>
      <c r="AE279" s="462" t="s">
        <v>2958</v>
      </c>
      <c r="AF279" s="463" t="s">
        <v>2857</v>
      </c>
      <c r="AG279" s="446"/>
      <c r="AH279" s="463"/>
      <c r="AI279" s="447">
        <v>2019</v>
      </c>
      <c r="AJ279" s="441">
        <v>3291</v>
      </c>
      <c r="AK279" s="441">
        <v>4124</v>
      </c>
      <c r="AL279" s="448"/>
      <c r="AM279" s="449"/>
      <c r="AN279" s="450">
        <v>2022</v>
      </c>
      <c r="AO279" s="442">
        <v>3192.27</v>
      </c>
      <c r="AP279" s="451">
        <v>3</v>
      </c>
      <c r="AQ279" s="442">
        <v>4000.2799999999997</v>
      </c>
      <c r="AR279" s="451">
        <v>3</v>
      </c>
      <c r="AS279" s="452"/>
      <c r="AT279" s="449"/>
      <c r="AU279" s="453"/>
      <c r="AV279" s="450">
        <v>2020</v>
      </c>
      <c r="AW279" s="442">
        <v>3089</v>
      </c>
      <c r="AX279" s="451">
        <v>6.13</v>
      </c>
      <c r="AY279" s="442">
        <v>3523</v>
      </c>
      <c r="AZ279" s="451">
        <v>14.57</v>
      </c>
      <c r="BA279" s="452"/>
      <c r="BB279" s="449" t="s">
        <v>207</v>
      </c>
      <c r="BC279" s="453" t="s">
        <v>207</v>
      </c>
      <c r="BD279" s="450">
        <v>2021</v>
      </c>
      <c r="BE279" s="442">
        <v>2851</v>
      </c>
      <c r="BF279" s="451">
        <v>13.36</v>
      </c>
      <c r="BG279" s="442">
        <v>3162</v>
      </c>
      <c r="BH279" s="451">
        <v>23.32</v>
      </c>
      <c r="BI279" s="452" t="s">
        <v>207</v>
      </c>
      <c r="BJ279" s="449" t="s">
        <v>207</v>
      </c>
      <c r="BK279" s="453" t="s">
        <v>207</v>
      </c>
      <c r="BL279" s="450">
        <v>2022</v>
      </c>
      <c r="BM279" s="442"/>
      <c r="BN279" s="451" t="s">
        <v>207</v>
      </c>
      <c r="BO279" s="442" t="s">
        <v>207</v>
      </c>
      <c r="BP279" s="451" t="s">
        <v>207</v>
      </c>
      <c r="BQ279" s="452"/>
      <c r="BR279" s="449" t="s">
        <v>207</v>
      </c>
      <c r="BS279" s="453" t="s">
        <v>207</v>
      </c>
      <c r="BT279" s="454" t="s">
        <v>723</v>
      </c>
      <c r="BU279" s="465" t="s">
        <v>765</v>
      </c>
      <c r="BV279" s="455" t="s">
        <v>724</v>
      </c>
      <c r="BW279" s="456" t="s">
        <v>2959</v>
      </c>
      <c r="BX279" s="457">
        <v>2019</v>
      </c>
      <c r="BY279" s="441"/>
      <c r="BZ279" s="441"/>
      <c r="CA279" s="448"/>
      <c r="CB279" s="449"/>
      <c r="CC279" s="450">
        <v>2022</v>
      </c>
      <c r="CD279" s="442"/>
      <c r="CE279" s="451" t="s">
        <v>207</v>
      </c>
      <c r="CF279" s="442"/>
      <c r="CG279" s="451" t="s">
        <v>207</v>
      </c>
      <c r="CH279" s="452"/>
      <c r="CI279" s="449" t="s">
        <v>207</v>
      </c>
      <c r="CJ279" s="453"/>
      <c r="CK279" s="450">
        <v>2020</v>
      </c>
      <c r="CL279" s="442"/>
      <c r="CM279" s="451" t="s">
        <v>207</v>
      </c>
      <c r="CN279" s="442" t="s">
        <v>207</v>
      </c>
      <c r="CO279" s="451" t="s">
        <v>207</v>
      </c>
      <c r="CP279" s="452"/>
      <c r="CQ279" s="449" t="s">
        <v>207</v>
      </c>
      <c r="CR279" s="453" t="s">
        <v>207</v>
      </c>
      <c r="CS279" s="450">
        <v>2021</v>
      </c>
      <c r="CT279" s="442"/>
      <c r="CU279" s="451" t="s">
        <v>207</v>
      </c>
      <c r="CV279" s="442" t="s">
        <v>207</v>
      </c>
      <c r="CW279" s="451" t="s">
        <v>207</v>
      </c>
      <c r="CX279" s="452"/>
      <c r="CY279" s="449" t="s">
        <v>207</v>
      </c>
      <c r="CZ279" s="453" t="s">
        <v>207</v>
      </c>
      <c r="DA279" s="450">
        <v>2022</v>
      </c>
      <c r="DB279" s="442"/>
      <c r="DC279" s="451" t="s">
        <v>207</v>
      </c>
      <c r="DD279" s="442" t="s">
        <v>207</v>
      </c>
      <c r="DE279" s="451" t="s">
        <v>207</v>
      </c>
      <c r="DF279" s="452"/>
      <c r="DG279" s="449" t="s">
        <v>207</v>
      </c>
      <c r="DH279" s="453" t="s">
        <v>207</v>
      </c>
      <c r="DI279" s="454" t="s">
        <v>207</v>
      </c>
      <c r="DJ279" s="465" t="s">
        <v>207</v>
      </c>
      <c r="DK279" s="455" t="s">
        <v>207</v>
      </c>
      <c r="DL279" s="456"/>
    </row>
    <row r="280" spans="1:116">
      <c r="A280" s="458" t="s">
        <v>2960</v>
      </c>
      <c r="B280" s="459" t="s">
        <v>2961</v>
      </c>
      <c r="C280" s="434">
        <v>2020</v>
      </c>
      <c r="D280" s="434" t="s">
        <v>716</v>
      </c>
      <c r="E280" s="460">
        <v>1052371</v>
      </c>
      <c r="F280" s="435">
        <v>1052371</v>
      </c>
      <c r="G280" s="436">
        <v>44772</v>
      </c>
      <c r="H280" s="461" t="s">
        <v>2962</v>
      </c>
      <c r="I280" s="462" t="s">
        <v>2961</v>
      </c>
      <c r="J280" s="463" t="s">
        <v>2963</v>
      </c>
      <c r="K280" s="464" t="s">
        <v>2961</v>
      </c>
      <c r="L280" s="462" t="s">
        <v>2964</v>
      </c>
      <c r="M280" s="463" t="s">
        <v>2962</v>
      </c>
      <c r="N280" s="461" t="s">
        <v>57</v>
      </c>
      <c r="O280" s="463" t="s">
        <v>60</v>
      </c>
      <c r="P280" s="437" t="s">
        <v>719</v>
      </c>
      <c r="Q280" s="438"/>
      <c r="R280" s="438"/>
      <c r="S280" s="439"/>
      <c r="T280" s="440">
        <v>2311.0952079119998</v>
      </c>
      <c r="U280" s="441">
        <v>7</v>
      </c>
      <c r="V280" s="441">
        <v>2</v>
      </c>
      <c r="W280" s="442"/>
      <c r="X280" s="443">
        <v>2020</v>
      </c>
      <c r="Y280" s="434">
        <v>2022</v>
      </c>
      <c r="Z280" s="444">
        <v>2021</v>
      </c>
      <c r="AA280" s="445"/>
      <c r="AB280" s="463"/>
      <c r="AC280" s="446" t="s">
        <v>705</v>
      </c>
      <c r="AD280" s="462" t="s">
        <v>2965</v>
      </c>
      <c r="AE280" s="462" t="s">
        <v>2962</v>
      </c>
      <c r="AF280" s="463" t="s">
        <v>2966</v>
      </c>
      <c r="AG280" s="446"/>
      <c r="AH280" s="463"/>
      <c r="AI280" s="447">
        <v>2019</v>
      </c>
      <c r="AJ280" s="441">
        <v>4465</v>
      </c>
      <c r="AK280" s="441">
        <v>4344</v>
      </c>
      <c r="AL280" s="448"/>
      <c r="AM280" s="449"/>
      <c r="AN280" s="450">
        <v>2022</v>
      </c>
      <c r="AO280" s="442">
        <v>4331</v>
      </c>
      <c r="AP280" s="451">
        <v>3</v>
      </c>
      <c r="AQ280" s="442">
        <v>4214</v>
      </c>
      <c r="AR280" s="451">
        <v>2.99</v>
      </c>
      <c r="AS280" s="452"/>
      <c r="AT280" s="449"/>
      <c r="AU280" s="453"/>
      <c r="AV280" s="450">
        <v>2020</v>
      </c>
      <c r="AW280" s="442">
        <v>4321</v>
      </c>
      <c r="AX280" s="451">
        <v>3.22</v>
      </c>
      <c r="AY280" s="442">
        <v>4086</v>
      </c>
      <c r="AZ280" s="451">
        <v>5.93</v>
      </c>
      <c r="BA280" s="452"/>
      <c r="BB280" s="449" t="s">
        <v>207</v>
      </c>
      <c r="BC280" s="453" t="s">
        <v>207</v>
      </c>
      <c r="BD280" s="450">
        <v>2021</v>
      </c>
      <c r="BE280" s="442">
        <v>4060</v>
      </c>
      <c r="BF280" s="451">
        <v>9.07</v>
      </c>
      <c r="BG280" s="442">
        <v>4025</v>
      </c>
      <c r="BH280" s="451">
        <v>7.34</v>
      </c>
      <c r="BI280" s="452"/>
      <c r="BJ280" s="449" t="s">
        <v>207</v>
      </c>
      <c r="BK280" s="453" t="s">
        <v>207</v>
      </c>
      <c r="BL280" s="450">
        <v>2022</v>
      </c>
      <c r="BM280" s="442"/>
      <c r="BN280" s="451" t="s">
        <v>207</v>
      </c>
      <c r="BO280" s="442" t="s">
        <v>207</v>
      </c>
      <c r="BP280" s="451" t="s">
        <v>207</v>
      </c>
      <c r="BQ280" s="452"/>
      <c r="BR280" s="449" t="s">
        <v>207</v>
      </c>
      <c r="BS280" s="453" t="s">
        <v>207</v>
      </c>
      <c r="BT280" s="454" t="s">
        <v>723</v>
      </c>
      <c r="BU280" s="465" t="s">
        <v>765</v>
      </c>
      <c r="BV280" s="455" t="s">
        <v>712</v>
      </c>
      <c r="BW280" s="456" t="s">
        <v>2967</v>
      </c>
      <c r="BX280" s="457">
        <v>2019</v>
      </c>
      <c r="BY280" s="441"/>
      <c r="BZ280" s="441"/>
      <c r="CA280" s="448"/>
      <c r="CB280" s="449"/>
      <c r="CC280" s="450">
        <v>2022</v>
      </c>
      <c r="CD280" s="442"/>
      <c r="CE280" s="451" t="s">
        <v>207</v>
      </c>
      <c r="CF280" s="442"/>
      <c r="CG280" s="451" t="s">
        <v>207</v>
      </c>
      <c r="CH280" s="452"/>
      <c r="CI280" s="449" t="s">
        <v>207</v>
      </c>
      <c r="CJ280" s="453"/>
      <c r="CK280" s="450">
        <v>2020</v>
      </c>
      <c r="CL280" s="442"/>
      <c r="CM280" s="451" t="s">
        <v>207</v>
      </c>
      <c r="CN280" s="442" t="s">
        <v>207</v>
      </c>
      <c r="CO280" s="451" t="s">
        <v>207</v>
      </c>
      <c r="CP280" s="452"/>
      <c r="CQ280" s="449" t="s">
        <v>207</v>
      </c>
      <c r="CR280" s="453" t="s">
        <v>207</v>
      </c>
      <c r="CS280" s="450">
        <v>2021</v>
      </c>
      <c r="CT280" s="442"/>
      <c r="CU280" s="451" t="s">
        <v>207</v>
      </c>
      <c r="CV280" s="442" t="s">
        <v>207</v>
      </c>
      <c r="CW280" s="451" t="s">
        <v>207</v>
      </c>
      <c r="CX280" s="452"/>
      <c r="CY280" s="449" t="s">
        <v>207</v>
      </c>
      <c r="CZ280" s="453" t="s">
        <v>207</v>
      </c>
      <c r="DA280" s="450">
        <v>2022</v>
      </c>
      <c r="DB280" s="442"/>
      <c r="DC280" s="451" t="s">
        <v>207</v>
      </c>
      <c r="DD280" s="442" t="s">
        <v>207</v>
      </c>
      <c r="DE280" s="451" t="s">
        <v>207</v>
      </c>
      <c r="DF280" s="452"/>
      <c r="DG280" s="449" t="s">
        <v>207</v>
      </c>
      <c r="DH280" s="453" t="s">
        <v>207</v>
      </c>
      <c r="DI280" s="454" t="s">
        <v>207</v>
      </c>
      <c r="DJ280" s="465" t="s">
        <v>207</v>
      </c>
      <c r="DK280" s="455" t="s">
        <v>207</v>
      </c>
      <c r="DL280" s="456"/>
    </row>
    <row r="281" spans="1:116">
      <c r="A281" s="458" t="s">
        <v>2968</v>
      </c>
      <c r="B281" s="459" t="s">
        <v>2969</v>
      </c>
      <c r="C281" s="434">
        <v>2020</v>
      </c>
      <c r="D281" s="434" t="s">
        <v>716</v>
      </c>
      <c r="E281" s="460">
        <v>1083374</v>
      </c>
      <c r="F281" s="435">
        <v>1083374</v>
      </c>
      <c r="G281" s="436">
        <v>44771</v>
      </c>
      <c r="H281" s="461" t="s">
        <v>2970</v>
      </c>
      <c r="I281" s="462" t="s">
        <v>2969</v>
      </c>
      <c r="J281" s="463" t="s">
        <v>2971</v>
      </c>
      <c r="K281" s="464" t="s">
        <v>2969</v>
      </c>
      <c r="L281" s="462" t="s">
        <v>2971</v>
      </c>
      <c r="M281" s="463" t="s">
        <v>2970</v>
      </c>
      <c r="N281" s="461" t="s">
        <v>548</v>
      </c>
      <c r="O281" s="463" t="s">
        <v>96</v>
      </c>
      <c r="P281" s="437" t="s">
        <v>719</v>
      </c>
      <c r="Q281" s="438"/>
      <c r="R281" s="438"/>
      <c r="S281" s="439"/>
      <c r="T281" s="440">
        <v>12741.136631709</v>
      </c>
      <c r="U281" s="441">
        <v>5</v>
      </c>
      <c r="V281" s="441">
        <v>4</v>
      </c>
      <c r="W281" s="442"/>
      <c r="X281" s="443">
        <v>2020</v>
      </c>
      <c r="Y281" s="434">
        <v>2022</v>
      </c>
      <c r="Z281" s="444">
        <v>2021</v>
      </c>
      <c r="AA281" s="445"/>
      <c r="AB281" s="463"/>
      <c r="AC281" s="446" t="s">
        <v>705</v>
      </c>
      <c r="AD281" s="462" t="s">
        <v>2972</v>
      </c>
      <c r="AE281" s="462" t="s">
        <v>2973</v>
      </c>
      <c r="AF281" s="463" t="s">
        <v>812</v>
      </c>
      <c r="AG281" s="446"/>
      <c r="AH281" s="463"/>
      <c r="AI281" s="447">
        <v>2019</v>
      </c>
      <c r="AJ281" s="441">
        <v>24160</v>
      </c>
      <c r="AK281" s="441">
        <v>23744</v>
      </c>
      <c r="AL281" s="448">
        <v>158.33000000000001</v>
      </c>
      <c r="AM281" s="449" t="s">
        <v>764</v>
      </c>
      <c r="AN281" s="450">
        <v>2022</v>
      </c>
      <c r="AO281" s="442">
        <v>23435</v>
      </c>
      <c r="AP281" s="451">
        <v>3</v>
      </c>
      <c r="AQ281" s="442">
        <v>23031.68</v>
      </c>
      <c r="AR281" s="451">
        <v>3</v>
      </c>
      <c r="AS281" s="452">
        <v>153.58010000000002</v>
      </c>
      <c r="AT281" s="449" t="s">
        <v>764</v>
      </c>
      <c r="AU281" s="453">
        <v>3</v>
      </c>
      <c r="AV281" s="450">
        <v>2020</v>
      </c>
      <c r="AW281" s="442">
        <v>24624</v>
      </c>
      <c r="AX281" s="451">
        <v>-1.93</v>
      </c>
      <c r="AY281" s="442">
        <v>23772</v>
      </c>
      <c r="AZ281" s="451">
        <v>-0.12</v>
      </c>
      <c r="BA281" s="452">
        <v>161.38</v>
      </c>
      <c r="BB281" s="449" t="s">
        <v>764</v>
      </c>
      <c r="BC281" s="453">
        <v>-1.93</v>
      </c>
      <c r="BD281" s="450">
        <v>2021</v>
      </c>
      <c r="BE281" s="442">
        <v>23519</v>
      </c>
      <c r="BF281" s="451">
        <v>2.65</v>
      </c>
      <c r="BG281" s="442">
        <v>23388</v>
      </c>
      <c r="BH281" s="451">
        <v>1.49</v>
      </c>
      <c r="BI281" s="452">
        <v>154.13999999999999</v>
      </c>
      <c r="BJ281" s="449" t="s">
        <v>764</v>
      </c>
      <c r="BK281" s="453">
        <v>2.64</v>
      </c>
      <c r="BL281" s="450">
        <v>2022</v>
      </c>
      <c r="BM281" s="442"/>
      <c r="BN281" s="451" t="s">
        <v>207</v>
      </c>
      <c r="BO281" s="442" t="s">
        <v>207</v>
      </c>
      <c r="BP281" s="451" t="s">
        <v>207</v>
      </c>
      <c r="BQ281" s="452"/>
      <c r="BR281" s="449" t="s">
        <v>207</v>
      </c>
      <c r="BS281" s="453" t="s">
        <v>207</v>
      </c>
      <c r="BT281" s="454" t="s">
        <v>755</v>
      </c>
      <c r="BU281" s="465" t="s">
        <v>765</v>
      </c>
      <c r="BV281" s="455" t="s">
        <v>724</v>
      </c>
      <c r="BW281" s="456"/>
      <c r="BX281" s="457">
        <v>2019</v>
      </c>
      <c r="BY281" s="441"/>
      <c r="BZ281" s="441"/>
      <c r="CA281" s="448"/>
      <c r="CB281" s="449" t="s">
        <v>764</v>
      </c>
      <c r="CC281" s="450">
        <v>2022</v>
      </c>
      <c r="CD281" s="442"/>
      <c r="CE281" s="451" t="s">
        <v>207</v>
      </c>
      <c r="CF281" s="442"/>
      <c r="CG281" s="451" t="s">
        <v>207</v>
      </c>
      <c r="CH281" s="452"/>
      <c r="CI281" s="449" t="s">
        <v>207</v>
      </c>
      <c r="CJ281" s="453"/>
      <c r="CK281" s="450">
        <v>2020</v>
      </c>
      <c r="CL281" s="442"/>
      <c r="CM281" s="451" t="s">
        <v>207</v>
      </c>
      <c r="CN281" s="442" t="s">
        <v>207</v>
      </c>
      <c r="CO281" s="451" t="s">
        <v>207</v>
      </c>
      <c r="CP281" s="452"/>
      <c r="CQ281" s="449" t="s">
        <v>207</v>
      </c>
      <c r="CR281" s="453" t="s">
        <v>207</v>
      </c>
      <c r="CS281" s="450">
        <v>2021</v>
      </c>
      <c r="CT281" s="442"/>
      <c r="CU281" s="451" t="s">
        <v>207</v>
      </c>
      <c r="CV281" s="442" t="s">
        <v>207</v>
      </c>
      <c r="CW281" s="451" t="s">
        <v>207</v>
      </c>
      <c r="CX281" s="452"/>
      <c r="CY281" s="449" t="s">
        <v>207</v>
      </c>
      <c r="CZ281" s="453" t="s">
        <v>207</v>
      </c>
      <c r="DA281" s="450">
        <v>2022</v>
      </c>
      <c r="DB281" s="442"/>
      <c r="DC281" s="451" t="s">
        <v>207</v>
      </c>
      <c r="DD281" s="442" t="s">
        <v>207</v>
      </c>
      <c r="DE281" s="451" t="s">
        <v>207</v>
      </c>
      <c r="DF281" s="452"/>
      <c r="DG281" s="449" t="s">
        <v>207</v>
      </c>
      <c r="DH281" s="453" t="s">
        <v>207</v>
      </c>
      <c r="DI281" s="454" t="s">
        <v>207</v>
      </c>
      <c r="DJ281" s="465" t="s">
        <v>207</v>
      </c>
      <c r="DK281" s="455" t="s">
        <v>207</v>
      </c>
      <c r="DL281" s="456"/>
    </row>
    <row r="282" spans="1:116">
      <c r="A282" s="458" t="s">
        <v>2974</v>
      </c>
      <c r="B282" s="459" t="s">
        <v>2975</v>
      </c>
      <c r="C282" s="434">
        <v>2020</v>
      </c>
      <c r="D282" s="434" t="s">
        <v>716</v>
      </c>
      <c r="E282" s="460">
        <v>1078375</v>
      </c>
      <c r="F282" s="435">
        <v>1078375</v>
      </c>
      <c r="G282" s="436">
        <v>44710</v>
      </c>
      <c r="H282" s="461" t="s">
        <v>2976</v>
      </c>
      <c r="I282" s="462" t="s">
        <v>2975</v>
      </c>
      <c r="J282" s="463" t="s">
        <v>2977</v>
      </c>
      <c r="K282" s="464" t="s">
        <v>2975</v>
      </c>
      <c r="L282" s="462" t="s">
        <v>2977</v>
      </c>
      <c r="M282" s="463" t="s">
        <v>2976</v>
      </c>
      <c r="N282" s="461" t="s">
        <v>90</v>
      </c>
      <c r="O282" s="463" t="s">
        <v>2121</v>
      </c>
      <c r="P282" s="437" t="s">
        <v>719</v>
      </c>
      <c r="Q282" s="438"/>
      <c r="R282" s="438"/>
      <c r="S282" s="439"/>
      <c r="T282" s="440">
        <v>455.010606</v>
      </c>
      <c r="U282" s="441">
        <v>1</v>
      </c>
      <c r="V282" s="441">
        <v>0</v>
      </c>
      <c r="W282" s="442"/>
      <c r="X282" s="443">
        <v>2020</v>
      </c>
      <c r="Y282" s="434">
        <v>2022</v>
      </c>
      <c r="Z282" s="444">
        <v>2021</v>
      </c>
      <c r="AA282" s="445"/>
      <c r="AB282" s="463"/>
      <c r="AC282" s="446" t="s">
        <v>705</v>
      </c>
      <c r="AD282" s="462" t="s">
        <v>1291</v>
      </c>
      <c r="AE282" s="462" t="s">
        <v>2978</v>
      </c>
      <c r="AF282" s="463" t="s">
        <v>2460</v>
      </c>
      <c r="AG282" s="446"/>
      <c r="AH282" s="463"/>
      <c r="AI282" s="447">
        <v>2019</v>
      </c>
      <c r="AJ282" s="441">
        <v>3607</v>
      </c>
      <c r="AK282" s="441">
        <v>3586</v>
      </c>
      <c r="AL282" s="448">
        <v>340.6</v>
      </c>
      <c r="AM282" s="449" t="s">
        <v>985</v>
      </c>
      <c r="AN282" s="450">
        <v>2022</v>
      </c>
      <c r="AO282" s="442">
        <v>3549.288</v>
      </c>
      <c r="AP282" s="451">
        <v>1.6</v>
      </c>
      <c r="AQ282" s="442">
        <v>3550.14</v>
      </c>
      <c r="AR282" s="451">
        <v>1</v>
      </c>
      <c r="AS282" s="452">
        <v>340.6</v>
      </c>
      <c r="AT282" s="449" t="s">
        <v>985</v>
      </c>
      <c r="AU282" s="453">
        <v>0</v>
      </c>
      <c r="AV282" s="450">
        <v>2020</v>
      </c>
      <c r="AW282" s="442">
        <v>976</v>
      </c>
      <c r="AX282" s="451">
        <v>72.94</v>
      </c>
      <c r="AY282" s="442">
        <v>962</v>
      </c>
      <c r="AZ282" s="451">
        <v>73.17</v>
      </c>
      <c r="BA282" s="452">
        <v>707.25</v>
      </c>
      <c r="BB282" s="449" t="s">
        <v>985</v>
      </c>
      <c r="BC282" s="453">
        <v>-107.65</v>
      </c>
      <c r="BD282" s="450">
        <v>2021</v>
      </c>
      <c r="BE282" s="442">
        <v>863</v>
      </c>
      <c r="BF282" s="451">
        <v>76.069999999999993</v>
      </c>
      <c r="BG282" s="442">
        <v>862</v>
      </c>
      <c r="BH282" s="451">
        <v>75.959999999999994</v>
      </c>
      <c r="BI282" s="452">
        <v>644.03</v>
      </c>
      <c r="BJ282" s="449" t="s">
        <v>985</v>
      </c>
      <c r="BK282" s="453">
        <v>-89.09</v>
      </c>
      <c r="BL282" s="450">
        <v>2022</v>
      </c>
      <c r="BM282" s="442"/>
      <c r="BN282" s="451" t="s">
        <v>207</v>
      </c>
      <c r="BO282" s="442" t="s">
        <v>207</v>
      </c>
      <c r="BP282" s="451" t="s">
        <v>207</v>
      </c>
      <c r="BQ282" s="452"/>
      <c r="BR282" s="449" t="s">
        <v>207</v>
      </c>
      <c r="BS282" s="453" t="s">
        <v>207</v>
      </c>
      <c r="BT282" s="454" t="s">
        <v>723</v>
      </c>
      <c r="BU282" s="465" t="s">
        <v>765</v>
      </c>
      <c r="BV282" s="455" t="s">
        <v>724</v>
      </c>
      <c r="BW282" s="456" t="s">
        <v>2979</v>
      </c>
      <c r="BX282" s="457">
        <v>2019</v>
      </c>
      <c r="BY282" s="441"/>
      <c r="BZ282" s="441"/>
      <c r="CA282" s="448"/>
      <c r="CB282" s="449"/>
      <c r="CC282" s="450">
        <v>2022</v>
      </c>
      <c r="CD282" s="442"/>
      <c r="CE282" s="451" t="s">
        <v>207</v>
      </c>
      <c r="CF282" s="442"/>
      <c r="CG282" s="451" t="s">
        <v>207</v>
      </c>
      <c r="CH282" s="452"/>
      <c r="CI282" s="449" t="s">
        <v>207</v>
      </c>
      <c r="CJ282" s="453"/>
      <c r="CK282" s="450">
        <v>2020</v>
      </c>
      <c r="CL282" s="442"/>
      <c r="CM282" s="451" t="s">
        <v>207</v>
      </c>
      <c r="CN282" s="442" t="s">
        <v>207</v>
      </c>
      <c r="CO282" s="451" t="s">
        <v>207</v>
      </c>
      <c r="CP282" s="452"/>
      <c r="CQ282" s="449" t="s">
        <v>207</v>
      </c>
      <c r="CR282" s="453" t="s">
        <v>207</v>
      </c>
      <c r="CS282" s="450">
        <v>2021</v>
      </c>
      <c r="CT282" s="442"/>
      <c r="CU282" s="451" t="s">
        <v>207</v>
      </c>
      <c r="CV282" s="442" t="s">
        <v>207</v>
      </c>
      <c r="CW282" s="451" t="s">
        <v>207</v>
      </c>
      <c r="CX282" s="452"/>
      <c r="CY282" s="449" t="s">
        <v>207</v>
      </c>
      <c r="CZ282" s="453" t="s">
        <v>207</v>
      </c>
      <c r="DA282" s="450">
        <v>2022</v>
      </c>
      <c r="DB282" s="442"/>
      <c r="DC282" s="451" t="s">
        <v>207</v>
      </c>
      <c r="DD282" s="442" t="s">
        <v>207</v>
      </c>
      <c r="DE282" s="451" t="s">
        <v>207</v>
      </c>
      <c r="DF282" s="452"/>
      <c r="DG282" s="449" t="s">
        <v>207</v>
      </c>
      <c r="DH282" s="453" t="s">
        <v>207</v>
      </c>
      <c r="DI282" s="454" t="s">
        <v>207</v>
      </c>
      <c r="DJ282" s="465" t="s">
        <v>207</v>
      </c>
      <c r="DK282" s="455" t="s">
        <v>207</v>
      </c>
      <c r="DL282" s="456"/>
    </row>
    <row r="283" spans="1:116">
      <c r="A283" s="458" t="s">
        <v>2980</v>
      </c>
      <c r="B283" s="459" t="s">
        <v>2981</v>
      </c>
      <c r="C283" s="434">
        <v>2020</v>
      </c>
      <c r="D283" s="434" t="s">
        <v>716</v>
      </c>
      <c r="E283" s="460">
        <v>1069376</v>
      </c>
      <c r="F283" s="435">
        <v>1069376</v>
      </c>
      <c r="G283" s="436">
        <v>44771</v>
      </c>
      <c r="H283" s="461" t="s">
        <v>2982</v>
      </c>
      <c r="I283" s="462" t="s">
        <v>2981</v>
      </c>
      <c r="J283" s="463" t="s">
        <v>2983</v>
      </c>
      <c r="K283" s="464" t="s">
        <v>2981</v>
      </c>
      <c r="L283" s="462" t="s">
        <v>2984</v>
      </c>
      <c r="M283" s="463" t="s">
        <v>2985</v>
      </c>
      <c r="N283" s="461" t="s">
        <v>77</v>
      </c>
      <c r="O283" s="463" t="s">
        <v>79</v>
      </c>
      <c r="P283" s="437" t="s">
        <v>719</v>
      </c>
      <c r="Q283" s="438"/>
      <c r="R283" s="438"/>
      <c r="S283" s="439"/>
      <c r="T283" s="440">
        <v>3918.0406320000002</v>
      </c>
      <c r="U283" s="441">
        <v>1</v>
      </c>
      <c r="V283" s="441">
        <v>1</v>
      </c>
      <c r="W283" s="442"/>
      <c r="X283" s="443">
        <v>2020</v>
      </c>
      <c r="Y283" s="434">
        <v>2022</v>
      </c>
      <c r="Z283" s="444">
        <v>2021</v>
      </c>
      <c r="AA283" s="445"/>
      <c r="AB283" s="463"/>
      <c r="AC283" s="446" t="s">
        <v>705</v>
      </c>
      <c r="AD283" s="462" t="s">
        <v>2986</v>
      </c>
      <c r="AE283" s="462" t="s">
        <v>2987</v>
      </c>
      <c r="AF283" s="463" t="s">
        <v>1378</v>
      </c>
      <c r="AG283" s="446"/>
      <c r="AH283" s="463"/>
      <c r="AI283" s="447">
        <v>2019</v>
      </c>
      <c r="AJ283" s="441">
        <v>5815</v>
      </c>
      <c r="AK283" s="441">
        <v>5490</v>
      </c>
      <c r="AL283" s="448">
        <v>72.540000000000006</v>
      </c>
      <c r="AM283" s="449" t="s">
        <v>764</v>
      </c>
      <c r="AN283" s="450">
        <v>2022</v>
      </c>
      <c r="AO283" s="442">
        <v>6251</v>
      </c>
      <c r="AP283" s="451">
        <v>-7.5</v>
      </c>
      <c r="AQ283" s="442">
        <v>5840</v>
      </c>
      <c r="AR283" s="451">
        <v>-6.38</v>
      </c>
      <c r="AS283" s="452">
        <v>70.726500000000001</v>
      </c>
      <c r="AT283" s="449" t="s">
        <v>764</v>
      </c>
      <c r="AU283" s="453">
        <v>2.5</v>
      </c>
      <c r="AV283" s="450">
        <v>2020</v>
      </c>
      <c r="AW283" s="442">
        <v>5900</v>
      </c>
      <c r="AX283" s="451">
        <v>-1.47</v>
      </c>
      <c r="AY283" s="442">
        <v>5201</v>
      </c>
      <c r="AZ283" s="451">
        <v>5.26</v>
      </c>
      <c r="BA283" s="452">
        <v>69.28</v>
      </c>
      <c r="BB283" s="449" t="s">
        <v>764</v>
      </c>
      <c r="BC283" s="453">
        <v>4.49</v>
      </c>
      <c r="BD283" s="450">
        <v>2021</v>
      </c>
      <c r="BE283" s="442">
        <v>7078</v>
      </c>
      <c r="BF283" s="451">
        <v>-21.72</v>
      </c>
      <c r="BG283" s="442">
        <v>6970</v>
      </c>
      <c r="BH283" s="451">
        <v>-26.96</v>
      </c>
      <c r="BI283" s="452">
        <v>82.26</v>
      </c>
      <c r="BJ283" s="449" t="s">
        <v>764</v>
      </c>
      <c r="BK283" s="453">
        <v>-13.4</v>
      </c>
      <c r="BL283" s="450">
        <v>2022</v>
      </c>
      <c r="BM283" s="442"/>
      <c r="BN283" s="451" t="s">
        <v>207</v>
      </c>
      <c r="BO283" s="442" t="s">
        <v>207</v>
      </c>
      <c r="BP283" s="451" t="s">
        <v>207</v>
      </c>
      <c r="BQ283" s="452"/>
      <c r="BR283" s="449" t="s">
        <v>207</v>
      </c>
      <c r="BS283" s="453" t="s">
        <v>207</v>
      </c>
      <c r="BT283" s="454" t="s">
        <v>710</v>
      </c>
      <c r="BU283" s="465" t="s">
        <v>765</v>
      </c>
      <c r="BV283" s="455" t="s">
        <v>712</v>
      </c>
      <c r="BW283" s="456" t="s">
        <v>2988</v>
      </c>
      <c r="BX283" s="457">
        <v>2019</v>
      </c>
      <c r="BY283" s="441"/>
      <c r="BZ283" s="441"/>
      <c r="CA283" s="448"/>
      <c r="CB283" s="449"/>
      <c r="CC283" s="450">
        <v>2022</v>
      </c>
      <c r="CD283" s="442"/>
      <c r="CE283" s="451" t="s">
        <v>207</v>
      </c>
      <c r="CF283" s="442"/>
      <c r="CG283" s="451" t="s">
        <v>207</v>
      </c>
      <c r="CH283" s="452"/>
      <c r="CI283" s="449" t="s">
        <v>207</v>
      </c>
      <c r="CJ283" s="453"/>
      <c r="CK283" s="450">
        <v>2020</v>
      </c>
      <c r="CL283" s="442"/>
      <c r="CM283" s="451" t="s">
        <v>207</v>
      </c>
      <c r="CN283" s="442" t="s">
        <v>207</v>
      </c>
      <c r="CO283" s="451" t="s">
        <v>207</v>
      </c>
      <c r="CP283" s="452"/>
      <c r="CQ283" s="449" t="s">
        <v>207</v>
      </c>
      <c r="CR283" s="453" t="s">
        <v>207</v>
      </c>
      <c r="CS283" s="450">
        <v>2021</v>
      </c>
      <c r="CT283" s="442"/>
      <c r="CU283" s="451" t="s">
        <v>207</v>
      </c>
      <c r="CV283" s="442" t="s">
        <v>207</v>
      </c>
      <c r="CW283" s="451" t="s">
        <v>207</v>
      </c>
      <c r="CX283" s="452"/>
      <c r="CY283" s="449" t="s">
        <v>207</v>
      </c>
      <c r="CZ283" s="453" t="s">
        <v>207</v>
      </c>
      <c r="DA283" s="450">
        <v>2022</v>
      </c>
      <c r="DB283" s="442"/>
      <c r="DC283" s="451" t="s">
        <v>207</v>
      </c>
      <c r="DD283" s="442" t="s">
        <v>207</v>
      </c>
      <c r="DE283" s="451" t="s">
        <v>207</v>
      </c>
      <c r="DF283" s="452"/>
      <c r="DG283" s="449" t="s">
        <v>207</v>
      </c>
      <c r="DH283" s="453" t="s">
        <v>207</v>
      </c>
      <c r="DI283" s="454" t="s">
        <v>207</v>
      </c>
      <c r="DJ283" s="465" t="s">
        <v>207</v>
      </c>
      <c r="DK283" s="455" t="s">
        <v>207</v>
      </c>
      <c r="DL283" s="456"/>
    </row>
    <row r="284" spans="1:116">
      <c r="A284" s="458" t="s">
        <v>2989</v>
      </c>
      <c r="B284" s="459" t="s">
        <v>2990</v>
      </c>
      <c r="C284" s="434">
        <v>2020</v>
      </c>
      <c r="D284" s="434" t="s">
        <v>716</v>
      </c>
      <c r="E284" s="460">
        <v>1095377</v>
      </c>
      <c r="F284" s="435">
        <v>1095377</v>
      </c>
      <c r="G284" s="436">
        <v>44767</v>
      </c>
      <c r="H284" s="461" t="s">
        <v>2991</v>
      </c>
      <c r="I284" s="462" t="s">
        <v>2990</v>
      </c>
      <c r="J284" s="463" t="s">
        <v>2992</v>
      </c>
      <c r="K284" s="464" t="s">
        <v>2990</v>
      </c>
      <c r="L284" s="462" t="s">
        <v>2992</v>
      </c>
      <c r="M284" s="463" t="s">
        <v>2991</v>
      </c>
      <c r="N284" s="461" t="s">
        <v>102</v>
      </c>
      <c r="O284" s="463" t="s">
        <v>110</v>
      </c>
      <c r="P284" s="437" t="s">
        <v>719</v>
      </c>
      <c r="Q284" s="438"/>
      <c r="R284" s="438"/>
      <c r="S284" s="439"/>
      <c r="T284" s="440">
        <v>1789</v>
      </c>
      <c r="U284" s="441">
        <v>24</v>
      </c>
      <c r="V284" s="441">
        <v>0</v>
      </c>
      <c r="W284" s="442"/>
      <c r="X284" s="443">
        <v>2020</v>
      </c>
      <c r="Y284" s="434">
        <v>2022</v>
      </c>
      <c r="Z284" s="444">
        <v>2021</v>
      </c>
      <c r="AA284" s="445"/>
      <c r="AB284" s="463"/>
      <c r="AC284" s="446" t="s">
        <v>705</v>
      </c>
      <c r="AD284" s="462" t="s">
        <v>2993</v>
      </c>
      <c r="AE284" s="462" t="s">
        <v>2994</v>
      </c>
      <c r="AF284" s="463" t="s">
        <v>2995</v>
      </c>
      <c r="AG284" s="446"/>
      <c r="AH284" s="463"/>
      <c r="AI284" s="447">
        <v>2019</v>
      </c>
      <c r="AJ284" s="441">
        <v>3042</v>
      </c>
      <c r="AK284" s="441">
        <v>3035</v>
      </c>
      <c r="AL284" s="448">
        <v>16.84</v>
      </c>
      <c r="AM284" s="449" t="s">
        <v>926</v>
      </c>
      <c r="AN284" s="450">
        <v>2022</v>
      </c>
      <c r="AO284" s="442">
        <v>2950.74</v>
      </c>
      <c r="AP284" s="451">
        <v>3</v>
      </c>
      <c r="AQ284" s="442">
        <v>2943.95</v>
      </c>
      <c r="AR284" s="451">
        <v>3</v>
      </c>
      <c r="AS284" s="452">
        <v>16.334799999999998</v>
      </c>
      <c r="AT284" s="449" t="s">
        <v>926</v>
      </c>
      <c r="AU284" s="453">
        <v>3</v>
      </c>
      <c r="AV284" s="450">
        <v>2020</v>
      </c>
      <c r="AW284" s="442">
        <v>2954</v>
      </c>
      <c r="AX284" s="451">
        <v>2.89</v>
      </c>
      <c r="AY284" s="442">
        <v>2749</v>
      </c>
      <c r="AZ284" s="451">
        <v>9.42</v>
      </c>
      <c r="BA284" s="452">
        <v>15.81</v>
      </c>
      <c r="BB284" s="449" t="s">
        <v>926</v>
      </c>
      <c r="BC284" s="453">
        <v>6.11</v>
      </c>
      <c r="BD284" s="450">
        <v>2021</v>
      </c>
      <c r="BE284" s="442">
        <v>2949</v>
      </c>
      <c r="BF284" s="451">
        <v>3.05</v>
      </c>
      <c r="BG284" s="442">
        <v>2958</v>
      </c>
      <c r="BH284" s="451">
        <v>2.5299999999999998</v>
      </c>
      <c r="BI284" s="452">
        <v>15.599047870933614</v>
      </c>
      <c r="BJ284" s="449" t="s">
        <v>926</v>
      </c>
      <c r="BK284" s="453">
        <v>7.36</v>
      </c>
      <c r="BL284" s="450">
        <v>2022</v>
      </c>
      <c r="BM284" s="442"/>
      <c r="BN284" s="451" t="s">
        <v>207</v>
      </c>
      <c r="BO284" s="442" t="s">
        <v>207</v>
      </c>
      <c r="BP284" s="451" t="s">
        <v>207</v>
      </c>
      <c r="BQ284" s="452"/>
      <c r="BR284" s="449" t="s">
        <v>207</v>
      </c>
      <c r="BS284" s="453" t="s">
        <v>207</v>
      </c>
      <c r="BT284" s="454" t="s">
        <v>755</v>
      </c>
      <c r="BU284" s="465" t="s">
        <v>207</v>
      </c>
      <c r="BV284" s="455" t="s">
        <v>712</v>
      </c>
      <c r="BW284" s="456"/>
      <c r="BX284" s="457">
        <v>2019</v>
      </c>
      <c r="BY284" s="441"/>
      <c r="BZ284" s="441"/>
      <c r="CA284" s="448"/>
      <c r="CB284" s="449"/>
      <c r="CC284" s="450">
        <v>2022</v>
      </c>
      <c r="CD284" s="442"/>
      <c r="CE284" s="451" t="s">
        <v>207</v>
      </c>
      <c r="CF284" s="442"/>
      <c r="CG284" s="451" t="s">
        <v>207</v>
      </c>
      <c r="CH284" s="452"/>
      <c r="CI284" s="449" t="s">
        <v>207</v>
      </c>
      <c r="CJ284" s="453"/>
      <c r="CK284" s="450">
        <v>2020</v>
      </c>
      <c r="CL284" s="442"/>
      <c r="CM284" s="451" t="s">
        <v>207</v>
      </c>
      <c r="CN284" s="442" t="s">
        <v>207</v>
      </c>
      <c r="CO284" s="451" t="s">
        <v>207</v>
      </c>
      <c r="CP284" s="452"/>
      <c r="CQ284" s="449" t="s">
        <v>207</v>
      </c>
      <c r="CR284" s="453" t="s">
        <v>207</v>
      </c>
      <c r="CS284" s="450">
        <v>2021</v>
      </c>
      <c r="CT284" s="442"/>
      <c r="CU284" s="451" t="s">
        <v>207</v>
      </c>
      <c r="CV284" s="442" t="s">
        <v>207</v>
      </c>
      <c r="CW284" s="451" t="s">
        <v>207</v>
      </c>
      <c r="CX284" s="452"/>
      <c r="CY284" s="449" t="s">
        <v>207</v>
      </c>
      <c r="CZ284" s="453" t="s">
        <v>207</v>
      </c>
      <c r="DA284" s="450">
        <v>2022</v>
      </c>
      <c r="DB284" s="442"/>
      <c r="DC284" s="451" t="s">
        <v>207</v>
      </c>
      <c r="DD284" s="442" t="s">
        <v>207</v>
      </c>
      <c r="DE284" s="451" t="s">
        <v>207</v>
      </c>
      <c r="DF284" s="452"/>
      <c r="DG284" s="449" t="s">
        <v>207</v>
      </c>
      <c r="DH284" s="453" t="s">
        <v>207</v>
      </c>
      <c r="DI284" s="454" t="s">
        <v>207</v>
      </c>
      <c r="DJ284" s="465" t="s">
        <v>207</v>
      </c>
      <c r="DK284" s="455" t="s">
        <v>207</v>
      </c>
      <c r="DL284" s="456"/>
    </row>
    <row r="285" spans="1:116">
      <c r="A285" s="458" t="s">
        <v>2996</v>
      </c>
      <c r="B285" s="459" t="s">
        <v>2997</v>
      </c>
      <c r="C285" s="434">
        <v>2020</v>
      </c>
      <c r="D285" s="434" t="s">
        <v>716</v>
      </c>
      <c r="E285" s="460">
        <v>1011378</v>
      </c>
      <c r="F285" s="435">
        <v>1011378</v>
      </c>
      <c r="G285" s="436">
        <v>44765</v>
      </c>
      <c r="H285" s="461" t="s">
        <v>2998</v>
      </c>
      <c r="I285" s="462" t="s">
        <v>2999</v>
      </c>
      <c r="J285" s="463" t="s">
        <v>3000</v>
      </c>
      <c r="K285" s="464" t="s">
        <v>2997</v>
      </c>
      <c r="L285" s="462" t="s">
        <v>3001</v>
      </c>
      <c r="M285" s="463" t="s">
        <v>3002</v>
      </c>
      <c r="N285" s="461" t="s">
        <v>12</v>
      </c>
      <c r="O285" s="463" t="s">
        <v>31</v>
      </c>
      <c r="P285" s="437" t="s">
        <v>719</v>
      </c>
      <c r="Q285" s="438"/>
      <c r="R285" s="438"/>
      <c r="S285" s="439"/>
      <c r="T285" s="440">
        <v>1914.0088199459999</v>
      </c>
      <c r="U285" s="441">
        <v>2</v>
      </c>
      <c r="V285" s="441">
        <v>1</v>
      </c>
      <c r="W285" s="442"/>
      <c r="X285" s="443">
        <v>2020</v>
      </c>
      <c r="Y285" s="434">
        <v>2022</v>
      </c>
      <c r="Z285" s="444">
        <v>2021</v>
      </c>
      <c r="AA285" s="445"/>
      <c r="AB285" s="463"/>
      <c r="AC285" s="446" t="s">
        <v>705</v>
      </c>
      <c r="AD285" s="462" t="s">
        <v>3003</v>
      </c>
      <c r="AE285" s="462" t="s">
        <v>2998</v>
      </c>
      <c r="AF285" s="463" t="s">
        <v>3004</v>
      </c>
      <c r="AG285" s="446"/>
      <c r="AH285" s="463"/>
      <c r="AI285" s="447">
        <v>2019</v>
      </c>
      <c r="AJ285" s="441">
        <v>3472</v>
      </c>
      <c r="AK285" s="441">
        <v>3397</v>
      </c>
      <c r="AL285" s="448"/>
      <c r="AM285" s="449"/>
      <c r="AN285" s="450">
        <v>2022</v>
      </c>
      <c r="AO285" s="442">
        <v>3437</v>
      </c>
      <c r="AP285" s="451">
        <v>1</v>
      </c>
      <c r="AQ285" s="442">
        <v>3363.0299999999997</v>
      </c>
      <c r="AR285" s="451">
        <v>1</v>
      </c>
      <c r="AS285" s="452"/>
      <c r="AT285" s="449"/>
      <c r="AU285" s="453"/>
      <c r="AV285" s="450">
        <v>2020</v>
      </c>
      <c r="AW285" s="442">
        <v>3310</v>
      </c>
      <c r="AX285" s="451">
        <v>4.66</v>
      </c>
      <c r="AY285" s="442">
        <v>3168</v>
      </c>
      <c r="AZ285" s="451">
        <v>6.74</v>
      </c>
      <c r="BA285" s="452"/>
      <c r="BB285" s="449" t="s">
        <v>207</v>
      </c>
      <c r="BC285" s="453" t="s">
        <v>207</v>
      </c>
      <c r="BD285" s="450">
        <v>2021</v>
      </c>
      <c r="BE285" s="442">
        <v>3388</v>
      </c>
      <c r="BF285" s="451">
        <v>2.41</v>
      </c>
      <c r="BG285" s="442">
        <v>4061</v>
      </c>
      <c r="BH285" s="451">
        <v>-19.55</v>
      </c>
      <c r="BI285" s="452"/>
      <c r="BJ285" s="449" t="s">
        <v>207</v>
      </c>
      <c r="BK285" s="453" t="s">
        <v>207</v>
      </c>
      <c r="BL285" s="450">
        <v>2022</v>
      </c>
      <c r="BM285" s="442"/>
      <c r="BN285" s="451" t="s">
        <v>207</v>
      </c>
      <c r="BO285" s="442" t="s">
        <v>207</v>
      </c>
      <c r="BP285" s="451" t="s">
        <v>207</v>
      </c>
      <c r="BQ285" s="452"/>
      <c r="BR285" s="449" t="s">
        <v>207</v>
      </c>
      <c r="BS285" s="453" t="s">
        <v>207</v>
      </c>
      <c r="BT285" s="454" t="s">
        <v>710</v>
      </c>
      <c r="BU285" s="465" t="s">
        <v>765</v>
      </c>
      <c r="BV285" s="455" t="s">
        <v>712</v>
      </c>
      <c r="BW285" s="456" t="s">
        <v>3005</v>
      </c>
      <c r="BX285" s="457">
        <v>2019</v>
      </c>
      <c r="BY285" s="441"/>
      <c r="BZ285" s="441"/>
      <c r="CA285" s="448"/>
      <c r="CB285" s="449"/>
      <c r="CC285" s="450">
        <v>2022</v>
      </c>
      <c r="CD285" s="442"/>
      <c r="CE285" s="451" t="s">
        <v>207</v>
      </c>
      <c r="CF285" s="442"/>
      <c r="CG285" s="451" t="s">
        <v>207</v>
      </c>
      <c r="CH285" s="452"/>
      <c r="CI285" s="449" t="s">
        <v>207</v>
      </c>
      <c r="CJ285" s="453"/>
      <c r="CK285" s="450">
        <v>2020</v>
      </c>
      <c r="CL285" s="442"/>
      <c r="CM285" s="451" t="s">
        <v>207</v>
      </c>
      <c r="CN285" s="442" t="s">
        <v>207</v>
      </c>
      <c r="CO285" s="451" t="s">
        <v>207</v>
      </c>
      <c r="CP285" s="452"/>
      <c r="CQ285" s="449" t="s">
        <v>207</v>
      </c>
      <c r="CR285" s="453" t="s">
        <v>207</v>
      </c>
      <c r="CS285" s="450">
        <v>2021</v>
      </c>
      <c r="CT285" s="442"/>
      <c r="CU285" s="451" t="s">
        <v>207</v>
      </c>
      <c r="CV285" s="442" t="s">
        <v>207</v>
      </c>
      <c r="CW285" s="451" t="s">
        <v>207</v>
      </c>
      <c r="CX285" s="452"/>
      <c r="CY285" s="449" t="s">
        <v>207</v>
      </c>
      <c r="CZ285" s="453" t="s">
        <v>207</v>
      </c>
      <c r="DA285" s="450">
        <v>2022</v>
      </c>
      <c r="DB285" s="442"/>
      <c r="DC285" s="451" t="s">
        <v>207</v>
      </c>
      <c r="DD285" s="442" t="s">
        <v>207</v>
      </c>
      <c r="DE285" s="451" t="s">
        <v>207</v>
      </c>
      <c r="DF285" s="452"/>
      <c r="DG285" s="449" t="s">
        <v>207</v>
      </c>
      <c r="DH285" s="453" t="s">
        <v>207</v>
      </c>
      <c r="DI285" s="454" t="s">
        <v>207</v>
      </c>
      <c r="DJ285" s="465" t="s">
        <v>207</v>
      </c>
      <c r="DK285" s="455" t="s">
        <v>207</v>
      </c>
      <c r="DL285" s="456"/>
    </row>
    <row r="286" spans="1:116">
      <c r="A286" s="458" t="s">
        <v>3006</v>
      </c>
      <c r="B286" s="459" t="s">
        <v>3007</v>
      </c>
      <c r="C286" s="434">
        <v>2020</v>
      </c>
      <c r="D286" s="434" t="s">
        <v>716</v>
      </c>
      <c r="E286" s="460">
        <v>1011379</v>
      </c>
      <c r="F286" s="435">
        <v>1011379</v>
      </c>
      <c r="G286" s="436">
        <v>44767</v>
      </c>
      <c r="H286" s="461" t="s">
        <v>3008</v>
      </c>
      <c r="I286" s="462" t="s">
        <v>3009</v>
      </c>
      <c r="J286" s="463" t="s">
        <v>3010</v>
      </c>
      <c r="K286" s="464" t="s">
        <v>3009</v>
      </c>
      <c r="L286" s="462" t="s">
        <v>3010</v>
      </c>
      <c r="M286" s="463" t="s">
        <v>3011</v>
      </c>
      <c r="N286" s="461" t="s">
        <v>48</v>
      </c>
      <c r="O286" s="463" t="s">
        <v>55</v>
      </c>
      <c r="P286" s="437" t="s">
        <v>719</v>
      </c>
      <c r="Q286" s="438"/>
      <c r="R286" s="438"/>
      <c r="S286" s="439"/>
      <c r="T286" s="440">
        <v>1256.6150211060001</v>
      </c>
      <c r="U286" s="441">
        <v>1</v>
      </c>
      <c r="V286" s="441">
        <v>1</v>
      </c>
      <c r="W286" s="442"/>
      <c r="X286" s="443">
        <v>2020</v>
      </c>
      <c r="Y286" s="434">
        <v>2022</v>
      </c>
      <c r="Z286" s="444">
        <v>2021</v>
      </c>
      <c r="AA286" s="445" t="s">
        <v>705</v>
      </c>
      <c r="AB286" s="463" t="s">
        <v>3012</v>
      </c>
      <c r="AC286" s="446" t="s">
        <v>705</v>
      </c>
      <c r="AD286" s="462" t="s">
        <v>3013</v>
      </c>
      <c r="AE286" s="462" t="s">
        <v>3014</v>
      </c>
      <c r="AF286" s="463" t="s">
        <v>3015</v>
      </c>
      <c r="AG286" s="446"/>
      <c r="AH286" s="463"/>
      <c r="AI286" s="447">
        <v>2019</v>
      </c>
      <c r="AJ286" s="441">
        <v>4569</v>
      </c>
      <c r="AK286" s="441">
        <v>4491</v>
      </c>
      <c r="AL286" s="448">
        <v>23.08</v>
      </c>
      <c r="AM286" s="449" t="s">
        <v>3016</v>
      </c>
      <c r="AN286" s="450">
        <v>2022</v>
      </c>
      <c r="AO286" s="442">
        <v>4569</v>
      </c>
      <c r="AP286" s="451">
        <v>0</v>
      </c>
      <c r="AQ286" s="442">
        <v>4491</v>
      </c>
      <c r="AR286" s="451">
        <v>0</v>
      </c>
      <c r="AS286" s="452">
        <v>23.08</v>
      </c>
      <c r="AT286" s="449" t="s">
        <v>3016</v>
      </c>
      <c r="AU286" s="453">
        <v>0</v>
      </c>
      <c r="AV286" s="450">
        <v>2020</v>
      </c>
      <c r="AW286" s="442">
        <v>3751</v>
      </c>
      <c r="AX286" s="451">
        <v>17.899999999999999</v>
      </c>
      <c r="AY286" s="442">
        <v>3638</v>
      </c>
      <c r="AZ286" s="451">
        <v>18.989999999999998</v>
      </c>
      <c r="BA286" s="452">
        <v>17.78</v>
      </c>
      <c r="BB286" s="449" t="s">
        <v>3016</v>
      </c>
      <c r="BC286" s="453">
        <v>22.96</v>
      </c>
      <c r="BD286" s="450">
        <v>2021</v>
      </c>
      <c r="BE286" s="442">
        <v>2798</v>
      </c>
      <c r="BF286" s="451">
        <v>38.76</v>
      </c>
      <c r="BG286" s="442">
        <v>2789</v>
      </c>
      <c r="BH286" s="451">
        <v>37.89</v>
      </c>
      <c r="BI286" s="452">
        <v>6.37</v>
      </c>
      <c r="BJ286" s="449" t="s">
        <v>3016</v>
      </c>
      <c r="BK286" s="453">
        <v>72.400000000000006</v>
      </c>
      <c r="BL286" s="450">
        <v>2022</v>
      </c>
      <c r="BM286" s="442"/>
      <c r="BN286" s="451" t="s">
        <v>207</v>
      </c>
      <c r="BO286" s="442" t="s">
        <v>207</v>
      </c>
      <c r="BP286" s="451" t="s">
        <v>207</v>
      </c>
      <c r="BQ286" s="452"/>
      <c r="BR286" s="449" t="s">
        <v>207</v>
      </c>
      <c r="BS286" s="453" t="s">
        <v>207</v>
      </c>
      <c r="BT286" s="454" t="s">
        <v>723</v>
      </c>
      <c r="BU286" s="465" t="s">
        <v>765</v>
      </c>
      <c r="BV286" s="455" t="s">
        <v>712</v>
      </c>
      <c r="BW286" s="456" t="s">
        <v>3017</v>
      </c>
      <c r="BX286" s="457">
        <v>2019</v>
      </c>
      <c r="BY286" s="441"/>
      <c r="BZ286" s="441"/>
      <c r="CA286" s="448"/>
      <c r="CB286" s="449"/>
      <c r="CC286" s="450">
        <v>2022</v>
      </c>
      <c r="CD286" s="442"/>
      <c r="CE286" s="451" t="s">
        <v>207</v>
      </c>
      <c r="CF286" s="442"/>
      <c r="CG286" s="451" t="s">
        <v>207</v>
      </c>
      <c r="CH286" s="452"/>
      <c r="CI286" s="449" t="s">
        <v>207</v>
      </c>
      <c r="CJ286" s="453"/>
      <c r="CK286" s="450">
        <v>2020</v>
      </c>
      <c r="CL286" s="442"/>
      <c r="CM286" s="451" t="s">
        <v>207</v>
      </c>
      <c r="CN286" s="442" t="s">
        <v>207</v>
      </c>
      <c r="CO286" s="451" t="s">
        <v>207</v>
      </c>
      <c r="CP286" s="452"/>
      <c r="CQ286" s="449" t="s">
        <v>207</v>
      </c>
      <c r="CR286" s="453" t="s">
        <v>207</v>
      </c>
      <c r="CS286" s="450">
        <v>2021</v>
      </c>
      <c r="CT286" s="442"/>
      <c r="CU286" s="451" t="s">
        <v>207</v>
      </c>
      <c r="CV286" s="442" t="s">
        <v>207</v>
      </c>
      <c r="CW286" s="451" t="s">
        <v>207</v>
      </c>
      <c r="CX286" s="452"/>
      <c r="CY286" s="449" t="s">
        <v>207</v>
      </c>
      <c r="CZ286" s="453" t="s">
        <v>207</v>
      </c>
      <c r="DA286" s="450">
        <v>2022</v>
      </c>
      <c r="DB286" s="442"/>
      <c r="DC286" s="451" t="s">
        <v>207</v>
      </c>
      <c r="DD286" s="442" t="s">
        <v>207</v>
      </c>
      <c r="DE286" s="451" t="s">
        <v>207</v>
      </c>
      <c r="DF286" s="452"/>
      <c r="DG286" s="449" t="s">
        <v>207</v>
      </c>
      <c r="DH286" s="453" t="s">
        <v>207</v>
      </c>
      <c r="DI286" s="454" t="s">
        <v>207</v>
      </c>
      <c r="DJ286" s="465" t="s">
        <v>207</v>
      </c>
      <c r="DK286" s="455" t="s">
        <v>207</v>
      </c>
      <c r="DL286" s="456"/>
    </row>
    <row r="287" spans="1:116">
      <c r="A287" s="458" t="s">
        <v>3018</v>
      </c>
      <c r="B287" s="459" t="s">
        <v>3019</v>
      </c>
      <c r="C287" s="434">
        <v>2020</v>
      </c>
      <c r="D287" s="434" t="s">
        <v>716</v>
      </c>
      <c r="E287" s="460">
        <v>1011380</v>
      </c>
      <c r="F287" s="435">
        <v>1011380</v>
      </c>
      <c r="G287" s="436">
        <v>44769</v>
      </c>
      <c r="H287" s="461" t="s">
        <v>3020</v>
      </c>
      <c r="I287" s="462" t="s">
        <v>3019</v>
      </c>
      <c r="J287" s="463" t="s">
        <v>3021</v>
      </c>
      <c r="K287" s="464" t="s">
        <v>3019</v>
      </c>
      <c r="L287" s="462" t="s">
        <v>3021</v>
      </c>
      <c r="M287" s="463" t="s">
        <v>3022</v>
      </c>
      <c r="N287" s="461" t="s">
        <v>12</v>
      </c>
      <c r="O287" s="463" t="s">
        <v>32</v>
      </c>
      <c r="P287" s="437" t="s">
        <v>719</v>
      </c>
      <c r="Q287" s="438"/>
      <c r="R287" s="438"/>
      <c r="S287" s="439"/>
      <c r="T287" s="440">
        <v>1942.985874</v>
      </c>
      <c r="U287" s="441">
        <v>2</v>
      </c>
      <c r="V287" s="441">
        <v>2</v>
      </c>
      <c r="W287" s="442"/>
      <c r="X287" s="443">
        <v>2020</v>
      </c>
      <c r="Y287" s="434">
        <v>2022</v>
      </c>
      <c r="Z287" s="444">
        <v>2021</v>
      </c>
      <c r="AA287" s="445"/>
      <c r="AB287" s="463"/>
      <c r="AC287" s="446" t="s">
        <v>705</v>
      </c>
      <c r="AD287" s="462" t="s">
        <v>3023</v>
      </c>
      <c r="AE287" s="462" t="s">
        <v>3020</v>
      </c>
      <c r="AF287" s="463" t="s">
        <v>3024</v>
      </c>
      <c r="AG287" s="446"/>
      <c r="AH287" s="463"/>
      <c r="AI287" s="447">
        <v>2019</v>
      </c>
      <c r="AJ287" s="441">
        <v>3491</v>
      </c>
      <c r="AK287" s="441">
        <v>3413</v>
      </c>
      <c r="AL287" s="448">
        <v>1.58</v>
      </c>
      <c r="AM287" s="449" t="s">
        <v>709</v>
      </c>
      <c r="AN287" s="450">
        <v>2022</v>
      </c>
      <c r="AO287" s="442">
        <v>3456</v>
      </c>
      <c r="AP287" s="451">
        <v>1</v>
      </c>
      <c r="AQ287" s="442">
        <v>3379</v>
      </c>
      <c r="AR287" s="451">
        <v>0.99</v>
      </c>
      <c r="AS287" s="452">
        <v>1.5642</v>
      </c>
      <c r="AT287" s="449" t="s">
        <v>709</v>
      </c>
      <c r="AU287" s="453">
        <v>1</v>
      </c>
      <c r="AV287" s="450">
        <v>2020</v>
      </c>
      <c r="AW287" s="442">
        <v>3741</v>
      </c>
      <c r="AX287" s="451">
        <v>-7.17</v>
      </c>
      <c r="AY287" s="442">
        <v>3363</v>
      </c>
      <c r="AZ287" s="451">
        <v>1.46</v>
      </c>
      <c r="BA287" s="452">
        <v>1.66</v>
      </c>
      <c r="BB287" s="449" t="s">
        <v>709</v>
      </c>
      <c r="BC287" s="453">
        <v>-5.07</v>
      </c>
      <c r="BD287" s="450">
        <v>2021</v>
      </c>
      <c r="BE287" s="442">
        <v>3072</v>
      </c>
      <c r="BF287" s="451">
        <v>12</v>
      </c>
      <c r="BG287" s="442">
        <v>2981</v>
      </c>
      <c r="BH287" s="451">
        <v>12.65</v>
      </c>
      <c r="BI287" s="452">
        <v>1.35</v>
      </c>
      <c r="BJ287" s="449" t="s">
        <v>709</v>
      </c>
      <c r="BK287" s="453">
        <v>14.55</v>
      </c>
      <c r="BL287" s="450">
        <v>2022</v>
      </c>
      <c r="BM287" s="442"/>
      <c r="BN287" s="451" t="s">
        <v>207</v>
      </c>
      <c r="BO287" s="442" t="s">
        <v>207</v>
      </c>
      <c r="BP287" s="451" t="s">
        <v>207</v>
      </c>
      <c r="BQ287" s="452"/>
      <c r="BR287" s="449" t="s">
        <v>207</v>
      </c>
      <c r="BS287" s="453" t="s">
        <v>207</v>
      </c>
      <c r="BT287" s="454" t="s">
        <v>723</v>
      </c>
      <c r="BU287" s="465" t="s">
        <v>765</v>
      </c>
      <c r="BV287" s="455" t="s">
        <v>724</v>
      </c>
      <c r="BW287" s="456" t="s">
        <v>3025</v>
      </c>
      <c r="BX287" s="457">
        <v>2019</v>
      </c>
      <c r="BY287" s="441"/>
      <c r="BZ287" s="441"/>
      <c r="CA287" s="448"/>
      <c r="CB287" s="449"/>
      <c r="CC287" s="450">
        <v>2022</v>
      </c>
      <c r="CD287" s="442"/>
      <c r="CE287" s="451" t="s">
        <v>207</v>
      </c>
      <c r="CF287" s="442"/>
      <c r="CG287" s="451" t="s">
        <v>207</v>
      </c>
      <c r="CH287" s="452"/>
      <c r="CI287" s="449" t="s">
        <v>207</v>
      </c>
      <c r="CJ287" s="453"/>
      <c r="CK287" s="450">
        <v>2020</v>
      </c>
      <c r="CL287" s="442"/>
      <c r="CM287" s="451" t="s">
        <v>207</v>
      </c>
      <c r="CN287" s="442" t="s">
        <v>207</v>
      </c>
      <c r="CO287" s="451" t="s">
        <v>207</v>
      </c>
      <c r="CP287" s="452"/>
      <c r="CQ287" s="449" t="s">
        <v>207</v>
      </c>
      <c r="CR287" s="453" t="s">
        <v>207</v>
      </c>
      <c r="CS287" s="450">
        <v>2021</v>
      </c>
      <c r="CT287" s="442"/>
      <c r="CU287" s="451" t="s">
        <v>207</v>
      </c>
      <c r="CV287" s="442" t="s">
        <v>207</v>
      </c>
      <c r="CW287" s="451" t="s">
        <v>207</v>
      </c>
      <c r="CX287" s="452"/>
      <c r="CY287" s="449" t="s">
        <v>207</v>
      </c>
      <c r="CZ287" s="453" t="s">
        <v>207</v>
      </c>
      <c r="DA287" s="450">
        <v>2022</v>
      </c>
      <c r="DB287" s="442"/>
      <c r="DC287" s="451" t="s">
        <v>207</v>
      </c>
      <c r="DD287" s="442" t="s">
        <v>207</v>
      </c>
      <c r="DE287" s="451" t="s">
        <v>207</v>
      </c>
      <c r="DF287" s="452"/>
      <c r="DG287" s="449" t="s">
        <v>207</v>
      </c>
      <c r="DH287" s="453" t="s">
        <v>207</v>
      </c>
      <c r="DI287" s="454" t="s">
        <v>207</v>
      </c>
      <c r="DJ287" s="465" t="s">
        <v>207</v>
      </c>
      <c r="DK287" s="455" t="s">
        <v>207</v>
      </c>
      <c r="DL287" s="456"/>
    </row>
    <row r="288" spans="1:116">
      <c r="A288" s="458" t="s">
        <v>3026</v>
      </c>
      <c r="B288" s="459" t="s">
        <v>3027</v>
      </c>
      <c r="C288" s="434">
        <v>2020</v>
      </c>
      <c r="D288" s="434" t="s">
        <v>716</v>
      </c>
      <c r="E288" s="460">
        <v>1011382</v>
      </c>
      <c r="F288" s="435">
        <v>1011382</v>
      </c>
      <c r="G288" s="436">
        <v>44746</v>
      </c>
      <c r="H288" s="461" t="s">
        <v>3028</v>
      </c>
      <c r="I288" s="462" t="s">
        <v>3027</v>
      </c>
      <c r="J288" s="463" t="s">
        <v>3029</v>
      </c>
      <c r="K288" s="464" t="s">
        <v>3027</v>
      </c>
      <c r="L288" s="462" t="s">
        <v>3029</v>
      </c>
      <c r="M288" s="463" t="s">
        <v>3028</v>
      </c>
      <c r="N288" s="461" t="s">
        <v>77</v>
      </c>
      <c r="O288" s="463" t="s">
        <v>80</v>
      </c>
      <c r="P288" s="437" t="s">
        <v>719</v>
      </c>
      <c r="Q288" s="438"/>
      <c r="R288" s="438"/>
      <c r="S288" s="439"/>
      <c r="T288" s="440">
        <v>6473</v>
      </c>
      <c r="U288" s="441">
        <v>2</v>
      </c>
      <c r="V288" s="441">
        <v>1</v>
      </c>
      <c r="W288" s="442"/>
      <c r="X288" s="443">
        <v>2020</v>
      </c>
      <c r="Y288" s="434">
        <v>2022</v>
      </c>
      <c r="Z288" s="444">
        <v>2021</v>
      </c>
      <c r="AA288" s="445"/>
      <c r="AB288" s="463"/>
      <c r="AC288" s="446" t="s">
        <v>705</v>
      </c>
      <c r="AD288" s="462" t="s">
        <v>3030</v>
      </c>
      <c r="AE288" s="462" t="s">
        <v>3031</v>
      </c>
      <c r="AF288" s="463" t="s">
        <v>3032</v>
      </c>
      <c r="AG288" s="446"/>
      <c r="AH288" s="463"/>
      <c r="AI288" s="447">
        <v>2019</v>
      </c>
      <c r="AJ288" s="441">
        <v>11646</v>
      </c>
      <c r="AK288" s="441">
        <v>11436</v>
      </c>
      <c r="AL288" s="448">
        <v>110.02</v>
      </c>
      <c r="AM288" s="449" t="s">
        <v>764</v>
      </c>
      <c r="AN288" s="450">
        <v>2022</v>
      </c>
      <c r="AO288" s="442">
        <v>11646</v>
      </c>
      <c r="AP288" s="451">
        <v>0</v>
      </c>
      <c r="AQ288" s="442">
        <v>11436</v>
      </c>
      <c r="AR288" s="451">
        <v>0</v>
      </c>
      <c r="AS288" s="452">
        <v>110.02</v>
      </c>
      <c r="AT288" s="449" t="s">
        <v>764</v>
      </c>
      <c r="AU288" s="453">
        <v>0</v>
      </c>
      <c r="AV288" s="450">
        <v>2020</v>
      </c>
      <c r="AW288" s="442">
        <v>10396</v>
      </c>
      <c r="AX288" s="451">
        <v>10.73</v>
      </c>
      <c r="AY288" s="442">
        <v>10011</v>
      </c>
      <c r="AZ288" s="451">
        <v>12.46</v>
      </c>
      <c r="BA288" s="452">
        <v>98.21</v>
      </c>
      <c r="BB288" s="449" t="s">
        <v>764</v>
      </c>
      <c r="BC288" s="453">
        <v>10.73</v>
      </c>
      <c r="BD288" s="450">
        <v>2021</v>
      </c>
      <c r="BE288" s="442">
        <v>11507</v>
      </c>
      <c r="BF288" s="451">
        <v>1.19</v>
      </c>
      <c r="BG288" s="442">
        <v>11440</v>
      </c>
      <c r="BH288" s="451">
        <v>-0.04</v>
      </c>
      <c r="BI288" s="452">
        <v>105.47</v>
      </c>
      <c r="BJ288" s="449" t="s">
        <v>764</v>
      </c>
      <c r="BK288" s="453">
        <v>4.13</v>
      </c>
      <c r="BL288" s="450">
        <v>2022</v>
      </c>
      <c r="BM288" s="442"/>
      <c r="BN288" s="451" t="s">
        <v>207</v>
      </c>
      <c r="BO288" s="442" t="s">
        <v>207</v>
      </c>
      <c r="BP288" s="451" t="s">
        <v>207</v>
      </c>
      <c r="BQ288" s="452"/>
      <c r="BR288" s="449" t="s">
        <v>207</v>
      </c>
      <c r="BS288" s="453" t="s">
        <v>207</v>
      </c>
      <c r="BT288" s="454" t="s">
        <v>755</v>
      </c>
      <c r="BU288" s="465" t="s">
        <v>765</v>
      </c>
      <c r="BV288" s="455" t="s">
        <v>712</v>
      </c>
      <c r="BW288" s="456"/>
      <c r="BX288" s="457">
        <v>2019</v>
      </c>
      <c r="BY288" s="441"/>
      <c r="BZ288" s="441"/>
      <c r="CA288" s="448"/>
      <c r="CB288" s="449"/>
      <c r="CC288" s="450">
        <v>2022</v>
      </c>
      <c r="CD288" s="442"/>
      <c r="CE288" s="451" t="s">
        <v>207</v>
      </c>
      <c r="CF288" s="442"/>
      <c r="CG288" s="451" t="s">
        <v>207</v>
      </c>
      <c r="CH288" s="452"/>
      <c r="CI288" s="449" t="s">
        <v>207</v>
      </c>
      <c r="CJ288" s="453"/>
      <c r="CK288" s="450">
        <v>2020</v>
      </c>
      <c r="CL288" s="442"/>
      <c r="CM288" s="451" t="s">
        <v>207</v>
      </c>
      <c r="CN288" s="442" t="s">
        <v>207</v>
      </c>
      <c r="CO288" s="451" t="s">
        <v>207</v>
      </c>
      <c r="CP288" s="452"/>
      <c r="CQ288" s="449" t="s">
        <v>207</v>
      </c>
      <c r="CR288" s="453" t="s">
        <v>207</v>
      </c>
      <c r="CS288" s="450">
        <v>2021</v>
      </c>
      <c r="CT288" s="442"/>
      <c r="CU288" s="451" t="s">
        <v>207</v>
      </c>
      <c r="CV288" s="442" t="s">
        <v>207</v>
      </c>
      <c r="CW288" s="451" t="s">
        <v>207</v>
      </c>
      <c r="CX288" s="452"/>
      <c r="CY288" s="449" t="s">
        <v>207</v>
      </c>
      <c r="CZ288" s="453" t="s">
        <v>207</v>
      </c>
      <c r="DA288" s="450">
        <v>2022</v>
      </c>
      <c r="DB288" s="442"/>
      <c r="DC288" s="451" t="s">
        <v>207</v>
      </c>
      <c r="DD288" s="442" t="s">
        <v>207</v>
      </c>
      <c r="DE288" s="451" t="s">
        <v>207</v>
      </c>
      <c r="DF288" s="452"/>
      <c r="DG288" s="449" t="s">
        <v>207</v>
      </c>
      <c r="DH288" s="453" t="s">
        <v>207</v>
      </c>
      <c r="DI288" s="454" t="s">
        <v>207</v>
      </c>
      <c r="DJ288" s="465" t="s">
        <v>207</v>
      </c>
      <c r="DK288" s="455" t="s">
        <v>207</v>
      </c>
      <c r="DL288" s="456"/>
    </row>
    <row r="289" spans="1:116">
      <c r="A289" s="458" t="s">
        <v>3033</v>
      </c>
      <c r="B289" s="459" t="s">
        <v>3034</v>
      </c>
      <c r="C289" s="434">
        <v>2021</v>
      </c>
      <c r="D289" s="434" t="s">
        <v>716</v>
      </c>
      <c r="E289" s="460">
        <v>1028383</v>
      </c>
      <c r="F289" s="435">
        <v>1028383</v>
      </c>
      <c r="G289" s="436">
        <v>44773</v>
      </c>
      <c r="H289" s="461" t="s">
        <v>3035</v>
      </c>
      <c r="I289" s="462" t="s">
        <v>3034</v>
      </c>
      <c r="J289" s="463" t="s">
        <v>3036</v>
      </c>
      <c r="K289" s="464" t="s">
        <v>3034</v>
      </c>
      <c r="L289" s="462" t="s">
        <v>3036</v>
      </c>
      <c r="M289" s="463" t="s">
        <v>3035</v>
      </c>
      <c r="N289" s="461" t="s">
        <v>12</v>
      </c>
      <c r="O289" s="463" t="s">
        <v>32</v>
      </c>
      <c r="P289" s="437" t="s">
        <v>719</v>
      </c>
      <c r="Q289" s="438"/>
      <c r="R289" s="438"/>
      <c r="S289" s="439"/>
      <c r="T289" s="440">
        <v>6814</v>
      </c>
      <c r="U289" s="441">
        <v>3</v>
      </c>
      <c r="V289" s="441">
        <v>2</v>
      </c>
      <c r="W289" s="442"/>
      <c r="X289" s="443">
        <v>2021</v>
      </c>
      <c r="Y289" s="434">
        <v>2023</v>
      </c>
      <c r="Z289" s="444">
        <v>2021</v>
      </c>
      <c r="AA289" s="445"/>
      <c r="AB289" s="463"/>
      <c r="AC289" s="446" t="s">
        <v>705</v>
      </c>
      <c r="AD289" s="462" t="s">
        <v>3037</v>
      </c>
      <c r="AE289" s="462" t="s">
        <v>3035</v>
      </c>
      <c r="AF289" s="463" t="s">
        <v>994</v>
      </c>
      <c r="AG289" s="446"/>
      <c r="AH289" s="463"/>
      <c r="AI289" s="447">
        <v>2020</v>
      </c>
      <c r="AJ289" s="441">
        <v>11841</v>
      </c>
      <c r="AK289" s="441">
        <v>11454</v>
      </c>
      <c r="AL289" s="448">
        <v>22.95</v>
      </c>
      <c r="AM289" s="449" t="s">
        <v>2385</v>
      </c>
      <c r="AN289" s="450">
        <v>2023</v>
      </c>
      <c r="AO289" s="442">
        <v>13204</v>
      </c>
      <c r="AP289" s="451">
        <v>-11.52</v>
      </c>
      <c r="AQ289" s="442">
        <v>12773</v>
      </c>
      <c r="AR289" s="451">
        <v>-11.52</v>
      </c>
      <c r="AS289" s="452">
        <v>24.4</v>
      </c>
      <c r="AT289" s="449" t="s">
        <v>2385</v>
      </c>
      <c r="AU289" s="453">
        <v>-6.32</v>
      </c>
      <c r="AV289" s="450">
        <v>2021</v>
      </c>
      <c r="AW289" s="442">
        <v>12081</v>
      </c>
      <c r="AX289" s="451">
        <v>-2.0299999999999998</v>
      </c>
      <c r="AY289" s="442">
        <v>11974</v>
      </c>
      <c r="AZ289" s="451">
        <v>-4.54</v>
      </c>
      <c r="BA289" s="452">
        <v>23.41</v>
      </c>
      <c r="BB289" s="449" t="s">
        <v>2385</v>
      </c>
      <c r="BC289" s="453">
        <v>-2.0099999999999998</v>
      </c>
      <c r="BD289" s="450">
        <v>2022</v>
      </c>
      <c r="BE289" s="442"/>
      <c r="BF289" s="451" t="s">
        <v>207</v>
      </c>
      <c r="BG289" s="442" t="s">
        <v>207</v>
      </c>
      <c r="BH289" s="451" t="s">
        <v>207</v>
      </c>
      <c r="BI289" s="452"/>
      <c r="BJ289" s="449" t="s">
        <v>207</v>
      </c>
      <c r="BK289" s="453" t="s">
        <v>207</v>
      </c>
      <c r="BL289" s="450">
        <v>2023</v>
      </c>
      <c r="BM289" s="442"/>
      <c r="BN289" s="451" t="s">
        <v>207</v>
      </c>
      <c r="BO289" s="442" t="s">
        <v>207</v>
      </c>
      <c r="BP289" s="451" t="s">
        <v>207</v>
      </c>
      <c r="BQ289" s="452"/>
      <c r="BR289" s="449" t="s">
        <v>207</v>
      </c>
      <c r="BS289" s="453" t="s">
        <v>207</v>
      </c>
      <c r="BT289" s="454" t="s">
        <v>755</v>
      </c>
      <c r="BU289" s="465" t="s">
        <v>765</v>
      </c>
      <c r="BV289" s="455" t="s">
        <v>724</v>
      </c>
      <c r="BW289" s="456" t="s">
        <v>3038</v>
      </c>
      <c r="BX289" s="457">
        <v>2020</v>
      </c>
      <c r="BY289" s="441"/>
      <c r="BZ289" s="441"/>
      <c r="CA289" s="448"/>
      <c r="CB289" s="449"/>
      <c r="CC289" s="450">
        <v>2023</v>
      </c>
      <c r="CD289" s="442"/>
      <c r="CE289" s="451" t="s">
        <v>207</v>
      </c>
      <c r="CF289" s="442"/>
      <c r="CG289" s="451" t="s">
        <v>207</v>
      </c>
      <c r="CH289" s="452"/>
      <c r="CI289" s="449" t="s">
        <v>207</v>
      </c>
      <c r="CJ289" s="453"/>
      <c r="CK289" s="450">
        <v>2021</v>
      </c>
      <c r="CL289" s="442"/>
      <c r="CM289" s="451" t="s">
        <v>207</v>
      </c>
      <c r="CN289" s="442" t="s">
        <v>207</v>
      </c>
      <c r="CO289" s="451" t="s">
        <v>207</v>
      </c>
      <c r="CP289" s="452"/>
      <c r="CQ289" s="449" t="s">
        <v>207</v>
      </c>
      <c r="CR289" s="453" t="s">
        <v>207</v>
      </c>
      <c r="CS289" s="450">
        <v>2022</v>
      </c>
      <c r="CT289" s="442"/>
      <c r="CU289" s="451" t="s">
        <v>207</v>
      </c>
      <c r="CV289" s="442" t="s">
        <v>207</v>
      </c>
      <c r="CW289" s="451" t="s">
        <v>207</v>
      </c>
      <c r="CX289" s="452"/>
      <c r="CY289" s="449" t="s">
        <v>207</v>
      </c>
      <c r="CZ289" s="453" t="s">
        <v>207</v>
      </c>
      <c r="DA289" s="450">
        <v>2023</v>
      </c>
      <c r="DB289" s="442"/>
      <c r="DC289" s="451" t="s">
        <v>207</v>
      </c>
      <c r="DD289" s="442" t="s">
        <v>207</v>
      </c>
      <c r="DE289" s="451" t="s">
        <v>207</v>
      </c>
      <c r="DF289" s="452"/>
      <c r="DG289" s="449" t="s">
        <v>207</v>
      </c>
      <c r="DH289" s="453" t="s">
        <v>207</v>
      </c>
      <c r="DI289" s="454" t="s">
        <v>207</v>
      </c>
      <c r="DJ289" s="465" t="s">
        <v>207</v>
      </c>
      <c r="DK289" s="455" t="s">
        <v>207</v>
      </c>
      <c r="DL289" s="456"/>
    </row>
    <row r="290" spans="1:116">
      <c r="A290" s="458" t="s">
        <v>3039</v>
      </c>
      <c r="B290" s="459" t="s">
        <v>3040</v>
      </c>
      <c r="C290" s="434">
        <v>2021</v>
      </c>
      <c r="D290" s="434" t="s">
        <v>716</v>
      </c>
      <c r="E290" s="460">
        <v>1029384</v>
      </c>
      <c r="F290" s="435">
        <v>1029384</v>
      </c>
      <c r="G290" s="436">
        <v>44771</v>
      </c>
      <c r="H290" s="461" t="s">
        <v>3041</v>
      </c>
      <c r="I290" s="462" t="s">
        <v>3040</v>
      </c>
      <c r="J290" s="463" t="s">
        <v>3042</v>
      </c>
      <c r="K290" s="464" t="s">
        <v>3040</v>
      </c>
      <c r="L290" s="462" t="s">
        <v>3042</v>
      </c>
      <c r="M290" s="463" t="s">
        <v>3041</v>
      </c>
      <c r="N290" s="461" t="s">
        <v>12</v>
      </c>
      <c r="O290" s="463" t="s">
        <v>33</v>
      </c>
      <c r="P290" s="437" t="s">
        <v>719</v>
      </c>
      <c r="Q290" s="438"/>
      <c r="R290" s="438"/>
      <c r="S290" s="439"/>
      <c r="T290" s="440">
        <v>12800.941932</v>
      </c>
      <c r="U290" s="441">
        <v>3</v>
      </c>
      <c r="V290" s="441">
        <v>2</v>
      </c>
      <c r="W290" s="442"/>
      <c r="X290" s="443">
        <v>2021</v>
      </c>
      <c r="Y290" s="434">
        <v>2023</v>
      </c>
      <c r="Z290" s="444">
        <v>2021</v>
      </c>
      <c r="AA290" s="445"/>
      <c r="AB290" s="463"/>
      <c r="AC290" s="446" t="s">
        <v>705</v>
      </c>
      <c r="AD290" s="462" t="s">
        <v>3043</v>
      </c>
      <c r="AE290" s="462" t="s">
        <v>3044</v>
      </c>
      <c r="AF290" s="463" t="s">
        <v>994</v>
      </c>
      <c r="AG290" s="446"/>
      <c r="AH290" s="463"/>
      <c r="AI290" s="447">
        <v>2020</v>
      </c>
      <c r="AJ290" s="441">
        <v>27443</v>
      </c>
      <c r="AK290" s="441">
        <v>26857</v>
      </c>
      <c r="AL290" s="448"/>
      <c r="AM290" s="449"/>
      <c r="AN290" s="450">
        <v>2023</v>
      </c>
      <c r="AO290" s="442">
        <v>26400</v>
      </c>
      <c r="AP290" s="451">
        <v>3.8</v>
      </c>
      <c r="AQ290" s="442">
        <v>26000</v>
      </c>
      <c r="AR290" s="451">
        <v>3.19</v>
      </c>
      <c r="AS290" s="452"/>
      <c r="AT290" s="449"/>
      <c r="AU290" s="453">
        <v>21.6</v>
      </c>
      <c r="AV290" s="450">
        <v>2021</v>
      </c>
      <c r="AW290" s="442">
        <v>23427</v>
      </c>
      <c r="AX290" s="451">
        <v>14.63</v>
      </c>
      <c r="AY290" s="442">
        <v>23287</v>
      </c>
      <c r="AZ290" s="451">
        <v>13.29</v>
      </c>
      <c r="BA290" s="452"/>
      <c r="BB290" s="449" t="s">
        <v>207</v>
      </c>
      <c r="BC290" s="453">
        <v>16.829999999999998</v>
      </c>
      <c r="BD290" s="450">
        <v>2022</v>
      </c>
      <c r="BE290" s="442"/>
      <c r="BF290" s="451" t="s">
        <v>207</v>
      </c>
      <c r="BG290" s="442" t="s">
        <v>207</v>
      </c>
      <c r="BH290" s="451" t="s">
        <v>207</v>
      </c>
      <c r="BI290" s="452"/>
      <c r="BJ290" s="449" t="s">
        <v>207</v>
      </c>
      <c r="BK290" s="453" t="s">
        <v>207</v>
      </c>
      <c r="BL290" s="450">
        <v>2023</v>
      </c>
      <c r="BM290" s="442"/>
      <c r="BN290" s="451" t="s">
        <v>207</v>
      </c>
      <c r="BO290" s="442" t="s">
        <v>207</v>
      </c>
      <c r="BP290" s="451" t="s">
        <v>207</v>
      </c>
      <c r="BQ290" s="452"/>
      <c r="BR290" s="449" t="s">
        <v>207</v>
      </c>
      <c r="BS290" s="453" t="s">
        <v>207</v>
      </c>
      <c r="BT290" s="454" t="s">
        <v>723</v>
      </c>
      <c r="BU290" s="465" t="s">
        <v>765</v>
      </c>
      <c r="BV290" s="455" t="s">
        <v>724</v>
      </c>
      <c r="BW290" s="456" t="s">
        <v>3045</v>
      </c>
      <c r="BX290" s="457">
        <v>2020</v>
      </c>
      <c r="BY290" s="441"/>
      <c r="BZ290" s="441"/>
      <c r="CA290" s="448"/>
      <c r="CB290" s="449"/>
      <c r="CC290" s="450">
        <v>2023</v>
      </c>
      <c r="CD290" s="442"/>
      <c r="CE290" s="451" t="s">
        <v>207</v>
      </c>
      <c r="CF290" s="442"/>
      <c r="CG290" s="451" t="s">
        <v>207</v>
      </c>
      <c r="CH290" s="452"/>
      <c r="CI290" s="449" t="s">
        <v>207</v>
      </c>
      <c r="CJ290" s="453"/>
      <c r="CK290" s="450">
        <v>2021</v>
      </c>
      <c r="CL290" s="442"/>
      <c r="CM290" s="451" t="s">
        <v>207</v>
      </c>
      <c r="CN290" s="442" t="s">
        <v>207</v>
      </c>
      <c r="CO290" s="451" t="s">
        <v>207</v>
      </c>
      <c r="CP290" s="452"/>
      <c r="CQ290" s="449" t="s">
        <v>207</v>
      </c>
      <c r="CR290" s="453" t="s">
        <v>207</v>
      </c>
      <c r="CS290" s="450">
        <v>2022</v>
      </c>
      <c r="CT290" s="442"/>
      <c r="CU290" s="451" t="s">
        <v>207</v>
      </c>
      <c r="CV290" s="442" t="s">
        <v>207</v>
      </c>
      <c r="CW290" s="451" t="s">
        <v>207</v>
      </c>
      <c r="CX290" s="452"/>
      <c r="CY290" s="449" t="s">
        <v>207</v>
      </c>
      <c r="CZ290" s="453" t="s">
        <v>207</v>
      </c>
      <c r="DA290" s="450">
        <v>2023</v>
      </c>
      <c r="DB290" s="442"/>
      <c r="DC290" s="451" t="s">
        <v>207</v>
      </c>
      <c r="DD290" s="442" t="s">
        <v>207</v>
      </c>
      <c r="DE290" s="451" t="s">
        <v>207</v>
      </c>
      <c r="DF290" s="452"/>
      <c r="DG290" s="449" t="s">
        <v>207</v>
      </c>
      <c r="DH290" s="453" t="s">
        <v>207</v>
      </c>
      <c r="DI290" s="454" t="s">
        <v>207</v>
      </c>
      <c r="DJ290" s="465" t="s">
        <v>207</v>
      </c>
      <c r="DK290" s="455" t="s">
        <v>207</v>
      </c>
      <c r="DL290" s="456"/>
    </row>
    <row r="291" spans="1:116">
      <c r="A291" s="458" t="s">
        <v>3046</v>
      </c>
      <c r="B291" s="459" t="s">
        <v>3047</v>
      </c>
      <c r="C291" s="434">
        <v>2021</v>
      </c>
      <c r="D291" s="434" t="s">
        <v>716</v>
      </c>
      <c r="E291" s="460">
        <v>1069385</v>
      </c>
      <c r="F291" s="435">
        <v>1069385</v>
      </c>
      <c r="G291" s="436">
        <v>44767</v>
      </c>
      <c r="H291" s="461" t="s">
        <v>3048</v>
      </c>
      <c r="I291" s="462" t="s">
        <v>3049</v>
      </c>
      <c r="J291" s="463" t="s">
        <v>3050</v>
      </c>
      <c r="K291" s="464" t="s">
        <v>3049</v>
      </c>
      <c r="L291" s="462" t="s">
        <v>3051</v>
      </c>
      <c r="M291" s="463" t="s">
        <v>3048</v>
      </c>
      <c r="N291" s="461" t="s">
        <v>77</v>
      </c>
      <c r="O291" s="463" t="s">
        <v>79</v>
      </c>
      <c r="P291" s="437" t="s">
        <v>719</v>
      </c>
      <c r="Q291" s="438"/>
      <c r="R291" s="438"/>
      <c r="S291" s="439"/>
      <c r="T291" s="440">
        <v>1621.7427860985599</v>
      </c>
      <c r="U291" s="441">
        <v>1</v>
      </c>
      <c r="V291" s="441">
        <v>1</v>
      </c>
      <c r="W291" s="442"/>
      <c r="X291" s="443">
        <v>2021</v>
      </c>
      <c r="Y291" s="434">
        <v>2023</v>
      </c>
      <c r="Z291" s="444">
        <v>2021</v>
      </c>
      <c r="AA291" s="445"/>
      <c r="AB291" s="463"/>
      <c r="AC291" s="446" t="s">
        <v>705</v>
      </c>
      <c r="AD291" s="462" t="s">
        <v>3052</v>
      </c>
      <c r="AE291" s="462" t="s">
        <v>3053</v>
      </c>
      <c r="AF291" s="463" t="s">
        <v>3054</v>
      </c>
      <c r="AG291" s="446"/>
      <c r="AH291" s="463"/>
      <c r="AI291" s="447">
        <v>2020</v>
      </c>
      <c r="AJ291" s="441">
        <v>2830</v>
      </c>
      <c r="AK291" s="441">
        <v>2771</v>
      </c>
      <c r="AL291" s="448"/>
      <c r="AM291" s="449"/>
      <c r="AN291" s="450">
        <v>2023</v>
      </c>
      <c r="AO291" s="442">
        <v>2745.1</v>
      </c>
      <c r="AP291" s="451">
        <v>3</v>
      </c>
      <c r="AQ291" s="442">
        <v>2687.87</v>
      </c>
      <c r="AR291" s="451">
        <v>3</v>
      </c>
      <c r="AS291" s="452"/>
      <c r="AT291" s="449"/>
      <c r="AU291" s="453"/>
      <c r="AV291" s="450">
        <v>2021</v>
      </c>
      <c r="AW291" s="442">
        <v>2779</v>
      </c>
      <c r="AX291" s="451">
        <v>1.8</v>
      </c>
      <c r="AY291" s="442">
        <v>2763</v>
      </c>
      <c r="AZ291" s="451">
        <v>0.28000000000000003</v>
      </c>
      <c r="BA291" s="452" t="s">
        <v>207</v>
      </c>
      <c r="BB291" s="449" t="s">
        <v>207</v>
      </c>
      <c r="BC291" s="453" t="s">
        <v>207</v>
      </c>
      <c r="BD291" s="450">
        <v>2022</v>
      </c>
      <c r="BE291" s="442"/>
      <c r="BF291" s="451" t="s">
        <v>207</v>
      </c>
      <c r="BG291" s="442" t="s">
        <v>207</v>
      </c>
      <c r="BH291" s="451" t="s">
        <v>207</v>
      </c>
      <c r="BI291" s="452"/>
      <c r="BJ291" s="449" t="s">
        <v>207</v>
      </c>
      <c r="BK291" s="453" t="s">
        <v>207</v>
      </c>
      <c r="BL291" s="450">
        <v>2023</v>
      </c>
      <c r="BM291" s="442"/>
      <c r="BN291" s="451" t="s">
        <v>207</v>
      </c>
      <c r="BO291" s="442" t="s">
        <v>207</v>
      </c>
      <c r="BP291" s="451" t="s">
        <v>207</v>
      </c>
      <c r="BQ291" s="452"/>
      <c r="BR291" s="449" t="s">
        <v>207</v>
      </c>
      <c r="BS291" s="453" t="s">
        <v>207</v>
      </c>
      <c r="BT291" s="454" t="s">
        <v>723</v>
      </c>
      <c r="BU291" s="465" t="s">
        <v>765</v>
      </c>
      <c r="BV291" s="455" t="s">
        <v>733</v>
      </c>
      <c r="BW291" s="456" t="s">
        <v>3055</v>
      </c>
      <c r="BX291" s="457">
        <v>2020</v>
      </c>
      <c r="BY291" s="441"/>
      <c r="BZ291" s="441"/>
      <c r="CA291" s="448"/>
      <c r="CB291" s="449"/>
      <c r="CC291" s="450">
        <v>2023</v>
      </c>
      <c r="CD291" s="442"/>
      <c r="CE291" s="451" t="s">
        <v>207</v>
      </c>
      <c r="CF291" s="442"/>
      <c r="CG291" s="451" t="s">
        <v>207</v>
      </c>
      <c r="CH291" s="452"/>
      <c r="CI291" s="449" t="s">
        <v>207</v>
      </c>
      <c r="CJ291" s="453"/>
      <c r="CK291" s="450">
        <v>2021</v>
      </c>
      <c r="CL291" s="442"/>
      <c r="CM291" s="451" t="s">
        <v>207</v>
      </c>
      <c r="CN291" s="442" t="s">
        <v>207</v>
      </c>
      <c r="CO291" s="451" t="s">
        <v>207</v>
      </c>
      <c r="CP291" s="452"/>
      <c r="CQ291" s="449" t="s">
        <v>207</v>
      </c>
      <c r="CR291" s="453" t="s">
        <v>207</v>
      </c>
      <c r="CS291" s="450">
        <v>2022</v>
      </c>
      <c r="CT291" s="442"/>
      <c r="CU291" s="451" t="s">
        <v>207</v>
      </c>
      <c r="CV291" s="442" t="s">
        <v>207</v>
      </c>
      <c r="CW291" s="451" t="s">
        <v>207</v>
      </c>
      <c r="CX291" s="452"/>
      <c r="CY291" s="449" t="s">
        <v>207</v>
      </c>
      <c r="CZ291" s="453" t="s">
        <v>207</v>
      </c>
      <c r="DA291" s="450">
        <v>2023</v>
      </c>
      <c r="DB291" s="442"/>
      <c r="DC291" s="451" t="s">
        <v>207</v>
      </c>
      <c r="DD291" s="442" t="s">
        <v>207</v>
      </c>
      <c r="DE291" s="451" t="s">
        <v>207</v>
      </c>
      <c r="DF291" s="452"/>
      <c r="DG291" s="449" t="s">
        <v>207</v>
      </c>
      <c r="DH291" s="453" t="s">
        <v>207</v>
      </c>
      <c r="DI291" s="454" t="s">
        <v>207</v>
      </c>
      <c r="DJ291" s="465" t="s">
        <v>207</v>
      </c>
      <c r="DK291" s="455" t="s">
        <v>207</v>
      </c>
      <c r="DL291" s="456"/>
    </row>
    <row r="292" spans="1:116">
      <c r="A292" s="458" t="s">
        <v>3056</v>
      </c>
      <c r="B292" s="459" t="s">
        <v>3057</v>
      </c>
      <c r="C292" s="434">
        <v>2021</v>
      </c>
      <c r="D292" s="434" t="s">
        <v>716</v>
      </c>
      <c r="E292" s="460">
        <v>1056386</v>
      </c>
      <c r="F292" s="435">
        <v>1056386</v>
      </c>
      <c r="G292" s="436">
        <v>44740</v>
      </c>
      <c r="H292" s="461" t="s">
        <v>1264</v>
      </c>
      <c r="I292" s="462" t="s">
        <v>3058</v>
      </c>
      <c r="J292" s="463" t="s">
        <v>3059</v>
      </c>
      <c r="K292" s="464" t="s">
        <v>3057</v>
      </c>
      <c r="L292" s="462" t="s">
        <v>1266</v>
      </c>
      <c r="M292" s="463" t="s">
        <v>1267</v>
      </c>
      <c r="N292" s="461" t="s">
        <v>57</v>
      </c>
      <c r="O292" s="463" t="s">
        <v>64</v>
      </c>
      <c r="P292" s="437" t="s">
        <v>719</v>
      </c>
      <c r="Q292" s="438"/>
      <c r="R292" s="438"/>
      <c r="S292" s="439"/>
      <c r="T292" s="440">
        <v>4005.7945577100004</v>
      </c>
      <c r="U292" s="441">
        <v>2</v>
      </c>
      <c r="V292" s="441">
        <v>2</v>
      </c>
      <c r="W292" s="442"/>
      <c r="X292" s="443">
        <v>2021</v>
      </c>
      <c r="Y292" s="434">
        <v>2023</v>
      </c>
      <c r="Z292" s="444">
        <v>2021</v>
      </c>
      <c r="AA292" s="445"/>
      <c r="AB292" s="463"/>
      <c r="AC292" s="446" t="s">
        <v>705</v>
      </c>
      <c r="AD292" s="462" t="s">
        <v>3060</v>
      </c>
      <c r="AE292" s="462" t="s">
        <v>3061</v>
      </c>
      <c r="AF292" s="463" t="s">
        <v>1270</v>
      </c>
      <c r="AG292" s="446"/>
      <c r="AH292" s="463"/>
      <c r="AI292" s="447">
        <v>2020</v>
      </c>
      <c r="AJ292" s="441">
        <v>7269</v>
      </c>
      <c r="AK292" s="441">
        <v>7056</v>
      </c>
      <c r="AL292" s="448">
        <v>64.91</v>
      </c>
      <c r="AM292" s="449" t="s">
        <v>764</v>
      </c>
      <c r="AN292" s="450">
        <v>2023</v>
      </c>
      <c r="AO292" s="442">
        <v>7051</v>
      </c>
      <c r="AP292" s="451">
        <v>2.99</v>
      </c>
      <c r="AQ292" s="442">
        <v>6844</v>
      </c>
      <c r="AR292" s="451">
        <v>3</v>
      </c>
      <c r="AS292" s="452">
        <v>62.96</v>
      </c>
      <c r="AT292" s="449" t="s">
        <v>764</v>
      </c>
      <c r="AU292" s="453">
        <v>3</v>
      </c>
      <c r="AV292" s="450">
        <v>2021</v>
      </c>
      <c r="AW292" s="442">
        <v>7026</v>
      </c>
      <c r="AX292" s="451">
        <v>3.34</v>
      </c>
      <c r="AY292" s="442">
        <v>631</v>
      </c>
      <c r="AZ292" s="451">
        <v>91.05</v>
      </c>
      <c r="BA292" s="452">
        <v>62.74</v>
      </c>
      <c r="BB292" s="449" t="s">
        <v>764</v>
      </c>
      <c r="BC292" s="453">
        <v>3.34</v>
      </c>
      <c r="BD292" s="450">
        <v>2022</v>
      </c>
      <c r="BE292" s="442"/>
      <c r="BF292" s="451" t="s">
        <v>207</v>
      </c>
      <c r="BG292" s="442" t="s">
        <v>207</v>
      </c>
      <c r="BH292" s="451" t="s">
        <v>207</v>
      </c>
      <c r="BI292" s="452"/>
      <c r="BJ292" s="449" t="s">
        <v>207</v>
      </c>
      <c r="BK292" s="453" t="s">
        <v>207</v>
      </c>
      <c r="BL292" s="450">
        <v>2023</v>
      </c>
      <c r="BM292" s="442"/>
      <c r="BN292" s="451" t="s">
        <v>207</v>
      </c>
      <c r="BO292" s="442" t="s">
        <v>207</v>
      </c>
      <c r="BP292" s="451" t="s">
        <v>207</v>
      </c>
      <c r="BQ292" s="452"/>
      <c r="BR292" s="449" t="s">
        <v>207</v>
      </c>
      <c r="BS292" s="453" t="s">
        <v>207</v>
      </c>
      <c r="BT292" s="454" t="s">
        <v>723</v>
      </c>
      <c r="BU292" s="465" t="s">
        <v>711</v>
      </c>
      <c r="BV292" s="455" t="s">
        <v>724</v>
      </c>
      <c r="BW292" s="456"/>
      <c r="BX292" s="457">
        <v>2020</v>
      </c>
      <c r="BY292" s="441"/>
      <c r="BZ292" s="441"/>
      <c r="CA292" s="448"/>
      <c r="CB292" s="449"/>
      <c r="CC292" s="450">
        <v>2023</v>
      </c>
      <c r="CD292" s="442"/>
      <c r="CE292" s="451" t="s">
        <v>207</v>
      </c>
      <c r="CF292" s="442"/>
      <c r="CG292" s="451" t="s">
        <v>207</v>
      </c>
      <c r="CH292" s="452"/>
      <c r="CI292" s="449" t="s">
        <v>207</v>
      </c>
      <c r="CJ292" s="453"/>
      <c r="CK292" s="450">
        <v>2021</v>
      </c>
      <c r="CL292" s="442"/>
      <c r="CM292" s="451" t="s">
        <v>207</v>
      </c>
      <c r="CN292" s="442" t="s">
        <v>207</v>
      </c>
      <c r="CO292" s="451" t="s">
        <v>207</v>
      </c>
      <c r="CP292" s="452"/>
      <c r="CQ292" s="449" t="s">
        <v>207</v>
      </c>
      <c r="CR292" s="453" t="s">
        <v>207</v>
      </c>
      <c r="CS292" s="450">
        <v>2022</v>
      </c>
      <c r="CT292" s="442"/>
      <c r="CU292" s="451" t="s">
        <v>207</v>
      </c>
      <c r="CV292" s="442" t="s">
        <v>207</v>
      </c>
      <c r="CW292" s="451" t="s">
        <v>207</v>
      </c>
      <c r="CX292" s="452"/>
      <c r="CY292" s="449" t="s">
        <v>207</v>
      </c>
      <c r="CZ292" s="453" t="s">
        <v>207</v>
      </c>
      <c r="DA292" s="450">
        <v>2023</v>
      </c>
      <c r="DB292" s="442"/>
      <c r="DC292" s="451" t="s">
        <v>207</v>
      </c>
      <c r="DD292" s="442" t="s">
        <v>207</v>
      </c>
      <c r="DE292" s="451" t="s">
        <v>207</v>
      </c>
      <c r="DF292" s="452"/>
      <c r="DG292" s="449" t="s">
        <v>207</v>
      </c>
      <c r="DH292" s="453" t="s">
        <v>207</v>
      </c>
      <c r="DI292" s="454" t="s">
        <v>207</v>
      </c>
      <c r="DJ292" s="465" t="s">
        <v>207</v>
      </c>
      <c r="DK292" s="455" t="s">
        <v>207</v>
      </c>
      <c r="DL292" s="456"/>
    </row>
    <row r="293" spans="1:116">
      <c r="A293" s="458" t="s">
        <v>3062</v>
      </c>
      <c r="B293" s="459" t="s">
        <v>3063</v>
      </c>
      <c r="C293" s="434">
        <v>2021</v>
      </c>
      <c r="D293" s="434" t="s">
        <v>716</v>
      </c>
      <c r="E293" s="460">
        <v>1029387</v>
      </c>
      <c r="F293" s="435">
        <v>1029387</v>
      </c>
      <c r="G293" s="436"/>
      <c r="H293" s="461" t="s">
        <v>3064</v>
      </c>
      <c r="I293" s="462" t="s">
        <v>3063</v>
      </c>
      <c r="J293" s="463" t="s">
        <v>3065</v>
      </c>
      <c r="K293" s="464" t="s">
        <v>3063</v>
      </c>
      <c r="L293" s="462" t="s">
        <v>3065</v>
      </c>
      <c r="M293" s="463" t="s">
        <v>3066</v>
      </c>
      <c r="N293" s="461" t="s">
        <v>12</v>
      </c>
      <c r="O293" s="463" t="s">
        <v>33</v>
      </c>
      <c r="P293" s="437" t="s">
        <v>719</v>
      </c>
      <c r="Q293" s="438"/>
      <c r="R293" s="438"/>
      <c r="S293" s="439"/>
      <c r="T293" s="440">
        <v>5799.5894058899994</v>
      </c>
      <c r="U293" s="441">
        <v>1</v>
      </c>
      <c r="V293" s="441">
        <v>1</v>
      </c>
      <c r="W293" s="442"/>
      <c r="X293" s="443">
        <v>2021</v>
      </c>
      <c r="Y293" s="434">
        <v>2023</v>
      </c>
      <c r="Z293" s="444">
        <v>2021</v>
      </c>
      <c r="AA293" s="445"/>
      <c r="AB293" s="463"/>
      <c r="AC293" s="446" t="s">
        <v>705</v>
      </c>
      <c r="AD293" s="462" t="s">
        <v>3067</v>
      </c>
      <c r="AE293" s="462" t="s">
        <v>3068</v>
      </c>
      <c r="AF293" s="463" t="s">
        <v>3069</v>
      </c>
      <c r="AG293" s="446"/>
      <c r="AH293" s="463"/>
      <c r="AI293" s="447">
        <v>2020</v>
      </c>
      <c r="AJ293" s="441">
        <v>11019</v>
      </c>
      <c r="AK293" s="441">
        <v>10722</v>
      </c>
      <c r="AL293" s="448">
        <v>1.55</v>
      </c>
      <c r="AM293" s="449" t="s">
        <v>3070</v>
      </c>
      <c r="AN293" s="450">
        <v>2023</v>
      </c>
      <c r="AO293" s="442">
        <v>10688</v>
      </c>
      <c r="AP293" s="451">
        <v>3</v>
      </c>
      <c r="AQ293" s="442">
        <v>10400</v>
      </c>
      <c r="AR293" s="451">
        <v>3</v>
      </c>
      <c r="AS293" s="452">
        <v>1.5029999999999999</v>
      </c>
      <c r="AT293" s="449" t="s">
        <v>3070</v>
      </c>
      <c r="AU293" s="453">
        <v>3.03</v>
      </c>
      <c r="AV293" s="450">
        <v>2021</v>
      </c>
      <c r="AW293" s="442">
        <v>10555</v>
      </c>
      <c r="AX293" s="451">
        <v>4.21</v>
      </c>
      <c r="AY293" s="442">
        <v>1685</v>
      </c>
      <c r="AZ293" s="451">
        <v>84.28</v>
      </c>
      <c r="BA293" s="452">
        <v>1.46</v>
      </c>
      <c r="BB293" s="449" t="s">
        <v>3070</v>
      </c>
      <c r="BC293" s="453">
        <v>5.8</v>
      </c>
      <c r="BD293" s="450">
        <v>2022</v>
      </c>
      <c r="BE293" s="442"/>
      <c r="BF293" s="451" t="s">
        <v>207</v>
      </c>
      <c r="BG293" s="442" t="s">
        <v>207</v>
      </c>
      <c r="BH293" s="451" t="s">
        <v>207</v>
      </c>
      <c r="BI293" s="452"/>
      <c r="BJ293" s="449" t="s">
        <v>207</v>
      </c>
      <c r="BK293" s="453" t="s">
        <v>207</v>
      </c>
      <c r="BL293" s="450">
        <v>2023</v>
      </c>
      <c r="BM293" s="442"/>
      <c r="BN293" s="451" t="s">
        <v>207</v>
      </c>
      <c r="BO293" s="442" t="s">
        <v>207</v>
      </c>
      <c r="BP293" s="451" t="s">
        <v>207</v>
      </c>
      <c r="BQ293" s="452"/>
      <c r="BR293" s="449" t="s">
        <v>207</v>
      </c>
      <c r="BS293" s="453" t="s">
        <v>207</v>
      </c>
      <c r="BT293" s="454" t="s">
        <v>755</v>
      </c>
      <c r="BU293" s="465" t="s">
        <v>765</v>
      </c>
      <c r="BV293" s="455" t="s">
        <v>712</v>
      </c>
      <c r="BW293" s="456" t="s">
        <v>3071</v>
      </c>
      <c r="BX293" s="457">
        <v>2020</v>
      </c>
      <c r="BY293" s="441"/>
      <c r="BZ293" s="441"/>
      <c r="CA293" s="448"/>
      <c r="CB293" s="449"/>
      <c r="CC293" s="450">
        <v>2023</v>
      </c>
      <c r="CD293" s="442"/>
      <c r="CE293" s="451" t="s">
        <v>207</v>
      </c>
      <c r="CF293" s="442"/>
      <c r="CG293" s="451" t="s">
        <v>207</v>
      </c>
      <c r="CH293" s="452"/>
      <c r="CI293" s="449" t="s">
        <v>207</v>
      </c>
      <c r="CJ293" s="453"/>
      <c r="CK293" s="450">
        <v>2021</v>
      </c>
      <c r="CL293" s="442"/>
      <c r="CM293" s="451" t="s">
        <v>207</v>
      </c>
      <c r="CN293" s="442" t="s">
        <v>207</v>
      </c>
      <c r="CO293" s="451" t="s">
        <v>207</v>
      </c>
      <c r="CP293" s="452"/>
      <c r="CQ293" s="449" t="s">
        <v>207</v>
      </c>
      <c r="CR293" s="453" t="s">
        <v>207</v>
      </c>
      <c r="CS293" s="450">
        <v>2022</v>
      </c>
      <c r="CT293" s="442"/>
      <c r="CU293" s="451" t="s">
        <v>207</v>
      </c>
      <c r="CV293" s="442" t="s">
        <v>207</v>
      </c>
      <c r="CW293" s="451" t="s">
        <v>207</v>
      </c>
      <c r="CX293" s="452"/>
      <c r="CY293" s="449" t="s">
        <v>207</v>
      </c>
      <c r="CZ293" s="453" t="s">
        <v>207</v>
      </c>
      <c r="DA293" s="450">
        <v>2023</v>
      </c>
      <c r="DB293" s="442"/>
      <c r="DC293" s="451" t="s">
        <v>207</v>
      </c>
      <c r="DD293" s="442" t="s">
        <v>207</v>
      </c>
      <c r="DE293" s="451" t="s">
        <v>207</v>
      </c>
      <c r="DF293" s="452"/>
      <c r="DG293" s="449" t="s">
        <v>207</v>
      </c>
      <c r="DH293" s="453" t="s">
        <v>207</v>
      </c>
      <c r="DI293" s="454" t="s">
        <v>207</v>
      </c>
      <c r="DJ293" s="465" t="s">
        <v>207</v>
      </c>
      <c r="DK293" s="455" t="s">
        <v>207</v>
      </c>
      <c r="DL293" s="456"/>
    </row>
    <row r="294" spans="1:116">
      <c r="A294" s="458" t="s">
        <v>3072</v>
      </c>
      <c r="B294" s="459" t="s">
        <v>3073</v>
      </c>
      <c r="C294" s="434">
        <v>2019</v>
      </c>
      <c r="D294" s="434" t="s">
        <v>716</v>
      </c>
      <c r="E294" s="460">
        <v>1069388</v>
      </c>
      <c r="F294" s="435">
        <v>1069388</v>
      </c>
      <c r="G294" s="436">
        <v>44763</v>
      </c>
      <c r="H294" s="461" t="s">
        <v>3074</v>
      </c>
      <c r="I294" s="462" t="s">
        <v>3075</v>
      </c>
      <c r="J294" s="463" t="s">
        <v>3076</v>
      </c>
      <c r="K294" s="464" t="s">
        <v>3077</v>
      </c>
      <c r="L294" s="462" t="s">
        <v>3078</v>
      </c>
      <c r="M294" s="463" t="s">
        <v>3074</v>
      </c>
      <c r="N294" s="461" t="s">
        <v>77</v>
      </c>
      <c r="O294" s="463" t="s">
        <v>79</v>
      </c>
      <c r="P294" s="437" t="s">
        <v>719</v>
      </c>
      <c r="Q294" s="438"/>
      <c r="R294" s="438"/>
      <c r="S294" s="439"/>
      <c r="T294" s="440">
        <v>1829.80566</v>
      </c>
      <c r="U294" s="441">
        <v>1</v>
      </c>
      <c r="V294" s="441">
        <v>1</v>
      </c>
      <c r="W294" s="442"/>
      <c r="X294" s="443">
        <v>2019</v>
      </c>
      <c r="Y294" s="434">
        <v>2021</v>
      </c>
      <c r="Z294" s="444">
        <v>2021</v>
      </c>
      <c r="AA294" s="445"/>
      <c r="AB294" s="463"/>
      <c r="AC294" s="446" t="s">
        <v>705</v>
      </c>
      <c r="AD294" s="462" t="s">
        <v>3075</v>
      </c>
      <c r="AE294" s="462" t="s">
        <v>3074</v>
      </c>
      <c r="AF294" s="463" t="s">
        <v>812</v>
      </c>
      <c r="AG294" s="446"/>
      <c r="AH294" s="463"/>
      <c r="AI294" s="447">
        <v>2018</v>
      </c>
      <c r="AJ294" s="441">
        <v>4240</v>
      </c>
      <c r="AK294" s="441">
        <v>4157</v>
      </c>
      <c r="AL294" s="448">
        <v>46.49</v>
      </c>
      <c r="AM294" s="449" t="s">
        <v>3079</v>
      </c>
      <c r="AN294" s="450">
        <v>2021</v>
      </c>
      <c r="AO294" s="442">
        <v>4112</v>
      </c>
      <c r="AP294" s="451">
        <v>3.01</v>
      </c>
      <c r="AQ294" s="442">
        <v>4032</v>
      </c>
      <c r="AR294" s="451">
        <v>3</v>
      </c>
      <c r="AS294" s="452">
        <v>45.09</v>
      </c>
      <c r="AT294" s="449" t="s">
        <v>3079</v>
      </c>
      <c r="AU294" s="453">
        <v>3.01</v>
      </c>
      <c r="AV294" s="450">
        <v>2019</v>
      </c>
      <c r="AW294" s="442">
        <v>3891</v>
      </c>
      <c r="AX294" s="451">
        <v>8.23</v>
      </c>
      <c r="AY294" s="442">
        <v>3734</v>
      </c>
      <c r="AZ294" s="451">
        <v>10.17</v>
      </c>
      <c r="BA294" s="452">
        <v>42.66</v>
      </c>
      <c r="BB294" s="449" t="s">
        <v>3079</v>
      </c>
      <c r="BC294" s="453">
        <v>8.23</v>
      </c>
      <c r="BD294" s="450">
        <v>2020</v>
      </c>
      <c r="BE294" s="442">
        <v>3859</v>
      </c>
      <c r="BF294" s="451">
        <v>8.98</v>
      </c>
      <c r="BG294" s="442">
        <v>3576</v>
      </c>
      <c r="BH294" s="451">
        <v>13.97</v>
      </c>
      <c r="BI294" s="452">
        <v>38.630000000000003</v>
      </c>
      <c r="BJ294" s="449" t="s">
        <v>3079</v>
      </c>
      <c r="BK294" s="453">
        <v>16.899999999999999</v>
      </c>
      <c r="BL294" s="450">
        <v>2021</v>
      </c>
      <c r="BM294" s="442">
        <v>3656</v>
      </c>
      <c r="BN294" s="451">
        <v>13.77</v>
      </c>
      <c r="BO294" s="442">
        <v>3645</v>
      </c>
      <c r="BP294" s="451">
        <v>12.31</v>
      </c>
      <c r="BQ294" s="452">
        <v>37</v>
      </c>
      <c r="BR294" s="449" t="s">
        <v>3079</v>
      </c>
      <c r="BS294" s="453">
        <v>20.41</v>
      </c>
      <c r="BT294" s="454" t="s">
        <v>723</v>
      </c>
      <c r="BU294" s="465" t="s">
        <v>765</v>
      </c>
      <c r="BV294" s="455" t="s">
        <v>724</v>
      </c>
      <c r="BW294" s="456"/>
      <c r="BX294" s="457">
        <v>2018</v>
      </c>
      <c r="BY294" s="441"/>
      <c r="BZ294" s="441"/>
      <c r="CA294" s="448"/>
      <c r="CB294" s="449"/>
      <c r="CC294" s="450">
        <v>2021</v>
      </c>
      <c r="CD294" s="442"/>
      <c r="CE294" s="451" t="s">
        <v>207</v>
      </c>
      <c r="CF294" s="442"/>
      <c r="CG294" s="451" t="s">
        <v>207</v>
      </c>
      <c r="CH294" s="452"/>
      <c r="CI294" s="449" t="s">
        <v>207</v>
      </c>
      <c r="CJ294" s="453"/>
      <c r="CK294" s="450">
        <v>2019</v>
      </c>
      <c r="CL294" s="442"/>
      <c r="CM294" s="451" t="s">
        <v>207</v>
      </c>
      <c r="CN294" s="442" t="s">
        <v>207</v>
      </c>
      <c r="CO294" s="451" t="s">
        <v>207</v>
      </c>
      <c r="CP294" s="452"/>
      <c r="CQ294" s="449" t="s">
        <v>207</v>
      </c>
      <c r="CR294" s="453" t="s">
        <v>207</v>
      </c>
      <c r="CS294" s="450">
        <v>2020</v>
      </c>
      <c r="CT294" s="442"/>
      <c r="CU294" s="451" t="s">
        <v>207</v>
      </c>
      <c r="CV294" s="442" t="s">
        <v>207</v>
      </c>
      <c r="CW294" s="451" t="s">
        <v>207</v>
      </c>
      <c r="CX294" s="452"/>
      <c r="CY294" s="449" t="s">
        <v>207</v>
      </c>
      <c r="CZ294" s="453" t="s">
        <v>207</v>
      </c>
      <c r="DA294" s="450">
        <v>2021</v>
      </c>
      <c r="DB294" s="442"/>
      <c r="DC294" s="451" t="s">
        <v>207</v>
      </c>
      <c r="DD294" s="442" t="s">
        <v>207</v>
      </c>
      <c r="DE294" s="451" t="s">
        <v>207</v>
      </c>
      <c r="DF294" s="452"/>
      <c r="DG294" s="449" t="s">
        <v>207</v>
      </c>
      <c r="DH294" s="453" t="s">
        <v>207</v>
      </c>
      <c r="DI294" s="454" t="s">
        <v>207</v>
      </c>
      <c r="DJ294" s="465" t="s">
        <v>207</v>
      </c>
      <c r="DK294" s="455" t="s">
        <v>207</v>
      </c>
      <c r="DL294" s="456"/>
    </row>
    <row r="295" spans="1:116">
      <c r="A295" s="458" t="s">
        <v>3080</v>
      </c>
      <c r="B295" s="459" t="s">
        <v>3081</v>
      </c>
      <c r="C295" s="434">
        <v>2019</v>
      </c>
      <c r="D295" s="434" t="s">
        <v>750</v>
      </c>
      <c r="E295" s="460">
        <v>3043389</v>
      </c>
      <c r="F295" s="435">
        <v>3043389</v>
      </c>
      <c r="G295" s="436">
        <v>44788</v>
      </c>
      <c r="H295" s="461" t="s">
        <v>3082</v>
      </c>
      <c r="I295" s="462" t="s">
        <v>3081</v>
      </c>
      <c r="J295" s="463" t="s">
        <v>3083</v>
      </c>
      <c r="K295" s="464" t="s">
        <v>3081</v>
      </c>
      <c r="L295" s="462" t="s">
        <v>3083</v>
      </c>
      <c r="M295" s="463" t="s">
        <v>3082</v>
      </c>
      <c r="N295" s="461" t="s">
        <v>48</v>
      </c>
      <c r="O295" s="463" t="s">
        <v>50</v>
      </c>
      <c r="P295" s="437"/>
      <c r="Q295" s="438"/>
      <c r="R295" s="438" t="s">
        <v>753</v>
      </c>
      <c r="S295" s="439"/>
      <c r="T295" s="440"/>
      <c r="U295" s="441"/>
      <c r="V295" s="441"/>
      <c r="W295" s="442">
        <v>109</v>
      </c>
      <c r="X295" s="443">
        <v>2019</v>
      </c>
      <c r="Y295" s="434">
        <v>2021</v>
      </c>
      <c r="Z295" s="444">
        <v>2021</v>
      </c>
      <c r="AA295" s="445"/>
      <c r="AB295" s="463"/>
      <c r="AC295" s="446" t="s">
        <v>705</v>
      </c>
      <c r="AD295" s="462" t="s">
        <v>3084</v>
      </c>
      <c r="AE295" s="462" t="s">
        <v>3085</v>
      </c>
      <c r="AF295" s="463" t="s">
        <v>1011</v>
      </c>
      <c r="AG295" s="446"/>
      <c r="AH295" s="463"/>
      <c r="AI295" s="447">
        <v>2018</v>
      </c>
      <c r="AJ295" s="441"/>
      <c r="AK295" s="441"/>
      <c r="AL295" s="448"/>
      <c r="AM295" s="449"/>
      <c r="AN295" s="450">
        <v>2021</v>
      </c>
      <c r="AO295" s="442"/>
      <c r="AP295" s="451" t="s">
        <v>207</v>
      </c>
      <c r="AQ295" s="442"/>
      <c r="AR295" s="451" t="s">
        <v>207</v>
      </c>
      <c r="AS295" s="452"/>
      <c r="AT295" s="449"/>
      <c r="AU295" s="453"/>
      <c r="AV295" s="450">
        <v>2019</v>
      </c>
      <c r="AW295" s="442"/>
      <c r="AX295" s="451" t="s">
        <v>207</v>
      </c>
      <c r="AY295" s="442" t="s">
        <v>207</v>
      </c>
      <c r="AZ295" s="451" t="s">
        <v>207</v>
      </c>
      <c r="BA295" s="452"/>
      <c r="BB295" s="449" t="s">
        <v>207</v>
      </c>
      <c r="BC295" s="453" t="s">
        <v>207</v>
      </c>
      <c r="BD295" s="450">
        <v>2020</v>
      </c>
      <c r="BE295" s="442"/>
      <c r="BF295" s="451" t="s">
        <v>207</v>
      </c>
      <c r="BG295" s="442" t="s">
        <v>207</v>
      </c>
      <c r="BH295" s="451" t="s">
        <v>207</v>
      </c>
      <c r="BI295" s="452"/>
      <c r="BJ295" s="449" t="s">
        <v>207</v>
      </c>
      <c r="BK295" s="453" t="s">
        <v>207</v>
      </c>
      <c r="BL295" s="450">
        <v>2021</v>
      </c>
      <c r="BM295" s="442"/>
      <c r="BN295" s="451" t="s">
        <v>207</v>
      </c>
      <c r="BO295" s="442" t="s">
        <v>207</v>
      </c>
      <c r="BP295" s="451" t="s">
        <v>207</v>
      </c>
      <c r="BQ295" s="452"/>
      <c r="BR295" s="449" t="s">
        <v>207</v>
      </c>
      <c r="BS295" s="453" t="s">
        <v>207</v>
      </c>
      <c r="BT295" s="454" t="s">
        <v>207</v>
      </c>
      <c r="BU295" s="465" t="s">
        <v>207</v>
      </c>
      <c r="BV295" s="455" t="s">
        <v>207</v>
      </c>
      <c r="BW295" s="456"/>
      <c r="BX295" s="457">
        <v>2018</v>
      </c>
      <c r="BY295" s="441">
        <v>1112</v>
      </c>
      <c r="BZ295" s="441">
        <v>1112</v>
      </c>
      <c r="CA295" s="448"/>
      <c r="CB295" s="449"/>
      <c r="CC295" s="450">
        <v>2021</v>
      </c>
      <c r="CD295" s="442">
        <v>1108.664</v>
      </c>
      <c r="CE295" s="451">
        <v>0.3</v>
      </c>
      <c r="CF295" s="442">
        <v>1108.664</v>
      </c>
      <c r="CG295" s="451">
        <v>0.3</v>
      </c>
      <c r="CH295" s="452"/>
      <c r="CI295" s="449" t="s">
        <v>207</v>
      </c>
      <c r="CJ295" s="453"/>
      <c r="CK295" s="450">
        <v>2019</v>
      </c>
      <c r="CL295" s="442">
        <v>984</v>
      </c>
      <c r="CM295" s="451">
        <v>11.51</v>
      </c>
      <c r="CN295" s="442">
        <v>984</v>
      </c>
      <c r="CO295" s="451">
        <v>11.51</v>
      </c>
      <c r="CP295" s="452"/>
      <c r="CQ295" s="449" t="s">
        <v>207</v>
      </c>
      <c r="CR295" s="453" t="s">
        <v>207</v>
      </c>
      <c r="CS295" s="450">
        <v>2020</v>
      </c>
      <c r="CT295" s="442">
        <v>622</v>
      </c>
      <c r="CU295" s="451">
        <v>44.06</v>
      </c>
      <c r="CV295" s="442">
        <v>622</v>
      </c>
      <c r="CW295" s="451">
        <v>44.06</v>
      </c>
      <c r="CX295" s="452"/>
      <c r="CY295" s="449" t="s">
        <v>207</v>
      </c>
      <c r="CZ295" s="453" t="s">
        <v>207</v>
      </c>
      <c r="DA295" s="450">
        <v>2021</v>
      </c>
      <c r="DB295" s="442">
        <v>1173</v>
      </c>
      <c r="DC295" s="451">
        <v>-5.49</v>
      </c>
      <c r="DD295" s="442">
        <v>1173</v>
      </c>
      <c r="DE295" s="451">
        <v>-5.49</v>
      </c>
      <c r="DF295" s="452"/>
      <c r="DG295" s="449" t="s">
        <v>207</v>
      </c>
      <c r="DH295" s="453" t="s">
        <v>207</v>
      </c>
      <c r="DI295" s="454" t="s">
        <v>710</v>
      </c>
      <c r="DJ295" s="465" t="s">
        <v>765</v>
      </c>
      <c r="DK295" s="455" t="s">
        <v>712</v>
      </c>
      <c r="DL295" s="456"/>
    </row>
    <row r="296" spans="1:116">
      <c r="A296" s="458" t="s">
        <v>3086</v>
      </c>
      <c r="B296" s="459" t="s">
        <v>3087</v>
      </c>
      <c r="C296" s="434">
        <v>2019</v>
      </c>
      <c r="D296" s="434" t="s">
        <v>716</v>
      </c>
      <c r="E296" s="460">
        <v>1027390</v>
      </c>
      <c r="F296" s="435">
        <v>1027390</v>
      </c>
      <c r="G296" s="436">
        <v>44767</v>
      </c>
      <c r="H296" s="461" t="s">
        <v>3088</v>
      </c>
      <c r="I296" s="462" t="s">
        <v>3087</v>
      </c>
      <c r="J296" s="463" t="s">
        <v>3089</v>
      </c>
      <c r="K296" s="464" t="s">
        <v>3087</v>
      </c>
      <c r="L296" s="462" t="s">
        <v>3089</v>
      </c>
      <c r="M296" s="463" t="s">
        <v>3088</v>
      </c>
      <c r="N296" s="461" t="s">
        <v>12</v>
      </c>
      <c r="O296" s="463" t="s">
        <v>31</v>
      </c>
      <c r="P296" s="437" t="s">
        <v>719</v>
      </c>
      <c r="Q296" s="438"/>
      <c r="R296" s="438"/>
      <c r="S296" s="439"/>
      <c r="T296" s="440">
        <v>1730.3457528720003</v>
      </c>
      <c r="U296" s="441">
        <v>1</v>
      </c>
      <c r="V296" s="441">
        <v>1</v>
      </c>
      <c r="W296" s="442"/>
      <c r="X296" s="443">
        <v>2019</v>
      </c>
      <c r="Y296" s="434">
        <v>2021</v>
      </c>
      <c r="Z296" s="444">
        <v>2021</v>
      </c>
      <c r="AA296" s="445"/>
      <c r="AB296" s="463"/>
      <c r="AC296" s="446" t="s">
        <v>705</v>
      </c>
      <c r="AD296" s="462" t="s">
        <v>3090</v>
      </c>
      <c r="AE296" s="462" t="s">
        <v>3088</v>
      </c>
      <c r="AF296" s="463" t="s">
        <v>1213</v>
      </c>
      <c r="AG296" s="446"/>
      <c r="AH296" s="463"/>
      <c r="AI296" s="447">
        <v>2018</v>
      </c>
      <c r="AJ296" s="441">
        <v>3032</v>
      </c>
      <c r="AK296" s="441">
        <v>2948</v>
      </c>
      <c r="AL296" s="448">
        <v>52.28</v>
      </c>
      <c r="AM296" s="449" t="s">
        <v>1003</v>
      </c>
      <c r="AN296" s="450">
        <v>2021</v>
      </c>
      <c r="AO296" s="442">
        <v>3399</v>
      </c>
      <c r="AP296" s="451">
        <v>-12.11</v>
      </c>
      <c r="AQ296" s="442">
        <v>3305</v>
      </c>
      <c r="AR296" s="451">
        <v>-12.11</v>
      </c>
      <c r="AS296" s="452">
        <v>50.73</v>
      </c>
      <c r="AT296" s="449" t="s">
        <v>1003</v>
      </c>
      <c r="AU296" s="453">
        <v>2.96</v>
      </c>
      <c r="AV296" s="450">
        <v>2019</v>
      </c>
      <c r="AW296" s="442">
        <v>3089</v>
      </c>
      <c r="AX296" s="451">
        <v>-1.88</v>
      </c>
      <c r="AY296" s="442">
        <v>2959</v>
      </c>
      <c r="AZ296" s="451">
        <v>-0.38</v>
      </c>
      <c r="BA296" s="452">
        <v>50.31</v>
      </c>
      <c r="BB296" s="449" t="s">
        <v>1003</v>
      </c>
      <c r="BC296" s="453">
        <v>3.76</v>
      </c>
      <c r="BD296" s="450">
        <v>2020</v>
      </c>
      <c r="BE296" s="442">
        <v>3307</v>
      </c>
      <c r="BF296" s="451">
        <v>-9.07</v>
      </c>
      <c r="BG296" s="442">
        <v>3078</v>
      </c>
      <c r="BH296" s="451">
        <v>-4.41</v>
      </c>
      <c r="BI296" s="452">
        <v>54.8</v>
      </c>
      <c r="BJ296" s="449" t="s">
        <v>1003</v>
      </c>
      <c r="BK296" s="453">
        <v>-4.83</v>
      </c>
      <c r="BL296" s="450">
        <v>2021</v>
      </c>
      <c r="BM296" s="442">
        <v>3076</v>
      </c>
      <c r="BN296" s="451">
        <v>-1.46</v>
      </c>
      <c r="BO296" s="442">
        <v>3048</v>
      </c>
      <c r="BP296" s="451">
        <v>-3.4</v>
      </c>
      <c r="BQ296" s="452">
        <v>45.04</v>
      </c>
      <c r="BR296" s="449" t="s">
        <v>1003</v>
      </c>
      <c r="BS296" s="453">
        <v>13.84</v>
      </c>
      <c r="BT296" s="454" t="s">
        <v>723</v>
      </c>
      <c r="BU296" s="465" t="s">
        <v>765</v>
      </c>
      <c r="BV296" s="455" t="s">
        <v>712</v>
      </c>
      <c r="BW296" s="456" t="s">
        <v>3091</v>
      </c>
      <c r="BX296" s="457">
        <v>2018</v>
      </c>
      <c r="BY296" s="441"/>
      <c r="BZ296" s="441"/>
      <c r="CA296" s="448"/>
      <c r="CB296" s="449"/>
      <c r="CC296" s="450">
        <v>2021</v>
      </c>
      <c r="CD296" s="442"/>
      <c r="CE296" s="451" t="s">
        <v>207</v>
      </c>
      <c r="CF296" s="442"/>
      <c r="CG296" s="451" t="s">
        <v>207</v>
      </c>
      <c r="CH296" s="452"/>
      <c r="CI296" s="449" t="s">
        <v>207</v>
      </c>
      <c r="CJ296" s="453"/>
      <c r="CK296" s="450">
        <v>2019</v>
      </c>
      <c r="CL296" s="442"/>
      <c r="CM296" s="451" t="s">
        <v>207</v>
      </c>
      <c r="CN296" s="442" t="s">
        <v>207</v>
      </c>
      <c r="CO296" s="451" t="s">
        <v>207</v>
      </c>
      <c r="CP296" s="452"/>
      <c r="CQ296" s="449" t="s">
        <v>207</v>
      </c>
      <c r="CR296" s="453" t="s">
        <v>207</v>
      </c>
      <c r="CS296" s="450">
        <v>2020</v>
      </c>
      <c r="CT296" s="442"/>
      <c r="CU296" s="451" t="s">
        <v>207</v>
      </c>
      <c r="CV296" s="442" t="s">
        <v>207</v>
      </c>
      <c r="CW296" s="451" t="s">
        <v>207</v>
      </c>
      <c r="CX296" s="452"/>
      <c r="CY296" s="449" t="s">
        <v>207</v>
      </c>
      <c r="CZ296" s="453" t="s">
        <v>207</v>
      </c>
      <c r="DA296" s="450">
        <v>2021</v>
      </c>
      <c r="DB296" s="442"/>
      <c r="DC296" s="451" t="s">
        <v>207</v>
      </c>
      <c r="DD296" s="442" t="s">
        <v>207</v>
      </c>
      <c r="DE296" s="451" t="s">
        <v>207</v>
      </c>
      <c r="DF296" s="452"/>
      <c r="DG296" s="449" t="s">
        <v>207</v>
      </c>
      <c r="DH296" s="453" t="s">
        <v>207</v>
      </c>
      <c r="DI296" s="454" t="s">
        <v>207</v>
      </c>
      <c r="DJ296" s="465" t="s">
        <v>207</v>
      </c>
      <c r="DK296" s="455" t="s">
        <v>207</v>
      </c>
      <c r="DL296" s="456"/>
    </row>
    <row r="297" spans="1:116">
      <c r="A297" s="458" t="s">
        <v>3092</v>
      </c>
      <c r="B297" s="459" t="s">
        <v>3093</v>
      </c>
      <c r="C297" s="434">
        <v>2019</v>
      </c>
      <c r="D297" s="434" t="s">
        <v>716</v>
      </c>
      <c r="E297" s="460">
        <v>1017391</v>
      </c>
      <c r="F297" s="435">
        <v>1017391</v>
      </c>
      <c r="G297" s="436">
        <v>44769</v>
      </c>
      <c r="H297" s="461" t="s">
        <v>3094</v>
      </c>
      <c r="I297" s="462" t="s">
        <v>3093</v>
      </c>
      <c r="J297" s="463" t="s">
        <v>3095</v>
      </c>
      <c r="K297" s="464" t="s">
        <v>3093</v>
      </c>
      <c r="L297" s="462" t="s">
        <v>3096</v>
      </c>
      <c r="M297" s="463" t="s">
        <v>3094</v>
      </c>
      <c r="N297" s="461" t="s">
        <v>12</v>
      </c>
      <c r="O297" s="463" t="s">
        <v>21</v>
      </c>
      <c r="P297" s="437" t="s">
        <v>719</v>
      </c>
      <c r="Q297" s="438"/>
      <c r="R297" s="438"/>
      <c r="S297" s="439"/>
      <c r="T297" s="440">
        <v>2365.5127320000001</v>
      </c>
      <c r="U297" s="441">
        <v>2</v>
      </c>
      <c r="V297" s="441">
        <v>1</v>
      </c>
      <c r="W297" s="442"/>
      <c r="X297" s="443">
        <v>2019</v>
      </c>
      <c r="Y297" s="434">
        <v>2021</v>
      </c>
      <c r="Z297" s="444">
        <v>2021</v>
      </c>
      <c r="AA297" s="445"/>
      <c r="AB297" s="463"/>
      <c r="AC297" s="446" t="s">
        <v>705</v>
      </c>
      <c r="AD297" s="462" t="s">
        <v>3097</v>
      </c>
      <c r="AE297" s="462" t="s">
        <v>3094</v>
      </c>
      <c r="AF297" s="463" t="s">
        <v>3098</v>
      </c>
      <c r="AG297" s="446"/>
      <c r="AH297" s="463"/>
      <c r="AI297" s="447">
        <v>2018</v>
      </c>
      <c r="AJ297" s="441">
        <v>5384</v>
      </c>
      <c r="AK297" s="441">
        <v>5352</v>
      </c>
      <c r="AL297" s="448"/>
      <c r="AM297" s="449"/>
      <c r="AN297" s="450">
        <v>2021</v>
      </c>
      <c r="AO297" s="442">
        <v>5300</v>
      </c>
      <c r="AP297" s="451">
        <v>1.56</v>
      </c>
      <c r="AQ297" s="442">
        <v>5250</v>
      </c>
      <c r="AR297" s="451">
        <v>1.9</v>
      </c>
      <c r="AS297" s="452"/>
      <c r="AT297" s="449"/>
      <c r="AU297" s="453"/>
      <c r="AV297" s="450">
        <v>2019</v>
      </c>
      <c r="AW297" s="442">
        <v>6021</v>
      </c>
      <c r="AX297" s="451">
        <v>-11.84</v>
      </c>
      <c r="AY297" s="442">
        <v>5989</v>
      </c>
      <c r="AZ297" s="451">
        <v>-11.91</v>
      </c>
      <c r="BA297" s="452"/>
      <c r="BB297" s="449" t="s">
        <v>207</v>
      </c>
      <c r="BC297" s="453" t="s">
        <v>207</v>
      </c>
      <c r="BD297" s="450">
        <v>2020</v>
      </c>
      <c r="BE297" s="442">
        <v>5433</v>
      </c>
      <c r="BF297" s="451">
        <v>-0.92</v>
      </c>
      <c r="BG297" s="442">
        <v>5429</v>
      </c>
      <c r="BH297" s="451">
        <v>-1.44</v>
      </c>
      <c r="BI297" s="452"/>
      <c r="BJ297" s="449" t="s">
        <v>207</v>
      </c>
      <c r="BK297" s="453" t="s">
        <v>207</v>
      </c>
      <c r="BL297" s="450">
        <v>2021</v>
      </c>
      <c r="BM297" s="442">
        <v>5825</v>
      </c>
      <c r="BN297" s="451">
        <v>-8.1999999999999993</v>
      </c>
      <c r="BO297" s="442">
        <v>5656</v>
      </c>
      <c r="BP297" s="451">
        <v>-5.69</v>
      </c>
      <c r="BQ297" s="452"/>
      <c r="BR297" s="449" t="s">
        <v>207</v>
      </c>
      <c r="BS297" s="453" t="s">
        <v>207</v>
      </c>
      <c r="BT297" s="454" t="s">
        <v>755</v>
      </c>
      <c r="BU297" s="465" t="s">
        <v>765</v>
      </c>
      <c r="BV297" s="455" t="s">
        <v>724</v>
      </c>
      <c r="BW297" s="456"/>
      <c r="BX297" s="457">
        <v>2018</v>
      </c>
      <c r="BY297" s="441"/>
      <c r="BZ297" s="441"/>
      <c r="CA297" s="448"/>
      <c r="CB297" s="449"/>
      <c r="CC297" s="450">
        <v>2021</v>
      </c>
      <c r="CD297" s="442"/>
      <c r="CE297" s="451" t="s">
        <v>207</v>
      </c>
      <c r="CF297" s="442"/>
      <c r="CG297" s="451" t="s">
        <v>207</v>
      </c>
      <c r="CH297" s="452"/>
      <c r="CI297" s="449" t="s">
        <v>207</v>
      </c>
      <c r="CJ297" s="453"/>
      <c r="CK297" s="450">
        <v>2019</v>
      </c>
      <c r="CL297" s="442"/>
      <c r="CM297" s="451" t="s">
        <v>207</v>
      </c>
      <c r="CN297" s="442" t="s">
        <v>207</v>
      </c>
      <c r="CO297" s="451" t="s">
        <v>207</v>
      </c>
      <c r="CP297" s="452"/>
      <c r="CQ297" s="449" t="s">
        <v>207</v>
      </c>
      <c r="CR297" s="453" t="s">
        <v>207</v>
      </c>
      <c r="CS297" s="450">
        <v>2020</v>
      </c>
      <c r="CT297" s="442"/>
      <c r="CU297" s="451" t="s">
        <v>207</v>
      </c>
      <c r="CV297" s="442" t="s">
        <v>207</v>
      </c>
      <c r="CW297" s="451" t="s">
        <v>207</v>
      </c>
      <c r="CX297" s="452"/>
      <c r="CY297" s="449" t="s">
        <v>207</v>
      </c>
      <c r="CZ297" s="453" t="s">
        <v>207</v>
      </c>
      <c r="DA297" s="450">
        <v>2021</v>
      </c>
      <c r="DB297" s="442"/>
      <c r="DC297" s="451" t="s">
        <v>207</v>
      </c>
      <c r="DD297" s="442" t="s">
        <v>207</v>
      </c>
      <c r="DE297" s="451" t="s">
        <v>207</v>
      </c>
      <c r="DF297" s="452"/>
      <c r="DG297" s="449" t="s">
        <v>207</v>
      </c>
      <c r="DH297" s="453" t="s">
        <v>207</v>
      </c>
      <c r="DI297" s="454" t="s">
        <v>207</v>
      </c>
      <c r="DJ297" s="465" t="s">
        <v>207</v>
      </c>
      <c r="DK297" s="455" t="s">
        <v>207</v>
      </c>
      <c r="DL297" s="456"/>
    </row>
    <row r="298" spans="1:116">
      <c r="A298" s="458" t="s">
        <v>3099</v>
      </c>
      <c r="B298" s="459" t="s">
        <v>3100</v>
      </c>
      <c r="C298" s="434">
        <v>2019</v>
      </c>
      <c r="D298" s="434" t="s">
        <v>716</v>
      </c>
      <c r="E298" s="460">
        <v>1069392</v>
      </c>
      <c r="F298" s="435">
        <v>1069392</v>
      </c>
      <c r="G298" s="436">
        <v>44783</v>
      </c>
      <c r="H298" s="461" t="s">
        <v>3101</v>
      </c>
      <c r="I298" s="462" t="s">
        <v>3100</v>
      </c>
      <c r="J298" s="463" t="s">
        <v>3102</v>
      </c>
      <c r="K298" s="464" t="s">
        <v>3100</v>
      </c>
      <c r="L298" s="462" t="s">
        <v>3102</v>
      </c>
      <c r="M298" s="463" t="s">
        <v>3101</v>
      </c>
      <c r="N298" s="461" t="s">
        <v>77</v>
      </c>
      <c r="O298" s="463" t="s">
        <v>79</v>
      </c>
      <c r="P298" s="437" t="s">
        <v>719</v>
      </c>
      <c r="Q298" s="438"/>
      <c r="R298" s="438"/>
      <c r="S298" s="439"/>
      <c r="T298" s="440">
        <v>6363.534886200001</v>
      </c>
      <c r="U298" s="441">
        <v>13</v>
      </c>
      <c r="V298" s="441">
        <v>6</v>
      </c>
      <c r="W298" s="442"/>
      <c r="X298" s="443">
        <v>2019</v>
      </c>
      <c r="Y298" s="434">
        <v>2021</v>
      </c>
      <c r="Z298" s="444">
        <v>2021</v>
      </c>
      <c r="AA298" s="445"/>
      <c r="AB298" s="463"/>
      <c r="AC298" s="446" t="s">
        <v>705</v>
      </c>
      <c r="AD298" s="462" t="s">
        <v>3103</v>
      </c>
      <c r="AE298" s="462" t="s">
        <v>3104</v>
      </c>
      <c r="AF298" s="463" t="s">
        <v>1333</v>
      </c>
      <c r="AG298" s="446"/>
      <c r="AH298" s="463" t="s">
        <v>3105</v>
      </c>
      <c r="AI298" s="447">
        <v>2018</v>
      </c>
      <c r="AJ298" s="441">
        <v>9528</v>
      </c>
      <c r="AK298" s="441">
        <v>9051</v>
      </c>
      <c r="AL298" s="448">
        <v>2.39</v>
      </c>
      <c r="AM298" s="449" t="s">
        <v>3106</v>
      </c>
      <c r="AN298" s="450">
        <v>2021</v>
      </c>
      <c r="AO298" s="442">
        <v>9484</v>
      </c>
      <c r="AP298" s="451">
        <v>0.46</v>
      </c>
      <c r="AQ298" s="442">
        <v>8598</v>
      </c>
      <c r="AR298" s="451">
        <v>5</v>
      </c>
      <c r="AS298" s="452">
        <v>2.27</v>
      </c>
      <c r="AT298" s="449" t="s">
        <v>3106</v>
      </c>
      <c r="AU298" s="453">
        <v>5.0199999999999996</v>
      </c>
      <c r="AV298" s="450">
        <v>2019</v>
      </c>
      <c r="AW298" s="442">
        <v>9037</v>
      </c>
      <c r="AX298" s="451">
        <v>5.15</v>
      </c>
      <c r="AY298" s="442">
        <v>7886</v>
      </c>
      <c r="AZ298" s="451">
        <v>12.87</v>
      </c>
      <c r="BA298" s="452">
        <v>2.27</v>
      </c>
      <c r="BB298" s="449" t="s">
        <v>3106</v>
      </c>
      <c r="BC298" s="453">
        <v>5.0199999999999996</v>
      </c>
      <c r="BD298" s="450">
        <v>2020</v>
      </c>
      <c r="BE298" s="442">
        <v>7850</v>
      </c>
      <c r="BF298" s="451">
        <v>17.61</v>
      </c>
      <c r="BG298" s="442">
        <v>6805</v>
      </c>
      <c r="BH298" s="451">
        <v>24.81</v>
      </c>
      <c r="BI298" s="452">
        <v>2.11</v>
      </c>
      <c r="BJ298" s="449" t="s">
        <v>3106</v>
      </c>
      <c r="BK298" s="453">
        <v>11.71</v>
      </c>
      <c r="BL298" s="450">
        <v>2021</v>
      </c>
      <c r="BM298" s="442">
        <v>11567</v>
      </c>
      <c r="BN298" s="451">
        <v>-21.41</v>
      </c>
      <c r="BO298" s="442">
        <v>11014</v>
      </c>
      <c r="BP298" s="451">
        <v>-21.69</v>
      </c>
      <c r="BQ298" s="452">
        <v>2.44</v>
      </c>
      <c r="BR298" s="449" t="s">
        <v>3106</v>
      </c>
      <c r="BS298" s="453">
        <v>-2.1</v>
      </c>
      <c r="BT298" s="454" t="s">
        <v>710</v>
      </c>
      <c r="BU298" s="465" t="s">
        <v>765</v>
      </c>
      <c r="BV298" s="455" t="s">
        <v>712</v>
      </c>
      <c r="BW298" s="456" t="s">
        <v>3107</v>
      </c>
      <c r="BX298" s="457">
        <v>2018</v>
      </c>
      <c r="BY298" s="441"/>
      <c r="BZ298" s="441"/>
      <c r="CA298" s="448"/>
      <c r="CB298" s="449"/>
      <c r="CC298" s="450">
        <v>2021</v>
      </c>
      <c r="CD298" s="442"/>
      <c r="CE298" s="451" t="s">
        <v>207</v>
      </c>
      <c r="CF298" s="442"/>
      <c r="CG298" s="451" t="s">
        <v>207</v>
      </c>
      <c r="CH298" s="452"/>
      <c r="CI298" s="449" t="s">
        <v>207</v>
      </c>
      <c r="CJ298" s="453"/>
      <c r="CK298" s="450">
        <v>2019</v>
      </c>
      <c r="CL298" s="442"/>
      <c r="CM298" s="451" t="s">
        <v>207</v>
      </c>
      <c r="CN298" s="442" t="s">
        <v>207</v>
      </c>
      <c r="CO298" s="451" t="s">
        <v>207</v>
      </c>
      <c r="CP298" s="452"/>
      <c r="CQ298" s="449" t="s">
        <v>207</v>
      </c>
      <c r="CR298" s="453" t="s">
        <v>207</v>
      </c>
      <c r="CS298" s="450">
        <v>2020</v>
      </c>
      <c r="CT298" s="442"/>
      <c r="CU298" s="451" t="s">
        <v>207</v>
      </c>
      <c r="CV298" s="442" t="s">
        <v>207</v>
      </c>
      <c r="CW298" s="451" t="s">
        <v>207</v>
      </c>
      <c r="CX298" s="452"/>
      <c r="CY298" s="449" t="s">
        <v>207</v>
      </c>
      <c r="CZ298" s="453" t="s">
        <v>207</v>
      </c>
      <c r="DA298" s="450">
        <v>2021</v>
      </c>
      <c r="DB298" s="442"/>
      <c r="DC298" s="451" t="s">
        <v>207</v>
      </c>
      <c r="DD298" s="442" t="s">
        <v>207</v>
      </c>
      <c r="DE298" s="451" t="s">
        <v>207</v>
      </c>
      <c r="DF298" s="452"/>
      <c r="DG298" s="449" t="s">
        <v>207</v>
      </c>
      <c r="DH298" s="453" t="s">
        <v>207</v>
      </c>
      <c r="DI298" s="454" t="s">
        <v>207</v>
      </c>
      <c r="DJ298" s="465" t="s">
        <v>207</v>
      </c>
      <c r="DK298" s="455" t="s">
        <v>207</v>
      </c>
      <c r="DL298" s="456"/>
    </row>
    <row r="299" spans="1:116">
      <c r="A299" s="458" t="s">
        <v>3108</v>
      </c>
      <c r="B299" s="459" t="s">
        <v>3109</v>
      </c>
      <c r="C299" s="434">
        <v>2019</v>
      </c>
      <c r="D299" s="434" t="s">
        <v>716</v>
      </c>
      <c r="E299" s="460">
        <v>1069393</v>
      </c>
      <c r="F299" s="435">
        <v>1069393</v>
      </c>
      <c r="G299" s="436">
        <v>44768</v>
      </c>
      <c r="H299" s="461" t="s">
        <v>3110</v>
      </c>
      <c r="I299" s="462" t="s">
        <v>3109</v>
      </c>
      <c r="J299" s="463" t="s">
        <v>3111</v>
      </c>
      <c r="K299" s="464" t="s">
        <v>3109</v>
      </c>
      <c r="L299" s="462" t="s">
        <v>3111</v>
      </c>
      <c r="M299" s="463" t="s">
        <v>3112</v>
      </c>
      <c r="N299" s="461" t="s">
        <v>77</v>
      </c>
      <c r="O299" s="463" t="s">
        <v>79</v>
      </c>
      <c r="P299" s="437" t="s">
        <v>719</v>
      </c>
      <c r="Q299" s="438"/>
      <c r="R299" s="438"/>
      <c r="S299" s="439"/>
      <c r="T299" s="440">
        <v>2062.8627360000005</v>
      </c>
      <c r="U299" s="441">
        <v>1</v>
      </c>
      <c r="V299" s="441">
        <v>1</v>
      </c>
      <c r="W299" s="442"/>
      <c r="X299" s="443">
        <v>2019</v>
      </c>
      <c r="Y299" s="434">
        <v>2021</v>
      </c>
      <c r="Z299" s="444">
        <v>2021</v>
      </c>
      <c r="AA299" s="445"/>
      <c r="AB299" s="463"/>
      <c r="AC299" s="446" t="s">
        <v>705</v>
      </c>
      <c r="AD299" s="462" t="s">
        <v>3113</v>
      </c>
      <c r="AE299" s="462" t="s">
        <v>3114</v>
      </c>
      <c r="AF299" s="463" t="s">
        <v>2685</v>
      </c>
      <c r="AG299" s="446"/>
      <c r="AH299" s="463"/>
      <c r="AI299" s="447">
        <v>2018</v>
      </c>
      <c r="AJ299" s="441">
        <v>3885</v>
      </c>
      <c r="AK299" s="441">
        <v>4902</v>
      </c>
      <c r="AL299" s="448"/>
      <c r="AM299" s="449"/>
      <c r="AN299" s="450">
        <v>2021</v>
      </c>
      <c r="AO299" s="442">
        <v>3773</v>
      </c>
      <c r="AP299" s="451">
        <v>2.88</v>
      </c>
      <c r="AQ299" s="442">
        <v>4780</v>
      </c>
      <c r="AR299" s="451">
        <v>2.48</v>
      </c>
      <c r="AS299" s="452"/>
      <c r="AT299" s="449"/>
      <c r="AU299" s="453"/>
      <c r="AV299" s="450">
        <v>2019</v>
      </c>
      <c r="AW299" s="442">
        <v>3679</v>
      </c>
      <c r="AX299" s="451">
        <v>5.3</v>
      </c>
      <c r="AY299" s="442">
        <v>4521</v>
      </c>
      <c r="AZ299" s="451">
        <v>7.77</v>
      </c>
      <c r="BA299" s="452"/>
      <c r="BB299" s="449" t="s">
        <v>207</v>
      </c>
      <c r="BC299" s="453" t="s">
        <v>207</v>
      </c>
      <c r="BD299" s="450">
        <v>2020</v>
      </c>
      <c r="BE299" s="442">
        <v>2775</v>
      </c>
      <c r="BF299" s="451">
        <v>28.57</v>
      </c>
      <c r="BG299" s="442">
        <v>3488</v>
      </c>
      <c r="BH299" s="451">
        <v>28.84</v>
      </c>
      <c r="BI299" s="452"/>
      <c r="BJ299" s="449" t="s">
        <v>207</v>
      </c>
      <c r="BK299" s="453" t="s">
        <v>207</v>
      </c>
      <c r="BL299" s="450">
        <v>2021</v>
      </c>
      <c r="BM299" s="442">
        <v>3041</v>
      </c>
      <c r="BN299" s="451">
        <v>21.72</v>
      </c>
      <c r="BO299" s="442">
        <v>3650</v>
      </c>
      <c r="BP299" s="451">
        <v>25.54</v>
      </c>
      <c r="BQ299" s="452"/>
      <c r="BR299" s="449" t="s">
        <v>207</v>
      </c>
      <c r="BS299" s="453" t="s">
        <v>207</v>
      </c>
      <c r="BT299" s="454" t="s">
        <v>723</v>
      </c>
      <c r="BU299" s="465" t="s">
        <v>711</v>
      </c>
      <c r="BV299" s="455" t="s">
        <v>733</v>
      </c>
      <c r="BW299" s="456" t="s">
        <v>3115</v>
      </c>
      <c r="BX299" s="457">
        <v>2018</v>
      </c>
      <c r="BY299" s="441"/>
      <c r="BZ299" s="441"/>
      <c r="CA299" s="448"/>
      <c r="CB299" s="449"/>
      <c r="CC299" s="450">
        <v>2021</v>
      </c>
      <c r="CD299" s="442"/>
      <c r="CE299" s="451" t="s">
        <v>207</v>
      </c>
      <c r="CF299" s="442"/>
      <c r="CG299" s="451" t="s">
        <v>207</v>
      </c>
      <c r="CH299" s="452"/>
      <c r="CI299" s="449" t="s">
        <v>207</v>
      </c>
      <c r="CJ299" s="453"/>
      <c r="CK299" s="450">
        <v>2019</v>
      </c>
      <c r="CL299" s="442"/>
      <c r="CM299" s="451" t="s">
        <v>207</v>
      </c>
      <c r="CN299" s="442" t="s">
        <v>207</v>
      </c>
      <c r="CO299" s="451" t="s">
        <v>207</v>
      </c>
      <c r="CP299" s="452"/>
      <c r="CQ299" s="449" t="s">
        <v>207</v>
      </c>
      <c r="CR299" s="453" t="s">
        <v>207</v>
      </c>
      <c r="CS299" s="450">
        <v>2020</v>
      </c>
      <c r="CT299" s="442"/>
      <c r="CU299" s="451" t="s">
        <v>207</v>
      </c>
      <c r="CV299" s="442" t="s">
        <v>207</v>
      </c>
      <c r="CW299" s="451" t="s">
        <v>207</v>
      </c>
      <c r="CX299" s="452"/>
      <c r="CY299" s="449" t="s">
        <v>207</v>
      </c>
      <c r="CZ299" s="453" t="s">
        <v>207</v>
      </c>
      <c r="DA299" s="450">
        <v>2021</v>
      </c>
      <c r="DB299" s="442"/>
      <c r="DC299" s="451" t="s">
        <v>207</v>
      </c>
      <c r="DD299" s="442" t="s">
        <v>207</v>
      </c>
      <c r="DE299" s="451" t="s">
        <v>207</v>
      </c>
      <c r="DF299" s="452"/>
      <c r="DG299" s="449" t="s">
        <v>207</v>
      </c>
      <c r="DH299" s="453" t="s">
        <v>207</v>
      </c>
      <c r="DI299" s="454" t="s">
        <v>207</v>
      </c>
      <c r="DJ299" s="465" t="s">
        <v>207</v>
      </c>
      <c r="DK299" s="455" t="s">
        <v>207</v>
      </c>
      <c r="DL299" s="456"/>
    </row>
    <row r="300" spans="1:116">
      <c r="A300" s="458" t="s">
        <v>3116</v>
      </c>
      <c r="B300" s="459" t="s">
        <v>3117</v>
      </c>
      <c r="C300" s="434">
        <v>2019</v>
      </c>
      <c r="D300" s="434" t="s">
        <v>716</v>
      </c>
      <c r="E300" s="460">
        <v>1039394</v>
      </c>
      <c r="F300" s="435">
        <v>1039394</v>
      </c>
      <c r="G300" s="436">
        <v>44771</v>
      </c>
      <c r="H300" s="461" t="s">
        <v>3118</v>
      </c>
      <c r="I300" s="462" t="s">
        <v>3117</v>
      </c>
      <c r="J300" s="463" t="s">
        <v>3119</v>
      </c>
      <c r="K300" s="464" t="s">
        <v>3117</v>
      </c>
      <c r="L300" s="462" t="s">
        <v>3119</v>
      </c>
      <c r="M300" s="463" t="s">
        <v>3118</v>
      </c>
      <c r="N300" s="461" t="s">
        <v>42</v>
      </c>
      <c r="O300" s="463" t="s">
        <v>45</v>
      </c>
      <c r="P300" s="437" t="s">
        <v>719</v>
      </c>
      <c r="Q300" s="438"/>
      <c r="R300" s="438"/>
      <c r="S300" s="439"/>
      <c r="T300" s="440">
        <v>1405.47048</v>
      </c>
      <c r="U300" s="441">
        <v>1</v>
      </c>
      <c r="V300" s="441">
        <v>1</v>
      </c>
      <c r="W300" s="442"/>
      <c r="X300" s="443">
        <v>2019</v>
      </c>
      <c r="Y300" s="434">
        <v>2021</v>
      </c>
      <c r="Z300" s="444">
        <v>2021</v>
      </c>
      <c r="AA300" s="445"/>
      <c r="AB300" s="463"/>
      <c r="AC300" s="446" t="s">
        <v>705</v>
      </c>
      <c r="AD300" s="462" t="s">
        <v>3120</v>
      </c>
      <c r="AE300" s="462" t="s">
        <v>3121</v>
      </c>
      <c r="AF300" s="463" t="s">
        <v>3122</v>
      </c>
      <c r="AG300" s="446"/>
      <c r="AH300" s="463"/>
      <c r="AI300" s="447">
        <v>2018</v>
      </c>
      <c r="AJ300" s="441">
        <v>2970</v>
      </c>
      <c r="AK300" s="441">
        <v>2890</v>
      </c>
      <c r="AL300" s="448">
        <v>12.72</v>
      </c>
      <c r="AM300" s="449" t="s">
        <v>1003</v>
      </c>
      <c r="AN300" s="450">
        <v>2021</v>
      </c>
      <c r="AO300" s="442">
        <v>2880</v>
      </c>
      <c r="AP300" s="451">
        <v>3.03</v>
      </c>
      <c r="AQ300" s="442">
        <v>2880</v>
      </c>
      <c r="AR300" s="451">
        <v>0.34</v>
      </c>
      <c r="AS300" s="452">
        <v>12.3</v>
      </c>
      <c r="AT300" s="449" t="s">
        <v>1003</v>
      </c>
      <c r="AU300" s="453">
        <v>3.3</v>
      </c>
      <c r="AV300" s="450">
        <v>2019</v>
      </c>
      <c r="AW300" s="442">
        <v>2845</v>
      </c>
      <c r="AX300" s="451">
        <v>4.2</v>
      </c>
      <c r="AY300" s="442">
        <v>2727</v>
      </c>
      <c r="AZ300" s="451">
        <v>5.64</v>
      </c>
      <c r="BA300" s="452">
        <v>9.73</v>
      </c>
      <c r="BB300" s="449" t="s">
        <v>1003</v>
      </c>
      <c r="BC300" s="453">
        <v>23.5</v>
      </c>
      <c r="BD300" s="450">
        <v>2020</v>
      </c>
      <c r="BE300" s="442">
        <v>2730</v>
      </c>
      <c r="BF300" s="451">
        <v>8.08</v>
      </c>
      <c r="BG300" s="442">
        <v>2544</v>
      </c>
      <c r="BH300" s="451">
        <v>11.97</v>
      </c>
      <c r="BI300" s="452">
        <v>9.48</v>
      </c>
      <c r="BJ300" s="449" t="s">
        <v>1003</v>
      </c>
      <c r="BK300" s="453">
        <v>25.47</v>
      </c>
      <c r="BL300" s="450">
        <v>2021</v>
      </c>
      <c r="BM300" s="442">
        <v>2511</v>
      </c>
      <c r="BN300" s="451">
        <v>15.45</v>
      </c>
      <c r="BO300" s="442">
        <v>2489</v>
      </c>
      <c r="BP300" s="451">
        <v>13.87</v>
      </c>
      <c r="BQ300" s="452">
        <v>8.23</v>
      </c>
      <c r="BR300" s="449" t="s">
        <v>1003</v>
      </c>
      <c r="BS300" s="453">
        <v>35.29</v>
      </c>
      <c r="BT300" s="454" t="s">
        <v>723</v>
      </c>
      <c r="BU300" s="465" t="s">
        <v>765</v>
      </c>
      <c r="BV300" s="455" t="s">
        <v>733</v>
      </c>
      <c r="BW300" s="456" t="s">
        <v>3123</v>
      </c>
      <c r="BX300" s="457">
        <v>2018</v>
      </c>
      <c r="BY300" s="441"/>
      <c r="BZ300" s="441"/>
      <c r="CA300" s="448"/>
      <c r="CB300" s="449"/>
      <c r="CC300" s="450">
        <v>2021</v>
      </c>
      <c r="CD300" s="442"/>
      <c r="CE300" s="451" t="s">
        <v>207</v>
      </c>
      <c r="CF300" s="442"/>
      <c r="CG300" s="451" t="s">
        <v>207</v>
      </c>
      <c r="CH300" s="452"/>
      <c r="CI300" s="449" t="s">
        <v>207</v>
      </c>
      <c r="CJ300" s="453"/>
      <c r="CK300" s="450">
        <v>2019</v>
      </c>
      <c r="CL300" s="442"/>
      <c r="CM300" s="451" t="s">
        <v>207</v>
      </c>
      <c r="CN300" s="442" t="s">
        <v>207</v>
      </c>
      <c r="CO300" s="451" t="s">
        <v>207</v>
      </c>
      <c r="CP300" s="452"/>
      <c r="CQ300" s="449" t="s">
        <v>207</v>
      </c>
      <c r="CR300" s="453" t="s">
        <v>207</v>
      </c>
      <c r="CS300" s="450">
        <v>2020</v>
      </c>
      <c r="CT300" s="442"/>
      <c r="CU300" s="451" t="s">
        <v>207</v>
      </c>
      <c r="CV300" s="442" t="s">
        <v>207</v>
      </c>
      <c r="CW300" s="451" t="s">
        <v>207</v>
      </c>
      <c r="CX300" s="452"/>
      <c r="CY300" s="449" t="s">
        <v>207</v>
      </c>
      <c r="CZ300" s="453" t="s">
        <v>207</v>
      </c>
      <c r="DA300" s="450">
        <v>2021</v>
      </c>
      <c r="DB300" s="442"/>
      <c r="DC300" s="451" t="s">
        <v>207</v>
      </c>
      <c r="DD300" s="442" t="s">
        <v>207</v>
      </c>
      <c r="DE300" s="451" t="s">
        <v>207</v>
      </c>
      <c r="DF300" s="452"/>
      <c r="DG300" s="449" t="s">
        <v>207</v>
      </c>
      <c r="DH300" s="453" t="s">
        <v>207</v>
      </c>
      <c r="DI300" s="454" t="s">
        <v>207</v>
      </c>
      <c r="DJ300" s="465" t="s">
        <v>207</v>
      </c>
      <c r="DK300" s="455" t="s">
        <v>207</v>
      </c>
      <c r="DL300" s="456"/>
    </row>
    <row r="301" spans="1:116">
      <c r="A301" s="458" t="s">
        <v>3124</v>
      </c>
      <c r="B301" s="459" t="s">
        <v>3125</v>
      </c>
      <c r="C301" s="434">
        <v>2020</v>
      </c>
      <c r="D301" s="434" t="s">
        <v>750</v>
      </c>
      <c r="E301" s="460">
        <v>3006395</v>
      </c>
      <c r="F301" s="435">
        <v>3006395</v>
      </c>
      <c r="G301" s="436">
        <v>44743</v>
      </c>
      <c r="H301" s="461" t="s">
        <v>3126</v>
      </c>
      <c r="I301" s="462" t="s">
        <v>3125</v>
      </c>
      <c r="J301" s="463" t="s">
        <v>3127</v>
      </c>
      <c r="K301" s="464" t="s">
        <v>3125</v>
      </c>
      <c r="L301" s="462" t="s">
        <v>3127</v>
      </c>
      <c r="M301" s="463" t="s">
        <v>3126</v>
      </c>
      <c r="N301" s="461" t="s">
        <v>8</v>
      </c>
      <c r="O301" s="463" t="s">
        <v>9</v>
      </c>
      <c r="P301" s="437"/>
      <c r="Q301" s="438"/>
      <c r="R301" s="438" t="s">
        <v>753</v>
      </c>
      <c r="S301" s="439"/>
      <c r="T301" s="440"/>
      <c r="U301" s="441"/>
      <c r="V301" s="441"/>
      <c r="W301" s="442">
        <v>138</v>
      </c>
      <c r="X301" s="443">
        <v>2020</v>
      </c>
      <c r="Y301" s="434">
        <v>2022</v>
      </c>
      <c r="Z301" s="444">
        <v>2021</v>
      </c>
      <c r="AA301" s="445"/>
      <c r="AB301" s="463"/>
      <c r="AC301" s="446" t="s">
        <v>705</v>
      </c>
      <c r="AD301" s="462" t="s">
        <v>3128</v>
      </c>
      <c r="AE301" s="462" t="s">
        <v>3129</v>
      </c>
      <c r="AF301" s="463" t="s">
        <v>3130</v>
      </c>
      <c r="AG301" s="446"/>
      <c r="AH301" s="463"/>
      <c r="AI301" s="447">
        <v>2019</v>
      </c>
      <c r="AJ301" s="441"/>
      <c r="AK301" s="441"/>
      <c r="AL301" s="448"/>
      <c r="AM301" s="449"/>
      <c r="AN301" s="450">
        <v>2022</v>
      </c>
      <c r="AO301" s="442"/>
      <c r="AP301" s="451" t="s">
        <v>207</v>
      </c>
      <c r="AQ301" s="442"/>
      <c r="AR301" s="451" t="s">
        <v>207</v>
      </c>
      <c r="AS301" s="452"/>
      <c r="AT301" s="449"/>
      <c r="AU301" s="453"/>
      <c r="AV301" s="450">
        <v>2020</v>
      </c>
      <c r="AW301" s="442"/>
      <c r="AX301" s="451" t="s">
        <v>207</v>
      </c>
      <c r="AY301" s="442" t="s">
        <v>207</v>
      </c>
      <c r="AZ301" s="451" t="s">
        <v>207</v>
      </c>
      <c r="BA301" s="452"/>
      <c r="BB301" s="449" t="s">
        <v>207</v>
      </c>
      <c r="BC301" s="453" t="s">
        <v>207</v>
      </c>
      <c r="BD301" s="450">
        <v>2021</v>
      </c>
      <c r="BE301" s="442"/>
      <c r="BF301" s="451" t="s">
        <v>207</v>
      </c>
      <c r="BG301" s="442" t="s">
        <v>207</v>
      </c>
      <c r="BH301" s="451" t="s">
        <v>207</v>
      </c>
      <c r="BI301" s="452"/>
      <c r="BJ301" s="449" t="s">
        <v>207</v>
      </c>
      <c r="BK301" s="453" t="s">
        <v>207</v>
      </c>
      <c r="BL301" s="450">
        <v>2022</v>
      </c>
      <c r="BM301" s="442"/>
      <c r="BN301" s="451" t="s">
        <v>207</v>
      </c>
      <c r="BO301" s="442" t="s">
        <v>207</v>
      </c>
      <c r="BP301" s="451" t="s">
        <v>207</v>
      </c>
      <c r="BQ301" s="452"/>
      <c r="BR301" s="449" t="s">
        <v>207</v>
      </c>
      <c r="BS301" s="453" t="s">
        <v>207</v>
      </c>
      <c r="BT301" s="454" t="s">
        <v>207</v>
      </c>
      <c r="BU301" s="465" t="s">
        <v>207</v>
      </c>
      <c r="BV301" s="455" t="s">
        <v>207</v>
      </c>
      <c r="BW301" s="456"/>
      <c r="BX301" s="457">
        <v>2019</v>
      </c>
      <c r="BY301" s="441">
        <v>259</v>
      </c>
      <c r="BZ301" s="441">
        <v>259</v>
      </c>
      <c r="CA301" s="448">
        <v>1.7</v>
      </c>
      <c r="CB301" s="449" t="s">
        <v>3131</v>
      </c>
      <c r="CC301" s="450">
        <v>2022</v>
      </c>
      <c r="CD301" s="442">
        <v>256</v>
      </c>
      <c r="CE301" s="451">
        <v>1.1499999999999999</v>
      </c>
      <c r="CF301" s="442">
        <v>256</v>
      </c>
      <c r="CG301" s="451">
        <v>1.1499999999999999</v>
      </c>
      <c r="CH301" s="452">
        <v>1.68</v>
      </c>
      <c r="CI301" s="449" t="s">
        <v>3131</v>
      </c>
      <c r="CJ301" s="453">
        <v>1.17</v>
      </c>
      <c r="CK301" s="450">
        <v>2020</v>
      </c>
      <c r="CL301" s="442">
        <v>259</v>
      </c>
      <c r="CM301" s="451">
        <v>0</v>
      </c>
      <c r="CN301" s="442">
        <v>259</v>
      </c>
      <c r="CO301" s="451">
        <v>0</v>
      </c>
      <c r="CP301" s="452">
        <v>1.65</v>
      </c>
      <c r="CQ301" s="449" t="s">
        <v>3131</v>
      </c>
      <c r="CR301" s="453">
        <v>2.94</v>
      </c>
      <c r="CS301" s="450">
        <v>2021</v>
      </c>
      <c r="CT301" s="442">
        <v>287</v>
      </c>
      <c r="CU301" s="451">
        <v>-10.82</v>
      </c>
      <c r="CV301" s="442">
        <v>287</v>
      </c>
      <c r="CW301" s="451">
        <v>-10.82</v>
      </c>
      <c r="CX301" s="452">
        <v>1.55</v>
      </c>
      <c r="CY301" s="449" t="s">
        <v>3131</v>
      </c>
      <c r="CZ301" s="453">
        <v>8.82</v>
      </c>
      <c r="DA301" s="450">
        <v>2022</v>
      </c>
      <c r="DB301" s="442"/>
      <c r="DC301" s="451" t="s">
        <v>207</v>
      </c>
      <c r="DD301" s="442" t="s">
        <v>207</v>
      </c>
      <c r="DE301" s="451" t="s">
        <v>207</v>
      </c>
      <c r="DF301" s="452"/>
      <c r="DG301" s="449" t="s">
        <v>207</v>
      </c>
      <c r="DH301" s="453" t="s">
        <v>207</v>
      </c>
      <c r="DI301" s="454" t="s">
        <v>710</v>
      </c>
      <c r="DJ301" s="465" t="s">
        <v>765</v>
      </c>
      <c r="DK301" s="455" t="s">
        <v>724</v>
      </c>
      <c r="DL301" s="456"/>
    </row>
    <row r="302" spans="1:116">
      <c r="A302" s="458" t="s">
        <v>3132</v>
      </c>
      <c r="B302" s="459" t="s">
        <v>3133</v>
      </c>
      <c r="C302" s="434">
        <v>2020</v>
      </c>
      <c r="D302" s="434" t="s">
        <v>716</v>
      </c>
      <c r="E302" s="460">
        <v>1010396</v>
      </c>
      <c r="F302" s="435">
        <v>1010396</v>
      </c>
      <c r="G302" s="436">
        <v>44777</v>
      </c>
      <c r="H302" s="461" t="s">
        <v>3134</v>
      </c>
      <c r="I302" s="462" t="s">
        <v>3133</v>
      </c>
      <c r="J302" s="463" t="s">
        <v>3135</v>
      </c>
      <c r="K302" s="464" t="s">
        <v>3133</v>
      </c>
      <c r="L302" s="462" t="s">
        <v>3136</v>
      </c>
      <c r="M302" s="463" t="s">
        <v>3134</v>
      </c>
      <c r="N302" s="461" t="s">
        <v>12</v>
      </c>
      <c r="O302" s="463" t="s">
        <v>14</v>
      </c>
      <c r="P302" s="437" t="s">
        <v>719</v>
      </c>
      <c r="Q302" s="438"/>
      <c r="R302" s="438"/>
      <c r="S302" s="439"/>
      <c r="T302" s="440">
        <v>1613.557595664</v>
      </c>
      <c r="U302" s="441">
        <v>1</v>
      </c>
      <c r="V302" s="441">
        <v>1</v>
      </c>
      <c r="W302" s="442"/>
      <c r="X302" s="443">
        <v>2020</v>
      </c>
      <c r="Y302" s="434">
        <v>2022</v>
      </c>
      <c r="Z302" s="444">
        <v>2021</v>
      </c>
      <c r="AA302" s="445"/>
      <c r="AB302" s="463"/>
      <c r="AC302" s="446" t="s">
        <v>705</v>
      </c>
      <c r="AD302" s="462" t="s">
        <v>3137</v>
      </c>
      <c r="AE302" s="462" t="s">
        <v>3134</v>
      </c>
      <c r="AF302" s="463" t="s">
        <v>3138</v>
      </c>
      <c r="AG302" s="446"/>
      <c r="AH302" s="463"/>
      <c r="AI302" s="447">
        <v>2019</v>
      </c>
      <c r="AJ302" s="441">
        <v>3494</v>
      </c>
      <c r="AK302" s="441">
        <v>3409</v>
      </c>
      <c r="AL302" s="448">
        <v>40.840000000000003</v>
      </c>
      <c r="AM302" s="449" t="s">
        <v>926</v>
      </c>
      <c r="AN302" s="450">
        <v>2022</v>
      </c>
      <c r="AO302" s="442">
        <v>3389</v>
      </c>
      <c r="AP302" s="451">
        <v>3</v>
      </c>
      <c r="AQ302" s="442">
        <v>3307</v>
      </c>
      <c r="AR302" s="451">
        <v>2.99</v>
      </c>
      <c r="AS302" s="452">
        <v>39.614800000000002</v>
      </c>
      <c r="AT302" s="449" t="s">
        <v>926</v>
      </c>
      <c r="AU302" s="453">
        <v>3</v>
      </c>
      <c r="AV302" s="450">
        <v>2020</v>
      </c>
      <c r="AW302" s="442">
        <v>3504</v>
      </c>
      <c r="AX302" s="451">
        <v>-0.28999999999999998</v>
      </c>
      <c r="AY302" s="442">
        <v>3337</v>
      </c>
      <c r="AZ302" s="451">
        <v>2.11</v>
      </c>
      <c r="BA302" s="452">
        <v>40.96</v>
      </c>
      <c r="BB302" s="449" t="s">
        <v>926</v>
      </c>
      <c r="BC302" s="453">
        <v>-0.3</v>
      </c>
      <c r="BD302" s="450">
        <v>2021</v>
      </c>
      <c r="BE302" s="442">
        <v>2927</v>
      </c>
      <c r="BF302" s="451">
        <v>16.22</v>
      </c>
      <c r="BG302" s="442">
        <v>2904</v>
      </c>
      <c r="BH302" s="451">
        <v>14.81</v>
      </c>
      <c r="BI302" s="452">
        <v>34.21</v>
      </c>
      <c r="BJ302" s="449" t="s">
        <v>926</v>
      </c>
      <c r="BK302" s="453">
        <v>16.23</v>
      </c>
      <c r="BL302" s="450">
        <v>2022</v>
      </c>
      <c r="BM302" s="442"/>
      <c r="BN302" s="451" t="s">
        <v>207</v>
      </c>
      <c r="BO302" s="442" t="s">
        <v>207</v>
      </c>
      <c r="BP302" s="451" t="s">
        <v>207</v>
      </c>
      <c r="BQ302" s="452"/>
      <c r="BR302" s="449" t="s">
        <v>207</v>
      </c>
      <c r="BS302" s="453" t="s">
        <v>207</v>
      </c>
      <c r="BT302" s="454" t="s">
        <v>755</v>
      </c>
      <c r="BU302" s="465" t="s">
        <v>765</v>
      </c>
      <c r="BV302" s="455" t="s">
        <v>724</v>
      </c>
      <c r="BW302" s="456"/>
      <c r="BX302" s="457">
        <v>2019</v>
      </c>
      <c r="BY302" s="441"/>
      <c r="BZ302" s="441"/>
      <c r="CA302" s="448"/>
      <c r="CB302" s="449"/>
      <c r="CC302" s="450">
        <v>2022</v>
      </c>
      <c r="CD302" s="442"/>
      <c r="CE302" s="451" t="s">
        <v>207</v>
      </c>
      <c r="CF302" s="442"/>
      <c r="CG302" s="451" t="s">
        <v>207</v>
      </c>
      <c r="CH302" s="452"/>
      <c r="CI302" s="449" t="s">
        <v>207</v>
      </c>
      <c r="CJ302" s="453"/>
      <c r="CK302" s="450">
        <v>2020</v>
      </c>
      <c r="CL302" s="442"/>
      <c r="CM302" s="451" t="s">
        <v>207</v>
      </c>
      <c r="CN302" s="442" t="s">
        <v>207</v>
      </c>
      <c r="CO302" s="451" t="s">
        <v>207</v>
      </c>
      <c r="CP302" s="452"/>
      <c r="CQ302" s="449" t="s">
        <v>207</v>
      </c>
      <c r="CR302" s="453" t="s">
        <v>207</v>
      </c>
      <c r="CS302" s="450">
        <v>2021</v>
      </c>
      <c r="CT302" s="442"/>
      <c r="CU302" s="451" t="s">
        <v>207</v>
      </c>
      <c r="CV302" s="442" t="s">
        <v>207</v>
      </c>
      <c r="CW302" s="451" t="s">
        <v>207</v>
      </c>
      <c r="CX302" s="452"/>
      <c r="CY302" s="449" t="s">
        <v>207</v>
      </c>
      <c r="CZ302" s="453" t="s">
        <v>207</v>
      </c>
      <c r="DA302" s="450">
        <v>2022</v>
      </c>
      <c r="DB302" s="442"/>
      <c r="DC302" s="451" t="s">
        <v>207</v>
      </c>
      <c r="DD302" s="442" t="s">
        <v>207</v>
      </c>
      <c r="DE302" s="451" t="s">
        <v>207</v>
      </c>
      <c r="DF302" s="452"/>
      <c r="DG302" s="449" t="s">
        <v>207</v>
      </c>
      <c r="DH302" s="453" t="s">
        <v>207</v>
      </c>
      <c r="DI302" s="454" t="s">
        <v>207</v>
      </c>
      <c r="DJ302" s="465" t="s">
        <v>207</v>
      </c>
      <c r="DK302" s="455" t="s">
        <v>207</v>
      </c>
      <c r="DL302" s="456"/>
    </row>
    <row r="303" spans="1:116">
      <c r="A303" s="458" t="s">
        <v>3139</v>
      </c>
      <c r="B303" s="459" t="s">
        <v>3140</v>
      </c>
      <c r="C303" s="434">
        <v>2020</v>
      </c>
      <c r="D303" s="434" t="s">
        <v>716</v>
      </c>
      <c r="E303" s="460">
        <v>1055397</v>
      </c>
      <c r="F303" s="435">
        <v>1055397</v>
      </c>
      <c r="G303" s="436">
        <v>44767</v>
      </c>
      <c r="H303" s="461" t="s">
        <v>3141</v>
      </c>
      <c r="I303" s="462" t="s">
        <v>3140</v>
      </c>
      <c r="J303" s="463" t="s">
        <v>3142</v>
      </c>
      <c r="K303" s="464" t="s">
        <v>3140</v>
      </c>
      <c r="L303" s="462" t="s">
        <v>3142</v>
      </c>
      <c r="M303" s="463" t="s">
        <v>3141</v>
      </c>
      <c r="N303" s="461" t="s">
        <v>57</v>
      </c>
      <c r="O303" s="463" t="s">
        <v>63</v>
      </c>
      <c r="P303" s="437" t="s">
        <v>719</v>
      </c>
      <c r="Q303" s="438"/>
      <c r="R303" s="438"/>
      <c r="S303" s="439"/>
      <c r="T303" s="440">
        <v>3785</v>
      </c>
      <c r="U303" s="441">
        <v>1</v>
      </c>
      <c r="V303" s="441">
        <v>1</v>
      </c>
      <c r="W303" s="442"/>
      <c r="X303" s="443">
        <v>2020</v>
      </c>
      <c r="Y303" s="434">
        <v>2022</v>
      </c>
      <c r="Z303" s="444">
        <v>2021</v>
      </c>
      <c r="AA303" s="445"/>
      <c r="AB303" s="463"/>
      <c r="AC303" s="446"/>
      <c r="AD303" s="462"/>
      <c r="AE303" s="462"/>
      <c r="AF303" s="463"/>
      <c r="AG303" s="446" t="s">
        <v>705</v>
      </c>
      <c r="AH303" s="463" t="s">
        <v>3143</v>
      </c>
      <c r="AI303" s="447">
        <v>2019</v>
      </c>
      <c r="AJ303" s="441">
        <v>6072</v>
      </c>
      <c r="AK303" s="441">
        <v>0</v>
      </c>
      <c r="AL303" s="448">
        <v>1.66</v>
      </c>
      <c r="AM303" s="449" t="s">
        <v>1152</v>
      </c>
      <c r="AN303" s="450">
        <v>2022</v>
      </c>
      <c r="AO303" s="442">
        <v>6072</v>
      </c>
      <c r="AP303" s="451">
        <v>0</v>
      </c>
      <c r="AQ303" s="442">
        <v>0</v>
      </c>
      <c r="AR303" s="451" t="s">
        <v>207</v>
      </c>
      <c r="AS303" s="452">
        <v>1.6101999999999999</v>
      </c>
      <c r="AT303" s="449" t="s">
        <v>1152</v>
      </c>
      <c r="AU303" s="453">
        <v>3</v>
      </c>
      <c r="AV303" s="450">
        <v>2020</v>
      </c>
      <c r="AW303" s="442">
        <v>6133</v>
      </c>
      <c r="AX303" s="451">
        <v>-1.01</v>
      </c>
      <c r="AY303" s="442">
        <v>1121</v>
      </c>
      <c r="AZ303" s="451" t="s">
        <v>207</v>
      </c>
      <c r="BA303" s="452">
        <v>1.1399999999999999</v>
      </c>
      <c r="BB303" s="449" t="s">
        <v>1152</v>
      </c>
      <c r="BC303" s="453">
        <v>31.32</v>
      </c>
      <c r="BD303" s="450">
        <v>2021</v>
      </c>
      <c r="BE303" s="442">
        <v>6417</v>
      </c>
      <c r="BF303" s="451">
        <v>-5.69</v>
      </c>
      <c r="BG303" s="442">
        <v>-1663</v>
      </c>
      <c r="BH303" s="451" t="s">
        <v>207</v>
      </c>
      <c r="BI303" s="452">
        <v>0.99</v>
      </c>
      <c r="BJ303" s="449" t="s">
        <v>1152</v>
      </c>
      <c r="BK303" s="453">
        <v>40.36</v>
      </c>
      <c r="BL303" s="450">
        <v>2022</v>
      </c>
      <c r="BM303" s="442"/>
      <c r="BN303" s="451" t="s">
        <v>207</v>
      </c>
      <c r="BO303" s="442" t="s">
        <v>207</v>
      </c>
      <c r="BP303" s="451" t="s">
        <v>207</v>
      </c>
      <c r="BQ303" s="452"/>
      <c r="BR303" s="449" t="s">
        <v>207</v>
      </c>
      <c r="BS303" s="453" t="s">
        <v>207</v>
      </c>
      <c r="BT303" s="454" t="s">
        <v>723</v>
      </c>
      <c r="BU303" s="465" t="s">
        <v>765</v>
      </c>
      <c r="BV303" s="455" t="s">
        <v>712</v>
      </c>
      <c r="BW303" s="456" t="s">
        <v>3144</v>
      </c>
      <c r="BX303" s="457">
        <v>2019</v>
      </c>
      <c r="BY303" s="441"/>
      <c r="BZ303" s="441"/>
      <c r="CA303" s="448"/>
      <c r="CB303" s="449"/>
      <c r="CC303" s="450">
        <v>2022</v>
      </c>
      <c r="CD303" s="442"/>
      <c r="CE303" s="451" t="s">
        <v>207</v>
      </c>
      <c r="CF303" s="442"/>
      <c r="CG303" s="451" t="s">
        <v>207</v>
      </c>
      <c r="CH303" s="452"/>
      <c r="CI303" s="449" t="s">
        <v>207</v>
      </c>
      <c r="CJ303" s="453"/>
      <c r="CK303" s="450">
        <v>2020</v>
      </c>
      <c r="CL303" s="442"/>
      <c r="CM303" s="451" t="s">
        <v>207</v>
      </c>
      <c r="CN303" s="442" t="s">
        <v>207</v>
      </c>
      <c r="CO303" s="451" t="s">
        <v>207</v>
      </c>
      <c r="CP303" s="452"/>
      <c r="CQ303" s="449" t="s">
        <v>207</v>
      </c>
      <c r="CR303" s="453" t="s">
        <v>207</v>
      </c>
      <c r="CS303" s="450">
        <v>2021</v>
      </c>
      <c r="CT303" s="442"/>
      <c r="CU303" s="451" t="s">
        <v>207</v>
      </c>
      <c r="CV303" s="442" t="s">
        <v>207</v>
      </c>
      <c r="CW303" s="451" t="s">
        <v>207</v>
      </c>
      <c r="CX303" s="452"/>
      <c r="CY303" s="449" t="s">
        <v>207</v>
      </c>
      <c r="CZ303" s="453" t="s">
        <v>207</v>
      </c>
      <c r="DA303" s="450">
        <v>2022</v>
      </c>
      <c r="DB303" s="442"/>
      <c r="DC303" s="451" t="s">
        <v>207</v>
      </c>
      <c r="DD303" s="442" t="s">
        <v>207</v>
      </c>
      <c r="DE303" s="451" t="s">
        <v>207</v>
      </c>
      <c r="DF303" s="452"/>
      <c r="DG303" s="449" t="s">
        <v>207</v>
      </c>
      <c r="DH303" s="453" t="s">
        <v>207</v>
      </c>
      <c r="DI303" s="454" t="s">
        <v>207</v>
      </c>
      <c r="DJ303" s="465" t="s">
        <v>207</v>
      </c>
      <c r="DK303" s="455" t="s">
        <v>207</v>
      </c>
      <c r="DL303" s="456"/>
    </row>
    <row r="304" spans="1:116">
      <c r="A304" s="458" t="s">
        <v>3145</v>
      </c>
      <c r="B304" s="459" t="s">
        <v>3146</v>
      </c>
      <c r="C304" s="434">
        <v>2020</v>
      </c>
      <c r="D304" s="434" t="s">
        <v>716</v>
      </c>
      <c r="E304" s="460">
        <v>1092398</v>
      </c>
      <c r="F304" s="435">
        <v>1092398</v>
      </c>
      <c r="G304" s="436">
        <v>44771</v>
      </c>
      <c r="H304" s="461" t="s">
        <v>3147</v>
      </c>
      <c r="I304" s="462" t="s">
        <v>3146</v>
      </c>
      <c r="J304" s="463" t="s">
        <v>3148</v>
      </c>
      <c r="K304" s="464" t="s">
        <v>3146</v>
      </c>
      <c r="L304" s="462" t="s">
        <v>3148</v>
      </c>
      <c r="M304" s="463" t="s">
        <v>3147</v>
      </c>
      <c r="N304" s="461" t="s">
        <v>102</v>
      </c>
      <c r="O304" s="463" t="s">
        <v>107</v>
      </c>
      <c r="P304" s="437" t="s">
        <v>719</v>
      </c>
      <c r="Q304" s="438"/>
      <c r="R304" s="438"/>
      <c r="S304" s="439"/>
      <c r="T304" s="440">
        <v>1881.6563823360002</v>
      </c>
      <c r="U304" s="441">
        <v>1</v>
      </c>
      <c r="V304" s="441">
        <v>1</v>
      </c>
      <c r="W304" s="442"/>
      <c r="X304" s="443">
        <v>2020</v>
      </c>
      <c r="Y304" s="434">
        <v>2022</v>
      </c>
      <c r="Z304" s="444">
        <v>2021</v>
      </c>
      <c r="AA304" s="445" t="s">
        <v>705</v>
      </c>
      <c r="AB304" s="463" t="s">
        <v>3149</v>
      </c>
      <c r="AC304" s="446"/>
      <c r="AD304" s="462"/>
      <c r="AE304" s="462"/>
      <c r="AF304" s="463"/>
      <c r="AG304" s="446"/>
      <c r="AH304" s="463"/>
      <c r="AI304" s="447">
        <v>2019</v>
      </c>
      <c r="AJ304" s="441">
        <v>3224</v>
      </c>
      <c r="AK304" s="441">
        <v>3632</v>
      </c>
      <c r="AL304" s="448">
        <v>2.59</v>
      </c>
      <c r="AM304" s="449" t="s">
        <v>709</v>
      </c>
      <c r="AN304" s="450">
        <v>2022</v>
      </c>
      <c r="AO304" s="442">
        <v>2740</v>
      </c>
      <c r="AP304" s="451">
        <v>15.01</v>
      </c>
      <c r="AQ304" s="442">
        <v>3087</v>
      </c>
      <c r="AR304" s="451">
        <v>15</v>
      </c>
      <c r="AS304" s="452">
        <v>2.2014999999999998</v>
      </c>
      <c r="AT304" s="449" t="s">
        <v>709</v>
      </c>
      <c r="AU304" s="453">
        <v>15</v>
      </c>
      <c r="AV304" s="450">
        <v>2020</v>
      </c>
      <c r="AW304" s="442">
        <v>2667</v>
      </c>
      <c r="AX304" s="451">
        <v>17.27</v>
      </c>
      <c r="AY304" s="442">
        <v>3615</v>
      </c>
      <c r="AZ304" s="451">
        <v>0.46</v>
      </c>
      <c r="BA304" s="452">
        <v>2.94</v>
      </c>
      <c r="BB304" s="449" t="s">
        <v>709</v>
      </c>
      <c r="BC304" s="453">
        <v>-13.52</v>
      </c>
      <c r="BD304" s="450">
        <v>2021</v>
      </c>
      <c r="BE304" s="442">
        <v>2757</v>
      </c>
      <c r="BF304" s="451">
        <v>14.48</v>
      </c>
      <c r="BG304" s="442">
        <v>4383</v>
      </c>
      <c r="BH304" s="451">
        <v>-20.68</v>
      </c>
      <c r="BI304" s="452">
        <v>1.82</v>
      </c>
      <c r="BJ304" s="449" t="s">
        <v>709</v>
      </c>
      <c r="BK304" s="453">
        <v>29.72</v>
      </c>
      <c r="BL304" s="450">
        <v>2022</v>
      </c>
      <c r="BM304" s="442"/>
      <c r="BN304" s="451" t="s">
        <v>207</v>
      </c>
      <c r="BO304" s="442" t="s">
        <v>207</v>
      </c>
      <c r="BP304" s="451" t="s">
        <v>207</v>
      </c>
      <c r="BQ304" s="452"/>
      <c r="BR304" s="449" t="s">
        <v>207</v>
      </c>
      <c r="BS304" s="453" t="s">
        <v>207</v>
      </c>
      <c r="BT304" s="454" t="s">
        <v>710</v>
      </c>
      <c r="BU304" s="465" t="s">
        <v>765</v>
      </c>
      <c r="BV304" s="455" t="s">
        <v>733</v>
      </c>
      <c r="BW304" s="456" t="s">
        <v>3150</v>
      </c>
      <c r="BX304" s="457">
        <v>2019</v>
      </c>
      <c r="BY304" s="441"/>
      <c r="BZ304" s="441"/>
      <c r="CA304" s="448"/>
      <c r="CB304" s="449"/>
      <c r="CC304" s="450">
        <v>2022</v>
      </c>
      <c r="CD304" s="442"/>
      <c r="CE304" s="451" t="s">
        <v>207</v>
      </c>
      <c r="CF304" s="442"/>
      <c r="CG304" s="451" t="s">
        <v>207</v>
      </c>
      <c r="CH304" s="452"/>
      <c r="CI304" s="449" t="s">
        <v>207</v>
      </c>
      <c r="CJ304" s="453"/>
      <c r="CK304" s="450">
        <v>2020</v>
      </c>
      <c r="CL304" s="442"/>
      <c r="CM304" s="451" t="s">
        <v>207</v>
      </c>
      <c r="CN304" s="442" t="s">
        <v>207</v>
      </c>
      <c r="CO304" s="451" t="s">
        <v>207</v>
      </c>
      <c r="CP304" s="452"/>
      <c r="CQ304" s="449" t="s">
        <v>207</v>
      </c>
      <c r="CR304" s="453" t="s">
        <v>207</v>
      </c>
      <c r="CS304" s="450">
        <v>2021</v>
      </c>
      <c r="CT304" s="442"/>
      <c r="CU304" s="451" t="s">
        <v>207</v>
      </c>
      <c r="CV304" s="442" t="s">
        <v>207</v>
      </c>
      <c r="CW304" s="451" t="s">
        <v>207</v>
      </c>
      <c r="CX304" s="452"/>
      <c r="CY304" s="449" t="s">
        <v>207</v>
      </c>
      <c r="CZ304" s="453" t="s">
        <v>207</v>
      </c>
      <c r="DA304" s="450">
        <v>2022</v>
      </c>
      <c r="DB304" s="442"/>
      <c r="DC304" s="451" t="s">
        <v>207</v>
      </c>
      <c r="DD304" s="442" t="s">
        <v>207</v>
      </c>
      <c r="DE304" s="451" t="s">
        <v>207</v>
      </c>
      <c r="DF304" s="452"/>
      <c r="DG304" s="449" t="s">
        <v>207</v>
      </c>
      <c r="DH304" s="453" t="s">
        <v>207</v>
      </c>
      <c r="DI304" s="454" t="s">
        <v>207</v>
      </c>
      <c r="DJ304" s="465" t="s">
        <v>207</v>
      </c>
      <c r="DK304" s="455" t="s">
        <v>207</v>
      </c>
      <c r="DL304" s="456"/>
    </row>
    <row r="305" spans="1:116">
      <c r="A305" s="458" t="s">
        <v>3151</v>
      </c>
      <c r="B305" s="459" t="s">
        <v>3152</v>
      </c>
      <c r="C305" s="434">
        <v>2020</v>
      </c>
      <c r="D305" s="434" t="s">
        <v>716</v>
      </c>
      <c r="E305" s="460">
        <v>1075399</v>
      </c>
      <c r="F305" s="435">
        <v>1075399</v>
      </c>
      <c r="G305" s="436">
        <v>44762</v>
      </c>
      <c r="H305" s="461" t="s">
        <v>3153</v>
      </c>
      <c r="I305" s="462" t="s">
        <v>3152</v>
      </c>
      <c r="J305" s="463" t="s">
        <v>3154</v>
      </c>
      <c r="K305" s="464" t="s">
        <v>3152</v>
      </c>
      <c r="L305" s="462" t="s">
        <v>3154</v>
      </c>
      <c r="M305" s="463" t="s">
        <v>3153</v>
      </c>
      <c r="N305" s="461" t="s">
        <v>86</v>
      </c>
      <c r="O305" s="463" t="s">
        <v>87</v>
      </c>
      <c r="P305" s="437" t="s">
        <v>719</v>
      </c>
      <c r="Q305" s="438"/>
      <c r="R305" s="438"/>
      <c r="S305" s="439"/>
      <c r="T305" s="440">
        <v>2000</v>
      </c>
      <c r="U305" s="441">
        <v>2</v>
      </c>
      <c r="V305" s="441">
        <v>1</v>
      </c>
      <c r="W305" s="442"/>
      <c r="X305" s="443">
        <v>2020</v>
      </c>
      <c r="Y305" s="434">
        <v>2022</v>
      </c>
      <c r="Z305" s="444">
        <v>2021</v>
      </c>
      <c r="AA305" s="445"/>
      <c r="AB305" s="463"/>
      <c r="AC305" s="446" t="s">
        <v>705</v>
      </c>
      <c r="AD305" s="462" t="s">
        <v>3155</v>
      </c>
      <c r="AE305" s="462" t="s">
        <v>3156</v>
      </c>
      <c r="AF305" s="463" t="s">
        <v>3157</v>
      </c>
      <c r="AG305" s="446"/>
      <c r="AH305" s="463"/>
      <c r="AI305" s="447">
        <v>2019</v>
      </c>
      <c r="AJ305" s="441">
        <v>4153</v>
      </c>
      <c r="AK305" s="441">
        <v>4099</v>
      </c>
      <c r="AL305" s="448">
        <v>57.57</v>
      </c>
      <c r="AM305" s="449" t="s">
        <v>764</v>
      </c>
      <c r="AN305" s="450">
        <v>2022</v>
      </c>
      <c r="AO305" s="442">
        <v>6777</v>
      </c>
      <c r="AP305" s="451">
        <v>-63.19</v>
      </c>
      <c r="AQ305" s="442">
        <v>6688</v>
      </c>
      <c r="AR305" s="451">
        <v>-63.17</v>
      </c>
      <c r="AS305" s="452">
        <v>93.93</v>
      </c>
      <c r="AT305" s="449" t="s">
        <v>764</v>
      </c>
      <c r="AU305" s="453">
        <v>-63.16</v>
      </c>
      <c r="AV305" s="450">
        <v>2020</v>
      </c>
      <c r="AW305" s="442">
        <v>4456</v>
      </c>
      <c r="AX305" s="451">
        <v>-7.3</v>
      </c>
      <c r="AY305" s="442">
        <v>4333</v>
      </c>
      <c r="AZ305" s="451">
        <v>-5.71</v>
      </c>
      <c r="BA305" s="452">
        <v>61.77</v>
      </c>
      <c r="BB305" s="449" t="s">
        <v>764</v>
      </c>
      <c r="BC305" s="453">
        <v>-7.3</v>
      </c>
      <c r="BD305" s="450">
        <v>2021</v>
      </c>
      <c r="BE305" s="442">
        <v>3710</v>
      </c>
      <c r="BF305" s="451">
        <v>10.66</v>
      </c>
      <c r="BG305" s="442">
        <v>3693</v>
      </c>
      <c r="BH305" s="451">
        <v>9.9</v>
      </c>
      <c r="BI305" s="452">
        <v>51.43</v>
      </c>
      <c r="BJ305" s="449" t="s">
        <v>764</v>
      </c>
      <c r="BK305" s="453">
        <v>10.66</v>
      </c>
      <c r="BL305" s="450">
        <v>2022</v>
      </c>
      <c r="BM305" s="442"/>
      <c r="BN305" s="451" t="s">
        <v>207</v>
      </c>
      <c r="BO305" s="442" t="s">
        <v>207</v>
      </c>
      <c r="BP305" s="451" t="s">
        <v>207</v>
      </c>
      <c r="BQ305" s="452"/>
      <c r="BR305" s="449" t="s">
        <v>207</v>
      </c>
      <c r="BS305" s="453" t="s">
        <v>207</v>
      </c>
      <c r="BT305" s="454" t="s">
        <v>723</v>
      </c>
      <c r="BU305" s="465" t="s">
        <v>765</v>
      </c>
      <c r="BV305" s="455" t="s">
        <v>733</v>
      </c>
      <c r="BW305" s="456" t="s">
        <v>3158</v>
      </c>
      <c r="BX305" s="457">
        <v>2019</v>
      </c>
      <c r="BY305" s="441"/>
      <c r="BZ305" s="441"/>
      <c r="CA305" s="448"/>
      <c r="CB305" s="449"/>
      <c r="CC305" s="450">
        <v>2022</v>
      </c>
      <c r="CD305" s="442"/>
      <c r="CE305" s="451" t="s">
        <v>207</v>
      </c>
      <c r="CF305" s="442"/>
      <c r="CG305" s="451" t="s">
        <v>207</v>
      </c>
      <c r="CH305" s="452"/>
      <c r="CI305" s="449" t="s">
        <v>207</v>
      </c>
      <c r="CJ305" s="453"/>
      <c r="CK305" s="450">
        <v>2020</v>
      </c>
      <c r="CL305" s="442"/>
      <c r="CM305" s="451" t="s">
        <v>207</v>
      </c>
      <c r="CN305" s="442" t="s">
        <v>207</v>
      </c>
      <c r="CO305" s="451" t="s">
        <v>207</v>
      </c>
      <c r="CP305" s="452"/>
      <c r="CQ305" s="449" t="s">
        <v>207</v>
      </c>
      <c r="CR305" s="453" t="s">
        <v>207</v>
      </c>
      <c r="CS305" s="450">
        <v>2021</v>
      </c>
      <c r="CT305" s="442"/>
      <c r="CU305" s="451" t="s">
        <v>207</v>
      </c>
      <c r="CV305" s="442" t="s">
        <v>207</v>
      </c>
      <c r="CW305" s="451" t="s">
        <v>207</v>
      </c>
      <c r="CX305" s="452"/>
      <c r="CY305" s="449" t="s">
        <v>207</v>
      </c>
      <c r="CZ305" s="453" t="s">
        <v>207</v>
      </c>
      <c r="DA305" s="450">
        <v>2022</v>
      </c>
      <c r="DB305" s="442"/>
      <c r="DC305" s="451" t="s">
        <v>207</v>
      </c>
      <c r="DD305" s="442" t="s">
        <v>207</v>
      </c>
      <c r="DE305" s="451" t="s">
        <v>207</v>
      </c>
      <c r="DF305" s="452"/>
      <c r="DG305" s="449" t="s">
        <v>207</v>
      </c>
      <c r="DH305" s="453" t="s">
        <v>207</v>
      </c>
      <c r="DI305" s="454" t="s">
        <v>207</v>
      </c>
      <c r="DJ305" s="465" t="s">
        <v>207</v>
      </c>
      <c r="DK305" s="455" t="s">
        <v>207</v>
      </c>
      <c r="DL305" s="456"/>
    </row>
    <row r="306" spans="1:116">
      <c r="A306" s="458" t="s">
        <v>3159</v>
      </c>
      <c r="B306" s="459" t="s">
        <v>3160</v>
      </c>
      <c r="C306" s="434">
        <v>2020</v>
      </c>
      <c r="D306" s="434" t="s">
        <v>716</v>
      </c>
      <c r="E306" s="460">
        <v>1021400</v>
      </c>
      <c r="F306" s="435">
        <v>1021400</v>
      </c>
      <c r="G306" s="436">
        <v>44790</v>
      </c>
      <c r="H306" s="461" t="s">
        <v>3161</v>
      </c>
      <c r="I306" s="462" t="s">
        <v>3160</v>
      </c>
      <c r="J306" s="463" t="s">
        <v>3162</v>
      </c>
      <c r="K306" s="464" t="s">
        <v>3160</v>
      </c>
      <c r="L306" s="462" t="s">
        <v>3162</v>
      </c>
      <c r="M306" s="463" t="s">
        <v>3161</v>
      </c>
      <c r="N306" s="461" t="s">
        <v>12</v>
      </c>
      <c r="O306" s="463" t="s">
        <v>25</v>
      </c>
      <c r="P306" s="437" t="s">
        <v>719</v>
      </c>
      <c r="Q306" s="438"/>
      <c r="R306" s="438"/>
      <c r="S306" s="439"/>
      <c r="T306" s="440">
        <v>14664.094350000003</v>
      </c>
      <c r="U306" s="441">
        <v>1</v>
      </c>
      <c r="V306" s="441">
        <v>1</v>
      </c>
      <c r="W306" s="442">
        <v>1</v>
      </c>
      <c r="X306" s="443">
        <v>2020</v>
      </c>
      <c r="Y306" s="434">
        <v>2022</v>
      </c>
      <c r="Z306" s="444">
        <v>2021</v>
      </c>
      <c r="AA306" s="445"/>
      <c r="AB306" s="463"/>
      <c r="AC306" s="446" t="s">
        <v>705</v>
      </c>
      <c r="AD306" s="462" t="s">
        <v>3163</v>
      </c>
      <c r="AE306" s="462" t="s">
        <v>3164</v>
      </c>
      <c r="AF306" s="463" t="s">
        <v>3165</v>
      </c>
      <c r="AG306" s="446"/>
      <c r="AH306" s="463"/>
      <c r="AI306" s="447">
        <v>2019</v>
      </c>
      <c r="AJ306" s="441">
        <v>23220</v>
      </c>
      <c r="AK306" s="441">
        <v>22591</v>
      </c>
      <c r="AL306" s="448"/>
      <c r="AM306" s="449"/>
      <c r="AN306" s="450">
        <v>2022</v>
      </c>
      <c r="AO306" s="442">
        <v>22530</v>
      </c>
      <c r="AP306" s="451">
        <v>2.97</v>
      </c>
      <c r="AQ306" s="442">
        <v>21901</v>
      </c>
      <c r="AR306" s="451">
        <v>3.05</v>
      </c>
      <c r="AS306" s="452"/>
      <c r="AT306" s="449"/>
      <c r="AU306" s="453"/>
      <c r="AV306" s="450">
        <v>2020</v>
      </c>
      <c r="AW306" s="442">
        <v>24168</v>
      </c>
      <c r="AX306" s="451">
        <v>-4.09</v>
      </c>
      <c r="AY306" s="442">
        <v>22861</v>
      </c>
      <c r="AZ306" s="451">
        <v>-1.2</v>
      </c>
      <c r="BA306" s="452"/>
      <c r="BB306" s="449" t="s">
        <v>207</v>
      </c>
      <c r="BC306" s="453" t="s">
        <v>207</v>
      </c>
      <c r="BD306" s="450">
        <v>2021</v>
      </c>
      <c r="BE306" s="442">
        <v>25566</v>
      </c>
      <c r="BF306" s="451">
        <v>-10.11</v>
      </c>
      <c r="BG306" s="442">
        <v>25344</v>
      </c>
      <c r="BH306" s="451">
        <v>-12.19</v>
      </c>
      <c r="BI306" s="452"/>
      <c r="BJ306" s="449" t="s">
        <v>207</v>
      </c>
      <c r="BK306" s="453" t="s">
        <v>207</v>
      </c>
      <c r="BL306" s="450">
        <v>2022</v>
      </c>
      <c r="BM306" s="442"/>
      <c r="BN306" s="451" t="s">
        <v>207</v>
      </c>
      <c r="BO306" s="442" t="s">
        <v>207</v>
      </c>
      <c r="BP306" s="451" t="s">
        <v>207</v>
      </c>
      <c r="BQ306" s="452"/>
      <c r="BR306" s="449" t="s">
        <v>207</v>
      </c>
      <c r="BS306" s="453" t="s">
        <v>207</v>
      </c>
      <c r="BT306" s="454" t="s">
        <v>755</v>
      </c>
      <c r="BU306" s="465" t="s">
        <v>765</v>
      </c>
      <c r="BV306" s="455" t="s">
        <v>712</v>
      </c>
      <c r="BW306" s="456" t="s">
        <v>3166</v>
      </c>
      <c r="BX306" s="457">
        <v>2019</v>
      </c>
      <c r="BY306" s="441"/>
      <c r="BZ306" s="441"/>
      <c r="CA306" s="448"/>
      <c r="CB306" s="449"/>
      <c r="CC306" s="450">
        <v>2022</v>
      </c>
      <c r="CD306" s="442"/>
      <c r="CE306" s="451" t="s">
        <v>207</v>
      </c>
      <c r="CF306" s="442"/>
      <c r="CG306" s="451" t="s">
        <v>207</v>
      </c>
      <c r="CH306" s="452"/>
      <c r="CI306" s="449" t="s">
        <v>207</v>
      </c>
      <c r="CJ306" s="453"/>
      <c r="CK306" s="450">
        <v>2020</v>
      </c>
      <c r="CL306" s="442"/>
      <c r="CM306" s="451" t="s">
        <v>207</v>
      </c>
      <c r="CN306" s="442" t="s">
        <v>207</v>
      </c>
      <c r="CO306" s="451" t="s">
        <v>207</v>
      </c>
      <c r="CP306" s="452"/>
      <c r="CQ306" s="449" t="s">
        <v>207</v>
      </c>
      <c r="CR306" s="453" t="s">
        <v>207</v>
      </c>
      <c r="CS306" s="450">
        <v>2021</v>
      </c>
      <c r="CT306" s="442"/>
      <c r="CU306" s="451" t="s">
        <v>207</v>
      </c>
      <c r="CV306" s="442" t="s">
        <v>207</v>
      </c>
      <c r="CW306" s="451" t="s">
        <v>207</v>
      </c>
      <c r="CX306" s="452"/>
      <c r="CY306" s="449" t="s">
        <v>207</v>
      </c>
      <c r="CZ306" s="453" t="s">
        <v>207</v>
      </c>
      <c r="DA306" s="450">
        <v>2022</v>
      </c>
      <c r="DB306" s="442"/>
      <c r="DC306" s="451" t="s">
        <v>207</v>
      </c>
      <c r="DD306" s="442" t="s">
        <v>207</v>
      </c>
      <c r="DE306" s="451" t="s">
        <v>207</v>
      </c>
      <c r="DF306" s="452"/>
      <c r="DG306" s="449" t="s">
        <v>207</v>
      </c>
      <c r="DH306" s="453" t="s">
        <v>207</v>
      </c>
      <c r="DI306" s="454" t="s">
        <v>207</v>
      </c>
      <c r="DJ306" s="465" t="s">
        <v>207</v>
      </c>
      <c r="DK306" s="455" t="s">
        <v>207</v>
      </c>
      <c r="DL306" s="456"/>
    </row>
    <row r="307" spans="1:116">
      <c r="A307" s="458" t="s">
        <v>3167</v>
      </c>
      <c r="B307" s="459" t="s">
        <v>3168</v>
      </c>
      <c r="C307" s="434">
        <v>2020</v>
      </c>
      <c r="D307" s="434" t="s">
        <v>716</v>
      </c>
      <c r="E307" s="460">
        <v>1028401</v>
      </c>
      <c r="F307" s="435">
        <v>1028401</v>
      </c>
      <c r="G307" s="436">
        <v>44768</v>
      </c>
      <c r="H307" s="461" t="s">
        <v>991</v>
      </c>
      <c r="I307" s="462" t="s">
        <v>3168</v>
      </c>
      <c r="J307" s="463" t="s">
        <v>3169</v>
      </c>
      <c r="K307" s="464" t="s">
        <v>3168</v>
      </c>
      <c r="L307" s="462" t="s">
        <v>3169</v>
      </c>
      <c r="M307" s="463" t="s">
        <v>991</v>
      </c>
      <c r="N307" s="461" t="s">
        <v>12</v>
      </c>
      <c r="O307" s="463" t="s">
        <v>32</v>
      </c>
      <c r="P307" s="437" t="s">
        <v>719</v>
      </c>
      <c r="Q307" s="438"/>
      <c r="R307" s="438"/>
      <c r="S307" s="439"/>
      <c r="T307" s="440">
        <v>4090.5893663520001</v>
      </c>
      <c r="U307" s="441">
        <v>2</v>
      </c>
      <c r="V307" s="441">
        <v>1</v>
      </c>
      <c r="W307" s="442"/>
      <c r="X307" s="443">
        <v>2020</v>
      </c>
      <c r="Y307" s="434">
        <v>2022</v>
      </c>
      <c r="Z307" s="444">
        <v>2021</v>
      </c>
      <c r="AA307" s="445"/>
      <c r="AB307" s="463"/>
      <c r="AC307" s="446" t="s">
        <v>705</v>
      </c>
      <c r="AD307" s="462" t="s">
        <v>3170</v>
      </c>
      <c r="AE307" s="462" t="s">
        <v>991</v>
      </c>
      <c r="AF307" s="463" t="s">
        <v>3165</v>
      </c>
      <c r="AG307" s="446"/>
      <c r="AH307" s="463"/>
      <c r="AI307" s="447">
        <v>2019</v>
      </c>
      <c r="AJ307" s="441">
        <v>7550</v>
      </c>
      <c r="AK307" s="441">
        <v>7348</v>
      </c>
      <c r="AL307" s="448"/>
      <c r="AM307" s="449"/>
      <c r="AN307" s="450">
        <v>2022</v>
      </c>
      <c r="AO307" s="442">
        <v>7326</v>
      </c>
      <c r="AP307" s="451">
        <v>2.96</v>
      </c>
      <c r="AQ307" s="442">
        <v>7124</v>
      </c>
      <c r="AR307" s="451">
        <v>3.04</v>
      </c>
      <c r="AS307" s="452"/>
      <c r="AT307" s="449"/>
      <c r="AU307" s="453"/>
      <c r="AV307" s="450">
        <v>2020</v>
      </c>
      <c r="AW307" s="442">
        <v>6952</v>
      </c>
      <c r="AX307" s="451">
        <v>7.92</v>
      </c>
      <c r="AY307" s="442">
        <v>6586</v>
      </c>
      <c r="AZ307" s="451">
        <v>10.37</v>
      </c>
      <c r="BA307" s="452"/>
      <c r="BB307" s="449" t="s">
        <v>207</v>
      </c>
      <c r="BC307" s="453" t="s">
        <v>207</v>
      </c>
      <c r="BD307" s="450">
        <v>2021</v>
      </c>
      <c r="BE307" s="442">
        <v>7162</v>
      </c>
      <c r="BF307" s="451">
        <v>5.13</v>
      </c>
      <c r="BG307" s="442">
        <v>7102</v>
      </c>
      <c r="BH307" s="451">
        <v>3.34</v>
      </c>
      <c r="BI307" s="452"/>
      <c r="BJ307" s="449" t="s">
        <v>207</v>
      </c>
      <c r="BK307" s="453" t="s">
        <v>207</v>
      </c>
      <c r="BL307" s="450">
        <v>2022</v>
      </c>
      <c r="BM307" s="442"/>
      <c r="BN307" s="451" t="s">
        <v>207</v>
      </c>
      <c r="BO307" s="442" t="s">
        <v>207</v>
      </c>
      <c r="BP307" s="451" t="s">
        <v>207</v>
      </c>
      <c r="BQ307" s="452"/>
      <c r="BR307" s="449" t="s">
        <v>207</v>
      </c>
      <c r="BS307" s="453" t="s">
        <v>207</v>
      </c>
      <c r="BT307" s="454" t="s">
        <v>723</v>
      </c>
      <c r="BU307" s="465" t="s">
        <v>765</v>
      </c>
      <c r="BV307" s="455" t="s">
        <v>712</v>
      </c>
      <c r="BW307" s="456" t="s">
        <v>3171</v>
      </c>
      <c r="BX307" s="457">
        <v>2019</v>
      </c>
      <c r="BY307" s="441"/>
      <c r="BZ307" s="441"/>
      <c r="CA307" s="448"/>
      <c r="CB307" s="449"/>
      <c r="CC307" s="450">
        <v>2022</v>
      </c>
      <c r="CD307" s="442"/>
      <c r="CE307" s="451" t="s">
        <v>207</v>
      </c>
      <c r="CF307" s="442"/>
      <c r="CG307" s="451" t="s">
        <v>207</v>
      </c>
      <c r="CH307" s="452"/>
      <c r="CI307" s="449" t="s">
        <v>207</v>
      </c>
      <c r="CJ307" s="453"/>
      <c r="CK307" s="450">
        <v>2020</v>
      </c>
      <c r="CL307" s="442"/>
      <c r="CM307" s="451" t="s">
        <v>207</v>
      </c>
      <c r="CN307" s="442" t="s">
        <v>207</v>
      </c>
      <c r="CO307" s="451" t="s">
        <v>207</v>
      </c>
      <c r="CP307" s="452"/>
      <c r="CQ307" s="449" t="s">
        <v>207</v>
      </c>
      <c r="CR307" s="453" t="s">
        <v>207</v>
      </c>
      <c r="CS307" s="450">
        <v>2021</v>
      </c>
      <c r="CT307" s="442"/>
      <c r="CU307" s="451" t="s">
        <v>207</v>
      </c>
      <c r="CV307" s="442" t="s">
        <v>207</v>
      </c>
      <c r="CW307" s="451" t="s">
        <v>207</v>
      </c>
      <c r="CX307" s="452"/>
      <c r="CY307" s="449" t="s">
        <v>207</v>
      </c>
      <c r="CZ307" s="453" t="s">
        <v>207</v>
      </c>
      <c r="DA307" s="450">
        <v>2022</v>
      </c>
      <c r="DB307" s="442"/>
      <c r="DC307" s="451" t="s">
        <v>207</v>
      </c>
      <c r="DD307" s="442" t="s">
        <v>207</v>
      </c>
      <c r="DE307" s="451" t="s">
        <v>207</v>
      </c>
      <c r="DF307" s="452"/>
      <c r="DG307" s="449" t="s">
        <v>207</v>
      </c>
      <c r="DH307" s="453" t="s">
        <v>207</v>
      </c>
      <c r="DI307" s="454" t="s">
        <v>207</v>
      </c>
      <c r="DJ307" s="465" t="s">
        <v>207</v>
      </c>
      <c r="DK307" s="455" t="s">
        <v>207</v>
      </c>
      <c r="DL307" s="456"/>
    </row>
    <row r="308" spans="1:116">
      <c r="A308" s="458" t="s">
        <v>3172</v>
      </c>
      <c r="B308" s="459" t="s">
        <v>3173</v>
      </c>
      <c r="C308" s="434">
        <v>2020</v>
      </c>
      <c r="D308" s="434" t="s">
        <v>716</v>
      </c>
      <c r="E308" s="460">
        <v>1065402</v>
      </c>
      <c r="F308" s="435">
        <v>1065402</v>
      </c>
      <c r="G308" s="436">
        <v>44769</v>
      </c>
      <c r="H308" s="461" t="s">
        <v>2955</v>
      </c>
      <c r="I308" s="462" t="s">
        <v>3173</v>
      </c>
      <c r="J308" s="463" t="s">
        <v>3174</v>
      </c>
      <c r="K308" s="464" t="s">
        <v>3173</v>
      </c>
      <c r="L308" s="462" t="s">
        <v>3174</v>
      </c>
      <c r="M308" s="463" t="s">
        <v>2955</v>
      </c>
      <c r="N308" s="461" t="s">
        <v>70</v>
      </c>
      <c r="O308" s="463" t="s">
        <v>74</v>
      </c>
      <c r="P308" s="437" t="s">
        <v>719</v>
      </c>
      <c r="Q308" s="438"/>
      <c r="R308" s="438"/>
      <c r="S308" s="439"/>
      <c r="T308" s="440">
        <v>2154.4851777464223</v>
      </c>
      <c r="U308" s="441">
        <v>6</v>
      </c>
      <c r="V308" s="441">
        <v>1</v>
      </c>
      <c r="W308" s="442"/>
      <c r="X308" s="443">
        <v>2020</v>
      </c>
      <c r="Y308" s="434">
        <v>2022</v>
      </c>
      <c r="Z308" s="444">
        <v>2021</v>
      </c>
      <c r="AA308" s="445"/>
      <c r="AB308" s="463"/>
      <c r="AC308" s="446" t="s">
        <v>705</v>
      </c>
      <c r="AD308" s="462" t="s">
        <v>3175</v>
      </c>
      <c r="AE308" s="462" t="s">
        <v>2958</v>
      </c>
      <c r="AF308" s="463" t="s">
        <v>2857</v>
      </c>
      <c r="AG308" s="446"/>
      <c r="AH308" s="463"/>
      <c r="AI308" s="447">
        <v>2019</v>
      </c>
      <c r="AJ308" s="441">
        <v>3508</v>
      </c>
      <c r="AK308" s="441">
        <v>3322</v>
      </c>
      <c r="AL308" s="448">
        <v>104.72</v>
      </c>
      <c r="AM308" s="449" t="s">
        <v>764</v>
      </c>
      <c r="AN308" s="450">
        <v>2022</v>
      </c>
      <c r="AO308" s="442">
        <v>3402.7599999999998</v>
      </c>
      <c r="AP308" s="451">
        <v>3</v>
      </c>
      <c r="AQ308" s="442">
        <v>3222.3399999999997</v>
      </c>
      <c r="AR308" s="451">
        <v>3</v>
      </c>
      <c r="AS308" s="452">
        <v>101.5784</v>
      </c>
      <c r="AT308" s="449" t="s">
        <v>764</v>
      </c>
      <c r="AU308" s="453">
        <v>3</v>
      </c>
      <c r="AV308" s="450">
        <v>2020</v>
      </c>
      <c r="AW308" s="442">
        <v>3340</v>
      </c>
      <c r="AX308" s="451">
        <v>4.78</v>
      </c>
      <c r="AY308" s="442">
        <v>2993</v>
      </c>
      <c r="AZ308" s="451">
        <v>9.9</v>
      </c>
      <c r="BA308" s="452">
        <v>98.6</v>
      </c>
      <c r="BB308" s="449" t="s">
        <v>764</v>
      </c>
      <c r="BC308" s="453">
        <v>5.84</v>
      </c>
      <c r="BD308" s="450">
        <v>2021</v>
      </c>
      <c r="BE308" s="442">
        <v>3442</v>
      </c>
      <c r="BF308" s="451">
        <v>1.88</v>
      </c>
      <c r="BG308" s="442">
        <v>3016</v>
      </c>
      <c r="BH308" s="451">
        <v>9.2100000000000009</v>
      </c>
      <c r="BI308" s="452">
        <v>62.44</v>
      </c>
      <c r="BJ308" s="449" t="s">
        <v>764</v>
      </c>
      <c r="BK308" s="453">
        <v>40.369999999999997</v>
      </c>
      <c r="BL308" s="450">
        <v>2022</v>
      </c>
      <c r="BM308" s="442"/>
      <c r="BN308" s="451" t="s">
        <v>207</v>
      </c>
      <c r="BO308" s="442" t="s">
        <v>207</v>
      </c>
      <c r="BP308" s="451" t="s">
        <v>207</v>
      </c>
      <c r="BQ308" s="452"/>
      <c r="BR308" s="449" t="s">
        <v>207</v>
      </c>
      <c r="BS308" s="453" t="s">
        <v>207</v>
      </c>
      <c r="BT308" s="454" t="s">
        <v>755</v>
      </c>
      <c r="BU308" s="465" t="s">
        <v>765</v>
      </c>
      <c r="BV308" s="455" t="s">
        <v>712</v>
      </c>
      <c r="BW308" s="456" t="s">
        <v>3176</v>
      </c>
      <c r="BX308" s="457">
        <v>2019</v>
      </c>
      <c r="BY308" s="441"/>
      <c r="BZ308" s="441"/>
      <c r="CA308" s="448"/>
      <c r="CB308" s="449"/>
      <c r="CC308" s="450">
        <v>2022</v>
      </c>
      <c r="CD308" s="442"/>
      <c r="CE308" s="451" t="s">
        <v>207</v>
      </c>
      <c r="CF308" s="442"/>
      <c r="CG308" s="451" t="s">
        <v>207</v>
      </c>
      <c r="CH308" s="452"/>
      <c r="CI308" s="449" t="s">
        <v>207</v>
      </c>
      <c r="CJ308" s="453"/>
      <c r="CK308" s="450">
        <v>2020</v>
      </c>
      <c r="CL308" s="442"/>
      <c r="CM308" s="451" t="s">
        <v>207</v>
      </c>
      <c r="CN308" s="442" t="s">
        <v>207</v>
      </c>
      <c r="CO308" s="451" t="s">
        <v>207</v>
      </c>
      <c r="CP308" s="452"/>
      <c r="CQ308" s="449" t="s">
        <v>207</v>
      </c>
      <c r="CR308" s="453" t="s">
        <v>207</v>
      </c>
      <c r="CS308" s="450">
        <v>2021</v>
      </c>
      <c r="CT308" s="442"/>
      <c r="CU308" s="451" t="s">
        <v>207</v>
      </c>
      <c r="CV308" s="442" t="s">
        <v>207</v>
      </c>
      <c r="CW308" s="451" t="s">
        <v>207</v>
      </c>
      <c r="CX308" s="452"/>
      <c r="CY308" s="449" t="s">
        <v>207</v>
      </c>
      <c r="CZ308" s="453" t="s">
        <v>207</v>
      </c>
      <c r="DA308" s="450">
        <v>2022</v>
      </c>
      <c r="DB308" s="442"/>
      <c r="DC308" s="451" t="s">
        <v>207</v>
      </c>
      <c r="DD308" s="442" t="s">
        <v>207</v>
      </c>
      <c r="DE308" s="451" t="s">
        <v>207</v>
      </c>
      <c r="DF308" s="452"/>
      <c r="DG308" s="449" t="s">
        <v>207</v>
      </c>
      <c r="DH308" s="453" t="s">
        <v>207</v>
      </c>
      <c r="DI308" s="454" t="s">
        <v>207</v>
      </c>
      <c r="DJ308" s="465" t="s">
        <v>207</v>
      </c>
      <c r="DK308" s="455" t="s">
        <v>207</v>
      </c>
      <c r="DL308" s="456"/>
    </row>
    <row r="309" spans="1:116">
      <c r="A309" s="458" t="s">
        <v>3177</v>
      </c>
      <c r="B309" s="459" t="s">
        <v>3178</v>
      </c>
      <c r="C309" s="434">
        <v>2020</v>
      </c>
      <c r="D309" s="434" t="s">
        <v>716</v>
      </c>
      <c r="E309" s="460">
        <v>1016403</v>
      </c>
      <c r="F309" s="435">
        <v>1016403</v>
      </c>
      <c r="G309" s="436">
        <v>44773</v>
      </c>
      <c r="H309" s="461" t="s">
        <v>3179</v>
      </c>
      <c r="I309" s="462" t="s">
        <v>3178</v>
      </c>
      <c r="J309" s="463" t="s">
        <v>3180</v>
      </c>
      <c r="K309" s="464" t="s">
        <v>3181</v>
      </c>
      <c r="L309" s="462" t="s">
        <v>3180</v>
      </c>
      <c r="M309" s="463" t="s">
        <v>3182</v>
      </c>
      <c r="N309" s="461" t="s">
        <v>12</v>
      </c>
      <c r="O309" s="463" t="s">
        <v>20</v>
      </c>
      <c r="P309" s="437" t="s">
        <v>719</v>
      </c>
      <c r="Q309" s="438"/>
      <c r="R309" s="438"/>
      <c r="S309" s="439"/>
      <c r="T309" s="440">
        <v>1717.5444977279999</v>
      </c>
      <c r="U309" s="441">
        <v>1</v>
      </c>
      <c r="V309" s="441">
        <v>1</v>
      </c>
      <c r="W309" s="442"/>
      <c r="X309" s="443">
        <v>2020</v>
      </c>
      <c r="Y309" s="434">
        <v>2022</v>
      </c>
      <c r="Z309" s="444">
        <v>2021</v>
      </c>
      <c r="AA309" s="445"/>
      <c r="AB309" s="463"/>
      <c r="AC309" s="446" t="s">
        <v>705</v>
      </c>
      <c r="AD309" s="462" t="s">
        <v>3183</v>
      </c>
      <c r="AE309" s="462" t="s">
        <v>3182</v>
      </c>
      <c r="AF309" s="463" t="s">
        <v>3184</v>
      </c>
      <c r="AG309" s="446"/>
      <c r="AH309" s="463"/>
      <c r="AI309" s="447">
        <v>2019</v>
      </c>
      <c r="AJ309" s="441">
        <v>3285</v>
      </c>
      <c r="AK309" s="441">
        <v>3258</v>
      </c>
      <c r="AL309" s="448"/>
      <c r="AM309" s="449"/>
      <c r="AN309" s="450">
        <v>2022</v>
      </c>
      <c r="AO309" s="442">
        <v>3186</v>
      </c>
      <c r="AP309" s="451">
        <v>3.01</v>
      </c>
      <c r="AQ309" s="442">
        <v>3160</v>
      </c>
      <c r="AR309" s="451">
        <v>3</v>
      </c>
      <c r="AS309" s="452"/>
      <c r="AT309" s="449"/>
      <c r="AU309" s="453"/>
      <c r="AV309" s="450">
        <v>2020</v>
      </c>
      <c r="AW309" s="442">
        <v>3459</v>
      </c>
      <c r="AX309" s="451">
        <v>-5.3</v>
      </c>
      <c r="AY309" s="442">
        <v>3637</v>
      </c>
      <c r="AZ309" s="451">
        <v>-11.64</v>
      </c>
      <c r="BA309" s="452"/>
      <c r="BB309" s="449" t="s">
        <v>207</v>
      </c>
      <c r="BC309" s="453" t="s">
        <v>207</v>
      </c>
      <c r="BD309" s="450">
        <v>2021</v>
      </c>
      <c r="BE309" s="442">
        <v>3037</v>
      </c>
      <c r="BF309" s="451">
        <v>7.54</v>
      </c>
      <c r="BG309" s="442">
        <v>3010</v>
      </c>
      <c r="BH309" s="451">
        <v>7.61</v>
      </c>
      <c r="BI309" s="452"/>
      <c r="BJ309" s="449" t="s">
        <v>207</v>
      </c>
      <c r="BK309" s="453" t="s">
        <v>207</v>
      </c>
      <c r="BL309" s="450">
        <v>2022</v>
      </c>
      <c r="BM309" s="442"/>
      <c r="BN309" s="451" t="s">
        <v>207</v>
      </c>
      <c r="BO309" s="442" t="s">
        <v>207</v>
      </c>
      <c r="BP309" s="451" t="s">
        <v>207</v>
      </c>
      <c r="BQ309" s="452"/>
      <c r="BR309" s="449" t="s">
        <v>207</v>
      </c>
      <c r="BS309" s="453" t="s">
        <v>207</v>
      </c>
      <c r="BT309" s="454" t="s">
        <v>723</v>
      </c>
      <c r="BU309" s="465" t="s">
        <v>765</v>
      </c>
      <c r="BV309" s="455" t="s">
        <v>724</v>
      </c>
      <c r="BW309" s="456" t="s">
        <v>3185</v>
      </c>
      <c r="BX309" s="457">
        <v>2019</v>
      </c>
      <c r="BY309" s="441"/>
      <c r="BZ309" s="441"/>
      <c r="CA309" s="448"/>
      <c r="CB309" s="449"/>
      <c r="CC309" s="450">
        <v>2022</v>
      </c>
      <c r="CD309" s="442"/>
      <c r="CE309" s="451" t="s">
        <v>207</v>
      </c>
      <c r="CF309" s="442"/>
      <c r="CG309" s="451" t="s">
        <v>207</v>
      </c>
      <c r="CH309" s="452"/>
      <c r="CI309" s="449" t="s">
        <v>207</v>
      </c>
      <c r="CJ309" s="453"/>
      <c r="CK309" s="450">
        <v>2020</v>
      </c>
      <c r="CL309" s="442"/>
      <c r="CM309" s="451" t="s">
        <v>207</v>
      </c>
      <c r="CN309" s="442" t="s">
        <v>207</v>
      </c>
      <c r="CO309" s="451" t="s">
        <v>207</v>
      </c>
      <c r="CP309" s="452"/>
      <c r="CQ309" s="449" t="s">
        <v>207</v>
      </c>
      <c r="CR309" s="453" t="s">
        <v>207</v>
      </c>
      <c r="CS309" s="450">
        <v>2021</v>
      </c>
      <c r="CT309" s="442"/>
      <c r="CU309" s="451" t="s">
        <v>207</v>
      </c>
      <c r="CV309" s="442" t="s">
        <v>207</v>
      </c>
      <c r="CW309" s="451" t="s">
        <v>207</v>
      </c>
      <c r="CX309" s="452"/>
      <c r="CY309" s="449" t="s">
        <v>207</v>
      </c>
      <c r="CZ309" s="453" t="s">
        <v>207</v>
      </c>
      <c r="DA309" s="450">
        <v>2022</v>
      </c>
      <c r="DB309" s="442"/>
      <c r="DC309" s="451" t="s">
        <v>207</v>
      </c>
      <c r="DD309" s="442" t="s">
        <v>207</v>
      </c>
      <c r="DE309" s="451" t="s">
        <v>207</v>
      </c>
      <c r="DF309" s="452"/>
      <c r="DG309" s="449" t="s">
        <v>207</v>
      </c>
      <c r="DH309" s="453" t="s">
        <v>207</v>
      </c>
      <c r="DI309" s="454" t="s">
        <v>207</v>
      </c>
      <c r="DJ309" s="465" t="s">
        <v>207</v>
      </c>
      <c r="DK309" s="455" t="s">
        <v>207</v>
      </c>
      <c r="DL309" s="456"/>
    </row>
    <row r="310" spans="1:116">
      <c r="A310" s="458" t="s">
        <v>3186</v>
      </c>
      <c r="B310" s="459" t="s">
        <v>3187</v>
      </c>
      <c r="C310" s="434">
        <v>2020</v>
      </c>
      <c r="D310" s="434" t="s">
        <v>716</v>
      </c>
      <c r="E310" s="460">
        <v>1056404</v>
      </c>
      <c r="F310" s="435">
        <v>1056404</v>
      </c>
      <c r="G310" s="436">
        <v>44771</v>
      </c>
      <c r="H310" s="461" t="s">
        <v>3188</v>
      </c>
      <c r="I310" s="462" t="s">
        <v>3187</v>
      </c>
      <c r="J310" s="463" t="s">
        <v>3189</v>
      </c>
      <c r="K310" s="464" t="s">
        <v>3187</v>
      </c>
      <c r="L310" s="462" t="s">
        <v>3189</v>
      </c>
      <c r="M310" s="463" t="s">
        <v>3188</v>
      </c>
      <c r="N310" s="461" t="s">
        <v>57</v>
      </c>
      <c r="O310" s="463" t="s">
        <v>64</v>
      </c>
      <c r="P310" s="437" t="s">
        <v>719</v>
      </c>
      <c r="Q310" s="438"/>
      <c r="R310" s="438"/>
      <c r="S310" s="439"/>
      <c r="T310" s="440">
        <v>4084.8760936079998</v>
      </c>
      <c r="U310" s="441">
        <v>10</v>
      </c>
      <c r="V310" s="441">
        <v>1</v>
      </c>
      <c r="W310" s="442"/>
      <c r="X310" s="443">
        <v>2020</v>
      </c>
      <c r="Y310" s="434">
        <v>2022</v>
      </c>
      <c r="Z310" s="444">
        <v>2021</v>
      </c>
      <c r="AA310" s="445"/>
      <c r="AB310" s="463"/>
      <c r="AC310" s="446"/>
      <c r="AD310" s="462"/>
      <c r="AE310" s="462"/>
      <c r="AF310" s="463"/>
      <c r="AG310" s="446" t="s">
        <v>705</v>
      </c>
      <c r="AH310" s="463" t="s">
        <v>3190</v>
      </c>
      <c r="AI310" s="447">
        <v>2019</v>
      </c>
      <c r="AJ310" s="441">
        <v>8900</v>
      </c>
      <c r="AK310" s="441">
        <v>9526</v>
      </c>
      <c r="AL310" s="448">
        <v>32.799999999999997</v>
      </c>
      <c r="AM310" s="449" t="s">
        <v>3191</v>
      </c>
      <c r="AN310" s="450">
        <v>2022</v>
      </c>
      <c r="AO310" s="442">
        <v>8366</v>
      </c>
      <c r="AP310" s="451">
        <v>6</v>
      </c>
      <c r="AQ310" s="442">
        <v>8954</v>
      </c>
      <c r="AR310" s="451">
        <v>6</v>
      </c>
      <c r="AS310" s="452">
        <v>30.83</v>
      </c>
      <c r="AT310" s="449" t="s">
        <v>3191</v>
      </c>
      <c r="AU310" s="453">
        <v>6</v>
      </c>
      <c r="AV310" s="450">
        <v>2020</v>
      </c>
      <c r="AW310" s="442">
        <v>8689</v>
      </c>
      <c r="AX310" s="451">
        <v>2.37</v>
      </c>
      <c r="AY310" s="442">
        <v>7856</v>
      </c>
      <c r="AZ310" s="451">
        <v>17.53</v>
      </c>
      <c r="BA310" s="452">
        <v>32.020000000000003</v>
      </c>
      <c r="BB310" s="449" t="s">
        <v>3191</v>
      </c>
      <c r="BC310" s="453">
        <v>2.37</v>
      </c>
      <c r="BD310" s="450">
        <v>2021</v>
      </c>
      <c r="BE310" s="442">
        <v>7272</v>
      </c>
      <c r="BF310" s="451">
        <v>18.29</v>
      </c>
      <c r="BG310" s="442">
        <v>7198</v>
      </c>
      <c r="BH310" s="451">
        <v>24.43</v>
      </c>
      <c r="BI310" s="452">
        <v>33.119999999999997</v>
      </c>
      <c r="BJ310" s="449" t="s">
        <v>3191</v>
      </c>
      <c r="BK310" s="453">
        <v>-0.98</v>
      </c>
      <c r="BL310" s="450">
        <v>2022</v>
      </c>
      <c r="BM310" s="442"/>
      <c r="BN310" s="451" t="s">
        <v>207</v>
      </c>
      <c r="BO310" s="442" t="s">
        <v>207</v>
      </c>
      <c r="BP310" s="451" t="s">
        <v>207</v>
      </c>
      <c r="BQ310" s="452"/>
      <c r="BR310" s="449" t="s">
        <v>207</v>
      </c>
      <c r="BS310" s="453" t="s">
        <v>207</v>
      </c>
      <c r="BT310" s="454" t="s">
        <v>710</v>
      </c>
      <c r="BU310" s="465" t="s">
        <v>765</v>
      </c>
      <c r="BV310" s="455" t="s">
        <v>733</v>
      </c>
      <c r="BW310" s="456"/>
      <c r="BX310" s="457">
        <v>2019</v>
      </c>
      <c r="BY310" s="441"/>
      <c r="BZ310" s="441"/>
      <c r="CA310" s="448"/>
      <c r="CB310" s="449"/>
      <c r="CC310" s="450">
        <v>2022</v>
      </c>
      <c r="CD310" s="442"/>
      <c r="CE310" s="451" t="s">
        <v>207</v>
      </c>
      <c r="CF310" s="442"/>
      <c r="CG310" s="451" t="s">
        <v>207</v>
      </c>
      <c r="CH310" s="452"/>
      <c r="CI310" s="449" t="s">
        <v>207</v>
      </c>
      <c r="CJ310" s="453"/>
      <c r="CK310" s="450">
        <v>2020</v>
      </c>
      <c r="CL310" s="442"/>
      <c r="CM310" s="451" t="s">
        <v>207</v>
      </c>
      <c r="CN310" s="442" t="s">
        <v>207</v>
      </c>
      <c r="CO310" s="451" t="s">
        <v>207</v>
      </c>
      <c r="CP310" s="452"/>
      <c r="CQ310" s="449" t="s">
        <v>207</v>
      </c>
      <c r="CR310" s="453" t="s">
        <v>207</v>
      </c>
      <c r="CS310" s="450">
        <v>2021</v>
      </c>
      <c r="CT310" s="442"/>
      <c r="CU310" s="451" t="s">
        <v>207</v>
      </c>
      <c r="CV310" s="442" t="s">
        <v>207</v>
      </c>
      <c r="CW310" s="451" t="s">
        <v>207</v>
      </c>
      <c r="CX310" s="452"/>
      <c r="CY310" s="449" t="s">
        <v>207</v>
      </c>
      <c r="CZ310" s="453" t="s">
        <v>207</v>
      </c>
      <c r="DA310" s="450">
        <v>2022</v>
      </c>
      <c r="DB310" s="442"/>
      <c r="DC310" s="451" t="s">
        <v>207</v>
      </c>
      <c r="DD310" s="442" t="s">
        <v>207</v>
      </c>
      <c r="DE310" s="451" t="s">
        <v>207</v>
      </c>
      <c r="DF310" s="452"/>
      <c r="DG310" s="449" t="s">
        <v>207</v>
      </c>
      <c r="DH310" s="453" t="s">
        <v>207</v>
      </c>
      <c r="DI310" s="454" t="s">
        <v>207</v>
      </c>
      <c r="DJ310" s="465" t="s">
        <v>207</v>
      </c>
      <c r="DK310" s="455" t="s">
        <v>207</v>
      </c>
      <c r="DL310" s="456"/>
    </row>
    <row r="311" spans="1:116">
      <c r="A311" s="458" t="s">
        <v>3192</v>
      </c>
      <c r="B311" s="459" t="s">
        <v>3193</v>
      </c>
      <c r="C311" s="434">
        <v>2021</v>
      </c>
      <c r="D311" s="434" t="s">
        <v>716</v>
      </c>
      <c r="E311" s="460">
        <v>1075405</v>
      </c>
      <c r="F311" s="435">
        <v>1075405</v>
      </c>
      <c r="G311" s="436">
        <v>44803</v>
      </c>
      <c r="H311" s="461" t="s">
        <v>3194</v>
      </c>
      <c r="I311" s="462" t="s">
        <v>3193</v>
      </c>
      <c r="J311" s="463" t="s">
        <v>3195</v>
      </c>
      <c r="K311" s="464" t="s">
        <v>3193</v>
      </c>
      <c r="L311" s="462" t="s">
        <v>3195</v>
      </c>
      <c r="M311" s="463" t="s">
        <v>3194</v>
      </c>
      <c r="N311" s="461" t="s">
        <v>86</v>
      </c>
      <c r="O311" s="463" t="s">
        <v>87</v>
      </c>
      <c r="P311" s="437" t="s">
        <v>719</v>
      </c>
      <c r="Q311" s="438"/>
      <c r="R311" s="438"/>
      <c r="S311" s="439"/>
      <c r="T311" s="440">
        <v>2837.404278</v>
      </c>
      <c r="U311" s="441">
        <v>1</v>
      </c>
      <c r="V311" s="441">
        <v>1</v>
      </c>
      <c r="W311" s="442"/>
      <c r="X311" s="443">
        <v>2021</v>
      </c>
      <c r="Y311" s="434">
        <v>2023</v>
      </c>
      <c r="Z311" s="444">
        <v>2021</v>
      </c>
      <c r="AA311" s="445" t="s">
        <v>705</v>
      </c>
      <c r="AB311" s="463" t="s">
        <v>3196</v>
      </c>
      <c r="AC311" s="446"/>
      <c r="AD311" s="462"/>
      <c r="AE311" s="462"/>
      <c r="AF311" s="463"/>
      <c r="AG311" s="446"/>
      <c r="AH311" s="463"/>
      <c r="AI311" s="447">
        <v>2020</v>
      </c>
      <c r="AJ311" s="441">
        <v>2762</v>
      </c>
      <c r="AK311" s="441">
        <v>2718</v>
      </c>
      <c r="AL311" s="448">
        <v>57.41</v>
      </c>
      <c r="AM311" s="449" t="s">
        <v>764</v>
      </c>
      <c r="AN311" s="450">
        <v>2023</v>
      </c>
      <c r="AO311" s="442">
        <v>5500</v>
      </c>
      <c r="AP311" s="451">
        <v>-99.14</v>
      </c>
      <c r="AQ311" s="442">
        <v>5436</v>
      </c>
      <c r="AR311" s="451">
        <v>-100</v>
      </c>
      <c r="AS311" s="452">
        <v>114.32</v>
      </c>
      <c r="AT311" s="449" t="s">
        <v>764</v>
      </c>
      <c r="AU311" s="453">
        <v>-99.13</v>
      </c>
      <c r="AV311" s="450">
        <v>2021</v>
      </c>
      <c r="AW311" s="442">
        <v>4791</v>
      </c>
      <c r="AX311" s="451">
        <v>-73.47</v>
      </c>
      <c r="AY311" s="442">
        <v>4770</v>
      </c>
      <c r="AZ311" s="451">
        <v>-75.5</v>
      </c>
      <c r="BA311" s="452">
        <v>99.58</v>
      </c>
      <c r="BB311" s="449" t="s">
        <v>764</v>
      </c>
      <c r="BC311" s="453">
        <v>-73.459999999999994</v>
      </c>
      <c r="BD311" s="450">
        <v>2022</v>
      </c>
      <c r="BE311" s="442"/>
      <c r="BF311" s="451" t="s">
        <v>207</v>
      </c>
      <c r="BG311" s="442" t="s">
        <v>207</v>
      </c>
      <c r="BH311" s="451" t="s">
        <v>207</v>
      </c>
      <c r="BI311" s="452"/>
      <c r="BJ311" s="449" t="s">
        <v>207</v>
      </c>
      <c r="BK311" s="453" t="s">
        <v>207</v>
      </c>
      <c r="BL311" s="450">
        <v>2023</v>
      </c>
      <c r="BM311" s="442"/>
      <c r="BN311" s="451" t="s">
        <v>207</v>
      </c>
      <c r="BO311" s="442" t="s">
        <v>207</v>
      </c>
      <c r="BP311" s="451" t="s">
        <v>207</v>
      </c>
      <c r="BQ311" s="452"/>
      <c r="BR311" s="449" t="s">
        <v>207</v>
      </c>
      <c r="BS311" s="453" t="s">
        <v>207</v>
      </c>
      <c r="BT311" s="454" t="s">
        <v>755</v>
      </c>
      <c r="BU311" s="465" t="s">
        <v>765</v>
      </c>
      <c r="BV311" s="455" t="s">
        <v>712</v>
      </c>
      <c r="BW311" s="456" t="s">
        <v>3197</v>
      </c>
      <c r="BX311" s="457">
        <v>2020</v>
      </c>
      <c r="BY311" s="441"/>
      <c r="BZ311" s="441"/>
      <c r="CA311" s="448"/>
      <c r="CB311" s="449"/>
      <c r="CC311" s="450">
        <v>2023</v>
      </c>
      <c r="CD311" s="442"/>
      <c r="CE311" s="451" t="s">
        <v>207</v>
      </c>
      <c r="CF311" s="442"/>
      <c r="CG311" s="451" t="s">
        <v>207</v>
      </c>
      <c r="CH311" s="452"/>
      <c r="CI311" s="449" t="s">
        <v>207</v>
      </c>
      <c r="CJ311" s="453"/>
      <c r="CK311" s="450">
        <v>2021</v>
      </c>
      <c r="CL311" s="442"/>
      <c r="CM311" s="451" t="s">
        <v>207</v>
      </c>
      <c r="CN311" s="442" t="s">
        <v>207</v>
      </c>
      <c r="CO311" s="451" t="s">
        <v>207</v>
      </c>
      <c r="CP311" s="452"/>
      <c r="CQ311" s="449" t="s">
        <v>207</v>
      </c>
      <c r="CR311" s="453" t="s">
        <v>207</v>
      </c>
      <c r="CS311" s="450">
        <v>2022</v>
      </c>
      <c r="CT311" s="442"/>
      <c r="CU311" s="451" t="s">
        <v>207</v>
      </c>
      <c r="CV311" s="442" t="s">
        <v>207</v>
      </c>
      <c r="CW311" s="451" t="s">
        <v>207</v>
      </c>
      <c r="CX311" s="452"/>
      <c r="CY311" s="449" t="s">
        <v>207</v>
      </c>
      <c r="CZ311" s="453" t="s">
        <v>207</v>
      </c>
      <c r="DA311" s="450">
        <v>2023</v>
      </c>
      <c r="DB311" s="442"/>
      <c r="DC311" s="451" t="s">
        <v>207</v>
      </c>
      <c r="DD311" s="442" t="s">
        <v>207</v>
      </c>
      <c r="DE311" s="451" t="s">
        <v>207</v>
      </c>
      <c r="DF311" s="452"/>
      <c r="DG311" s="449" t="s">
        <v>207</v>
      </c>
      <c r="DH311" s="453" t="s">
        <v>207</v>
      </c>
      <c r="DI311" s="454" t="s">
        <v>207</v>
      </c>
      <c r="DJ311" s="465" t="s">
        <v>207</v>
      </c>
      <c r="DK311" s="455" t="s">
        <v>207</v>
      </c>
      <c r="DL311" s="456"/>
    </row>
    <row r="312" spans="1:116">
      <c r="A312" s="458" t="s">
        <v>3198</v>
      </c>
      <c r="B312" s="459" t="s">
        <v>3199</v>
      </c>
      <c r="C312" s="434">
        <v>2021</v>
      </c>
      <c r="D312" s="434" t="s">
        <v>716</v>
      </c>
      <c r="E312" s="460">
        <v>1059406</v>
      </c>
      <c r="F312" s="435">
        <v>1059406</v>
      </c>
      <c r="G312" s="436">
        <v>44768</v>
      </c>
      <c r="H312" s="461" t="s">
        <v>3200</v>
      </c>
      <c r="I312" s="462" t="s">
        <v>3201</v>
      </c>
      <c r="J312" s="463" t="s">
        <v>3202</v>
      </c>
      <c r="K312" s="464" t="s">
        <v>3203</v>
      </c>
      <c r="L312" s="462" t="s">
        <v>3204</v>
      </c>
      <c r="M312" s="463" t="s">
        <v>3205</v>
      </c>
      <c r="N312" s="461" t="s">
        <v>57</v>
      </c>
      <c r="O312" s="463" t="s">
        <v>67</v>
      </c>
      <c r="P312" s="437" t="s">
        <v>719</v>
      </c>
      <c r="Q312" s="438"/>
      <c r="R312" s="438"/>
      <c r="S312" s="439"/>
      <c r="T312" s="440">
        <v>2254</v>
      </c>
      <c r="U312" s="441">
        <v>28</v>
      </c>
      <c r="V312" s="441">
        <v>0</v>
      </c>
      <c r="W312" s="442"/>
      <c r="X312" s="443">
        <v>2021</v>
      </c>
      <c r="Y312" s="434">
        <v>2023</v>
      </c>
      <c r="Z312" s="444">
        <v>2021</v>
      </c>
      <c r="AA312" s="445"/>
      <c r="AB312" s="463"/>
      <c r="AC312" s="446" t="s">
        <v>705</v>
      </c>
      <c r="AD312" s="462" t="s">
        <v>3206</v>
      </c>
      <c r="AE312" s="462" t="s">
        <v>3207</v>
      </c>
      <c r="AF312" s="463" t="s">
        <v>858</v>
      </c>
      <c r="AG312" s="446"/>
      <c r="AH312" s="463"/>
      <c r="AI312" s="447">
        <v>2020</v>
      </c>
      <c r="AJ312" s="441">
        <v>4634</v>
      </c>
      <c r="AK312" s="441">
        <v>4482</v>
      </c>
      <c r="AL312" s="448">
        <v>58.22</v>
      </c>
      <c r="AM312" s="449" t="s">
        <v>764</v>
      </c>
      <c r="AN312" s="450">
        <v>2023</v>
      </c>
      <c r="AO312" s="442">
        <v>4565</v>
      </c>
      <c r="AP312" s="451">
        <v>1.48</v>
      </c>
      <c r="AQ312" s="442">
        <v>4415</v>
      </c>
      <c r="AR312" s="451">
        <v>1.49</v>
      </c>
      <c r="AS312" s="452">
        <v>57.35</v>
      </c>
      <c r="AT312" s="449" t="s">
        <v>764</v>
      </c>
      <c r="AU312" s="453">
        <v>1.49</v>
      </c>
      <c r="AV312" s="450">
        <v>2021</v>
      </c>
      <c r="AW312" s="442">
        <v>3918</v>
      </c>
      <c r="AX312" s="451">
        <v>15.45</v>
      </c>
      <c r="AY312" s="442">
        <v>3882</v>
      </c>
      <c r="AZ312" s="451">
        <v>13.38</v>
      </c>
      <c r="BA312" s="452">
        <v>47.87</v>
      </c>
      <c r="BB312" s="449" t="s">
        <v>764</v>
      </c>
      <c r="BC312" s="453">
        <v>17.77</v>
      </c>
      <c r="BD312" s="450">
        <v>2022</v>
      </c>
      <c r="BE312" s="442"/>
      <c r="BF312" s="451" t="s">
        <v>207</v>
      </c>
      <c r="BG312" s="442" t="s">
        <v>207</v>
      </c>
      <c r="BH312" s="451" t="s">
        <v>207</v>
      </c>
      <c r="BI312" s="452"/>
      <c r="BJ312" s="449" t="s">
        <v>207</v>
      </c>
      <c r="BK312" s="453" t="s">
        <v>207</v>
      </c>
      <c r="BL312" s="450">
        <v>2023</v>
      </c>
      <c r="BM312" s="442"/>
      <c r="BN312" s="451" t="s">
        <v>207</v>
      </c>
      <c r="BO312" s="442" t="s">
        <v>207</v>
      </c>
      <c r="BP312" s="451" t="s">
        <v>207</v>
      </c>
      <c r="BQ312" s="452"/>
      <c r="BR312" s="449" t="s">
        <v>207</v>
      </c>
      <c r="BS312" s="453" t="s">
        <v>207</v>
      </c>
      <c r="BT312" s="454" t="s">
        <v>723</v>
      </c>
      <c r="BU312" s="465" t="s">
        <v>765</v>
      </c>
      <c r="BV312" s="455" t="s">
        <v>724</v>
      </c>
      <c r="BW312" s="456" t="s">
        <v>3208</v>
      </c>
      <c r="BX312" s="457">
        <v>2020</v>
      </c>
      <c r="BY312" s="441"/>
      <c r="BZ312" s="441"/>
      <c r="CA312" s="448"/>
      <c r="CB312" s="449"/>
      <c r="CC312" s="450">
        <v>2023</v>
      </c>
      <c r="CD312" s="442"/>
      <c r="CE312" s="451" t="s">
        <v>207</v>
      </c>
      <c r="CF312" s="442"/>
      <c r="CG312" s="451" t="s">
        <v>207</v>
      </c>
      <c r="CH312" s="452"/>
      <c r="CI312" s="449" t="s">
        <v>207</v>
      </c>
      <c r="CJ312" s="453"/>
      <c r="CK312" s="450">
        <v>2021</v>
      </c>
      <c r="CL312" s="442"/>
      <c r="CM312" s="451" t="s">
        <v>207</v>
      </c>
      <c r="CN312" s="442" t="s">
        <v>207</v>
      </c>
      <c r="CO312" s="451" t="s">
        <v>207</v>
      </c>
      <c r="CP312" s="452"/>
      <c r="CQ312" s="449" t="s">
        <v>207</v>
      </c>
      <c r="CR312" s="453" t="s">
        <v>207</v>
      </c>
      <c r="CS312" s="450">
        <v>2022</v>
      </c>
      <c r="CT312" s="442"/>
      <c r="CU312" s="451" t="s">
        <v>207</v>
      </c>
      <c r="CV312" s="442" t="s">
        <v>207</v>
      </c>
      <c r="CW312" s="451" t="s">
        <v>207</v>
      </c>
      <c r="CX312" s="452"/>
      <c r="CY312" s="449" t="s">
        <v>207</v>
      </c>
      <c r="CZ312" s="453" t="s">
        <v>207</v>
      </c>
      <c r="DA312" s="450">
        <v>2023</v>
      </c>
      <c r="DB312" s="442"/>
      <c r="DC312" s="451" t="s">
        <v>207</v>
      </c>
      <c r="DD312" s="442" t="s">
        <v>207</v>
      </c>
      <c r="DE312" s="451" t="s">
        <v>207</v>
      </c>
      <c r="DF312" s="452"/>
      <c r="DG312" s="449" t="s">
        <v>207</v>
      </c>
      <c r="DH312" s="453" t="s">
        <v>207</v>
      </c>
      <c r="DI312" s="454" t="s">
        <v>207</v>
      </c>
      <c r="DJ312" s="465" t="s">
        <v>207</v>
      </c>
      <c r="DK312" s="455" t="s">
        <v>207</v>
      </c>
      <c r="DL312" s="456"/>
    </row>
    <row r="313" spans="1:116">
      <c r="A313" s="458" t="s">
        <v>3209</v>
      </c>
      <c r="B313" s="459" t="s">
        <v>3210</v>
      </c>
      <c r="C313" s="434">
        <v>2021</v>
      </c>
      <c r="D313" s="434" t="s">
        <v>716</v>
      </c>
      <c r="E313" s="460">
        <v>1083407</v>
      </c>
      <c r="F313" s="435">
        <v>1083407</v>
      </c>
      <c r="G313" s="436">
        <v>44785</v>
      </c>
      <c r="H313" s="461" t="s">
        <v>3211</v>
      </c>
      <c r="I313" s="462" t="s">
        <v>3210</v>
      </c>
      <c r="J313" s="463" t="s">
        <v>3212</v>
      </c>
      <c r="K313" s="464" t="s">
        <v>3210</v>
      </c>
      <c r="L313" s="462" t="s">
        <v>3212</v>
      </c>
      <c r="M313" s="463" t="s">
        <v>3211</v>
      </c>
      <c r="N313" s="461" t="s">
        <v>548</v>
      </c>
      <c r="O313" s="463" t="s">
        <v>96</v>
      </c>
      <c r="P313" s="437" t="s">
        <v>719</v>
      </c>
      <c r="Q313" s="438"/>
      <c r="R313" s="438"/>
      <c r="S313" s="439"/>
      <c r="T313" s="440">
        <v>3202.3176307200006</v>
      </c>
      <c r="U313" s="441">
        <v>42</v>
      </c>
      <c r="V313" s="441">
        <v>0</v>
      </c>
      <c r="W313" s="442"/>
      <c r="X313" s="443">
        <v>2021</v>
      </c>
      <c r="Y313" s="434">
        <v>2023</v>
      </c>
      <c r="Z313" s="444">
        <v>2021</v>
      </c>
      <c r="AA313" s="445"/>
      <c r="AB313" s="463"/>
      <c r="AC313" s="446" t="s">
        <v>705</v>
      </c>
      <c r="AD313" s="462" t="s">
        <v>3213</v>
      </c>
      <c r="AE313" s="462" t="s">
        <v>3214</v>
      </c>
      <c r="AF313" s="463" t="s">
        <v>3215</v>
      </c>
      <c r="AG313" s="446"/>
      <c r="AH313" s="463"/>
      <c r="AI313" s="447">
        <v>2020</v>
      </c>
      <c r="AJ313" s="441">
        <v>4653</v>
      </c>
      <c r="AK313" s="441">
        <v>4505</v>
      </c>
      <c r="AL313" s="448"/>
      <c r="AM313" s="449"/>
      <c r="AN313" s="450">
        <v>2023</v>
      </c>
      <c r="AO313" s="442">
        <v>4653</v>
      </c>
      <c r="AP313" s="451">
        <v>0</v>
      </c>
      <c r="AQ313" s="442">
        <v>4505</v>
      </c>
      <c r="AR313" s="451">
        <v>0</v>
      </c>
      <c r="AS313" s="452"/>
      <c r="AT313" s="449"/>
      <c r="AU313" s="453"/>
      <c r="AV313" s="450">
        <v>2021</v>
      </c>
      <c r="AW313" s="442">
        <v>5848</v>
      </c>
      <c r="AX313" s="451">
        <v>-25.69</v>
      </c>
      <c r="AY313" s="442">
        <v>5800</v>
      </c>
      <c r="AZ313" s="451">
        <v>-28.75</v>
      </c>
      <c r="BA313" s="452"/>
      <c r="BB313" s="449" t="s">
        <v>207</v>
      </c>
      <c r="BC313" s="453" t="s">
        <v>207</v>
      </c>
      <c r="BD313" s="450">
        <v>2022</v>
      </c>
      <c r="BE313" s="442"/>
      <c r="BF313" s="451" t="s">
        <v>207</v>
      </c>
      <c r="BG313" s="442" t="s">
        <v>207</v>
      </c>
      <c r="BH313" s="451" t="s">
        <v>207</v>
      </c>
      <c r="BI313" s="452"/>
      <c r="BJ313" s="449" t="s">
        <v>207</v>
      </c>
      <c r="BK313" s="453" t="s">
        <v>207</v>
      </c>
      <c r="BL313" s="450">
        <v>2023</v>
      </c>
      <c r="BM313" s="442"/>
      <c r="BN313" s="451" t="s">
        <v>207</v>
      </c>
      <c r="BO313" s="442" t="s">
        <v>207</v>
      </c>
      <c r="BP313" s="451" t="s">
        <v>207</v>
      </c>
      <c r="BQ313" s="452"/>
      <c r="BR313" s="449" t="s">
        <v>207</v>
      </c>
      <c r="BS313" s="453" t="s">
        <v>207</v>
      </c>
      <c r="BT313" s="454" t="s">
        <v>710</v>
      </c>
      <c r="BU313" s="465" t="s">
        <v>765</v>
      </c>
      <c r="BV313" s="455" t="s">
        <v>712</v>
      </c>
      <c r="BW313" s="456" t="s">
        <v>3216</v>
      </c>
      <c r="BX313" s="457">
        <v>2020</v>
      </c>
      <c r="BY313" s="441"/>
      <c r="BZ313" s="441"/>
      <c r="CA313" s="448"/>
      <c r="CB313" s="449"/>
      <c r="CC313" s="450">
        <v>2023</v>
      </c>
      <c r="CD313" s="442"/>
      <c r="CE313" s="451" t="s">
        <v>207</v>
      </c>
      <c r="CF313" s="442"/>
      <c r="CG313" s="451" t="s">
        <v>207</v>
      </c>
      <c r="CH313" s="452"/>
      <c r="CI313" s="449" t="s">
        <v>207</v>
      </c>
      <c r="CJ313" s="453"/>
      <c r="CK313" s="450">
        <v>2021</v>
      </c>
      <c r="CL313" s="442"/>
      <c r="CM313" s="451" t="s">
        <v>207</v>
      </c>
      <c r="CN313" s="442" t="s">
        <v>207</v>
      </c>
      <c r="CO313" s="451" t="s">
        <v>207</v>
      </c>
      <c r="CP313" s="452"/>
      <c r="CQ313" s="449" t="s">
        <v>207</v>
      </c>
      <c r="CR313" s="453" t="s">
        <v>207</v>
      </c>
      <c r="CS313" s="450">
        <v>2022</v>
      </c>
      <c r="CT313" s="442"/>
      <c r="CU313" s="451" t="s">
        <v>207</v>
      </c>
      <c r="CV313" s="442" t="s">
        <v>207</v>
      </c>
      <c r="CW313" s="451" t="s">
        <v>207</v>
      </c>
      <c r="CX313" s="452"/>
      <c r="CY313" s="449" t="s">
        <v>207</v>
      </c>
      <c r="CZ313" s="453" t="s">
        <v>207</v>
      </c>
      <c r="DA313" s="450">
        <v>2023</v>
      </c>
      <c r="DB313" s="442"/>
      <c r="DC313" s="451" t="s">
        <v>207</v>
      </c>
      <c r="DD313" s="442" t="s">
        <v>207</v>
      </c>
      <c r="DE313" s="451" t="s">
        <v>207</v>
      </c>
      <c r="DF313" s="452"/>
      <c r="DG313" s="449" t="s">
        <v>207</v>
      </c>
      <c r="DH313" s="453" t="s">
        <v>207</v>
      </c>
      <c r="DI313" s="454" t="s">
        <v>207</v>
      </c>
      <c r="DJ313" s="465" t="s">
        <v>207</v>
      </c>
      <c r="DK313" s="455" t="s">
        <v>207</v>
      </c>
      <c r="DL313" s="456"/>
    </row>
    <row r="314" spans="1:116">
      <c r="A314" s="458" t="s">
        <v>6486</v>
      </c>
      <c r="B314" s="1364" t="s">
        <v>6485</v>
      </c>
      <c r="C314" s="434">
        <v>2020</v>
      </c>
      <c r="D314" s="434" t="s">
        <v>6487</v>
      </c>
      <c r="E314" t="s">
        <v>6490</v>
      </c>
      <c r="F314" t="s">
        <v>6491</v>
      </c>
      <c r="H314" s="1366" t="s">
        <v>6492</v>
      </c>
      <c r="I314" s="1367" t="s">
        <v>6493</v>
      </c>
      <c r="J314" s="1364" t="s">
        <v>6494</v>
      </c>
      <c r="K314" s="1368" t="s">
        <v>6495</v>
      </c>
      <c r="L314" s="1367" t="s">
        <v>6496</v>
      </c>
      <c r="M314" s="1364" t="s">
        <v>6497</v>
      </c>
      <c r="P314" s="437" t="s">
        <v>719</v>
      </c>
      <c r="R314" s="438" t="s">
        <v>753</v>
      </c>
      <c r="U314" s="1365">
        <v>41</v>
      </c>
      <c r="V314" s="1365">
        <v>40</v>
      </c>
    </row>
  </sheetData>
  <autoFilter ref="A1:DL314"/>
  <phoneticPr fontId="9"/>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V47"/>
  <sheetViews>
    <sheetView zoomScale="85" zoomScaleNormal="85" workbookViewId="0">
      <pane ySplit="4" topLeftCell="A5" activePane="bottomLeft" state="frozen"/>
      <selection activeCell="H34" sqref="H34:J34"/>
      <selection pane="bottomLeft" activeCell="Q5" sqref="Q5"/>
    </sheetView>
  </sheetViews>
  <sheetFormatPr defaultColWidth="8.875" defaultRowHeight="13.5"/>
  <cols>
    <col min="1" max="1" width="12.5" customWidth="1"/>
    <col min="2" max="2" width="12.375" customWidth="1"/>
    <col min="5" max="7" width="13.25" customWidth="1"/>
    <col min="9" max="9" width="14.875" customWidth="1"/>
    <col min="10" max="10" width="17.875" customWidth="1"/>
    <col min="11" max="11" width="11.25" customWidth="1"/>
    <col min="19" max="19" width="8.875" customWidth="1"/>
  </cols>
  <sheetData>
    <row r="1" spans="1:22" ht="15" thickBot="1">
      <c r="A1" t="s">
        <v>6342</v>
      </c>
      <c r="B1" t="str">
        <f ca="1">RIGHT(CELL("filename",B2),LEN(CELL("filename",B2))-FIND("]",CELL("filename",B2)))</f>
        <v>参照元個別</v>
      </c>
      <c r="C1" s="1188" t="s">
        <v>6345</v>
      </c>
      <c r="D1" s="1189"/>
    </row>
    <row r="2" spans="1:22">
      <c r="A2" t="s">
        <v>2387</v>
      </c>
      <c r="C2" s="1190"/>
      <c r="D2" s="1190"/>
      <c r="I2" s="1153" t="s">
        <v>6344</v>
      </c>
      <c r="P2" s="1153" t="s">
        <v>6344</v>
      </c>
    </row>
    <row r="3" spans="1:22">
      <c r="C3" s="1191"/>
      <c r="D3" s="1192"/>
      <c r="I3" t="s">
        <v>6346</v>
      </c>
      <c r="P3" t="s">
        <v>6346</v>
      </c>
    </row>
    <row r="4" spans="1:22" ht="36">
      <c r="A4" s="1193" t="s">
        <v>6338</v>
      </c>
      <c r="B4" s="1193" t="s">
        <v>6341</v>
      </c>
      <c r="C4" s="1194" t="s">
        <v>6339</v>
      </c>
      <c r="D4" s="1195" t="s">
        <v>6340</v>
      </c>
      <c r="E4" s="1274" t="s">
        <v>6397</v>
      </c>
      <c r="F4" s="1274" t="s">
        <v>6398</v>
      </c>
      <c r="G4" s="1274" t="s">
        <v>6399</v>
      </c>
      <c r="I4" s="1196"/>
      <c r="J4" s="521"/>
      <c r="K4" s="1007"/>
      <c r="L4" s="521" t="s">
        <v>6310</v>
      </c>
      <c r="M4" s="521" t="s">
        <v>6306</v>
      </c>
      <c r="N4" s="521" t="s">
        <v>6307</v>
      </c>
      <c r="P4" s="1197" t="s">
        <v>6340</v>
      </c>
      <c r="Q4" s="521" t="s">
        <v>6308</v>
      </c>
      <c r="R4" s="1007" t="s">
        <v>6309</v>
      </c>
      <c r="S4" s="521" t="s">
        <v>6310</v>
      </c>
      <c r="T4" s="521" t="s">
        <v>6306</v>
      </c>
      <c r="U4" s="521" t="s">
        <v>6307</v>
      </c>
    </row>
    <row r="5" spans="1:22" ht="24">
      <c r="A5">
        <v>1</v>
      </c>
      <c r="B5" t="str">
        <f>$A$2&amp;"_"&amp;A5</f>
        <v>271_1</v>
      </c>
      <c r="C5" t="str">
        <f>'使用量_1,2'!$N$30</f>
        <v>事業所名を入力1</v>
      </c>
      <c r="D5" s="1152">
        <f ca="1">'使用量_1,2'!$N$112</f>
        <v>0</v>
      </c>
      <c r="E5" s="1152" t="str">
        <f ca="1">IF('使用量_1,2'!$N$113=0,"",'使用量_1,2'!$N$113)</f>
        <v/>
      </c>
      <c r="F5" s="1152" t="str">
        <f>'使用量_1,2'!$N$118</f>
        <v/>
      </c>
      <c r="G5" s="1152" t="str">
        <f>'使用量_1,2'!$N$117&amp;""</f>
        <v/>
      </c>
      <c r="I5" s="1151" t="str">
        <f t="shared" ref="I5:I44" si="0">C5</f>
        <v>事業所名を入力1</v>
      </c>
      <c r="J5" t="str">
        <f>報7!D6</f>
        <v>事業所名を入力1</v>
      </c>
      <c r="K5" t="str">
        <f>"=報7!D"&amp;O5</f>
        <v>=報7!D6</v>
      </c>
      <c r="L5" s="521" t="str">
        <f ca="1">"="&amp;$B$1&amp;"!"&amp;CELL("address",I5)</f>
        <v>=参照元個別!$I$5</v>
      </c>
      <c r="M5" t="str">
        <f>LEFT(RIGHT(K5,LEN(K5)-1),FIND("!",RIGHT(K5,LEN(K5)-1))-1)</f>
        <v>報7</v>
      </c>
      <c r="N5" t="str">
        <f>RIGHT(K5,LEN(K5)-FIND("!",K5))</f>
        <v>D6</v>
      </c>
      <c r="O5">
        <v>6</v>
      </c>
      <c r="P5" s="1152" t="str">
        <f ca="1">IF(D5=0,"",D5)</f>
        <v/>
      </c>
      <c r="Q5" s="1152" t="str">
        <f ca="1">報7!H8</f>
        <v/>
      </c>
      <c r="R5" t="str">
        <f>"=報7!H"&amp;V5</f>
        <v>=報7!H8</v>
      </c>
      <c r="S5" s="521" t="str">
        <f ca="1">"="&amp;$B$1&amp;"!"&amp;CELL("address",P5)</f>
        <v>=参照元個別!$P$5</v>
      </c>
      <c r="T5" t="str">
        <f>LEFT(RIGHT(R5,LEN(R5)-1),FIND("!",RIGHT(R5,LEN(R5)-1))-1)</f>
        <v>報7</v>
      </c>
      <c r="U5" t="str">
        <f>RIGHT(R5,LEN(R5)-FIND("!",R5))</f>
        <v>H8</v>
      </c>
      <c r="V5">
        <v>8</v>
      </c>
    </row>
    <row r="6" spans="1:22" ht="24">
      <c r="A6">
        <v>2</v>
      </c>
      <c r="B6" t="str">
        <f t="shared" ref="B6:B44" si="1">$A$2&amp;"_"&amp;A6</f>
        <v>271_2</v>
      </c>
      <c r="C6" t="str">
        <f>'使用量_1,2'!$O$30</f>
        <v>事業所名を入力2</v>
      </c>
      <c r="D6" s="1152">
        <f ca="1">'使用量_1,2'!$O$112</f>
        <v>0</v>
      </c>
      <c r="E6" s="1152" t="str">
        <f ca="1">IF('使用量_1,2'!$O$113=0,"",'使用量_1,2'!$O$113)</f>
        <v/>
      </c>
      <c r="F6" s="1152" t="str">
        <f>'使用量_1,2'!$O$118</f>
        <v/>
      </c>
      <c r="G6" s="1152" t="str">
        <f>'使用量_1,2'!$O$117&amp;""</f>
        <v/>
      </c>
      <c r="I6" s="1151" t="str">
        <f t="shared" si="0"/>
        <v>事業所名を入力2</v>
      </c>
      <c r="J6" t="str">
        <f>報7!D31</f>
        <v>事業所名を入力2</v>
      </c>
      <c r="K6" t="str">
        <f t="shared" ref="K6:K44" si="2">"=報7!D"&amp;O6</f>
        <v>=報7!D31</v>
      </c>
      <c r="L6" s="521" t="str">
        <f t="shared" ref="L6:L44" ca="1" si="3">"="&amp;$B$1&amp;"!"&amp;CELL("address",I6)</f>
        <v>=参照元個別!$I$6</v>
      </c>
      <c r="M6" t="str">
        <f t="shared" ref="M6:M44" si="4">LEFT(RIGHT(K6,LEN(K6)-1),FIND("!",RIGHT(K6,LEN(K6)-1))-1)</f>
        <v>報7</v>
      </c>
      <c r="N6" t="str">
        <f t="shared" ref="N6:N44" si="5">RIGHT(K6,LEN(K6)-FIND("!",K6))</f>
        <v>D31</v>
      </c>
      <c r="O6">
        <v>31</v>
      </c>
      <c r="P6" s="1152" t="str">
        <f t="shared" ref="P6:P44" ca="1" si="6">IF(D6=0,"",D6)</f>
        <v/>
      </c>
      <c r="Q6" s="1152" t="str">
        <f ca="1">報7!H33</f>
        <v/>
      </c>
      <c r="R6" t="str">
        <f t="shared" ref="R6:R44" si="7">"=報7!H"&amp;V6</f>
        <v>=報7!H33</v>
      </c>
      <c r="S6" s="521" t="str">
        <f t="shared" ref="S6:S44" ca="1" si="8">"="&amp;$B$1&amp;"!"&amp;CELL("address",P6)</f>
        <v>=参照元個別!$P$6</v>
      </c>
      <c r="T6" t="str">
        <f t="shared" ref="T6:T44" si="9">LEFT(RIGHT(R6,LEN(R6)-1),FIND("!",RIGHT(R6,LEN(R6)-1))-1)</f>
        <v>報7</v>
      </c>
      <c r="U6" t="str">
        <f t="shared" ref="U6:U44" si="10">RIGHT(R6,LEN(R6)-FIND("!",R6))</f>
        <v>H33</v>
      </c>
      <c r="V6">
        <v>33</v>
      </c>
    </row>
    <row r="7" spans="1:22" ht="24">
      <c r="A7">
        <v>3</v>
      </c>
      <c r="B7" t="str">
        <f t="shared" si="1"/>
        <v>271_3</v>
      </c>
      <c r="C7" t="str">
        <f>'使用量_1,2'!$P$30</f>
        <v>事業所名を入力3</v>
      </c>
      <c r="D7" s="1152">
        <f ca="1">'使用量_1,2'!$P$112</f>
        <v>0</v>
      </c>
      <c r="E7" s="1152" t="str">
        <f ca="1">IF('使用量_1,2'!$P$113=0,"",'使用量_1,2'!$P$113)</f>
        <v/>
      </c>
      <c r="F7" s="1152" t="str">
        <f>'使用量_1,2'!$P$118</f>
        <v/>
      </c>
      <c r="G7" s="1152" t="str">
        <f>'使用量_1,2'!$P$117&amp;""</f>
        <v/>
      </c>
      <c r="I7" s="1151" t="str">
        <f t="shared" si="0"/>
        <v>事業所名を入力3</v>
      </c>
      <c r="J7" t="str">
        <f>報7!D56</f>
        <v>事業所名を入力3</v>
      </c>
      <c r="K7" t="str">
        <f>"=報7!D"&amp;O7</f>
        <v>=報7!D56</v>
      </c>
      <c r="L7" s="521" t="str">
        <f t="shared" ca="1" si="3"/>
        <v>=参照元個別!$I$7</v>
      </c>
      <c r="M7" t="str">
        <f t="shared" si="4"/>
        <v>報7</v>
      </c>
      <c r="N7" t="str">
        <f t="shared" si="5"/>
        <v>D56</v>
      </c>
      <c r="O7">
        <v>56</v>
      </c>
      <c r="P7" s="1152" t="str">
        <f t="shared" ca="1" si="6"/>
        <v/>
      </c>
      <c r="Q7" t="str">
        <f ca="1">報7!H58</f>
        <v/>
      </c>
      <c r="R7" t="str">
        <f t="shared" si="7"/>
        <v>=報7!H58</v>
      </c>
      <c r="S7" s="521" t="str">
        <f t="shared" ca="1" si="8"/>
        <v>=参照元個別!$P$7</v>
      </c>
      <c r="T7" t="str">
        <f t="shared" si="9"/>
        <v>報7</v>
      </c>
      <c r="U7" t="str">
        <f t="shared" si="10"/>
        <v>H58</v>
      </c>
      <c r="V7">
        <v>58</v>
      </c>
    </row>
    <row r="8" spans="1:22" ht="24">
      <c r="A8">
        <v>4</v>
      </c>
      <c r="B8" t="str">
        <f t="shared" si="1"/>
        <v>271_4</v>
      </c>
      <c r="C8" t="str">
        <f>'使用量_1,2'!$Q$30</f>
        <v>事業所名を入力4</v>
      </c>
      <c r="D8" s="1152">
        <f ca="1">'使用量_1,2'!$Q$112</f>
        <v>0</v>
      </c>
      <c r="E8" s="1152" t="str">
        <f ca="1">IF('使用量_1,2'!$Q$113=0,"",'使用量_1,2'!$Q$113)</f>
        <v/>
      </c>
      <c r="F8" s="1152" t="str">
        <f>'使用量_1,2'!$Q$118</f>
        <v/>
      </c>
      <c r="G8" s="1152" t="str">
        <f>'使用量_1,2'!$Q$117&amp;""</f>
        <v/>
      </c>
      <c r="I8" s="1151" t="str">
        <f t="shared" si="0"/>
        <v>事業所名を入力4</v>
      </c>
      <c r="J8" t="str">
        <f>報7!D81</f>
        <v>事業所名を入力4</v>
      </c>
      <c r="K8" t="str">
        <f t="shared" si="2"/>
        <v>=報7!D81</v>
      </c>
      <c r="L8" s="521" t="str">
        <f t="shared" ca="1" si="3"/>
        <v>=参照元個別!$I$8</v>
      </c>
      <c r="M8" t="str">
        <f t="shared" si="4"/>
        <v>報7</v>
      </c>
      <c r="N8" t="str">
        <f t="shared" si="5"/>
        <v>D81</v>
      </c>
      <c r="O8">
        <v>81</v>
      </c>
      <c r="P8" s="1152" t="str">
        <f t="shared" ca="1" si="6"/>
        <v/>
      </c>
      <c r="Q8" t="str">
        <f ca="1">報7!H83</f>
        <v/>
      </c>
      <c r="R8" t="str">
        <f t="shared" si="7"/>
        <v>=報7!H83</v>
      </c>
      <c r="S8" s="521" t="str">
        <f t="shared" ca="1" si="8"/>
        <v>=参照元個別!$P$8</v>
      </c>
      <c r="T8" t="str">
        <f t="shared" si="9"/>
        <v>報7</v>
      </c>
      <c r="U8" t="str">
        <f t="shared" si="10"/>
        <v>H83</v>
      </c>
      <c r="V8">
        <v>83</v>
      </c>
    </row>
    <row r="9" spans="1:22" ht="24">
      <c r="A9">
        <v>5</v>
      </c>
      <c r="B9" t="str">
        <f t="shared" si="1"/>
        <v>271_5</v>
      </c>
      <c r="C9" t="str">
        <f>'使用量_1,2'!$R$30</f>
        <v>事業所名を入力5</v>
      </c>
      <c r="D9" s="1152">
        <f ca="1">'使用量_1,2'!$R$112</f>
        <v>0</v>
      </c>
      <c r="E9" s="1152" t="str">
        <f ca="1">IF('使用量_1,2'!$R$113=0,"",'使用量_1,2'!$R$113)</f>
        <v/>
      </c>
      <c r="F9" s="1152" t="str">
        <f>'使用量_1,2'!$R$118</f>
        <v/>
      </c>
      <c r="G9" s="1152" t="str">
        <f>'使用量_1,2'!$R$117&amp;""</f>
        <v/>
      </c>
      <c r="I9" s="1151" t="str">
        <f t="shared" si="0"/>
        <v>事業所名を入力5</v>
      </c>
      <c r="J9" t="str">
        <f>報7!D106</f>
        <v>事業所名を入力5</v>
      </c>
      <c r="K9" t="str">
        <f t="shared" si="2"/>
        <v>=報7!D106</v>
      </c>
      <c r="L9" s="521" t="str">
        <f t="shared" ca="1" si="3"/>
        <v>=参照元個別!$I$9</v>
      </c>
      <c r="M9" t="str">
        <f t="shared" si="4"/>
        <v>報7</v>
      </c>
      <c r="N9" t="str">
        <f t="shared" si="5"/>
        <v>D106</v>
      </c>
      <c r="O9">
        <v>106</v>
      </c>
      <c r="P9" s="1152" t="str">
        <f t="shared" ca="1" si="6"/>
        <v/>
      </c>
      <c r="Q9" t="str">
        <f ca="1">報7!H108</f>
        <v/>
      </c>
      <c r="R9" t="str">
        <f t="shared" si="7"/>
        <v>=報7!H108</v>
      </c>
      <c r="S9" s="521" t="str">
        <f t="shared" ca="1" si="8"/>
        <v>=参照元個別!$P$9</v>
      </c>
      <c r="T9" t="str">
        <f t="shared" si="9"/>
        <v>報7</v>
      </c>
      <c r="U9" t="str">
        <f t="shared" si="10"/>
        <v>H108</v>
      </c>
      <c r="V9">
        <v>108</v>
      </c>
    </row>
    <row r="10" spans="1:22" ht="24">
      <c r="A10">
        <v>6</v>
      </c>
      <c r="B10" t="str">
        <f t="shared" si="1"/>
        <v>271_6</v>
      </c>
      <c r="C10" t="str">
        <f>'使用量_1,2'!$S$30</f>
        <v>事業所名を入力6</v>
      </c>
      <c r="D10" s="1152">
        <f ca="1">'使用量_1,2'!$S$112</f>
        <v>0</v>
      </c>
      <c r="E10" s="1152" t="str">
        <f ca="1">IF('使用量_1,2'!$S$113=0,"",'使用量_1,2'!$S$113)</f>
        <v/>
      </c>
      <c r="F10" s="1152" t="str">
        <f>'使用量_1,2'!$S$118</f>
        <v/>
      </c>
      <c r="G10" s="1152" t="str">
        <f>'使用量_1,2'!$S$117&amp;""</f>
        <v/>
      </c>
      <c r="I10" s="1151" t="str">
        <f t="shared" si="0"/>
        <v>事業所名を入力6</v>
      </c>
      <c r="J10" t="str">
        <f>報7!D131</f>
        <v>事業所名を入力6</v>
      </c>
      <c r="K10" t="str">
        <f t="shared" si="2"/>
        <v>=報7!D131</v>
      </c>
      <c r="L10" s="521" t="str">
        <f t="shared" ca="1" si="3"/>
        <v>=参照元個別!$I$10</v>
      </c>
      <c r="M10" t="str">
        <f t="shared" si="4"/>
        <v>報7</v>
      </c>
      <c r="N10" t="str">
        <f t="shared" si="5"/>
        <v>D131</v>
      </c>
      <c r="O10">
        <v>131</v>
      </c>
      <c r="P10" s="1152" t="str">
        <f t="shared" ca="1" si="6"/>
        <v/>
      </c>
      <c r="Q10" t="str">
        <f ca="1">報7!H133</f>
        <v/>
      </c>
      <c r="R10" t="str">
        <f t="shared" si="7"/>
        <v>=報7!H133</v>
      </c>
      <c r="S10" s="521" t="str">
        <f t="shared" ca="1" si="8"/>
        <v>=参照元個別!$P$10</v>
      </c>
      <c r="T10" t="str">
        <f t="shared" si="9"/>
        <v>報7</v>
      </c>
      <c r="U10" t="str">
        <f t="shared" si="10"/>
        <v>H133</v>
      </c>
      <c r="V10">
        <v>133</v>
      </c>
    </row>
    <row r="11" spans="1:22" ht="24">
      <c r="A11">
        <v>7</v>
      </c>
      <c r="B11" t="str">
        <f t="shared" si="1"/>
        <v>271_7</v>
      </c>
      <c r="C11" t="str">
        <f>'使用量_1,2'!$T$30</f>
        <v>事業所名を入力7</v>
      </c>
      <c r="D11" s="1152">
        <f ca="1">'使用量_1,2'!$T$112</f>
        <v>0</v>
      </c>
      <c r="E11" s="1152" t="str">
        <f ca="1">IF('使用量_1,2'!$T$113=0,"",'使用量_1,2'!$T$113)</f>
        <v/>
      </c>
      <c r="F11" s="1152" t="str">
        <f>'使用量_1,2'!$T$118</f>
        <v/>
      </c>
      <c r="G11" s="1152" t="str">
        <f>'使用量_1,2'!$T$117&amp;""</f>
        <v/>
      </c>
      <c r="I11" s="1151" t="str">
        <f t="shared" si="0"/>
        <v>事業所名を入力7</v>
      </c>
      <c r="J11" t="str">
        <f>報7!D156</f>
        <v>事業所名を入力7</v>
      </c>
      <c r="K11" t="str">
        <f t="shared" si="2"/>
        <v>=報7!D156</v>
      </c>
      <c r="L11" s="521" t="str">
        <f t="shared" ca="1" si="3"/>
        <v>=参照元個別!$I$11</v>
      </c>
      <c r="M11" t="str">
        <f t="shared" si="4"/>
        <v>報7</v>
      </c>
      <c r="N11" t="str">
        <f t="shared" si="5"/>
        <v>D156</v>
      </c>
      <c r="O11">
        <v>156</v>
      </c>
      <c r="P11" s="1152" t="str">
        <f t="shared" ca="1" si="6"/>
        <v/>
      </c>
      <c r="Q11" t="str">
        <f ca="1">報7!H158</f>
        <v/>
      </c>
      <c r="R11" t="str">
        <f t="shared" si="7"/>
        <v>=報7!H158</v>
      </c>
      <c r="S11" s="521" t="str">
        <f t="shared" ca="1" si="8"/>
        <v>=参照元個別!$P$11</v>
      </c>
      <c r="T11" t="str">
        <f t="shared" si="9"/>
        <v>報7</v>
      </c>
      <c r="U11" t="str">
        <f t="shared" si="10"/>
        <v>H158</v>
      </c>
      <c r="V11">
        <v>158</v>
      </c>
    </row>
    <row r="12" spans="1:22" ht="24">
      <c r="A12">
        <v>8</v>
      </c>
      <c r="B12" t="str">
        <f t="shared" si="1"/>
        <v>271_8</v>
      </c>
      <c r="C12" t="str">
        <f>'使用量_1,2'!$U$30</f>
        <v>事業所名を入力8</v>
      </c>
      <c r="D12" s="1152">
        <f ca="1">'使用量_1,2'!$U$112</f>
        <v>0</v>
      </c>
      <c r="E12" s="1152" t="str">
        <f ca="1">IF('使用量_1,2'!$U$113=0,"",'使用量_1,2'!$U$113)</f>
        <v/>
      </c>
      <c r="F12" s="1152" t="str">
        <f>'使用量_1,2'!$U$118</f>
        <v/>
      </c>
      <c r="G12" s="1152" t="str">
        <f>'使用量_1,2'!$U$117&amp;""</f>
        <v/>
      </c>
      <c r="I12" s="1151" t="str">
        <f t="shared" si="0"/>
        <v>事業所名を入力8</v>
      </c>
      <c r="J12" t="str">
        <f>報7!D181</f>
        <v>事業所名を入力8</v>
      </c>
      <c r="K12" t="str">
        <f t="shared" si="2"/>
        <v>=報7!D181</v>
      </c>
      <c r="L12" s="521" t="str">
        <f t="shared" ca="1" si="3"/>
        <v>=参照元個別!$I$12</v>
      </c>
      <c r="M12" t="str">
        <f t="shared" si="4"/>
        <v>報7</v>
      </c>
      <c r="N12" t="str">
        <f t="shared" si="5"/>
        <v>D181</v>
      </c>
      <c r="O12">
        <v>181</v>
      </c>
      <c r="P12" s="1152" t="str">
        <f t="shared" ca="1" si="6"/>
        <v/>
      </c>
      <c r="Q12" t="str">
        <f ca="1">報7!H183</f>
        <v/>
      </c>
      <c r="R12" t="str">
        <f t="shared" si="7"/>
        <v>=報7!H183</v>
      </c>
      <c r="S12" s="521" t="str">
        <f t="shared" ca="1" si="8"/>
        <v>=参照元個別!$P$12</v>
      </c>
      <c r="T12" t="str">
        <f t="shared" si="9"/>
        <v>報7</v>
      </c>
      <c r="U12" t="str">
        <f t="shared" si="10"/>
        <v>H183</v>
      </c>
      <c r="V12">
        <v>183</v>
      </c>
    </row>
    <row r="13" spans="1:22" ht="24">
      <c r="A13">
        <v>9</v>
      </c>
      <c r="B13" t="str">
        <f t="shared" si="1"/>
        <v>271_9</v>
      </c>
      <c r="C13" t="str">
        <f>'使用量_1,2'!$V$30</f>
        <v>事業所名を入力9</v>
      </c>
      <c r="D13" s="1152">
        <f ca="1">'使用量_1,2'!$V$112</f>
        <v>0</v>
      </c>
      <c r="E13" s="1152" t="str">
        <f ca="1">IF('使用量_1,2'!$V$113=0,"",'使用量_1,2'!$V$113)</f>
        <v/>
      </c>
      <c r="F13" s="1152" t="str">
        <f>'使用量_1,2'!$V$118</f>
        <v/>
      </c>
      <c r="G13" s="1152" t="str">
        <f>'使用量_1,2'!$V$117&amp;""</f>
        <v/>
      </c>
      <c r="I13" s="1151" t="str">
        <f t="shared" si="0"/>
        <v>事業所名を入力9</v>
      </c>
      <c r="J13" t="str">
        <f>報7!D206</f>
        <v>事業所名を入力9</v>
      </c>
      <c r="K13" t="str">
        <f t="shared" si="2"/>
        <v>=報7!D206</v>
      </c>
      <c r="L13" s="521" t="str">
        <f t="shared" ca="1" si="3"/>
        <v>=参照元個別!$I$13</v>
      </c>
      <c r="M13" t="str">
        <f t="shared" si="4"/>
        <v>報7</v>
      </c>
      <c r="N13" t="str">
        <f t="shared" si="5"/>
        <v>D206</v>
      </c>
      <c r="O13">
        <v>206</v>
      </c>
      <c r="P13" s="1152" t="str">
        <f t="shared" ca="1" si="6"/>
        <v/>
      </c>
      <c r="Q13" t="str">
        <f ca="1">報7!H208</f>
        <v/>
      </c>
      <c r="R13" t="str">
        <f t="shared" si="7"/>
        <v>=報7!H208</v>
      </c>
      <c r="S13" s="521" t="str">
        <f t="shared" ca="1" si="8"/>
        <v>=参照元個別!$P$13</v>
      </c>
      <c r="T13" t="str">
        <f t="shared" si="9"/>
        <v>報7</v>
      </c>
      <c r="U13" t="str">
        <f t="shared" si="10"/>
        <v>H208</v>
      </c>
      <c r="V13">
        <v>208</v>
      </c>
    </row>
    <row r="14" spans="1:22" ht="24">
      <c r="A14">
        <v>10</v>
      </c>
      <c r="B14" t="str">
        <f t="shared" si="1"/>
        <v>271_10</v>
      </c>
      <c r="C14" t="str">
        <f>'使用量_1,2'!$W$30</f>
        <v>事業所名を入力10</v>
      </c>
      <c r="D14" s="1152">
        <f ca="1">'使用量_1,2'!$W$112</f>
        <v>0</v>
      </c>
      <c r="E14" s="1152" t="str">
        <f ca="1">IF('使用量_1,2'!$W$113=0,"",'使用量_1,2'!$W$113)</f>
        <v/>
      </c>
      <c r="F14" s="1152" t="str">
        <f>'使用量_1,2'!$W$118</f>
        <v/>
      </c>
      <c r="G14" s="1152" t="str">
        <f>'使用量_1,2'!$W$117&amp;""</f>
        <v/>
      </c>
      <c r="I14" s="1151" t="str">
        <f t="shared" si="0"/>
        <v>事業所名を入力10</v>
      </c>
      <c r="J14" t="str">
        <f>報7!D231</f>
        <v>事業所名を入力10</v>
      </c>
      <c r="K14" t="str">
        <f t="shared" si="2"/>
        <v>=報7!D231</v>
      </c>
      <c r="L14" s="521" t="str">
        <f t="shared" ca="1" si="3"/>
        <v>=参照元個別!$I$14</v>
      </c>
      <c r="M14" t="str">
        <f t="shared" si="4"/>
        <v>報7</v>
      </c>
      <c r="N14" t="str">
        <f t="shared" si="5"/>
        <v>D231</v>
      </c>
      <c r="O14">
        <v>231</v>
      </c>
      <c r="P14" s="1152" t="str">
        <f t="shared" ca="1" si="6"/>
        <v/>
      </c>
      <c r="Q14" t="str">
        <f ca="1">報7!H233</f>
        <v/>
      </c>
      <c r="R14" t="str">
        <f t="shared" si="7"/>
        <v>=報7!H233</v>
      </c>
      <c r="S14" s="521" t="str">
        <f t="shared" ca="1" si="8"/>
        <v>=参照元個別!$P$14</v>
      </c>
      <c r="T14" t="str">
        <f t="shared" si="9"/>
        <v>報7</v>
      </c>
      <c r="U14" t="str">
        <f t="shared" si="10"/>
        <v>H233</v>
      </c>
      <c r="V14">
        <v>233</v>
      </c>
    </row>
    <row r="15" spans="1:22" ht="24">
      <c r="A15">
        <v>11</v>
      </c>
      <c r="B15" t="str">
        <f t="shared" si="1"/>
        <v>271_11</v>
      </c>
      <c r="C15" t="str">
        <f>'使用量_1,2'!$X$30</f>
        <v>事業所名を入力11</v>
      </c>
      <c r="D15" s="1152">
        <f ca="1">'使用量_1,2'!$X$112</f>
        <v>0</v>
      </c>
      <c r="E15" s="1152" t="str">
        <f ca="1">IF('使用量_1,2'!$X$113=0,"",'使用量_1,2'!$X$113)</f>
        <v/>
      </c>
      <c r="F15" s="1152" t="str">
        <f>'使用量_1,2'!$X$118</f>
        <v/>
      </c>
      <c r="G15" s="1152" t="str">
        <f>'使用量_1,2'!$X$117&amp;""</f>
        <v/>
      </c>
      <c r="I15" s="1151" t="str">
        <f t="shared" si="0"/>
        <v>事業所名を入力11</v>
      </c>
      <c r="J15" t="str">
        <f>報7!D256</f>
        <v>事業所名を入力11</v>
      </c>
      <c r="K15" t="str">
        <f t="shared" si="2"/>
        <v>=報7!D256</v>
      </c>
      <c r="L15" s="521" t="str">
        <f t="shared" ca="1" si="3"/>
        <v>=参照元個別!$I$15</v>
      </c>
      <c r="M15" t="str">
        <f t="shared" si="4"/>
        <v>報7</v>
      </c>
      <c r="N15" t="str">
        <f t="shared" si="5"/>
        <v>D256</v>
      </c>
      <c r="O15">
        <v>256</v>
      </c>
      <c r="P15" s="1152" t="str">
        <f t="shared" ca="1" si="6"/>
        <v/>
      </c>
      <c r="Q15" t="str">
        <f ca="1">報7!H258</f>
        <v/>
      </c>
      <c r="R15" t="str">
        <f t="shared" si="7"/>
        <v>=報7!H258</v>
      </c>
      <c r="S15" s="521" t="str">
        <f t="shared" ca="1" si="8"/>
        <v>=参照元個別!$P$15</v>
      </c>
      <c r="T15" t="str">
        <f t="shared" si="9"/>
        <v>報7</v>
      </c>
      <c r="U15" t="str">
        <f t="shared" si="10"/>
        <v>H258</v>
      </c>
      <c r="V15">
        <v>258</v>
      </c>
    </row>
    <row r="16" spans="1:22" ht="24">
      <c r="A16">
        <v>12</v>
      </c>
      <c r="B16" t="str">
        <f t="shared" si="1"/>
        <v>271_12</v>
      </c>
      <c r="C16" t="str">
        <f>'使用量_1,2'!$Y$30</f>
        <v>事業所名を入力12</v>
      </c>
      <c r="D16" s="1152">
        <f ca="1">'使用量_1,2'!$Y$112</f>
        <v>0</v>
      </c>
      <c r="E16" s="1152" t="str">
        <f ca="1">IF('使用量_1,2'!$Y$113=0,"",'使用量_1,2'!$Y$113)</f>
        <v/>
      </c>
      <c r="F16" s="1152" t="str">
        <f>'使用量_1,2'!$Y$118</f>
        <v/>
      </c>
      <c r="G16" s="1152" t="str">
        <f>'使用量_1,2'!$Y$117&amp;""</f>
        <v/>
      </c>
      <c r="I16" s="1151" t="str">
        <f t="shared" si="0"/>
        <v>事業所名を入力12</v>
      </c>
      <c r="J16" t="str">
        <f>報7!D281</f>
        <v>事業所名を入力12</v>
      </c>
      <c r="K16" t="str">
        <f t="shared" si="2"/>
        <v>=報7!D281</v>
      </c>
      <c r="L16" s="521" t="str">
        <f t="shared" ca="1" si="3"/>
        <v>=参照元個別!$I$16</v>
      </c>
      <c r="M16" t="str">
        <f t="shared" si="4"/>
        <v>報7</v>
      </c>
      <c r="N16" t="str">
        <f t="shared" si="5"/>
        <v>D281</v>
      </c>
      <c r="O16">
        <v>281</v>
      </c>
      <c r="P16" s="1152" t="str">
        <f t="shared" ca="1" si="6"/>
        <v/>
      </c>
      <c r="Q16" t="str">
        <f ca="1">報7!H283</f>
        <v/>
      </c>
      <c r="R16" t="str">
        <f t="shared" si="7"/>
        <v>=報7!H283</v>
      </c>
      <c r="S16" s="521" t="str">
        <f t="shared" ca="1" si="8"/>
        <v>=参照元個別!$P$16</v>
      </c>
      <c r="T16" t="str">
        <f t="shared" si="9"/>
        <v>報7</v>
      </c>
      <c r="U16" t="str">
        <f t="shared" si="10"/>
        <v>H283</v>
      </c>
      <c r="V16">
        <v>283</v>
      </c>
    </row>
    <row r="17" spans="1:22" ht="24">
      <c r="A17">
        <v>13</v>
      </c>
      <c r="B17" t="str">
        <f t="shared" si="1"/>
        <v>271_13</v>
      </c>
      <c r="C17" t="str">
        <f>'使用量_1,2'!$Z$30</f>
        <v>事業所名を入力13</v>
      </c>
      <c r="D17" s="1152">
        <f ca="1">'使用量_1,2'!$Z$112</f>
        <v>0</v>
      </c>
      <c r="E17" s="1152" t="str">
        <f ca="1">IF('使用量_1,2'!$Z$113=0,"",'使用量_1,2'!$Z$113)</f>
        <v/>
      </c>
      <c r="F17" s="1152" t="str">
        <f>'使用量_1,2'!$Z$118</f>
        <v/>
      </c>
      <c r="G17" s="1152" t="str">
        <f>'使用量_1,2'!$Z$117&amp;""</f>
        <v/>
      </c>
      <c r="I17" s="1151" t="str">
        <f t="shared" si="0"/>
        <v>事業所名を入力13</v>
      </c>
      <c r="J17" t="str">
        <f>報7!D306</f>
        <v>事業所名を入力13</v>
      </c>
      <c r="K17" t="str">
        <f t="shared" si="2"/>
        <v>=報7!D306</v>
      </c>
      <c r="L17" s="521" t="str">
        <f t="shared" ca="1" si="3"/>
        <v>=参照元個別!$I$17</v>
      </c>
      <c r="M17" t="str">
        <f t="shared" si="4"/>
        <v>報7</v>
      </c>
      <c r="N17" t="str">
        <f t="shared" si="5"/>
        <v>D306</v>
      </c>
      <c r="O17">
        <v>306</v>
      </c>
      <c r="P17" s="1152" t="str">
        <f t="shared" ca="1" si="6"/>
        <v/>
      </c>
      <c r="Q17" t="str">
        <f ca="1">報7!H308</f>
        <v/>
      </c>
      <c r="R17" t="str">
        <f t="shared" si="7"/>
        <v>=報7!H308</v>
      </c>
      <c r="S17" s="521" t="str">
        <f t="shared" ca="1" si="8"/>
        <v>=参照元個別!$P$17</v>
      </c>
      <c r="T17" t="str">
        <f t="shared" si="9"/>
        <v>報7</v>
      </c>
      <c r="U17" t="str">
        <f t="shared" si="10"/>
        <v>H308</v>
      </c>
      <c r="V17">
        <v>308</v>
      </c>
    </row>
    <row r="18" spans="1:22" ht="24">
      <c r="A18">
        <v>14</v>
      </c>
      <c r="B18" t="str">
        <f t="shared" si="1"/>
        <v>271_14</v>
      </c>
      <c r="C18" t="str">
        <f>'使用量_1,2'!$AA$30</f>
        <v>事業所名を入力14</v>
      </c>
      <c r="D18" s="1152">
        <f ca="1">'使用量_1,2'!$AA$112</f>
        <v>0</v>
      </c>
      <c r="E18" s="1152" t="str">
        <f ca="1">IF('使用量_1,2'!$AA$113=0,"",'使用量_1,2'!$AA$113)</f>
        <v/>
      </c>
      <c r="F18" s="1152" t="str">
        <f>'使用量_1,2'!$AA$118</f>
        <v/>
      </c>
      <c r="G18" s="1152" t="str">
        <f>'使用量_1,2'!$AA$117&amp;""</f>
        <v/>
      </c>
      <c r="I18" s="1151" t="str">
        <f t="shared" si="0"/>
        <v>事業所名を入力14</v>
      </c>
      <c r="J18" t="str">
        <f>報7!D331</f>
        <v>事業所名を入力14</v>
      </c>
      <c r="K18" t="str">
        <f t="shared" si="2"/>
        <v>=報7!D331</v>
      </c>
      <c r="L18" s="521" t="str">
        <f t="shared" ca="1" si="3"/>
        <v>=参照元個別!$I$18</v>
      </c>
      <c r="M18" t="str">
        <f t="shared" si="4"/>
        <v>報7</v>
      </c>
      <c r="N18" t="str">
        <f t="shared" si="5"/>
        <v>D331</v>
      </c>
      <c r="O18">
        <v>331</v>
      </c>
      <c r="P18" s="1152" t="str">
        <f t="shared" ca="1" si="6"/>
        <v/>
      </c>
      <c r="Q18" t="str">
        <f ca="1">報7!H333</f>
        <v/>
      </c>
      <c r="R18" t="str">
        <f t="shared" si="7"/>
        <v>=報7!H333</v>
      </c>
      <c r="S18" s="521" t="str">
        <f t="shared" ca="1" si="8"/>
        <v>=参照元個別!$P$18</v>
      </c>
      <c r="T18" t="str">
        <f t="shared" si="9"/>
        <v>報7</v>
      </c>
      <c r="U18" t="str">
        <f t="shared" si="10"/>
        <v>H333</v>
      </c>
      <c r="V18">
        <v>333</v>
      </c>
    </row>
    <row r="19" spans="1:22" ht="24">
      <c r="A19">
        <v>15</v>
      </c>
      <c r="B19" t="str">
        <f t="shared" si="1"/>
        <v>271_15</v>
      </c>
      <c r="C19" t="str">
        <f>'使用量_1,2'!$AB$30</f>
        <v>事業所名を入力15</v>
      </c>
      <c r="D19" s="1152">
        <f ca="1">'使用量_1,2'!$AB$112</f>
        <v>0</v>
      </c>
      <c r="E19" s="1152" t="str">
        <f ca="1">IF('使用量_1,2'!$AB$113=0,"",'使用量_1,2'!$AB$113)</f>
        <v/>
      </c>
      <c r="F19" s="1152" t="str">
        <f>'使用量_1,2'!$AB$118</f>
        <v/>
      </c>
      <c r="G19" s="1152" t="str">
        <f>'使用量_1,2'!$AB$117&amp;""</f>
        <v/>
      </c>
      <c r="I19" s="1151" t="str">
        <f t="shared" si="0"/>
        <v>事業所名を入力15</v>
      </c>
      <c r="J19" t="str">
        <f>報7!D356</f>
        <v>事業所名を入力15</v>
      </c>
      <c r="K19" t="str">
        <f t="shared" si="2"/>
        <v>=報7!D356</v>
      </c>
      <c r="L19" s="521" t="str">
        <f t="shared" ca="1" si="3"/>
        <v>=参照元個別!$I$19</v>
      </c>
      <c r="M19" t="str">
        <f t="shared" si="4"/>
        <v>報7</v>
      </c>
      <c r="N19" t="str">
        <f t="shared" si="5"/>
        <v>D356</v>
      </c>
      <c r="O19">
        <v>356</v>
      </c>
      <c r="P19" s="1152" t="str">
        <f t="shared" ca="1" si="6"/>
        <v/>
      </c>
      <c r="Q19" t="str">
        <f ca="1">報7!H358</f>
        <v/>
      </c>
      <c r="R19" t="str">
        <f t="shared" si="7"/>
        <v>=報7!H358</v>
      </c>
      <c r="S19" s="521" t="str">
        <f t="shared" ca="1" si="8"/>
        <v>=参照元個別!$P$19</v>
      </c>
      <c r="T19" t="str">
        <f t="shared" si="9"/>
        <v>報7</v>
      </c>
      <c r="U19" t="str">
        <f t="shared" si="10"/>
        <v>H358</v>
      </c>
      <c r="V19">
        <v>358</v>
      </c>
    </row>
    <row r="20" spans="1:22" ht="24">
      <c r="A20">
        <v>16</v>
      </c>
      <c r="B20" t="str">
        <f t="shared" si="1"/>
        <v>271_16</v>
      </c>
      <c r="C20" t="str">
        <f>'使用量_1,2'!$AC$30</f>
        <v>事業所名を入力16</v>
      </c>
      <c r="D20" s="1152">
        <f ca="1">'使用量_1,2'!$AC$112</f>
        <v>0</v>
      </c>
      <c r="E20" s="1152" t="str">
        <f ca="1">IF('使用量_1,2'!$AC$113=0,"",'使用量_1,2'!$AC$113)</f>
        <v/>
      </c>
      <c r="F20" s="1152" t="str">
        <f>'使用量_1,2'!$AC$118</f>
        <v/>
      </c>
      <c r="G20" s="1152" t="str">
        <f>'使用量_1,2'!$AC$117&amp;""</f>
        <v/>
      </c>
      <c r="I20" s="1151" t="str">
        <f t="shared" si="0"/>
        <v>事業所名を入力16</v>
      </c>
      <c r="J20" t="str">
        <f>報7!D381</f>
        <v>事業所名を入力16</v>
      </c>
      <c r="K20" t="str">
        <f t="shared" si="2"/>
        <v>=報7!D381</v>
      </c>
      <c r="L20" s="521" t="str">
        <f t="shared" ca="1" si="3"/>
        <v>=参照元個別!$I$20</v>
      </c>
      <c r="M20" t="str">
        <f t="shared" si="4"/>
        <v>報7</v>
      </c>
      <c r="N20" t="str">
        <f t="shared" si="5"/>
        <v>D381</v>
      </c>
      <c r="O20">
        <v>381</v>
      </c>
      <c r="P20" s="1152" t="str">
        <f t="shared" ca="1" si="6"/>
        <v/>
      </c>
      <c r="Q20" t="str">
        <f ca="1">報7!H383</f>
        <v/>
      </c>
      <c r="R20" t="str">
        <f t="shared" si="7"/>
        <v>=報7!H383</v>
      </c>
      <c r="S20" s="521" t="str">
        <f t="shared" ca="1" si="8"/>
        <v>=参照元個別!$P$20</v>
      </c>
      <c r="T20" t="str">
        <f t="shared" si="9"/>
        <v>報7</v>
      </c>
      <c r="U20" t="str">
        <f t="shared" si="10"/>
        <v>H383</v>
      </c>
      <c r="V20">
        <v>383</v>
      </c>
    </row>
    <row r="21" spans="1:22" ht="24">
      <c r="A21">
        <v>17</v>
      </c>
      <c r="B21" t="str">
        <f t="shared" si="1"/>
        <v>271_17</v>
      </c>
      <c r="C21" t="str">
        <f>'使用量_1,2'!$AD$30</f>
        <v>事業所名を入力17</v>
      </c>
      <c r="D21" s="1152">
        <f ca="1">'使用量_1,2'!$AD$112</f>
        <v>0</v>
      </c>
      <c r="E21" s="1152" t="str">
        <f ca="1">IF('使用量_1,2'!$AD$113=0,"",'使用量_1,2'!$AD$113)</f>
        <v/>
      </c>
      <c r="F21" s="1152" t="str">
        <f>'使用量_1,2'!$AD$118</f>
        <v/>
      </c>
      <c r="G21" s="1152" t="str">
        <f>'使用量_1,2'!$AD$117&amp;""</f>
        <v/>
      </c>
      <c r="I21" s="1151" t="str">
        <f t="shared" si="0"/>
        <v>事業所名を入力17</v>
      </c>
      <c r="J21" t="str">
        <f>報7!D406</f>
        <v>事業所名を入力17</v>
      </c>
      <c r="K21" t="str">
        <f t="shared" si="2"/>
        <v>=報7!D406</v>
      </c>
      <c r="L21" s="521" t="str">
        <f t="shared" ca="1" si="3"/>
        <v>=参照元個別!$I$21</v>
      </c>
      <c r="M21" t="str">
        <f t="shared" si="4"/>
        <v>報7</v>
      </c>
      <c r="N21" t="str">
        <f t="shared" si="5"/>
        <v>D406</v>
      </c>
      <c r="O21">
        <v>406</v>
      </c>
      <c r="P21" s="1152" t="str">
        <f t="shared" ca="1" si="6"/>
        <v/>
      </c>
      <c r="Q21" t="str">
        <f ca="1">報7!H408</f>
        <v/>
      </c>
      <c r="R21" t="str">
        <f t="shared" si="7"/>
        <v>=報7!H408</v>
      </c>
      <c r="S21" s="521" t="str">
        <f t="shared" ca="1" si="8"/>
        <v>=参照元個別!$P$21</v>
      </c>
      <c r="T21" t="str">
        <f t="shared" si="9"/>
        <v>報7</v>
      </c>
      <c r="U21" t="str">
        <f t="shared" si="10"/>
        <v>H408</v>
      </c>
      <c r="V21">
        <v>408</v>
      </c>
    </row>
    <row r="22" spans="1:22" ht="24">
      <c r="A22">
        <v>18</v>
      </c>
      <c r="B22" t="str">
        <f t="shared" si="1"/>
        <v>271_18</v>
      </c>
      <c r="C22" t="str">
        <f>'使用量_1,2'!$AE$30</f>
        <v>事業所名を入力18</v>
      </c>
      <c r="D22" s="1152">
        <f ca="1">'使用量_1,2'!$AE$112</f>
        <v>0</v>
      </c>
      <c r="E22" s="1152" t="str">
        <f ca="1">IF('使用量_1,2'!$AE$113=0,"",'使用量_1,2'!$AE$113)</f>
        <v/>
      </c>
      <c r="F22" s="1152" t="str">
        <f>'使用量_1,2'!$AE$118</f>
        <v/>
      </c>
      <c r="G22" s="1152" t="str">
        <f>'使用量_1,2'!$AE$117&amp;""</f>
        <v/>
      </c>
      <c r="I22" s="1151" t="str">
        <f t="shared" si="0"/>
        <v>事業所名を入力18</v>
      </c>
      <c r="J22" t="str">
        <f>報7!D431</f>
        <v>事業所名を入力18</v>
      </c>
      <c r="K22" t="str">
        <f t="shared" si="2"/>
        <v>=報7!D431</v>
      </c>
      <c r="L22" s="521" t="str">
        <f t="shared" ca="1" si="3"/>
        <v>=参照元個別!$I$22</v>
      </c>
      <c r="M22" t="str">
        <f t="shared" si="4"/>
        <v>報7</v>
      </c>
      <c r="N22" t="str">
        <f t="shared" si="5"/>
        <v>D431</v>
      </c>
      <c r="O22">
        <v>431</v>
      </c>
      <c r="P22" s="1152" t="str">
        <f t="shared" ca="1" si="6"/>
        <v/>
      </c>
      <c r="Q22" t="str">
        <f ca="1">報7!H433</f>
        <v/>
      </c>
      <c r="R22" t="str">
        <f t="shared" si="7"/>
        <v>=報7!H433</v>
      </c>
      <c r="S22" s="521" t="str">
        <f t="shared" ca="1" si="8"/>
        <v>=参照元個別!$P$22</v>
      </c>
      <c r="T22" t="str">
        <f t="shared" si="9"/>
        <v>報7</v>
      </c>
      <c r="U22" t="str">
        <f t="shared" si="10"/>
        <v>H433</v>
      </c>
      <c r="V22">
        <v>433</v>
      </c>
    </row>
    <row r="23" spans="1:22" ht="24">
      <c r="A23">
        <v>19</v>
      </c>
      <c r="B23" t="str">
        <f t="shared" si="1"/>
        <v>271_19</v>
      </c>
      <c r="C23" t="str">
        <f>'使用量_1,2'!$AF$30</f>
        <v>事業所名を入力19</v>
      </c>
      <c r="D23" s="1152">
        <f ca="1">'使用量_1,2'!$AF$112</f>
        <v>0</v>
      </c>
      <c r="E23" s="1152" t="str">
        <f ca="1">IF('使用量_1,2'!$AF$113=0,"",'使用量_1,2'!$AF$113)</f>
        <v/>
      </c>
      <c r="F23" s="1152" t="str">
        <f>'使用量_1,2'!$AF$118</f>
        <v/>
      </c>
      <c r="G23" s="1152" t="str">
        <f>'使用量_1,2'!$AF$117&amp;""</f>
        <v/>
      </c>
      <c r="I23" s="1151" t="str">
        <f t="shared" si="0"/>
        <v>事業所名を入力19</v>
      </c>
      <c r="J23" t="str">
        <f>報7!D456</f>
        <v>事業所名を入力19</v>
      </c>
      <c r="K23" t="str">
        <f t="shared" si="2"/>
        <v>=報7!D456</v>
      </c>
      <c r="L23" s="521" t="str">
        <f t="shared" ca="1" si="3"/>
        <v>=参照元個別!$I$23</v>
      </c>
      <c r="M23" t="str">
        <f t="shared" si="4"/>
        <v>報7</v>
      </c>
      <c r="N23" t="str">
        <f t="shared" si="5"/>
        <v>D456</v>
      </c>
      <c r="O23">
        <v>456</v>
      </c>
      <c r="P23" s="1152" t="str">
        <f t="shared" ca="1" si="6"/>
        <v/>
      </c>
      <c r="Q23" t="str">
        <f ca="1">報7!H458</f>
        <v/>
      </c>
      <c r="R23" t="str">
        <f t="shared" si="7"/>
        <v>=報7!H458</v>
      </c>
      <c r="S23" s="521" t="str">
        <f t="shared" ca="1" si="8"/>
        <v>=参照元個別!$P$23</v>
      </c>
      <c r="T23" t="str">
        <f t="shared" si="9"/>
        <v>報7</v>
      </c>
      <c r="U23" t="str">
        <f t="shared" si="10"/>
        <v>H458</v>
      </c>
      <c r="V23">
        <v>458</v>
      </c>
    </row>
    <row r="24" spans="1:22" ht="24">
      <c r="A24">
        <v>20</v>
      </c>
      <c r="B24" t="str">
        <f t="shared" si="1"/>
        <v>271_20</v>
      </c>
      <c r="C24" t="str">
        <f>'使用量_1,2'!$AG$30</f>
        <v>事業所名を入力20</v>
      </c>
      <c r="D24" s="1152">
        <f ca="1">'使用量_1,2'!$AG$112</f>
        <v>0</v>
      </c>
      <c r="E24" s="1152" t="str">
        <f ca="1">IF('使用量_1,2'!$AG$113=0,"",'使用量_1,2'!$AG$113)</f>
        <v/>
      </c>
      <c r="F24" s="1152" t="str">
        <f>'使用量_1,2'!$AG$118</f>
        <v/>
      </c>
      <c r="G24" s="1152" t="str">
        <f>'使用量_1,2'!$AG$117&amp;""</f>
        <v/>
      </c>
      <c r="I24" s="1151" t="str">
        <f t="shared" si="0"/>
        <v>事業所名を入力20</v>
      </c>
      <c r="J24" t="str">
        <f>報7!D481</f>
        <v>事業所名を入力20</v>
      </c>
      <c r="K24" t="str">
        <f t="shared" si="2"/>
        <v>=報7!D481</v>
      </c>
      <c r="L24" s="521" t="str">
        <f t="shared" ca="1" si="3"/>
        <v>=参照元個別!$I$24</v>
      </c>
      <c r="M24" t="str">
        <f t="shared" si="4"/>
        <v>報7</v>
      </c>
      <c r="N24" t="str">
        <f t="shared" si="5"/>
        <v>D481</v>
      </c>
      <c r="O24">
        <v>481</v>
      </c>
      <c r="P24" s="1152" t="str">
        <f t="shared" ca="1" si="6"/>
        <v/>
      </c>
      <c r="Q24" t="str">
        <f ca="1">報7!H483</f>
        <v/>
      </c>
      <c r="R24" t="str">
        <f t="shared" si="7"/>
        <v>=報7!H483</v>
      </c>
      <c r="S24" s="521" t="str">
        <f t="shared" ca="1" si="8"/>
        <v>=参照元個別!$P$24</v>
      </c>
      <c r="T24" t="str">
        <f t="shared" si="9"/>
        <v>報7</v>
      </c>
      <c r="U24" t="str">
        <f t="shared" si="10"/>
        <v>H483</v>
      </c>
      <c r="V24">
        <v>483</v>
      </c>
    </row>
    <row r="25" spans="1:22" ht="24">
      <c r="A25">
        <v>21</v>
      </c>
      <c r="B25" t="str">
        <f t="shared" si="1"/>
        <v>271_21</v>
      </c>
      <c r="C25" t="str">
        <f>'使用量_1,2'!$AH$30</f>
        <v>事業所名を入力21</v>
      </c>
      <c r="D25" s="1152">
        <f ca="1">'使用量_1,2'!$AH$112</f>
        <v>0</v>
      </c>
      <c r="E25" s="1152" t="str">
        <f ca="1">IF('使用量_1,2'!$AH$113=0,"",'使用量_1,2'!$AH$113)</f>
        <v/>
      </c>
      <c r="F25" s="1152" t="str">
        <f>'使用量_1,2'!$AH$118</f>
        <v/>
      </c>
      <c r="G25" s="1152" t="str">
        <f>'使用量_1,2'!$AH$117&amp;""</f>
        <v/>
      </c>
      <c r="I25" s="1151" t="str">
        <f t="shared" si="0"/>
        <v>事業所名を入力21</v>
      </c>
      <c r="J25" t="str">
        <f>報7!D506</f>
        <v>事業所名を入力21</v>
      </c>
      <c r="K25" t="str">
        <f t="shared" si="2"/>
        <v>=報7!D506</v>
      </c>
      <c r="L25" s="521" t="str">
        <f t="shared" ca="1" si="3"/>
        <v>=参照元個別!$I$25</v>
      </c>
      <c r="M25" t="str">
        <f t="shared" si="4"/>
        <v>報7</v>
      </c>
      <c r="N25" t="str">
        <f t="shared" si="5"/>
        <v>D506</v>
      </c>
      <c r="O25">
        <v>506</v>
      </c>
      <c r="P25" s="1152" t="str">
        <f t="shared" ca="1" si="6"/>
        <v/>
      </c>
      <c r="Q25" t="str">
        <f ca="1">報7!H508</f>
        <v/>
      </c>
      <c r="R25" t="str">
        <f t="shared" si="7"/>
        <v>=報7!H508</v>
      </c>
      <c r="S25" s="521" t="str">
        <f t="shared" ca="1" si="8"/>
        <v>=参照元個別!$P$25</v>
      </c>
      <c r="T25" t="str">
        <f t="shared" si="9"/>
        <v>報7</v>
      </c>
      <c r="U25" t="str">
        <f t="shared" si="10"/>
        <v>H508</v>
      </c>
      <c r="V25">
        <v>508</v>
      </c>
    </row>
    <row r="26" spans="1:22" ht="24">
      <c r="A26">
        <v>22</v>
      </c>
      <c r="B26" t="str">
        <f t="shared" si="1"/>
        <v>271_22</v>
      </c>
      <c r="C26" t="str">
        <f>'使用量_1,2'!$AI$30</f>
        <v>事業所名を入力22</v>
      </c>
      <c r="D26" s="1152">
        <f ca="1">'使用量_1,2'!$AI$112</f>
        <v>0</v>
      </c>
      <c r="E26" s="1152" t="str">
        <f ca="1">IF('使用量_1,2'!$AI$113=0,"",'使用量_1,2'!$AI$113)</f>
        <v/>
      </c>
      <c r="F26" s="1152" t="str">
        <f>'使用量_1,2'!$AI$118</f>
        <v/>
      </c>
      <c r="G26" s="1152" t="str">
        <f>'使用量_1,2'!$AI$117&amp;""</f>
        <v/>
      </c>
      <c r="I26" s="1151" t="str">
        <f t="shared" si="0"/>
        <v>事業所名を入力22</v>
      </c>
      <c r="J26" t="str">
        <f>報7!D531</f>
        <v>事業所名を入力22</v>
      </c>
      <c r="K26" t="str">
        <f t="shared" si="2"/>
        <v>=報7!D531</v>
      </c>
      <c r="L26" s="521" t="str">
        <f t="shared" ca="1" si="3"/>
        <v>=参照元個別!$I$26</v>
      </c>
      <c r="M26" t="str">
        <f t="shared" si="4"/>
        <v>報7</v>
      </c>
      <c r="N26" t="str">
        <f t="shared" si="5"/>
        <v>D531</v>
      </c>
      <c r="O26">
        <v>531</v>
      </c>
      <c r="P26" s="1152" t="str">
        <f t="shared" ca="1" si="6"/>
        <v/>
      </c>
      <c r="Q26" t="str">
        <f ca="1">報7!H533</f>
        <v/>
      </c>
      <c r="R26" t="str">
        <f t="shared" si="7"/>
        <v>=報7!H533</v>
      </c>
      <c r="S26" s="521" t="str">
        <f t="shared" ca="1" si="8"/>
        <v>=参照元個別!$P$26</v>
      </c>
      <c r="T26" t="str">
        <f t="shared" si="9"/>
        <v>報7</v>
      </c>
      <c r="U26" t="str">
        <f t="shared" si="10"/>
        <v>H533</v>
      </c>
      <c r="V26">
        <v>533</v>
      </c>
    </row>
    <row r="27" spans="1:22" ht="24">
      <c r="A27">
        <v>23</v>
      </c>
      <c r="B27" t="str">
        <f t="shared" si="1"/>
        <v>271_23</v>
      </c>
      <c r="C27" t="str">
        <f>'使用量_1,2'!$AJ$30</f>
        <v>事業所名を入力23</v>
      </c>
      <c r="D27" s="1152">
        <f ca="1">'使用量_1,2'!$AJ$112</f>
        <v>0</v>
      </c>
      <c r="E27" s="1152" t="str">
        <f ca="1">IF('使用量_1,2'!$AJ$113=0,"",'使用量_1,2'!$AJ$113)</f>
        <v/>
      </c>
      <c r="F27" s="1152" t="str">
        <f>'使用量_1,2'!$AJ$118</f>
        <v/>
      </c>
      <c r="G27" s="1152" t="str">
        <f>'使用量_1,2'!$AJ$117&amp;""</f>
        <v/>
      </c>
      <c r="I27" s="1151" t="str">
        <f t="shared" si="0"/>
        <v>事業所名を入力23</v>
      </c>
      <c r="J27" t="str">
        <f>報7!D556</f>
        <v>事業所名を入力23</v>
      </c>
      <c r="K27" t="str">
        <f t="shared" si="2"/>
        <v>=報7!D556</v>
      </c>
      <c r="L27" s="521" t="str">
        <f t="shared" ca="1" si="3"/>
        <v>=参照元個別!$I$27</v>
      </c>
      <c r="M27" t="str">
        <f t="shared" si="4"/>
        <v>報7</v>
      </c>
      <c r="N27" t="str">
        <f t="shared" si="5"/>
        <v>D556</v>
      </c>
      <c r="O27">
        <v>556</v>
      </c>
      <c r="P27" s="1152" t="str">
        <f t="shared" ca="1" si="6"/>
        <v/>
      </c>
      <c r="Q27" t="str">
        <f ca="1">報7!H558</f>
        <v/>
      </c>
      <c r="R27" t="str">
        <f t="shared" si="7"/>
        <v>=報7!H558</v>
      </c>
      <c r="S27" s="521" t="str">
        <f t="shared" ca="1" si="8"/>
        <v>=参照元個別!$P$27</v>
      </c>
      <c r="T27" t="str">
        <f t="shared" si="9"/>
        <v>報7</v>
      </c>
      <c r="U27" t="str">
        <f t="shared" si="10"/>
        <v>H558</v>
      </c>
      <c r="V27">
        <v>558</v>
      </c>
    </row>
    <row r="28" spans="1:22" ht="24">
      <c r="A28">
        <v>24</v>
      </c>
      <c r="B28" t="str">
        <f t="shared" si="1"/>
        <v>271_24</v>
      </c>
      <c r="C28" t="str">
        <f>'使用量_1,2'!$AK$30</f>
        <v>事業所名を入力24</v>
      </c>
      <c r="D28" s="1152">
        <f ca="1">'使用量_1,2'!$AK$112</f>
        <v>0</v>
      </c>
      <c r="E28" s="1152" t="str">
        <f ca="1">IF('使用量_1,2'!$AK$113=0,"",'使用量_1,2'!$AKR$113)</f>
        <v/>
      </c>
      <c r="F28" s="1152" t="str">
        <f>'使用量_1,2'!$AK$118</f>
        <v/>
      </c>
      <c r="G28" s="1152" t="str">
        <f>'使用量_1,2'!$AK$117&amp;""</f>
        <v/>
      </c>
      <c r="I28" s="1151" t="str">
        <f t="shared" si="0"/>
        <v>事業所名を入力24</v>
      </c>
      <c r="J28" t="str">
        <f>報7!D581</f>
        <v>事業所名を入力24</v>
      </c>
      <c r="K28" t="str">
        <f t="shared" si="2"/>
        <v>=報7!D581</v>
      </c>
      <c r="L28" s="521" t="str">
        <f t="shared" ca="1" si="3"/>
        <v>=参照元個別!$I$28</v>
      </c>
      <c r="M28" t="str">
        <f t="shared" si="4"/>
        <v>報7</v>
      </c>
      <c r="N28" t="str">
        <f t="shared" si="5"/>
        <v>D581</v>
      </c>
      <c r="O28">
        <v>581</v>
      </c>
      <c r="P28" s="1152" t="str">
        <f t="shared" ca="1" si="6"/>
        <v/>
      </c>
      <c r="Q28" t="str">
        <f ca="1">報7!H583</f>
        <v/>
      </c>
      <c r="R28" t="str">
        <f t="shared" si="7"/>
        <v>=報7!H583</v>
      </c>
      <c r="S28" s="521" t="str">
        <f t="shared" ca="1" si="8"/>
        <v>=参照元個別!$P$28</v>
      </c>
      <c r="T28" t="str">
        <f t="shared" si="9"/>
        <v>報7</v>
      </c>
      <c r="U28" t="str">
        <f t="shared" si="10"/>
        <v>H583</v>
      </c>
      <c r="V28">
        <v>583</v>
      </c>
    </row>
    <row r="29" spans="1:22" ht="24">
      <c r="A29">
        <v>25</v>
      </c>
      <c r="B29" t="str">
        <f t="shared" si="1"/>
        <v>271_25</v>
      </c>
      <c r="C29" t="str">
        <f>'使用量_1,2'!$AL$30</f>
        <v>事業所名を入力25</v>
      </c>
      <c r="D29" s="1152">
        <f ca="1">'使用量_1,2'!$AL$112</f>
        <v>0</v>
      </c>
      <c r="E29" s="1152" t="str">
        <f ca="1">IF('使用量_1,2'!$AL$113=0,"",'使用量_1,2'!$AL$113)</f>
        <v/>
      </c>
      <c r="F29" s="1152" t="str">
        <f>'使用量_1,2'!$AL$118</f>
        <v/>
      </c>
      <c r="G29" s="1152" t="str">
        <f>'使用量_1,2'!$AL$117&amp;""</f>
        <v/>
      </c>
      <c r="I29" s="1151" t="str">
        <f t="shared" si="0"/>
        <v>事業所名を入力25</v>
      </c>
      <c r="J29" t="str">
        <f>報7!D606</f>
        <v>事業所名を入力25</v>
      </c>
      <c r="K29" t="str">
        <f t="shared" si="2"/>
        <v>=報7!D606</v>
      </c>
      <c r="L29" s="521" t="str">
        <f t="shared" ca="1" si="3"/>
        <v>=参照元個別!$I$29</v>
      </c>
      <c r="M29" t="str">
        <f t="shared" si="4"/>
        <v>報7</v>
      </c>
      <c r="N29" t="str">
        <f t="shared" si="5"/>
        <v>D606</v>
      </c>
      <c r="O29">
        <v>606</v>
      </c>
      <c r="P29" s="1152" t="str">
        <f t="shared" ca="1" si="6"/>
        <v/>
      </c>
      <c r="Q29" t="str">
        <f ca="1">報7!H608</f>
        <v/>
      </c>
      <c r="R29" t="str">
        <f t="shared" si="7"/>
        <v>=報7!H608</v>
      </c>
      <c r="S29" s="521" t="str">
        <f t="shared" ca="1" si="8"/>
        <v>=参照元個別!$P$29</v>
      </c>
      <c r="T29" t="str">
        <f t="shared" si="9"/>
        <v>報7</v>
      </c>
      <c r="U29" t="str">
        <f t="shared" si="10"/>
        <v>H608</v>
      </c>
      <c r="V29">
        <v>608</v>
      </c>
    </row>
    <row r="30" spans="1:22" ht="24">
      <c r="A30">
        <v>26</v>
      </c>
      <c r="B30" t="str">
        <f t="shared" si="1"/>
        <v>271_26</v>
      </c>
      <c r="C30" t="str">
        <f>'使用量_1,2'!$AM$30</f>
        <v>事業所名を入力26</v>
      </c>
      <c r="D30" s="1152">
        <f ca="1">'使用量_1,2'!$AM$112</f>
        <v>0</v>
      </c>
      <c r="E30" s="1152" t="str">
        <f ca="1">IF('使用量_1,2'!$AM$113=0,"",'使用量_1,2'!$AM$113)</f>
        <v/>
      </c>
      <c r="F30" s="1152" t="str">
        <f>'使用量_1,2'!$AM$118</f>
        <v/>
      </c>
      <c r="G30" s="1152" t="str">
        <f>'使用量_1,2'!$AM$117&amp;""</f>
        <v/>
      </c>
      <c r="I30" s="1151" t="str">
        <f t="shared" si="0"/>
        <v>事業所名を入力26</v>
      </c>
      <c r="J30" t="str">
        <f>報7!D631</f>
        <v>事業所名を入力26</v>
      </c>
      <c r="K30" t="str">
        <f t="shared" si="2"/>
        <v>=報7!D631</v>
      </c>
      <c r="L30" s="521" t="str">
        <f t="shared" ca="1" si="3"/>
        <v>=参照元個別!$I$30</v>
      </c>
      <c r="M30" t="str">
        <f t="shared" si="4"/>
        <v>報7</v>
      </c>
      <c r="N30" t="str">
        <f t="shared" si="5"/>
        <v>D631</v>
      </c>
      <c r="O30">
        <v>631</v>
      </c>
      <c r="P30" s="1152" t="str">
        <f t="shared" ca="1" si="6"/>
        <v/>
      </c>
      <c r="Q30" t="str">
        <f ca="1">報7!H633</f>
        <v/>
      </c>
      <c r="R30" t="str">
        <f t="shared" si="7"/>
        <v>=報7!H633</v>
      </c>
      <c r="S30" s="521" t="str">
        <f t="shared" ca="1" si="8"/>
        <v>=参照元個別!$P$30</v>
      </c>
      <c r="T30" t="str">
        <f t="shared" si="9"/>
        <v>報7</v>
      </c>
      <c r="U30" t="str">
        <f t="shared" si="10"/>
        <v>H633</v>
      </c>
      <c r="V30">
        <v>633</v>
      </c>
    </row>
    <row r="31" spans="1:22" ht="24">
      <c r="A31">
        <v>27</v>
      </c>
      <c r="B31" t="str">
        <f t="shared" si="1"/>
        <v>271_27</v>
      </c>
      <c r="C31" t="str">
        <f>'使用量_1,2'!$AN$30</f>
        <v>事業所名を入力27</v>
      </c>
      <c r="D31" s="1152">
        <f ca="1">'使用量_1,2'!$AN$112</f>
        <v>0</v>
      </c>
      <c r="E31" s="1152" t="str">
        <f ca="1">IF('使用量_1,2'!$AN$113=0,"",'使用量_1,2'!$AN$113)</f>
        <v/>
      </c>
      <c r="F31" s="1152" t="str">
        <f>'使用量_1,2'!$AN$118</f>
        <v/>
      </c>
      <c r="G31" s="1152" t="str">
        <f>'使用量_1,2'!$AN$117&amp;""</f>
        <v/>
      </c>
      <c r="I31" s="1151" t="str">
        <f t="shared" si="0"/>
        <v>事業所名を入力27</v>
      </c>
      <c r="J31" t="str">
        <f>報7!D656</f>
        <v>事業所名を入力27</v>
      </c>
      <c r="K31" t="str">
        <f t="shared" si="2"/>
        <v>=報7!D656</v>
      </c>
      <c r="L31" s="521" t="str">
        <f t="shared" ca="1" si="3"/>
        <v>=参照元個別!$I$31</v>
      </c>
      <c r="M31" t="str">
        <f t="shared" si="4"/>
        <v>報7</v>
      </c>
      <c r="N31" t="str">
        <f t="shared" si="5"/>
        <v>D656</v>
      </c>
      <c r="O31">
        <v>656</v>
      </c>
      <c r="P31" s="1152" t="str">
        <f t="shared" ca="1" si="6"/>
        <v/>
      </c>
      <c r="Q31" t="str">
        <f ca="1">報7!H658</f>
        <v/>
      </c>
      <c r="R31" t="str">
        <f t="shared" si="7"/>
        <v>=報7!H658</v>
      </c>
      <c r="S31" s="521" t="str">
        <f t="shared" ca="1" si="8"/>
        <v>=参照元個別!$P$31</v>
      </c>
      <c r="T31" t="str">
        <f t="shared" si="9"/>
        <v>報7</v>
      </c>
      <c r="U31" t="str">
        <f t="shared" si="10"/>
        <v>H658</v>
      </c>
      <c r="V31">
        <v>658</v>
      </c>
    </row>
    <row r="32" spans="1:22" ht="24">
      <c r="A32">
        <v>28</v>
      </c>
      <c r="B32" t="str">
        <f t="shared" si="1"/>
        <v>271_28</v>
      </c>
      <c r="C32" t="str">
        <f>'使用量_1,2'!$AO$30</f>
        <v>事業所名を入力28</v>
      </c>
      <c r="D32" s="1152">
        <f ca="1">'使用量_1,2'!$AO$112</f>
        <v>0</v>
      </c>
      <c r="E32" s="1152" t="str">
        <f ca="1">IF('使用量_1,2'!$AO$113=0,"",'使用量_1,2'!$AO$113)</f>
        <v/>
      </c>
      <c r="F32" s="1152" t="str">
        <f>'使用量_1,2'!$AO$118</f>
        <v/>
      </c>
      <c r="G32" s="1152" t="str">
        <f>'使用量_1,2'!$AO$117&amp;""</f>
        <v/>
      </c>
      <c r="I32" s="1151" t="str">
        <f t="shared" si="0"/>
        <v>事業所名を入力28</v>
      </c>
      <c r="J32" t="str">
        <f>報7!D681</f>
        <v>事業所名を入力28</v>
      </c>
      <c r="K32" t="str">
        <f t="shared" si="2"/>
        <v>=報7!D681</v>
      </c>
      <c r="L32" s="521" t="str">
        <f t="shared" ca="1" si="3"/>
        <v>=参照元個別!$I$32</v>
      </c>
      <c r="M32" t="str">
        <f t="shared" si="4"/>
        <v>報7</v>
      </c>
      <c r="N32" t="str">
        <f t="shared" si="5"/>
        <v>D681</v>
      </c>
      <c r="O32">
        <v>681</v>
      </c>
      <c r="P32" s="1152" t="str">
        <f t="shared" ca="1" si="6"/>
        <v/>
      </c>
      <c r="Q32" t="str">
        <f ca="1">報7!H683</f>
        <v/>
      </c>
      <c r="R32" t="str">
        <f t="shared" si="7"/>
        <v>=報7!H683</v>
      </c>
      <c r="S32" s="521" t="str">
        <f t="shared" ca="1" si="8"/>
        <v>=参照元個別!$P$32</v>
      </c>
      <c r="T32" t="str">
        <f t="shared" si="9"/>
        <v>報7</v>
      </c>
      <c r="U32" t="str">
        <f t="shared" si="10"/>
        <v>H683</v>
      </c>
      <c r="V32">
        <v>683</v>
      </c>
    </row>
    <row r="33" spans="1:22" ht="24">
      <c r="A33">
        <v>29</v>
      </c>
      <c r="B33" t="str">
        <f t="shared" si="1"/>
        <v>271_29</v>
      </c>
      <c r="C33" t="str">
        <f>'使用量_1,2'!$AP$30</f>
        <v>事業所名を入力29</v>
      </c>
      <c r="D33" s="1152">
        <f ca="1">'使用量_1,2'!$AP$112</f>
        <v>0</v>
      </c>
      <c r="E33" s="1152" t="str">
        <f ca="1">IF('使用量_1,2'!$AP$113=0,"",'使用量_1,2'!$AP$113)</f>
        <v/>
      </c>
      <c r="F33" s="1152" t="str">
        <f>'使用量_1,2'!$AP$118</f>
        <v/>
      </c>
      <c r="G33" s="1152" t="str">
        <f>'使用量_1,2'!$AP$117&amp;""</f>
        <v/>
      </c>
      <c r="I33" s="1151" t="str">
        <f t="shared" si="0"/>
        <v>事業所名を入力29</v>
      </c>
      <c r="J33" t="str">
        <f>報7!D706</f>
        <v>事業所名を入力29</v>
      </c>
      <c r="K33" t="str">
        <f t="shared" si="2"/>
        <v>=報7!D706</v>
      </c>
      <c r="L33" s="521" t="str">
        <f t="shared" ca="1" si="3"/>
        <v>=参照元個別!$I$33</v>
      </c>
      <c r="M33" t="str">
        <f t="shared" si="4"/>
        <v>報7</v>
      </c>
      <c r="N33" t="str">
        <f t="shared" si="5"/>
        <v>D706</v>
      </c>
      <c r="O33">
        <v>706</v>
      </c>
      <c r="P33" s="1152" t="str">
        <f t="shared" ca="1" si="6"/>
        <v/>
      </c>
      <c r="Q33" t="str">
        <f ca="1">報7!H708</f>
        <v/>
      </c>
      <c r="R33" t="str">
        <f t="shared" si="7"/>
        <v>=報7!H708</v>
      </c>
      <c r="S33" s="521" t="str">
        <f t="shared" ca="1" si="8"/>
        <v>=参照元個別!$P$33</v>
      </c>
      <c r="T33" t="str">
        <f t="shared" si="9"/>
        <v>報7</v>
      </c>
      <c r="U33" t="str">
        <f t="shared" si="10"/>
        <v>H708</v>
      </c>
      <c r="V33">
        <v>708</v>
      </c>
    </row>
    <row r="34" spans="1:22" ht="24">
      <c r="A34">
        <v>30</v>
      </c>
      <c r="B34" t="str">
        <f t="shared" si="1"/>
        <v>271_30</v>
      </c>
      <c r="C34" t="str">
        <f>'使用量_1,2'!$AQ$30</f>
        <v>事業所名を入力30</v>
      </c>
      <c r="D34" s="1152">
        <f ca="1">'使用量_1,2'!$AQ$112</f>
        <v>0</v>
      </c>
      <c r="E34" s="1152" t="str">
        <f ca="1">IF('使用量_1,2'!$AQ$113=0,"",'使用量_1,2'!$AQ$113)</f>
        <v/>
      </c>
      <c r="F34" s="1152" t="str">
        <f>'使用量_1,2'!$AQ$118</f>
        <v/>
      </c>
      <c r="G34" s="1152" t="str">
        <f>'使用量_1,2'!$AQ$117&amp;""</f>
        <v/>
      </c>
      <c r="I34" s="1151" t="str">
        <f t="shared" si="0"/>
        <v>事業所名を入力30</v>
      </c>
      <c r="J34" t="str">
        <f>報7!D731</f>
        <v>事業所名を入力30</v>
      </c>
      <c r="K34" t="str">
        <f t="shared" si="2"/>
        <v>=報7!D731</v>
      </c>
      <c r="L34" s="521" t="str">
        <f t="shared" ca="1" si="3"/>
        <v>=参照元個別!$I$34</v>
      </c>
      <c r="M34" t="str">
        <f t="shared" si="4"/>
        <v>報7</v>
      </c>
      <c r="N34" t="str">
        <f t="shared" si="5"/>
        <v>D731</v>
      </c>
      <c r="O34">
        <v>731</v>
      </c>
      <c r="P34" s="1152" t="str">
        <f t="shared" ca="1" si="6"/>
        <v/>
      </c>
      <c r="Q34" t="str">
        <f ca="1">報7!H733</f>
        <v/>
      </c>
      <c r="R34" t="str">
        <f t="shared" si="7"/>
        <v>=報7!H733</v>
      </c>
      <c r="S34" s="521" t="str">
        <f t="shared" ca="1" si="8"/>
        <v>=参照元個別!$P$34</v>
      </c>
      <c r="T34" t="str">
        <f t="shared" si="9"/>
        <v>報7</v>
      </c>
      <c r="U34" t="str">
        <f t="shared" si="10"/>
        <v>H733</v>
      </c>
      <c r="V34">
        <v>733</v>
      </c>
    </row>
    <row r="35" spans="1:22" ht="24">
      <c r="A35">
        <v>31</v>
      </c>
      <c r="B35" t="str">
        <f t="shared" si="1"/>
        <v>271_31</v>
      </c>
      <c r="C35" t="str">
        <f>'使用量_1,2'!$AR$30</f>
        <v>事業所名を入力31</v>
      </c>
      <c r="D35" s="1152">
        <f ca="1">'使用量_1,2'!$AR$112</f>
        <v>0</v>
      </c>
      <c r="E35" s="1152" t="str">
        <f ca="1">IF('使用量_1,2'!$AR$113=0,"",'使用量_1,2'!$AR$113)</f>
        <v/>
      </c>
      <c r="F35" s="1152" t="str">
        <f>'使用量_1,2'!$AR$118</f>
        <v/>
      </c>
      <c r="G35" s="1152" t="str">
        <f>'使用量_1,2'!$AR$117&amp;""</f>
        <v/>
      </c>
      <c r="I35" s="1151" t="str">
        <f t="shared" si="0"/>
        <v>事業所名を入力31</v>
      </c>
      <c r="J35" t="str">
        <f>報7!D756</f>
        <v>事業所名を入力31</v>
      </c>
      <c r="K35" t="str">
        <f t="shared" si="2"/>
        <v>=報7!D756</v>
      </c>
      <c r="L35" s="521" t="str">
        <f t="shared" ca="1" si="3"/>
        <v>=参照元個別!$I$35</v>
      </c>
      <c r="M35" t="str">
        <f t="shared" si="4"/>
        <v>報7</v>
      </c>
      <c r="N35" t="str">
        <f t="shared" si="5"/>
        <v>D756</v>
      </c>
      <c r="O35">
        <v>756</v>
      </c>
      <c r="P35" s="1152" t="str">
        <f t="shared" ca="1" si="6"/>
        <v/>
      </c>
      <c r="Q35" t="str">
        <f ca="1">報7!H758</f>
        <v/>
      </c>
      <c r="R35" t="str">
        <f t="shared" si="7"/>
        <v>=報7!H758</v>
      </c>
      <c r="S35" s="521" t="str">
        <f t="shared" ca="1" si="8"/>
        <v>=参照元個別!$P$35</v>
      </c>
      <c r="T35" t="str">
        <f t="shared" si="9"/>
        <v>報7</v>
      </c>
      <c r="U35" t="str">
        <f t="shared" si="10"/>
        <v>H758</v>
      </c>
      <c r="V35">
        <v>758</v>
      </c>
    </row>
    <row r="36" spans="1:22" ht="24">
      <c r="A36">
        <v>32</v>
      </c>
      <c r="B36" t="str">
        <f t="shared" si="1"/>
        <v>271_32</v>
      </c>
      <c r="C36" t="str">
        <f>'使用量_1,2'!$AS$30</f>
        <v>事業所名を入力32</v>
      </c>
      <c r="D36" s="1152">
        <f ca="1">'使用量_1,2'!$AS$112</f>
        <v>0</v>
      </c>
      <c r="E36" s="1152" t="str">
        <f ca="1">IF('使用量_1,2'!$AS$113=0,"",'使用量_1,2'!$AS$113)</f>
        <v/>
      </c>
      <c r="F36" s="1152" t="str">
        <f>'使用量_1,2'!$AS$118</f>
        <v/>
      </c>
      <c r="G36" s="1152" t="str">
        <f>'使用量_1,2'!$AS$117&amp;""</f>
        <v/>
      </c>
      <c r="I36" s="1151" t="str">
        <f t="shared" si="0"/>
        <v>事業所名を入力32</v>
      </c>
      <c r="J36" t="str">
        <f>報7!D781</f>
        <v>事業所名を入力32</v>
      </c>
      <c r="K36" t="str">
        <f t="shared" si="2"/>
        <v>=報7!D781</v>
      </c>
      <c r="L36" s="521" t="str">
        <f t="shared" ca="1" si="3"/>
        <v>=参照元個別!$I$36</v>
      </c>
      <c r="M36" t="str">
        <f t="shared" si="4"/>
        <v>報7</v>
      </c>
      <c r="N36" t="str">
        <f t="shared" si="5"/>
        <v>D781</v>
      </c>
      <c r="O36">
        <v>781</v>
      </c>
      <c r="P36" s="1152" t="str">
        <f t="shared" ca="1" si="6"/>
        <v/>
      </c>
      <c r="Q36" t="str">
        <f ca="1">報7!H783</f>
        <v/>
      </c>
      <c r="R36" t="str">
        <f t="shared" si="7"/>
        <v>=報7!H783</v>
      </c>
      <c r="S36" s="521" t="str">
        <f t="shared" ca="1" si="8"/>
        <v>=参照元個別!$P$36</v>
      </c>
      <c r="T36" t="str">
        <f t="shared" si="9"/>
        <v>報7</v>
      </c>
      <c r="U36" t="str">
        <f t="shared" si="10"/>
        <v>H783</v>
      </c>
      <c r="V36">
        <v>783</v>
      </c>
    </row>
    <row r="37" spans="1:22" ht="24">
      <c r="A37">
        <v>33</v>
      </c>
      <c r="B37" t="str">
        <f t="shared" si="1"/>
        <v>271_33</v>
      </c>
      <c r="C37" t="str">
        <f>'使用量_1,2'!$AT$30</f>
        <v>事業所名を入力33</v>
      </c>
      <c r="D37" s="1152">
        <f ca="1">'使用量_1,2'!$AT$112</f>
        <v>0</v>
      </c>
      <c r="E37" s="1152" t="str">
        <f ca="1">IF('使用量_1,2'!$AT$113=0,"",'使用量_1,2'!$AT$113)</f>
        <v/>
      </c>
      <c r="F37" s="1152" t="str">
        <f>'使用量_1,2'!$AT$118</f>
        <v/>
      </c>
      <c r="G37" s="1152" t="str">
        <f>'使用量_1,2'!$AT$117&amp;""</f>
        <v/>
      </c>
      <c r="I37" s="1151" t="str">
        <f t="shared" si="0"/>
        <v>事業所名を入力33</v>
      </c>
      <c r="J37" t="str">
        <f>報7!D806</f>
        <v>事業所名を入力33</v>
      </c>
      <c r="K37" t="str">
        <f t="shared" si="2"/>
        <v>=報7!D806</v>
      </c>
      <c r="L37" s="521" t="str">
        <f t="shared" ca="1" si="3"/>
        <v>=参照元個別!$I$37</v>
      </c>
      <c r="M37" t="str">
        <f t="shared" si="4"/>
        <v>報7</v>
      </c>
      <c r="N37" t="str">
        <f t="shared" si="5"/>
        <v>D806</v>
      </c>
      <c r="O37">
        <v>806</v>
      </c>
      <c r="P37" s="1152" t="str">
        <f t="shared" ca="1" si="6"/>
        <v/>
      </c>
      <c r="Q37" t="str">
        <f ca="1">報7!H808</f>
        <v/>
      </c>
      <c r="R37" t="str">
        <f t="shared" si="7"/>
        <v>=報7!H808</v>
      </c>
      <c r="S37" s="521" t="str">
        <f t="shared" ca="1" si="8"/>
        <v>=参照元個別!$P$37</v>
      </c>
      <c r="T37" t="str">
        <f t="shared" si="9"/>
        <v>報7</v>
      </c>
      <c r="U37" t="str">
        <f t="shared" si="10"/>
        <v>H808</v>
      </c>
      <c r="V37">
        <v>808</v>
      </c>
    </row>
    <row r="38" spans="1:22" ht="24">
      <c r="A38">
        <v>34</v>
      </c>
      <c r="B38" t="str">
        <f t="shared" si="1"/>
        <v>271_34</v>
      </c>
      <c r="C38" t="str">
        <f>'使用量_1,2'!$AU$30</f>
        <v>事業所名を入力34</v>
      </c>
      <c r="D38" s="1152">
        <f ca="1">'使用量_1,2'!$AU$112</f>
        <v>0</v>
      </c>
      <c r="E38" s="1152" t="str">
        <f ca="1">IF('使用量_1,2'!$AU$113=0,"",'使用量_1,2'!$AU$113)</f>
        <v/>
      </c>
      <c r="F38" s="1152" t="str">
        <f>'使用量_1,2'!$AU$118</f>
        <v/>
      </c>
      <c r="G38" s="1152" t="str">
        <f>'使用量_1,2'!$AU$117&amp;""</f>
        <v/>
      </c>
      <c r="I38" s="1151" t="str">
        <f t="shared" si="0"/>
        <v>事業所名を入力34</v>
      </c>
      <c r="J38" t="str">
        <f>報7!D831</f>
        <v>事業所名を入力34</v>
      </c>
      <c r="K38" t="str">
        <f t="shared" si="2"/>
        <v>=報7!D831</v>
      </c>
      <c r="L38" s="521" t="str">
        <f t="shared" ca="1" si="3"/>
        <v>=参照元個別!$I$38</v>
      </c>
      <c r="M38" t="str">
        <f t="shared" si="4"/>
        <v>報7</v>
      </c>
      <c r="N38" t="str">
        <f t="shared" si="5"/>
        <v>D831</v>
      </c>
      <c r="O38">
        <v>831</v>
      </c>
      <c r="P38" s="1152" t="str">
        <f t="shared" ca="1" si="6"/>
        <v/>
      </c>
      <c r="Q38" t="str">
        <f ca="1">報7!H833</f>
        <v/>
      </c>
      <c r="R38" t="str">
        <f t="shared" si="7"/>
        <v>=報7!H833</v>
      </c>
      <c r="S38" s="521" t="str">
        <f t="shared" ca="1" si="8"/>
        <v>=参照元個別!$P$38</v>
      </c>
      <c r="T38" t="str">
        <f t="shared" si="9"/>
        <v>報7</v>
      </c>
      <c r="U38" t="str">
        <f t="shared" si="10"/>
        <v>H833</v>
      </c>
      <c r="V38">
        <v>833</v>
      </c>
    </row>
    <row r="39" spans="1:22" ht="24">
      <c r="A39">
        <v>35</v>
      </c>
      <c r="B39" t="str">
        <f t="shared" si="1"/>
        <v>271_35</v>
      </c>
      <c r="C39" t="str">
        <f>'使用量_1,2'!$AV$30</f>
        <v>事業所名を入力35</v>
      </c>
      <c r="D39" s="1152">
        <f ca="1">'使用量_1,2'!$AV$112</f>
        <v>0</v>
      </c>
      <c r="E39" s="1152" t="str">
        <f ca="1">IF('使用量_1,2'!$AV$113=0,"",'使用量_1,2'!$AV$113)</f>
        <v/>
      </c>
      <c r="F39" s="1152" t="str">
        <f>'使用量_1,2'!$AV$118</f>
        <v/>
      </c>
      <c r="G39" s="1152" t="str">
        <f>'使用量_1,2'!$AV$117&amp;""</f>
        <v/>
      </c>
      <c r="I39" s="1151" t="str">
        <f t="shared" si="0"/>
        <v>事業所名を入力35</v>
      </c>
      <c r="J39" t="str">
        <f>報7!D856</f>
        <v>事業所名を入力35</v>
      </c>
      <c r="K39" t="str">
        <f t="shared" si="2"/>
        <v>=報7!D856</v>
      </c>
      <c r="L39" s="521" t="str">
        <f t="shared" ca="1" si="3"/>
        <v>=参照元個別!$I$39</v>
      </c>
      <c r="M39" t="str">
        <f t="shared" si="4"/>
        <v>報7</v>
      </c>
      <c r="N39" t="str">
        <f t="shared" si="5"/>
        <v>D856</v>
      </c>
      <c r="O39">
        <v>856</v>
      </c>
      <c r="P39" s="1152" t="str">
        <f t="shared" ca="1" si="6"/>
        <v/>
      </c>
      <c r="Q39" t="str">
        <f ca="1">報7!H858</f>
        <v/>
      </c>
      <c r="R39" t="str">
        <f t="shared" si="7"/>
        <v>=報7!H858</v>
      </c>
      <c r="S39" s="521" t="str">
        <f t="shared" ca="1" si="8"/>
        <v>=参照元個別!$P$39</v>
      </c>
      <c r="T39" t="str">
        <f t="shared" si="9"/>
        <v>報7</v>
      </c>
      <c r="U39" t="str">
        <f t="shared" si="10"/>
        <v>H858</v>
      </c>
      <c r="V39">
        <v>858</v>
      </c>
    </row>
    <row r="40" spans="1:22" ht="24">
      <c r="A40">
        <v>36</v>
      </c>
      <c r="B40" t="str">
        <f t="shared" si="1"/>
        <v>271_36</v>
      </c>
      <c r="C40" t="str">
        <f>'使用量_1,2'!$AW$30</f>
        <v>事業所名を入力36</v>
      </c>
      <c r="D40" s="1152">
        <f ca="1">'使用量_1,2'!$AW$112</f>
        <v>0</v>
      </c>
      <c r="E40" s="1152" t="str">
        <f ca="1">IF('使用量_1,2'!$AW$113=0,"",'使用量_1,2'!$AW$113)</f>
        <v/>
      </c>
      <c r="F40" s="1152" t="str">
        <f>'使用量_1,2'!$AW$118</f>
        <v/>
      </c>
      <c r="G40" s="1152" t="str">
        <f>'使用量_1,2'!$AW$117&amp;""</f>
        <v/>
      </c>
      <c r="I40" s="1151" t="str">
        <f t="shared" si="0"/>
        <v>事業所名を入力36</v>
      </c>
      <c r="J40" t="str">
        <f>報7!D881</f>
        <v>事業所名を入力36</v>
      </c>
      <c r="K40" t="str">
        <f t="shared" si="2"/>
        <v>=報7!D881</v>
      </c>
      <c r="L40" s="521" t="str">
        <f t="shared" ca="1" si="3"/>
        <v>=参照元個別!$I$40</v>
      </c>
      <c r="M40" t="str">
        <f t="shared" si="4"/>
        <v>報7</v>
      </c>
      <c r="N40" t="str">
        <f t="shared" si="5"/>
        <v>D881</v>
      </c>
      <c r="O40">
        <v>881</v>
      </c>
      <c r="P40" s="1152" t="str">
        <f t="shared" ca="1" si="6"/>
        <v/>
      </c>
      <c r="Q40" t="str">
        <f ca="1">報7!H883</f>
        <v/>
      </c>
      <c r="R40" t="str">
        <f t="shared" si="7"/>
        <v>=報7!H883</v>
      </c>
      <c r="S40" s="521" t="str">
        <f t="shared" ca="1" si="8"/>
        <v>=参照元個別!$P$40</v>
      </c>
      <c r="T40" t="str">
        <f t="shared" si="9"/>
        <v>報7</v>
      </c>
      <c r="U40" t="str">
        <f t="shared" si="10"/>
        <v>H883</v>
      </c>
      <c r="V40">
        <v>883</v>
      </c>
    </row>
    <row r="41" spans="1:22" ht="24">
      <c r="A41">
        <v>37</v>
      </c>
      <c r="B41" t="str">
        <f t="shared" si="1"/>
        <v>271_37</v>
      </c>
      <c r="C41" t="str">
        <f>'使用量_1,2'!$AX$30</f>
        <v>事業所名を入力37</v>
      </c>
      <c r="D41" s="1152">
        <f ca="1">'使用量_1,2'!$AX$112</f>
        <v>0</v>
      </c>
      <c r="E41" s="1152" t="str">
        <f ca="1">IF('使用量_1,2'!$AX$113=0,"",'使用量_1,2'!$AX$113)</f>
        <v/>
      </c>
      <c r="F41" s="1152" t="str">
        <f>'使用量_1,2'!$AX$118</f>
        <v/>
      </c>
      <c r="G41" s="1152" t="str">
        <f>'使用量_1,2'!$AX$117&amp;""</f>
        <v/>
      </c>
      <c r="I41" s="1151" t="str">
        <f t="shared" si="0"/>
        <v>事業所名を入力37</v>
      </c>
      <c r="J41" t="str">
        <f>報7!D906</f>
        <v>事業所名を入力37</v>
      </c>
      <c r="K41" t="str">
        <f t="shared" si="2"/>
        <v>=報7!D906</v>
      </c>
      <c r="L41" s="521" t="str">
        <f t="shared" ca="1" si="3"/>
        <v>=参照元個別!$I$41</v>
      </c>
      <c r="M41" t="str">
        <f t="shared" si="4"/>
        <v>報7</v>
      </c>
      <c r="N41" t="str">
        <f t="shared" si="5"/>
        <v>D906</v>
      </c>
      <c r="O41">
        <v>906</v>
      </c>
      <c r="P41" s="1152" t="str">
        <f t="shared" ca="1" si="6"/>
        <v/>
      </c>
      <c r="Q41" t="str">
        <f ca="1">報7!H908</f>
        <v/>
      </c>
      <c r="R41" t="str">
        <f t="shared" si="7"/>
        <v>=報7!H908</v>
      </c>
      <c r="S41" s="521" t="str">
        <f t="shared" ca="1" si="8"/>
        <v>=参照元個別!$P$41</v>
      </c>
      <c r="T41" t="str">
        <f t="shared" si="9"/>
        <v>報7</v>
      </c>
      <c r="U41" t="str">
        <f t="shared" si="10"/>
        <v>H908</v>
      </c>
      <c r="V41">
        <v>908</v>
      </c>
    </row>
    <row r="42" spans="1:22" ht="24">
      <c r="A42">
        <v>38</v>
      </c>
      <c r="B42" t="str">
        <f t="shared" si="1"/>
        <v>271_38</v>
      </c>
      <c r="C42" t="str">
        <f>'使用量_1,2'!$AY$30</f>
        <v>事業所名を入力38</v>
      </c>
      <c r="D42" s="1152">
        <f ca="1">'使用量_1,2'!$AY$112</f>
        <v>0</v>
      </c>
      <c r="E42" s="1152" t="str">
        <f ca="1">IF('使用量_1,2'!$AY$113=0,"",'使用量_1,2'!$AY$113)</f>
        <v/>
      </c>
      <c r="F42" s="1152" t="str">
        <f>'使用量_1,2'!$AY$118</f>
        <v/>
      </c>
      <c r="G42" s="1152" t="str">
        <f>'使用量_1,2'!$AY$117&amp;""</f>
        <v/>
      </c>
      <c r="I42" s="1151" t="str">
        <f t="shared" si="0"/>
        <v>事業所名を入力38</v>
      </c>
      <c r="J42" t="str">
        <f>報7!D931</f>
        <v>事業所名を入力38</v>
      </c>
      <c r="K42" t="str">
        <f t="shared" si="2"/>
        <v>=報7!D931</v>
      </c>
      <c r="L42" s="521" t="str">
        <f t="shared" ca="1" si="3"/>
        <v>=参照元個別!$I$42</v>
      </c>
      <c r="M42" t="str">
        <f t="shared" si="4"/>
        <v>報7</v>
      </c>
      <c r="N42" t="str">
        <f t="shared" si="5"/>
        <v>D931</v>
      </c>
      <c r="O42">
        <v>931</v>
      </c>
      <c r="P42" s="1152" t="str">
        <f t="shared" ca="1" si="6"/>
        <v/>
      </c>
      <c r="Q42" t="str">
        <f ca="1">報7!H933</f>
        <v/>
      </c>
      <c r="R42" t="str">
        <f t="shared" si="7"/>
        <v>=報7!H933</v>
      </c>
      <c r="S42" s="521" t="str">
        <f t="shared" ca="1" si="8"/>
        <v>=参照元個別!$P$42</v>
      </c>
      <c r="T42" t="str">
        <f t="shared" si="9"/>
        <v>報7</v>
      </c>
      <c r="U42" t="str">
        <f t="shared" si="10"/>
        <v>H933</v>
      </c>
      <c r="V42">
        <v>933</v>
      </c>
    </row>
    <row r="43" spans="1:22" ht="24">
      <c r="A43">
        <v>39</v>
      </c>
      <c r="B43" t="str">
        <f t="shared" si="1"/>
        <v>271_39</v>
      </c>
      <c r="C43" t="str">
        <f>'使用量_1,2'!$AZ$30</f>
        <v>事業所名を入力39</v>
      </c>
      <c r="D43" s="1152">
        <f ca="1">'使用量_1,2'!$AZ$112</f>
        <v>0</v>
      </c>
      <c r="E43" s="1152" t="str">
        <f ca="1">IF('使用量_1,2'!$AZ$113=0,"",'使用量_1,2'!$AZ$113)</f>
        <v/>
      </c>
      <c r="F43" s="1152" t="str">
        <f>'使用量_1,2'!$AZ$118</f>
        <v/>
      </c>
      <c r="G43" s="1152" t="str">
        <f>'使用量_1,2'!$AZ$117&amp;""</f>
        <v/>
      </c>
      <c r="I43" s="1151" t="str">
        <f t="shared" si="0"/>
        <v>事業所名を入力39</v>
      </c>
      <c r="J43" t="str">
        <f>報7!D956</f>
        <v>事業所名を入力39</v>
      </c>
      <c r="K43" t="str">
        <f t="shared" si="2"/>
        <v>=報7!D956</v>
      </c>
      <c r="L43" s="521" t="str">
        <f t="shared" ca="1" si="3"/>
        <v>=参照元個別!$I$43</v>
      </c>
      <c r="M43" t="str">
        <f t="shared" si="4"/>
        <v>報7</v>
      </c>
      <c r="N43" t="str">
        <f t="shared" si="5"/>
        <v>D956</v>
      </c>
      <c r="O43">
        <v>956</v>
      </c>
      <c r="P43" s="1152" t="str">
        <f t="shared" ca="1" si="6"/>
        <v/>
      </c>
      <c r="Q43" t="str">
        <f ca="1">報7!H958</f>
        <v/>
      </c>
      <c r="R43" t="str">
        <f t="shared" si="7"/>
        <v>=報7!H958</v>
      </c>
      <c r="S43" s="521" t="str">
        <f t="shared" ca="1" si="8"/>
        <v>=参照元個別!$P$43</v>
      </c>
      <c r="T43" t="str">
        <f t="shared" si="9"/>
        <v>報7</v>
      </c>
      <c r="U43" t="str">
        <f t="shared" si="10"/>
        <v>H958</v>
      </c>
      <c r="V43">
        <v>958</v>
      </c>
    </row>
    <row r="44" spans="1:22" ht="24">
      <c r="A44">
        <v>40</v>
      </c>
      <c r="B44" t="str">
        <f t="shared" si="1"/>
        <v>271_40</v>
      </c>
      <c r="C44" t="str">
        <f>'使用量_1,2'!$BA$30</f>
        <v>事業所名を入力40</v>
      </c>
      <c r="D44" s="1152">
        <f ca="1">'使用量_1,2'!$BA$112</f>
        <v>0</v>
      </c>
      <c r="E44" s="1152" t="str">
        <f ca="1">IF('使用量_1,2'!$BA$113=0,"",'使用量_1,2'!$BA$113)</f>
        <v/>
      </c>
      <c r="F44" s="1152" t="str">
        <f>'使用量_1,2'!$BA$118</f>
        <v/>
      </c>
      <c r="G44" s="1152" t="str">
        <f>'使用量_1,2'!$BA$117&amp;""</f>
        <v/>
      </c>
      <c r="I44" s="1151" t="str">
        <f t="shared" si="0"/>
        <v>事業所名を入力40</v>
      </c>
      <c r="J44" t="str">
        <f>報7!D981</f>
        <v>事業所名を入力40</v>
      </c>
      <c r="K44" t="str">
        <f t="shared" si="2"/>
        <v>=報7!D981</v>
      </c>
      <c r="L44" s="521" t="str">
        <f t="shared" ca="1" si="3"/>
        <v>=参照元個別!$I$44</v>
      </c>
      <c r="M44" t="str">
        <f t="shared" si="4"/>
        <v>報7</v>
      </c>
      <c r="N44" t="str">
        <f t="shared" si="5"/>
        <v>D981</v>
      </c>
      <c r="O44">
        <v>981</v>
      </c>
      <c r="P44" s="1152" t="str">
        <f t="shared" ca="1" si="6"/>
        <v/>
      </c>
      <c r="Q44" t="str">
        <f ca="1">報7!H983</f>
        <v/>
      </c>
      <c r="R44" t="str">
        <f t="shared" si="7"/>
        <v>=報7!H983</v>
      </c>
      <c r="S44" s="521" t="str">
        <f t="shared" ca="1" si="8"/>
        <v>=参照元個別!$P$44</v>
      </c>
      <c r="T44" t="str">
        <f t="shared" si="9"/>
        <v>報7</v>
      </c>
      <c r="U44" t="str">
        <f t="shared" si="10"/>
        <v>H983</v>
      </c>
      <c r="V44">
        <v>983</v>
      </c>
    </row>
    <row r="46" spans="1:22">
      <c r="C46" t="str">
        <f>'使用量_1,2'!N$30</f>
        <v>事業所名を入力1</v>
      </c>
      <c r="D46" t="str">
        <f>'使用量_1,2'!O$30</f>
        <v>事業所名を入力2</v>
      </c>
    </row>
    <row r="47" spans="1:22">
      <c r="C47" s="1152">
        <f ca="1">'使用量_1,2'!N$112</f>
        <v>0</v>
      </c>
      <c r="D47" s="1152">
        <f ca="1">'使用量_1,2'!O$112</f>
        <v>0</v>
      </c>
    </row>
  </sheetData>
  <phoneticPr fontId="9"/>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B1:AC52"/>
  <sheetViews>
    <sheetView topLeftCell="A22" workbookViewId="0">
      <selection activeCell="V32" sqref="V32:W32"/>
    </sheetView>
  </sheetViews>
  <sheetFormatPr defaultColWidth="10" defaultRowHeight="13.5" outlineLevelRow="1"/>
  <cols>
    <col min="1" max="1" width="1.25" style="103" customWidth="1"/>
    <col min="2" max="11" width="3.875" style="916" customWidth="1"/>
    <col min="12" max="12" width="4.5" style="103" customWidth="1"/>
    <col min="13" max="16" width="3.875" style="103" customWidth="1"/>
    <col min="17" max="17" width="5" style="103" customWidth="1"/>
    <col min="18" max="19" width="3.875" style="103" customWidth="1"/>
    <col min="20" max="20" width="5" style="103" customWidth="1"/>
    <col min="21" max="21" width="4.125" style="103" customWidth="1"/>
    <col min="22" max="25" width="3.875" style="103" customWidth="1"/>
    <col min="26" max="26" width="1.25" style="103" customWidth="1"/>
    <col min="27" max="27" width="2.25" style="915" customWidth="1"/>
    <col min="28" max="33" width="10" style="103" customWidth="1"/>
    <col min="34" max="16384" width="10" style="103"/>
  </cols>
  <sheetData>
    <row r="1" spans="2:27" ht="24" customHeight="1">
      <c r="B1" s="913" t="s">
        <v>6248</v>
      </c>
      <c r="C1" s="913"/>
      <c r="D1" s="913"/>
      <c r="E1" s="913"/>
      <c r="F1" s="913"/>
      <c r="G1" s="913"/>
      <c r="H1" s="913"/>
      <c r="I1" s="913"/>
      <c r="J1" s="913"/>
      <c r="K1" s="913"/>
      <c r="L1" s="913"/>
      <c r="M1" s="913"/>
      <c r="N1" s="913"/>
      <c r="O1" s="913"/>
      <c r="P1" s="913"/>
      <c r="Q1" s="913"/>
      <c r="R1" s="913"/>
      <c r="S1" s="913"/>
      <c r="T1" s="913"/>
      <c r="U1" s="913"/>
      <c r="V1" s="913"/>
      <c r="W1" s="913"/>
      <c r="X1" s="913"/>
      <c r="Y1" s="914" t="str">
        <f>使用量_3!Z2</f>
        <v>2023年度提出用（2022年度実績値）ver.1</v>
      </c>
      <c r="Z1" s="913"/>
    </row>
    <row r="2" spans="2:27" ht="7.5" customHeight="1">
      <c r="Y2" s="917"/>
    </row>
    <row r="3" spans="2:27" ht="24" customHeight="1">
      <c r="B3" s="2179" t="s">
        <v>6249</v>
      </c>
      <c r="C3" s="2179"/>
      <c r="D3" s="2179"/>
      <c r="E3" s="2179"/>
      <c r="F3" s="918" t="s">
        <v>6250</v>
      </c>
      <c r="G3" s="2180"/>
      <c r="H3" s="2180"/>
      <c r="I3" s="2180"/>
      <c r="J3" s="2180"/>
      <c r="K3" s="2180"/>
      <c r="L3" s="2180"/>
      <c r="M3" s="2180"/>
      <c r="N3" s="2180"/>
      <c r="O3" s="2180"/>
      <c r="P3" s="2180"/>
      <c r="AA3" s="103"/>
    </row>
    <row r="4" spans="2:27" ht="24" customHeight="1">
      <c r="B4" s="2181" t="s">
        <v>6251</v>
      </c>
      <c r="C4" s="2181"/>
      <c r="D4" s="2181"/>
      <c r="E4" s="2181"/>
      <c r="F4" s="919" t="s">
        <v>6250</v>
      </c>
      <c r="G4" s="920" t="str">
        <f ca="1">RIGHT(CELL("filename",B2),LEN(CELL("filename",B2))-FIND("]",CELL("filename",B2)))</f>
        <v>自動車計算</v>
      </c>
      <c r="H4" s="920"/>
      <c r="K4" s="103"/>
    </row>
    <row r="5" spans="2:27" ht="17.25">
      <c r="B5" s="920" t="s">
        <v>6252</v>
      </c>
      <c r="C5" s="920"/>
      <c r="D5" s="920"/>
      <c r="E5" s="920"/>
      <c r="F5" s="920"/>
      <c r="G5" s="920"/>
      <c r="Z5" s="921"/>
    </row>
    <row r="6" spans="2:27" ht="36" customHeight="1">
      <c r="B6" s="2182" t="s">
        <v>6253</v>
      </c>
      <c r="C6" s="2183"/>
      <c r="D6" s="2183"/>
      <c r="E6" s="2183"/>
      <c r="F6" s="2183"/>
      <c r="G6" s="2184"/>
      <c r="H6" s="2188" t="s">
        <v>6254</v>
      </c>
      <c r="I6" s="2189"/>
      <c r="J6" s="2189"/>
      <c r="K6" s="2189"/>
      <c r="L6" s="2189"/>
      <c r="M6" s="2189"/>
      <c r="N6" s="2190"/>
      <c r="O6" s="2188" t="s">
        <v>6255</v>
      </c>
      <c r="P6" s="2189"/>
      <c r="Q6" s="2189"/>
      <c r="R6" s="2189"/>
      <c r="S6" s="2189"/>
      <c r="T6" s="2189"/>
      <c r="U6" s="2190"/>
      <c r="V6" s="2191" t="s">
        <v>6256</v>
      </c>
      <c r="W6" s="2192"/>
      <c r="X6" s="2192"/>
      <c r="Y6" s="2193"/>
      <c r="Z6" s="922"/>
    </row>
    <row r="7" spans="2:27" ht="42" customHeight="1">
      <c r="B7" s="2185"/>
      <c r="C7" s="2186"/>
      <c r="D7" s="2186"/>
      <c r="E7" s="2186"/>
      <c r="F7" s="2186"/>
      <c r="G7" s="2187"/>
      <c r="H7" s="2197" t="s">
        <v>6257</v>
      </c>
      <c r="I7" s="2198"/>
      <c r="J7" s="2199"/>
      <c r="K7" s="2200" t="s">
        <v>6258</v>
      </c>
      <c r="L7" s="2201"/>
      <c r="M7" s="2201"/>
      <c r="N7" s="2202"/>
      <c r="O7" s="2197" t="s">
        <v>6259</v>
      </c>
      <c r="P7" s="2198"/>
      <c r="Q7" s="2199"/>
      <c r="R7" s="2200" t="s">
        <v>6260</v>
      </c>
      <c r="S7" s="2201"/>
      <c r="T7" s="2201"/>
      <c r="U7" s="2202"/>
      <c r="V7" s="2194"/>
      <c r="W7" s="2195"/>
      <c r="X7" s="2195"/>
      <c r="Y7" s="2196"/>
      <c r="Z7" s="922"/>
    </row>
    <row r="8" spans="2:27" ht="24" customHeight="1">
      <c r="B8" s="2219" t="s">
        <v>6261</v>
      </c>
      <c r="C8" s="2220"/>
      <c r="D8" s="2220"/>
      <c r="E8" s="2220"/>
      <c r="F8" s="2220"/>
      <c r="G8" s="2221"/>
      <c r="H8" s="2212">
        <f>使用量_3!Q43+使用量_3!Q46</f>
        <v>0</v>
      </c>
      <c r="I8" s="2212"/>
      <c r="J8" s="2212"/>
      <c r="K8" s="2212">
        <f>使用量_3!Q46</f>
        <v>0</v>
      </c>
      <c r="L8" s="2212"/>
      <c r="M8" s="2212"/>
      <c r="N8" s="2212"/>
      <c r="O8" s="2212">
        <f>使用量_3!Q49+使用量_3!Q52</f>
        <v>0</v>
      </c>
      <c r="P8" s="2212"/>
      <c r="Q8" s="2212"/>
      <c r="R8" s="2212">
        <f>使用量_3!Q52</f>
        <v>0</v>
      </c>
      <c r="S8" s="2212"/>
      <c r="T8" s="2212"/>
      <c r="U8" s="2212"/>
      <c r="V8" s="2206">
        <f>H8-K8+O8-R8</f>
        <v>0</v>
      </c>
      <c r="W8" s="2207"/>
      <c r="X8" s="2207"/>
      <c r="Y8" s="2208"/>
      <c r="Z8" s="923"/>
    </row>
    <row r="9" spans="2:27" ht="24" customHeight="1" thickBot="1">
      <c r="B9" s="2209" t="s">
        <v>6262</v>
      </c>
      <c r="C9" s="2210"/>
      <c r="D9" s="2210"/>
      <c r="E9" s="2210"/>
      <c r="F9" s="2210"/>
      <c r="G9" s="2211"/>
      <c r="H9" s="2212">
        <f>使用量_3!T43+使用量_3!T46</f>
        <v>0</v>
      </c>
      <c r="I9" s="2212"/>
      <c r="J9" s="2212"/>
      <c r="K9" s="2213">
        <f>使用量_3!T46</f>
        <v>0</v>
      </c>
      <c r="L9" s="2213"/>
      <c r="M9" s="2213"/>
      <c r="N9" s="2213"/>
      <c r="O9" s="2213">
        <f>使用量_3!T49+使用量_3!T52</f>
        <v>0</v>
      </c>
      <c r="P9" s="2213"/>
      <c r="Q9" s="2213"/>
      <c r="R9" s="2213">
        <f>使用量_3!T52</f>
        <v>0</v>
      </c>
      <c r="S9" s="2213"/>
      <c r="T9" s="2213"/>
      <c r="U9" s="2213"/>
      <c r="V9" s="2214">
        <f>H9-K9+O9-R9</f>
        <v>0</v>
      </c>
      <c r="W9" s="2215"/>
      <c r="X9" s="2215"/>
      <c r="Y9" s="2216"/>
      <c r="Z9" s="923"/>
    </row>
    <row r="10" spans="2:27" ht="24" customHeight="1" thickTop="1" thickBot="1">
      <c r="B10" s="2222" t="s">
        <v>6239</v>
      </c>
      <c r="C10" s="2223"/>
      <c r="D10" s="2223"/>
      <c r="E10" s="2223"/>
      <c r="F10" s="2223"/>
      <c r="G10" s="2224"/>
      <c r="H10" s="2225">
        <f>SUM(H8:J9)</f>
        <v>0</v>
      </c>
      <c r="I10" s="2226"/>
      <c r="J10" s="2227"/>
      <c r="K10" s="2228">
        <f>SUM(K8:N9)</f>
        <v>0</v>
      </c>
      <c r="L10" s="2229"/>
      <c r="M10" s="2229"/>
      <c r="N10" s="2229"/>
      <c r="O10" s="2230">
        <f>SUM(O8:Q9)</f>
        <v>0</v>
      </c>
      <c r="P10" s="2230"/>
      <c r="Q10" s="2230"/>
      <c r="R10" s="2229">
        <f>SUM(R8:U9)</f>
        <v>0</v>
      </c>
      <c r="S10" s="2229"/>
      <c r="T10" s="2229"/>
      <c r="U10" s="2231"/>
      <c r="V10" s="2203">
        <f>SUM(V8:Y9)</f>
        <v>0</v>
      </c>
      <c r="W10" s="2204"/>
      <c r="X10" s="2204"/>
      <c r="Y10" s="2205"/>
      <c r="Z10" s="924"/>
    </row>
    <row r="11" spans="2:27" ht="23.1" customHeight="1" thickTop="1">
      <c r="H11" s="2217" t="s">
        <v>6263</v>
      </c>
      <c r="I11" s="2217"/>
      <c r="J11" s="2217"/>
      <c r="K11" s="2217"/>
      <c r="L11" s="2217"/>
      <c r="M11" s="2217"/>
      <c r="N11" s="2217"/>
      <c r="O11" s="2217"/>
      <c r="P11" s="2217"/>
      <c r="Q11" s="2217"/>
      <c r="R11" s="925"/>
      <c r="S11" s="926"/>
      <c r="V11" s="2218" t="s">
        <v>6264</v>
      </c>
      <c r="W11" s="2218"/>
      <c r="X11" s="2218"/>
      <c r="Y11" s="2218"/>
      <c r="Z11" s="927"/>
    </row>
    <row r="12" spans="2:27" ht="10.5" customHeight="1">
      <c r="J12" s="925"/>
      <c r="K12" s="925"/>
      <c r="L12" s="925"/>
      <c r="M12" s="925"/>
      <c r="N12" s="925"/>
      <c r="O12" s="925"/>
      <c r="P12" s="925"/>
      <c r="U12" s="925"/>
      <c r="V12" s="2217"/>
      <c r="W12" s="2217"/>
      <c r="X12" s="2217"/>
      <c r="Y12" s="2217"/>
      <c r="Z12" s="927"/>
    </row>
    <row r="13" spans="2:27" ht="17.25">
      <c r="B13" s="920" t="s">
        <v>6265</v>
      </c>
      <c r="C13" s="920"/>
      <c r="D13" s="920"/>
      <c r="E13" s="920"/>
      <c r="F13" s="920"/>
      <c r="G13" s="920"/>
      <c r="V13" s="2217"/>
      <c r="W13" s="2217"/>
      <c r="X13" s="2217"/>
      <c r="Y13" s="2217"/>
    </row>
    <row r="14" spans="2:27" ht="30" customHeight="1">
      <c r="B14" s="2232" t="s">
        <v>6227</v>
      </c>
      <c r="C14" s="2233"/>
      <c r="D14" s="2233"/>
      <c r="E14" s="2233"/>
      <c r="F14" s="2233"/>
      <c r="G14" s="928"/>
      <c r="H14" s="2232" t="s">
        <v>6266</v>
      </c>
      <c r="I14" s="2236"/>
      <c r="J14" s="2232" t="s">
        <v>6267</v>
      </c>
      <c r="K14" s="2236"/>
      <c r="L14" s="2232" t="s">
        <v>6268</v>
      </c>
      <c r="M14" s="2233"/>
      <c r="N14" s="2236"/>
      <c r="O14" s="2238" t="s">
        <v>6269</v>
      </c>
      <c r="P14" s="2239"/>
      <c r="Q14" s="2240" t="s">
        <v>6270</v>
      </c>
      <c r="R14" s="2241"/>
      <c r="S14" s="2241"/>
      <c r="T14" s="2241"/>
      <c r="U14" s="2242"/>
      <c r="V14" s="2243" t="s">
        <v>6271</v>
      </c>
      <c r="W14" s="2243"/>
      <c r="X14" s="2243"/>
      <c r="Y14" s="2243"/>
      <c r="Z14" s="929"/>
      <c r="AA14" s="103"/>
    </row>
    <row r="15" spans="2:27" ht="26.25" customHeight="1">
      <c r="B15" s="2234"/>
      <c r="C15" s="2235"/>
      <c r="D15" s="2235"/>
      <c r="E15" s="2235"/>
      <c r="F15" s="2235"/>
      <c r="G15" s="930"/>
      <c r="H15" s="2234"/>
      <c r="I15" s="2237"/>
      <c r="J15" s="2234"/>
      <c r="K15" s="2237"/>
      <c r="L15" s="2244" t="s">
        <v>6272</v>
      </c>
      <c r="M15" s="2245"/>
      <c r="N15" s="2246"/>
      <c r="O15" s="2247" t="s">
        <v>6273</v>
      </c>
      <c r="P15" s="2248"/>
      <c r="Q15" s="2249" t="s">
        <v>6242</v>
      </c>
      <c r="R15" s="2250"/>
      <c r="S15" s="2251" t="s">
        <v>6274</v>
      </c>
      <c r="T15" s="2252"/>
      <c r="U15" s="931" t="s">
        <v>6275</v>
      </c>
      <c r="V15" s="2253" t="s">
        <v>6242</v>
      </c>
      <c r="W15" s="2254"/>
      <c r="X15" s="2219" t="s">
        <v>6274</v>
      </c>
      <c r="Y15" s="2221"/>
      <c r="Z15" s="932"/>
      <c r="AA15" s="933"/>
    </row>
    <row r="16" spans="2:27" ht="18.75" customHeight="1">
      <c r="B16" s="2255" t="s">
        <v>6229</v>
      </c>
      <c r="C16" s="2256"/>
      <c r="D16" s="2256"/>
      <c r="E16" s="2256"/>
      <c r="F16" s="2256"/>
      <c r="G16" s="2257"/>
      <c r="H16" s="2258">
        <f>使用量_3!I74</f>
        <v>0</v>
      </c>
      <c r="I16" s="2259"/>
      <c r="J16" s="2258">
        <f>使用量_3!$M$74</f>
        <v>0</v>
      </c>
      <c r="K16" s="2259"/>
      <c r="L16" s="2258">
        <f>使用量_3!$Q$74</f>
        <v>0</v>
      </c>
      <c r="M16" s="2260"/>
      <c r="N16" s="934" t="s">
        <v>6230</v>
      </c>
      <c r="O16" s="2261" t="e">
        <f>IF(J16="","",L16/J16)</f>
        <v>#DIV/0!</v>
      </c>
      <c r="P16" s="2262"/>
      <c r="Q16" s="2263">
        <v>2.3199999999999998</v>
      </c>
      <c r="R16" s="2263"/>
      <c r="S16" s="2263">
        <v>2.3199999999999998</v>
      </c>
      <c r="T16" s="2263"/>
      <c r="U16" s="935" t="s">
        <v>6276</v>
      </c>
      <c r="V16" s="2264">
        <f>IF(L16="","",L16*Q16/1000)</f>
        <v>0</v>
      </c>
      <c r="W16" s="2265"/>
      <c r="X16" s="2258">
        <f>V16</f>
        <v>0</v>
      </c>
      <c r="Y16" s="2259"/>
      <c r="Z16" s="936"/>
      <c r="AA16" s="937"/>
    </row>
    <row r="17" spans="2:28" ht="18.75" customHeight="1">
      <c r="B17" s="2255" t="s">
        <v>6231</v>
      </c>
      <c r="C17" s="2256"/>
      <c r="D17" s="2256"/>
      <c r="E17" s="2256"/>
      <c r="F17" s="2256"/>
      <c r="G17" s="2257"/>
      <c r="H17" s="2258">
        <f>使用量_3!I75</f>
        <v>0</v>
      </c>
      <c r="I17" s="2259"/>
      <c r="J17" s="2258">
        <f>使用量_3!$M$75</f>
        <v>0</v>
      </c>
      <c r="K17" s="2259"/>
      <c r="L17" s="2258">
        <f>使用量_3!$Q$75</f>
        <v>0</v>
      </c>
      <c r="M17" s="2260"/>
      <c r="N17" s="934" t="s">
        <v>6230</v>
      </c>
      <c r="O17" s="2261" t="e">
        <f>IF(J17="","",L17/J17)</f>
        <v>#DIV/0!</v>
      </c>
      <c r="P17" s="2262"/>
      <c r="Q17" s="2263">
        <v>2.58</v>
      </c>
      <c r="R17" s="2263"/>
      <c r="S17" s="2263">
        <v>2.58</v>
      </c>
      <c r="T17" s="2263"/>
      <c r="U17" s="935" t="s">
        <v>6276</v>
      </c>
      <c r="V17" s="2264">
        <f>IF(L17="","",L17*Q17/1000)</f>
        <v>0</v>
      </c>
      <c r="W17" s="2265"/>
      <c r="X17" s="2258">
        <f>V17</f>
        <v>0</v>
      </c>
      <c r="Y17" s="2259"/>
      <c r="Z17" s="936"/>
      <c r="AA17" s="937"/>
    </row>
    <row r="18" spans="2:28" ht="18.75" customHeight="1">
      <c r="B18" s="2255" t="s">
        <v>6232</v>
      </c>
      <c r="C18" s="2256"/>
      <c r="D18" s="2256"/>
      <c r="E18" s="2256"/>
      <c r="F18" s="2256"/>
      <c r="G18" s="2257"/>
      <c r="H18" s="2258">
        <f>使用量_3!I76</f>
        <v>0</v>
      </c>
      <c r="I18" s="2259"/>
      <c r="J18" s="2258">
        <f>使用量_3!$M$76</f>
        <v>0</v>
      </c>
      <c r="K18" s="2259"/>
      <c r="L18" s="2258">
        <f>使用量_3!$Q$76</f>
        <v>0</v>
      </c>
      <c r="M18" s="2260"/>
      <c r="N18" s="934" t="s">
        <v>6233</v>
      </c>
      <c r="O18" s="2261" t="e">
        <f>IF(J18="","",L18/J18)</f>
        <v>#DIV/0!</v>
      </c>
      <c r="P18" s="2262"/>
      <c r="Q18" s="2263">
        <v>2.23</v>
      </c>
      <c r="R18" s="2263"/>
      <c r="S18" s="2263">
        <v>2.23</v>
      </c>
      <c r="T18" s="2263"/>
      <c r="U18" s="935" t="s">
        <v>6277</v>
      </c>
      <c r="V18" s="2264">
        <f>IF(L18="","",L18*Q18/1000)</f>
        <v>0</v>
      </c>
      <c r="W18" s="2265"/>
      <c r="X18" s="2258">
        <f>V18</f>
        <v>0</v>
      </c>
      <c r="Y18" s="2259"/>
      <c r="Z18" s="936"/>
      <c r="AA18" s="937"/>
    </row>
    <row r="19" spans="2:28" ht="18.75" customHeight="1">
      <c r="B19" s="2255" t="s">
        <v>6234</v>
      </c>
      <c r="C19" s="2256"/>
      <c r="D19" s="2256"/>
      <c r="E19" s="2256"/>
      <c r="F19" s="2256"/>
      <c r="G19" s="2257"/>
      <c r="H19" s="2258">
        <f>使用量_3!I77</f>
        <v>0</v>
      </c>
      <c r="I19" s="2259"/>
      <c r="J19" s="2258">
        <f>使用量_3!$M$77</f>
        <v>0</v>
      </c>
      <c r="K19" s="2259"/>
      <c r="L19" s="2258">
        <f>使用量_3!$Q$77*0.56</f>
        <v>0</v>
      </c>
      <c r="M19" s="2260"/>
      <c r="N19" s="934" t="s">
        <v>6235</v>
      </c>
      <c r="O19" s="2261" t="e">
        <f>IF(J19="","",L19/J19)</f>
        <v>#DIV/0!</v>
      </c>
      <c r="P19" s="2262"/>
      <c r="Q19" s="2263">
        <v>3</v>
      </c>
      <c r="R19" s="2263"/>
      <c r="S19" s="2263">
        <v>3</v>
      </c>
      <c r="T19" s="2263"/>
      <c r="U19" s="935" t="s">
        <v>6278</v>
      </c>
      <c r="V19" s="2264">
        <f>IF(L19="","",L19*Q19/1000)</f>
        <v>0</v>
      </c>
      <c r="W19" s="2265"/>
      <c r="X19" s="2258">
        <f>V19</f>
        <v>0</v>
      </c>
      <c r="Y19" s="2259"/>
      <c r="Z19" s="936"/>
      <c r="AA19" s="937"/>
      <c r="AB19" s="103" t="s">
        <v>6436</v>
      </c>
    </row>
    <row r="20" spans="2:28" ht="18.75" customHeight="1">
      <c r="B20" s="2255" t="s">
        <v>6236</v>
      </c>
      <c r="C20" s="2256"/>
      <c r="D20" s="2256"/>
      <c r="E20" s="2256"/>
      <c r="F20" s="2256"/>
      <c r="G20" s="2257"/>
      <c r="H20" s="2258">
        <f>使用量_3!I78</f>
        <v>0</v>
      </c>
      <c r="I20" s="2259"/>
      <c r="J20" s="2258">
        <f>使用量_3!$M$78</f>
        <v>0</v>
      </c>
      <c r="K20" s="2259"/>
      <c r="L20" s="2266"/>
      <c r="M20" s="2267"/>
      <c r="N20" s="2268"/>
      <c r="O20" s="2269"/>
      <c r="P20" s="2270"/>
      <c r="Q20" s="2271"/>
      <c r="R20" s="2271"/>
      <c r="S20" s="2271"/>
      <c r="T20" s="2271"/>
      <c r="U20" s="938"/>
      <c r="V20" s="2272"/>
      <c r="W20" s="2273"/>
      <c r="X20" s="2272"/>
      <c r="Y20" s="2273"/>
      <c r="Z20" s="939"/>
      <c r="AA20" s="937"/>
    </row>
    <row r="21" spans="2:28" ht="18.75" customHeight="1">
      <c r="B21" s="2278" t="s">
        <v>6237</v>
      </c>
      <c r="C21" s="2281" t="str">
        <f>使用量_3!C79</f>
        <v>登録番号+メニュー</v>
      </c>
      <c r="D21" s="2282"/>
      <c r="E21" s="2283"/>
      <c r="F21" s="2287" t="e">
        <f>使用量_3!E79</f>
        <v>#N/A</v>
      </c>
      <c r="G21" s="2288"/>
      <c r="H21" s="2291">
        <f>使用量_3!I79</f>
        <v>0</v>
      </c>
      <c r="I21" s="2292"/>
      <c r="J21" s="2291">
        <f>使用量_3!$M$79</f>
        <v>0</v>
      </c>
      <c r="K21" s="2292"/>
      <c r="L21" s="626" t="s">
        <v>3868</v>
      </c>
      <c r="M21" s="940">
        <f>使用量_3!$R$79</f>
        <v>0</v>
      </c>
      <c r="N21" s="934" t="s">
        <v>6238</v>
      </c>
      <c r="O21" s="2295" t="e">
        <f>IF(J21="","",(M21+M22)/J21)</f>
        <v>#DIV/0!</v>
      </c>
      <c r="P21" s="2296"/>
      <c r="Q21" s="2274" t="e">
        <f>Q22</f>
        <v>#N/A</v>
      </c>
      <c r="R21" s="2274"/>
      <c r="S21" s="2274" t="e">
        <f>S22</f>
        <v>#N/A</v>
      </c>
      <c r="T21" s="2274"/>
      <c r="U21" s="941" t="s">
        <v>6279</v>
      </c>
      <c r="V21" s="2264" t="str">
        <f>IF(ISNA(Q21),"",ROUND(M21*Q21,0))</f>
        <v/>
      </c>
      <c r="W21" s="2265"/>
      <c r="X21" s="2264" t="str">
        <f>IF(ISNA(S21),"",ROUND(M21*S21,0))</f>
        <v/>
      </c>
      <c r="Y21" s="2265"/>
      <c r="Z21" s="936"/>
      <c r="AA21" s="937"/>
    </row>
    <row r="22" spans="2:28" ht="18.75" customHeight="1">
      <c r="B22" s="2279"/>
      <c r="C22" s="2284"/>
      <c r="D22" s="2285"/>
      <c r="E22" s="2286"/>
      <c r="F22" s="2289"/>
      <c r="G22" s="2290"/>
      <c r="H22" s="2293"/>
      <c r="I22" s="2294"/>
      <c r="J22" s="2293"/>
      <c r="K22" s="2294"/>
      <c r="L22" s="942" t="s">
        <v>3871</v>
      </c>
      <c r="M22" s="940">
        <f>使用量_3!$R$80</f>
        <v>0</v>
      </c>
      <c r="N22" s="943" t="s">
        <v>6238</v>
      </c>
      <c r="O22" s="2297"/>
      <c r="P22" s="2298"/>
      <c r="Q22" s="2275" t="e">
        <f>VLOOKUP(C21,電力会社!$I$4:$L$965,3,FALSE)</f>
        <v>#N/A</v>
      </c>
      <c r="R22" s="2275"/>
      <c r="S22" s="2275" t="e">
        <f>VLOOKUP(C21,電力会社!$I$4:$L$965,4,FALSE)</f>
        <v>#N/A</v>
      </c>
      <c r="T22" s="2275"/>
      <c r="U22" s="944" t="s">
        <v>6279</v>
      </c>
      <c r="V22" s="2276" t="str">
        <f t="shared" ref="V22:V30" si="0">IF(ISNA(Q22),"",ROUND(M22*Q22,0))</f>
        <v/>
      </c>
      <c r="W22" s="2277"/>
      <c r="X22" s="2276" t="str">
        <f t="shared" ref="X22:X30" si="1">IF(ISNA(S22),"",ROUND(M22*S22,0))</f>
        <v/>
      </c>
      <c r="Y22" s="2277"/>
      <c r="Z22" s="936"/>
      <c r="AA22" s="937"/>
    </row>
    <row r="23" spans="2:28" ht="18.75" customHeight="1" outlineLevel="1">
      <c r="B23" s="2279"/>
      <c r="C23" s="2281" t="str">
        <f>使用量_3!C81</f>
        <v>登録番号+メニュー</v>
      </c>
      <c r="D23" s="2282"/>
      <c r="E23" s="2283"/>
      <c r="F23" s="2287" t="e">
        <f>使用量_3!E81</f>
        <v>#N/A</v>
      </c>
      <c r="G23" s="2288"/>
      <c r="H23" s="2291">
        <f>使用量_3!I81</f>
        <v>0</v>
      </c>
      <c r="I23" s="2292"/>
      <c r="J23" s="2291">
        <f>使用量_3!$M$81</f>
        <v>0</v>
      </c>
      <c r="K23" s="2292"/>
      <c r="L23" s="626" t="s">
        <v>3868</v>
      </c>
      <c r="M23" s="940">
        <f>使用量_3!$R$81</f>
        <v>0</v>
      </c>
      <c r="N23" s="934" t="s">
        <v>6238</v>
      </c>
      <c r="O23" s="2295" t="e">
        <f>IF(J23="","",(M23+M24)/J23)</f>
        <v>#DIV/0!</v>
      </c>
      <c r="P23" s="2296"/>
      <c r="Q23" s="2274" t="e">
        <f>Q24</f>
        <v>#N/A</v>
      </c>
      <c r="R23" s="2274"/>
      <c r="S23" s="2274" t="e">
        <f>S24</f>
        <v>#N/A</v>
      </c>
      <c r="T23" s="2274"/>
      <c r="U23" s="945" t="s">
        <v>6279</v>
      </c>
      <c r="V23" s="2299" t="str">
        <f t="shared" si="0"/>
        <v/>
      </c>
      <c r="W23" s="2299"/>
      <c r="X23" s="2299" t="str">
        <f t="shared" si="1"/>
        <v/>
      </c>
      <c r="Y23" s="2299"/>
      <c r="Z23" s="936"/>
      <c r="AA23" s="937"/>
    </row>
    <row r="24" spans="2:28" ht="18.75" customHeight="1" outlineLevel="1">
      <c r="B24" s="2279"/>
      <c r="C24" s="2284"/>
      <c r="D24" s="2285"/>
      <c r="E24" s="2286"/>
      <c r="F24" s="2289"/>
      <c r="G24" s="2290"/>
      <c r="H24" s="2293"/>
      <c r="I24" s="2294"/>
      <c r="J24" s="2293"/>
      <c r="K24" s="2294"/>
      <c r="L24" s="942" t="s">
        <v>3871</v>
      </c>
      <c r="M24" s="940">
        <f>使用量_3!$R$82</f>
        <v>0</v>
      </c>
      <c r="N24" s="943" t="s">
        <v>6238</v>
      </c>
      <c r="O24" s="2297"/>
      <c r="P24" s="2298"/>
      <c r="Q24" s="2275" t="e">
        <f>VLOOKUP(C23,電力会社!$I$4:$L$965,3,FALSE)</f>
        <v>#N/A</v>
      </c>
      <c r="R24" s="2275"/>
      <c r="S24" s="2275" t="e">
        <f>VLOOKUP(C23,電力会社!$I$4:$L$965,4,FALSE)</f>
        <v>#N/A</v>
      </c>
      <c r="T24" s="2275"/>
      <c r="U24" s="945" t="s">
        <v>6279</v>
      </c>
      <c r="V24" s="2299" t="str">
        <f t="shared" si="0"/>
        <v/>
      </c>
      <c r="W24" s="2299"/>
      <c r="X24" s="2299" t="str">
        <f t="shared" si="1"/>
        <v/>
      </c>
      <c r="Y24" s="2299"/>
      <c r="Z24" s="936"/>
      <c r="AA24" s="937"/>
    </row>
    <row r="25" spans="2:28" ht="18.75" customHeight="1" outlineLevel="1">
      <c r="B25" s="2279"/>
      <c r="C25" s="2281" t="str">
        <f>使用量_3!C83</f>
        <v>登録番号+メニュー</v>
      </c>
      <c r="D25" s="2282"/>
      <c r="E25" s="2283"/>
      <c r="F25" s="2287" t="e">
        <f>使用量_3!E83</f>
        <v>#N/A</v>
      </c>
      <c r="G25" s="2288"/>
      <c r="H25" s="2291">
        <f>使用量_3!I83</f>
        <v>0</v>
      </c>
      <c r="I25" s="2292"/>
      <c r="J25" s="2291">
        <f>使用量_3!$M$83</f>
        <v>0</v>
      </c>
      <c r="K25" s="2292"/>
      <c r="L25" s="626" t="s">
        <v>3868</v>
      </c>
      <c r="M25" s="940">
        <f>使用量_3!$R$83</f>
        <v>0</v>
      </c>
      <c r="N25" s="934" t="s">
        <v>6238</v>
      </c>
      <c r="O25" s="2295" t="e">
        <f>IF(J25="","",(M25+M26)/J25)</f>
        <v>#DIV/0!</v>
      </c>
      <c r="P25" s="2296"/>
      <c r="Q25" s="2274" t="e">
        <f>Q26</f>
        <v>#N/A</v>
      </c>
      <c r="R25" s="2274"/>
      <c r="S25" s="2274" t="e">
        <f>S26</f>
        <v>#N/A</v>
      </c>
      <c r="T25" s="2274"/>
      <c r="U25" s="945" t="s">
        <v>6279</v>
      </c>
      <c r="V25" s="2299" t="str">
        <f t="shared" si="0"/>
        <v/>
      </c>
      <c r="W25" s="2299"/>
      <c r="X25" s="2299" t="str">
        <f t="shared" si="1"/>
        <v/>
      </c>
      <c r="Y25" s="2299"/>
      <c r="Z25" s="936"/>
      <c r="AA25" s="937"/>
    </row>
    <row r="26" spans="2:28" ht="18.75" customHeight="1" outlineLevel="1">
      <c r="B26" s="2279"/>
      <c r="C26" s="2284"/>
      <c r="D26" s="2285"/>
      <c r="E26" s="2286"/>
      <c r="F26" s="2289"/>
      <c r="G26" s="2290"/>
      <c r="H26" s="2293"/>
      <c r="I26" s="2294"/>
      <c r="J26" s="2293"/>
      <c r="K26" s="2294"/>
      <c r="L26" s="626" t="s">
        <v>3871</v>
      </c>
      <c r="M26" s="940">
        <f>使用量_3!$R$84</f>
        <v>0</v>
      </c>
      <c r="N26" s="934" t="s">
        <v>6238</v>
      </c>
      <c r="O26" s="2297"/>
      <c r="P26" s="2298"/>
      <c r="Q26" s="2275" t="e">
        <f>VLOOKUP(C25,電力会社!$I$4:$L$965,3,FALSE)</f>
        <v>#N/A</v>
      </c>
      <c r="R26" s="2275"/>
      <c r="S26" s="2275" t="e">
        <f>VLOOKUP(C25,電力会社!$I$4:$L$965,4,FALSE)</f>
        <v>#N/A</v>
      </c>
      <c r="T26" s="2275"/>
      <c r="U26" s="945" t="s">
        <v>6279</v>
      </c>
      <c r="V26" s="2299" t="str">
        <f t="shared" si="0"/>
        <v/>
      </c>
      <c r="W26" s="2299"/>
      <c r="X26" s="2299" t="str">
        <f t="shared" si="1"/>
        <v/>
      </c>
      <c r="Y26" s="2299"/>
      <c r="Z26" s="936"/>
      <c r="AA26" s="937"/>
    </row>
    <row r="27" spans="2:28" ht="18.75" customHeight="1" outlineLevel="1">
      <c r="B27" s="2279"/>
      <c r="C27" s="2281" t="str">
        <f>使用量_3!C85</f>
        <v>登録番号+メニュー</v>
      </c>
      <c r="D27" s="2282"/>
      <c r="E27" s="2283"/>
      <c r="F27" s="2287" t="e">
        <f>使用量_3!E85</f>
        <v>#N/A</v>
      </c>
      <c r="G27" s="2288"/>
      <c r="H27" s="2291">
        <f>使用量_3!I85</f>
        <v>0</v>
      </c>
      <c r="I27" s="2292"/>
      <c r="J27" s="2291">
        <f>使用量_3!$M$85</f>
        <v>0</v>
      </c>
      <c r="K27" s="2292"/>
      <c r="L27" s="626" t="s">
        <v>3868</v>
      </c>
      <c r="M27" s="940">
        <f>使用量_3!$R$85</f>
        <v>0</v>
      </c>
      <c r="N27" s="934" t="s">
        <v>6238</v>
      </c>
      <c r="O27" s="2295" t="e">
        <f>IF(J27="","",(M27+M28)/J27)</f>
        <v>#DIV/0!</v>
      </c>
      <c r="P27" s="2296"/>
      <c r="Q27" s="2274" t="e">
        <f>Q28</f>
        <v>#N/A</v>
      </c>
      <c r="R27" s="2274"/>
      <c r="S27" s="2274" t="e">
        <f>S28</f>
        <v>#N/A</v>
      </c>
      <c r="T27" s="2274"/>
      <c r="U27" s="945" t="s">
        <v>6279</v>
      </c>
      <c r="V27" s="2264" t="str">
        <f t="shared" si="0"/>
        <v/>
      </c>
      <c r="W27" s="2265"/>
      <c r="X27" s="2299" t="str">
        <f t="shared" si="1"/>
        <v/>
      </c>
      <c r="Y27" s="2299"/>
      <c r="Z27" s="936"/>
      <c r="AA27" s="937"/>
    </row>
    <row r="28" spans="2:28" ht="18.75" customHeight="1" outlineLevel="1">
      <c r="B28" s="2279"/>
      <c r="C28" s="2284"/>
      <c r="D28" s="2285"/>
      <c r="E28" s="2286"/>
      <c r="F28" s="2289"/>
      <c r="G28" s="2290"/>
      <c r="H28" s="2293"/>
      <c r="I28" s="2294"/>
      <c r="J28" s="2293"/>
      <c r="K28" s="2294"/>
      <c r="L28" s="626" t="s">
        <v>3871</v>
      </c>
      <c r="M28" s="940">
        <f>使用量_3!$R$86</f>
        <v>0</v>
      </c>
      <c r="N28" s="934" t="s">
        <v>6238</v>
      </c>
      <c r="O28" s="2297"/>
      <c r="P28" s="2298"/>
      <c r="Q28" s="2275" t="e">
        <f>VLOOKUP(C27,電力会社!$I$4:$L$965,3,FALSE)</f>
        <v>#N/A</v>
      </c>
      <c r="R28" s="2275"/>
      <c r="S28" s="2275" t="e">
        <f>VLOOKUP(C27,電力会社!$I$4:$L$965,4,FALSE)</f>
        <v>#N/A</v>
      </c>
      <c r="T28" s="2275"/>
      <c r="U28" s="945" t="s">
        <v>6279</v>
      </c>
      <c r="V28" s="2299" t="str">
        <f t="shared" si="0"/>
        <v/>
      </c>
      <c r="W28" s="2299"/>
      <c r="X28" s="2299" t="str">
        <f t="shared" si="1"/>
        <v/>
      </c>
      <c r="Y28" s="2299"/>
      <c r="Z28" s="936"/>
      <c r="AA28" s="937"/>
    </row>
    <row r="29" spans="2:28" ht="18.75" customHeight="1" outlineLevel="1">
      <c r="B29" s="2279"/>
      <c r="C29" s="2281" t="str">
        <f>使用量_3!C87</f>
        <v>登録番号+メニュー</v>
      </c>
      <c r="D29" s="2282"/>
      <c r="E29" s="2283"/>
      <c r="F29" s="2287" t="e">
        <f>使用量_3!E87</f>
        <v>#N/A</v>
      </c>
      <c r="G29" s="2288"/>
      <c r="H29" s="2291">
        <f>使用量_3!I87</f>
        <v>0</v>
      </c>
      <c r="I29" s="2292"/>
      <c r="J29" s="2291">
        <f>使用量_3!$M$87</f>
        <v>0</v>
      </c>
      <c r="K29" s="2292"/>
      <c r="L29" s="946" t="s">
        <v>3868</v>
      </c>
      <c r="M29" s="940">
        <f>使用量_3!$R$87</f>
        <v>0</v>
      </c>
      <c r="N29" s="947" t="s">
        <v>6238</v>
      </c>
      <c r="O29" s="2295" t="e">
        <f t="shared" ref="O29" si="2">IF(J29="","",(M29+M30)/J29)</f>
        <v>#DIV/0!</v>
      </c>
      <c r="P29" s="2296"/>
      <c r="Q29" s="2274" t="e">
        <f>Q30</f>
        <v>#N/A</v>
      </c>
      <c r="R29" s="2274"/>
      <c r="S29" s="2274" t="e">
        <f>S30</f>
        <v>#N/A</v>
      </c>
      <c r="T29" s="2274"/>
      <c r="U29" s="945" t="s">
        <v>6279</v>
      </c>
      <c r="V29" s="2299" t="str">
        <f t="shared" si="0"/>
        <v/>
      </c>
      <c r="W29" s="2299"/>
      <c r="X29" s="2299" t="str">
        <f t="shared" si="1"/>
        <v/>
      </c>
      <c r="Y29" s="2299"/>
      <c r="Z29" s="936"/>
      <c r="AA29" s="937"/>
    </row>
    <row r="30" spans="2:28" ht="18.75" customHeight="1" outlineLevel="1" thickBot="1">
      <c r="B30" s="2280"/>
      <c r="C30" s="2284"/>
      <c r="D30" s="2285"/>
      <c r="E30" s="2286"/>
      <c r="F30" s="2289"/>
      <c r="G30" s="2290"/>
      <c r="H30" s="2293"/>
      <c r="I30" s="2294"/>
      <c r="J30" s="2293"/>
      <c r="K30" s="2294"/>
      <c r="L30" s="948" t="s">
        <v>3871</v>
      </c>
      <c r="M30" s="940">
        <f>使用量_3!$R$88</f>
        <v>0</v>
      </c>
      <c r="N30" s="949" t="s">
        <v>6238</v>
      </c>
      <c r="O30" s="2297"/>
      <c r="P30" s="2298"/>
      <c r="Q30" s="2275" t="e">
        <f>VLOOKUP(C29,電力会社!$I$4:$L$965,3,FALSE)</f>
        <v>#N/A</v>
      </c>
      <c r="R30" s="2275"/>
      <c r="S30" s="2275" t="e">
        <f>VLOOKUP(C29,電力会社!$I$4:$L$965,4,FALSE)</f>
        <v>#N/A</v>
      </c>
      <c r="T30" s="2275"/>
      <c r="U30" s="950" t="s">
        <v>6279</v>
      </c>
      <c r="V30" s="2300" t="str">
        <f t="shared" si="0"/>
        <v/>
      </c>
      <c r="W30" s="2300"/>
      <c r="X30" s="2300" t="str">
        <f t="shared" si="1"/>
        <v/>
      </c>
      <c r="Y30" s="2300"/>
      <c r="Z30" s="936"/>
      <c r="AA30" s="937"/>
    </row>
    <row r="31" spans="2:28" ht="24" customHeight="1" thickTop="1" thickBot="1">
      <c r="B31" s="2317" t="s">
        <v>6239</v>
      </c>
      <c r="C31" s="2318"/>
      <c r="D31" s="2318"/>
      <c r="E31" s="2318"/>
      <c r="F31" s="2318"/>
      <c r="G31" s="2319"/>
      <c r="H31" s="2320">
        <f>SUM(H16:I30)</f>
        <v>0</v>
      </c>
      <c r="I31" s="2321"/>
      <c r="J31" s="2320">
        <f>SUM(J16:K30)</f>
        <v>0</v>
      </c>
      <c r="K31" s="2321"/>
      <c r="L31" s="2322"/>
      <c r="M31" s="2323"/>
      <c r="N31" s="2324"/>
      <c r="O31" s="2325"/>
      <c r="P31" s="2326"/>
      <c r="Q31" s="2301"/>
      <c r="R31" s="2302"/>
      <c r="S31" s="2301"/>
      <c r="T31" s="2302"/>
      <c r="U31" s="951"/>
      <c r="V31" s="2303">
        <f>SUM(V16:W30)</f>
        <v>0</v>
      </c>
      <c r="W31" s="2304"/>
      <c r="X31" s="2303">
        <f>SUM(X16:Y30)</f>
        <v>0</v>
      </c>
      <c r="Y31" s="2304"/>
      <c r="Z31" s="936"/>
      <c r="AA31" s="937"/>
    </row>
    <row r="32" spans="2:28" ht="33" customHeight="1" thickBot="1">
      <c r="B32" s="2305" t="s">
        <v>6280</v>
      </c>
      <c r="C32" s="2306"/>
      <c r="D32" s="2306"/>
      <c r="E32" s="2306"/>
      <c r="F32" s="2306"/>
      <c r="G32" s="2307"/>
      <c r="H32" s="2308">
        <f>H8+O8</f>
        <v>0</v>
      </c>
      <c r="I32" s="2309"/>
      <c r="J32" s="952" t="s">
        <v>6281</v>
      </c>
      <c r="K32" s="953"/>
      <c r="L32" s="954"/>
      <c r="M32" s="2310" t="s">
        <v>6282</v>
      </c>
      <c r="N32" s="2311"/>
      <c r="O32" s="2311"/>
      <c r="P32" s="2311"/>
      <c r="Q32" s="2311"/>
      <c r="R32" s="2311"/>
      <c r="S32" s="2311"/>
      <c r="T32" s="2311"/>
      <c r="U32" s="2312"/>
      <c r="V32" s="2313">
        <f>IF(V31&gt;0,ROUND((V31),2-INT(LOG(V31))),0)</f>
        <v>0</v>
      </c>
      <c r="W32" s="2314"/>
      <c r="X32" s="2315">
        <f>IF(X31="","",(IF(X31&gt;0,ROUND((X31),2-INT(LOG(X31))),0)))</f>
        <v>0</v>
      </c>
      <c r="Y32" s="2316"/>
      <c r="Z32" s="955"/>
      <c r="AA32" s="956"/>
    </row>
    <row r="33" spans="2:27" ht="30" customHeight="1" thickBot="1">
      <c r="C33" s="957"/>
      <c r="D33" s="957"/>
      <c r="E33" s="957"/>
      <c r="F33" s="957"/>
      <c r="G33" s="957"/>
      <c r="H33" s="2217" t="s">
        <v>6283</v>
      </c>
      <c r="I33" s="2217"/>
      <c r="J33" s="2217"/>
      <c r="K33" s="2217"/>
      <c r="L33" s="2217"/>
      <c r="M33" s="958"/>
      <c r="N33" s="958"/>
      <c r="O33" s="958"/>
      <c r="P33" s="958"/>
      <c r="Q33" s="958"/>
      <c r="R33" s="958"/>
      <c r="S33" s="958"/>
      <c r="T33" s="958"/>
      <c r="U33" s="958"/>
      <c r="V33" s="2327" t="s">
        <v>6284</v>
      </c>
      <c r="W33" s="2327"/>
      <c r="X33" s="2327"/>
      <c r="Y33" s="2327"/>
      <c r="Z33" s="2327"/>
      <c r="AA33" s="959"/>
    </row>
    <row r="34" spans="2:27" ht="5.25" customHeight="1">
      <c r="B34" s="960"/>
      <c r="C34" s="960"/>
      <c r="D34" s="960"/>
      <c r="E34" s="960"/>
      <c r="F34" s="960"/>
      <c r="G34" s="960"/>
      <c r="H34" s="961"/>
      <c r="I34" s="961"/>
      <c r="J34" s="961"/>
      <c r="K34" s="961"/>
      <c r="L34" s="961"/>
      <c r="M34" s="961"/>
      <c r="N34" s="961"/>
      <c r="O34" s="961"/>
      <c r="P34" s="961"/>
      <c r="Q34" s="961"/>
      <c r="R34" s="962"/>
      <c r="S34" s="962"/>
      <c r="T34" s="962"/>
      <c r="U34" s="962"/>
      <c r="V34" s="963"/>
      <c r="W34" s="963"/>
      <c r="X34" s="963"/>
      <c r="Y34" s="963"/>
      <c r="Z34" s="963"/>
      <c r="AA34" s="964"/>
    </row>
    <row r="35" spans="2:27" ht="21">
      <c r="B35" s="965" t="s">
        <v>6285</v>
      </c>
      <c r="C35" s="965"/>
      <c r="D35" s="965"/>
      <c r="E35" s="965"/>
      <c r="F35" s="965"/>
      <c r="G35" s="965"/>
      <c r="L35" s="916"/>
      <c r="M35" s="916"/>
      <c r="N35" s="916"/>
      <c r="O35"/>
      <c r="P35"/>
      <c r="Q35"/>
      <c r="R35" s="966"/>
      <c r="S35" s="966"/>
      <c r="T35" s="966"/>
      <c r="U35" s="966"/>
      <c r="V35" s="967"/>
      <c r="W35" s="967"/>
      <c r="X35" s="967"/>
      <c r="Y35" s="968"/>
      <c r="Z35" s="968"/>
      <c r="AA35" s="959"/>
    </row>
    <row r="36" spans="2:27" ht="6" customHeight="1">
      <c r="B36" s="969"/>
      <c r="C36" s="969"/>
      <c r="D36" s="969"/>
      <c r="E36" s="969"/>
      <c r="F36" s="969"/>
      <c r="G36" s="969"/>
      <c r="L36" s="916"/>
      <c r="M36" s="916"/>
      <c r="N36" s="916"/>
      <c r="O36" s="916"/>
      <c r="P36" s="916"/>
      <c r="Q36" s="916"/>
      <c r="R36" s="967"/>
      <c r="S36" s="967"/>
      <c r="T36" s="967"/>
      <c r="U36" s="967"/>
      <c r="V36" s="968"/>
      <c r="W36" s="968"/>
      <c r="X36" s="968"/>
      <c r="Y36" s="968"/>
      <c r="Z36" s="968"/>
      <c r="AA36" s="959"/>
    </row>
    <row r="37" spans="2:27" ht="29.25" customHeight="1">
      <c r="B37" s="2328" t="s">
        <v>6286</v>
      </c>
      <c r="C37" s="2328"/>
      <c r="D37" s="2328"/>
      <c r="E37" s="2328"/>
      <c r="F37" s="2328"/>
      <c r="G37" s="2328"/>
      <c r="H37" s="2328"/>
      <c r="I37" s="2328"/>
      <c r="J37" s="2328"/>
      <c r="K37" s="2328"/>
      <c r="L37" s="2328"/>
      <c r="M37" s="916"/>
      <c r="O37" s="2328" t="s">
        <v>6287</v>
      </c>
      <c r="P37" s="2328"/>
      <c r="Q37" s="2328"/>
      <c r="R37" s="2328"/>
      <c r="S37" s="2328"/>
      <c r="T37" s="2328"/>
      <c r="U37" s="2328"/>
      <c r="V37" s="2328"/>
      <c r="W37" s="2328"/>
      <c r="X37" s="2328"/>
      <c r="Y37" s="2328"/>
      <c r="Z37" s="970"/>
      <c r="AA37" s="959"/>
    </row>
    <row r="38" spans="2:27" ht="12.75" customHeight="1">
      <c r="B38" s="2329" t="s">
        <v>6288</v>
      </c>
      <c r="C38" s="2329"/>
      <c r="D38" s="2329"/>
      <c r="E38" s="2329"/>
      <c r="F38" s="2329"/>
      <c r="G38" s="2330" t="s">
        <v>6289</v>
      </c>
      <c r="H38" s="2330"/>
      <c r="I38" s="2330"/>
      <c r="J38" s="2330"/>
      <c r="K38" s="2330"/>
      <c r="L38" s="2330"/>
      <c r="M38" s="916"/>
      <c r="O38" s="2329" t="s">
        <v>6288</v>
      </c>
      <c r="P38" s="2329"/>
      <c r="Q38" s="2329"/>
      <c r="R38" s="2329"/>
      <c r="S38" s="2329"/>
      <c r="T38" s="2330" t="s">
        <v>6289</v>
      </c>
      <c r="U38" s="2330"/>
      <c r="V38" s="2330"/>
      <c r="W38" s="2330"/>
      <c r="X38" s="2330"/>
      <c r="Y38" s="2330"/>
      <c r="Z38" s="971"/>
      <c r="AA38" s="972"/>
    </row>
    <row r="39" spans="2:27" ht="12.75" customHeight="1">
      <c r="B39" s="2329"/>
      <c r="C39" s="2329"/>
      <c r="D39" s="2329"/>
      <c r="E39" s="2329"/>
      <c r="F39" s="2329"/>
      <c r="G39" s="2331" t="str">
        <f>"("&amp;I43&amp;")"</f>
        <v>(tCO2/千km)</v>
      </c>
      <c r="H39" s="2331"/>
      <c r="I39" s="2331"/>
      <c r="J39" s="2331"/>
      <c r="K39" s="2331"/>
      <c r="L39" s="2331"/>
      <c r="M39" s="916"/>
      <c r="O39" s="2329"/>
      <c r="P39" s="2329"/>
      <c r="Q39" s="2329"/>
      <c r="R39" s="2329"/>
      <c r="S39" s="2329"/>
      <c r="T39" s="2331" t="str">
        <f>"("&amp;U43&amp;")"</f>
        <v>(tCO2/)</v>
      </c>
      <c r="U39" s="2331"/>
      <c r="V39" s="2331"/>
      <c r="W39" s="2331"/>
      <c r="X39" s="2331"/>
      <c r="Y39" s="2331"/>
      <c r="Z39" s="973"/>
      <c r="AA39" s="972"/>
    </row>
    <row r="40" spans="2:27" ht="18" customHeight="1" thickBot="1">
      <c r="B40" s="2329" t="s">
        <v>6245</v>
      </c>
      <c r="C40" s="2329"/>
      <c r="D40" s="2329"/>
      <c r="E40" s="2329" t="s">
        <v>6275</v>
      </c>
      <c r="F40" s="2329"/>
      <c r="G40" s="2335" t="s">
        <v>6242</v>
      </c>
      <c r="H40" s="2335"/>
      <c r="I40" s="2335"/>
      <c r="J40" s="2329" t="s">
        <v>6290</v>
      </c>
      <c r="K40" s="2329"/>
      <c r="L40" s="2329"/>
      <c r="M40" s="916"/>
      <c r="O40" s="2329" t="s">
        <v>6245</v>
      </c>
      <c r="P40" s="2329"/>
      <c r="Q40" s="2329"/>
      <c r="R40" s="2329" t="s">
        <v>6275</v>
      </c>
      <c r="S40" s="2329"/>
      <c r="T40" s="2335" t="s">
        <v>6242</v>
      </c>
      <c r="U40" s="2335"/>
      <c r="V40" s="2335"/>
      <c r="W40" s="2329" t="s">
        <v>6290</v>
      </c>
      <c r="X40" s="2329"/>
      <c r="Y40" s="2329"/>
      <c r="Z40" s="974"/>
      <c r="AA40" s="972"/>
    </row>
    <row r="41" spans="2:27" s="975" customFormat="1" ht="30" customHeight="1" thickBot="1">
      <c r="B41" s="2336" t="str">
        <f>IF(J31=0,"",J31/1000)</f>
        <v/>
      </c>
      <c r="C41" s="2336"/>
      <c r="D41" s="2336"/>
      <c r="E41" s="2337" t="s">
        <v>6247</v>
      </c>
      <c r="F41" s="2338"/>
      <c r="G41" s="2339" t="str">
        <f>IF(V31=0,"0",V31/B41)</f>
        <v>0</v>
      </c>
      <c r="H41" s="2340"/>
      <c r="I41" s="2341"/>
      <c r="J41" s="2342" t="str">
        <f>IF(X31=0,"0",X31/B41)</f>
        <v>0</v>
      </c>
      <c r="K41" s="2343"/>
      <c r="L41" s="2343"/>
      <c r="M41" s="967"/>
      <c r="O41" s="2338" t="str">
        <f>IF(使用量_3!Q96="","",使用量_3!Q98)</f>
        <v/>
      </c>
      <c r="P41" s="2344"/>
      <c r="Q41" s="2345"/>
      <c r="R41" s="2338" t="str">
        <f>IF(使用量_3!Q96="","",使用量_3!S98)</f>
        <v/>
      </c>
      <c r="S41" s="2344"/>
      <c r="T41" s="2339" t="str">
        <f>IF(V31=0,"0",V31/O41)</f>
        <v>0</v>
      </c>
      <c r="U41" s="2340"/>
      <c r="V41" s="2341"/>
      <c r="W41" s="2346" t="str">
        <f>IF(X31=0,"0",X31/O41)</f>
        <v>0</v>
      </c>
      <c r="X41" s="2347"/>
      <c r="Y41" s="2348"/>
      <c r="Z41" s="976"/>
    </row>
    <row r="42" spans="2:27" ht="7.5" customHeight="1">
      <c r="N42" s="916"/>
      <c r="O42" s="791"/>
      <c r="AA42" s="959"/>
    </row>
    <row r="43" spans="2:27" ht="12" customHeight="1">
      <c r="B43" s="2332"/>
      <c r="C43" s="977"/>
      <c r="D43" s="977"/>
      <c r="E43" s="977"/>
      <c r="F43" s="977"/>
      <c r="G43" s="977"/>
      <c r="H43" s="2333"/>
      <c r="I43" s="978" t="s">
        <v>6291</v>
      </c>
      <c r="K43" s="979"/>
      <c r="L43" s="915"/>
      <c r="M43" s="915"/>
      <c r="N43" s="980"/>
      <c r="O43" s="2334"/>
      <c r="P43" s="981"/>
      <c r="Q43" s="981"/>
      <c r="R43" s="2333"/>
      <c r="S43" s="982"/>
      <c r="T43" s="982"/>
      <c r="U43" s="983" t="str">
        <f>CONCATENATE("tCO2/",R41)</f>
        <v>tCO2/</v>
      </c>
      <c r="W43" s="984"/>
      <c r="X43" s="984"/>
      <c r="Y43" s="915"/>
      <c r="Z43" s="915"/>
      <c r="AA43" s="985"/>
    </row>
    <row r="44" spans="2:27" ht="12" customHeight="1">
      <c r="B44" s="2332"/>
      <c r="C44" s="977"/>
      <c r="D44" s="977"/>
      <c r="E44" s="977"/>
      <c r="F44" s="977"/>
      <c r="G44" s="977"/>
      <c r="H44" s="2333"/>
      <c r="I44" s="982"/>
      <c r="J44" s="977"/>
      <c r="K44" s="977"/>
      <c r="L44" s="977"/>
      <c r="M44" s="977"/>
      <c r="N44" s="977"/>
      <c r="O44" s="2334"/>
      <c r="P44" s="981"/>
      <c r="Q44" s="981"/>
      <c r="R44" s="2333"/>
      <c r="S44" s="982"/>
      <c r="T44" s="982"/>
      <c r="U44" s="982"/>
      <c r="V44" s="977"/>
      <c r="W44" s="977"/>
      <c r="X44" s="977"/>
      <c r="Y44" s="977"/>
      <c r="Z44" s="977"/>
      <c r="AA44" s="959"/>
    </row>
    <row r="45" spans="2:27" ht="27.75" customHeight="1">
      <c r="N45" s="916"/>
      <c r="O45" s="791"/>
      <c r="AA45" s="959"/>
    </row>
    <row r="46" spans="2:27" ht="24" customHeight="1">
      <c r="B46" s="103"/>
      <c r="C46" s="103"/>
      <c r="D46" s="103"/>
      <c r="E46" s="103"/>
      <c r="F46" s="103"/>
      <c r="G46" s="103"/>
      <c r="L46" s="916"/>
      <c r="M46" s="916"/>
      <c r="N46" s="916"/>
      <c r="O46" s="986"/>
      <c r="AA46" s="959"/>
    </row>
    <row r="47" spans="2:27" ht="24" customHeight="1">
      <c r="B47" s="103"/>
      <c r="C47" s="103"/>
      <c r="D47" s="103"/>
      <c r="E47" s="103"/>
      <c r="F47" s="103"/>
      <c r="G47" s="103"/>
      <c r="L47" s="916"/>
      <c r="M47" s="916"/>
      <c r="O47" s="986"/>
      <c r="AA47" s="959"/>
    </row>
    <row r="48" spans="2:27" ht="38.25" customHeight="1">
      <c r="B48" s="103"/>
      <c r="C48" s="103"/>
      <c r="D48" s="103"/>
      <c r="E48" s="103"/>
      <c r="F48" s="103"/>
      <c r="G48" s="103"/>
      <c r="H48" s="977"/>
      <c r="I48" s="977"/>
      <c r="J48" s="103"/>
      <c r="K48" s="103"/>
      <c r="O48" s="916"/>
      <c r="AA48" s="987"/>
    </row>
    <row r="49" spans="2:29" ht="38.25" customHeight="1">
      <c r="B49" s="103"/>
      <c r="C49" s="103"/>
      <c r="D49" s="103"/>
      <c r="E49" s="103"/>
      <c r="F49" s="103"/>
      <c r="G49" s="103"/>
      <c r="H49" s="988"/>
      <c r="I49" s="988"/>
      <c r="J49" s="103"/>
      <c r="K49" s="103"/>
      <c r="O49" s="916"/>
      <c r="AA49" s="989"/>
    </row>
    <row r="50" spans="2:29" ht="13.5" customHeight="1">
      <c r="B50" s="103"/>
      <c r="C50" s="103"/>
      <c r="D50" s="103"/>
      <c r="E50" s="103"/>
      <c r="F50" s="103"/>
      <c r="G50" s="103"/>
      <c r="J50" s="103"/>
      <c r="K50" s="103"/>
      <c r="O50" s="916"/>
      <c r="AA50" s="990"/>
    </row>
    <row r="51" spans="2:29">
      <c r="B51" s="969"/>
      <c r="C51" s="969"/>
      <c r="D51" s="969"/>
      <c r="E51" s="969"/>
      <c r="F51" s="969"/>
      <c r="G51" s="969"/>
      <c r="H51" s="969"/>
      <c r="I51" s="969"/>
      <c r="J51" s="103"/>
      <c r="K51" s="103"/>
      <c r="O51" s="969"/>
      <c r="P51" s="969"/>
      <c r="Q51" s="969"/>
      <c r="R51" s="969"/>
      <c r="S51" s="969"/>
      <c r="T51" s="969"/>
      <c r="U51" s="969"/>
      <c r="V51" s="969"/>
      <c r="W51" s="969"/>
      <c r="X51" s="969"/>
      <c r="Y51" s="969"/>
      <c r="Z51" s="969"/>
      <c r="AA51" s="969"/>
      <c r="AB51" s="969"/>
      <c r="AC51" s="969"/>
    </row>
    <row r="52" spans="2:29">
      <c r="B52" s="969"/>
      <c r="C52" s="969"/>
      <c r="D52" s="969"/>
      <c r="E52" s="969"/>
      <c r="F52" s="969"/>
      <c r="G52" s="969"/>
      <c r="H52" s="969"/>
      <c r="I52" s="969"/>
      <c r="J52" s="103"/>
      <c r="K52" s="103"/>
      <c r="O52" s="969"/>
      <c r="P52" s="969"/>
      <c r="Q52" s="969"/>
      <c r="AB52" s="969"/>
      <c r="AC52" s="969"/>
    </row>
  </sheetData>
  <mergeCells count="199">
    <mergeCell ref="B43:B44"/>
    <mergeCell ref="H43:H44"/>
    <mergeCell ref="O43:O44"/>
    <mergeCell ref="R43:R44"/>
    <mergeCell ref="T40:V40"/>
    <mergeCell ref="W40:Y40"/>
    <mergeCell ref="B41:D41"/>
    <mergeCell ref="E41:F41"/>
    <mergeCell ref="G41:I41"/>
    <mergeCell ref="J41:L41"/>
    <mergeCell ref="O41:Q41"/>
    <mergeCell ref="R41:S41"/>
    <mergeCell ref="T41:V41"/>
    <mergeCell ref="W41:Y41"/>
    <mergeCell ref="B40:D40"/>
    <mergeCell ref="E40:F40"/>
    <mergeCell ref="G40:I40"/>
    <mergeCell ref="J40:L40"/>
    <mergeCell ref="O40:Q40"/>
    <mergeCell ref="R40:S40"/>
    <mergeCell ref="H33:L33"/>
    <mergeCell ref="V33:Z33"/>
    <mergeCell ref="B37:L37"/>
    <mergeCell ref="O37:Y37"/>
    <mergeCell ref="B38:F39"/>
    <mergeCell ref="G38:L38"/>
    <mergeCell ref="O38:S39"/>
    <mergeCell ref="T38:Y38"/>
    <mergeCell ref="G39:L39"/>
    <mergeCell ref="T39:Y39"/>
    <mergeCell ref="S31:T31"/>
    <mergeCell ref="V31:W31"/>
    <mergeCell ref="X31:Y31"/>
    <mergeCell ref="B32:G32"/>
    <mergeCell ref="H32:I32"/>
    <mergeCell ref="M32:U32"/>
    <mergeCell ref="V32:W32"/>
    <mergeCell ref="X32:Y32"/>
    <mergeCell ref="B31:G31"/>
    <mergeCell ref="H31:I31"/>
    <mergeCell ref="J31:K31"/>
    <mergeCell ref="L31:N31"/>
    <mergeCell ref="O31:P31"/>
    <mergeCell ref="Q31:R31"/>
    <mergeCell ref="S29:T29"/>
    <mergeCell ref="V29:W29"/>
    <mergeCell ref="X29:Y29"/>
    <mergeCell ref="Q30:R30"/>
    <mergeCell ref="S30:T30"/>
    <mergeCell ref="V30:W30"/>
    <mergeCell ref="X30:Y30"/>
    <mergeCell ref="C29:E30"/>
    <mergeCell ref="F29:G30"/>
    <mergeCell ref="H29:I30"/>
    <mergeCell ref="J29:K30"/>
    <mergeCell ref="O29:P30"/>
    <mergeCell ref="Q29:R29"/>
    <mergeCell ref="Q28:R28"/>
    <mergeCell ref="S28:T28"/>
    <mergeCell ref="V28:W28"/>
    <mergeCell ref="X28:Y28"/>
    <mergeCell ref="C27:E28"/>
    <mergeCell ref="F27:G28"/>
    <mergeCell ref="H27:I28"/>
    <mergeCell ref="J27:K28"/>
    <mergeCell ref="O27:P28"/>
    <mergeCell ref="Q27:R27"/>
    <mergeCell ref="C25:E26"/>
    <mergeCell ref="F25:G26"/>
    <mergeCell ref="H25:I26"/>
    <mergeCell ref="J25:K26"/>
    <mergeCell ref="O25:P26"/>
    <mergeCell ref="Q25:R25"/>
    <mergeCell ref="S27:T27"/>
    <mergeCell ref="V27:W27"/>
    <mergeCell ref="X27:Y27"/>
    <mergeCell ref="S24:T24"/>
    <mergeCell ref="V24:W24"/>
    <mergeCell ref="X24:Y24"/>
    <mergeCell ref="S25:T25"/>
    <mergeCell ref="V25:W25"/>
    <mergeCell ref="X25:Y25"/>
    <mergeCell ref="Q26:R26"/>
    <mergeCell ref="S26:T26"/>
    <mergeCell ref="V26:W26"/>
    <mergeCell ref="X26:Y26"/>
    <mergeCell ref="Q21:R21"/>
    <mergeCell ref="S21:T21"/>
    <mergeCell ref="V21:W21"/>
    <mergeCell ref="X21:Y21"/>
    <mergeCell ref="Q22:R22"/>
    <mergeCell ref="S22:T22"/>
    <mergeCell ref="V22:W22"/>
    <mergeCell ref="X22:Y22"/>
    <mergeCell ref="B21:B30"/>
    <mergeCell ref="C21:E22"/>
    <mergeCell ref="F21:G22"/>
    <mergeCell ref="H21:I22"/>
    <mergeCell ref="J21:K22"/>
    <mergeCell ref="O21:P22"/>
    <mergeCell ref="C23:E24"/>
    <mergeCell ref="F23:G24"/>
    <mergeCell ref="H23:I24"/>
    <mergeCell ref="J23:K24"/>
    <mergeCell ref="O23:P24"/>
    <mergeCell ref="Q23:R23"/>
    <mergeCell ref="S23:T23"/>
    <mergeCell ref="V23:W23"/>
    <mergeCell ref="X23:Y23"/>
    <mergeCell ref="Q24:R24"/>
    <mergeCell ref="B20:G20"/>
    <mergeCell ref="H20:I20"/>
    <mergeCell ref="J20:K20"/>
    <mergeCell ref="L20:N20"/>
    <mergeCell ref="O20:P20"/>
    <mergeCell ref="Q20:R20"/>
    <mergeCell ref="S20:T20"/>
    <mergeCell ref="V20:W20"/>
    <mergeCell ref="X20:Y20"/>
    <mergeCell ref="B19:G19"/>
    <mergeCell ref="H19:I19"/>
    <mergeCell ref="J19:K19"/>
    <mergeCell ref="L19:M19"/>
    <mergeCell ref="O19:P19"/>
    <mergeCell ref="Q19:R19"/>
    <mergeCell ref="S19:T19"/>
    <mergeCell ref="V19:W19"/>
    <mergeCell ref="X19:Y19"/>
    <mergeCell ref="B18:G18"/>
    <mergeCell ref="H18:I18"/>
    <mergeCell ref="J18:K18"/>
    <mergeCell ref="L18:M18"/>
    <mergeCell ref="O18:P18"/>
    <mergeCell ref="Q18:R18"/>
    <mergeCell ref="S18:T18"/>
    <mergeCell ref="V18:W18"/>
    <mergeCell ref="X18:Y18"/>
    <mergeCell ref="B17:G17"/>
    <mergeCell ref="H17:I17"/>
    <mergeCell ref="J17:K17"/>
    <mergeCell ref="L17:M17"/>
    <mergeCell ref="O17:P17"/>
    <mergeCell ref="Q17:R17"/>
    <mergeCell ref="S17:T17"/>
    <mergeCell ref="V17:W17"/>
    <mergeCell ref="X17:Y17"/>
    <mergeCell ref="B16:G16"/>
    <mergeCell ref="H16:I16"/>
    <mergeCell ref="J16:K16"/>
    <mergeCell ref="L16:M16"/>
    <mergeCell ref="O16:P16"/>
    <mergeCell ref="Q16:R16"/>
    <mergeCell ref="S16:T16"/>
    <mergeCell ref="V16:W16"/>
    <mergeCell ref="X16:Y16"/>
    <mergeCell ref="B14:F15"/>
    <mergeCell ref="H14:I15"/>
    <mergeCell ref="J14:K15"/>
    <mergeCell ref="L14:N14"/>
    <mergeCell ref="O14:P14"/>
    <mergeCell ref="Q14:U14"/>
    <mergeCell ref="V14:Y14"/>
    <mergeCell ref="L15:N15"/>
    <mergeCell ref="O15:P15"/>
    <mergeCell ref="Q15:R15"/>
    <mergeCell ref="S15:T15"/>
    <mergeCell ref="V15:W15"/>
    <mergeCell ref="X15:Y15"/>
    <mergeCell ref="V10:Y10"/>
    <mergeCell ref="V8:Y8"/>
    <mergeCell ref="B9:G9"/>
    <mergeCell ref="H9:J9"/>
    <mergeCell ref="K9:N9"/>
    <mergeCell ref="O9:Q9"/>
    <mergeCell ref="R9:U9"/>
    <mergeCell ref="V9:Y9"/>
    <mergeCell ref="H11:Q11"/>
    <mergeCell ref="V11:Y13"/>
    <mergeCell ref="B8:G8"/>
    <mergeCell ref="H8:J8"/>
    <mergeCell ref="K8:N8"/>
    <mergeCell ref="O8:Q8"/>
    <mergeCell ref="R8:U8"/>
    <mergeCell ref="B10:G10"/>
    <mergeCell ref="H10:J10"/>
    <mergeCell ref="K10:N10"/>
    <mergeCell ref="O10:Q10"/>
    <mergeCell ref="R10:U10"/>
    <mergeCell ref="B3:E3"/>
    <mergeCell ref="G3:P3"/>
    <mergeCell ref="B4:E4"/>
    <mergeCell ref="B6:G7"/>
    <mergeCell ref="H6:N6"/>
    <mergeCell ref="O6:U6"/>
    <mergeCell ref="V6:Y7"/>
    <mergeCell ref="H7:J7"/>
    <mergeCell ref="K7:N7"/>
    <mergeCell ref="O7:Q7"/>
    <mergeCell ref="R7:U7"/>
  </mergeCells>
  <phoneticPr fontId="9"/>
  <conditionalFormatting sqref="S22">
    <cfRule type="cellIs" dxfId="317" priority="25" operator="equal">
      <formula>"エラー"</formula>
    </cfRule>
    <cfRule type="cellIs" dxfId="316" priority="26" operator="equal">
      <formula>"メニューを選択"</formula>
    </cfRule>
  </conditionalFormatting>
  <conditionalFormatting sqref="S24">
    <cfRule type="cellIs" dxfId="315" priority="7" operator="equal">
      <formula>"エラー"</formula>
    </cfRule>
    <cfRule type="cellIs" dxfId="314" priority="8" operator="equal">
      <formula>"メニューを選択"</formula>
    </cfRule>
  </conditionalFormatting>
  <conditionalFormatting sqref="S26">
    <cfRule type="cellIs" dxfId="313" priority="5" operator="equal">
      <formula>"エラー"</formula>
    </cfRule>
    <cfRule type="cellIs" dxfId="312" priority="6" operator="equal">
      <formula>"メニューを選択"</formula>
    </cfRule>
  </conditionalFormatting>
  <conditionalFormatting sqref="S28">
    <cfRule type="cellIs" dxfId="311" priority="3" operator="equal">
      <formula>"エラー"</formula>
    </cfRule>
    <cfRule type="cellIs" dxfId="310" priority="4" operator="equal">
      <formula>"メニューを選択"</formula>
    </cfRule>
  </conditionalFormatting>
  <conditionalFormatting sqref="S30">
    <cfRule type="cellIs" dxfId="309" priority="1" operator="equal">
      <formula>"エラー"</formula>
    </cfRule>
    <cfRule type="cellIs" dxfId="308" priority="2" operator="equal">
      <formula>"メニューを選択"</formula>
    </cfRule>
  </conditionalFormatting>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EM25"/>
  <sheetViews>
    <sheetView topLeftCell="CR1" zoomScale="115" zoomScaleNormal="115" workbookViewId="0">
      <selection activeCell="CU4" sqref="CU4"/>
    </sheetView>
  </sheetViews>
  <sheetFormatPr defaultRowHeight="13.5"/>
  <cols>
    <col min="1" max="2" width="14.625" customWidth="1"/>
    <col min="3" max="3" width="17.25" customWidth="1"/>
    <col min="9" max="9" width="8.875" customWidth="1"/>
    <col min="21" max="22" width="8.875"/>
    <col min="27" max="27" width="8.875"/>
    <col min="57" max="57" width="8.875"/>
    <col min="101" max="106" width="8.875"/>
  </cols>
  <sheetData>
    <row r="1" spans="1:143" ht="17.25">
      <c r="A1" s="522">
        <f>はじめに!A2</f>
        <v>2023</v>
      </c>
      <c r="B1" s="522" t="str">
        <f>"年度様式("&amp;(A1-1)&amp;"年4月～"&amp;A1&amp;"年3月の実績報告用)"</f>
        <v>年度様式(2022年4月～2023年3月の実績報告用)</v>
      </c>
      <c r="G1" s="1004">
        <f>IFERROR(A1-$D$14,NA())</f>
        <v>0</v>
      </c>
    </row>
    <row r="2" spans="1:143">
      <c r="B2" t="str">
        <f ca="1">RIGHT(CELL("filename",B3),LEN(CELL("filename",B3))-FIND("]",CELL("filename",B3)))</f>
        <v>参照元</v>
      </c>
      <c r="AM2" t="s">
        <v>6186</v>
      </c>
      <c r="BF2" t="s">
        <v>6186</v>
      </c>
      <c r="BN2" t="s">
        <v>6186</v>
      </c>
      <c r="BV2" t="s">
        <v>6186</v>
      </c>
      <c r="CI2" t="s">
        <v>6187</v>
      </c>
      <c r="CN2" t="s">
        <v>6187</v>
      </c>
      <c r="DC2" t="s">
        <v>6187</v>
      </c>
      <c r="DK2" t="s">
        <v>6187</v>
      </c>
      <c r="DS2" t="s">
        <v>6187</v>
      </c>
    </row>
    <row r="3" spans="1:143" ht="36" customHeight="1">
      <c r="A3" t="s">
        <v>3807</v>
      </c>
      <c r="B3" s="527" t="s">
        <v>625</v>
      </c>
      <c r="C3" s="528" t="s">
        <v>626</v>
      </c>
      <c r="D3" s="529" t="s">
        <v>627</v>
      </c>
      <c r="E3" s="528" t="s">
        <v>628</v>
      </c>
      <c r="F3" s="530" t="s">
        <v>3217</v>
      </c>
      <c r="G3" s="531" t="s">
        <v>629</v>
      </c>
      <c r="H3" s="532" t="s">
        <v>630</v>
      </c>
      <c r="I3" s="533" t="s">
        <v>132</v>
      </c>
      <c r="J3" s="529" t="s">
        <v>631</v>
      </c>
      <c r="K3" s="532" t="s">
        <v>632</v>
      </c>
      <c r="L3" s="534" t="s">
        <v>633</v>
      </c>
      <c r="M3" s="529" t="s">
        <v>634</v>
      </c>
      <c r="N3" s="535" t="s">
        <v>635</v>
      </c>
      <c r="O3" s="536" t="s">
        <v>636</v>
      </c>
      <c r="P3" s="535" t="s">
        <v>637</v>
      </c>
      <c r="Q3" s="536" t="s">
        <v>638</v>
      </c>
      <c r="R3" s="529" t="s">
        <v>639</v>
      </c>
      <c r="S3" s="529" t="s">
        <v>640</v>
      </c>
      <c r="T3" s="535" t="s">
        <v>641</v>
      </c>
      <c r="U3" s="538" t="s">
        <v>642</v>
      </c>
      <c r="V3" s="538" t="s">
        <v>643</v>
      </c>
      <c r="W3" s="537" t="s">
        <v>3218</v>
      </c>
      <c r="X3" s="538" t="s">
        <v>642</v>
      </c>
      <c r="Y3" s="538" t="s">
        <v>643</v>
      </c>
      <c r="Z3" s="539" t="s">
        <v>644</v>
      </c>
      <c r="AA3" s="539" t="s">
        <v>644</v>
      </c>
      <c r="AB3" s="534" t="s">
        <v>645</v>
      </c>
      <c r="AC3" s="532" t="s">
        <v>646</v>
      </c>
      <c r="AD3" s="540" t="s">
        <v>647</v>
      </c>
      <c r="AE3" s="534" t="s">
        <v>648</v>
      </c>
      <c r="AF3" s="532" t="s">
        <v>649</v>
      </c>
      <c r="AG3" s="541" t="s">
        <v>650</v>
      </c>
      <c r="AH3" s="529" t="s">
        <v>651</v>
      </c>
      <c r="AI3" s="529" t="s">
        <v>652</v>
      </c>
      <c r="AJ3" s="532" t="s">
        <v>653</v>
      </c>
      <c r="AK3" s="541" t="s">
        <v>654</v>
      </c>
      <c r="AL3" s="532" t="s">
        <v>655</v>
      </c>
      <c r="AM3" s="534" t="s">
        <v>656</v>
      </c>
      <c r="AN3" s="542" t="s">
        <v>657</v>
      </c>
      <c r="AO3" s="542" t="s">
        <v>658</v>
      </c>
      <c r="AP3" s="532" t="s">
        <v>659</v>
      </c>
      <c r="AQ3" s="543" t="s">
        <v>660</v>
      </c>
      <c r="AR3" s="541" t="s">
        <v>661</v>
      </c>
      <c r="AS3" s="532" t="s">
        <v>662</v>
      </c>
      <c r="AT3" s="543" t="s">
        <v>663</v>
      </c>
      <c r="AU3" s="532" t="s">
        <v>664</v>
      </c>
      <c r="AV3" s="543" t="s">
        <v>665</v>
      </c>
      <c r="AW3" s="532" t="s">
        <v>666</v>
      </c>
      <c r="AX3" s="544" t="s">
        <v>667</v>
      </c>
      <c r="AY3" s="545" t="s">
        <v>668</v>
      </c>
      <c r="AZ3" s="574"/>
      <c r="BA3" s="574"/>
      <c r="BB3" s="574"/>
      <c r="BC3" s="574"/>
      <c r="BD3" s="574"/>
      <c r="BE3" s="574"/>
      <c r="BF3" s="541" t="s">
        <v>669</v>
      </c>
      <c r="BG3" s="532" t="s">
        <v>670</v>
      </c>
      <c r="BH3" s="543" t="s">
        <v>671</v>
      </c>
      <c r="BI3" s="532" t="s">
        <v>672</v>
      </c>
      <c r="BJ3" s="543" t="s">
        <v>673</v>
      </c>
      <c r="BK3" s="532" t="s">
        <v>674</v>
      </c>
      <c r="BL3" s="544" t="s">
        <v>675</v>
      </c>
      <c r="BM3" s="545" t="s">
        <v>676</v>
      </c>
      <c r="BN3" s="541" t="s">
        <v>677</v>
      </c>
      <c r="BO3" s="532" t="s">
        <v>678</v>
      </c>
      <c r="BP3" s="543" t="s">
        <v>679</v>
      </c>
      <c r="BQ3" s="532" t="s">
        <v>680</v>
      </c>
      <c r="BR3" s="543" t="s">
        <v>681</v>
      </c>
      <c r="BS3" s="532" t="s">
        <v>682</v>
      </c>
      <c r="BT3" s="544" t="s">
        <v>683</v>
      </c>
      <c r="BU3" s="545" t="s">
        <v>684</v>
      </c>
      <c r="BV3" s="541" t="s">
        <v>685</v>
      </c>
      <c r="BW3" s="532" t="s">
        <v>686</v>
      </c>
      <c r="BX3" s="543" t="s">
        <v>687</v>
      </c>
      <c r="BY3" s="532" t="s">
        <v>688</v>
      </c>
      <c r="BZ3" s="543" t="s">
        <v>689</v>
      </c>
      <c r="CA3" s="532" t="s">
        <v>690</v>
      </c>
      <c r="CB3" s="544" t="s">
        <v>691</v>
      </c>
      <c r="CC3" s="544" t="s">
        <v>692</v>
      </c>
      <c r="CD3" s="546" t="s">
        <v>693</v>
      </c>
      <c r="CE3" s="547" t="s">
        <v>694</v>
      </c>
      <c r="CF3" s="548" t="s">
        <v>695</v>
      </c>
      <c r="CG3" s="547" t="s">
        <v>696</v>
      </c>
      <c r="CH3" s="536"/>
      <c r="CI3" s="536" t="s">
        <v>656</v>
      </c>
      <c r="CJ3" s="542" t="s">
        <v>697</v>
      </c>
      <c r="CK3" s="542" t="s">
        <v>658</v>
      </c>
      <c r="CL3" s="532" t="s">
        <v>659</v>
      </c>
      <c r="CM3" s="543" t="s">
        <v>660</v>
      </c>
      <c r="CN3" s="541" t="s">
        <v>661</v>
      </c>
      <c r="CO3" s="532" t="s">
        <v>662</v>
      </c>
      <c r="CP3" s="543" t="s">
        <v>663</v>
      </c>
      <c r="CQ3" s="532" t="s">
        <v>664</v>
      </c>
      <c r="CR3" s="543" t="s">
        <v>665</v>
      </c>
      <c r="CS3" s="532" t="s">
        <v>666</v>
      </c>
      <c r="CT3" s="544" t="s">
        <v>667</v>
      </c>
      <c r="CU3" s="545" t="s">
        <v>668</v>
      </c>
      <c r="CV3" s="574"/>
      <c r="CW3" s="574"/>
      <c r="CX3" s="574"/>
      <c r="CY3" s="574"/>
      <c r="CZ3" s="574"/>
      <c r="DA3" s="574"/>
      <c r="DB3" s="574"/>
      <c r="DC3" s="541" t="s">
        <v>669</v>
      </c>
      <c r="DD3" s="532" t="s">
        <v>670</v>
      </c>
      <c r="DE3" s="543" t="s">
        <v>671</v>
      </c>
      <c r="DF3" s="532" t="s">
        <v>672</v>
      </c>
      <c r="DG3" s="543" t="s">
        <v>673</v>
      </c>
      <c r="DH3" s="532" t="s">
        <v>674</v>
      </c>
      <c r="DI3" s="544" t="s">
        <v>675</v>
      </c>
      <c r="DJ3" s="545" t="s">
        <v>676</v>
      </c>
      <c r="DK3" s="541" t="s">
        <v>677</v>
      </c>
      <c r="DL3" s="532" t="s">
        <v>678</v>
      </c>
      <c r="DM3" s="543" t="s">
        <v>679</v>
      </c>
      <c r="DN3" s="532" t="s">
        <v>680</v>
      </c>
      <c r="DO3" s="543" t="s">
        <v>681</v>
      </c>
      <c r="DP3" s="532" t="s">
        <v>682</v>
      </c>
      <c r="DQ3" s="544" t="s">
        <v>683</v>
      </c>
      <c r="DR3" s="545" t="s">
        <v>684</v>
      </c>
      <c r="DS3" s="541" t="s">
        <v>685</v>
      </c>
      <c r="DT3" s="532" t="s">
        <v>686</v>
      </c>
      <c r="DU3" s="543" t="s">
        <v>687</v>
      </c>
      <c r="DV3" s="532" t="s">
        <v>688</v>
      </c>
      <c r="DW3" s="543" t="s">
        <v>689</v>
      </c>
      <c r="DX3" s="532" t="s">
        <v>690</v>
      </c>
      <c r="DY3" s="544" t="s">
        <v>691</v>
      </c>
      <c r="DZ3" s="544" t="s">
        <v>692</v>
      </c>
      <c r="EA3" s="546" t="s">
        <v>693</v>
      </c>
      <c r="EB3" s="547" t="s">
        <v>694</v>
      </c>
      <c r="EC3" s="548" t="s">
        <v>695</v>
      </c>
      <c r="ED3" s="547" t="s">
        <v>696</v>
      </c>
    </row>
    <row r="4" spans="1:143">
      <c r="A4" t="s">
        <v>3805</v>
      </c>
      <c r="B4" s="54" t="e">
        <f>VLOOKUP($B$24,昨年度報告書!$A:$DL,COLUMN(昨年度報告書!A1)-COLUMN(昨年度計画書!$A$1)+1,FALSE)</f>
        <v>#N/A</v>
      </c>
      <c r="C4" s="54" t="e">
        <f>VLOOKUP($B$24,昨年度報告書!$A:$DL,COLUMN(昨年度報告書!B1)-COLUMN(昨年度計画書!$A$1)+1,FALSE)</f>
        <v>#N/A</v>
      </c>
      <c r="D4" s="54" t="e">
        <f>VLOOKUP($B$24,昨年度報告書!$A:$DL,COLUMN(昨年度報告書!C1)-COLUMN(昨年度計画書!$A$1)+1,FALSE)</f>
        <v>#N/A</v>
      </c>
      <c r="E4" s="54" t="e">
        <f>VLOOKUP($B$24,昨年度報告書!$A:$DL,COLUMN(昨年度報告書!D1)-COLUMN(昨年度計画書!$A$1)+1,FALSE)</f>
        <v>#N/A</v>
      </c>
      <c r="F4" s="54" t="e">
        <f>VLOOKUP($B$24,昨年度報告書!$A:$DL,COLUMN(昨年度報告書!E1)-COLUMN(昨年度計画書!$A$1)+1,FALSE)</f>
        <v>#N/A</v>
      </c>
      <c r="G4" s="54" t="e">
        <f>VLOOKUP($B$24,昨年度報告書!$A:$DL,COLUMN(昨年度報告書!F1)-COLUMN(昨年度計画書!$A$1)+1,FALSE)</f>
        <v>#N/A</v>
      </c>
      <c r="H4" s="54" t="e">
        <f>VLOOKUP($B$24,昨年度報告書!$A:$DL,COLUMN(昨年度報告書!G1)-COLUMN(昨年度計画書!$A$1)+1,FALSE)</f>
        <v>#N/A</v>
      </c>
      <c r="I4" s="54" t="e">
        <f>VLOOKUP($B$24,昨年度報告書!$A:$DL,COLUMN(昨年度報告書!H1)-COLUMN(昨年度計画書!$A$1)+1,FALSE)</f>
        <v>#N/A</v>
      </c>
      <c r="J4" s="54" t="e">
        <f>VLOOKUP($B$24,昨年度報告書!$A:$DL,COLUMN(昨年度報告書!I1)-COLUMN(昨年度計画書!$A$1)+1,FALSE)</f>
        <v>#N/A</v>
      </c>
      <c r="K4" s="54" t="e">
        <f>VLOOKUP($B$24,昨年度報告書!$A:$DL,COLUMN(昨年度報告書!J1)-COLUMN(昨年度計画書!$A$1)+1,FALSE)</f>
        <v>#N/A</v>
      </c>
      <c r="L4" s="54" t="e">
        <f>VLOOKUP($B$24,昨年度報告書!$A:$DL,COLUMN(昨年度報告書!K1)-COLUMN(昨年度計画書!$A$1)+1,FALSE)</f>
        <v>#N/A</v>
      </c>
      <c r="M4" s="54" t="e">
        <f>VLOOKUP($B$24,昨年度報告書!$A:$DL,COLUMN(昨年度報告書!L1)-COLUMN(昨年度計画書!$A$1)+1,FALSE)</f>
        <v>#N/A</v>
      </c>
      <c r="N4" s="54" t="e">
        <f>VLOOKUP($B$24,昨年度報告書!$A:$DL,COLUMN(昨年度報告書!M1)-COLUMN(昨年度計画書!$A$1)+1,FALSE)</f>
        <v>#N/A</v>
      </c>
      <c r="O4" s="54" t="e">
        <f>VLOOKUP($B$24,昨年度報告書!$A:$DL,COLUMN(昨年度報告書!N1)-COLUMN(昨年度計画書!$A$1)+1,FALSE)</f>
        <v>#N/A</v>
      </c>
      <c r="P4" s="54" t="e">
        <f>VLOOKUP($B$24,昨年度報告書!$A:$DL,COLUMN(昨年度報告書!O1)-COLUMN(昨年度計画書!$A$1)+1,FALSE)</f>
        <v>#N/A</v>
      </c>
      <c r="Q4" s="54" t="e">
        <f>VLOOKUP($B$24,昨年度報告書!$A:$DL,COLUMN(昨年度報告書!P1)-COLUMN(昨年度計画書!$A$1)+1,FALSE)&amp;""</f>
        <v>#N/A</v>
      </c>
      <c r="R4" s="54" t="e">
        <f>VLOOKUP($B$24,昨年度報告書!$A:$DL,COLUMN(昨年度報告書!Q1)-COLUMN(昨年度計画書!$A$1)+1,FALSE)&amp;""</f>
        <v>#N/A</v>
      </c>
      <c r="S4" s="54" t="e">
        <f>VLOOKUP($B$24,昨年度報告書!$A:$DL,COLUMN(昨年度報告書!R1)-COLUMN(昨年度計画書!$A$1)+1,FALSE)&amp;""</f>
        <v>#N/A</v>
      </c>
      <c r="T4" s="54" t="e">
        <f>VLOOKUP($B$24,昨年度報告書!$A:$DL,COLUMN(昨年度報告書!S1)-COLUMN(昨年度計画書!$A$1)+1,FALSE)&amp;""</f>
        <v>#N/A</v>
      </c>
      <c r="U4" t="e">
        <f>X4</f>
        <v>#N/A</v>
      </c>
      <c r="V4" t="e">
        <f>Y4</f>
        <v>#N/A</v>
      </c>
      <c r="W4" t="e">
        <f>IF(OR($Q$4="1号",$R$4="2号"),VLOOKUP($B$24,昨年度報告書!$A:$DL,COLUMN(昨年度報告書!T1)-COLUMN(昨年度計画書!$A$1)+1,FALSE),"")</f>
        <v>#N/A</v>
      </c>
      <c r="X4" t="e">
        <f>IF(OR($Q$4="1号",$R$4="2号"),VLOOKUP($B$24,昨年度報告書!$A:$DL,COLUMN(昨年度報告書!U1)-COLUMN(昨年度計画書!$A$1)+1,FALSE),"")</f>
        <v>#N/A</v>
      </c>
      <c r="Y4" t="e">
        <f>IF(OR($Q$4="1号",$R$4="2号"),VLOOKUP($B$24,昨年度報告書!$A:$DL,COLUMN(昨年度報告書!V1)-COLUMN(昨年度計画書!$A$1)+1,FALSE),"")</f>
        <v>#N/A</v>
      </c>
      <c r="Z4" t="e">
        <f>IF($S$4="3号",VLOOKUP($B$24,昨年度報告書!$A:$DL,COLUMN(昨年度報告書!W1)-COLUMN(昨年度計画書!$A$1)+1,FALSE),"")</f>
        <v>#N/A</v>
      </c>
      <c r="AA4" s="54" t="e">
        <f>Z4</f>
        <v>#N/A</v>
      </c>
      <c r="AB4" s="54" t="e">
        <f>VLOOKUP($B$24,昨年度報告書!$A:$DL,COLUMN(昨年度報告書!X1)-COLUMN(昨年度計画書!$A$1)+1,FALSE)</f>
        <v>#N/A</v>
      </c>
      <c r="AC4" s="54" t="e">
        <f>VLOOKUP($B$24,昨年度報告書!$A:$DL,COLUMN(昨年度報告書!Y1)-COLUMN(昨年度計画書!$A$1)+1,FALSE)</f>
        <v>#N/A</v>
      </c>
      <c r="AD4" s="54" t="e">
        <f>VLOOKUP($B$24,昨年度報告書!$A:$DL,COLUMN(昨年度報告書!Z1)-COLUMN(昨年度計画書!$A$1)+1,FALSE)</f>
        <v>#N/A</v>
      </c>
      <c r="AE4" s="54" t="e">
        <f>VLOOKUP($B$24,昨年度報告書!$A:$DL,COLUMN(昨年度報告書!AA1)-COLUMN(昨年度計画書!$A$1)+1,FALSE)&amp;""</f>
        <v>#N/A</v>
      </c>
      <c r="AF4" s="54" t="e">
        <f>VLOOKUP($B$24,昨年度報告書!$A:$DL,COLUMN(昨年度報告書!AB1)-COLUMN(昨年度計画書!$A$1)+1,FALSE)&amp;""</f>
        <v>#N/A</v>
      </c>
      <c r="AG4" s="54" t="e">
        <f>VLOOKUP($B$24,昨年度報告書!$A:$DL,COLUMN(昨年度報告書!AC1)-COLUMN(昨年度計画書!$A$1)+1,FALSE)&amp;""</f>
        <v>#N/A</v>
      </c>
      <c r="AH4" s="54" t="e">
        <f>VLOOKUP($B$24,昨年度報告書!$A:$DL,COLUMN(昨年度報告書!AD1)-COLUMN(昨年度計画書!$A$1)+1,FALSE)&amp;""</f>
        <v>#N/A</v>
      </c>
      <c r="AI4" s="54" t="e">
        <f>VLOOKUP($B$24,昨年度報告書!$A:$DL,COLUMN(昨年度報告書!AE1)-COLUMN(昨年度計画書!$A$1)+1,FALSE)&amp;""</f>
        <v>#N/A</v>
      </c>
      <c r="AJ4" s="54" t="e">
        <f>VLOOKUP($B$24,昨年度報告書!$A:$DL,COLUMN(昨年度報告書!AF1)-COLUMN(昨年度計画書!$A$1)+1,FALSE)&amp;""</f>
        <v>#N/A</v>
      </c>
      <c r="AK4" s="54" t="e">
        <f>VLOOKUP($B$24,昨年度報告書!$A:$DL,COLUMN(昨年度報告書!AG1)-COLUMN(昨年度計画書!$A$1)+1,FALSE)&amp;""</f>
        <v>#N/A</v>
      </c>
      <c r="AL4" s="54" t="e">
        <f>VLOOKUP($B$24,昨年度報告書!$A:$DL,COLUMN(昨年度報告書!AH1)-COLUMN(昨年度計画書!$A$1)+1,FALSE)&amp;""</f>
        <v>#N/A</v>
      </c>
      <c r="AM4" s="54" t="e">
        <f>VLOOKUP($B$24,昨年度報告書!$A:$DL,COLUMN(昨年度報告書!AI1)-COLUMN(昨年度計画書!$A$1)+1,FALSE)</f>
        <v>#N/A</v>
      </c>
      <c r="AN4" s="54" t="e">
        <f>IF(OR($Q4="1号",$R4="2号"),VLOOKUP($B$24,昨年度報告書!$A:$DL,COLUMN(昨年度報告書!AJ1)-COLUMN(昨年度計画書!$A$1)+1,FALSE),"")</f>
        <v>#N/A</v>
      </c>
      <c r="AO4" s="54" t="e">
        <f>IF(OR($Q4="1号",$R4="2号"),VLOOKUP($B$24,昨年度報告書!$A:$DL,COLUMN(昨年度報告書!AK1)-COLUMN(昨年度計画書!$A$1)+1,FALSE),"")</f>
        <v>#N/A</v>
      </c>
      <c r="AP4" s="54" t="e">
        <f>IF(OR($Q4="1号",$R4="2号"),IF(AQ4&lt;&gt;"",VLOOKUP($B$24,昨年度報告書!$A:$DL,COLUMN(昨年度報告書!AL1)-COLUMN(昨年度計画書!$A$1)+1,FALSE),""),"")</f>
        <v>#N/A</v>
      </c>
      <c r="AQ4" s="54" t="e">
        <f>VLOOKUP($B$24,昨年度報告書!$A:$DL,COLUMN(昨年度報告書!AM1)-COLUMN(昨年度計画書!$A$1)+1,FALSE)&amp;""</f>
        <v>#N/A</v>
      </c>
      <c r="AR4" s="54" t="e">
        <f>VLOOKUP($B$24,昨年度報告書!$A:$DL,COLUMN(昨年度報告書!AN1)-COLUMN(昨年度計画書!$A$1)+1,FALSE)</f>
        <v>#N/A</v>
      </c>
      <c r="AS4" s="54" t="e">
        <f>IF(OR($Q4="1号",$R4="2号"),VLOOKUP($B$24,昨年度報告書!$A:$DL,COLUMN(昨年度報告書!AO1)-COLUMN(昨年度計画書!$A$1)+1,FALSE),"")</f>
        <v>#N/A</v>
      </c>
      <c r="AT4" s="54" t="e">
        <f>IF(OR($Q4="1号",$R4="2号"),VLOOKUP($B$24,昨年度報告書!$A:$DL,COLUMN(昨年度報告書!AP1)-COLUMN(昨年度計画書!$A$1)+1,FALSE),"")</f>
        <v>#N/A</v>
      </c>
      <c r="AU4" s="54" t="e">
        <f>IF(OR($Q4="1号",$R4="2号"),VLOOKUP($B$24,昨年度報告書!$A:$DL,COLUMN(昨年度報告書!AQ1)-COLUMN(昨年度計画書!$A$1)+1,FALSE),"")</f>
        <v>#N/A</v>
      </c>
      <c r="AV4" s="54" t="e">
        <f>IF(OR($Q4="1号",$R4="2号"),VLOOKUP($B$24,昨年度報告書!$A:$DL,COLUMN(昨年度報告書!AR1)-COLUMN(昨年度計画書!$A$1)+1,FALSE),"")</f>
        <v>#N/A</v>
      </c>
      <c r="AW4" s="54" t="e">
        <f>IF(OR($Q4="1号",$R4="2号"),IF(AX4&lt;&gt;"",VLOOKUP($B$24,昨年度報告書!$A:$DL,COLUMN(昨年度報告書!AS1)-COLUMN(昨年度計画書!$A$1)+1,FALSE),""),"")</f>
        <v>#N/A</v>
      </c>
      <c r="AX4" s="54" t="e">
        <f>VLOOKUP($B$24,昨年度報告書!$A:$DL,COLUMN(昨年度報告書!AT1)-COLUMN(昨年度計画書!$A$1)+1,FALSE)&amp;""</f>
        <v>#N/A</v>
      </c>
      <c r="AY4" s="54" t="e">
        <f>IF(OR($Q4="1号",$R4="2号"),VLOOKUP($B$24,昨年度報告書!$A:$DL,COLUMN(昨年度報告書!AU1)-COLUMN(昨年度計画書!$A$1)+1,FALSE),"")&amp;""</f>
        <v>#N/A</v>
      </c>
      <c r="AZ4" s="172" t="e">
        <f>NA()</f>
        <v>#N/A</v>
      </c>
      <c r="BA4" s="172" t="e">
        <f>NA()</f>
        <v>#N/A</v>
      </c>
      <c r="BB4" s="172" t="e">
        <f>NA()</f>
        <v>#N/A</v>
      </c>
      <c r="BC4" s="172" t="e">
        <f>NA()</f>
        <v>#N/A</v>
      </c>
      <c r="BD4" s="172" t="e">
        <f>NA()</f>
        <v>#N/A</v>
      </c>
      <c r="BE4" s="172"/>
      <c r="BF4" t="e">
        <f>VLOOKUP($B$24,昨年度報告書!$A:$DL,COLUMN(昨年度報告書!AV1)-COLUMN(昨年度計画書!$A$1)+1,FALSE)</f>
        <v>#N/A</v>
      </c>
      <c r="BG4" t="e">
        <f>IF(OR($Q4="1号",$R4="2号"),VLOOKUP($B$24,昨年度報告書!$A:$DL,COLUMN(昨年度報告書!AW1)-COLUMN(昨年度計画書!$A$1)+1,FALSE),"")</f>
        <v>#N/A</v>
      </c>
      <c r="BH4" t="e">
        <f>IF(OR($Q4="1号",$R4="2号"),VLOOKUP($B$24,昨年度報告書!$A:$DL,COLUMN(昨年度報告書!AX1)-COLUMN(昨年度計画書!$A$1)+1,FALSE),"")</f>
        <v>#N/A</v>
      </c>
      <c r="BI4" t="e">
        <f>IF(OR($Q4="1号",$R4="2号"),VLOOKUP($B$24,昨年度報告書!$A:$DL,COLUMN(昨年度報告書!AY1)-COLUMN(昨年度計画書!$A$1)+1,FALSE),"")</f>
        <v>#N/A</v>
      </c>
      <c r="BJ4" t="e">
        <f>IF(OR($Q4="1号",$R4="2号"),VLOOKUP($B$24,昨年度報告書!$A:$DL,COLUMN(昨年度報告書!AZ1)-COLUMN(昨年度計画書!$A$1)+1,FALSE),"")</f>
        <v>#N/A</v>
      </c>
      <c r="BK4" t="e">
        <f>IF(OR($Q4="1号",$R4="2号"),IF(BL4&lt;&gt;"",VLOOKUP($B$24,昨年度報告書!$A:$DL,COLUMN(昨年度報告書!BA1)-COLUMN(昨年度計画書!$A$1)+1,FALSE),""),"")</f>
        <v>#N/A</v>
      </c>
      <c r="BL4" t="e">
        <f>VLOOKUP($B$24,昨年度報告書!$A:$DL,COLUMN(昨年度報告書!BB1)-COLUMN(昨年度計画書!$A$1)+1,FALSE)&amp;""</f>
        <v>#N/A</v>
      </c>
      <c r="BM4" t="e">
        <f>IF(OR($Q4="1号",$R4="2号"),VLOOKUP($B$24,昨年度報告書!$A:$DL,COLUMN(昨年度報告書!BC1)-COLUMN(昨年度計画書!$A$1)+1,FALSE),"")</f>
        <v>#N/A</v>
      </c>
      <c r="BN4" t="e">
        <f>VLOOKUP($B$24,昨年度報告書!$A:$DL,COLUMN(昨年度報告書!BD1)-COLUMN(昨年度計画書!$A$1)+1,FALSE)</f>
        <v>#N/A</v>
      </c>
      <c r="BO4" t="e">
        <f>IF(OR($Q4="1号",$R4="2号"),VLOOKUP($B$24,昨年度報告書!$A:$DL,COLUMN(昨年度報告書!BE1)-COLUMN(昨年度計画書!$A$1)+1,FALSE),"")</f>
        <v>#N/A</v>
      </c>
      <c r="BP4" t="e">
        <f>IF(OR($Q4="1号",$R4="2号"),VLOOKUP($B$24,昨年度報告書!$A:$DL,COLUMN(昨年度報告書!BF1)-COLUMN(昨年度計画書!$A$1)+1,FALSE),"")</f>
        <v>#N/A</v>
      </c>
      <c r="BQ4" t="e">
        <f>IF(OR($Q4="1号",$R4="2号"),VLOOKUP($B$24,昨年度報告書!$A:$DL,COLUMN(昨年度報告書!BG1)-COLUMN(昨年度計画書!$A$1)+1,FALSE),"")</f>
        <v>#N/A</v>
      </c>
      <c r="BR4" t="e">
        <f>IF(OR($Q4="1号",$R4="2号"),VLOOKUP($B$24,昨年度報告書!$A:$DL,COLUMN(昨年度報告書!BH1)-COLUMN(昨年度計画書!$A$1)+1,FALSE),"")</f>
        <v>#N/A</v>
      </c>
      <c r="BS4" t="e">
        <f>IF(OR($Q4="1号",$R4="2号"),IF(BT4&lt;&gt;"",VLOOKUP($B$24,昨年度報告書!$A:$DL,COLUMN(昨年度報告書!BI1)-COLUMN(昨年度計画書!$A$1)+1,FALSE),""),"")</f>
        <v>#N/A</v>
      </c>
      <c r="BT4" t="e">
        <f>VLOOKUP($B$24,昨年度報告書!$A:$DL,COLUMN(昨年度報告書!BJ1)-COLUMN(昨年度計画書!$A$1)+1,FALSE)&amp;""</f>
        <v>#N/A</v>
      </c>
      <c r="BU4" t="e">
        <f>IF(OR($Q4="1号",$R4="2号"),VLOOKUP($B$24,昨年度報告書!$A:$DL,COLUMN(昨年度報告書!BK1)-COLUMN(昨年度計画書!$A$1)+1,FALSE),"")</f>
        <v>#N/A</v>
      </c>
      <c r="BV4" t="e">
        <f>VLOOKUP($B$24,昨年度報告書!$A:$DL,COLUMN(昨年度報告書!BL1)-COLUMN(昨年度計画書!$A$1)+1,FALSE)</f>
        <v>#N/A</v>
      </c>
      <c r="BW4" t="e">
        <f>IF(OR($Q4="1号",$R4="2号"),VLOOKUP($B$24,昨年度報告書!$A:$DL,COLUMN(昨年度報告書!BM1)-COLUMN(昨年度計画書!$A$1)+1,FALSE),"")</f>
        <v>#N/A</v>
      </c>
      <c r="BX4" t="e">
        <f>IF(OR($Q4="1号",$R4="2号"),VLOOKUP($B$24,昨年度報告書!$A:$DL,COLUMN(昨年度報告書!BN1)-COLUMN(昨年度計画書!$A$1)+1,FALSE),"")</f>
        <v>#N/A</v>
      </c>
      <c r="BY4" t="e">
        <f>IF(OR($Q4="1号",$R4="2号"),VLOOKUP($B$24,昨年度報告書!$A:$DL,COLUMN(昨年度報告書!BO1)-COLUMN(昨年度計画書!$A$1)+1,FALSE),"")</f>
        <v>#N/A</v>
      </c>
      <c r="BZ4" t="e">
        <f>IF(OR($Q4="1号",$R4="2号"),VLOOKUP($B$24,昨年度報告書!$A:$DL,COLUMN(昨年度報告書!BP1)-COLUMN(昨年度計画書!$A$1)+1,FALSE),"")</f>
        <v>#N/A</v>
      </c>
      <c r="CA4" t="e">
        <f>IF(OR($Q4="1号",$R4="2号"),IF(CB4&lt;&gt;"",VLOOKUP($B$24,昨年度報告書!$A:$DL,COLUMN(昨年度報告書!BQ1)-COLUMN(昨年度計画書!$A$1)+1,FALSE),""),"")</f>
        <v>#N/A</v>
      </c>
      <c r="CB4" t="e">
        <f>VLOOKUP($B$24,昨年度報告書!$A:$DL,COLUMN(昨年度報告書!BR1)-COLUMN(昨年度計画書!$A$1)+1,FALSE)&amp;""</f>
        <v>#N/A</v>
      </c>
      <c r="CC4" t="e">
        <f>IF(OR($Q4="1号",$R4="2号"),VLOOKUP($B$24,昨年度報告書!$A:$DL,COLUMN(昨年度報告書!BS1)-COLUMN(昨年度計画書!$A$1)+1,FALSE),"")</f>
        <v>#N/A</v>
      </c>
      <c r="CD4" t="e">
        <f>VLOOKUP($B$24,昨年度報告書!$A:$DL,COLUMN(昨年度報告書!BT1)-COLUMN(昨年度計画書!$A$1)+1,FALSE)</f>
        <v>#N/A</v>
      </c>
      <c r="CE4" t="e">
        <f>VLOOKUP($B$24,昨年度報告書!$A:$DL,COLUMN(昨年度報告書!BU1)-COLUMN(昨年度計画書!$A$1)+1,FALSE)</f>
        <v>#N/A</v>
      </c>
      <c r="CF4" t="e">
        <f>VLOOKUP($B$24,昨年度報告書!$A:$DL,COLUMN(昨年度報告書!BV1)-COLUMN(昨年度計画書!$A$1)+1,FALSE)</f>
        <v>#N/A</v>
      </c>
      <c r="CG4" t="e">
        <f>VLOOKUP($B$24,昨年度報告書!$A:$DL,COLUMN(昨年度報告書!BW1)-COLUMN(昨年度計画書!$A$1)+1,FALSE)&amp;""</f>
        <v>#N/A</v>
      </c>
      <c r="CH4" t="e">
        <f>NA()</f>
        <v>#N/A</v>
      </c>
      <c r="CI4" t="e">
        <f>VLOOKUP($B$24,昨年度報告書!$A:$DL,COLUMN(昨年度報告書!BX1)-COLUMN(昨年度計画書!$A$1)+1,FALSE)</f>
        <v>#N/A</v>
      </c>
      <c r="CJ4" t="e">
        <f>IF($S4="3号",VLOOKUP($B$24,昨年度報告書!$A:$DL,COLUMN(昨年度報告書!BY1)-COLUMN(昨年度計画書!$A$1)+1,FALSE),"")</f>
        <v>#N/A</v>
      </c>
      <c r="CK4" t="e">
        <f>IF($S4="3号",VLOOKUP($B$24,昨年度報告書!$A:$DL,COLUMN(昨年度報告書!BZ1)-COLUMN(昨年度計画書!$A$1)+1,FALSE),"")</f>
        <v>#N/A</v>
      </c>
      <c r="CL4" t="e">
        <f>IF($S4="3号",IF(CM4&lt;&gt;"",VLOOKUP($B$24,昨年度報告書!$A:$DL,COLUMN(昨年度報告書!CA1)-COLUMN(昨年度計画書!$A$1)+1,FALSE),""),"")</f>
        <v>#N/A</v>
      </c>
      <c r="CM4" t="e">
        <f>VLOOKUP($B$24,昨年度報告書!$A:$DL,COLUMN(昨年度報告書!CB1)-COLUMN(昨年度計画書!$A$1)+1,FALSE)&amp;""</f>
        <v>#N/A</v>
      </c>
      <c r="CN4" t="e">
        <f>VLOOKUP($B$24,昨年度報告書!$A:$DL,COLUMN(昨年度報告書!CC1)-COLUMN(昨年度計画書!$A$1)+1,FALSE)</f>
        <v>#N/A</v>
      </c>
      <c r="CO4" t="e">
        <f>IF($S4="3号",VLOOKUP($B$24,昨年度報告書!$A:$DL,COLUMN(昨年度報告書!CD1)-COLUMN(昨年度計画書!$A$1)+1,FALSE),"")</f>
        <v>#N/A</v>
      </c>
      <c r="CP4" t="e">
        <f>IF($S4="3号",VLOOKUP($B$24,昨年度報告書!$A:$DL,COLUMN(昨年度報告書!CE1)-COLUMN(昨年度計画書!$A$1)+1,FALSE),"")</f>
        <v>#N/A</v>
      </c>
      <c r="CQ4" t="e">
        <f>IF($S4="3号",VLOOKUP($B$24,昨年度報告書!$A:$DL,COLUMN(昨年度報告書!CF1)-COLUMN(昨年度計画書!$A$1)+1,FALSE),"")</f>
        <v>#N/A</v>
      </c>
      <c r="CR4" t="e">
        <f>IF($S4="3号",VLOOKUP($B$24,昨年度報告書!$A:$DL,COLUMN(昨年度報告書!CG1)-COLUMN(昨年度計画書!$A$1)+1,FALSE),"")</f>
        <v>#N/A</v>
      </c>
      <c r="CS4" t="e">
        <f>IF($S4="3号",IF(CT4&lt;&gt;"",VLOOKUP($B$24,昨年度報告書!$A:$DL,COLUMN(昨年度報告書!CH1)-COLUMN(昨年度計画書!$A$1)+1,FALSE),""),"")</f>
        <v>#N/A</v>
      </c>
      <c r="CT4" t="e">
        <f>VLOOKUP($B$24,昨年度報告書!$A:$DL,COLUMN(昨年度報告書!CI1)-COLUMN(昨年度計画書!$A$1)+1,FALSE)&amp;""</f>
        <v>#N/A</v>
      </c>
      <c r="CU4" t="e">
        <f>IF($S4="3号",IF(CT4&lt;&gt;"",VLOOKUP($B$24,昨年度報告書!$A:$DL,COLUMN(昨年度報告書!CJ1)-COLUMN(昨年度計画書!$A$1)+1,FALSE),""),"")</f>
        <v>#N/A</v>
      </c>
      <c r="CV4" s="172" t="e">
        <f>NA()</f>
        <v>#N/A</v>
      </c>
      <c r="CW4" s="172" t="e">
        <f>NA()</f>
        <v>#N/A</v>
      </c>
      <c r="CX4" s="172" t="e">
        <f>NA()</f>
        <v>#N/A</v>
      </c>
      <c r="CY4" s="172" t="e">
        <f>NA()</f>
        <v>#N/A</v>
      </c>
      <c r="CZ4" s="172" t="e">
        <f>NA()</f>
        <v>#N/A</v>
      </c>
      <c r="DA4" s="172" t="e">
        <f>NA()</f>
        <v>#N/A</v>
      </c>
      <c r="DB4" s="172"/>
      <c r="DC4" t="e">
        <f>VLOOKUP($B$24,昨年度報告書!$A:$DL,COLUMN(昨年度報告書!CK1)-COLUMN(昨年度計画書!$A$1)+1,FALSE)</f>
        <v>#N/A</v>
      </c>
      <c r="DD4" t="e">
        <f>IF($S4="3号",VLOOKUP($B$24,昨年度報告書!$A:$DL,COLUMN(昨年度報告書!CL1)-COLUMN(昨年度計画書!$A$1)+1,FALSE),"")</f>
        <v>#N/A</v>
      </c>
      <c r="DE4" t="e">
        <f>IF($S4="3号",VLOOKUP($B$24,昨年度報告書!$A:$DL,COLUMN(昨年度報告書!CM1)-COLUMN(昨年度計画書!$A$1)+1,FALSE),"")</f>
        <v>#N/A</v>
      </c>
      <c r="DF4" t="e">
        <f>IF($S4="3号",VLOOKUP($B$24,昨年度報告書!$A:$DL,COLUMN(昨年度報告書!CN1)-COLUMN(昨年度計画書!$A$1)+1,FALSE),"")</f>
        <v>#N/A</v>
      </c>
      <c r="DG4" t="e">
        <f>IF($S4="3号",VLOOKUP($B$24,昨年度報告書!$A:$DL,COLUMN(昨年度報告書!CO1)-COLUMN(昨年度計画書!$A$1)+1,FALSE),"")</f>
        <v>#N/A</v>
      </c>
      <c r="DH4" t="e">
        <f>IF($S4="3号",IF(DI4&lt;&gt;"",VLOOKUP($B$24,昨年度報告書!$A:$DL,COLUMN(昨年度報告書!CP1)-COLUMN(昨年度計画書!$A$1)+1,FALSE),""),"")</f>
        <v>#N/A</v>
      </c>
      <c r="DI4" t="e">
        <f>VLOOKUP($B$24,昨年度報告書!$A:$DL,COLUMN(昨年度報告書!CQ1)-COLUMN(昨年度計画書!$A$1)+1,FALSE)&amp;""</f>
        <v>#N/A</v>
      </c>
      <c r="DJ4" t="e">
        <f>IF($S4="3号",VLOOKUP($B$24,昨年度報告書!$A:$DL,COLUMN(昨年度報告書!CR1)-COLUMN(昨年度計画書!$A$1)+1,FALSE),"")</f>
        <v>#N/A</v>
      </c>
      <c r="DK4" t="e">
        <f>VLOOKUP($B$24,昨年度報告書!$A:$DL,COLUMN(昨年度報告書!CS1)-COLUMN(昨年度計画書!$A$1)+1,FALSE)</f>
        <v>#N/A</v>
      </c>
      <c r="DL4" t="e">
        <f>IF($S4="3号",VLOOKUP($B$24,昨年度報告書!$A:$DL,COLUMN(昨年度報告書!CT1)-COLUMN(昨年度計画書!$A$1)+1,FALSE),"")</f>
        <v>#N/A</v>
      </c>
      <c r="DM4" t="e">
        <f>IF($S4="3号",VLOOKUP($B$24,昨年度報告書!$A:$DL,COLUMN(昨年度報告書!CU1)-COLUMN(昨年度計画書!$A$1)+1,FALSE),"")</f>
        <v>#N/A</v>
      </c>
      <c r="DN4" t="e">
        <f>IF($S4="3号",VLOOKUP($B$24,昨年度報告書!$A:$DL,COLUMN(昨年度報告書!CV1)-COLUMN(昨年度計画書!$A$1)+1,FALSE),"")</f>
        <v>#N/A</v>
      </c>
      <c r="DO4" t="e">
        <f>IF($S4="3号",VLOOKUP($B$24,昨年度報告書!$A:$DL,COLUMN(昨年度報告書!CW1)-COLUMN(昨年度計画書!$A$1)+1,FALSE),"")</f>
        <v>#N/A</v>
      </c>
      <c r="DP4" t="e">
        <f>IF($S4="3号",IF(DQ4&lt;&gt;"",VLOOKUP($B$24,昨年度報告書!$A:$DL,COLUMN(昨年度報告書!CX1)-COLUMN(昨年度計画書!$A$1)+1,FALSE),""),"")</f>
        <v>#N/A</v>
      </c>
      <c r="DQ4" t="e">
        <f>VLOOKUP($B$24,昨年度報告書!$A:$DL,COLUMN(昨年度報告書!CY1)-COLUMN(昨年度計画書!$A$1)+1,FALSE)&amp;""</f>
        <v>#N/A</v>
      </c>
      <c r="DR4" t="e">
        <f>IF($S4="3号",VLOOKUP($B$24,昨年度報告書!$A:$DL,COLUMN(昨年度報告書!CZ1)-COLUMN(昨年度計画書!$A$1)+1,FALSE),"")</f>
        <v>#N/A</v>
      </c>
      <c r="DS4" t="e">
        <f>VLOOKUP($B$24,昨年度報告書!$A:$DL,COLUMN(昨年度報告書!DA1)-COLUMN(昨年度計画書!$A$1)+1,FALSE)</f>
        <v>#N/A</v>
      </c>
      <c r="DT4" t="e">
        <f>IF($S4="3号",VLOOKUP($B$24,昨年度報告書!$A:$DL,COLUMN(昨年度報告書!DB1)-COLUMN(昨年度計画書!$A$1)+1,FALSE),"")</f>
        <v>#N/A</v>
      </c>
      <c r="DU4" t="e">
        <f>IF($S4="3号",VLOOKUP($B$24,昨年度報告書!$A:$DL,COLUMN(昨年度報告書!DC1)-COLUMN(昨年度計画書!$A$1)+1,FALSE),"")</f>
        <v>#N/A</v>
      </c>
      <c r="DV4" t="e">
        <f>IF($S4="3号",VLOOKUP($B$24,昨年度報告書!$A:$DL,COLUMN(昨年度報告書!DD1)-COLUMN(昨年度計画書!$A$1)+1,FALSE),"")</f>
        <v>#N/A</v>
      </c>
      <c r="DW4" t="e">
        <f>IF($S4="3号",VLOOKUP($B$24,昨年度報告書!$A:$DL,COLUMN(昨年度報告書!DE1)-COLUMN(昨年度計画書!$A$1)+1,FALSE),"")</f>
        <v>#N/A</v>
      </c>
      <c r="DX4" t="e">
        <f>IF($S4="3号",IF(DY4&lt;&gt;"",VLOOKUP($B$24,昨年度報告書!$A:$DL,COLUMN(昨年度報告書!DF1)-COLUMN(昨年度計画書!$A$1)+1,FALSE),""),"")</f>
        <v>#N/A</v>
      </c>
      <c r="DY4" t="e">
        <f>VLOOKUP($B$24,昨年度報告書!$A:$DL,COLUMN(昨年度報告書!DG1)-COLUMN(昨年度計画書!$A$1)+1,FALSE)&amp;""</f>
        <v>#N/A</v>
      </c>
      <c r="DZ4" t="e">
        <f>IF($S4="3号",VLOOKUP($B$24,昨年度報告書!$A:$DL,COLUMN(昨年度報告書!DH1)-COLUMN(昨年度計画書!$A$1)+1,FALSE),"")</f>
        <v>#N/A</v>
      </c>
      <c r="EA4" t="e">
        <f>VLOOKUP($B$24,昨年度報告書!$A:$DL,COLUMN(昨年度報告書!DI1)-COLUMN(昨年度計画書!$A$1)+1,FALSE)</f>
        <v>#N/A</v>
      </c>
      <c r="EB4" t="e">
        <f>VLOOKUP($B$24,昨年度報告書!$A:$DL,COLUMN(昨年度報告書!DJ1)-COLUMN(昨年度計画書!$A$1)+1,FALSE)</f>
        <v>#N/A</v>
      </c>
      <c r="EC4" t="e">
        <f>VLOOKUP($B$24,昨年度報告書!$A:$DL,COLUMN(昨年度報告書!DK1)-COLUMN(昨年度計画書!$A$1)+1,FALSE)&amp;""</f>
        <v>#N/A</v>
      </c>
      <c r="ED4" t="e">
        <f>VLOOKUP($B$24,昨年度報告書!$A:$DL,COLUMN(昨年度報告書!DL1)-COLUMN(昨年度計画書!$A$1)+1,FALSE)&amp;""</f>
        <v>#N/A</v>
      </c>
    </row>
    <row r="5" spans="1:143">
      <c r="BV5" t="s">
        <v>640</v>
      </c>
    </row>
    <row r="6" spans="1:143" ht="42.6" customHeight="1">
      <c r="A6" t="s">
        <v>3808</v>
      </c>
      <c r="B6" s="549" t="s">
        <v>625</v>
      </c>
      <c r="C6" s="550" t="s">
        <v>626</v>
      </c>
      <c r="D6" s="551" t="s">
        <v>3219</v>
      </c>
      <c r="E6" s="552" t="s">
        <v>3220</v>
      </c>
      <c r="F6" s="553" t="s">
        <v>3221</v>
      </c>
      <c r="G6" s="554" t="s">
        <v>629</v>
      </c>
      <c r="H6" s="555" t="s">
        <v>630</v>
      </c>
      <c r="I6" s="556" t="s">
        <v>132</v>
      </c>
      <c r="J6" s="557" t="s">
        <v>631</v>
      </c>
      <c r="K6" s="558" t="s">
        <v>632</v>
      </c>
      <c r="L6" s="559" t="s">
        <v>633</v>
      </c>
      <c r="M6" s="558" t="s">
        <v>634</v>
      </c>
      <c r="N6" s="560" t="s">
        <v>635</v>
      </c>
      <c r="O6" s="561" t="s">
        <v>636</v>
      </c>
      <c r="P6" s="560" t="s">
        <v>637</v>
      </c>
      <c r="Q6" s="562" t="s">
        <v>638</v>
      </c>
      <c r="R6" s="563" t="s">
        <v>639</v>
      </c>
      <c r="S6" s="563" t="s">
        <v>640</v>
      </c>
      <c r="T6" s="564" t="s">
        <v>641</v>
      </c>
      <c r="U6" s="566" t="s">
        <v>642</v>
      </c>
      <c r="V6" s="566" t="s">
        <v>643</v>
      </c>
      <c r="W6" s="565" t="s">
        <v>3222</v>
      </c>
      <c r="X6" s="566" t="s">
        <v>642</v>
      </c>
      <c r="Y6" s="566" t="s">
        <v>643</v>
      </c>
      <c r="Z6" s="567" t="s">
        <v>644</v>
      </c>
      <c r="AA6" s="567" t="s">
        <v>644</v>
      </c>
      <c r="AB6" s="559" t="s">
        <v>645</v>
      </c>
      <c r="AC6" s="555" t="s">
        <v>646</v>
      </c>
      <c r="AD6" s="568" t="s">
        <v>3223</v>
      </c>
      <c r="AE6" s="559" t="s">
        <v>648</v>
      </c>
      <c r="AF6" s="555" t="s">
        <v>649</v>
      </c>
      <c r="AG6" s="569" t="s">
        <v>650</v>
      </c>
      <c r="AH6" s="557" t="s">
        <v>651</v>
      </c>
      <c r="AI6" s="557" t="s">
        <v>652</v>
      </c>
      <c r="AJ6" s="555" t="s">
        <v>653</v>
      </c>
      <c r="AK6" s="569" t="s">
        <v>654</v>
      </c>
      <c r="AL6" s="555" t="s">
        <v>655</v>
      </c>
      <c r="AM6" s="559" t="s">
        <v>656</v>
      </c>
      <c r="AN6" s="570" t="s">
        <v>697</v>
      </c>
      <c r="AO6" s="570" t="s">
        <v>3224</v>
      </c>
      <c r="AP6" s="555" t="s">
        <v>659</v>
      </c>
      <c r="AQ6" s="571" t="s">
        <v>660</v>
      </c>
      <c r="AR6" s="569" t="s">
        <v>661</v>
      </c>
      <c r="AS6" s="555" t="s">
        <v>662</v>
      </c>
      <c r="AT6" s="571" t="s">
        <v>3225</v>
      </c>
      <c r="AU6" s="555" t="s">
        <v>664</v>
      </c>
      <c r="AV6" s="571" t="s">
        <v>3226</v>
      </c>
      <c r="AW6" s="555" t="s">
        <v>666</v>
      </c>
      <c r="AX6" s="572" t="s">
        <v>667</v>
      </c>
      <c r="AY6" s="572" t="s">
        <v>3227</v>
      </c>
      <c r="AZ6" s="559"/>
      <c r="BA6" s="570"/>
      <c r="BB6" s="570"/>
      <c r="BC6" s="555"/>
      <c r="BD6" s="571"/>
      <c r="BE6" s="558"/>
      <c r="BF6" s="558"/>
      <c r="BG6" s="558"/>
      <c r="BH6" s="558"/>
      <c r="BI6" s="558"/>
      <c r="BJ6" s="558"/>
      <c r="BK6" s="558"/>
      <c r="BL6" s="558"/>
      <c r="BM6" s="558"/>
      <c r="BN6" s="558"/>
      <c r="BO6" s="558"/>
      <c r="BP6" s="558"/>
      <c r="BQ6" s="558"/>
      <c r="BR6" s="558"/>
      <c r="BS6" s="558"/>
      <c r="BT6" s="558"/>
      <c r="BU6" s="558"/>
      <c r="BV6" s="558"/>
      <c r="BW6" s="558"/>
      <c r="BX6" s="558"/>
      <c r="BY6" s="558"/>
      <c r="BZ6" s="558"/>
      <c r="CA6" s="558"/>
      <c r="CB6" s="558"/>
      <c r="CC6" s="558"/>
      <c r="CD6" s="558"/>
      <c r="CE6" s="558"/>
      <c r="CF6" s="558"/>
      <c r="CG6" s="558"/>
      <c r="CH6" s="573" t="s">
        <v>3228</v>
      </c>
      <c r="CI6" s="559" t="s">
        <v>656</v>
      </c>
      <c r="CJ6" s="570" t="s">
        <v>697</v>
      </c>
      <c r="CK6" s="570" t="s">
        <v>3224</v>
      </c>
      <c r="CL6" s="555" t="s">
        <v>659</v>
      </c>
      <c r="CM6" s="571" t="s">
        <v>660</v>
      </c>
      <c r="CN6" s="569" t="s">
        <v>661</v>
      </c>
      <c r="CO6" s="555" t="s">
        <v>662</v>
      </c>
      <c r="CP6" s="571" t="s">
        <v>3225</v>
      </c>
      <c r="CQ6" s="555" t="s">
        <v>664</v>
      </c>
      <c r="CR6" s="571" t="s">
        <v>3226</v>
      </c>
      <c r="CS6" s="555" t="s">
        <v>666</v>
      </c>
      <c r="CT6" s="572" t="s">
        <v>667</v>
      </c>
      <c r="CU6" s="572" t="s">
        <v>3227</v>
      </c>
      <c r="CV6" s="573" t="s">
        <v>3228</v>
      </c>
      <c r="CW6" s="558"/>
      <c r="CX6" s="558"/>
      <c r="CY6" s="558"/>
      <c r="CZ6" s="558"/>
      <c r="DA6" s="558"/>
      <c r="DB6" s="558"/>
      <c r="DC6" s="430"/>
      <c r="DD6" s="430"/>
      <c r="DE6" s="430"/>
      <c r="DF6" s="430"/>
      <c r="DG6" s="430"/>
      <c r="DH6" s="430"/>
      <c r="DI6" s="430"/>
      <c r="DJ6" s="430"/>
      <c r="DK6" s="430"/>
      <c r="DL6" s="430"/>
      <c r="DM6" s="430"/>
      <c r="DN6" s="430"/>
      <c r="DO6" s="430"/>
      <c r="DP6" s="430"/>
      <c r="DQ6" s="430"/>
      <c r="DR6" s="430"/>
      <c r="DS6" s="430"/>
      <c r="DT6" s="430"/>
      <c r="DU6" s="430"/>
      <c r="DV6" s="430"/>
      <c r="DW6" s="430"/>
      <c r="DX6" s="430"/>
      <c r="DY6" s="430"/>
      <c r="DZ6" s="430"/>
      <c r="EA6" s="430"/>
      <c r="EB6" s="430"/>
      <c r="EC6" s="430"/>
      <c r="ED6" s="430"/>
    </row>
    <row r="7" spans="1:143">
      <c r="A7" t="s">
        <v>3804</v>
      </c>
      <c r="B7" s="54" t="e">
        <f>VLOOKUP($B$24,昨年度計画書!$A:$BJ,COLUMN(昨年度計画書!A1)-COLUMN(昨年度計画書!$A$1)+1,FALSE)</f>
        <v>#N/A</v>
      </c>
      <c r="C7" s="54" t="e">
        <f>VLOOKUP($B$24,昨年度計画書!$A:$BJ,COLUMN(昨年度計画書!B1)-COLUMN(昨年度計画書!$A$1)+1,FALSE)</f>
        <v>#N/A</v>
      </c>
      <c r="D7" s="54" t="e">
        <f>VLOOKUP($B$24,昨年度計画書!$A:$BJ,COLUMN(昨年度計画書!C1)-COLUMN(昨年度計画書!$A$1)+1,FALSE)</f>
        <v>#N/A</v>
      </c>
      <c r="E7" s="54" t="e">
        <f>VLOOKUP($B$24,昨年度計画書!$A:$BJ,COLUMN(昨年度計画書!D1)-COLUMN(昨年度計画書!$A$1)+1,FALSE)</f>
        <v>#N/A</v>
      </c>
      <c r="F7" s="54" t="e">
        <f>VLOOKUP($B$24,昨年度計画書!$A:$BJ,COLUMN(昨年度計画書!E1)-COLUMN(昨年度計画書!$A$1)+1,FALSE)</f>
        <v>#N/A</v>
      </c>
      <c r="G7" s="54" t="e">
        <f>VLOOKUP($B$24,昨年度計画書!$A:$BJ,COLUMN(昨年度計画書!F1)-COLUMN(昨年度計画書!$A$1)+1,FALSE)</f>
        <v>#N/A</v>
      </c>
      <c r="H7" s="54" t="e">
        <f>VLOOKUP($B$24,昨年度計画書!$A:$BJ,COLUMN(昨年度計画書!G1)-COLUMN(昨年度計画書!$A$1)+1,FALSE)</f>
        <v>#N/A</v>
      </c>
      <c r="I7" s="54" t="e">
        <f>VLOOKUP($B$24,昨年度計画書!$A:$BJ,COLUMN(昨年度計画書!H1)-COLUMN(昨年度計画書!$A$1)+1,FALSE)</f>
        <v>#N/A</v>
      </c>
      <c r="J7" s="54" t="e">
        <f>VLOOKUP($B$24,昨年度計画書!$A:$BJ,COLUMN(昨年度計画書!I1)-COLUMN(昨年度計画書!$A$1)+1,FALSE)</f>
        <v>#N/A</v>
      </c>
      <c r="K7" s="54" t="e">
        <f>VLOOKUP($B$24,昨年度計画書!$A:$BJ,COLUMN(昨年度計画書!J1)-COLUMN(昨年度計画書!$A$1)+1,FALSE)</f>
        <v>#N/A</v>
      </c>
      <c r="L7" s="54" t="e">
        <f>VLOOKUP($B$24,昨年度計画書!$A:$BJ,COLUMN(昨年度計画書!K1)-COLUMN(昨年度計画書!$A$1)+1,FALSE)</f>
        <v>#N/A</v>
      </c>
      <c r="M7" s="54" t="e">
        <f>VLOOKUP($B$24,昨年度計画書!$A:$BJ,COLUMN(昨年度計画書!L1)-COLUMN(昨年度計画書!$A$1)+1,FALSE)</f>
        <v>#N/A</v>
      </c>
      <c r="N7" s="54" t="e">
        <f>VLOOKUP($B$24,昨年度計画書!$A:$BJ,COLUMN(昨年度計画書!M1)-COLUMN(昨年度計画書!$A$1)+1,FALSE)</f>
        <v>#N/A</v>
      </c>
      <c r="O7" s="54" t="e">
        <f>VLOOKUP($B$24,昨年度計画書!$A:$BJ,COLUMN(昨年度計画書!N1)-COLUMN(昨年度計画書!$A$1)+1,FALSE)</f>
        <v>#N/A</v>
      </c>
      <c r="P7" s="54" t="e">
        <f>VLOOKUP($B$24,昨年度計画書!$A:$BJ,COLUMN(昨年度計画書!O1)-COLUMN(昨年度計画書!$A$1)+1,FALSE)</f>
        <v>#N/A</v>
      </c>
      <c r="Q7" s="54" t="e">
        <f>VLOOKUP($B$24,昨年度計画書!$A:$BJ,COLUMN(昨年度計画書!P1)-COLUMN(昨年度計画書!$A$1)+1,FALSE)&amp;""</f>
        <v>#N/A</v>
      </c>
      <c r="R7" s="54" t="e">
        <f>VLOOKUP($B$24,昨年度計画書!$A:$BJ,COLUMN(昨年度計画書!Q1)-COLUMN(昨年度計画書!$A$1)+1,FALSE)&amp;""</f>
        <v>#N/A</v>
      </c>
      <c r="S7" s="54" t="e">
        <f>VLOOKUP($B$24,昨年度計画書!$A:$BJ,COLUMN(昨年度計画書!R1)-COLUMN(昨年度計画書!$A$1)+1,FALSE)&amp;""</f>
        <v>#N/A</v>
      </c>
      <c r="T7" s="54" t="e">
        <f>VLOOKUP($B$24,昨年度計画書!$A:$BJ,COLUMN(昨年度計画書!S1)-COLUMN(昨年度計画書!$A$1)+1,FALSE)&amp;""</f>
        <v>#N/A</v>
      </c>
      <c r="U7" t="e">
        <f t="shared" ref="U7:V7" si="0">X7</f>
        <v>#N/A</v>
      </c>
      <c r="V7" t="e">
        <f t="shared" si="0"/>
        <v>#N/A</v>
      </c>
      <c r="W7" s="54" t="e">
        <f>VLOOKUP($B$24,昨年度計画書!$A:$BJ,COLUMN(昨年度計画書!T1)-COLUMN(昨年度計画書!$A$1)+1,FALSE)</f>
        <v>#N/A</v>
      </c>
      <c r="X7" s="54" t="e">
        <f>VLOOKUP($B$24,昨年度計画書!$A:$BJ,COLUMN(昨年度計画書!U1)-COLUMN(昨年度計画書!$A$1)+1,FALSE)</f>
        <v>#N/A</v>
      </c>
      <c r="Y7" s="54" t="e">
        <f>VLOOKUP($B$24,昨年度計画書!$A:$BJ,COLUMN(昨年度計画書!V1)-COLUMN(昨年度計画書!$A$1)+1,FALSE)</f>
        <v>#N/A</v>
      </c>
      <c r="Z7" s="54" t="e">
        <f>VLOOKUP($B$24,昨年度計画書!$A:$BJ,COLUMN(昨年度計画書!W1)-COLUMN(昨年度計画書!$A$1)+1,FALSE)</f>
        <v>#N/A</v>
      </c>
      <c r="AA7" s="54" t="e">
        <f>Z7</f>
        <v>#N/A</v>
      </c>
      <c r="AB7" s="54" t="e">
        <f>VLOOKUP($B$24,昨年度計画書!$A:$BJ,COLUMN(昨年度計画書!X1)-COLUMN(昨年度計画書!$A$1)+1,FALSE)</f>
        <v>#N/A</v>
      </c>
      <c r="AC7" s="54" t="e">
        <f>VLOOKUP($B$24,昨年度計画書!$A:$BJ,COLUMN(昨年度計画書!Y1)-COLUMN(昨年度計画書!$A$1)+1,FALSE)</f>
        <v>#N/A</v>
      </c>
      <c r="AD7" s="54" t="e">
        <f>NA()</f>
        <v>#N/A</v>
      </c>
      <c r="AE7" s="54" t="e">
        <f>VLOOKUP($B$24,昨年度計画書!$A:$BJ,COLUMN(昨年度計画書!AA1)-COLUMN(昨年度計画書!$A$1)+1,FALSE)&amp;""</f>
        <v>#N/A</v>
      </c>
      <c r="AF7" s="54" t="e">
        <f>VLOOKUP($B$24,昨年度計画書!$A:$BJ,COLUMN(昨年度計画書!AB1)-COLUMN(昨年度計画書!$A$1)+1,FALSE)&amp;""</f>
        <v>#N/A</v>
      </c>
      <c r="AG7" s="54" t="e">
        <f>VLOOKUP($B$24,昨年度計画書!$A:$BJ,COLUMN(昨年度計画書!AC1)-COLUMN(昨年度計画書!$A$1)+1,FALSE)&amp;""</f>
        <v>#N/A</v>
      </c>
      <c r="AH7" s="54" t="e">
        <f>VLOOKUP($B$24,昨年度計画書!$A:$BJ,COLUMN(昨年度計画書!AD1)-COLUMN(昨年度計画書!$A$1)+1,FALSE)&amp;""</f>
        <v>#N/A</v>
      </c>
      <c r="AI7" s="54" t="e">
        <f>VLOOKUP($B$24,昨年度計画書!$A:$BJ,COLUMN(昨年度計画書!AE1)-COLUMN(昨年度計画書!$A$1)+1,FALSE)&amp;""</f>
        <v>#N/A</v>
      </c>
      <c r="AJ7" s="54" t="e">
        <f>VLOOKUP($B$24,昨年度計画書!$A:$BJ,COLUMN(昨年度計画書!AF1)-COLUMN(昨年度計画書!$A$1)+1,FALSE)&amp;""</f>
        <v>#N/A</v>
      </c>
      <c r="AK7" s="54" t="e">
        <f>VLOOKUP($B$24,昨年度計画書!$A:$BJ,COLUMN(昨年度計画書!AG1)-COLUMN(昨年度計画書!$A$1)+1,FALSE)&amp;""</f>
        <v>#N/A</v>
      </c>
      <c r="AL7" s="54" t="e">
        <f>VLOOKUP($B$24,昨年度計画書!$A:$BJ,COLUMN(昨年度計画書!AH1)-COLUMN(昨年度計画書!$A$1)+1,FALSE)&amp;""</f>
        <v>#N/A</v>
      </c>
      <c r="AM7" s="54" t="e">
        <f>VLOOKUP($B$24,昨年度計画書!$A:$BJ,COLUMN(昨年度計画書!AI223)-COLUMN(昨年度計画書!$A$1)+1,FALSE)</f>
        <v>#N/A</v>
      </c>
      <c r="AN7" s="54" t="e">
        <f>VLOOKUP($B$24,昨年度計画書!$A:$BJ,COLUMN(昨年度計画書!AJ223)-COLUMN(昨年度計画書!$A$1)+1,FALSE)</f>
        <v>#N/A</v>
      </c>
      <c r="AO7" s="54" t="e">
        <f>VLOOKUP($B$24,昨年度計画書!$A:$BJ,COLUMN(昨年度計画書!AK223)-COLUMN(昨年度計画書!$A$1)+1,FALSE)</f>
        <v>#N/A</v>
      </c>
      <c r="AP7" s="54" t="e">
        <f>IF(AQ7&lt;&gt;"",VLOOKUP($B$24,昨年度計画書!$A:$BJ,COLUMN(昨年度計画書!AL223)-COLUMN(昨年度計画書!$A$1)+1,FALSE),"")</f>
        <v>#N/A</v>
      </c>
      <c r="AQ7" s="54" t="e">
        <f>VLOOKUP($B$24,昨年度計画書!$A:$BJ,COLUMN(昨年度計画書!AM223)-COLUMN(昨年度計画書!$A$1)+1,FALSE)&amp;""</f>
        <v>#N/A</v>
      </c>
      <c r="AR7" s="54" t="e">
        <f>VLOOKUP($B$24,昨年度計画書!$A:$BJ,COLUMN(昨年度計画書!AN223)-COLUMN(昨年度計画書!$A$1)+1,FALSE)</f>
        <v>#N/A</v>
      </c>
      <c r="AS7" s="54" t="e">
        <f>VLOOKUP($B$24,昨年度計画書!$A:$BJ,COLUMN(昨年度計画書!AO223)-COLUMN(昨年度計画書!$A$1)+1,FALSE)</f>
        <v>#N/A</v>
      </c>
      <c r="AT7" s="54" t="e">
        <f>VLOOKUP($B$24,昨年度計画書!$A:$BJ,COLUMN(昨年度計画書!AP223)-COLUMN(昨年度計画書!$A$1)+1,FALSE)</f>
        <v>#N/A</v>
      </c>
      <c r="AU7" s="54" t="e">
        <f>VLOOKUP($B$24,昨年度計画書!$A:$BJ,COLUMN(昨年度計画書!AQ223)-COLUMN(昨年度計画書!$A$1)+1,FALSE)</f>
        <v>#N/A</v>
      </c>
      <c r="AV7" s="54" t="e">
        <f>VLOOKUP($B$24,昨年度計画書!$A:$BJ,COLUMN(昨年度計画書!AR223)-COLUMN(昨年度計画書!$A$1)+1,FALSE)</f>
        <v>#N/A</v>
      </c>
      <c r="AW7" s="54" t="e">
        <f>IF(AX7&lt;&gt;"",VLOOKUP($B$24,昨年度計画書!$A:$BJ,COLUMN(昨年度計画書!AS223)-COLUMN(昨年度計画書!$A$1)+1,FALSE),"")</f>
        <v>#N/A</v>
      </c>
      <c r="AX7" s="54" t="e">
        <f>VLOOKUP($B$24,昨年度計画書!$A:$BJ,COLUMN(昨年度計画書!AT223)-COLUMN(昨年度計画書!$A$1)+1,FALSE)</f>
        <v>#N/A</v>
      </c>
      <c r="AY7" s="54" t="e">
        <f>VLOOKUP($B$24,昨年度計画書!$A:$BJ,COLUMN(昨年度計画書!AU223)-COLUMN(昨年度計画書!$A$1)+1,FALSE)</f>
        <v>#N/A</v>
      </c>
      <c r="AZ7" s="172" t="e">
        <f>NA()</f>
        <v>#N/A</v>
      </c>
      <c r="BA7" s="172" t="e">
        <f>NA()</f>
        <v>#N/A</v>
      </c>
      <c r="BB7" s="172" t="e">
        <f>NA()</f>
        <v>#N/A</v>
      </c>
      <c r="BC7" s="172" t="e">
        <f>NA()</f>
        <v>#N/A</v>
      </c>
      <c r="BD7" s="172" t="e">
        <f>NA()</f>
        <v>#N/A</v>
      </c>
      <c r="BE7" s="172"/>
      <c r="BF7" t="e">
        <f>NA()</f>
        <v>#N/A</v>
      </c>
      <c r="BG7" t="e">
        <f>NA()</f>
        <v>#N/A</v>
      </c>
      <c r="BH7" t="e">
        <f>NA()</f>
        <v>#N/A</v>
      </c>
      <c r="BI7" t="e">
        <f>NA()</f>
        <v>#N/A</v>
      </c>
      <c r="BJ7" t="e">
        <f>NA()</f>
        <v>#N/A</v>
      </c>
      <c r="BK7" t="e">
        <f>NA()</f>
        <v>#N/A</v>
      </c>
      <c r="BL7" t="e">
        <f>NA()</f>
        <v>#N/A</v>
      </c>
      <c r="BM7" t="e">
        <f>NA()</f>
        <v>#N/A</v>
      </c>
      <c r="BN7" t="e">
        <f>NA()</f>
        <v>#N/A</v>
      </c>
      <c r="BO7" t="e">
        <f>NA()</f>
        <v>#N/A</v>
      </c>
      <c r="BP7" t="e">
        <f>NA()</f>
        <v>#N/A</v>
      </c>
      <c r="BQ7" t="e">
        <f>NA()</f>
        <v>#N/A</v>
      </c>
      <c r="BR7" t="e">
        <f>NA()</f>
        <v>#N/A</v>
      </c>
      <c r="BS7" t="e">
        <f>NA()</f>
        <v>#N/A</v>
      </c>
      <c r="BT7" t="e">
        <f>NA()</f>
        <v>#N/A</v>
      </c>
      <c r="BU7" t="e">
        <f>NA()</f>
        <v>#N/A</v>
      </c>
      <c r="BV7" t="e">
        <f>NA()</f>
        <v>#N/A</v>
      </c>
      <c r="BW7" t="e">
        <f>NA()</f>
        <v>#N/A</v>
      </c>
      <c r="BX7" t="e">
        <f>NA()</f>
        <v>#N/A</v>
      </c>
      <c r="BY7" t="e">
        <f>NA()</f>
        <v>#N/A</v>
      </c>
      <c r="BZ7" t="e">
        <f>NA()</f>
        <v>#N/A</v>
      </c>
      <c r="CA7" t="e">
        <f>NA()</f>
        <v>#N/A</v>
      </c>
      <c r="CB7" t="e">
        <f>NA()</f>
        <v>#N/A</v>
      </c>
      <c r="CC7" t="e">
        <f>NA()</f>
        <v>#N/A</v>
      </c>
      <c r="CD7" s="172" t="e">
        <f>NA()</f>
        <v>#N/A</v>
      </c>
      <c r="CE7" s="172" t="e">
        <f>NA()</f>
        <v>#N/A</v>
      </c>
      <c r="CF7" s="172" t="e">
        <f>NA()</f>
        <v>#N/A</v>
      </c>
      <c r="CG7" s="172" t="e">
        <f>NA()</f>
        <v>#N/A</v>
      </c>
      <c r="CH7" s="172" t="e">
        <f>VLOOKUP($B$24,昨年度計画書!$A:$BJ,COLUMN(昨年度計画書!AV1)-COLUMN(昨年度計画書!$A$1)+1,FALSE)&amp;""</f>
        <v>#N/A</v>
      </c>
      <c r="CI7" t="e">
        <f>VLOOKUP($B$24,昨年度計画書!$A:$BJ,COLUMN(昨年度計画書!AW1)-COLUMN(昨年度計画書!$A$1)+1,FALSE)</f>
        <v>#N/A</v>
      </c>
      <c r="CJ7" t="e">
        <f>IF(OR($S7="3号"),VLOOKUP($B$24,昨年度計画書!$A:$BJ,COLUMN(昨年度計画書!AX1)-COLUMN(昨年度計画書!$A$1)+1,FALSE),"")</f>
        <v>#N/A</v>
      </c>
      <c r="CK7" t="e">
        <f>IF(OR($S7="3号"),VLOOKUP($B$24,昨年度計画書!$A:$BJ,COLUMN(昨年度計画書!AY1)-COLUMN(昨年度計画書!$A$1)+1,FALSE),"")</f>
        <v>#N/A</v>
      </c>
      <c r="CL7" t="e">
        <f>IF(OR($S7="3号"),IF(CM7&lt;&gt;"",VLOOKUP($B$24,昨年度計画書!$A:$BJ,COLUMN(昨年度計画書!AZ1)-COLUMN(昨年度計画書!$A$1)+1,FALSE),""),"")</f>
        <v>#N/A</v>
      </c>
      <c r="CM7" t="e">
        <f>VLOOKUP($B$24,昨年度計画書!$A:$BJ,COLUMN(昨年度計画書!BA1)-COLUMN(昨年度計画書!$A$1)+1,FALSE)&amp;""</f>
        <v>#N/A</v>
      </c>
      <c r="CN7" t="e">
        <f>VLOOKUP($B$24,昨年度計画書!$A:$BJ,COLUMN(昨年度計画書!BB1)-COLUMN(昨年度計画書!$A$1)+1,FALSE)</f>
        <v>#N/A</v>
      </c>
      <c r="CO7" t="e">
        <f>IF(OR($S7="3号"),VLOOKUP($B$24,昨年度計画書!$A:$BJ,COLUMN(昨年度計画書!BC1)-COLUMN(昨年度計画書!$A$1)+1,FALSE),"")</f>
        <v>#N/A</v>
      </c>
      <c r="CP7" t="e">
        <f>IF(OR($S7="3号"),VLOOKUP($B$24,昨年度計画書!$A:$BJ,COLUMN(昨年度計画書!BD1)-COLUMN(昨年度計画書!$A$1)+1,FALSE),"")</f>
        <v>#N/A</v>
      </c>
      <c r="CQ7" t="e">
        <f>IF(OR($S7="3号"),VLOOKUP($B$24,昨年度計画書!$A:$BJ,COLUMN(昨年度計画書!BE1)-COLUMN(昨年度計画書!$A$1)+1,FALSE),"")</f>
        <v>#N/A</v>
      </c>
      <c r="CR7" t="e">
        <f>IF(OR($S7="3号"),VLOOKUP($B$24,昨年度計画書!$A:$BJ,COLUMN(昨年度計画書!BF1)-COLUMN(昨年度計画書!$A$1)+1,FALSE),"")</f>
        <v>#N/A</v>
      </c>
      <c r="CS7" t="e">
        <f>IF(OR($S7="3号"),IF(CT7&lt;&gt;"",VLOOKUP($B$24,昨年度計画書!$A:$BJ,COLUMN(昨年度計画書!BG1)-COLUMN(昨年度計画書!$A$1)+1,FALSE),""),"")</f>
        <v>#N/A</v>
      </c>
      <c r="CT7" t="e">
        <f>VLOOKUP($B$24,昨年度計画書!$A:$BJ,COLUMN(昨年度計画書!BH1)-COLUMN(昨年度計画書!$A$1)+1,FALSE)&amp;""</f>
        <v>#N/A</v>
      </c>
      <c r="CU7" t="e">
        <f>IF(OR($S7="3号"),VLOOKUP($B$24,昨年度計画書!$A:$BJ,COLUMN(昨年度計画書!BI1)-COLUMN(昨年度計画書!$A$1)+1,FALSE),"")</f>
        <v>#N/A</v>
      </c>
      <c r="CV7" t="e">
        <f>VLOOKUP($B$24,昨年度計画書!$A:$BJ,COLUMN(昨年度計画書!BJ1)-COLUMN(昨年度計画書!$A$1)+1,FALSE)&amp;""</f>
        <v>#N/A</v>
      </c>
      <c r="CW7" s="172" t="e">
        <f>NA()</f>
        <v>#N/A</v>
      </c>
      <c r="CX7" s="172" t="e">
        <f>NA()</f>
        <v>#N/A</v>
      </c>
      <c r="CY7" s="172" t="e">
        <f>NA()</f>
        <v>#N/A</v>
      </c>
      <c r="CZ7" s="172" t="e">
        <f>NA()</f>
        <v>#N/A</v>
      </c>
      <c r="DA7" s="172" t="e">
        <f>NA()</f>
        <v>#N/A</v>
      </c>
      <c r="DB7" s="172"/>
      <c r="DC7" t="e">
        <f>NA()</f>
        <v>#N/A</v>
      </c>
      <c r="DD7" t="e">
        <f>NA()</f>
        <v>#N/A</v>
      </c>
      <c r="DE7" t="e">
        <f>NA()</f>
        <v>#N/A</v>
      </c>
      <c r="DF7" t="e">
        <f>NA()</f>
        <v>#N/A</v>
      </c>
      <c r="DG7" t="e">
        <f>NA()</f>
        <v>#N/A</v>
      </c>
      <c r="DH7" t="e">
        <f>NA()</f>
        <v>#N/A</v>
      </c>
      <c r="DI7" t="e">
        <f>NA()</f>
        <v>#N/A</v>
      </c>
      <c r="DJ7" t="e">
        <f>NA()</f>
        <v>#N/A</v>
      </c>
      <c r="DK7" t="e">
        <f>NA()</f>
        <v>#N/A</v>
      </c>
      <c r="DL7" t="e">
        <f>NA()</f>
        <v>#N/A</v>
      </c>
      <c r="DM7" t="e">
        <f>NA()</f>
        <v>#N/A</v>
      </c>
      <c r="DN7" t="e">
        <f>NA()</f>
        <v>#N/A</v>
      </c>
      <c r="DO7" t="e">
        <f>NA()</f>
        <v>#N/A</v>
      </c>
      <c r="DP7" t="e">
        <f>NA()</f>
        <v>#N/A</v>
      </c>
      <c r="DQ7" t="e">
        <f>NA()</f>
        <v>#N/A</v>
      </c>
      <c r="DR7" t="e">
        <f>NA()</f>
        <v>#N/A</v>
      </c>
      <c r="DS7" t="e">
        <f>NA()</f>
        <v>#N/A</v>
      </c>
      <c r="DT7" t="e">
        <f>NA()</f>
        <v>#N/A</v>
      </c>
      <c r="DU7" t="e">
        <f>NA()</f>
        <v>#N/A</v>
      </c>
      <c r="DV7" t="e">
        <f>NA()</f>
        <v>#N/A</v>
      </c>
      <c r="DW7" t="e">
        <f>NA()</f>
        <v>#N/A</v>
      </c>
      <c r="DX7" t="e">
        <f>NA()</f>
        <v>#N/A</v>
      </c>
      <c r="DY7" t="e">
        <f>NA()</f>
        <v>#N/A</v>
      </c>
      <c r="DZ7" t="e">
        <f>NA()</f>
        <v>#N/A</v>
      </c>
      <c r="EA7" t="e">
        <f>NA()</f>
        <v>#N/A</v>
      </c>
      <c r="EB7" t="e">
        <f>NA()</f>
        <v>#N/A</v>
      </c>
      <c r="EC7" t="e">
        <f>NA()</f>
        <v>#N/A</v>
      </c>
      <c r="ED7" t="e">
        <f>NA()</f>
        <v>#N/A</v>
      </c>
    </row>
    <row r="9" spans="1:143" ht="45">
      <c r="W9" s="1028" t="s">
        <v>3222</v>
      </c>
      <c r="X9" s="1029" t="s">
        <v>642</v>
      </c>
      <c r="Y9" s="1029" t="s">
        <v>643</v>
      </c>
      <c r="Z9" s="1030" t="s">
        <v>644</v>
      </c>
      <c r="AA9" s="1202"/>
      <c r="AZ9" s="1031" t="s">
        <v>656</v>
      </c>
      <c r="BA9" s="1032" t="s">
        <v>657</v>
      </c>
      <c r="BB9" s="1032" t="s">
        <v>658</v>
      </c>
      <c r="BC9" s="1033" t="s">
        <v>659</v>
      </c>
      <c r="BD9" s="1034" t="s">
        <v>660</v>
      </c>
      <c r="BE9" s="1021" t="s">
        <v>6413</v>
      </c>
      <c r="BF9" s="1004">
        <v>1</v>
      </c>
      <c r="BG9" s="1004">
        <v>1</v>
      </c>
      <c r="BH9" s="1004">
        <v>1</v>
      </c>
      <c r="BI9" s="1004">
        <v>1</v>
      </c>
      <c r="BJ9" s="1004">
        <v>1</v>
      </c>
      <c r="BK9" s="1004">
        <v>1</v>
      </c>
      <c r="BL9" s="1004">
        <v>1</v>
      </c>
      <c r="BM9" s="1004">
        <v>1</v>
      </c>
      <c r="BN9" s="1004">
        <v>2</v>
      </c>
      <c r="BO9" s="1004">
        <v>2</v>
      </c>
      <c r="BP9" s="1004">
        <v>2</v>
      </c>
      <c r="BQ9" s="1004">
        <v>2</v>
      </c>
      <c r="BR9" s="1004">
        <v>2</v>
      </c>
      <c r="BS9" s="1004">
        <v>2</v>
      </c>
      <c r="BT9" s="1004">
        <v>2</v>
      </c>
      <c r="BU9" s="1004">
        <v>2</v>
      </c>
      <c r="BV9" s="1004">
        <v>3</v>
      </c>
      <c r="BW9" s="1004">
        <v>3</v>
      </c>
      <c r="BX9" s="1004">
        <v>3</v>
      </c>
      <c r="BY9" s="1004">
        <v>3</v>
      </c>
      <c r="BZ9" s="1004">
        <v>3</v>
      </c>
      <c r="CA9" s="1004">
        <v>3</v>
      </c>
      <c r="CB9" s="1004">
        <v>3</v>
      </c>
      <c r="CC9" s="1004">
        <v>3</v>
      </c>
      <c r="CI9" t="s">
        <v>6313</v>
      </c>
      <c r="CW9" s="1004">
        <v>3</v>
      </c>
      <c r="CX9" s="1004">
        <v>3</v>
      </c>
      <c r="CY9" s="1004">
        <v>3</v>
      </c>
      <c r="CZ9" s="1004">
        <v>3</v>
      </c>
      <c r="DA9" s="1004">
        <v>3</v>
      </c>
      <c r="DB9" s="1021" t="s">
        <v>6413</v>
      </c>
      <c r="DC9" s="1004">
        <v>1</v>
      </c>
      <c r="DD9" s="1004">
        <v>1</v>
      </c>
      <c r="DE9" s="1004">
        <v>1</v>
      </c>
      <c r="DF9" s="1004">
        <v>1</v>
      </c>
      <c r="DG9" s="1004">
        <v>1</v>
      </c>
      <c r="DH9" s="1004">
        <v>1</v>
      </c>
      <c r="DI9" s="1004">
        <v>1</v>
      </c>
      <c r="DJ9" s="1004">
        <v>1</v>
      </c>
      <c r="DK9" s="1004">
        <v>2</v>
      </c>
      <c r="DL9" s="1004">
        <v>2</v>
      </c>
      <c r="DM9" s="1004">
        <v>2</v>
      </c>
      <c r="DN9" s="1004">
        <v>2</v>
      </c>
      <c r="DO9" s="1004">
        <v>2</v>
      </c>
      <c r="DP9" s="1004">
        <v>2</v>
      </c>
      <c r="DQ9" s="1004">
        <v>2</v>
      </c>
      <c r="DR9" s="1004">
        <v>2</v>
      </c>
      <c r="DS9" s="1004">
        <v>3</v>
      </c>
      <c r="DT9" s="1004">
        <v>3</v>
      </c>
      <c r="DU9" s="1004">
        <v>3</v>
      </c>
      <c r="DV9" s="1004">
        <v>3</v>
      </c>
      <c r="DW9" s="1004">
        <v>3</v>
      </c>
      <c r="DX9" s="1004">
        <v>3</v>
      </c>
      <c r="DY9" s="1004">
        <v>3</v>
      </c>
      <c r="DZ9" s="1004">
        <v>3</v>
      </c>
    </row>
    <row r="10" spans="1:143">
      <c r="A10" t="s">
        <v>6188</v>
      </c>
      <c r="B10" s="1027" t="e">
        <f>NA()</f>
        <v>#N/A</v>
      </c>
      <c r="C10" s="1027" t="e">
        <f>NA()</f>
        <v>#N/A</v>
      </c>
      <c r="D10" s="1027" t="e">
        <f>NA()</f>
        <v>#N/A</v>
      </c>
      <c r="E10" s="1027" t="e">
        <f>NA()</f>
        <v>#N/A</v>
      </c>
      <c r="F10" s="1027" t="e">
        <f>NA()</f>
        <v>#N/A</v>
      </c>
      <c r="G10" s="1027" t="e">
        <f>NA()</f>
        <v>#N/A</v>
      </c>
      <c r="H10" s="1027" t="e">
        <f>NA()</f>
        <v>#N/A</v>
      </c>
      <c r="I10" s="1027" t="e">
        <f>NA()</f>
        <v>#N/A</v>
      </c>
      <c r="J10" s="1027" t="e">
        <f>NA()</f>
        <v>#N/A</v>
      </c>
      <c r="K10" s="1027" t="e">
        <f>NA()</f>
        <v>#N/A</v>
      </c>
      <c r="L10" s="1027" t="e">
        <f>NA()</f>
        <v>#N/A</v>
      </c>
      <c r="M10" s="1027" t="e">
        <f>NA()</f>
        <v>#N/A</v>
      </c>
      <c r="N10" s="1027" t="e">
        <f>NA()</f>
        <v>#N/A</v>
      </c>
      <c r="O10" s="1027" t="e">
        <f>NA()</f>
        <v>#N/A</v>
      </c>
      <c r="P10" s="1027" t="e">
        <f>NA()</f>
        <v>#N/A</v>
      </c>
      <c r="Q10" s="1027" t="e">
        <f>NA()</f>
        <v>#N/A</v>
      </c>
      <c r="R10" s="1027" t="e">
        <f>NA()</f>
        <v>#N/A</v>
      </c>
      <c r="S10" s="1027" t="e">
        <f>NA()</f>
        <v>#N/A</v>
      </c>
      <c r="T10" s="1027" t="e">
        <f>NA()</f>
        <v>#N/A</v>
      </c>
      <c r="U10" s="1027" t="e">
        <f>NA()</f>
        <v>#N/A</v>
      </c>
      <c r="V10" s="1027" t="e">
        <f>NA()</f>
        <v>#N/A</v>
      </c>
      <c r="W10" s="1035" t="str">
        <f ca="1">'使用量_1,2'!J112</f>
        <v/>
      </c>
      <c r="X10" s="54" t="str">
        <f>'使用量_1,2'!H18</f>
        <v/>
      </c>
      <c r="Y10" s="54" t="str">
        <f>'使用量_1,2'!H19</f>
        <v/>
      </c>
      <c r="Z10" s="54">
        <f>使用量_3!X43</f>
        <v>0</v>
      </c>
      <c r="AA10" s="1027" t="e">
        <f>NA()</f>
        <v>#N/A</v>
      </c>
      <c r="AB10" s="1027" t="e">
        <f>NA()</f>
        <v>#N/A</v>
      </c>
      <c r="AC10" s="1027" t="e">
        <f>NA()</f>
        <v>#N/A</v>
      </c>
      <c r="AD10" s="1027" t="e">
        <f>NA()</f>
        <v>#N/A</v>
      </c>
      <c r="AE10" s="1027" t="e">
        <f>NA()</f>
        <v>#N/A</v>
      </c>
      <c r="AF10" s="1027" t="e">
        <f>NA()</f>
        <v>#N/A</v>
      </c>
      <c r="AG10" s="1027" t="e">
        <f>NA()</f>
        <v>#N/A</v>
      </c>
      <c r="AH10" s="1027" t="e">
        <f>NA()</f>
        <v>#N/A</v>
      </c>
      <c r="AI10" s="1027" t="e">
        <f>NA()</f>
        <v>#N/A</v>
      </c>
      <c r="AJ10" s="1027" t="e">
        <f>NA()</f>
        <v>#N/A</v>
      </c>
      <c r="AK10" s="1027" t="e">
        <f>NA()</f>
        <v>#N/A</v>
      </c>
      <c r="AL10" s="1027" t="e">
        <f>NA()</f>
        <v>#N/A</v>
      </c>
      <c r="AM10" s="1027" t="e">
        <f>NA()</f>
        <v>#N/A</v>
      </c>
      <c r="AN10" s="1027" t="e">
        <f>NA()</f>
        <v>#N/A</v>
      </c>
      <c r="AO10" s="1027" t="e">
        <f>NA()</f>
        <v>#N/A</v>
      </c>
      <c r="AP10" s="1027" t="e">
        <f>NA()</f>
        <v>#N/A</v>
      </c>
      <c r="AQ10" s="1027" t="e">
        <f>NA()</f>
        <v>#N/A</v>
      </c>
      <c r="AR10" s="1027" t="e">
        <f>NA()</f>
        <v>#N/A</v>
      </c>
      <c r="AS10" s="1027" t="e">
        <f>NA()</f>
        <v>#N/A</v>
      </c>
      <c r="AT10" s="1027" t="e">
        <f>NA()</f>
        <v>#N/A</v>
      </c>
      <c r="AU10" s="1027" t="e">
        <f>NA()</f>
        <v>#N/A</v>
      </c>
      <c r="AV10" s="1027" t="e">
        <f>NA()</f>
        <v>#N/A</v>
      </c>
      <c r="AW10" s="1027" t="e">
        <f>NA()</f>
        <v>#N/A</v>
      </c>
      <c r="AX10" s="1027" t="e">
        <f>NA()</f>
        <v>#N/A</v>
      </c>
      <c r="AY10" s="1027" t="e">
        <f>NA()</f>
        <v>#N/A</v>
      </c>
      <c r="AZ10" s="54">
        <f>$A$1-1</f>
        <v>2022</v>
      </c>
      <c r="BA10" s="54" t="str">
        <f ca="1">'使用量_1,2'!$J$113</f>
        <v/>
      </c>
      <c r="BB10" s="1035" t="str">
        <f ca="1">'使用量_1,2'!$J$114</f>
        <v/>
      </c>
      <c r="BC10" s="54" t="str">
        <f>IF('使用量_1,2'!$I$24=2,'使用量_1,2'!$J$118,"")</f>
        <v/>
      </c>
      <c r="BD10" s="54" t="str">
        <f>IF('使用量_1,2'!$I$24=2,'使用量_1,2'!$J$117,"")&amp;""</f>
        <v/>
      </c>
      <c r="BE10" s="1325" t="str">
        <f>'使用量_1,2'!J129</f>
        <v/>
      </c>
      <c r="BF10" s="54" t="str">
        <f>IF($G$1&lt;BF9,"",IF($G$1=BF9,$A$1-1,NA()))</f>
        <v/>
      </c>
      <c r="BG10" s="54" t="str">
        <f>IF($G$1&lt;BG9,"",IF($G$1=BG9,'使用量_1,2'!$J$113,NA()))</f>
        <v/>
      </c>
      <c r="BH10" s="54" t="str">
        <f>IF($G$1&lt;BH9,"",NA())</f>
        <v/>
      </c>
      <c r="BI10" s="54" t="str">
        <f>IF($G$1&lt;BI9,"",IF($G$1=BI9,'使用量_1,2'!$J$114,NA()))</f>
        <v/>
      </c>
      <c r="BJ10" s="54" t="str">
        <f>IF($G$1&lt;BJ9,"",NA())</f>
        <v/>
      </c>
      <c r="BK10" s="54" t="str">
        <f>IF($G$1&lt;BK9,"",IF($G$1=BK9,IF('使用量_1,2'!$I$24=2,'使用量_1,2'!$J$118,""),NA()))</f>
        <v/>
      </c>
      <c r="BL10" s="54" t="str">
        <f>IF($G$1&lt;BL9,"",IF($G$1=BL9,IF('使用量_1,2'!$I$24=2,'使用量_1,2'!$J$117,""),NA()))</f>
        <v/>
      </c>
      <c r="BM10" s="54" t="str">
        <f>IF($G$1&lt;BM9,"",IF($G$1=BM9,IF('使用量_1,2'!$I$24=1,"",IF('使用量_1,2'!$I$24=2,'使用量_1,2'!$J$123,'使用量_1,2'!$J$124)),NA()))</f>
        <v/>
      </c>
      <c r="BN10" s="54" t="str">
        <f>IF($G$1&lt;BN9,"",IF($G$1=BN9,$A$1-1,NA()))</f>
        <v/>
      </c>
      <c r="BO10" s="54" t="str">
        <f>IF($G$1&lt;BN9,"",IF($G$1=BO9,'使用量_1,2'!$J$113,NA()))</f>
        <v/>
      </c>
      <c r="BP10" s="54" t="str">
        <f>IF($G$1&lt;BN9,"",NA())</f>
        <v/>
      </c>
      <c r="BQ10" s="54" t="str">
        <f>IF($G$1&lt;BN9,"",IF($G$1=BQ9,'使用量_1,2'!$J$114,NA()))</f>
        <v/>
      </c>
      <c r="BR10" s="54" t="str">
        <f>IF($G$1&lt;BN9,"",NA())</f>
        <v/>
      </c>
      <c r="BS10" s="54" t="str">
        <f>IF($G$1&lt;BS9,"",IF($G$1=BS9,IF('使用量_1,2'!$I$24=2,'使用量_1,2'!$J$118,""),NA()))</f>
        <v/>
      </c>
      <c r="BT10" s="54" t="str">
        <f>IF($G$1&lt;BT9,"",IF($G$1=BT9,IF('使用量_1,2'!$I$24=2,'使用量_1,2'!$J$117,""),NA()))</f>
        <v/>
      </c>
      <c r="BU10" s="54" t="str">
        <f>IF($G$1&lt;BU9,"",IF($G$1=BU9,IF('使用量_1,2'!$I$24=1,"",IF('使用量_1,2'!$I$24=2,'使用量_1,2'!$J$123,'使用量_1,2'!$J$124)),NA()))</f>
        <v/>
      </c>
      <c r="BV10" s="54" t="str">
        <f>IF($G$1&lt;BV9,"",IF($G$1=BV9,$A$1-1,NA()))</f>
        <v/>
      </c>
      <c r="BW10" s="54" t="str">
        <f>IF($G$1&lt;BV9,"",IF($G$1=BW9,'使用量_1,2'!$J$113,NA()))</f>
        <v/>
      </c>
      <c r="BX10" s="54" t="str">
        <f>IF($G$1&lt;BV9,"",NA())</f>
        <v/>
      </c>
      <c r="BY10" s="54" t="str">
        <f>IF($G$1&lt;BV9,"",IF($G$1=BY9,'使用量_1,2'!$J$114,NA()))</f>
        <v/>
      </c>
      <c r="BZ10" s="54" t="str">
        <f>IF($G$1&lt;BV9,"",NA())</f>
        <v/>
      </c>
      <c r="CA10" s="54" t="str">
        <f>IF($G$1&lt;CA9,"",IF($G$1=CA9,IF('使用量_1,2'!$I$24=2,'使用量_1,2'!$J$118,""),NA()))</f>
        <v/>
      </c>
      <c r="CB10" s="54" t="str">
        <f>IF($G$1&lt;CB9,"",IF($G$1=CB9,IF('使用量_1,2'!$I$24=2,'使用量_1,2'!$J$117,""),NA()))</f>
        <v/>
      </c>
      <c r="CC10" s="54" t="str">
        <f>IF($G$1&lt;CC9,"",IF($G$1=CC9,IF('使用量_1,2'!$I$24=1,"",IF('使用量_1,2'!$I$24=2,'使用量_1,2'!$J$123,'使用量_1,2'!$J$124)),NA()))</f>
        <v/>
      </c>
      <c r="CD10" s="1027" t="e">
        <f>NA()</f>
        <v>#N/A</v>
      </c>
      <c r="CE10" s="1027" t="e">
        <f>NA()</f>
        <v>#N/A</v>
      </c>
      <c r="CF10" s="1027" t="e">
        <f>NA()</f>
        <v>#N/A</v>
      </c>
      <c r="CG10" s="1027" t="e">
        <f>NA()</f>
        <v>#N/A</v>
      </c>
      <c r="CH10" s="1027" t="e">
        <f>NA()</f>
        <v>#N/A</v>
      </c>
      <c r="CI10" s="1027" t="e">
        <f>NA()</f>
        <v>#N/A</v>
      </c>
      <c r="CJ10" s="1027" t="e">
        <f>NA()</f>
        <v>#N/A</v>
      </c>
      <c r="CK10" s="1027" t="e">
        <f>NA()</f>
        <v>#N/A</v>
      </c>
      <c r="CL10" s="1027" t="e">
        <f>NA()</f>
        <v>#N/A</v>
      </c>
      <c r="CM10" s="1027" t="e">
        <f>NA()</f>
        <v>#N/A</v>
      </c>
      <c r="CN10" s="1027" t="e">
        <f>NA()</f>
        <v>#N/A</v>
      </c>
      <c r="CO10" s="1027" t="e">
        <f>NA()</f>
        <v>#N/A</v>
      </c>
      <c r="CP10" s="1027" t="e">
        <f>NA()</f>
        <v>#N/A</v>
      </c>
      <c r="CQ10" s="1027" t="e">
        <f>NA()</f>
        <v>#N/A</v>
      </c>
      <c r="CR10" s="1027" t="e">
        <f>NA()</f>
        <v>#N/A</v>
      </c>
      <c r="CS10" s="1027" t="e">
        <f>NA()</f>
        <v>#N/A</v>
      </c>
      <c r="CT10" s="1027" t="e">
        <f>NA()</f>
        <v>#N/A</v>
      </c>
      <c r="CU10" s="1027" t="e">
        <f>NA()</f>
        <v>#N/A</v>
      </c>
      <c r="CV10" s="1027" t="e">
        <f>NA()</f>
        <v>#N/A</v>
      </c>
      <c r="CW10" s="54" t="e">
        <f>IF($G$1=CW9,$A$1-1,NA())</f>
        <v>#N/A</v>
      </c>
      <c r="CX10" s="54" t="e">
        <f>IF($G$1=CX9,使用量_3!$F$98,NA())</f>
        <v>#N/A</v>
      </c>
      <c r="CY10" s="54" t="e">
        <f>IF($G$1=CY9,使用量_3!$J$98,NA())</f>
        <v>#N/A</v>
      </c>
      <c r="CZ10" s="54" t="e">
        <f>IF($G$1=CZ9,使用量_3!U98,NA())</f>
        <v>#N/A</v>
      </c>
      <c r="DA10" s="54" t="e">
        <f>IF($G$1=DA9,IF(使用量_3!S98="",使用量_3!O98,使用量_3!S98),NA())</f>
        <v>#N/A</v>
      </c>
      <c r="DB10" s="1325" t="str">
        <f>IF(使用量_3!$I$35=3,使用量_3!$AC$115,"")</f>
        <v/>
      </c>
      <c r="DC10" s="54" t="str">
        <f>IF($G$1&lt;DC9,"",IF($G$1=DC9,$A$1-1,NA()))</f>
        <v/>
      </c>
      <c r="DD10" s="54" t="str">
        <f>IF($G$1&lt;DD9,"",IF($G$1=DD9,使用量_3!$F$98,NA()))</f>
        <v/>
      </c>
      <c r="DE10" s="54" t="str">
        <f>IF($G$1&lt;DE9,"",NA())</f>
        <v/>
      </c>
      <c r="DF10" s="54" t="str">
        <f>IF($G$1&lt;DF9,"",IF($G$1=DF9,使用量_3!$J$98,NA()))</f>
        <v/>
      </c>
      <c r="DG10" s="54" t="str">
        <f>IF($G$1&lt;DG9,"",NA())</f>
        <v/>
      </c>
      <c r="DH10" s="54" t="str">
        <f>IF($G$1&lt;DH9,"",IF($G$1=DH9,IF(使用量_3!$I$35=2,使用量_3!$U$98,""),NA()))</f>
        <v/>
      </c>
      <c r="DI10" s="54" t="str">
        <f>IF($G$1&lt;DI9,"",IF($G$1=DI9,IF(使用量_3!$I$35=2,IF(使用量_3!$S$98="",使用量_3!$O$98,使用量_3!$S$98),NA()),""))</f>
        <v/>
      </c>
      <c r="DJ10" s="54" t="str">
        <f>IF($G$1&lt;DI9,"",IF($G$1=DI9,IF(使用量_3!$I$35=1,"",IF(使用量_3!$I$35=2,使用量_3!$R$115,使用量_3!$T$115)),NA()))</f>
        <v/>
      </c>
      <c r="DK10" s="54" t="str">
        <f>IF($G$1&lt;DK9,"",IF($G$1=DK9,$A$1-1,NA()))</f>
        <v/>
      </c>
      <c r="DL10" s="54" t="str">
        <f>IF($G$1&lt;DL9,"",IF($G$1=DL9,使用量_3!$F$98,NA()))</f>
        <v/>
      </c>
      <c r="DM10" s="54" t="str">
        <f>IF($G$1&lt;DM9,"",NA())</f>
        <v/>
      </c>
      <c r="DN10" s="54" t="str">
        <f>IF($G$1&lt;DN9,"",IF($G$1=DN9,使用量_3!$J$98,NA()))</f>
        <v/>
      </c>
      <c r="DO10" s="54" t="str">
        <f>IF($G$1&lt;DO9,"",NA())</f>
        <v/>
      </c>
      <c r="DP10" s="54" t="str">
        <f>IF($G$1&lt;DP9,"",IF($G$1=DP9,IF(使用量_3!$I$35=2,使用量_3!$U$98,""),NA()))</f>
        <v/>
      </c>
      <c r="DQ10" s="54" t="str">
        <f>IF($G$1&lt;DQ9,"",IF($G$1=DQ9,IF(使用量_3!$I$35=2,IF(使用量_3!$S$98="",使用量_3!$O$98,使用量_3!$S$98),NA()),""))</f>
        <v/>
      </c>
      <c r="DR10" s="54" t="str">
        <f>IF($G$1&lt;DQ9,"",IF($G$1=DQ9,IF(使用量_3!$I$35=1,"",IF(使用量_3!$I$35=2,使用量_3!$R$115,使用量_3!$T$115)),NA()))</f>
        <v/>
      </c>
      <c r="DS10" s="54" t="str">
        <f>IF($G$1&lt;DS9,"",IF($G$1=DS9,$A$1-1,NA()))</f>
        <v/>
      </c>
      <c r="DT10" s="54" t="str">
        <f>IF($G$1&lt;DT9,"",IF($G$1=DT9,使用量_3!$F$98,NA()))</f>
        <v/>
      </c>
      <c r="DU10" s="54" t="str">
        <f>IF($G$1&lt;DU9,"",NA())</f>
        <v/>
      </c>
      <c r="DV10" s="54" t="str">
        <f>IF($G$1&lt;DV9,"",IF($G$1=DV9,使用量_3!$J$98,NA()))</f>
        <v/>
      </c>
      <c r="DW10" s="54" t="str">
        <f>IF($G$1&lt;DW9,"",NA())</f>
        <v/>
      </c>
      <c r="DX10" s="54" t="str">
        <f>IF($G$1&lt;DX9,"",IF($G$1=DX9,IF(使用量_3!$I$35=2,使用量_3!$U$98,""),NA()))</f>
        <v/>
      </c>
      <c r="DY10" s="54" t="str">
        <f>IF($G$1&lt;DY9,"",IF($G$1=DY9,IF(使用量_3!$I$35=2,IF(使用量_3!$S$98="",使用量_3!$O$98,使用量_3!$S$98),NA()),""))</f>
        <v/>
      </c>
      <c r="DZ10" s="54" t="str">
        <f>IF($G$1&lt;DY9,"",IF($G$1=DY9,IF(使用量_3!$I$35=1,"",IF(使用量_3!$I$35=2,使用量_3!$R$115,使用量_3!$T$115)),NA()))</f>
        <v/>
      </c>
      <c r="EA10" s="54" t="e">
        <f>NA()</f>
        <v>#N/A</v>
      </c>
      <c r="EB10" s="54" t="e">
        <f>NA()</f>
        <v>#N/A</v>
      </c>
      <c r="EC10" s="54" t="e">
        <f>NA()</f>
        <v>#N/A</v>
      </c>
      <c r="ED10" s="54" t="e">
        <f>NA()</f>
        <v>#N/A</v>
      </c>
    </row>
    <row r="11" spans="1:143" ht="14.25" thickBot="1"/>
    <row r="12" spans="1:143" ht="14.25" thickBot="1">
      <c r="U12" t="s">
        <v>6401</v>
      </c>
      <c r="W12" t="s">
        <v>6402</v>
      </c>
      <c r="AM12" s="1022" t="s">
        <v>6311</v>
      </c>
      <c r="AN12" s="1023"/>
      <c r="AO12" s="1023"/>
      <c r="AP12" s="1023"/>
      <c r="AQ12" s="1023"/>
      <c r="AR12" s="1023"/>
      <c r="AS12" s="1023"/>
      <c r="AT12" s="1023"/>
      <c r="AU12" s="1023"/>
      <c r="AV12" s="1023"/>
      <c r="AW12" s="1023"/>
      <c r="AX12" s="1023"/>
      <c r="AY12" s="1024"/>
      <c r="AZ12" s="1022" t="s">
        <v>6312</v>
      </c>
      <c r="BA12" s="1023"/>
      <c r="BB12" s="1023"/>
      <c r="BC12" s="1023"/>
      <c r="BD12" s="1023"/>
      <c r="BE12" s="1024"/>
      <c r="BF12" t="s">
        <v>6186</v>
      </c>
      <c r="BN12" t="s">
        <v>6186</v>
      </c>
      <c r="BV12" t="s">
        <v>6186</v>
      </c>
      <c r="CI12" s="1022" t="s">
        <v>6313</v>
      </c>
      <c r="CJ12" s="1023"/>
      <c r="CK12" s="1023"/>
      <c r="CL12" s="1023"/>
      <c r="CM12" s="1023"/>
      <c r="CN12" s="1023"/>
      <c r="CO12" s="1023"/>
      <c r="CP12" s="1023"/>
      <c r="CQ12" s="1023"/>
      <c r="CR12" s="1023"/>
      <c r="CS12" s="1023"/>
      <c r="CT12" s="1023"/>
      <c r="CU12" s="1023"/>
      <c r="CV12" s="1024"/>
      <c r="CW12" s="1022" t="s">
        <v>6314</v>
      </c>
      <c r="CX12" s="1023"/>
      <c r="CY12" s="1023"/>
      <c r="CZ12" s="1023"/>
      <c r="DA12" s="1024"/>
      <c r="DB12" s="1024"/>
      <c r="DC12" t="s">
        <v>640</v>
      </c>
      <c r="DK12" t="s">
        <v>640</v>
      </c>
      <c r="DS12" t="s">
        <v>640</v>
      </c>
    </row>
    <row r="13" spans="1:143" ht="51.75">
      <c r="A13" t="s">
        <v>3807</v>
      </c>
      <c r="B13" s="527" t="s">
        <v>625</v>
      </c>
      <c r="C13" s="528" t="s">
        <v>626</v>
      </c>
      <c r="D13" s="529" t="s">
        <v>627</v>
      </c>
      <c r="E13" s="528" t="s">
        <v>628</v>
      </c>
      <c r="F13" s="530" t="s">
        <v>3217</v>
      </c>
      <c r="G13" s="531" t="s">
        <v>629</v>
      </c>
      <c r="H13" s="532" t="s">
        <v>630</v>
      </c>
      <c r="I13" s="533" t="s">
        <v>132</v>
      </c>
      <c r="J13" s="529" t="s">
        <v>631</v>
      </c>
      <c r="K13" s="532" t="s">
        <v>632</v>
      </c>
      <c r="L13" s="534" t="s">
        <v>633</v>
      </c>
      <c r="M13" s="529" t="s">
        <v>634</v>
      </c>
      <c r="N13" s="535" t="s">
        <v>635</v>
      </c>
      <c r="O13" s="536" t="s">
        <v>636</v>
      </c>
      <c r="P13" s="535" t="s">
        <v>637</v>
      </c>
      <c r="Q13" s="536" t="s">
        <v>638</v>
      </c>
      <c r="R13" s="529" t="s">
        <v>639</v>
      </c>
      <c r="S13" s="529" t="s">
        <v>640</v>
      </c>
      <c r="T13" s="535" t="s">
        <v>641</v>
      </c>
      <c r="U13" s="538" t="s">
        <v>642</v>
      </c>
      <c r="V13" s="538" t="s">
        <v>643</v>
      </c>
      <c r="W13" s="537" t="s">
        <v>3218</v>
      </c>
      <c r="X13" s="538" t="s">
        <v>642</v>
      </c>
      <c r="Y13" s="538" t="s">
        <v>643</v>
      </c>
      <c r="Z13" s="539" t="s">
        <v>644</v>
      </c>
      <c r="AA13" s="539" t="s">
        <v>6395</v>
      </c>
      <c r="AB13" s="534" t="s">
        <v>645</v>
      </c>
      <c r="AC13" s="532" t="s">
        <v>646</v>
      </c>
      <c r="AD13" s="540" t="s">
        <v>647</v>
      </c>
      <c r="AE13" s="534" t="s">
        <v>648</v>
      </c>
      <c r="AF13" s="532" t="s">
        <v>649</v>
      </c>
      <c r="AG13" s="541" t="s">
        <v>650</v>
      </c>
      <c r="AH13" s="529" t="s">
        <v>651</v>
      </c>
      <c r="AI13" s="529" t="s">
        <v>652</v>
      </c>
      <c r="AJ13" s="532" t="s">
        <v>653</v>
      </c>
      <c r="AK13" s="541" t="s">
        <v>654</v>
      </c>
      <c r="AL13" s="532" t="s">
        <v>655</v>
      </c>
      <c r="AM13" s="1015" t="s">
        <v>656</v>
      </c>
      <c r="AN13" s="1016" t="s">
        <v>657</v>
      </c>
      <c r="AO13" s="1016" t="s">
        <v>658</v>
      </c>
      <c r="AP13" s="1017" t="s">
        <v>659</v>
      </c>
      <c r="AQ13" s="1018" t="s">
        <v>660</v>
      </c>
      <c r="AR13" s="1019" t="s">
        <v>661</v>
      </c>
      <c r="AS13" s="1017" t="s">
        <v>662</v>
      </c>
      <c r="AT13" s="1018" t="s">
        <v>663</v>
      </c>
      <c r="AU13" s="1017" t="s">
        <v>664</v>
      </c>
      <c r="AV13" s="1018" t="s">
        <v>665</v>
      </c>
      <c r="AW13" s="1017" t="s">
        <v>666</v>
      </c>
      <c r="AX13" s="1020" t="s">
        <v>667</v>
      </c>
      <c r="AY13" s="1021" t="s">
        <v>668</v>
      </c>
      <c r="AZ13" s="1015" t="s">
        <v>656</v>
      </c>
      <c r="BA13" s="1016" t="s">
        <v>657</v>
      </c>
      <c r="BB13" s="1016" t="s">
        <v>658</v>
      </c>
      <c r="BC13" s="1017" t="s">
        <v>659</v>
      </c>
      <c r="BD13" s="1018" t="s">
        <v>660</v>
      </c>
      <c r="BE13" s="1021" t="s">
        <v>6413</v>
      </c>
      <c r="BF13" s="541" t="s">
        <v>669</v>
      </c>
      <c r="BG13" s="532" t="s">
        <v>670</v>
      </c>
      <c r="BH13" s="543" t="s">
        <v>671</v>
      </c>
      <c r="BI13" s="532" t="s">
        <v>672</v>
      </c>
      <c r="BJ13" s="543" t="s">
        <v>673</v>
      </c>
      <c r="BK13" s="532" t="s">
        <v>674</v>
      </c>
      <c r="BL13" s="544" t="s">
        <v>675</v>
      </c>
      <c r="BM13" s="545" t="s">
        <v>676</v>
      </c>
      <c r="BN13" s="541" t="s">
        <v>677</v>
      </c>
      <c r="BO13" s="532" t="s">
        <v>678</v>
      </c>
      <c r="BP13" s="543" t="s">
        <v>679</v>
      </c>
      <c r="BQ13" s="532" t="s">
        <v>680</v>
      </c>
      <c r="BR13" s="543" t="s">
        <v>681</v>
      </c>
      <c r="BS13" s="532" t="s">
        <v>682</v>
      </c>
      <c r="BT13" s="544" t="s">
        <v>683</v>
      </c>
      <c r="BU13" s="545" t="s">
        <v>684</v>
      </c>
      <c r="BV13" s="541" t="s">
        <v>685</v>
      </c>
      <c r="BW13" s="532" t="s">
        <v>686</v>
      </c>
      <c r="BX13" s="543" t="s">
        <v>687</v>
      </c>
      <c r="BY13" s="532" t="s">
        <v>688</v>
      </c>
      <c r="BZ13" s="543" t="s">
        <v>689</v>
      </c>
      <c r="CA13" s="532" t="s">
        <v>690</v>
      </c>
      <c r="CB13" s="544" t="s">
        <v>691</v>
      </c>
      <c r="CC13" s="544" t="s">
        <v>692</v>
      </c>
      <c r="CD13" s="546" t="s">
        <v>693</v>
      </c>
      <c r="CE13" s="547" t="s">
        <v>694</v>
      </c>
      <c r="CF13" s="548" t="s">
        <v>695</v>
      </c>
      <c r="CG13" s="547" t="s">
        <v>696</v>
      </c>
      <c r="CH13" s="573" t="s">
        <v>3228</v>
      </c>
      <c r="CI13" s="1036" t="s">
        <v>656</v>
      </c>
      <c r="CJ13" s="1016" t="s">
        <v>697</v>
      </c>
      <c r="CK13" s="1016" t="s">
        <v>658</v>
      </c>
      <c r="CL13" s="1017" t="s">
        <v>659</v>
      </c>
      <c r="CM13" s="1018" t="s">
        <v>660</v>
      </c>
      <c r="CN13" s="1019" t="s">
        <v>661</v>
      </c>
      <c r="CO13" s="1017" t="s">
        <v>662</v>
      </c>
      <c r="CP13" s="1018" t="s">
        <v>663</v>
      </c>
      <c r="CQ13" s="1017" t="s">
        <v>664</v>
      </c>
      <c r="CR13" s="1018" t="s">
        <v>665</v>
      </c>
      <c r="CS13" s="1017" t="s">
        <v>666</v>
      </c>
      <c r="CT13" s="1020" t="s">
        <v>667</v>
      </c>
      <c r="CU13" s="1021" t="s">
        <v>668</v>
      </c>
      <c r="CV13" s="1037" t="s">
        <v>3228</v>
      </c>
      <c r="CW13" s="1036" t="s">
        <v>656</v>
      </c>
      <c r="CX13" s="1016" t="s">
        <v>697</v>
      </c>
      <c r="CY13" s="1016" t="s">
        <v>658</v>
      </c>
      <c r="CZ13" s="1017" t="s">
        <v>659</v>
      </c>
      <c r="DA13" s="1018" t="s">
        <v>660</v>
      </c>
      <c r="DB13" s="1021" t="s">
        <v>6413</v>
      </c>
      <c r="DC13" s="541" t="s">
        <v>669</v>
      </c>
      <c r="DD13" s="532" t="s">
        <v>670</v>
      </c>
      <c r="DE13" s="543" t="s">
        <v>671</v>
      </c>
      <c r="DF13" s="532" t="s">
        <v>672</v>
      </c>
      <c r="DG13" s="543" t="s">
        <v>673</v>
      </c>
      <c r="DH13" s="532" t="s">
        <v>674</v>
      </c>
      <c r="DI13" s="544" t="s">
        <v>675</v>
      </c>
      <c r="DJ13" s="545" t="s">
        <v>676</v>
      </c>
      <c r="DK13" s="541" t="s">
        <v>677</v>
      </c>
      <c r="DL13" s="532" t="s">
        <v>678</v>
      </c>
      <c r="DM13" s="543" t="s">
        <v>679</v>
      </c>
      <c r="DN13" s="532" t="s">
        <v>680</v>
      </c>
      <c r="DO13" s="543" t="s">
        <v>681</v>
      </c>
      <c r="DP13" s="532" t="s">
        <v>682</v>
      </c>
      <c r="DQ13" s="544" t="s">
        <v>683</v>
      </c>
      <c r="DR13" s="545" t="s">
        <v>684</v>
      </c>
      <c r="DS13" s="541" t="s">
        <v>685</v>
      </c>
      <c r="DT13" s="532" t="s">
        <v>686</v>
      </c>
      <c r="DU13" s="543" t="s">
        <v>687</v>
      </c>
      <c r="DV13" s="532" t="s">
        <v>688</v>
      </c>
      <c r="DW13" s="543" t="s">
        <v>689</v>
      </c>
      <c r="DX13" s="532" t="s">
        <v>690</v>
      </c>
      <c r="DY13" s="544" t="s">
        <v>691</v>
      </c>
      <c r="DZ13" s="544" t="s">
        <v>692</v>
      </c>
      <c r="EA13" s="546" t="s">
        <v>693</v>
      </c>
      <c r="EB13" s="547" t="s">
        <v>694</v>
      </c>
      <c r="EC13" s="548" t="s">
        <v>695</v>
      </c>
      <c r="ED13" s="1009" t="s">
        <v>696</v>
      </c>
      <c r="EE13" s="1010" t="s">
        <v>6297</v>
      </c>
      <c r="EF13" s="1010" t="s">
        <v>6298</v>
      </c>
      <c r="EG13" s="1010" t="s">
        <v>6299</v>
      </c>
      <c r="EH13" s="1010" t="s">
        <v>6300</v>
      </c>
      <c r="EI13" s="1010" t="s">
        <v>6301</v>
      </c>
      <c r="EJ13" s="1010" t="s">
        <v>6302</v>
      </c>
      <c r="EK13" s="1011" t="s">
        <v>6303</v>
      </c>
      <c r="EL13" s="1012" t="s">
        <v>6304</v>
      </c>
      <c r="EM13" s="1012" t="s">
        <v>6305</v>
      </c>
    </row>
    <row r="14" spans="1:143" s="909" customFormat="1" ht="34.15" customHeight="1">
      <c r="A14" s="1150" t="s">
        <v>6343</v>
      </c>
      <c r="B14" s="1026" t="str">
        <f t="shared" ref="B14:AE14" si="1">IF(NOT(ISNA(B10)),B10,IF(ISNA(B7),IF(NOT(ISNA(B4)),B4,"新規"),B7))</f>
        <v>新規</v>
      </c>
      <c r="C14" s="1026" t="str">
        <f t="shared" si="1"/>
        <v>新規</v>
      </c>
      <c r="D14" s="1026">
        <f>IF(NOT(ISNA(D10)),D10,IF(ISNA(D7),IF(NOT(ISNA(D4)),D4,A1),D7))</f>
        <v>2023</v>
      </c>
      <c r="E14" s="1026" t="str">
        <f>IF(NOT(ISNA(E10)),E10,IF(ISNA(E7),IF(NOT(ISNA(E4)),E4,"新規"),E7))</f>
        <v>新規</v>
      </c>
      <c r="F14" s="1026" t="str">
        <f t="shared" si="1"/>
        <v>新規</v>
      </c>
      <c r="G14" s="1026" t="str">
        <f t="shared" si="1"/>
        <v>新規</v>
      </c>
      <c r="H14" s="1026" t="str">
        <f t="shared" si="1"/>
        <v>新規</v>
      </c>
      <c r="I14" s="1013" t="str">
        <f t="shared" ref="I14:Q14" si="2">IF(NOT(ISNA(I10)),I10,IF(ISNA(I7),IF(NOT(ISNA(I4)),I4,""),I7))</f>
        <v/>
      </c>
      <c r="J14" s="1013" t="str">
        <f t="shared" si="2"/>
        <v/>
      </c>
      <c r="K14" s="1013" t="str">
        <f t="shared" si="2"/>
        <v/>
      </c>
      <c r="L14" s="1013" t="str">
        <f t="shared" si="2"/>
        <v/>
      </c>
      <c r="M14" s="1013" t="str">
        <f t="shared" si="2"/>
        <v/>
      </c>
      <c r="N14" s="1013" t="str">
        <f t="shared" si="2"/>
        <v/>
      </c>
      <c r="O14" s="1013" t="str">
        <f t="shared" si="2"/>
        <v/>
      </c>
      <c r="P14" s="1013" t="str">
        <f t="shared" si="2"/>
        <v/>
      </c>
      <c r="Q14" s="1014" t="str">
        <f t="shared" si="2"/>
        <v/>
      </c>
      <c r="R14" s="1014" t="str">
        <f t="shared" ref="R14:T14" si="3">IF(NOT(ISNA(R10)),R10,IF(ISNA(R7),IF(NOT(ISNA(R4)),R4,""),R7))</f>
        <v/>
      </c>
      <c r="S14" s="1014" t="str">
        <f t="shared" si="3"/>
        <v/>
      </c>
      <c r="T14" s="1014" t="str">
        <f t="shared" si="3"/>
        <v/>
      </c>
      <c r="U14" s="1013" t="str">
        <f>IF(NOT(ISNA(U10)),U10,IF(ISNA(U7),IF(NOT(ISNA(U4)),U4,""),U7))</f>
        <v/>
      </c>
      <c r="V14" s="1013" t="str">
        <f>IF(NOT(ISNA(V10)),V10,IF(ISNA(V7),IF(NOT(ISNA(V4)),V4,""),V7))</f>
        <v/>
      </c>
      <c r="W14" s="1013" t="str">
        <f>IF(OR($Q$14="1号", $R$14="2号"),W10,"")</f>
        <v/>
      </c>
      <c r="X14" s="1013" t="str">
        <f t="shared" ref="X14:Y14" si="4">IF(OR($Q$14="1号", $R$14="2号"),X10,"")</f>
        <v/>
      </c>
      <c r="Y14" s="1013" t="str">
        <f t="shared" si="4"/>
        <v/>
      </c>
      <c r="Z14" s="1013" t="str">
        <f>IF( $S$14="3号",Z10,"")</f>
        <v/>
      </c>
      <c r="AA14" s="1013" t="str">
        <f>IF(NOT(ISNA(AA10)),AA10,IF(ISNA(AA7),IF(NOT(ISNA(AA4)),AA4,""),AA7))</f>
        <v/>
      </c>
      <c r="AB14" s="1013">
        <f>IF(NOT(ISNA(AB10)),AB10,IF(ISNA(AB7),IF(NOT(ISNA(AB4)),AB4,A1),AB7))</f>
        <v>2023</v>
      </c>
      <c r="AC14" s="1013">
        <f>IF(NOT(ISNA(AC10)),AC10,IF(ISNA(AC7),IF(NOT(ISNA(AC4)),AC4,AB14+2),AC7))</f>
        <v>2025</v>
      </c>
      <c r="AD14" s="1013" t="str">
        <f t="shared" si="1"/>
        <v>新規</v>
      </c>
      <c r="AE14" s="1014" t="str">
        <f t="shared" si="1"/>
        <v>新規</v>
      </c>
      <c r="AF14" s="1013" t="str">
        <f t="shared" ref="AF14:AL14" si="5">IF(NOT(ISNA(AF10)),AF10,IF(ISNA(AF7),IF(NOT(ISNA(AF4)),AF4,""),AF7))</f>
        <v/>
      </c>
      <c r="AG14" s="1014" t="str">
        <f t="shared" si="5"/>
        <v/>
      </c>
      <c r="AH14" s="1013" t="str">
        <f t="shared" si="5"/>
        <v/>
      </c>
      <c r="AI14" s="1013" t="str">
        <f t="shared" si="5"/>
        <v/>
      </c>
      <c r="AJ14" s="1013" t="str">
        <f t="shared" si="5"/>
        <v/>
      </c>
      <c r="AK14" s="1014" t="str">
        <f t="shared" si="5"/>
        <v/>
      </c>
      <c r="AL14" s="1013" t="str">
        <f t="shared" si="5"/>
        <v/>
      </c>
      <c r="AM14" s="1026" t="str">
        <f t="shared" ref="AM14:AY14" si="6">IF(NOT(ISNA(AM10)),AM10,IF(ISNA(AM7),IF(NOT(ISNA(AM4)),AM4,"新規"),AM7))</f>
        <v>新規</v>
      </c>
      <c r="AN14" s="1014" t="str">
        <f t="shared" si="6"/>
        <v>新規</v>
      </c>
      <c r="AO14" s="1014" t="str">
        <f t="shared" si="6"/>
        <v>新規</v>
      </c>
      <c r="AP14" s="1014" t="str">
        <f t="shared" si="6"/>
        <v>新規</v>
      </c>
      <c r="AQ14" s="1014" t="str">
        <f t="shared" si="6"/>
        <v>新規</v>
      </c>
      <c r="AR14" s="1026" t="str">
        <f t="shared" si="6"/>
        <v>新規</v>
      </c>
      <c r="AS14" s="1014" t="str">
        <f t="shared" si="6"/>
        <v>新規</v>
      </c>
      <c r="AT14" s="1026" t="str">
        <f t="shared" si="6"/>
        <v>新規</v>
      </c>
      <c r="AU14" s="1014" t="str">
        <f t="shared" si="6"/>
        <v>新規</v>
      </c>
      <c r="AV14" s="1026" t="str">
        <f t="shared" si="6"/>
        <v>新規</v>
      </c>
      <c r="AW14" s="1014" t="str">
        <f t="shared" si="6"/>
        <v>新規</v>
      </c>
      <c r="AX14" s="1026" t="str">
        <f t="shared" si="6"/>
        <v>新規</v>
      </c>
      <c r="AY14" s="1014" t="str">
        <f t="shared" si="6"/>
        <v>新規</v>
      </c>
      <c r="AZ14" s="1026">
        <f>AZ10</f>
        <v>2022</v>
      </c>
      <c r="BA14" s="1014" t="str">
        <f t="shared" ref="BA14:BD14" ca="1" si="7">BA10</f>
        <v/>
      </c>
      <c r="BB14" s="1014" t="str">
        <f t="shared" ca="1" si="7"/>
        <v/>
      </c>
      <c r="BC14" s="1014" t="str">
        <f t="shared" si="7"/>
        <v/>
      </c>
      <c r="BD14" s="1014" t="str">
        <f t="shared" si="7"/>
        <v/>
      </c>
      <c r="BE14" s="1014" t="str">
        <f>BE10</f>
        <v/>
      </c>
      <c r="BF14" s="1026" t="str">
        <f t="shared" ref="BF14:CI14" si="8">IF(NOT(ISNA(BF10)),BF10,IF(ISNA(BF7),IF(NOT(ISNA(BF4)),BF4,"新規"),BF7))</f>
        <v/>
      </c>
      <c r="BG14" s="1014" t="str">
        <f t="shared" si="8"/>
        <v/>
      </c>
      <c r="BH14" s="1026" t="str">
        <f t="shared" si="8"/>
        <v/>
      </c>
      <c r="BI14" s="1014" t="str">
        <f t="shared" si="8"/>
        <v/>
      </c>
      <c r="BJ14" s="1026" t="str">
        <f t="shared" si="8"/>
        <v/>
      </c>
      <c r="BK14" s="1014" t="str">
        <f t="shared" si="8"/>
        <v/>
      </c>
      <c r="BL14" s="1026" t="str">
        <f t="shared" si="8"/>
        <v/>
      </c>
      <c r="BM14" s="1014" t="str">
        <f t="shared" si="8"/>
        <v/>
      </c>
      <c r="BN14" s="1026" t="str">
        <f t="shared" si="8"/>
        <v/>
      </c>
      <c r="BO14" s="1014" t="str">
        <f t="shared" si="8"/>
        <v/>
      </c>
      <c r="BP14" s="1026" t="str">
        <f t="shared" si="8"/>
        <v/>
      </c>
      <c r="BQ14" s="1014" t="str">
        <f t="shared" si="8"/>
        <v/>
      </c>
      <c r="BR14" s="1026" t="str">
        <f t="shared" si="8"/>
        <v/>
      </c>
      <c r="BS14" s="1014" t="str">
        <f t="shared" si="8"/>
        <v/>
      </c>
      <c r="BT14" s="1026" t="str">
        <f t="shared" si="8"/>
        <v/>
      </c>
      <c r="BU14" s="1014" t="str">
        <f t="shared" si="8"/>
        <v/>
      </c>
      <c r="BV14" s="1026" t="str">
        <f t="shared" si="8"/>
        <v/>
      </c>
      <c r="BW14" s="1014" t="str">
        <f t="shared" si="8"/>
        <v/>
      </c>
      <c r="BX14" s="1026" t="str">
        <f t="shared" si="8"/>
        <v/>
      </c>
      <c r="BY14" s="1014" t="str">
        <f t="shared" si="8"/>
        <v/>
      </c>
      <c r="BZ14" s="1026" t="str">
        <f t="shared" si="8"/>
        <v/>
      </c>
      <c r="CA14" s="1014" t="str">
        <f t="shared" si="8"/>
        <v/>
      </c>
      <c r="CB14" s="1026" t="str">
        <f t="shared" si="8"/>
        <v/>
      </c>
      <c r="CC14" s="1014" t="str">
        <f t="shared" si="8"/>
        <v/>
      </c>
      <c r="CD14" s="1026" t="str">
        <f t="shared" si="8"/>
        <v>新規</v>
      </c>
      <c r="CE14" s="1026" t="str">
        <f t="shared" si="8"/>
        <v>新規</v>
      </c>
      <c r="CF14" s="1026" t="str">
        <f t="shared" si="8"/>
        <v>新規</v>
      </c>
      <c r="CG14" s="1026" t="str">
        <f t="shared" si="8"/>
        <v>新規</v>
      </c>
      <c r="CH14" s="1026" t="str">
        <f t="shared" si="8"/>
        <v>新規</v>
      </c>
      <c r="CI14" s="1026" t="str">
        <f t="shared" si="8"/>
        <v>新規</v>
      </c>
      <c r="CJ14" s="1014" t="str">
        <f t="shared" ref="CJ14:CM14" si="9">IF(NOT(ISNA(CJ10)),CJ10,IF(ISNA(CJ7),IF(NOT(ISNA(CJ4)),CJ4,"新規"),CJ7))</f>
        <v>新規</v>
      </c>
      <c r="CK14" s="1014" t="str">
        <f t="shared" si="9"/>
        <v>新規</v>
      </c>
      <c r="CL14" s="1014" t="str">
        <f t="shared" si="9"/>
        <v>新規</v>
      </c>
      <c r="CM14" s="1014" t="str">
        <f t="shared" si="9"/>
        <v>新規</v>
      </c>
      <c r="CN14" s="1026" t="str">
        <f t="shared" ref="CN14:CV14" si="10">IF(NOT(ISNA(CN10)),CN10,IF(ISNA(CN7),IF(NOT(ISNA(CN4)),CN4,"新規"),CN7))</f>
        <v>新規</v>
      </c>
      <c r="CO14" s="1014" t="str">
        <f t="shared" si="10"/>
        <v>新規</v>
      </c>
      <c r="CP14" s="1026" t="str">
        <f t="shared" si="10"/>
        <v>新規</v>
      </c>
      <c r="CQ14" s="1014" t="str">
        <f t="shared" si="10"/>
        <v>新規</v>
      </c>
      <c r="CR14" s="1026" t="str">
        <f t="shared" si="10"/>
        <v>新規</v>
      </c>
      <c r="CS14" s="1014" t="str">
        <f t="shared" si="10"/>
        <v>新規</v>
      </c>
      <c r="CT14" s="1026" t="str">
        <f t="shared" si="10"/>
        <v>新規</v>
      </c>
      <c r="CU14" s="1014" t="str">
        <f t="shared" si="10"/>
        <v>新規</v>
      </c>
      <c r="CV14" s="1014" t="str">
        <f t="shared" si="10"/>
        <v>新規</v>
      </c>
      <c r="CW14" s="1014" t="str">
        <f>IF(NOT(ISNA(CW10)),CW10,IF(ISNA(CW7),IF(NOT(ISNA(CW4)),CW4,""),CW7))</f>
        <v/>
      </c>
      <c r="CX14" s="1014" t="str">
        <f t="shared" ref="CX14:DA14" si="11">IF(NOT(ISNA(CX10)),CX10,IF(ISNA(CX7),IF(NOT(ISNA(CX4)),CX4,""),CX7))</f>
        <v/>
      </c>
      <c r="CY14" s="1014" t="str">
        <f t="shared" si="11"/>
        <v/>
      </c>
      <c r="CZ14" s="1014" t="str">
        <f>IF(NOT(ISNA(CZ10)),CZ10,IF(ISNA(CZ7),IF(NOT(ISNA(CZ4)),CZ4,""),CZ7))&amp;""</f>
        <v/>
      </c>
      <c r="DA14" s="1014" t="str">
        <f t="shared" si="11"/>
        <v/>
      </c>
      <c r="DB14" s="1014" t="str">
        <f>DB10</f>
        <v/>
      </c>
      <c r="DC14" s="1026" t="str">
        <f t="shared" ref="DC14:ED14" si="12">IF(NOT(ISNA(DC10)),DC10,IF(ISNA(DC7),IF(NOT(ISNA(DC4)),DC4,"新規"),DC7))</f>
        <v/>
      </c>
      <c r="DD14" s="1014" t="str">
        <f t="shared" si="12"/>
        <v/>
      </c>
      <c r="DE14" s="1026" t="str">
        <f t="shared" si="12"/>
        <v/>
      </c>
      <c r="DF14" s="1014" t="str">
        <f t="shared" si="12"/>
        <v/>
      </c>
      <c r="DG14" s="1026" t="str">
        <f t="shared" si="12"/>
        <v/>
      </c>
      <c r="DH14" s="1014" t="str">
        <f t="shared" si="12"/>
        <v/>
      </c>
      <c r="DI14" s="1026" t="str">
        <f t="shared" si="12"/>
        <v/>
      </c>
      <c r="DJ14" s="1014" t="str">
        <f t="shared" si="12"/>
        <v/>
      </c>
      <c r="DK14" s="1026" t="str">
        <f t="shared" si="12"/>
        <v/>
      </c>
      <c r="DL14" s="1014" t="str">
        <f t="shared" si="12"/>
        <v/>
      </c>
      <c r="DM14" s="1026" t="str">
        <f t="shared" si="12"/>
        <v/>
      </c>
      <c r="DN14" s="1014" t="str">
        <f t="shared" si="12"/>
        <v/>
      </c>
      <c r="DO14" s="1026" t="str">
        <f t="shared" si="12"/>
        <v/>
      </c>
      <c r="DP14" s="1014" t="str">
        <f t="shared" si="12"/>
        <v/>
      </c>
      <c r="DQ14" s="1026" t="str">
        <f t="shared" si="12"/>
        <v/>
      </c>
      <c r="DR14" s="1014" t="str">
        <f t="shared" si="12"/>
        <v/>
      </c>
      <c r="DS14" s="1026" t="str">
        <f t="shared" si="12"/>
        <v/>
      </c>
      <c r="DT14" s="1014" t="str">
        <f t="shared" si="12"/>
        <v/>
      </c>
      <c r="DU14" s="1026" t="str">
        <f t="shared" si="12"/>
        <v/>
      </c>
      <c r="DV14" s="1014" t="str">
        <f t="shared" si="12"/>
        <v/>
      </c>
      <c r="DW14" s="1026" t="str">
        <f t="shared" si="12"/>
        <v/>
      </c>
      <c r="DX14" s="1014" t="str">
        <f t="shared" si="12"/>
        <v/>
      </c>
      <c r="DY14" s="1026" t="str">
        <f t="shared" si="12"/>
        <v/>
      </c>
      <c r="DZ14" s="1014" t="str">
        <f t="shared" si="12"/>
        <v/>
      </c>
      <c r="EA14" s="1026" t="str">
        <f t="shared" si="12"/>
        <v>新規</v>
      </c>
      <c r="EB14" s="1026" t="str">
        <f t="shared" si="12"/>
        <v>新規</v>
      </c>
      <c r="EC14" s="1026" t="str">
        <f t="shared" si="12"/>
        <v>新規</v>
      </c>
      <c r="ED14" s="1026" t="str">
        <f t="shared" si="12"/>
        <v>新規</v>
      </c>
      <c r="EE14" s="1013" t="b">
        <f>AND(Q14="1号",NOT(T14="任意"))</f>
        <v>0</v>
      </c>
      <c r="EF14" s="1013" t="b">
        <f>AND(R14="2号",NOT(T14="任意"))</f>
        <v>0</v>
      </c>
      <c r="EG14" s="1013" t="b">
        <f>IF($B$14="205",TRUE,AND(S14="3号",NOT(T14="任意")))</f>
        <v>0</v>
      </c>
      <c r="EH14" s="1013" t="b">
        <f>T14="任意"</f>
        <v>0</v>
      </c>
      <c r="EI14" s="1013" t="b">
        <f>AND(T14="任意",OR(Q14="1号",R14="2号"))</f>
        <v>0</v>
      </c>
      <c r="EJ14" s="1013" t="b">
        <f>IF($B$14="205",FALSE,AND(T14="任意",S14="3号"))</f>
        <v>0</v>
      </c>
      <c r="EK14" s="1013" t="b">
        <f>AE14="有"</f>
        <v>0</v>
      </c>
      <c r="EL14" s="1013" t="b">
        <f>AG14="有"</f>
        <v>0</v>
      </c>
      <c r="EM14" s="1013" t="b">
        <f>AK14="有"</f>
        <v>0</v>
      </c>
    </row>
    <row r="15" spans="1:143" s="521" customFormat="1" ht="31.15" customHeight="1">
      <c r="A15" s="521" t="s">
        <v>6308</v>
      </c>
      <c r="F15" s="521" t="str">
        <f>報1!M2</f>
        <v>新規</v>
      </c>
      <c r="I15" s="521" t="str">
        <f>報1!I7</f>
        <v/>
      </c>
      <c r="J15" s="521" t="str">
        <f>報1!$I$8</f>
        <v/>
      </c>
      <c r="K15" s="521" t="str">
        <f>報1!$I$9</f>
        <v/>
      </c>
      <c r="L15" s="521" t="str">
        <f>報1!$D$14</f>
        <v/>
      </c>
      <c r="M15" s="521" t="str">
        <f>報1!$D$15</f>
        <v/>
      </c>
      <c r="N15" s="521" t="str">
        <f>報1!$D$16</f>
        <v/>
      </c>
      <c r="O15" s="521" t="str">
        <f>報1!$F$17</f>
        <v/>
      </c>
      <c r="P15" s="521" t="str">
        <f>報1!$F$18</f>
        <v/>
      </c>
      <c r="U15" s="521" t="str">
        <f>'使用量_1,2'!H18</f>
        <v/>
      </c>
      <c r="V15" s="521" t="str">
        <f>'使用量_1,2'!H19</f>
        <v/>
      </c>
      <c r="W15" s="521" t="str">
        <f>報1!G23</f>
        <v/>
      </c>
      <c r="X15" s="521" t="str">
        <f>報1!L23</f>
        <v/>
      </c>
      <c r="Y15" s="521" t="str">
        <f>報1!L24</f>
        <v/>
      </c>
      <c r="Z15" s="521" t="str">
        <f>報1!G25</f>
        <v/>
      </c>
      <c r="AA15" s="521" t="str">
        <f>使用量_3!D43</f>
        <v/>
      </c>
      <c r="AB15" s="521">
        <f>報1!D28</f>
        <v>2023</v>
      </c>
      <c r="AC15" s="521">
        <f>報1!G28</f>
        <v>2025</v>
      </c>
      <c r="AD15" s="521">
        <f>報1!L28</f>
        <v>2022</v>
      </c>
      <c r="AF15" s="521" t="str">
        <f>報1!F31</f>
        <v/>
      </c>
      <c r="AH15" s="521" t="str">
        <f>報1!F32</f>
        <v/>
      </c>
      <c r="AI15" s="521" t="str">
        <f>報1!F33</f>
        <v/>
      </c>
      <c r="AJ15" s="521" t="str">
        <f>報1!F34</f>
        <v/>
      </c>
      <c r="AL15" s="521" t="str">
        <f>報1!D35</f>
        <v/>
      </c>
      <c r="BA15" s="1025"/>
      <c r="DR15" s="521" t="b">
        <f>報1!$P$7</f>
        <v>0</v>
      </c>
      <c r="DS15" s="521" t="b">
        <f>報1!$P$8</f>
        <v>0</v>
      </c>
      <c r="DT15" s="521" t="b">
        <f>報1!$P$8</f>
        <v>0</v>
      </c>
      <c r="DU15" s="521" t="b">
        <f>報1!$P$12</f>
        <v>0</v>
      </c>
      <c r="DV15" s="521" t="b">
        <f>報1!$P$10</f>
        <v>0</v>
      </c>
      <c r="DW15" s="521" t="b">
        <f>報1!$P$11</f>
        <v>0</v>
      </c>
    </row>
    <row r="16" spans="1:143" s="521" customFormat="1" ht="42" customHeight="1">
      <c r="A16" s="1007" t="s">
        <v>6309</v>
      </c>
      <c r="B16" s="1007"/>
      <c r="C16" s="1007"/>
      <c r="D16" s="1007"/>
      <c r="E16" s="1007"/>
      <c r="F16" s="1008" t="str">
        <f t="shared" ref="F16" ca="1" si="13">_xlfn.FORMULATEXT(F15)</f>
        <v>=報1!M2</v>
      </c>
      <c r="G16" s="1008"/>
      <c r="H16" s="1008"/>
      <c r="I16" s="1008" t="str">
        <f t="shared" ref="I16:P16" ca="1" si="14">_xlfn.FORMULATEXT(I15)</f>
        <v>=報1!I7</v>
      </c>
      <c r="J16" s="1008" t="str">
        <f t="shared" ca="1" si="14"/>
        <v>=報1!$I$8</v>
      </c>
      <c r="K16" s="1008" t="str">
        <f t="shared" ca="1" si="14"/>
        <v>=報1!$I$9</v>
      </c>
      <c r="L16" s="1008" t="str">
        <f t="shared" ca="1" si="14"/>
        <v>=報1!$D$14</v>
      </c>
      <c r="M16" s="1008" t="str">
        <f t="shared" ca="1" si="14"/>
        <v>=報1!$D$15</v>
      </c>
      <c r="N16" s="1008" t="str">
        <f t="shared" ca="1" si="14"/>
        <v>=報1!$D$16</v>
      </c>
      <c r="O16" s="1008" t="str">
        <f t="shared" ca="1" si="14"/>
        <v>=報1!$F$17</v>
      </c>
      <c r="P16" s="1008" t="str">
        <f t="shared" ca="1" si="14"/>
        <v>=報1!$F$18</v>
      </c>
      <c r="Q16" s="1008"/>
      <c r="R16" s="1007"/>
      <c r="S16" s="1007"/>
      <c r="T16" s="1007"/>
      <c r="U16" s="1008" t="str">
        <f ca="1">_xlfn.FORMULATEXT(U15)</f>
        <v>='使用量_1,2'!H18</v>
      </c>
      <c r="V16" s="1008" t="str">
        <f ca="1">_xlfn.FORMULATEXT(V15)</f>
        <v>='使用量_1,2'!H19</v>
      </c>
      <c r="W16" s="1008" t="str">
        <f ca="1">_xlfn.FORMULATEXT(W15)</f>
        <v>=報1!G23</v>
      </c>
      <c r="X16" s="1008" t="str">
        <f t="shared" ref="X16:Z16" ca="1" si="15">_xlfn.FORMULATEXT(X15)</f>
        <v>=報1!L23</v>
      </c>
      <c r="Y16" s="1008" t="str">
        <f t="shared" ca="1" si="15"/>
        <v>=報1!L24</v>
      </c>
      <c r="Z16" s="1008" t="str">
        <f t="shared" ca="1" si="15"/>
        <v>=報1!G25</v>
      </c>
      <c r="AA16" s="1008" t="str">
        <f t="shared" ref="AA16" ca="1" si="16">_xlfn.FORMULATEXT(AA15)</f>
        <v>=使用量_3!D43</v>
      </c>
      <c r="AB16" s="1008" t="str">
        <f t="shared" ref="AB16" ca="1" si="17">_xlfn.FORMULATEXT(AB15)</f>
        <v>=報1!D28</v>
      </c>
      <c r="AC16" s="1008" t="str">
        <f t="shared" ref="AC16" ca="1" si="18">_xlfn.FORMULATEXT(AC15)</f>
        <v>=報1!G28</v>
      </c>
      <c r="AD16" s="1008" t="str">
        <f t="shared" ref="AD16:AF16" ca="1" si="19">_xlfn.FORMULATEXT(AD15)</f>
        <v>=報1!L28</v>
      </c>
      <c r="AE16" s="1007"/>
      <c r="AF16" s="1008" t="str">
        <f t="shared" ca="1" si="19"/>
        <v>=報1!F31</v>
      </c>
      <c r="AG16" s="1007"/>
      <c r="AH16" s="1008" t="str">
        <f t="shared" ref="AH16" ca="1" si="20">_xlfn.FORMULATEXT(AH15)</f>
        <v>=報1!F32</v>
      </c>
      <c r="AI16" s="1008" t="str">
        <f t="shared" ref="AI16" ca="1" si="21">_xlfn.FORMULATEXT(AI15)</f>
        <v>=報1!F33</v>
      </c>
      <c r="AJ16" s="1008" t="str">
        <f t="shared" ref="AJ16:AL16" ca="1" si="22">_xlfn.FORMULATEXT(AJ15)</f>
        <v>=報1!F34</v>
      </c>
      <c r="AK16" s="1007"/>
      <c r="AL16" s="1008" t="str">
        <f t="shared" ca="1" si="22"/>
        <v>=報1!D35</v>
      </c>
      <c r="AM16" s="1007"/>
      <c r="AN16" s="1008"/>
      <c r="AO16" s="1008"/>
      <c r="AP16" s="1008"/>
      <c r="AQ16" s="1008"/>
      <c r="AR16" s="1007"/>
      <c r="AS16" s="1008"/>
      <c r="AT16" s="1007"/>
      <c r="AU16" s="1008"/>
      <c r="AV16" s="1007"/>
      <c r="AX16" s="1007"/>
      <c r="AY16" s="1007"/>
      <c r="AZ16" s="1007"/>
      <c r="BA16" s="1007"/>
      <c r="BB16" s="1007"/>
      <c r="BC16" s="1007"/>
      <c r="BD16" s="1007"/>
      <c r="BE16" s="1007"/>
      <c r="BF16" s="1007"/>
      <c r="BG16" s="1007"/>
      <c r="BH16" s="1007"/>
      <c r="BI16" s="1007"/>
      <c r="BJ16" s="1007"/>
      <c r="BK16" s="1007"/>
      <c r="BL16" s="1007"/>
      <c r="BM16" s="1007"/>
      <c r="BN16" s="1007"/>
      <c r="BO16" s="1007"/>
      <c r="BP16" s="1007"/>
      <c r="BQ16" s="1007"/>
      <c r="BR16" s="1007"/>
      <c r="BS16" s="1007"/>
      <c r="BT16" s="1007"/>
      <c r="BU16" s="1007"/>
      <c r="BV16" s="1007"/>
      <c r="BW16" s="1007"/>
      <c r="BX16" s="1007"/>
      <c r="BY16" s="1007"/>
      <c r="BZ16" s="1007"/>
      <c r="CA16" s="1007"/>
      <c r="CB16" s="1007"/>
      <c r="CC16" s="1007"/>
      <c r="CD16" s="1007"/>
      <c r="CE16" s="1007"/>
      <c r="CF16" s="1007"/>
      <c r="CG16" s="1007"/>
      <c r="CH16" s="1007"/>
      <c r="CI16" s="1007"/>
      <c r="CJ16" s="1007"/>
      <c r="CK16" s="1007"/>
      <c r="CL16" s="1007"/>
      <c r="CM16" s="1007"/>
      <c r="CN16" s="1007"/>
      <c r="CO16" s="1007"/>
      <c r="CP16" s="1007"/>
      <c r="CQ16" s="1007"/>
      <c r="CR16" s="1007"/>
      <c r="CS16" s="1007"/>
      <c r="CT16" s="1007"/>
      <c r="CU16" s="1007"/>
      <c r="CV16" s="1007"/>
      <c r="CW16" s="1007"/>
      <c r="CX16" s="1007"/>
      <c r="CY16" s="1007"/>
      <c r="CZ16" s="1007"/>
      <c r="DA16" s="1007"/>
      <c r="DB16" s="1007"/>
      <c r="DC16" s="1007"/>
      <c r="DD16" s="1007"/>
      <c r="DE16" s="1007"/>
      <c r="DF16" s="1007"/>
      <c r="DG16" s="1007"/>
      <c r="DH16" s="1007"/>
      <c r="DI16" s="1007"/>
      <c r="DJ16" s="1007"/>
      <c r="DK16" s="1007"/>
      <c r="DL16" s="1007"/>
      <c r="DM16" s="1007"/>
      <c r="DN16" s="1007"/>
      <c r="DO16" s="1007"/>
      <c r="DP16" s="1007"/>
      <c r="DQ16" s="1007"/>
      <c r="DR16" s="1008" t="str">
        <f t="shared" ref="DR16:DW16" ca="1" si="23">_xlfn.FORMULATEXT(DR15)</f>
        <v>=報1!$P$7</v>
      </c>
      <c r="DS16" s="1008" t="str">
        <f t="shared" ca="1" si="23"/>
        <v>=報1!$P$8</v>
      </c>
      <c r="DT16" s="1008" t="str">
        <f t="shared" ca="1" si="23"/>
        <v>=報1!$P$8</v>
      </c>
      <c r="DU16" s="1008" t="str">
        <f t="shared" ca="1" si="23"/>
        <v>=報1!$P$12</v>
      </c>
      <c r="DV16" s="1008" t="str">
        <f t="shared" ca="1" si="23"/>
        <v>=報1!$P$10</v>
      </c>
      <c r="DW16" s="1008" t="str">
        <f t="shared" ca="1" si="23"/>
        <v>=報1!$P$11</v>
      </c>
    </row>
    <row r="17" spans="1:127" s="521" customFormat="1" ht="40.9" customHeight="1">
      <c r="A17" s="521" t="s">
        <v>6310</v>
      </c>
      <c r="F17" s="521" t="str">
        <f t="shared" ref="F17" ca="1" si="24">"="&amp;$B$2&amp;"!"&amp;CELL("address",F14)</f>
        <v>=参照元!$F$14</v>
      </c>
      <c r="I17" s="521" t="str">
        <f t="shared" ref="I17:P17" ca="1" si="25">"="&amp;$B$2&amp;"!"&amp;CELL("address",I14)</f>
        <v>=参照元!$I$14</v>
      </c>
      <c r="J17" s="521" t="str">
        <f t="shared" ca="1" si="25"/>
        <v>=参照元!$J$14</v>
      </c>
      <c r="K17" s="521" t="str">
        <f t="shared" ca="1" si="25"/>
        <v>=参照元!$K$14</v>
      </c>
      <c r="L17" s="521" t="str">
        <f t="shared" ca="1" si="25"/>
        <v>=参照元!$L$14</v>
      </c>
      <c r="M17" s="521" t="str">
        <f t="shared" ca="1" si="25"/>
        <v>=参照元!$M$14</v>
      </c>
      <c r="N17" s="521" t="str">
        <f t="shared" ca="1" si="25"/>
        <v>=参照元!$N$14</v>
      </c>
      <c r="O17" s="521" t="str">
        <f t="shared" ca="1" si="25"/>
        <v>=参照元!$O$14</v>
      </c>
      <c r="P17" s="521" t="str">
        <f t="shared" ca="1" si="25"/>
        <v>=参照元!$P$14</v>
      </c>
      <c r="U17" s="521" t="str">
        <f ca="1">"="&amp;$B$2&amp;"!"&amp;CELL("address",U14)</f>
        <v>=参照元!$U$14</v>
      </c>
      <c r="V17" s="521" t="str">
        <f ca="1">"="&amp;$B$2&amp;"!"&amp;CELL("address",V14)</f>
        <v>=参照元!$V$14</v>
      </c>
      <c r="W17" s="521" t="str">
        <f ca="1">"="&amp;$B$2&amp;"!"&amp;CELL("address",W14)</f>
        <v>=参照元!$W$14</v>
      </c>
      <c r="X17" s="521" t="str">
        <f t="shared" ref="X17:Z17" ca="1" si="26">"="&amp;$B$2&amp;"!"&amp;CELL("address",X14)</f>
        <v>=参照元!$X$14</v>
      </c>
      <c r="Y17" s="521" t="str">
        <f t="shared" ca="1" si="26"/>
        <v>=参照元!$Y$14</v>
      </c>
      <c r="Z17" s="521" t="str">
        <f t="shared" ca="1" si="26"/>
        <v>=参照元!$Z$14</v>
      </c>
      <c r="AA17" s="521" t="str">
        <f t="shared" ref="AA17" ca="1" si="27">"="&amp;$B$2&amp;"!"&amp;CELL("address",AA14)</f>
        <v>=参照元!$AA$14</v>
      </c>
      <c r="AB17" s="521" t="str">
        <f t="shared" ref="AB17:AD17" ca="1" si="28">"="&amp;$B$2&amp;"!"&amp;CELL("address",AB14)</f>
        <v>=参照元!$AB$14</v>
      </c>
      <c r="AC17" s="521" t="str">
        <f t="shared" ca="1" si="28"/>
        <v>=参照元!$AC$14</v>
      </c>
      <c r="AD17" s="521" t="str">
        <f t="shared" ca="1" si="28"/>
        <v>=参照元!$AD$14</v>
      </c>
      <c r="AF17" s="521" t="str">
        <f t="shared" ref="AF17:AJ17" ca="1" si="29">"="&amp;$B$2&amp;"!"&amp;CELL("address",AF14)</f>
        <v>=参照元!$AF$14</v>
      </c>
      <c r="AH17" s="521" t="str">
        <f t="shared" ca="1" si="29"/>
        <v>=参照元!$AH$14</v>
      </c>
      <c r="AI17" s="521" t="str">
        <f t="shared" ca="1" si="29"/>
        <v>=参照元!$AI$14</v>
      </c>
      <c r="AJ17" s="521" t="str">
        <f t="shared" ca="1" si="29"/>
        <v>=参照元!$AJ$14</v>
      </c>
      <c r="AL17" s="521" t="str">
        <f t="shared" ref="AL17" ca="1" si="30">"="&amp;$B$2&amp;"!"&amp;CELL("address",AL14)</f>
        <v>=参照元!$AL$14</v>
      </c>
      <c r="DR17" s="521" t="str">
        <f t="shared" ref="DR17:DW17" ca="1" si="31">"="&amp;$B$2&amp;"!"&amp;CELL("address",EE14)</f>
        <v>=参照元!$EE$14</v>
      </c>
      <c r="DS17" s="521" t="str">
        <f t="shared" ca="1" si="31"/>
        <v>=参照元!$EF$14</v>
      </c>
      <c r="DT17" s="521" t="str">
        <f t="shared" ca="1" si="31"/>
        <v>=参照元!$EG$14</v>
      </c>
      <c r="DU17" s="521" t="str">
        <f t="shared" ca="1" si="31"/>
        <v>=参照元!$EH$14</v>
      </c>
      <c r="DV17" s="521" t="str">
        <f t="shared" ca="1" si="31"/>
        <v>=参照元!$EI$14</v>
      </c>
      <c r="DW17" s="521" t="str">
        <f t="shared" ca="1" si="31"/>
        <v>=参照元!$EJ$14</v>
      </c>
    </row>
    <row r="18" spans="1:127" s="521" customFormat="1" ht="15.6" customHeight="1">
      <c r="A18" s="521" t="s">
        <v>6306</v>
      </c>
      <c r="F18" t="str">
        <f t="shared" ref="F18" ca="1" si="32">LEFT(RIGHT(F16,LEN(F16)-1),FIND("!",RIGHT(F16,LEN(F16)-1))-1)</f>
        <v>報1</v>
      </c>
      <c r="G18"/>
      <c r="H18"/>
      <c r="I18" t="str">
        <f ca="1">LEFT(RIGHT(I16,LEN(I16)-1),FIND("!",RIGHT(I16,LEN(I16)-1))-1)</f>
        <v>報1</v>
      </c>
      <c r="J18" s="521" t="str">
        <f t="shared" ref="J18:P18" ca="1" si="33">RIGHT(CELL("filename",INDIRECT(RIGHT(J16,LEN(J16)-1))),LEN(CELL("filename",INDIRECT(RIGHT(J16,LEN(J16)-1))))-FIND("]",CELL("filename",INDIRECT(RIGHT(J16,LEN(J16)-1)))))</f>
        <v>報1</v>
      </c>
      <c r="K18" s="521" t="str">
        <f t="shared" ca="1" si="33"/>
        <v>報1</v>
      </c>
      <c r="L18" s="521" t="str">
        <f t="shared" ca="1" si="33"/>
        <v>報1</v>
      </c>
      <c r="M18" s="521" t="str">
        <f t="shared" ca="1" si="33"/>
        <v>報1</v>
      </c>
      <c r="N18" s="521" t="str">
        <f t="shared" ca="1" si="33"/>
        <v>報1</v>
      </c>
      <c r="O18" s="521" t="str">
        <f t="shared" ca="1" si="33"/>
        <v>報1</v>
      </c>
      <c r="P18" s="521" t="str">
        <f t="shared" ca="1" si="33"/>
        <v>報1</v>
      </c>
      <c r="U18" s="521" t="str">
        <f ca="1">RIGHT(CELL("filename",INDIRECT(RIGHT(U16,LEN(U16)-1))),LEN(CELL("filename",INDIRECT(RIGHT(U16,LEN(U16)-1))))-FIND("]",CELL("filename",INDIRECT(RIGHT(U16,LEN(U16)-1)))))</f>
        <v>使用量_1,2</v>
      </c>
      <c r="V18" s="521" t="str">
        <f ca="1">RIGHT(CELL("filename",INDIRECT(RIGHT(V16,LEN(V16)-1))),LEN(CELL("filename",INDIRECT(RIGHT(V16,LEN(V16)-1))))-FIND("]",CELL("filename",INDIRECT(RIGHT(V16,LEN(V16)-1)))))</f>
        <v>使用量_1,2</v>
      </c>
      <c r="W18" s="521" t="str">
        <f ca="1">RIGHT(CELL("filename",INDIRECT(RIGHT(W16,LEN(W16)-1))),LEN(CELL("filename",INDIRECT(RIGHT(W16,LEN(W16)-1))))-FIND("]",CELL("filename",INDIRECT(RIGHT(W16,LEN(W16)-1)))))</f>
        <v>報1</v>
      </c>
      <c r="X18" s="521" t="str">
        <f t="shared" ref="X18:Z18" ca="1" si="34">RIGHT(CELL("filename",INDIRECT(RIGHT(X16,LEN(X16)-1))),LEN(CELL("filename",INDIRECT(RIGHT(X16,LEN(X16)-1))))-FIND("]",CELL("filename",INDIRECT(RIGHT(X16,LEN(X16)-1)))))</f>
        <v>報1</v>
      </c>
      <c r="Y18" s="521" t="str">
        <f t="shared" ca="1" si="34"/>
        <v>報1</v>
      </c>
      <c r="Z18" s="521" t="str">
        <f t="shared" ca="1" si="34"/>
        <v>報1</v>
      </c>
      <c r="AA18" s="521" t="str">
        <f t="shared" ref="AA18" ca="1" si="35">RIGHT(CELL("filename",INDIRECT(RIGHT(AA16,LEN(AA16)-1))),LEN(CELL("filename",INDIRECT(RIGHT(AA16,LEN(AA16)-1))))-FIND("]",CELL("filename",INDIRECT(RIGHT(AA16,LEN(AA16)-1)))))</f>
        <v>使用量_3</v>
      </c>
      <c r="AB18" s="521" t="str">
        <f t="shared" ref="AB18:AD18" ca="1" si="36">RIGHT(CELL("filename",INDIRECT(RIGHT(AB16,LEN(AB16)-1))),LEN(CELL("filename",INDIRECT(RIGHT(AB16,LEN(AB16)-1))))-FIND("]",CELL("filename",INDIRECT(RIGHT(AB16,LEN(AB16)-1)))))</f>
        <v>報1</v>
      </c>
      <c r="AC18" s="521" t="str">
        <f t="shared" ca="1" si="36"/>
        <v>報1</v>
      </c>
      <c r="AD18" s="521" t="str">
        <f t="shared" ca="1" si="36"/>
        <v>報1</v>
      </c>
      <c r="AF18" s="521" t="str">
        <f t="shared" ref="AF18:AJ18" ca="1" si="37">RIGHT(CELL("filename",INDIRECT(RIGHT(AF16,LEN(AF16)-1))),LEN(CELL("filename",INDIRECT(RIGHT(AF16,LEN(AF16)-1))))-FIND("]",CELL("filename",INDIRECT(RIGHT(AF16,LEN(AF16)-1)))))</f>
        <v>報1</v>
      </c>
      <c r="AH18" s="521" t="str">
        <f t="shared" ca="1" si="37"/>
        <v>報1</v>
      </c>
      <c r="AI18" s="521" t="str">
        <f t="shared" ca="1" si="37"/>
        <v>報1</v>
      </c>
      <c r="AJ18" s="521" t="str">
        <f t="shared" ca="1" si="37"/>
        <v>報1</v>
      </c>
      <c r="AL18" s="521" t="str">
        <f t="shared" ref="AL18" ca="1" si="38">RIGHT(CELL("filename",INDIRECT(RIGHT(AL16,LEN(AL16)-1))),LEN(CELL("filename",INDIRECT(RIGHT(AL16,LEN(AL16)-1))))-FIND("]",CELL("filename",INDIRECT(RIGHT(AL16,LEN(AL16)-1)))))</f>
        <v>報1</v>
      </c>
      <c r="DR18" s="521" t="str">
        <f t="shared" ref="DR18:DW18" ca="1" si="39">RIGHT(CELL("filename",INDIRECT(RIGHT(DR16,LEN(DR16)-1))),LEN(CELL("filename",INDIRECT(RIGHT(DR16,LEN(DR16)-1))))-FIND("]",CELL("filename",INDIRECT(RIGHT(DR16,LEN(DR16)-1)))))</f>
        <v>報1</v>
      </c>
      <c r="DS18" s="521" t="str">
        <f t="shared" ca="1" si="39"/>
        <v>報1</v>
      </c>
      <c r="DT18" s="521" t="str">
        <f t="shared" ca="1" si="39"/>
        <v>報1</v>
      </c>
      <c r="DU18" s="521" t="str">
        <f t="shared" ca="1" si="39"/>
        <v>報1</v>
      </c>
      <c r="DV18" s="521" t="str">
        <f t="shared" ca="1" si="39"/>
        <v>報1</v>
      </c>
      <c r="DW18" s="521" t="str">
        <f t="shared" ca="1" si="39"/>
        <v>報1</v>
      </c>
    </row>
    <row r="19" spans="1:127" s="521" customFormat="1" ht="15.6" customHeight="1">
      <c r="A19" s="521" t="s">
        <v>6307</v>
      </c>
      <c r="F19" t="str">
        <f t="shared" ref="F19" ca="1" si="40">RIGHT(F16,LEN(F16)-FIND("!",F16))</f>
        <v>M2</v>
      </c>
      <c r="G19"/>
      <c r="H19"/>
      <c r="I19" t="str">
        <f t="shared" ref="I19:P19" ca="1" si="41">RIGHT(I16,LEN(I16)-FIND("!",I16))</f>
        <v>I7</v>
      </c>
      <c r="J19" t="str">
        <f t="shared" ca="1" si="41"/>
        <v>$I$8</v>
      </c>
      <c r="K19" t="str">
        <f t="shared" ca="1" si="41"/>
        <v>$I$9</v>
      </c>
      <c r="L19" t="str">
        <f t="shared" ca="1" si="41"/>
        <v>$D$14</v>
      </c>
      <c r="M19" t="str">
        <f t="shared" ca="1" si="41"/>
        <v>$D$15</v>
      </c>
      <c r="N19" t="str">
        <f t="shared" ca="1" si="41"/>
        <v>$D$16</v>
      </c>
      <c r="O19" t="str">
        <f t="shared" ca="1" si="41"/>
        <v>$F$17</v>
      </c>
      <c r="P19" t="str">
        <f t="shared" ca="1" si="41"/>
        <v>$F$18</v>
      </c>
      <c r="Q19"/>
      <c r="U19" t="str">
        <f ca="1">RIGHT(U16,LEN(U16)-FIND("!",U16))</f>
        <v>H18</v>
      </c>
      <c r="V19" t="str">
        <f ca="1">RIGHT(V16,LEN(V16)-FIND("!",V16))</f>
        <v>H19</v>
      </c>
      <c r="W19" t="str">
        <f ca="1">RIGHT(W16,LEN(W16)-FIND("!",W16))</f>
        <v>G23</v>
      </c>
      <c r="X19" t="str">
        <f t="shared" ref="X19:Z19" ca="1" si="42">RIGHT(X16,LEN(X16)-FIND("!",X16))</f>
        <v>L23</v>
      </c>
      <c r="Y19" t="str">
        <f t="shared" ca="1" si="42"/>
        <v>L24</v>
      </c>
      <c r="Z19" t="str">
        <f t="shared" ca="1" si="42"/>
        <v>G25</v>
      </c>
      <c r="AA19" t="str">
        <f t="shared" ref="AA19" ca="1" si="43">RIGHT(AA16,LEN(AA16)-FIND("!",AA16))</f>
        <v>D43</v>
      </c>
      <c r="AB19" t="str">
        <f t="shared" ref="AB19:AD19" ca="1" si="44">RIGHT(AB16,LEN(AB16)-FIND("!",AB16))</f>
        <v>D28</v>
      </c>
      <c r="AC19" t="str">
        <f t="shared" ca="1" si="44"/>
        <v>G28</v>
      </c>
      <c r="AD19" t="str">
        <f t="shared" ca="1" si="44"/>
        <v>L28</v>
      </c>
      <c r="AF19" t="str">
        <f t="shared" ref="AF19:AJ19" ca="1" si="45">RIGHT(AF16,LEN(AF16)-FIND("!",AF16))</f>
        <v>F31</v>
      </c>
      <c r="AH19" t="str">
        <f t="shared" ca="1" si="45"/>
        <v>F32</v>
      </c>
      <c r="AI19" t="str">
        <f t="shared" ca="1" si="45"/>
        <v>F33</v>
      </c>
      <c r="AJ19" t="str">
        <f t="shared" ca="1" si="45"/>
        <v>F34</v>
      </c>
      <c r="AL19" t="str">
        <f t="shared" ref="AL19" ca="1" si="46">RIGHT(AL16,LEN(AL16)-FIND("!",AL16))</f>
        <v>D35</v>
      </c>
      <c r="AN19"/>
      <c r="AO19"/>
      <c r="AP19"/>
      <c r="AQ19"/>
      <c r="AS19"/>
      <c r="AU19"/>
      <c r="DR19" t="str">
        <f t="shared" ref="DR19:DW19" ca="1" si="47">RIGHT(DR16,LEN(DR16)-FIND("!",DR16))</f>
        <v>$P$7</v>
      </c>
      <c r="DS19" t="str">
        <f t="shared" ca="1" si="47"/>
        <v>$P$8</v>
      </c>
      <c r="DT19" t="str">
        <f t="shared" ca="1" si="47"/>
        <v>$P$8</v>
      </c>
      <c r="DU19" t="str">
        <f t="shared" ca="1" si="47"/>
        <v>$P$12</v>
      </c>
      <c r="DV19" t="str">
        <f t="shared" ca="1" si="47"/>
        <v>$P$10</v>
      </c>
      <c r="DW19" t="str">
        <f t="shared" ca="1" si="47"/>
        <v>$P$11</v>
      </c>
    </row>
    <row r="20" spans="1:127" s="521" customFormat="1" ht="42" customHeight="1">
      <c r="A20" s="1007"/>
      <c r="B20" s="1007"/>
      <c r="C20" s="1007"/>
      <c r="D20" s="1007"/>
      <c r="E20" s="1007"/>
      <c r="F20" s="1007"/>
      <c r="G20" s="1007"/>
      <c r="H20" s="1007"/>
      <c r="I20" s="1008"/>
      <c r="J20" s="1008"/>
      <c r="K20" s="1008"/>
      <c r="L20" s="1008"/>
      <c r="M20" s="1008"/>
      <c r="N20" s="1008"/>
      <c r="O20" s="1008"/>
      <c r="P20" s="1008"/>
      <c r="Q20" s="1008"/>
      <c r="R20" s="1007"/>
      <c r="S20" s="1007"/>
      <c r="T20" s="1007"/>
      <c r="U20" s="1007"/>
      <c r="V20" s="1007"/>
      <c r="W20" s="1007"/>
      <c r="X20" s="1007"/>
      <c r="Y20" s="1007"/>
      <c r="Z20" s="1007"/>
      <c r="AA20" s="1007"/>
      <c r="AB20" s="1007"/>
      <c r="AC20" s="1007"/>
      <c r="AD20" s="1007"/>
      <c r="AE20" s="1007"/>
      <c r="AF20" s="1007"/>
      <c r="AG20" s="1007"/>
      <c r="AH20" s="1007"/>
      <c r="AI20" s="1007"/>
      <c r="AJ20" s="1007"/>
      <c r="AK20" s="1007"/>
      <c r="AL20" s="1007"/>
      <c r="AM20" s="1007"/>
      <c r="AN20" s="1007"/>
      <c r="AO20" s="1007"/>
      <c r="AP20" s="1007"/>
      <c r="AQ20" s="1007"/>
      <c r="AR20" s="1007"/>
      <c r="AS20" s="1007"/>
      <c r="AT20" s="1007"/>
      <c r="AU20" s="1007"/>
      <c r="AV20" s="1007"/>
      <c r="AW20" s="1007"/>
      <c r="AX20" s="1007"/>
      <c r="AY20" s="1007"/>
      <c r="AZ20" s="1007"/>
      <c r="BA20" s="1007"/>
      <c r="BB20" s="1007"/>
      <c r="BC20" s="1007"/>
      <c r="BD20" s="1007"/>
      <c r="BE20" s="1007"/>
      <c r="BF20" s="1007"/>
      <c r="BG20" s="1007"/>
      <c r="BH20" s="1007"/>
      <c r="BI20" s="1007"/>
      <c r="BJ20" s="1007"/>
      <c r="BK20" s="1007"/>
      <c r="BL20" s="1007"/>
      <c r="BM20" s="1007"/>
      <c r="BN20" s="1007"/>
      <c r="BO20" s="1007"/>
      <c r="BP20" s="1007"/>
      <c r="BQ20" s="1007"/>
      <c r="BR20" s="1007"/>
      <c r="BS20" s="1007"/>
      <c r="BT20" s="1007"/>
      <c r="BU20" s="1007"/>
      <c r="BV20" s="1007"/>
      <c r="BW20" s="1007"/>
      <c r="BX20" s="1007"/>
      <c r="BY20" s="1007"/>
      <c r="BZ20" s="1007"/>
      <c r="CA20" s="1007"/>
      <c r="CB20" s="1007"/>
      <c r="CC20" s="1007"/>
      <c r="CD20" s="1007"/>
      <c r="CE20" s="1007"/>
      <c r="CF20" s="1007"/>
      <c r="CG20" s="1007"/>
      <c r="CH20" s="1007"/>
      <c r="CI20" s="1007"/>
      <c r="CJ20" s="1007"/>
      <c r="CK20" s="1007"/>
      <c r="CL20" s="1007"/>
      <c r="CM20" s="1007"/>
      <c r="CN20" s="1007"/>
      <c r="CO20" s="1007"/>
      <c r="CP20" s="1007"/>
      <c r="CQ20" s="1007"/>
      <c r="CR20" s="1007"/>
      <c r="CS20" s="1007"/>
      <c r="CT20" s="1007"/>
      <c r="CU20" s="1007"/>
      <c r="CV20" s="1007"/>
      <c r="CW20" s="1007"/>
      <c r="CX20" s="1007"/>
      <c r="CY20" s="1007"/>
      <c r="CZ20" s="1007"/>
      <c r="DA20" s="1007"/>
      <c r="DB20" s="1007"/>
      <c r="DC20" s="1007"/>
      <c r="DD20" s="1007"/>
      <c r="DE20" s="1007"/>
      <c r="DF20" s="1007"/>
      <c r="DG20" s="1007"/>
      <c r="DH20" s="1007"/>
      <c r="DI20" s="1007"/>
      <c r="DJ20" s="1007"/>
      <c r="DK20" s="1007"/>
      <c r="DL20" s="1007"/>
      <c r="DM20" s="1007"/>
      <c r="DN20" s="1007"/>
      <c r="DO20" s="1007"/>
      <c r="DP20" s="1007"/>
      <c r="DQ20" s="1007"/>
      <c r="DR20" s="1008"/>
      <c r="DS20" s="1008"/>
      <c r="DT20" s="1008"/>
      <c r="DU20" s="1008"/>
      <c r="DV20" s="1008"/>
      <c r="DW20" s="1008"/>
    </row>
    <row r="21" spans="1:127" s="521" customFormat="1">
      <c r="A21"/>
    </row>
    <row r="22" spans="1:127" s="521" customFormat="1" ht="12"/>
    <row r="23" spans="1:127">
      <c r="A23" t="s">
        <v>3806</v>
      </c>
    </row>
    <row r="24" spans="1:127">
      <c r="A24" t="s">
        <v>6295</v>
      </c>
      <c r="B24" t="str">
        <f>TEXT(はじめに!$B$6,"000")</f>
        <v>000</v>
      </c>
    </row>
    <row r="25" spans="1:127">
      <c r="B25" t="s">
        <v>6296</v>
      </c>
    </row>
  </sheetData>
  <phoneticPr fontId="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5"/>
  <sheetViews>
    <sheetView zoomScale="70" zoomScaleNormal="70" workbookViewId="0">
      <selection activeCell="P10" sqref="P10"/>
    </sheetView>
  </sheetViews>
  <sheetFormatPr defaultRowHeight="13.5"/>
  <cols>
    <col min="5" max="5" width="14.125" bestFit="1" customWidth="1"/>
  </cols>
  <sheetData>
    <row r="1" spans="1:25" s="1483" customFormat="1" ht="19.5" customHeight="1">
      <c r="B1" s="1485" t="s">
        <v>6796</v>
      </c>
      <c r="E1" s="1589"/>
      <c r="F1" s="1581"/>
      <c r="G1" s="1494"/>
      <c r="I1" s="1590"/>
      <c r="J1" s="1590"/>
      <c r="K1" s="1591"/>
      <c r="L1" s="1626"/>
      <c r="N1" s="1627"/>
      <c r="O1" s="1495"/>
      <c r="P1" s="1496"/>
      <c r="Q1" s="1581"/>
      <c r="R1" s="1581"/>
      <c r="S1" s="1495"/>
      <c r="T1" s="1497"/>
      <c r="U1" s="1496"/>
      <c r="V1" s="1581"/>
      <c r="W1" s="1628"/>
      <c r="X1" s="1628"/>
      <c r="Y1" s="1628"/>
    </row>
    <row r="2" spans="1:25" s="1483" customFormat="1" ht="15.75" customHeight="1">
      <c r="A2" s="1488"/>
      <c r="B2" s="1484"/>
      <c r="D2" s="1583"/>
      <c r="E2" s="1589"/>
      <c r="F2" s="1488"/>
      <c r="G2" s="1488"/>
      <c r="H2" s="1488"/>
      <c r="I2" s="1494"/>
      <c r="J2" s="1488"/>
      <c r="K2" s="1488"/>
      <c r="L2" s="1488"/>
      <c r="M2" s="1488"/>
      <c r="N2" s="1488"/>
      <c r="O2" s="1488"/>
      <c r="P2" s="1488"/>
      <c r="Q2" s="1488"/>
      <c r="R2" s="1488"/>
      <c r="S2" s="1488"/>
      <c r="T2" s="1488"/>
      <c r="U2" s="1488"/>
      <c r="V2" s="1488"/>
      <c r="W2" s="1488"/>
      <c r="X2" s="1592"/>
      <c r="Y2" s="1592"/>
    </row>
    <row r="3" spans="1:25" s="1483" customFormat="1" ht="21" customHeight="1">
      <c r="B3" s="1484"/>
      <c r="C3" s="1488"/>
      <c r="D3" s="1584"/>
      <c r="E3" s="1589"/>
      <c r="F3" s="1581"/>
      <c r="G3" s="1593" t="s">
        <v>6757</v>
      </c>
      <c r="H3" s="1594"/>
      <c r="I3" s="1595"/>
      <c r="J3" s="1595"/>
      <c r="K3" s="1594"/>
      <c r="L3" s="1594"/>
      <c r="M3" s="1594"/>
      <c r="N3" s="1489" t="s">
        <v>6758</v>
      </c>
      <c r="O3" s="1500"/>
      <c r="P3" s="1504"/>
      <c r="Q3" s="1499"/>
      <c r="R3" s="1499"/>
      <c r="S3" s="1500"/>
      <c r="T3" s="1505"/>
      <c r="U3" s="1504"/>
      <c r="V3" s="1499"/>
      <c r="W3" s="1504"/>
      <c r="X3" s="1499"/>
      <c r="Y3" s="1629"/>
    </row>
    <row r="4" spans="1:25" s="1483" customFormat="1" ht="36" customHeight="1">
      <c r="B4" s="1508" t="s">
        <v>6667</v>
      </c>
      <c r="C4" s="1509"/>
      <c r="D4" s="1509"/>
      <c r="E4" s="1510"/>
      <c r="F4" s="1648"/>
      <c r="G4" s="1596"/>
      <c r="H4" s="1597"/>
      <c r="I4" s="1598"/>
      <c r="J4" s="1598"/>
      <c r="K4" s="1597"/>
      <c r="L4" s="1597"/>
      <c r="M4" s="1599"/>
      <c r="N4" s="1600" t="s">
        <v>6679</v>
      </c>
      <c r="O4" s="1522"/>
      <c r="P4" s="1523"/>
      <c r="Q4" s="1521"/>
      <c r="R4" s="1524" t="s">
        <v>6680</v>
      </c>
      <c r="S4" s="1522"/>
      <c r="T4" s="1525"/>
      <c r="U4" s="1523"/>
      <c r="V4" s="1521"/>
      <c r="W4" s="1526"/>
      <c r="X4" s="1524" t="s">
        <v>6797</v>
      </c>
      <c r="Y4" s="1545"/>
    </row>
    <row r="5" spans="1:25" s="1483" customFormat="1" ht="57.75" customHeight="1">
      <c r="B5" s="1547" t="s">
        <v>625</v>
      </c>
      <c r="C5" s="1548" t="s">
        <v>626</v>
      </c>
      <c r="D5" s="1549" t="s">
        <v>6338</v>
      </c>
      <c r="E5" s="1548" t="s">
        <v>6760</v>
      </c>
      <c r="F5" s="1649" t="s">
        <v>6755</v>
      </c>
      <c r="G5" s="1551" t="s">
        <v>6761</v>
      </c>
      <c r="H5" s="1556" t="s">
        <v>6762</v>
      </c>
      <c r="I5" s="1601" t="s">
        <v>6763</v>
      </c>
      <c r="J5" s="1602" t="s">
        <v>6764</v>
      </c>
      <c r="K5" s="1561" t="s">
        <v>6765</v>
      </c>
      <c r="L5" s="1562" t="s">
        <v>6766</v>
      </c>
      <c r="M5" s="1564" t="s">
        <v>6767</v>
      </c>
      <c r="N5" s="1551" t="s">
        <v>6724</v>
      </c>
      <c r="O5" s="1565" t="s">
        <v>6725</v>
      </c>
      <c r="P5" s="1548" t="s">
        <v>6727</v>
      </c>
      <c r="Q5" s="1566" t="s">
        <v>6399</v>
      </c>
      <c r="R5" s="1561" t="s">
        <v>6724</v>
      </c>
      <c r="S5" s="1548" t="s">
        <v>6728</v>
      </c>
      <c r="T5" s="1566" t="s">
        <v>6729</v>
      </c>
      <c r="U5" s="1567" t="s">
        <v>6727</v>
      </c>
      <c r="V5" s="1568" t="s">
        <v>6399</v>
      </c>
      <c r="W5" s="1569" t="s">
        <v>6732</v>
      </c>
      <c r="X5" s="1630" t="s">
        <v>6798</v>
      </c>
      <c r="Y5" s="1579" t="s">
        <v>6723</v>
      </c>
    </row>
    <row r="6" spans="1:25">
      <c r="B6" s="54">
        <f>はじめに!B6</f>
        <v>0</v>
      </c>
      <c r="C6" s="54" t="str">
        <f>はじめに!B8</f>
        <v>新規</v>
      </c>
      <c r="D6" s="54">
        <v>1</v>
      </c>
      <c r="E6" s="54" t="str">
        <f>CONCATENATE(B6,"_",F6,"_",D6)</f>
        <v>0__1</v>
      </c>
      <c r="F6" s="54" t="str">
        <f>計1!M2</f>
        <v/>
      </c>
      <c r="G6" s="54" t="str">
        <f>計5!$D$6</f>
        <v>事業所名を入力1</v>
      </c>
      <c r="H6" s="54" t="str">
        <f>計5!$D$7</f>
        <v/>
      </c>
      <c r="I6" s="1035" t="str">
        <f>計5!$C$8&amp;""</f>
        <v>0</v>
      </c>
      <c r="J6" s="1035" t="str">
        <f ca="1">計5!$H$8</f>
        <v/>
      </c>
      <c r="K6" s="54" t="str">
        <f>計5!$M$8&amp;""</f>
        <v>0</v>
      </c>
      <c r="L6" s="54" t="str">
        <f>計5!$C$9&amp;""</f>
        <v>0</v>
      </c>
      <c r="M6" s="54" t="str">
        <f>計5!$H$9&amp;""</f>
        <v>0</v>
      </c>
      <c r="N6" s="54">
        <f>計5!$A$16</f>
        <v>2022</v>
      </c>
      <c r="O6" s="54" t="str">
        <f ca="1">計5!$C$15</f>
        <v/>
      </c>
      <c r="P6" s="54" t="str">
        <f>計5!$I$15&amp;""</f>
        <v/>
      </c>
      <c r="Q6" s="54" t="str">
        <f>計5!$O$15&amp;""</f>
        <v/>
      </c>
      <c r="R6" s="54">
        <f>計5!$A$18</f>
        <v>2025</v>
      </c>
      <c r="S6" s="54" t="str">
        <f>計5!$C$17&amp;""</f>
        <v/>
      </c>
      <c r="T6" s="54" t="str">
        <f ca="1">計5!$D$19&amp;""</f>
        <v/>
      </c>
      <c r="U6" s="54" t="str">
        <f>計5!$I$17&amp;""</f>
        <v/>
      </c>
      <c r="V6" s="54" t="str">
        <f>計5!$O$17&amp;""</f>
        <v/>
      </c>
      <c r="W6" s="54" t="str">
        <f>計5!$J$19&amp;""</f>
        <v/>
      </c>
      <c r="X6" s="54" t="str">
        <f>計5!$R$21&amp;""</f>
        <v/>
      </c>
      <c r="Y6" s="54" t="str">
        <f>計5!$C$20&amp;""</f>
        <v/>
      </c>
    </row>
    <row r="7" spans="1:25">
      <c r="B7" s="54">
        <f>$B$6</f>
        <v>0</v>
      </c>
      <c r="C7" s="54" t="str">
        <f>$C$6</f>
        <v>新規</v>
      </c>
      <c r="D7" s="54">
        <f>D6+1</f>
        <v>2</v>
      </c>
      <c r="E7" s="54" t="str">
        <f t="shared" ref="E7:E45" si="0">CONCATENATE(B7,"_",F7,"_",D7)</f>
        <v>0__2</v>
      </c>
      <c r="F7" s="54" t="str">
        <f>$F$6</f>
        <v/>
      </c>
      <c r="G7" s="54" t="str">
        <f>計5!$D$31</f>
        <v>事業所名を入力2</v>
      </c>
      <c r="H7" s="54">
        <f>計5!$D$32</f>
        <v>0</v>
      </c>
      <c r="I7" s="1035" t="str">
        <f>計5!$C$33&amp;""</f>
        <v>0</v>
      </c>
      <c r="J7" s="1035" t="str">
        <f ca="1">計5!$H$33</f>
        <v/>
      </c>
      <c r="K7" s="54" t="str">
        <f>計5!$M$33&amp;""</f>
        <v>0</v>
      </c>
      <c r="L7" s="54" t="str">
        <f>計5!$C$34&amp;""</f>
        <v>0</v>
      </c>
      <c r="M7" s="54" t="str">
        <f>計5!$H$34&amp;""</f>
        <v>0</v>
      </c>
      <c r="N7" s="54">
        <f>計5!$A$41</f>
        <v>2022</v>
      </c>
      <c r="O7" s="54">
        <f>計5!$C$42</f>
        <v>0</v>
      </c>
      <c r="P7" s="54" t="str">
        <f>計5!$I$40&amp;""</f>
        <v/>
      </c>
      <c r="Q7" s="54" t="str">
        <f>計5!$O$40&amp;""</f>
        <v/>
      </c>
      <c r="R7" s="54">
        <f>計5!$A$43</f>
        <v>2025</v>
      </c>
      <c r="S7" s="54" t="str">
        <f>計5!$C$42&amp;""</f>
        <v/>
      </c>
      <c r="T7" s="54" t="str">
        <f ca="1">計5!$D$44&amp;""</f>
        <v/>
      </c>
      <c r="U7" s="54" t="str">
        <f>計5!$I$42&amp;""</f>
        <v/>
      </c>
      <c r="V7" s="54" t="str">
        <f>計5!$O$42&amp;""</f>
        <v/>
      </c>
      <c r="W7" s="54" t="str">
        <f>計5!$J$44&amp;""</f>
        <v/>
      </c>
      <c r="X7" s="54" t="str">
        <f>計5!$R$46&amp;""</f>
        <v>0</v>
      </c>
      <c r="Y7" s="54" t="str">
        <f>計5!$C$45&amp;""</f>
        <v/>
      </c>
    </row>
    <row r="8" spans="1:25">
      <c r="B8" s="54">
        <f t="shared" ref="B8:B45" si="1">$B$6</f>
        <v>0</v>
      </c>
      <c r="C8" s="54" t="str">
        <f t="shared" ref="C8:C45" si="2">$C$6</f>
        <v>新規</v>
      </c>
      <c r="D8" s="54">
        <f t="shared" ref="D8:D45" si="3">D7+1</f>
        <v>3</v>
      </c>
      <c r="E8" s="54" t="str">
        <f t="shared" si="0"/>
        <v>0__3</v>
      </c>
      <c r="F8" s="54" t="str">
        <f t="shared" ref="F8:F45" si="4">$F$6</f>
        <v/>
      </c>
      <c r="G8" s="54" t="str">
        <f>計5!$D$56</f>
        <v>事業所名を入力3</v>
      </c>
      <c r="H8" s="54">
        <f>計5!$D$57</f>
        <v>0</v>
      </c>
      <c r="I8" s="1035" t="str">
        <f>計5!$C$58&amp;""</f>
        <v>0</v>
      </c>
      <c r="J8" s="1035" t="str">
        <f ca="1">計5!$H$58</f>
        <v/>
      </c>
      <c r="K8" s="54" t="str">
        <f>計5!$M$58&amp;""</f>
        <v>0</v>
      </c>
      <c r="L8" s="54" t="str">
        <f>計5!$C$59&amp;""</f>
        <v>0</v>
      </c>
      <c r="M8" s="54" t="str">
        <f>計5!$H$59&amp;""</f>
        <v>0</v>
      </c>
      <c r="N8" s="54">
        <f>計5!$A$66</f>
        <v>2022</v>
      </c>
      <c r="O8" s="54" t="str">
        <f ca="1">計5!$C$65</f>
        <v/>
      </c>
      <c r="P8" s="54" t="str">
        <f>計5!$I$65&amp;""</f>
        <v/>
      </c>
      <c r="Q8" s="54" t="str">
        <f>計5!$O$65&amp;""</f>
        <v/>
      </c>
      <c r="R8" s="54">
        <f>計5!$A$68</f>
        <v>2025</v>
      </c>
      <c r="S8" s="54" t="str">
        <f>計5!$C$67&amp;""</f>
        <v/>
      </c>
      <c r="T8" s="54" t="str">
        <f ca="1">計5!$D$69&amp;""</f>
        <v/>
      </c>
      <c r="U8" s="54" t="str">
        <f>計5!$I$67&amp;""</f>
        <v/>
      </c>
      <c r="V8" s="54" t="str">
        <f>計5!$O$67&amp;""</f>
        <v/>
      </c>
      <c r="W8" s="54" t="str">
        <f>計5!$J$69&amp;""</f>
        <v/>
      </c>
      <c r="X8" s="54" t="str">
        <f>計5!$R$71&amp;""</f>
        <v>0</v>
      </c>
      <c r="Y8" s="54" t="str">
        <f>計5!$C$70&amp;""</f>
        <v/>
      </c>
    </row>
    <row r="9" spans="1:25">
      <c r="B9" s="54">
        <f t="shared" si="1"/>
        <v>0</v>
      </c>
      <c r="C9" s="54" t="str">
        <f t="shared" si="2"/>
        <v>新規</v>
      </c>
      <c r="D9" s="54">
        <f t="shared" si="3"/>
        <v>4</v>
      </c>
      <c r="E9" s="54" t="str">
        <f t="shared" si="0"/>
        <v>0__4</v>
      </c>
      <c r="F9" s="54" t="str">
        <f t="shared" si="4"/>
        <v/>
      </c>
      <c r="G9" s="54" t="str">
        <f>計5!$D$81</f>
        <v>事業所名を入力4</v>
      </c>
      <c r="H9" s="54">
        <f>計5!$D$82</f>
        <v>0</v>
      </c>
      <c r="I9" s="1035" t="str">
        <f>計5!$C$83&amp;""</f>
        <v>0</v>
      </c>
      <c r="J9" s="1035" t="str">
        <f ca="1">計5!$H$83</f>
        <v/>
      </c>
      <c r="K9" s="54" t="str">
        <f>計5!$M$83&amp;""</f>
        <v>0</v>
      </c>
      <c r="L9" s="54" t="str">
        <f>計5!$C$84&amp;""</f>
        <v>0</v>
      </c>
      <c r="M9" s="54" t="str">
        <f>計5!$H$84&amp;""</f>
        <v>0</v>
      </c>
      <c r="N9" s="54">
        <f>計5!$A$91</f>
        <v>2022</v>
      </c>
      <c r="O9" s="54">
        <f>計5!$C$92</f>
        <v>0</v>
      </c>
      <c r="P9" s="54" t="str">
        <f>計5!$I$90&amp;""</f>
        <v/>
      </c>
      <c r="Q9" s="54" t="str">
        <f>計5!$O$90&amp;""</f>
        <v/>
      </c>
      <c r="R9" s="54">
        <f>計5!$A$93</f>
        <v>2025</v>
      </c>
      <c r="S9" s="54" t="str">
        <f>計5!$C$92&amp;""</f>
        <v/>
      </c>
      <c r="T9" s="54" t="str">
        <f ca="1">計5!$D$94&amp;""</f>
        <v/>
      </c>
      <c r="U9" s="54" t="str">
        <f>計5!$I$92&amp;""</f>
        <v/>
      </c>
      <c r="V9" s="54" t="str">
        <f>計5!$O$92&amp;""</f>
        <v/>
      </c>
      <c r="W9" s="54" t="str">
        <f>計5!$J$94&amp;""</f>
        <v/>
      </c>
      <c r="X9" s="54" t="str">
        <f>計5!$R$96&amp;""</f>
        <v>0</v>
      </c>
      <c r="Y9" s="54" t="str">
        <f>計5!$C$95&amp;""</f>
        <v/>
      </c>
    </row>
    <row r="10" spans="1:25">
      <c r="B10" s="54">
        <f t="shared" si="1"/>
        <v>0</v>
      </c>
      <c r="C10" s="54" t="str">
        <f t="shared" si="2"/>
        <v>新規</v>
      </c>
      <c r="D10" s="54">
        <f t="shared" si="3"/>
        <v>5</v>
      </c>
      <c r="E10" s="54" t="str">
        <f t="shared" si="0"/>
        <v>0__5</v>
      </c>
      <c r="F10" s="54" t="str">
        <f t="shared" si="4"/>
        <v/>
      </c>
      <c r="G10" s="54" t="str">
        <f>計5!$D$106</f>
        <v>事業所名を入力5</v>
      </c>
      <c r="H10" s="54">
        <f>計5!$D$107</f>
        <v>0</v>
      </c>
      <c r="I10" s="1035" t="str">
        <f>計5!$C$108&amp;""</f>
        <v>0</v>
      </c>
      <c r="J10" s="1035" t="str">
        <f ca="1">計5!$H$108</f>
        <v/>
      </c>
      <c r="K10" s="54" t="str">
        <f>計5!$M$108&amp;""</f>
        <v>0</v>
      </c>
      <c r="L10" s="54" t="str">
        <f>計5!$C$109&amp;""</f>
        <v>0</v>
      </c>
      <c r="M10" s="54" t="str">
        <f>計5!$H$109&amp;""</f>
        <v>0</v>
      </c>
      <c r="N10" s="54">
        <f>計5!$A$116</f>
        <v>2022</v>
      </c>
      <c r="O10" s="54" t="str">
        <f ca="1">計5!$C$115</f>
        <v/>
      </c>
      <c r="P10" s="54" t="str">
        <f>計5!$I$115&amp;""</f>
        <v/>
      </c>
      <c r="Q10" s="54" t="str">
        <f>計5!$O$115&amp;""</f>
        <v/>
      </c>
      <c r="R10" s="54">
        <f>計5!$A$118</f>
        <v>2025</v>
      </c>
      <c r="S10" s="54" t="str">
        <f>計5!$C$117&amp;""</f>
        <v/>
      </c>
      <c r="T10" s="54" t="str">
        <f ca="1">計5!$D$119&amp;""</f>
        <v/>
      </c>
      <c r="U10" s="54" t="str">
        <f>計5!$I$117&amp;""</f>
        <v/>
      </c>
      <c r="V10" s="54" t="str">
        <f>計5!$O$117&amp;""</f>
        <v/>
      </c>
      <c r="W10" s="54" t="str">
        <f>計5!$J$119&amp;""</f>
        <v/>
      </c>
      <c r="X10" s="54" t="str">
        <f>計5!$R$121&amp;""</f>
        <v>0</v>
      </c>
      <c r="Y10" s="54" t="str">
        <f>計5!$C$120&amp;""</f>
        <v/>
      </c>
    </row>
    <row r="11" spans="1:25">
      <c r="B11" s="54">
        <f t="shared" si="1"/>
        <v>0</v>
      </c>
      <c r="C11" s="54" t="str">
        <f t="shared" si="2"/>
        <v>新規</v>
      </c>
      <c r="D11" s="54">
        <f t="shared" si="3"/>
        <v>6</v>
      </c>
      <c r="E11" s="54" t="str">
        <f t="shared" si="0"/>
        <v>0__6</v>
      </c>
      <c r="F11" s="54" t="str">
        <f t="shared" si="4"/>
        <v/>
      </c>
      <c r="G11" s="54" t="str">
        <f>計5!$D$131</f>
        <v>事業所名を入力6</v>
      </c>
      <c r="H11" s="54">
        <f>計5!$D$132</f>
        <v>0</v>
      </c>
      <c r="I11" s="1035" t="str">
        <f>計5!$C$133&amp;""</f>
        <v>0</v>
      </c>
      <c r="J11" s="1035" t="str">
        <f ca="1">計5!$H$133</f>
        <v/>
      </c>
      <c r="K11" s="54" t="str">
        <f>計5!$M$133&amp;""</f>
        <v>0</v>
      </c>
      <c r="L11" s="54" t="str">
        <f>計5!$C$134&amp;""</f>
        <v>0</v>
      </c>
      <c r="M11" s="54" t="str">
        <f>計5!$H$134&amp;""</f>
        <v>0</v>
      </c>
      <c r="N11" s="54">
        <f>計5!$A$141</f>
        <v>2022</v>
      </c>
      <c r="O11" s="54">
        <f>計5!$C$142</f>
        <v>0</v>
      </c>
      <c r="P11" s="54" t="str">
        <f>計5!$I$140&amp;""</f>
        <v/>
      </c>
      <c r="Q11" s="54" t="str">
        <f>計5!$O$140&amp;""</f>
        <v/>
      </c>
      <c r="R11" s="54">
        <f>計5!$A$143</f>
        <v>2025</v>
      </c>
      <c r="S11" s="54" t="str">
        <f>計5!$C$142&amp;""</f>
        <v/>
      </c>
      <c r="T11" s="54" t="str">
        <f ca="1">計5!$D$144&amp;""</f>
        <v/>
      </c>
      <c r="U11" s="54" t="str">
        <f>計5!$I$142&amp;""</f>
        <v/>
      </c>
      <c r="V11" s="54" t="str">
        <f>計5!$O$142&amp;""</f>
        <v/>
      </c>
      <c r="W11" s="54" t="str">
        <f>計5!$J$144&amp;""</f>
        <v/>
      </c>
      <c r="X11" s="54" t="str">
        <f>計5!$R$146&amp;""</f>
        <v>0</v>
      </c>
      <c r="Y11" s="54" t="str">
        <f>計5!$C$145&amp;""</f>
        <v/>
      </c>
    </row>
    <row r="12" spans="1:25">
      <c r="B12" s="54">
        <f t="shared" si="1"/>
        <v>0</v>
      </c>
      <c r="C12" s="54" t="str">
        <f t="shared" si="2"/>
        <v>新規</v>
      </c>
      <c r="D12" s="54">
        <f t="shared" si="3"/>
        <v>7</v>
      </c>
      <c r="E12" s="54" t="str">
        <f t="shared" si="0"/>
        <v>0__7</v>
      </c>
      <c r="F12" s="54" t="str">
        <f t="shared" si="4"/>
        <v/>
      </c>
      <c r="G12" s="54" t="str">
        <f>計5!$D$156</f>
        <v>事業所名を入力7</v>
      </c>
      <c r="H12" s="54">
        <f>計5!$D$157</f>
        <v>0</v>
      </c>
      <c r="I12" s="1035" t="str">
        <f>計5!$C$158&amp;""</f>
        <v>0</v>
      </c>
      <c r="J12" s="1035" t="str">
        <f ca="1">計5!$H$158</f>
        <v/>
      </c>
      <c r="K12" s="54" t="str">
        <f>計5!$M$158&amp;""</f>
        <v>0</v>
      </c>
      <c r="L12" s="54" t="str">
        <f>計5!$C$159&amp;""</f>
        <v>0</v>
      </c>
      <c r="M12" s="54" t="str">
        <f>計5!$H$159&amp;""</f>
        <v>0</v>
      </c>
      <c r="N12" s="54">
        <f>計5!$A$166</f>
        <v>2022</v>
      </c>
      <c r="O12" s="54" t="str">
        <f ca="1">計5!$C$165</f>
        <v/>
      </c>
      <c r="P12" s="54" t="str">
        <f>計5!$I$165&amp;""</f>
        <v/>
      </c>
      <c r="Q12" s="54" t="str">
        <f>計5!$O$165&amp;""</f>
        <v/>
      </c>
      <c r="R12" s="54">
        <f>計5!$A$168</f>
        <v>2025</v>
      </c>
      <c r="S12" s="54" t="str">
        <f>計5!$C$167&amp;""</f>
        <v/>
      </c>
      <c r="T12" s="54" t="str">
        <f ca="1">計5!$D$169&amp;""</f>
        <v/>
      </c>
      <c r="U12" s="54" t="str">
        <f>計5!$I$167&amp;""</f>
        <v/>
      </c>
      <c r="V12" s="54" t="str">
        <f>計5!$O$167&amp;""</f>
        <v/>
      </c>
      <c r="W12" s="54" t="str">
        <f>計5!$J$169&amp;""</f>
        <v/>
      </c>
      <c r="X12" s="54" t="str">
        <f>計5!$R$171&amp;""</f>
        <v>0</v>
      </c>
      <c r="Y12" s="54" t="str">
        <f>計5!$C$170&amp;""</f>
        <v/>
      </c>
    </row>
    <row r="13" spans="1:25">
      <c r="B13" s="54">
        <f t="shared" si="1"/>
        <v>0</v>
      </c>
      <c r="C13" s="54" t="str">
        <f t="shared" si="2"/>
        <v>新規</v>
      </c>
      <c r="D13" s="54">
        <f t="shared" si="3"/>
        <v>8</v>
      </c>
      <c r="E13" s="54" t="str">
        <f t="shared" si="0"/>
        <v>0__8</v>
      </c>
      <c r="F13" s="54" t="str">
        <f t="shared" si="4"/>
        <v/>
      </c>
      <c r="G13" s="54" t="str">
        <f>計5!$D$181</f>
        <v>事業所名を入力8</v>
      </c>
      <c r="H13" s="54">
        <f>計5!$D$182</f>
        <v>0</v>
      </c>
      <c r="I13" s="1035" t="str">
        <f>計5!$C$183&amp;""</f>
        <v>0</v>
      </c>
      <c r="J13" s="1035" t="str">
        <f ca="1">計5!$H$183</f>
        <v/>
      </c>
      <c r="K13" s="54" t="str">
        <f>計5!$M$183&amp;""</f>
        <v>0</v>
      </c>
      <c r="L13" s="54" t="str">
        <f>計5!$C$184&amp;""</f>
        <v>0</v>
      </c>
      <c r="M13" s="54" t="str">
        <f>計5!$H$184&amp;""</f>
        <v>0</v>
      </c>
      <c r="N13" s="54">
        <f>計5!$A$191</f>
        <v>2022</v>
      </c>
      <c r="O13" s="54">
        <f>計5!$C$192</f>
        <v>0</v>
      </c>
      <c r="P13" s="54" t="str">
        <f>計5!$I$190&amp;""</f>
        <v/>
      </c>
      <c r="Q13" s="54" t="str">
        <f>計5!$O$190&amp;""</f>
        <v/>
      </c>
      <c r="R13" s="54">
        <f>計5!$A$193</f>
        <v>2025</v>
      </c>
      <c r="S13" s="54" t="str">
        <f>計5!$C$192&amp;""</f>
        <v/>
      </c>
      <c r="T13" s="54" t="str">
        <f ca="1">計5!$D$194&amp;""</f>
        <v/>
      </c>
      <c r="U13" s="54" t="str">
        <f>計5!$I$192&amp;""</f>
        <v/>
      </c>
      <c r="V13" s="54" t="str">
        <f>計5!$O$192&amp;""</f>
        <v/>
      </c>
      <c r="W13" s="54" t="str">
        <f>計5!$J$194&amp;""</f>
        <v/>
      </c>
      <c r="X13" s="54" t="str">
        <f>計5!$R$196&amp;""</f>
        <v>0</v>
      </c>
      <c r="Y13" s="54" t="str">
        <f>計5!$C$195&amp;""</f>
        <v/>
      </c>
    </row>
    <row r="14" spans="1:25">
      <c r="B14" s="54">
        <f t="shared" si="1"/>
        <v>0</v>
      </c>
      <c r="C14" s="54" t="str">
        <f t="shared" si="2"/>
        <v>新規</v>
      </c>
      <c r="D14" s="54">
        <f t="shared" si="3"/>
        <v>9</v>
      </c>
      <c r="E14" s="54" t="str">
        <f t="shared" si="0"/>
        <v>0__9</v>
      </c>
      <c r="F14" s="54" t="str">
        <f t="shared" si="4"/>
        <v/>
      </c>
      <c r="G14" s="54" t="str">
        <f>計5!$D$206</f>
        <v>事業所名を入力9</v>
      </c>
      <c r="H14" s="54">
        <f>計5!$D$207</f>
        <v>0</v>
      </c>
      <c r="I14" s="1035" t="str">
        <f>計5!$C$208&amp;""</f>
        <v>0</v>
      </c>
      <c r="J14" s="1035" t="str">
        <f ca="1">計5!$H$208</f>
        <v/>
      </c>
      <c r="K14" s="54" t="str">
        <f>計5!$M$208&amp;""</f>
        <v>0</v>
      </c>
      <c r="L14" s="54" t="str">
        <f>計5!$C$209&amp;""</f>
        <v>0</v>
      </c>
      <c r="M14" s="54" t="str">
        <f>計5!$H$209&amp;""</f>
        <v>0</v>
      </c>
      <c r="N14" s="54">
        <f>計5!$A$216</f>
        <v>2022</v>
      </c>
      <c r="O14" s="54" t="str">
        <f ca="1">計5!$C$215</f>
        <v/>
      </c>
      <c r="P14" s="54" t="str">
        <f>計5!$I$215&amp;""</f>
        <v/>
      </c>
      <c r="Q14" s="54" t="str">
        <f>計5!$O$215&amp;""</f>
        <v/>
      </c>
      <c r="R14" s="54">
        <f>計5!$A$218</f>
        <v>2025</v>
      </c>
      <c r="S14" s="54" t="str">
        <f>計5!$C$217&amp;""</f>
        <v/>
      </c>
      <c r="T14" s="54" t="str">
        <f ca="1">計5!$D$219&amp;""</f>
        <v/>
      </c>
      <c r="U14" s="54" t="str">
        <f>計5!$I$217&amp;""</f>
        <v/>
      </c>
      <c r="V14" s="54" t="str">
        <f>計5!$O$217&amp;""</f>
        <v/>
      </c>
      <c r="W14" s="54" t="str">
        <f>計5!$J$219&amp;""</f>
        <v/>
      </c>
      <c r="X14" s="54" t="str">
        <f>計5!$R$221&amp;""</f>
        <v>0</v>
      </c>
      <c r="Y14" s="54" t="str">
        <f>計5!$C$220&amp;""</f>
        <v/>
      </c>
    </row>
    <row r="15" spans="1:25">
      <c r="B15" s="54">
        <f t="shared" si="1"/>
        <v>0</v>
      </c>
      <c r="C15" s="54" t="str">
        <f t="shared" si="2"/>
        <v>新規</v>
      </c>
      <c r="D15" s="54">
        <f t="shared" si="3"/>
        <v>10</v>
      </c>
      <c r="E15" s="54" t="str">
        <f t="shared" si="0"/>
        <v>0__10</v>
      </c>
      <c r="F15" s="54" t="str">
        <f t="shared" si="4"/>
        <v/>
      </c>
      <c r="G15" s="54" t="str">
        <f>計5!$D$231</f>
        <v>事業所名を入力10</v>
      </c>
      <c r="H15" s="54">
        <f>計5!$D$232</f>
        <v>0</v>
      </c>
      <c r="I15" s="1035" t="str">
        <f>計5!$C$233&amp;""</f>
        <v>0</v>
      </c>
      <c r="J15" s="1035" t="str">
        <f ca="1">計5!$H$233</f>
        <v/>
      </c>
      <c r="K15" s="54" t="str">
        <f>計5!$M$233&amp;""</f>
        <v>0</v>
      </c>
      <c r="L15" s="54" t="str">
        <f>計5!$C$234&amp;""</f>
        <v>0</v>
      </c>
      <c r="M15" s="54" t="str">
        <f>計5!$H$234&amp;""</f>
        <v>0</v>
      </c>
      <c r="N15" s="54">
        <f>計5!$A$241</f>
        <v>2022</v>
      </c>
      <c r="O15" s="54">
        <f>計5!$C$242</f>
        <v>0</v>
      </c>
      <c r="P15" s="54" t="str">
        <f>計5!$I$240&amp;""</f>
        <v/>
      </c>
      <c r="Q15" s="54" t="str">
        <f>計5!$O$240&amp;""</f>
        <v/>
      </c>
      <c r="R15" s="54">
        <f>計5!$A$243</f>
        <v>2025</v>
      </c>
      <c r="S15" s="54" t="str">
        <f>計5!$C$242&amp;""</f>
        <v/>
      </c>
      <c r="T15" s="54" t="str">
        <f ca="1">計5!$D$244&amp;""</f>
        <v/>
      </c>
      <c r="U15" s="54" t="str">
        <f>計5!$I$242&amp;""</f>
        <v/>
      </c>
      <c r="V15" s="54" t="str">
        <f>計5!$O$242&amp;""</f>
        <v/>
      </c>
      <c r="W15" s="54" t="str">
        <f>計5!$J$244&amp;""</f>
        <v/>
      </c>
      <c r="X15" s="54" t="str">
        <f>計5!$R$246&amp;""</f>
        <v>0</v>
      </c>
      <c r="Y15" s="54" t="str">
        <f>計5!$C$245&amp;""</f>
        <v/>
      </c>
    </row>
    <row r="16" spans="1:25">
      <c r="B16" s="54">
        <f t="shared" si="1"/>
        <v>0</v>
      </c>
      <c r="C16" s="54" t="str">
        <f t="shared" si="2"/>
        <v>新規</v>
      </c>
      <c r="D16" s="54">
        <f t="shared" si="3"/>
        <v>11</v>
      </c>
      <c r="E16" s="54" t="str">
        <f t="shared" si="0"/>
        <v>0__11</v>
      </c>
      <c r="F16" s="54" t="str">
        <f t="shared" si="4"/>
        <v/>
      </c>
      <c r="G16" s="54" t="str">
        <f>計5!$D$256</f>
        <v>事業所名を入力11</v>
      </c>
      <c r="H16" s="54">
        <f>計5!$D$257</f>
        <v>0</v>
      </c>
      <c r="I16" s="1035" t="str">
        <f>計5!$C$258&amp;""</f>
        <v>0</v>
      </c>
      <c r="J16" s="1035" t="str">
        <f ca="1">計5!$H$258</f>
        <v/>
      </c>
      <c r="K16" s="54" t="str">
        <f>計5!$M$258&amp;""</f>
        <v>0</v>
      </c>
      <c r="L16" s="54" t="str">
        <f>計5!$C$259&amp;""</f>
        <v>0</v>
      </c>
      <c r="M16" s="54" t="str">
        <f>計5!$H$259&amp;""</f>
        <v>0</v>
      </c>
      <c r="N16" s="54">
        <f>計5!$A$266</f>
        <v>2022</v>
      </c>
      <c r="O16" s="54" t="str">
        <f ca="1">計5!$C$265</f>
        <v/>
      </c>
      <c r="P16" s="54" t="str">
        <f>計5!$I$265&amp;""</f>
        <v/>
      </c>
      <c r="Q16" s="54" t="str">
        <f>計5!$O$265&amp;""</f>
        <v/>
      </c>
      <c r="R16" s="54">
        <f>計5!$A$268</f>
        <v>2025</v>
      </c>
      <c r="S16" s="54" t="str">
        <f>計5!$C$267&amp;""</f>
        <v/>
      </c>
      <c r="T16" s="54" t="str">
        <f ca="1">計5!$D$269&amp;""</f>
        <v/>
      </c>
      <c r="U16" s="54" t="str">
        <f>計5!$I$267&amp;""</f>
        <v/>
      </c>
      <c r="V16" s="54" t="str">
        <f>計5!$O$267&amp;""</f>
        <v/>
      </c>
      <c r="W16" s="54" t="str">
        <f>計5!$J$269&amp;""</f>
        <v/>
      </c>
      <c r="X16" s="54" t="str">
        <f>計5!$R$271&amp;""</f>
        <v>0</v>
      </c>
      <c r="Y16" s="54" t="str">
        <f>計5!$C$270&amp;""</f>
        <v/>
      </c>
    </row>
    <row r="17" spans="2:25">
      <c r="B17" s="54">
        <f t="shared" si="1"/>
        <v>0</v>
      </c>
      <c r="C17" s="54" t="str">
        <f t="shared" si="2"/>
        <v>新規</v>
      </c>
      <c r="D17" s="54">
        <f t="shared" si="3"/>
        <v>12</v>
      </c>
      <c r="E17" s="54" t="str">
        <f t="shared" si="0"/>
        <v>0__12</v>
      </c>
      <c r="F17" s="54" t="str">
        <f t="shared" si="4"/>
        <v/>
      </c>
      <c r="G17" s="54" t="str">
        <f>計5!$D$281</f>
        <v>事業所名を入力12</v>
      </c>
      <c r="H17" s="54">
        <f>計5!$D$282</f>
        <v>0</v>
      </c>
      <c r="I17" s="1035" t="str">
        <f>計5!$C$283&amp;""</f>
        <v>0</v>
      </c>
      <c r="J17" s="1035" t="str">
        <f ca="1">計5!$H$283</f>
        <v/>
      </c>
      <c r="K17" s="54" t="str">
        <f>計5!$M$283&amp;""</f>
        <v>0</v>
      </c>
      <c r="L17" s="54" t="str">
        <f>計5!$C$284&amp;""</f>
        <v>0</v>
      </c>
      <c r="M17" s="54" t="str">
        <f>計5!$H$284&amp;""</f>
        <v>0</v>
      </c>
      <c r="N17" s="54">
        <f>計5!$A$291</f>
        <v>2022</v>
      </c>
      <c r="O17" s="54">
        <f>計5!$C$292</f>
        <v>0</v>
      </c>
      <c r="P17" s="54" t="str">
        <f>計5!$I$290&amp;""</f>
        <v/>
      </c>
      <c r="Q17" s="54" t="str">
        <f>計5!$O$290&amp;""</f>
        <v/>
      </c>
      <c r="R17" s="54">
        <f>計5!$A$293</f>
        <v>2025</v>
      </c>
      <c r="S17" s="54" t="str">
        <f>計5!$C$292&amp;""</f>
        <v/>
      </c>
      <c r="T17" s="54" t="str">
        <f ca="1">計5!$D$294&amp;""</f>
        <v/>
      </c>
      <c r="U17" s="54" t="str">
        <f>計5!$I$292&amp;""</f>
        <v/>
      </c>
      <c r="V17" s="54" t="str">
        <f>計5!$O$292&amp;""</f>
        <v/>
      </c>
      <c r="W17" s="54" t="str">
        <f>計5!$J$294&amp;""</f>
        <v/>
      </c>
      <c r="X17" s="54" t="str">
        <f>計5!$R$296&amp;""</f>
        <v>0</v>
      </c>
      <c r="Y17" s="54" t="str">
        <f>計5!$C$295&amp;""</f>
        <v/>
      </c>
    </row>
    <row r="18" spans="2:25">
      <c r="B18" s="54">
        <f t="shared" si="1"/>
        <v>0</v>
      </c>
      <c r="C18" s="54" t="str">
        <f t="shared" si="2"/>
        <v>新規</v>
      </c>
      <c r="D18" s="54">
        <f t="shared" si="3"/>
        <v>13</v>
      </c>
      <c r="E18" s="54" t="str">
        <f t="shared" si="0"/>
        <v>0__13</v>
      </c>
      <c r="F18" s="54" t="str">
        <f t="shared" si="4"/>
        <v/>
      </c>
      <c r="G18" s="54" t="str">
        <f>計5!$D$306</f>
        <v>事業所名を入力13</v>
      </c>
      <c r="H18" s="54">
        <f>計5!$D$307</f>
        <v>0</v>
      </c>
      <c r="I18" s="1035" t="str">
        <f>計5!$C$308&amp;""</f>
        <v>0</v>
      </c>
      <c r="J18" s="1035" t="str">
        <f ca="1">計5!$H$308</f>
        <v/>
      </c>
      <c r="K18" s="54" t="str">
        <f>計5!$M$308&amp;""</f>
        <v>0</v>
      </c>
      <c r="L18" s="54" t="str">
        <f>計5!$C$309&amp;""</f>
        <v>0</v>
      </c>
      <c r="M18" s="54" t="str">
        <f>計5!$H$309&amp;""</f>
        <v>0</v>
      </c>
      <c r="N18" s="54">
        <f>計5!$A$316</f>
        <v>2022</v>
      </c>
      <c r="O18" s="54" t="str">
        <f ca="1">計5!$C$315</f>
        <v/>
      </c>
      <c r="P18" s="54" t="str">
        <f>計5!$I$315&amp;""</f>
        <v/>
      </c>
      <c r="Q18" s="54" t="str">
        <f>計5!$O$315&amp;""</f>
        <v/>
      </c>
      <c r="R18" s="54">
        <f>計5!$A$318</f>
        <v>2025</v>
      </c>
      <c r="S18" s="54" t="str">
        <f>計5!$C$317&amp;""</f>
        <v/>
      </c>
      <c r="T18" s="54" t="str">
        <f ca="1">計5!$D$319&amp;""</f>
        <v/>
      </c>
      <c r="U18" s="54" t="str">
        <f>計5!$I$317&amp;""</f>
        <v/>
      </c>
      <c r="V18" s="54" t="str">
        <f>計5!$O$37&amp;""</f>
        <v/>
      </c>
      <c r="W18" s="54" t="str">
        <f>計5!$J$319&amp;""</f>
        <v/>
      </c>
      <c r="X18" s="54" t="str">
        <f>計5!$R$321&amp;""</f>
        <v>0</v>
      </c>
      <c r="Y18" s="54" t="str">
        <f>計5!$C$320&amp;""</f>
        <v/>
      </c>
    </row>
    <row r="19" spans="2:25">
      <c r="B19" s="54">
        <f t="shared" si="1"/>
        <v>0</v>
      </c>
      <c r="C19" s="54" t="str">
        <f t="shared" si="2"/>
        <v>新規</v>
      </c>
      <c r="D19" s="54">
        <f t="shared" si="3"/>
        <v>14</v>
      </c>
      <c r="E19" s="54" t="str">
        <f t="shared" si="0"/>
        <v>0__14</v>
      </c>
      <c r="F19" s="54" t="str">
        <f t="shared" si="4"/>
        <v/>
      </c>
      <c r="G19" s="54" t="str">
        <f>計5!$D$331</f>
        <v>事業所名を入力14</v>
      </c>
      <c r="H19" s="54">
        <f>計5!$D$332</f>
        <v>0</v>
      </c>
      <c r="I19" s="1035" t="str">
        <f>計5!$C$333&amp;""</f>
        <v>0</v>
      </c>
      <c r="J19" s="1035" t="str">
        <f ca="1">計5!$H$333</f>
        <v/>
      </c>
      <c r="K19" s="54" t="str">
        <f>計5!$M$333&amp;""</f>
        <v>0</v>
      </c>
      <c r="L19" s="54" t="str">
        <f>計5!$C$334&amp;""</f>
        <v>0</v>
      </c>
      <c r="M19" s="54" t="str">
        <f>計5!$H$334&amp;""</f>
        <v>0</v>
      </c>
      <c r="N19" s="54">
        <f>計5!$A$341</f>
        <v>2022</v>
      </c>
      <c r="O19" s="54">
        <f>計5!$C$342</f>
        <v>0</v>
      </c>
      <c r="P19" s="54" t="str">
        <f>計5!$I$340&amp;""</f>
        <v/>
      </c>
      <c r="Q19" s="54" t="str">
        <f>計5!$O$340&amp;""</f>
        <v/>
      </c>
      <c r="R19" s="54">
        <f>計5!$A$343</f>
        <v>2025</v>
      </c>
      <c r="S19" s="54" t="str">
        <f>計5!$C$342&amp;""</f>
        <v/>
      </c>
      <c r="T19" s="54" t="str">
        <f ca="1">計5!$D$344&amp;""</f>
        <v/>
      </c>
      <c r="U19" s="54" t="str">
        <f>計5!$I$342&amp;""</f>
        <v/>
      </c>
      <c r="V19" s="54" t="str">
        <f>計5!$O$342&amp;""</f>
        <v/>
      </c>
      <c r="W19" s="54" t="str">
        <f>計5!$J$344&amp;""</f>
        <v/>
      </c>
      <c r="X19" s="54" t="str">
        <f>計5!$R$346&amp;""</f>
        <v>0</v>
      </c>
      <c r="Y19" s="54" t="str">
        <f>計5!$C$345&amp;""</f>
        <v/>
      </c>
    </row>
    <row r="20" spans="2:25">
      <c r="B20" s="54">
        <f t="shared" si="1"/>
        <v>0</v>
      </c>
      <c r="C20" s="54" t="str">
        <f t="shared" si="2"/>
        <v>新規</v>
      </c>
      <c r="D20" s="54">
        <f t="shared" si="3"/>
        <v>15</v>
      </c>
      <c r="E20" s="54" t="str">
        <f t="shared" si="0"/>
        <v>0__15</v>
      </c>
      <c r="F20" s="54" t="str">
        <f t="shared" si="4"/>
        <v/>
      </c>
      <c r="G20" s="54" t="str">
        <f>計5!$D$356</f>
        <v>事業所名を入力15</v>
      </c>
      <c r="H20" s="54">
        <f>計5!$D$357</f>
        <v>0</v>
      </c>
      <c r="I20" s="1035" t="str">
        <f>計5!$C$358&amp;""</f>
        <v>0</v>
      </c>
      <c r="J20" s="1035" t="str">
        <f ca="1">計5!$H$358</f>
        <v/>
      </c>
      <c r="K20" s="54" t="str">
        <f>計5!$M$358&amp;""</f>
        <v>0</v>
      </c>
      <c r="L20" s="54" t="str">
        <f>計5!$C$359&amp;""</f>
        <v>0</v>
      </c>
      <c r="M20" s="54" t="str">
        <f>計5!$H$359&amp;""</f>
        <v>0</v>
      </c>
      <c r="N20" s="54">
        <f>計5!$A$366</f>
        <v>2022</v>
      </c>
      <c r="O20" s="54" t="str">
        <f ca="1">計5!$C$365</f>
        <v/>
      </c>
      <c r="P20" s="54" t="str">
        <f>計5!$I$365&amp;""</f>
        <v/>
      </c>
      <c r="Q20" s="54" t="str">
        <f>計5!$O$365&amp;""</f>
        <v/>
      </c>
      <c r="R20" s="54">
        <f>計5!$A$368</f>
        <v>2025</v>
      </c>
      <c r="S20" s="54" t="str">
        <f>計5!$C$367&amp;""</f>
        <v/>
      </c>
      <c r="T20" s="54" t="str">
        <f ca="1">計5!$D$369&amp;""</f>
        <v/>
      </c>
      <c r="U20" s="54" t="str">
        <f>計5!$I$367&amp;""</f>
        <v/>
      </c>
      <c r="V20" s="54" t="str">
        <f>計5!$O$367&amp;""</f>
        <v/>
      </c>
      <c r="W20" s="54" t="str">
        <f>計5!$J$369&amp;""</f>
        <v/>
      </c>
      <c r="X20" s="54" t="str">
        <f>計5!$R$371&amp;""</f>
        <v>0</v>
      </c>
      <c r="Y20" s="54" t="str">
        <f>計5!$C$370&amp;""</f>
        <v/>
      </c>
    </row>
    <row r="21" spans="2:25">
      <c r="B21" s="54">
        <f t="shared" si="1"/>
        <v>0</v>
      </c>
      <c r="C21" s="54" t="str">
        <f t="shared" si="2"/>
        <v>新規</v>
      </c>
      <c r="D21" s="54">
        <f t="shared" si="3"/>
        <v>16</v>
      </c>
      <c r="E21" s="54" t="str">
        <f t="shared" si="0"/>
        <v>0__16</v>
      </c>
      <c r="F21" s="54" t="str">
        <f t="shared" si="4"/>
        <v/>
      </c>
      <c r="G21" s="54" t="str">
        <f>計5!$D$381</f>
        <v>事業所名を入力16</v>
      </c>
      <c r="H21" s="54">
        <f>計5!$D$382</f>
        <v>0</v>
      </c>
      <c r="I21" s="1035" t="str">
        <f>計5!$C$383&amp;""</f>
        <v>0</v>
      </c>
      <c r="J21" s="1035" t="str">
        <f ca="1">計5!$H$383</f>
        <v/>
      </c>
      <c r="K21" s="54" t="str">
        <f>計5!$M$383&amp;""</f>
        <v>0</v>
      </c>
      <c r="L21" s="54" t="str">
        <f>計5!$C$384&amp;""</f>
        <v>0</v>
      </c>
      <c r="M21" s="54" t="str">
        <f>計5!$H$384&amp;""</f>
        <v>0</v>
      </c>
      <c r="N21" s="54">
        <f>計5!$A$391</f>
        <v>2022</v>
      </c>
      <c r="O21" s="54">
        <f>計5!$C$392</f>
        <v>0</v>
      </c>
      <c r="P21" s="54" t="str">
        <f>計5!$I$390&amp;""</f>
        <v/>
      </c>
      <c r="Q21" s="54" t="str">
        <f>計5!$O$390&amp;""</f>
        <v/>
      </c>
      <c r="R21" s="54">
        <f>計5!$A$393</f>
        <v>2025</v>
      </c>
      <c r="S21" s="54" t="str">
        <f>計5!$C$392&amp;""</f>
        <v/>
      </c>
      <c r="T21" s="54" t="str">
        <f ca="1">計5!$D$394&amp;""</f>
        <v/>
      </c>
      <c r="U21" s="54" t="str">
        <f>計5!$I$392&amp;""</f>
        <v/>
      </c>
      <c r="V21" s="54" t="str">
        <f>計5!$O$392&amp;""</f>
        <v/>
      </c>
      <c r="W21" s="54" t="str">
        <f>計5!$J$394&amp;""</f>
        <v/>
      </c>
      <c r="X21" s="54" t="str">
        <f>計5!$R$396&amp;""</f>
        <v>0</v>
      </c>
      <c r="Y21" s="54" t="str">
        <f>計5!$C$395&amp;""</f>
        <v/>
      </c>
    </row>
    <row r="22" spans="2:25">
      <c r="B22" s="54">
        <f t="shared" si="1"/>
        <v>0</v>
      </c>
      <c r="C22" s="54" t="str">
        <f t="shared" si="2"/>
        <v>新規</v>
      </c>
      <c r="D22" s="54">
        <f t="shared" si="3"/>
        <v>17</v>
      </c>
      <c r="E22" s="54" t="str">
        <f t="shared" si="0"/>
        <v>0__17</v>
      </c>
      <c r="F22" s="54" t="str">
        <f t="shared" si="4"/>
        <v/>
      </c>
      <c r="G22" s="54" t="str">
        <f>計5!$D$406</f>
        <v>事業所名を入力17</v>
      </c>
      <c r="H22" s="54">
        <f>計5!$D$407</f>
        <v>0</v>
      </c>
      <c r="I22" s="1035" t="str">
        <f>計5!$C$408&amp;""</f>
        <v>0</v>
      </c>
      <c r="J22" s="1035" t="str">
        <f ca="1">計5!$H$408</f>
        <v/>
      </c>
      <c r="K22" s="54" t="str">
        <f>計5!$M$408&amp;""</f>
        <v>0</v>
      </c>
      <c r="L22" s="54" t="str">
        <f>計5!$C$409&amp;""</f>
        <v>0</v>
      </c>
      <c r="M22" s="54" t="str">
        <f>計5!$H$409&amp;""</f>
        <v>0</v>
      </c>
      <c r="N22" s="54">
        <f>計5!$A$416</f>
        <v>2022</v>
      </c>
      <c r="O22" s="54" t="str">
        <f ca="1">計5!$C$415</f>
        <v/>
      </c>
      <c r="P22" s="54" t="str">
        <f>計5!$I$415&amp;""</f>
        <v/>
      </c>
      <c r="Q22" s="54" t="str">
        <f>計5!$O$415&amp;""</f>
        <v/>
      </c>
      <c r="R22" s="54">
        <f>計5!$A$418</f>
        <v>2025</v>
      </c>
      <c r="S22" s="54" t="str">
        <f>計5!$C$417&amp;""</f>
        <v/>
      </c>
      <c r="T22" s="54" t="str">
        <f ca="1">計5!$D$419&amp;""</f>
        <v/>
      </c>
      <c r="U22" s="54" t="str">
        <f>計5!$I$417&amp;""</f>
        <v/>
      </c>
      <c r="V22" s="54" t="str">
        <f>計5!$O$417&amp;""</f>
        <v/>
      </c>
      <c r="W22" s="54" t="str">
        <f>計5!$J$419&amp;""</f>
        <v/>
      </c>
      <c r="X22" s="54" t="str">
        <f>計5!$R$421&amp;""</f>
        <v>0</v>
      </c>
      <c r="Y22" s="54" t="str">
        <f>計5!$C$420&amp;""</f>
        <v/>
      </c>
    </row>
    <row r="23" spans="2:25">
      <c r="B23" s="54">
        <f t="shared" si="1"/>
        <v>0</v>
      </c>
      <c r="C23" s="54" t="str">
        <f t="shared" si="2"/>
        <v>新規</v>
      </c>
      <c r="D23" s="54">
        <f t="shared" si="3"/>
        <v>18</v>
      </c>
      <c r="E23" s="54" t="str">
        <f t="shared" si="0"/>
        <v>0__18</v>
      </c>
      <c r="F23" s="54" t="str">
        <f t="shared" si="4"/>
        <v/>
      </c>
      <c r="G23" s="54" t="str">
        <f>計5!$D$431</f>
        <v>事業所名を入力18</v>
      </c>
      <c r="H23" s="54">
        <f>計5!$D$432</f>
        <v>0</v>
      </c>
      <c r="I23" s="1035" t="str">
        <f>計5!$C$433&amp;""</f>
        <v>0</v>
      </c>
      <c r="J23" s="1035" t="str">
        <f ca="1">計5!$H$433</f>
        <v/>
      </c>
      <c r="K23" s="54" t="str">
        <f>計5!$M$433&amp;""</f>
        <v>0</v>
      </c>
      <c r="L23" s="54" t="str">
        <f>計5!$C$434&amp;""</f>
        <v>0</v>
      </c>
      <c r="M23" s="54" t="str">
        <f>計5!$H$434&amp;""</f>
        <v>0</v>
      </c>
      <c r="N23" s="54">
        <f>計5!$A$441</f>
        <v>2022</v>
      </c>
      <c r="O23" s="54">
        <f>計5!$C$442</f>
        <v>0</v>
      </c>
      <c r="P23" s="54" t="str">
        <f>計5!$I$440&amp;""</f>
        <v/>
      </c>
      <c r="Q23" s="54" t="str">
        <f>計5!$O$440&amp;""</f>
        <v/>
      </c>
      <c r="R23" s="54">
        <f>計5!$A$443</f>
        <v>2025</v>
      </c>
      <c r="S23" s="54" t="str">
        <f>計5!$C$442&amp;""</f>
        <v/>
      </c>
      <c r="T23" s="54" t="str">
        <f ca="1">計5!$D$444&amp;""</f>
        <v/>
      </c>
      <c r="U23" s="54" t="str">
        <f>計5!$I$442&amp;""</f>
        <v/>
      </c>
      <c r="V23" s="54" t="str">
        <f>計5!$O$442&amp;""</f>
        <v/>
      </c>
      <c r="W23" s="54" t="str">
        <f>計5!$J$444&amp;""</f>
        <v/>
      </c>
      <c r="X23" s="54" t="str">
        <f>計5!$R$446&amp;""</f>
        <v>0</v>
      </c>
      <c r="Y23" s="54" t="str">
        <f>計5!$C$445&amp;""</f>
        <v/>
      </c>
    </row>
    <row r="24" spans="2:25">
      <c r="B24" s="54">
        <f t="shared" si="1"/>
        <v>0</v>
      </c>
      <c r="C24" s="54" t="str">
        <f t="shared" si="2"/>
        <v>新規</v>
      </c>
      <c r="D24" s="54">
        <f t="shared" si="3"/>
        <v>19</v>
      </c>
      <c r="E24" s="54" t="str">
        <f t="shared" si="0"/>
        <v>0__19</v>
      </c>
      <c r="F24" s="54" t="str">
        <f t="shared" si="4"/>
        <v/>
      </c>
      <c r="G24" s="54" t="str">
        <f>計5!$D$456</f>
        <v>事業所名を入力19</v>
      </c>
      <c r="H24" s="54">
        <f>計5!$D$457</f>
        <v>0</v>
      </c>
      <c r="I24" s="1035" t="str">
        <f>計5!$C$458&amp;""</f>
        <v>0</v>
      </c>
      <c r="J24" s="1035" t="str">
        <f ca="1">計5!$H$458</f>
        <v/>
      </c>
      <c r="K24" s="54" t="str">
        <f>計5!$M$458&amp;""</f>
        <v>0</v>
      </c>
      <c r="L24" s="54" t="str">
        <f>計5!$C$459&amp;""</f>
        <v>0</v>
      </c>
      <c r="M24" s="54" t="str">
        <f>計5!$H$459&amp;""</f>
        <v>0</v>
      </c>
      <c r="N24" s="54">
        <f>計5!$A$466</f>
        <v>2022</v>
      </c>
      <c r="O24" s="54" t="str">
        <f ca="1">計5!$C$465</f>
        <v/>
      </c>
      <c r="P24" s="54" t="str">
        <f>計5!$I$465&amp;""</f>
        <v/>
      </c>
      <c r="Q24" s="54" t="str">
        <f>計5!$O$465&amp;""</f>
        <v/>
      </c>
      <c r="R24" s="54">
        <f>計5!$A$468</f>
        <v>2025</v>
      </c>
      <c r="S24" s="54" t="str">
        <f>計5!$C$467&amp;""</f>
        <v/>
      </c>
      <c r="T24" s="54" t="str">
        <f ca="1">計5!$D$469&amp;""</f>
        <v/>
      </c>
      <c r="U24" s="54" t="str">
        <f>計5!$I$467&amp;""</f>
        <v/>
      </c>
      <c r="V24" s="54" t="str">
        <f>計5!$O$467&amp;""</f>
        <v/>
      </c>
      <c r="W24" s="54" t="str">
        <f>計5!$J$469&amp;""</f>
        <v/>
      </c>
      <c r="X24" s="54" t="str">
        <f>計5!$R$471&amp;""</f>
        <v>0</v>
      </c>
      <c r="Y24" s="54" t="str">
        <f>計5!$C$470&amp;""</f>
        <v/>
      </c>
    </row>
    <row r="25" spans="2:25">
      <c r="B25" s="54">
        <f t="shared" si="1"/>
        <v>0</v>
      </c>
      <c r="C25" s="54" t="str">
        <f t="shared" si="2"/>
        <v>新規</v>
      </c>
      <c r="D25" s="54">
        <f t="shared" si="3"/>
        <v>20</v>
      </c>
      <c r="E25" s="54" t="str">
        <f t="shared" si="0"/>
        <v>0__20</v>
      </c>
      <c r="F25" s="54" t="str">
        <f t="shared" si="4"/>
        <v/>
      </c>
      <c r="G25" s="54" t="str">
        <f>計5!$D$481</f>
        <v>事業所名を入力20</v>
      </c>
      <c r="H25" s="54">
        <f>計5!$D$482</f>
        <v>0</v>
      </c>
      <c r="I25" s="1035" t="str">
        <f>計5!$C$483&amp;""</f>
        <v>0</v>
      </c>
      <c r="J25" s="1035" t="str">
        <f ca="1">計5!$H$483</f>
        <v/>
      </c>
      <c r="K25" s="54" t="str">
        <f>計5!$M$483&amp;""</f>
        <v>0</v>
      </c>
      <c r="L25" s="54" t="str">
        <f>計5!$C$484&amp;""</f>
        <v>0</v>
      </c>
      <c r="M25" s="54" t="str">
        <f>計5!$H$484&amp;""</f>
        <v>0</v>
      </c>
      <c r="N25" s="54">
        <f>計5!$A$491</f>
        <v>2022</v>
      </c>
      <c r="O25" s="54">
        <f>計5!$C$492</f>
        <v>0</v>
      </c>
      <c r="P25" s="54" t="str">
        <f>計5!$I$490&amp;""</f>
        <v/>
      </c>
      <c r="Q25" s="54" t="str">
        <f>計5!$O$490&amp;""</f>
        <v/>
      </c>
      <c r="R25" s="54">
        <f>計5!$A$493</f>
        <v>2025</v>
      </c>
      <c r="S25" s="54" t="str">
        <f>計5!$C$492&amp;""</f>
        <v/>
      </c>
      <c r="T25" s="54" t="str">
        <f ca="1">計5!$D$494&amp;""</f>
        <v/>
      </c>
      <c r="U25" s="54" t="str">
        <f>計5!$I$492&amp;""</f>
        <v/>
      </c>
      <c r="V25" s="54" t="str">
        <f>計5!$O$492&amp;""</f>
        <v/>
      </c>
      <c r="W25" s="54" t="str">
        <f>計5!$J$494&amp;""</f>
        <v/>
      </c>
      <c r="X25" s="54" t="str">
        <f>計5!$R$496&amp;""</f>
        <v>0</v>
      </c>
      <c r="Y25" s="54" t="str">
        <f>計5!$C$495&amp;""</f>
        <v/>
      </c>
    </row>
    <row r="26" spans="2:25">
      <c r="B26" s="54">
        <f t="shared" si="1"/>
        <v>0</v>
      </c>
      <c r="C26" s="54" t="str">
        <f t="shared" si="2"/>
        <v>新規</v>
      </c>
      <c r="D26" s="54">
        <f t="shared" si="3"/>
        <v>21</v>
      </c>
      <c r="E26" s="54" t="str">
        <f t="shared" si="0"/>
        <v>0__21</v>
      </c>
      <c r="F26" s="54" t="str">
        <f t="shared" si="4"/>
        <v/>
      </c>
      <c r="G26" s="54" t="str">
        <f>計5!$D$506</f>
        <v>事業所名を入力21</v>
      </c>
      <c r="H26" s="54">
        <f>計5!$D$507</f>
        <v>0</v>
      </c>
      <c r="I26" s="1035" t="str">
        <f>計5!$C$508&amp;""</f>
        <v>0</v>
      </c>
      <c r="J26" s="1035" t="str">
        <f ca="1">計5!$H$508</f>
        <v/>
      </c>
      <c r="K26" s="54" t="str">
        <f>計5!$M$508&amp;""</f>
        <v>0</v>
      </c>
      <c r="L26" s="54" t="str">
        <f>計5!$C$509&amp;""</f>
        <v>0</v>
      </c>
      <c r="M26" s="54" t="str">
        <f>計5!$H$509&amp;""</f>
        <v>0</v>
      </c>
      <c r="N26" s="54">
        <f>計5!$A$516</f>
        <v>2022</v>
      </c>
      <c r="O26" s="54" t="str">
        <f ca="1">計5!$C$515</f>
        <v/>
      </c>
      <c r="P26" s="54" t="str">
        <f>計5!$I$515&amp;""</f>
        <v/>
      </c>
      <c r="Q26" s="54" t="str">
        <f>計5!$O$515&amp;""</f>
        <v/>
      </c>
      <c r="R26" s="54">
        <f>計5!$A$518</f>
        <v>2025</v>
      </c>
      <c r="S26" s="54" t="str">
        <f>計5!$C$517&amp;""</f>
        <v/>
      </c>
      <c r="T26" s="54" t="str">
        <f ca="1">計5!$D$519&amp;""</f>
        <v/>
      </c>
      <c r="U26" s="54" t="str">
        <f>計5!$I$517&amp;""</f>
        <v/>
      </c>
      <c r="V26" s="54" t="str">
        <f>計5!$O$517&amp;""</f>
        <v/>
      </c>
      <c r="W26" s="54" t="str">
        <f>計5!$J$519&amp;""</f>
        <v/>
      </c>
      <c r="X26" s="54" t="str">
        <f>計5!$R$521&amp;""</f>
        <v>0</v>
      </c>
      <c r="Y26" s="54" t="str">
        <f>計5!$C$520&amp;""</f>
        <v/>
      </c>
    </row>
    <row r="27" spans="2:25">
      <c r="B27" s="54">
        <f t="shared" si="1"/>
        <v>0</v>
      </c>
      <c r="C27" s="54" t="str">
        <f t="shared" si="2"/>
        <v>新規</v>
      </c>
      <c r="D27" s="54">
        <f t="shared" si="3"/>
        <v>22</v>
      </c>
      <c r="E27" s="54" t="str">
        <f t="shared" si="0"/>
        <v>0__22</v>
      </c>
      <c r="F27" s="54" t="str">
        <f t="shared" si="4"/>
        <v/>
      </c>
      <c r="G27" s="54" t="str">
        <f>計5!$D$531</f>
        <v>事業所名を入力22</v>
      </c>
      <c r="H27" s="54">
        <f>計5!$D$532</f>
        <v>0</v>
      </c>
      <c r="I27" s="1035" t="str">
        <f>計5!$C$533&amp;""</f>
        <v>0</v>
      </c>
      <c r="J27" s="1035" t="str">
        <f ca="1">計5!$H$533</f>
        <v/>
      </c>
      <c r="K27" s="54" t="str">
        <f>計5!$M$533&amp;""</f>
        <v>0</v>
      </c>
      <c r="L27" s="54" t="str">
        <f>計5!$C$534&amp;""</f>
        <v>0</v>
      </c>
      <c r="M27" s="54" t="str">
        <f>計5!$H$534&amp;""</f>
        <v>0</v>
      </c>
      <c r="N27" s="54">
        <f>計5!$A$541</f>
        <v>2022</v>
      </c>
      <c r="O27" s="54">
        <f>計5!$C$542</f>
        <v>0</v>
      </c>
      <c r="P27" s="54" t="str">
        <f>計5!$I$540&amp;""</f>
        <v/>
      </c>
      <c r="Q27" s="54" t="str">
        <f>計5!$O$540&amp;""</f>
        <v/>
      </c>
      <c r="R27" s="54">
        <f>計5!$A$543</f>
        <v>2025</v>
      </c>
      <c r="S27" s="54" t="str">
        <f>計5!$C$542&amp;""</f>
        <v/>
      </c>
      <c r="T27" s="54" t="str">
        <f ca="1">計5!$D$544&amp;""</f>
        <v/>
      </c>
      <c r="U27" s="54" t="str">
        <f>計5!$I$542&amp;""</f>
        <v/>
      </c>
      <c r="V27" s="54" t="str">
        <f>計5!$O$542&amp;""</f>
        <v/>
      </c>
      <c r="W27" s="54" t="str">
        <f>計5!$J$544&amp;""</f>
        <v/>
      </c>
      <c r="X27" s="54" t="str">
        <f>計5!$R$546&amp;""</f>
        <v>0</v>
      </c>
      <c r="Y27" s="54" t="str">
        <f>計5!$C$545&amp;""</f>
        <v/>
      </c>
    </row>
    <row r="28" spans="2:25">
      <c r="B28" s="54">
        <f t="shared" si="1"/>
        <v>0</v>
      </c>
      <c r="C28" s="54" t="str">
        <f t="shared" si="2"/>
        <v>新規</v>
      </c>
      <c r="D28" s="54">
        <f t="shared" si="3"/>
        <v>23</v>
      </c>
      <c r="E28" s="54" t="str">
        <f t="shared" si="0"/>
        <v>0__23</v>
      </c>
      <c r="F28" s="54" t="str">
        <f t="shared" si="4"/>
        <v/>
      </c>
      <c r="G28" s="54" t="str">
        <f>計5!$D$556</f>
        <v>事業所名を入力23</v>
      </c>
      <c r="H28" s="54">
        <f>計5!$D$557</f>
        <v>0</v>
      </c>
      <c r="I28" s="1035" t="str">
        <f>計5!$C$558&amp;""</f>
        <v>0</v>
      </c>
      <c r="J28" s="1035" t="str">
        <f ca="1">計5!$H$558</f>
        <v/>
      </c>
      <c r="K28" s="54" t="str">
        <f>計5!$M$558&amp;""</f>
        <v>0</v>
      </c>
      <c r="L28" s="54" t="str">
        <f>計5!$C$559&amp;""</f>
        <v>0</v>
      </c>
      <c r="M28" s="54" t="str">
        <f>計5!$H$559&amp;""</f>
        <v>0</v>
      </c>
      <c r="N28" s="54">
        <f>計5!$A$566</f>
        <v>2022</v>
      </c>
      <c r="O28" s="54" t="str">
        <f ca="1">計5!$C$565</f>
        <v/>
      </c>
      <c r="P28" s="54" t="str">
        <f>計5!$I$565&amp;""</f>
        <v/>
      </c>
      <c r="Q28" s="54" t="str">
        <f>計5!$O$565&amp;""</f>
        <v/>
      </c>
      <c r="R28" s="54">
        <f>計5!$A$568</f>
        <v>2025</v>
      </c>
      <c r="S28" s="54" t="str">
        <f>計5!$C$567&amp;""</f>
        <v/>
      </c>
      <c r="T28" s="54" t="str">
        <f ca="1">計5!$D$569&amp;""</f>
        <v/>
      </c>
      <c r="U28" s="54" t="str">
        <f>計5!$I$567&amp;""</f>
        <v/>
      </c>
      <c r="V28" s="54" t="str">
        <f>計5!$O$567&amp;""</f>
        <v/>
      </c>
      <c r="W28" s="54" t="str">
        <f>計5!$J$569&amp;""</f>
        <v/>
      </c>
      <c r="X28" s="54" t="str">
        <f>計5!$R$571&amp;""</f>
        <v>0</v>
      </c>
      <c r="Y28" s="54" t="str">
        <f>計5!$C$570&amp;""</f>
        <v/>
      </c>
    </row>
    <row r="29" spans="2:25">
      <c r="B29" s="54">
        <f t="shared" si="1"/>
        <v>0</v>
      </c>
      <c r="C29" s="54" t="str">
        <f t="shared" si="2"/>
        <v>新規</v>
      </c>
      <c r="D29" s="54">
        <f t="shared" si="3"/>
        <v>24</v>
      </c>
      <c r="E29" s="54" t="str">
        <f t="shared" si="0"/>
        <v>0__24</v>
      </c>
      <c r="F29" s="54" t="str">
        <f t="shared" si="4"/>
        <v/>
      </c>
      <c r="G29" s="54" t="str">
        <f>計5!$D$581</f>
        <v>事業所名を入力24</v>
      </c>
      <c r="H29" s="54">
        <f>計5!$D$582</f>
        <v>0</v>
      </c>
      <c r="I29" s="1035" t="str">
        <f>計5!$C$583&amp;""</f>
        <v>0</v>
      </c>
      <c r="J29" s="1035" t="str">
        <f ca="1">計5!$H$583</f>
        <v/>
      </c>
      <c r="K29" s="54" t="str">
        <f>計5!$M$583&amp;""</f>
        <v>0</v>
      </c>
      <c r="L29" s="54" t="str">
        <f>計5!$C$584&amp;""</f>
        <v>0</v>
      </c>
      <c r="M29" s="54" t="str">
        <f>計5!$H$584&amp;""</f>
        <v>0</v>
      </c>
      <c r="N29" s="54">
        <f>計5!$A$591</f>
        <v>2022</v>
      </c>
      <c r="O29" s="54">
        <f>計5!$C$592</f>
        <v>0</v>
      </c>
      <c r="P29" s="54" t="str">
        <f>計5!$I$590&amp;""</f>
        <v/>
      </c>
      <c r="Q29" s="54" t="str">
        <f>計5!$O$590&amp;""</f>
        <v/>
      </c>
      <c r="R29" s="54">
        <f>計5!$A$593</f>
        <v>2025</v>
      </c>
      <c r="S29" s="54" t="str">
        <f>計5!$C$592&amp;""</f>
        <v/>
      </c>
      <c r="T29" s="54" t="str">
        <f ca="1">計5!$D$594&amp;""</f>
        <v/>
      </c>
      <c r="U29" s="54" t="str">
        <f>計5!$I$592&amp;""</f>
        <v/>
      </c>
      <c r="V29" s="54" t="str">
        <f>計5!$O$592&amp;""</f>
        <v/>
      </c>
      <c r="W29" s="54" t="str">
        <f>計5!$J$594&amp;""</f>
        <v/>
      </c>
      <c r="X29" s="54" t="str">
        <f>計5!$R$596&amp;""</f>
        <v>0</v>
      </c>
      <c r="Y29" s="54" t="str">
        <f>計5!$C$595&amp;""</f>
        <v/>
      </c>
    </row>
    <row r="30" spans="2:25">
      <c r="B30" s="54">
        <f t="shared" si="1"/>
        <v>0</v>
      </c>
      <c r="C30" s="54" t="str">
        <f t="shared" si="2"/>
        <v>新規</v>
      </c>
      <c r="D30" s="54">
        <f t="shared" si="3"/>
        <v>25</v>
      </c>
      <c r="E30" s="54" t="str">
        <f t="shared" si="0"/>
        <v>0__25</v>
      </c>
      <c r="F30" s="54" t="str">
        <f t="shared" si="4"/>
        <v/>
      </c>
      <c r="G30" s="54" t="str">
        <f>計5!$D$606</f>
        <v>事業所名を入力25</v>
      </c>
      <c r="H30" s="54">
        <f>計5!$D$607</f>
        <v>0</v>
      </c>
      <c r="I30" s="1035" t="str">
        <f>計5!$C$608&amp;""</f>
        <v>0</v>
      </c>
      <c r="J30" s="1035" t="str">
        <f ca="1">計5!$H$608</f>
        <v/>
      </c>
      <c r="K30" s="54" t="str">
        <f>計5!$M$608&amp;""</f>
        <v>0</v>
      </c>
      <c r="L30" s="54" t="str">
        <f>計5!$C$609&amp;""</f>
        <v>0</v>
      </c>
      <c r="M30" s="54" t="str">
        <f>計5!$H$609&amp;""</f>
        <v>0</v>
      </c>
      <c r="N30" s="54">
        <f>計5!$A$616</f>
        <v>2022</v>
      </c>
      <c r="O30" s="54" t="str">
        <f ca="1">計5!$C$615</f>
        <v/>
      </c>
      <c r="P30" s="54" t="str">
        <f>計5!$I$615&amp;""</f>
        <v/>
      </c>
      <c r="Q30" s="54" t="str">
        <f>計5!$O$615&amp;""</f>
        <v/>
      </c>
      <c r="R30" s="54">
        <f>計5!$A$618</f>
        <v>2025</v>
      </c>
      <c r="S30" s="54" t="str">
        <f>計5!$C$617&amp;""</f>
        <v/>
      </c>
      <c r="T30" s="54" t="str">
        <f ca="1">計5!$D$619&amp;""</f>
        <v/>
      </c>
      <c r="U30" s="54" t="str">
        <f>計5!$I$617&amp;""</f>
        <v/>
      </c>
      <c r="V30" s="54" t="str">
        <f>計5!$O$617&amp;""</f>
        <v/>
      </c>
      <c r="W30" s="54" t="str">
        <f>計5!$J$619&amp;""</f>
        <v/>
      </c>
      <c r="X30" s="54" t="str">
        <f>計5!$R$621&amp;""</f>
        <v>0</v>
      </c>
      <c r="Y30" s="54" t="str">
        <f>計5!$C$620&amp;""</f>
        <v/>
      </c>
    </row>
    <row r="31" spans="2:25">
      <c r="B31" s="54">
        <f t="shared" si="1"/>
        <v>0</v>
      </c>
      <c r="C31" s="54" t="str">
        <f t="shared" si="2"/>
        <v>新規</v>
      </c>
      <c r="D31" s="54">
        <f t="shared" si="3"/>
        <v>26</v>
      </c>
      <c r="E31" s="54" t="str">
        <f t="shared" si="0"/>
        <v>0__26</v>
      </c>
      <c r="F31" s="54" t="str">
        <f t="shared" si="4"/>
        <v/>
      </c>
      <c r="G31" s="54" t="str">
        <f>計5!$D$631</f>
        <v>事業所名を入力26</v>
      </c>
      <c r="H31" s="54">
        <f>計5!$D$632</f>
        <v>0</v>
      </c>
      <c r="I31" s="1035" t="str">
        <f>計5!$C$633&amp;""</f>
        <v>0</v>
      </c>
      <c r="J31" s="1035" t="str">
        <f ca="1">計5!$H$633</f>
        <v/>
      </c>
      <c r="K31" s="54" t="str">
        <f>計5!$M$633&amp;""</f>
        <v>0</v>
      </c>
      <c r="L31" s="54" t="str">
        <f>計5!$C$634&amp;""</f>
        <v>0</v>
      </c>
      <c r="M31" s="54" t="str">
        <f>計5!$H$634&amp;""</f>
        <v>0</v>
      </c>
      <c r="N31" s="54">
        <f>計5!$A$641</f>
        <v>2022</v>
      </c>
      <c r="O31" s="54">
        <f>計5!$C$642</f>
        <v>0</v>
      </c>
      <c r="P31" s="54" t="str">
        <f>計5!$I$640&amp;""</f>
        <v/>
      </c>
      <c r="Q31" s="54" t="str">
        <f>計5!$O$640&amp;""</f>
        <v/>
      </c>
      <c r="R31" s="54">
        <f>計5!$A$643</f>
        <v>2025</v>
      </c>
      <c r="S31" s="54" t="str">
        <f>計5!$C$642&amp;""</f>
        <v/>
      </c>
      <c r="T31" s="54" t="str">
        <f ca="1">計5!$D$644&amp;""</f>
        <v/>
      </c>
      <c r="U31" s="54" t="str">
        <f>計5!$I$642&amp;""</f>
        <v/>
      </c>
      <c r="V31" s="54" t="str">
        <f>計5!$O$642&amp;""</f>
        <v/>
      </c>
      <c r="W31" s="54" t="str">
        <f>計5!$J$644&amp;""</f>
        <v/>
      </c>
      <c r="X31" s="54" t="str">
        <f>計5!$R$646&amp;""</f>
        <v>0</v>
      </c>
      <c r="Y31" s="54" t="str">
        <f>計5!$C$645&amp;""</f>
        <v/>
      </c>
    </row>
    <row r="32" spans="2:25">
      <c r="B32" s="54">
        <f t="shared" si="1"/>
        <v>0</v>
      </c>
      <c r="C32" s="54" t="str">
        <f t="shared" si="2"/>
        <v>新規</v>
      </c>
      <c r="D32" s="54">
        <f t="shared" si="3"/>
        <v>27</v>
      </c>
      <c r="E32" s="54" t="str">
        <f t="shared" si="0"/>
        <v>0__27</v>
      </c>
      <c r="F32" s="54" t="str">
        <f t="shared" si="4"/>
        <v/>
      </c>
      <c r="G32" s="54" t="str">
        <f>計5!$D$656</f>
        <v>事業所名を入力27</v>
      </c>
      <c r="H32" s="54">
        <f>計5!$D$657</f>
        <v>0</v>
      </c>
      <c r="I32" s="1035" t="str">
        <f>計5!$C$658&amp;""</f>
        <v>0</v>
      </c>
      <c r="J32" s="1035" t="str">
        <f ca="1">計5!$H$658</f>
        <v/>
      </c>
      <c r="K32" s="54" t="str">
        <f>計5!$M$658&amp;""</f>
        <v>0</v>
      </c>
      <c r="L32" s="54" t="str">
        <f>計5!$C$659&amp;""</f>
        <v>0</v>
      </c>
      <c r="M32" s="54" t="str">
        <f>計5!$H$659&amp;""</f>
        <v>0</v>
      </c>
      <c r="N32" s="54">
        <f>計5!$A$666</f>
        <v>2022</v>
      </c>
      <c r="O32" s="54" t="str">
        <f ca="1">計5!$C$665</f>
        <v/>
      </c>
      <c r="P32" s="54" t="str">
        <f>計5!$I$665&amp;""</f>
        <v/>
      </c>
      <c r="Q32" s="54" t="str">
        <f>計5!$O$665&amp;""</f>
        <v/>
      </c>
      <c r="R32" s="54">
        <f>計5!$A$668</f>
        <v>2025</v>
      </c>
      <c r="S32" s="54" t="str">
        <f>計5!$C$667&amp;""</f>
        <v/>
      </c>
      <c r="T32" s="54" t="str">
        <f ca="1">計5!$D$669&amp;""</f>
        <v/>
      </c>
      <c r="U32" s="54" t="str">
        <f>計5!$I$667&amp;""</f>
        <v/>
      </c>
      <c r="V32" s="54" t="str">
        <f>計5!$O$667&amp;""</f>
        <v/>
      </c>
      <c r="W32" s="54" t="str">
        <f>計5!$J$669&amp;""</f>
        <v/>
      </c>
      <c r="X32" s="54" t="str">
        <f>計5!$R$671&amp;""</f>
        <v>0</v>
      </c>
      <c r="Y32" s="54" t="str">
        <f>計5!$C$670&amp;""</f>
        <v/>
      </c>
    </row>
    <row r="33" spans="2:25">
      <c r="B33" s="54">
        <f t="shared" si="1"/>
        <v>0</v>
      </c>
      <c r="C33" s="54" t="str">
        <f t="shared" si="2"/>
        <v>新規</v>
      </c>
      <c r="D33" s="54">
        <f t="shared" si="3"/>
        <v>28</v>
      </c>
      <c r="E33" s="54" t="str">
        <f t="shared" si="0"/>
        <v>0__28</v>
      </c>
      <c r="F33" s="54" t="str">
        <f t="shared" si="4"/>
        <v/>
      </c>
      <c r="G33" s="54" t="str">
        <f>計5!$D$681</f>
        <v>事業所名を入力28</v>
      </c>
      <c r="H33" s="54">
        <f>計5!$D$682</f>
        <v>0</v>
      </c>
      <c r="I33" s="1035" t="str">
        <f>計5!$C$683&amp;""</f>
        <v>0</v>
      </c>
      <c r="J33" s="1035" t="str">
        <f ca="1">計5!$H$683</f>
        <v/>
      </c>
      <c r="K33" s="54" t="str">
        <f>計5!$M$683&amp;""</f>
        <v>0</v>
      </c>
      <c r="L33" s="54" t="str">
        <f>計5!$C$684&amp;""</f>
        <v>0</v>
      </c>
      <c r="M33" s="54" t="str">
        <f>計5!$H$684&amp;""</f>
        <v>0</v>
      </c>
      <c r="N33" s="54">
        <f>計5!$A$691</f>
        <v>2022</v>
      </c>
      <c r="O33" s="54">
        <f>計5!$C$692</f>
        <v>0</v>
      </c>
      <c r="P33" s="54" t="str">
        <f>計5!$I$690&amp;""</f>
        <v/>
      </c>
      <c r="Q33" s="54" t="str">
        <f>計5!$O$690&amp;""</f>
        <v/>
      </c>
      <c r="R33" s="54">
        <f>計5!$A$693</f>
        <v>2025</v>
      </c>
      <c r="S33" s="54" t="str">
        <f>計5!$C$692&amp;""</f>
        <v/>
      </c>
      <c r="T33" s="54" t="str">
        <f ca="1">計5!$D$694&amp;""</f>
        <v/>
      </c>
      <c r="U33" s="54" t="str">
        <f>計5!$I$692&amp;""</f>
        <v/>
      </c>
      <c r="V33" s="54" t="str">
        <f>計5!$O$692&amp;""</f>
        <v/>
      </c>
      <c r="W33" s="54" t="str">
        <f>計5!$J$694&amp;""</f>
        <v/>
      </c>
      <c r="X33" s="54" t="str">
        <f>計5!$R$696&amp;""</f>
        <v>0</v>
      </c>
      <c r="Y33" s="54" t="str">
        <f>計5!$C$695&amp;""</f>
        <v/>
      </c>
    </row>
    <row r="34" spans="2:25">
      <c r="B34" s="54">
        <f t="shared" si="1"/>
        <v>0</v>
      </c>
      <c r="C34" s="54" t="str">
        <f t="shared" si="2"/>
        <v>新規</v>
      </c>
      <c r="D34" s="54">
        <f t="shared" si="3"/>
        <v>29</v>
      </c>
      <c r="E34" s="54" t="str">
        <f t="shared" si="0"/>
        <v>0__29</v>
      </c>
      <c r="F34" s="54" t="str">
        <f t="shared" si="4"/>
        <v/>
      </c>
      <c r="G34" s="54" t="str">
        <f>計5!$D$706</f>
        <v>事業所名を入力29</v>
      </c>
      <c r="H34" s="54">
        <f>計5!$D$707</f>
        <v>0</v>
      </c>
      <c r="I34" s="1035" t="str">
        <f>計5!$C$708&amp;""</f>
        <v>0</v>
      </c>
      <c r="J34" s="1035" t="str">
        <f ca="1">計5!$H$708</f>
        <v/>
      </c>
      <c r="K34" s="54" t="str">
        <f>計5!$M$708&amp;""</f>
        <v>0</v>
      </c>
      <c r="L34" s="54" t="str">
        <f>計5!$C$709&amp;""</f>
        <v>0</v>
      </c>
      <c r="M34" s="54" t="str">
        <f>計5!$H$709&amp;""</f>
        <v>0</v>
      </c>
      <c r="N34" s="54">
        <f>計5!$A$716</f>
        <v>2022</v>
      </c>
      <c r="O34" s="54" t="str">
        <f ca="1">計5!$C$715</f>
        <v/>
      </c>
      <c r="P34" s="54" t="str">
        <f>計5!$I$715&amp;""</f>
        <v/>
      </c>
      <c r="Q34" s="54" t="str">
        <f>計5!$O$715&amp;""</f>
        <v/>
      </c>
      <c r="R34" s="54">
        <f>計5!$A$718</f>
        <v>2025</v>
      </c>
      <c r="S34" s="54" t="str">
        <f>計5!$C$717&amp;""</f>
        <v/>
      </c>
      <c r="T34" s="54" t="str">
        <f ca="1">計5!$D$719&amp;""</f>
        <v/>
      </c>
      <c r="U34" s="54" t="str">
        <f>計5!$I$717&amp;""</f>
        <v/>
      </c>
      <c r="V34" s="54" t="str">
        <f>計5!$O$717&amp;""</f>
        <v/>
      </c>
      <c r="W34" s="54" t="str">
        <f>計5!$J$719&amp;""</f>
        <v/>
      </c>
      <c r="X34" s="54" t="str">
        <f>計5!$R$721&amp;""</f>
        <v>0</v>
      </c>
      <c r="Y34" s="54" t="str">
        <f>計5!$C$720&amp;""</f>
        <v/>
      </c>
    </row>
    <row r="35" spans="2:25">
      <c r="B35" s="54">
        <f t="shared" si="1"/>
        <v>0</v>
      </c>
      <c r="C35" s="54" t="str">
        <f t="shared" si="2"/>
        <v>新規</v>
      </c>
      <c r="D35" s="54">
        <f t="shared" si="3"/>
        <v>30</v>
      </c>
      <c r="E35" s="54" t="str">
        <f t="shared" si="0"/>
        <v>0__30</v>
      </c>
      <c r="F35" s="54" t="str">
        <f t="shared" si="4"/>
        <v/>
      </c>
      <c r="G35" s="54" t="str">
        <f>計5!$D$731</f>
        <v>事業所名を入力30</v>
      </c>
      <c r="H35" s="54">
        <f>計5!$D$732</f>
        <v>0</v>
      </c>
      <c r="I35" s="1035" t="str">
        <f>計5!$C$733&amp;""</f>
        <v>0</v>
      </c>
      <c r="J35" s="1035" t="str">
        <f ca="1">計5!$H$733</f>
        <v/>
      </c>
      <c r="K35" s="54" t="str">
        <f>計5!$M$733&amp;""</f>
        <v>0</v>
      </c>
      <c r="L35" s="54" t="str">
        <f>計5!$C$734&amp;""</f>
        <v>0</v>
      </c>
      <c r="M35" s="54" t="str">
        <f>計5!$H$734&amp;""</f>
        <v>0</v>
      </c>
      <c r="N35" s="54">
        <f>計5!$A$741</f>
        <v>2022</v>
      </c>
      <c r="O35" s="54">
        <f>計5!$C$742</f>
        <v>0</v>
      </c>
      <c r="P35" s="54" t="str">
        <f>計5!$I$740&amp;""</f>
        <v/>
      </c>
      <c r="Q35" s="54" t="str">
        <f>計5!$O$740&amp;""</f>
        <v/>
      </c>
      <c r="R35" s="54">
        <f>計5!$A$743</f>
        <v>2025</v>
      </c>
      <c r="S35" s="54" t="str">
        <f>計5!$C$742&amp;""</f>
        <v/>
      </c>
      <c r="T35" s="54" t="str">
        <f ca="1">計5!$D$744&amp;""</f>
        <v/>
      </c>
      <c r="U35" s="54" t="str">
        <f>計5!$I$742&amp;""</f>
        <v/>
      </c>
      <c r="V35" s="54" t="str">
        <f>計5!$O$742&amp;""</f>
        <v/>
      </c>
      <c r="W35" s="54" t="str">
        <f>計5!$J$744&amp;""</f>
        <v/>
      </c>
      <c r="X35" s="54" t="str">
        <f>計5!$R$746&amp;""</f>
        <v>0</v>
      </c>
      <c r="Y35" s="54" t="str">
        <f>計5!$C$745&amp;""</f>
        <v/>
      </c>
    </row>
    <row r="36" spans="2:25">
      <c r="B36" s="54">
        <f t="shared" si="1"/>
        <v>0</v>
      </c>
      <c r="C36" s="54" t="str">
        <f t="shared" si="2"/>
        <v>新規</v>
      </c>
      <c r="D36" s="54">
        <f t="shared" si="3"/>
        <v>31</v>
      </c>
      <c r="E36" s="54" t="str">
        <f t="shared" si="0"/>
        <v>0__31</v>
      </c>
      <c r="F36" s="54" t="str">
        <f t="shared" si="4"/>
        <v/>
      </c>
      <c r="G36" s="54" t="str">
        <f>計5!$D$756</f>
        <v>事業所名を入力31</v>
      </c>
      <c r="H36" s="54">
        <f>計5!$D$757</f>
        <v>0</v>
      </c>
      <c r="I36" s="1035" t="str">
        <f>計5!$C$758&amp;""</f>
        <v>0</v>
      </c>
      <c r="J36" s="1035" t="str">
        <f ca="1">計5!$H$758</f>
        <v/>
      </c>
      <c r="K36" s="54" t="str">
        <f>計5!$M$758&amp;""</f>
        <v>0</v>
      </c>
      <c r="L36" s="54" t="str">
        <f>計5!$C$759&amp;""</f>
        <v>0</v>
      </c>
      <c r="M36" s="54" t="str">
        <f>計5!$H$759&amp;""</f>
        <v>0</v>
      </c>
      <c r="N36" s="54">
        <f>計5!$A$766</f>
        <v>2022</v>
      </c>
      <c r="O36" s="54" t="str">
        <f ca="1">計5!$C$765</f>
        <v/>
      </c>
      <c r="P36" s="54" t="str">
        <f>計5!$I$765&amp;""</f>
        <v/>
      </c>
      <c r="Q36" s="54" t="str">
        <f>計5!$O$765&amp;""</f>
        <v/>
      </c>
      <c r="R36" s="54">
        <f>計5!$A$768</f>
        <v>2025</v>
      </c>
      <c r="S36" s="54" t="str">
        <f>計5!$C$767&amp;""</f>
        <v/>
      </c>
      <c r="T36" s="54" t="str">
        <f ca="1">計5!$D$769&amp;""</f>
        <v/>
      </c>
      <c r="U36" s="54" t="str">
        <f>計5!$I$767&amp;""</f>
        <v/>
      </c>
      <c r="V36" s="54" t="str">
        <f>計5!$O$767&amp;""</f>
        <v/>
      </c>
      <c r="W36" s="54" t="str">
        <f>計5!$J$769&amp;""</f>
        <v/>
      </c>
      <c r="X36" s="54" t="str">
        <f>計5!$R$771&amp;""</f>
        <v>0</v>
      </c>
      <c r="Y36" s="54" t="str">
        <f>計5!$C$770&amp;""</f>
        <v/>
      </c>
    </row>
    <row r="37" spans="2:25">
      <c r="B37" s="54">
        <f t="shared" si="1"/>
        <v>0</v>
      </c>
      <c r="C37" s="54" t="str">
        <f t="shared" si="2"/>
        <v>新規</v>
      </c>
      <c r="D37" s="54">
        <f t="shared" si="3"/>
        <v>32</v>
      </c>
      <c r="E37" s="54" t="str">
        <f t="shared" si="0"/>
        <v>0__32</v>
      </c>
      <c r="F37" s="54" t="str">
        <f t="shared" si="4"/>
        <v/>
      </c>
      <c r="G37" s="54" t="str">
        <f>計5!$D$781</f>
        <v>事業所名を入力32</v>
      </c>
      <c r="H37" s="54">
        <f>計5!$D$782</f>
        <v>0</v>
      </c>
      <c r="I37" s="1035" t="str">
        <f>計5!$C$783&amp;""</f>
        <v>0</v>
      </c>
      <c r="J37" s="1035" t="str">
        <f ca="1">計5!$H$783</f>
        <v/>
      </c>
      <c r="K37" s="54" t="str">
        <f>計5!$M$783&amp;""</f>
        <v>0</v>
      </c>
      <c r="L37" s="54" t="str">
        <f>計5!$C$784&amp;""</f>
        <v>0</v>
      </c>
      <c r="M37" s="54" t="str">
        <f>計5!$H$784&amp;""</f>
        <v>0</v>
      </c>
      <c r="N37" s="54">
        <f>計5!$A$791</f>
        <v>2022</v>
      </c>
      <c r="O37" s="54">
        <f>計5!$C$792</f>
        <v>0</v>
      </c>
      <c r="P37" s="54" t="str">
        <f>計5!$I$790&amp;""</f>
        <v/>
      </c>
      <c r="Q37" s="54" t="str">
        <f>計5!$O$790&amp;""</f>
        <v/>
      </c>
      <c r="R37" s="54">
        <f>計5!$A$793</f>
        <v>2025</v>
      </c>
      <c r="S37" s="54" t="str">
        <f>計5!$C$792&amp;""</f>
        <v/>
      </c>
      <c r="T37" s="54" t="str">
        <f ca="1">計5!$D$794&amp;""</f>
        <v/>
      </c>
      <c r="U37" s="54" t="str">
        <f>計5!$I$792&amp;""</f>
        <v/>
      </c>
      <c r="V37" s="54" t="str">
        <f>計5!$O$792&amp;""</f>
        <v/>
      </c>
      <c r="W37" s="54" t="str">
        <f>計5!$J$794&amp;""</f>
        <v/>
      </c>
      <c r="X37" s="54" t="str">
        <f>計5!$R$796&amp;""</f>
        <v>0</v>
      </c>
      <c r="Y37" s="54" t="str">
        <f>計5!$C$795&amp;""</f>
        <v/>
      </c>
    </row>
    <row r="38" spans="2:25">
      <c r="B38" s="54">
        <f t="shared" si="1"/>
        <v>0</v>
      </c>
      <c r="C38" s="54" t="str">
        <f t="shared" si="2"/>
        <v>新規</v>
      </c>
      <c r="D38" s="54">
        <f t="shared" si="3"/>
        <v>33</v>
      </c>
      <c r="E38" s="54" t="str">
        <f t="shared" si="0"/>
        <v>0__33</v>
      </c>
      <c r="F38" s="54" t="str">
        <f t="shared" si="4"/>
        <v/>
      </c>
      <c r="G38" s="54" t="str">
        <f>計5!$D$806</f>
        <v>事業所名を入力33</v>
      </c>
      <c r="H38" s="54">
        <f>計5!$D$807</f>
        <v>0</v>
      </c>
      <c r="I38" s="1035" t="str">
        <f>計5!$C$808&amp;""</f>
        <v>0</v>
      </c>
      <c r="J38" s="1035" t="str">
        <f ca="1">計5!$H$808</f>
        <v/>
      </c>
      <c r="K38" s="54" t="str">
        <f>計5!$M$808&amp;""</f>
        <v>0</v>
      </c>
      <c r="L38" s="54" t="str">
        <f>計5!$C$809&amp;""</f>
        <v>0</v>
      </c>
      <c r="M38" s="54" t="str">
        <f>計5!$H$809&amp;""</f>
        <v>0</v>
      </c>
      <c r="N38" s="54">
        <f>計5!$A$816</f>
        <v>2022</v>
      </c>
      <c r="O38" s="54" t="str">
        <f ca="1">計5!$C$815</f>
        <v/>
      </c>
      <c r="P38" s="54" t="str">
        <f>計5!$I$815&amp;""</f>
        <v/>
      </c>
      <c r="Q38" s="54" t="str">
        <f>計5!$O$815&amp;""</f>
        <v/>
      </c>
      <c r="R38" s="54">
        <f>計5!$A$818</f>
        <v>2025</v>
      </c>
      <c r="S38" s="54" t="str">
        <f>計5!$C$817&amp;""</f>
        <v/>
      </c>
      <c r="T38" s="54" t="str">
        <f ca="1">計5!$D$819&amp;""</f>
        <v/>
      </c>
      <c r="U38" s="54" t="str">
        <f>計5!$I$817&amp;""</f>
        <v/>
      </c>
      <c r="V38" s="54" t="str">
        <f>計5!$O$817&amp;""</f>
        <v/>
      </c>
      <c r="W38" s="54" t="str">
        <f>計5!$J$819&amp;""</f>
        <v/>
      </c>
      <c r="X38" s="54" t="str">
        <f>計5!$R$821&amp;""</f>
        <v>0</v>
      </c>
      <c r="Y38" s="54" t="str">
        <f>計5!$C$820&amp;""</f>
        <v/>
      </c>
    </row>
    <row r="39" spans="2:25">
      <c r="B39" s="54">
        <f t="shared" si="1"/>
        <v>0</v>
      </c>
      <c r="C39" s="54" t="str">
        <f t="shared" si="2"/>
        <v>新規</v>
      </c>
      <c r="D39" s="54">
        <f t="shared" si="3"/>
        <v>34</v>
      </c>
      <c r="E39" s="54" t="str">
        <f t="shared" si="0"/>
        <v>0__34</v>
      </c>
      <c r="F39" s="54" t="str">
        <f t="shared" si="4"/>
        <v/>
      </c>
      <c r="G39" s="54" t="str">
        <f>計5!$D$831</f>
        <v>事業所名を入力34</v>
      </c>
      <c r="H39" s="54">
        <f>計5!$D$832</f>
        <v>0</v>
      </c>
      <c r="I39" s="1035" t="str">
        <f>計5!$C$833&amp;""</f>
        <v>0</v>
      </c>
      <c r="J39" s="1035" t="str">
        <f ca="1">計5!$H$833</f>
        <v/>
      </c>
      <c r="K39" s="54" t="str">
        <f>計5!$M$833&amp;""</f>
        <v>0</v>
      </c>
      <c r="L39" s="54" t="str">
        <f>計5!$C$834&amp;""</f>
        <v>0</v>
      </c>
      <c r="M39" s="54" t="str">
        <f>計5!$H$834&amp;""</f>
        <v>0</v>
      </c>
      <c r="N39" s="54">
        <f>計5!$A$841</f>
        <v>2022</v>
      </c>
      <c r="O39" s="54">
        <f>計5!$C$842</f>
        <v>0</v>
      </c>
      <c r="P39" s="54" t="str">
        <f>計5!$I$840&amp;""</f>
        <v/>
      </c>
      <c r="Q39" s="54" t="str">
        <f>計5!$O$840&amp;""</f>
        <v/>
      </c>
      <c r="R39" s="54">
        <f>計5!$A$843</f>
        <v>2025</v>
      </c>
      <c r="S39" s="54" t="str">
        <f>計5!$C$842&amp;""</f>
        <v/>
      </c>
      <c r="T39" s="54" t="str">
        <f ca="1">計5!$D$844&amp;""</f>
        <v/>
      </c>
      <c r="U39" s="54" t="str">
        <f>計5!$I$842&amp;""</f>
        <v/>
      </c>
      <c r="V39" s="54" t="str">
        <f>計5!$O$842&amp;""</f>
        <v/>
      </c>
      <c r="W39" s="54" t="str">
        <f>計5!$J$844&amp;""</f>
        <v/>
      </c>
      <c r="X39" s="54" t="str">
        <f>計5!$R$846&amp;""</f>
        <v>0</v>
      </c>
      <c r="Y39" s="54" t="str">
        <f>計5!$C$845&amp;""</f>
        <v/>
      </c>
    </row>
    <row r="40" spans="2:25">
      <c r="B40" s="54">
        <f t="shared" si="1"/>
        <v>0</v>
      </c>
      <c r="C40" s="54" t="str">
        <f t="shared" si="2"/>
        <v>新規</v>
      </c>
      <c r="D40" s="54">
        <f t="shared" si="3"/>
        <v>35</v>
      </c>
      <c r="E40" s="54" t="str">
        <f t="shared" si="0"/>
        <v>0__35</v>
      </c>
      <c r="F40" s="54" t="str">
        <f t="shared" si="4"/>
        <v/>
      </c>
      <c r="G40" s="54" t="str">
        <f>計5!$D$856</f>
        <v>事業所名を入力35</v>
      </c>
      <c r="H40" s="54">
        <f>計5!$D$857</f>
        <v>0</v>
      </c>
      <c r="I40" s="1035" t="str">
        <f>計5!$C$858&amp;""</f>
        <v>0</v>
      </c>
      <c r="J40" s="1035" t="str">
        <f ca="1">計5!$H$858</f>
        <v/>
      </c>
      <c r="K40" s="54" t="str">
        <f>計5!$M$858&amp;""</f>
        <v>0</v>
      </c>
      <c r="L40" s="54" t="str">
        <f>計5!$C$859&amp;""</f>
        <v>0</v>
      </c>
      <c r="M40" s="54" t="str">
        <f>計5!$H$859&amp;""</f>
        <v>0</v>
      </c>
      <c r="N40" s="54">
        <f>計5!$A$866</f>
        <v>2022</v>
      </c>
      <c r="O40" s="54" t="str">
        <f ca="1">計5!$C$865</f>
        <v/>
      </c>
      <c r="P40" s="54" t="str">
        <f>計5!$I$865&amp;""</f>
        <v/>
      </c>
      <c r="Q40" s="54" t="str">
        <f>計5!$O$865&amp;""</f>
        <v/>
      </c>
      <c r="R40" s="54">
        <f>計5!$A$868</f>
        <v>2025</v>
      </c>
      <c r="S40" s="54" t="str">
        <f>計5!$C$867&amp;""</f>
        <v/>
      </c>
      <c r="T40" s="54" t="str">
        <f ca="1">計5!$D$869&amp;""</f>
        <v/>
      </c>
      <c r="U40" s="54" t="str">
        <f>計5!$I$867&amp;""</f>
        <v/>
      </c>
      <c r="V40" s="54" t="str">
        <f>計5!$O$867&amp;""</f>
        <v/>
      </c>
      <c r="W40" s="54" t="str">
        <f>計5!$J$869&amp;""</f>
        <v/>
      </c>
      <c r="X40" s="54" t="str">
        <f>計5!$R$871&amp;""</f>
        <v>0</v>
      </c>
      <c r="Y40" s="54" t="str">
        <f>計5!$C$870&amp;""</f>
        <v/>
      </c>
    </row>
    <row r="41" spans="2:25">
      <c r="B41" s="54">
        <f t="shared" si="1"/>
        <v>0</v>
      </c>
      <c r="C41" s="54" t="str">
        <f t="shared" si="2"/>
        <v>新規</v>
      </c>
      <c r="D41" s="54">
        <f t="shared" si="3"/>
        <v>36</v>
      </c>
      <c r="E41" s="54" t="str">
        <f t="shared" si="0"/>
        <v>0__36</v>
      </c>
      <c r="F41" s="54" t="str">
        <f t="shared" si="4"/>
        <v/>
      </c>
      <c r="G41" s="54" t="str">
        <f>計5!$D$881</f>
        <v>事業所名を入力36</v>
      </c>
      <c r="H41" s="54">
        <f>計5!$D$882</f>
        <v>0</v>
      </c>
      <c r="I41" s="1035" t="str">
        <f>計5!$C$883&amp;""</f>
        <v>0</v>
      </c>
      <c r="J41" s="1035" t="str">
        <f ca="1">計5!$H$883</f>
        <v/>
      </c>
      <c r="K41" s="54" t="str">
        <f>計5!$M$883&amp;""</f>
        <v>0</v>
      </c>
      <c r="L41" s="54" t="str">
        <f>計5!$C$884&amp;""</f>
        <v>0</v>
      </c>
      <c r="M41" s="54" t="str">
        <f>計5!$H$884&amp;""</f>
        <v>0</v>
      </c>
      <c r="N41" s="54">
        <f>計5!$A$891</f>
        <v>2022</v>
      </c>
      <c r="O41" s="54">
        <f>計5!$C$892</f>
        <v>0</v>
      </c>
      <c r="P41" s="54" t="str">
        <f>計5!$I$890&amp;""</f>
        <v/>
      </c>
      <c r="Q41" s="54" t="str">
        <f>計5!$O$890&amp;""</f>
        <v/>
      </c>
      <c r="R41" s="54">
        <f>計5!$A$893</f>
        <v>2025</v>
      </c>
      <c r="S41" s="54" t="str">
        <f>計5!$C$892&amp;""</f>
        <v/>
      </c>
      <c r="T41" s="54" t="str">
        <f ca="1">計5!$D$894&amp;""</f>
        <v/>
      </c>
      <c r="U41" s="54" t="str">
        <f>計5!$I$892&amp;""</f>
        <v/>
      </c>
      <c r="V41" s="54" t="str">
        <f>計5!$O$892&amp;""</f>
        <v/>
      </c>
      <c r="W41" s="54" t="str">
        <f>計5!$J$894&amp;""</f>
        <v/>
      </c>
      <c r="X41" s="54" t="str">
        <f>計5!$R$896&amp;""</f>
        <v>0</v>
      </c>
      <c r="Y41" s="54" t="str">
        <f>計5!$C$895&amp;""</f>
        <v/>
      </c>
    </row>
    <row r="42" spans="2:25">
      <c r="B42" s="54">
        <f t="shared" si="1"/>
        <v>0</v>
      </c>
      <c r="C42" s="54" t="str">
        <f t="shared" si="2"/>
        <v>新規</v>
      </c>
      <c r="D42" s="54">
        <f t="shared" si="3"/>
        <v>37</v>
      </c>
      <c r="E42" s="54" t="str">
        <f t="shared" si="0"/>
        <v>0__37</v>
      </c>
      <c r="F42" s="54" t="str">
        <f t="shared" si="4"/>
        <v/>
      </c>
      <c r="G42" s="54" t="str">
        <f>計5!$D$906</f>
        <v>事業所名を入力37</v>
      </c>
      <c r="H42" s="54">
        <f>計5!$D$907</f>
        <v>0</v>
      </c>
      <c r="I42" s="1035" t="str">
        <f>計5!$C$908&amp;""</f>
        <v>0</v>
      </c>
      <c r="J42" s="1035" t="str">
        <f ca="1">計5!$H$908</f>
        <v/>
      </c>
      <c r="K42" s="54" t="str">
        <f>計5!$M$908&amp;""</f>
        <v>0</v>
      </c>
      <c r="L42" s="54" t="str">
        <f>計5!$C$909&amp;""</f>
        <v>0</v>
      </c>
      <c r="M42" s="54" t="str">
        <f>計5!$H$909&amp;""</f>
        <v>0</v>
      </c>
      <c r="N42" s="54">
        <f>計5!$A$916</f>
        <v>2022</v>
      </c>
      <c r="O42" s="54" t="str">
        <f ca="1">計5!$C$915</f>
        <v/>
      </c>
      <c r="P42" s="54" t="str">
        <f>計5!$I$915&amp;""</f>
        <v/>
      </c>
      <c r="Q42" s="54" t="str">
        <f>計5!$O$915&amp;""</f>
        <v/>
      </c>
      <c r="R42" s="54">
        <f>計5!$A$918</f>
        <v>2025</v>
      </c>
      <c r="S42" s="54" t="str">
        <f>計5!$C$917&amp;""</f>
        <v/>
      </c>
      <c r="T42" s="54" t="str">
        <f ca="1">計5!$D$919&amp;""</f>
        <v/>
      </c>
      <c r="U42" s="54" t="str">
        <f>計5!$I$917&amp;""</f>
        <v/>
      </c>
      <c r="V42" s="54" t="str">
        <f>計5!$O$917&amp;""</f>
        <v/>
      </c>
      <c r="W42" s="54" t="str">
        <f>計5!$J$919&amp;""</f>
        <v/>
      </c>
      <c r="X42" s="54" t="str">
        <f>計5!$R$921&amp;""</f>
        <v>0</v>
      </c>
      <c r="Y42" s="54" t="str">
        <f>計5!$C$920&amp;""</f>
        <v/>
      </c>
    </row>
    <row r="43" spans="2:25">
      <c r="B43" s="54">
        <f t="shared" si="1"/>
        <v>0</v>
      </c>
      <c r="C43" s="54" t="str">
        <f t="shared" si="2"/>
        <v>新規</v>
      </c>
      <c r="D43" s="54">
        <f t="shared" si="3"/>
        <v>38</v>
      </c>
      <c r="E43" s="54" t="str">
        <f t="shared" si="0"/>
        <v>0__38</v>
      </c>
      <c r="F43" s="54" t="str">
        <f t="shared" si="4"/>
        <v/>
      </c>
      <c r="G43" s="54" t="str">
        <f>計5!$D$931</f>
        <v>事業所名を入力38</v>
      </c>
      <c r="H43" s="54">
        <f>計5!$D$932</f>
        <v>0</v>
      </c>
      <c r="I43" s="1035" t="str">
        <f>計5!$C$933&amp;""</f>
        <v>0</v>
      </c>
      <c r="J43" s="1035" t="str">
        <f ca="1">計5!$H$933</f>
        <v/>
      </c>
      <c r="K43" s="54" t="str">
        <f>計5!$M$933&amp;""</f>
        <v>0</v>
      </c>
      <c r="L43" s="54" t="str">
        <f>計5!$C$934&amp;""</f>
        <v>0</v>
      </c>
      <c r="M43" s="54" t="str">
        <f>計5!$H$934&amp;""</f>
        <v>0</v>
      </c>
      <c r="N43" s="54">
        <f>計5!$A$941</f>
        <v>2022</v>
      </c>
      <c r="O43" s="54">
        <f>計5!$C$942</f>
        <v>0</v>
      </c>
      <c r="P43" s="54" t="str">
        <f>計5!$I$940&amp;""</f>
        <v/>
      </c>
      <c r="Q43" s="54" t="str">
        <f>計5!$O$940&amp;""</f>
        <v/>
      </c>
      <c r="R43" s="54">
        <f>計5!$A$943</f>
        <v>2025</v>
      </c>
      <c r="S43" s="54" t="str">
        <f>計5!$C$942&amp;""</f>
        <v/>
      </c>
      <c r="T43" s="54" t="str">
        <f ca="1">計5!$D$944&amp;""</f>
        <v/>
      </c>
      <c r="U43" s="54" t="str">
        <f>計5!$I$942&amp;""</f>
        <v/>
      </c>
      <c r="V43" s="54" t="str">
        <f>計5!$O$942&amp;""</f>
        <v/>
      </c>
      <c r="W43" s="54" t="str">
        <f>計5!$J$944&amp;""</f>
        <v/>
      </c>
      <c r="X43" s="54" t="str">
        <f>計5!$R$946&amp;""</f>
        <v>0</v>
      </c>
      <c r="Y43" s="54" t="str">
        <f>計5!$C$945&amp;""</f>
        <v/>
      </c>
    </row>
    <row r="44" spans="2:25">
      <c r="B44" s="54">
        <f t="shared" si="1"/>
        <v>0</v>
      </c>
      <c r="C44" s="54" t="str">
        <f t="shared" si="2"/>
        <v>新規</v>
      </c>
      <c r="D44" s="54">
        <f t="shared" si="3"/>
        <v>39</v>
      </c>
      <c r="E44" s="54" t="str">
        <f t="shared" si="0"/>
        <v>0__39</v>
      </c>
      <c r="F44" s="54" t="str">
        <f t="shared" si="4"/>
        <v/>
      </c>
      <c r="G44" s="54" t="str">
        <f>計5!$D$956</f>
        <v>事業所名を入力39</v>
      </c>
      <c r="H44" s="54">
        <f>計5!$D$957</f>
        <v>0</v>
      </c>
      <c r="I44" s="1035" t="str">
        <f>計5!$C$958&amp;""</f>
        <v>0</v>
      </c>
      <c r="J44" s="1035" t="str">
        <f ca="1">計5!$H$958</f>
        <v/>
      </c>
      <c r="K44" s="54" t="str">
        <f>計5!$M$958&amp;""</f>
        <v>0</v>
      </c>
      <c r="L44" s="54" t="str">
        <f>計5!$C$959&amp;""</f>
        <v>0</v>
      </c>
      <c r="M44" s="54" t="str">
        <f>計5!$H$959&amp;""</f>
        <v>0</v>
      </c>
      <c r="N44" s="54">
        <f>計5!$A$966</f>
        <v>2022</v>
      </c>
      <c r="O44" s="54" t="str">
        <f ca="1">計5!$C$965</f>
        <v/>
      </c>
      <c r="P44" s="54" t="str">
        <f>計5!$I$965&amp;""</f>
        <v/>
      </c>
      <c r="Q44" s="54" t="str">
        <f>計5!$O$965&amp;""</f>
        <v/>
      </c>
      <c r="R44" s="54">
        <f>計5!$A$968</f>
        <v>2025</v>
      </c>
      <c r="S44" s="54" t="str">
        <f>計5!$C$967&amp;""</f>
        <v/>
      </c>
      <c r="T44" s="54" t="str">
        <f ca="1">計5!$D$969&amp;""</f>
        <v/>
      </c>
      <c r="U44" s="54" t="str">
        <f>計5!$I$967&amp;""</f>
        <v/>
      </c>
      <c r="V44" s="54" t="str">
        <f>計5!$O$967&amp;""</f>
        <v/>
      </c>
      <c r="W44" s="54" t="str">
        <f>計5!$J$969&amp;""</f>
        <v/>
      </c>
      <c r="X44" s="54" t="str">
        <f>計5!$R$971&amp;""</f>
        <v>0</v>
      </c>
      <c r="Y44" s="54" t="str">
        <f>計5!$C$970&amp;""</f>
        <v/>
      </c>
    </row>
    <row r="45" spans="2:25">
      <c r="B45" s="54">
        <f t="shared" si="1"/>
        <v>0</v>
      </c>
      <c r="C45" s="54" t="str">
        <f t="shared" si="2"/>
        <v>新規</v>
      </c>
      <c r="D45" s="54">
        <f t="shared" si="3"/>
        <v>40</v>
      </c>
      <c r="E45" s="54" t="str">
        <f t="shared" si="0"/>
        <v>0__40</v>
      </c>
      <c r="F45" s="54" t="str">
        <f t="shared" si="4"/>
        <v/>
      </c>
      <c r="G45" s="54" t="str">
        <f>計5!$D$981</f>
        <v>事業所名を入力40</v>
      </c>
      <c r="H45" s="54">
        <f>計5!$D$982</f>
        <v>0</v>
      </c>
      <c r="I45" s="1035" t="str">
        <f>計5!$C$983&amp;""</f>
        <v>0</v>
      </c>
      <c r="J45" s="1035" t="str">
        <f ca="1">計5!$H$983</f>
        <v/>
      </c>
      <c r="K45" s="54" t="str">
        <f>計5!$M$983&amp;""</f>
        <v>0</v>
      </c>
      <c r="L45" s="54" t="str">
        <f>計5!$C$984&amp;""</f>
        <v>0</v>
      </c>
      <c r="M45" s="54" t="str">
        <f>計5!$H$984&amp;""</f>
        <v>0</v>
      </c>
      <c r="N45" s="54">
        <f>計5!$A$991</f>
        <v>2022</v>
      </c>
      <c r="O45" s="54">
        <f>計5!$C$992</f>
        <v>0</v>
      </c>
      <c r="P45" s="54" t="str">
        <f>計5!$I$990&amp;""</f>
        <v/>
      </c>
      <c r="Q45" s="54" t="str">
        <f>計5!$O$990&amp;""</f>
        <v/>
      </c>
      <c r="R45" s="54">
        <f>計5!$A$993</f>
        <v>2025</v>
      </c>
      <c r="S45" s="54" t="str">
        <f>計5!$C$992&amp;""</f>
        <v/>
      </c>
      <c r="T45" s="54" t="str">
        <f ca="1">計5!$D$994&amp;""</f>
        <v/>
      </c>
      <c r="U45" s="54" t="str">
        <f>計5!$I$992&amp;""</f>
        <v/>
      </c>
      <c r="V45" s="54" t="str">
        <f>計5!$O$992&amp;""</f>
        <v/>
      </c>
      <c r="W45" s="54" t="str">
        <f>計5!$J$994&amp;""</f>
        <v/>
      </c>
      <c r="X45" s="54" t="str">
        <f>計5!$R$996&amp;""</f>
        <v>0</v>
      </c>
      <c r="Y45" s="54" t="str">
        <f>計5!$C$995&amp;""</f>
        <v/>
      </c>
    </row>
  </sheetData>
  <phoneticPr fontId="9"/>
  <conditionalFormatting sqref="Y6">
    <cfRule type="expression" dxfId="898" priority="40">
      <formula>AND($J$6&lt;&gt;"",$J$6&gt;1500)</formula>
    </cfRule>
  </conditionalFormatting>
  <conditionalFormatting sqref="Y7">
    <cfRule type="expression" dxfId="897" priority="39">
      <formula>AND($J$7&lt;&gt;"",$J$7&gt;1500)</formula>
    </cfRule>
  </conditionalFormatting>
  <conditionalFormatting sqref="Y8">
    <cfRule type="expression" dxfId="896" priority="38">
      <formula>AND($J$8&lt;&gt;"",$J$8&gt;1500)</formula>
    </cfRule>
  </conditionalFormatting>
  <conditionalFormatting sqref="Y9">
    <cfRule type="expression" dxfId="895" priority="37">
      <formula>AND($J$9&lt;&gt;"",$J$9&gt;1500)</formula>
    </cfRule>
  </conditionalFormatting>
  <conditionalFormatting sqref="Y10">
    <cfRule type="expression" dxfId="894" priority="36">
      <formula>AND($J$10&lt;&gt;"",$J$10&gt;1500)</formula>
    </cfRule>
  </conditionalFormatting>
  <conditionalFormatting sqref="Y11">
    <cfRule type="expression" dxfId="893" priority="35">
      <formula>AND($J$11&lt;&gt;"",$J$11&gt;1500)</formula>
    </cfRule>
  </conditionalFormatting>
  <conditionalFormatting sqref="Y12">
    <cfRule type="expression" dxfId="892" priority="34">
      <formula>AND($J$12&lt;&gt;"",$J$12&gt;1500)</formula>
    </cfRule>
  </conditionalFormatting>
  <conditionalFormatting sqref="Y13">
    <cfRule type="expression" dxfId="891" priority="33">
      <formula>AND($J$13&lt;&gt;"",$J$13&gt;1500)</formula>
    </cfRule>
  </conditionalFormatting>
  <conditionalFormatting sqref="Y14">
    <cfRule type="expression" dxfId="890" priority="32">
      <formula>AND($J$14&lt;&gt;"",$J$14&gt;1500)</formula>
    </cfRule>
  </conditionalFormatting>
  <conditionalFormatting sqref="Y15">
    <cfRule type="expression" dxfId="889" priority="31">
      <formula>AND($J$15&lt;&gt;"",$J$15&gt;1500)</formula>
    </cfRule>
  </conditionalFormatting>
  <conditionalFormatting sqref="Y16">
    <cfRule type="expression" dxfId="888" priority="30">
      <formula>AND($J$16&lt;&gt;"",$J$16&gt;1500)</formula>
    </cfRule>
  </conditionalFormatting>
  <conditionalFormatting sqref="Y17">
    <cfRule type="expression" dxfId="887" priority="29">
      <formula>AND($J$17&lt;&gt;"",$J$17&gt;1500)</formula>
    </cfRule>
  </conditionalFormatting>
  <conditionalFormatting sqref="Y18">
    <cfRule type="expression" dxfId="886" priority="28">
      <formula>AND($J$18&lt;&gt;"",$J$18&gt;1500)</formula>
    </cfRule>
  </conditionalFormatting>
  <conditionalFormatting sqref="Y19">
    <cfRule type="expression" dxfId="885" priority="27">
      <formula>AND($J$19&lt;&gt;"",$J$19&gt;1500)</formula>
    </cfRule>
  </conditionalFormatting>
  <conditionalFormatting sqref="Y20">
    <cfRule type="expression" dxfId="884" priority="26">
      <formula>AND($J$20&lt;&gt;"",$J$20&gt;1500)</formula>
    </cfRule>
  </conditionalFormatting>
  <conditionalFormatting sqref="Y21">
    <cfRule type="expression" dxfId="883" priority="25">
      <formula>AND($J$21&lt;&gt;"",$J$21&gt;1500)</formula>
    </cfRule>
  </conditionalFormatting>
  <conditionalFormatting sqref="Y22">
    <cfRule type="expression" dxfId="882" priority="24">
      <formula>AND($J$22&lt;&gt;"",$J$22&gt;1500)</formula>
    </cfRule>
  </conditionalFormatting>
  <conditionalFormatting sqref="Y23">
    <cfRule type="expression" dxfId="881" priority="23">
      <formula>AND($J$23&lt;&gt;"",$J$23&gt;1500)</formula>
    </cfRule>
  </conditionalFormatting>
  <conditionalFormatting sqref="Y24">
    <cfRule type="expression" dxfId="880" priority="22">
      <formula>AND($J$24&lt;&gt;"",$J$24&gt;1500)</formula>
    </cfRule>
  </conditionalFormatting>
  <conditionalFormatting sqref="Y25">
    <cfRule type="expression" dxfId="879" priority="21">
      <formula>AND($J$25&lt;&gt;"",$J$25&gt;1500)</formula>
    </cfRule>
  </conditionalFormatting>
  <conditionalFormatting sqref="Y26">
    <cfRule type="expression" dxfId="878" priority="20">
      <formula>AND($J$26&lt;&gt;"",$J$26&gt;1500)</formula>
    </cfRule>
  </conditionalFormatting>
  <conditionalFormatting sqref="Y27">
    <cfRule type="expression" dxfId="877" priority="19">
      <formula>AND($J$27&lt;&gt;"",$J$27&gt;1500)</formula>
    </cfRule>
  </conditionalFormatting>
  <conditionalFormatting sqref="Y28">
    <cfRule type="expression" dxfId="876" priority="18">
      <formula>AND($J$28&lt;&gt;"",$J$28&gt;1500)</formula>
    </cfRule>
  </conditionalFormatting>
  <conditionalFormatting sqref="Y29">
    <cfRule type="expression" dxfId="875" priority="17">
      <formula>AND($J$29&lt;&gt;"",$J$29&gt;1500)</formula>
    </cfRule>
  </conditionalFormatting>
  <conditionalFormatting sqref="Y30">
    <cfRule type="expression" dxfId="874" priority="16">
      <formula>AND($J$30&lt;&gt;"",$J$30&gt;1500)</formula>
    </cfRule>
  </conditionalFormatting>
  <conditionalFormatting sqref="Y31">
    <cfRule type="expression" dxfId="873" priority="15">
      <formula>AND($J$31&lt;&gt;"",$J$31&gt;1500)</formula>
    </cfRule>
  </conditionalFormatting>
  <conditionalFormatting sqref="Y32">
    <cfRule type="expression" dxfId="872" priority="14">
      <formula>AND($J$32&lt;&gt;"",$J$32&gt;1500)</formula>
    </cfRule>
  </conditionalFormatting>
  <conditionalFormatting sqref="Y33">
    <cfRule type="expression" dxfId="871" priority="13">
      <formula>AND($J$33&lt;&gt;"",$J$33&gt;1500)</formula>
    </cfRule>
  </conditionalFormatting>
  <conditionalFormatting sqref="Y34">
    <cfRule type="expression" dxfId="870" priority="12">
      <formula>AND($J$34&lt;&gt;"",$J$34&gt;1500)</formula>
    </cfRule>
  </conditionalFormatting>
  <conditionalFormatting sqref="Y35">
    <cfRule type="expression" dxfId="869" priority="11">
      <formula>AND($J$35&lt;&gt;"",$J$35&gt;1500)</formula>
    </cfRule>
  </conditionalFormatting>
  <conditionalFormatting sqref="Y36">
    <cfRule type="expression" dxfId="868" priority="10">
      <formula>AND($J$36&lt;&gt;"",$J$36&gt;1500)</formula>
    </cfRule>
  </conditionalFormatting>
  <conditionalFormatting sqref="Y37">
    <cfRule type="expression" dxfId="867" priority="9">
      <formula>AND($J$37&lt;&gt;"",$J$37&gt;1500)</formula>
    </cfRule>
  </conditionalFormatting>
  <conditionalFormatting sqref="Y38">
    <cfRule type="expression" dxfId="866" priority="8">
      <formula>AND($J$38&lt;&gt;"",$J$38&gt;1500)</formula>
    </cfRule>
  </conditionalFormatting>
  <conditionalFormatting sqref="Y39">
    <cfRule type="expression" dxfId="865" priority="7">
      <formula>AND($J$39&lt;&gt;"",$J$39&gt;1500)</formula>
    </cfRule>
  </conditionalFormatting>
  <conditionalFormatting sqref="Y40">
    <cfRule type="expression" dxfId="864" priority="6">
      <formula>AND($J$40&lt;&gt;"",$J$40&gt;1500)</formula>
    </cfRule>
  </conditionalFormatting>
  <conditionalFormatting sqref="Y41">
    <cfRule type="expression" dxfId="863" priority="5">
      <formula>AND($J$41&lt;&gt;"",$J$41&gt;1500)</formula>
    </cfRule>
  </conditionalFormatting>
  <conditionalFormatting sqref="Y42">
    <cfRule type="expression" dxfId="862" priority="4">
      <formula>AND($J$42&lt;&gt;"",$J$42&gt;1500)</formula>
    </cfRule>
  </conditionalFormatting>
  <conditionalFormatting sqref="Y43">
    <cfRule type="expression" dxfId="861" priority="3">
      <formula>AND($J$43&lt;&gt;"",$J$43&gt;1500)</formula>
    </cfRule>
  </conditionalFormatting>
  <conditionalFormatting sqref="Y44">
    <cfRule type="expression" dxfId="860" priority="2">
      <formula>AND($J$44&lt;&gt;"",$J$44&gt;1500)</formula>
    </cfRule>
  </conditionalFormatting>
  <conditionalFormatting sqref="Y45">
    <cfRule type="expression" dxfId="859" priority="1">
      <formula>AND($J$45&lt;&gt;"",$J$45&gt;1500)</formula>
    </cfRule>
  </conditionalFormatting>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X71"/>
  <sheetViews>
    <sheetView showGridLines="0" topLeftCell="A13" zoomScale="84" zoomScaleNormal="84" workbookViewId="0">
      <selection activeCell="AS24" sqref="AS24"/>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3" width="5.625" style="3" customWidth="1"/>
    <col min="14" max="14" width="6.625" style="3" customWidth="1"/>
    <col min="15" max="15" width="2.125" style="3" customWidth="1"/>
    <col min="16" max="16" width="9" style="3" hidden="1" customWidth="1"/>
    <col min="17" max="17" width="19.25" style="3" hidden="1" customWidth="1"/>
    <col min="18" max="18" width="9" style="3" hidden="1" customWidth="1"/>
    <col min="19" max="19" width="9.625" style="3" hidden="1" customWidth="1"/>
    <col min="20" max="43" width="9" style="3" hidden="1" customWidth="1"/>
    <col min="44" max="46" width="9.75" style="3" customWidth="1"/>
    <col min="47" max="50" width="9" style="3" customWidth="1"/>
    <col min="51" max="16384" width="9" style="3"/>
  </cols>
  <sheetData>
    <row r="1" spans="1:50" ht="14.25" customHeight="1" thickBot="1">
      <c r="A1" s="1" t="s">
        <v>174</v>
      </c>
      <c r="B1" s="2"/>
      <c r="C1" s="2"/>
      <c r="D1" s="2"/>
      <c r="E1" s="2"/>
      <c r="F1" s="2"/>
      <c r="G1" s="2"/>
      <c r="H1" s="2"/>
      <c r="I1" s="2"/>
      <c r="J1" s="2"/>
      <c r="K1" s="2456"/>
      <c r="L1" s="2456"/>
      <c r="M1" s="2457"/>
      <c r="N1" s="2457"/>
      <c r="P1" s="1358"/>
      <c r="Q1" s="1277"/>
      <c r="R1" s="1277"/>
      <c r="S1" s="1277"/>
      <c r="T1" s="1277"/>
      <c r="U1" s="1277"/>
      <c r="V1" s="1277"/>
      <c r="W1" s="1277"/>
      <c r="X1" s="1277"/>
      <c r="Y1" s="1277"/>
      <c r="Z1" s="1277"/>
      <c r="AA1" s="1277"/>
      <c r="AB1" s="1277"/>
      <c r="AC1" s="1277"/>
      <c r="AD1" s="1277"/>
      <c r="AE1" s="1277"/>
      <c r="AF1" s="1277"/>
      <c r="AG1" s="1277"/>
      <c r="AH1" s="1277"/>
      <c r="AI1" s="1277"/>
      <c r="AJ1" s="1277"/>
      <c r="AK1" s="1277"/>
      <c r="AL1" s="1277"/>
      <c r="AM1" s="1277"/>
      <c r="AN1" s="1277"/>
      <c r="AO1" s="1277"/>
      <c r="AP1" s="1277"/>
      <c r="AQ1" s="1277"/>
      <c r="AR1" s="1455"/>
      <c r="AS1" s="1455"/>
      <c r="AT1" s="1455"/>
      <c r="AU1" s="1455"/>
      <c r="AV1" s="165"/>
      <c r="AW1" s="165"/>
      <c r="AX1" s="165"/>
    </row>
    <row r="2" spans="1:50" ht="15.95" customHeight="1" thickBot="1">
      <c r="A2" s="26" t="s">
        <v>256</v>
      </c>
      <c r="B2" s="4"/>
      <c r="C2" s="4"/>
      <c r="D2" s="4"/>
      <c r="E2" s="4"/>
      <c r="F2" s="4"/>
      <c r="G2" s="4"/>
      <c r="H2" s="4"/>
      <c r="I2" s="4"/>
      <c r="J2" s="4"/>
      <c r="K2" s="2458" t="s">
        <v>257</v>
      </c>
      <c r="L2" s="2459"/>
      <c r="M2" s="2458" t="str">
        <f>参照元!$F$14</f>
        <v>新規</v>
      </c>
      <c r="N2" s="2459"/>
      <c r="P2" s="1358"/>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1277"/>
      <c r="AO2" s="1277"/>
      <c r="AP2" s="1277"/>
      <c r="AQ2" s="1277"/>
      <c r="AR2" s="1455"/>
      <c r="AS2" s="1481" t="s">
        <v>6574</v>
      </c>
      <c r="AT2" s="1482">
        <v>0</v>
      </c>
      <c r="AU2" s="1455"/>
      <c r="AV2" s="165"/>
      <c r="AW2" s="165"/>
      <c r="AX2" s="165"/>
    </row>
    <row r="3" spans="1:50" ht="20.100000000000001" customHeight="1" thickBot="1">
      <c r="A3" s="2460" t="s">
        <v>137</v>
      </c>
      <c r="B3" s="2460"/>
      <c r="C3" s="2460"/>
      <c r="D3" s="2460"/>
      <c r="E3" s="2460"/>
      <c r="F3" s="2460"/>
      <c r="G3" s="2460"/>
      <c r="H3" s="2460"/>
      <c r="I3" s="2460"/>
      <c r="J3" s="2460"/>
      <c r="K3" s="2460"/>
      <c r="L3" s="2460"/>
      <c r="M3" s="2460"/>
      <c r="N3" s="2460"/>
      <c r="P3" s="1358" t="s">
        <v>413</v>
      </c>
      <c r="Q3" s="1277" t="s">
        <v>414</v>
      </c>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1277"/>
      <c r="AO3" s="1277"/>
      <c r="AP3" s="1277"/>
      <c r="AQ3" s="1277"/>
      <c r="AR3" s="1455"/>
      <c r="AS3" s="1455"/>
      <c r="AT3" s="1455"/>
      <c r="AU3" s="1455"/>
      <c r="AV3" s="165"/>
      <c r="AW3" s="165"/>
      <c r="AX3" s="165"/>
    </row>
    <row r="4" spans="1:50" ht="18" customHeight="1" thickBot="1">
      <c r="A4" s="28"/>
      <c r="B4" s="28"/>
      <c r="C4" s="28"/>
      <c r="D4" s="28"/>
      <c r="E4" s="28"/>
      <c r="F4" s="28"/>
      <c r="G4" s="28"/>
      <c r="H4" s="28"/>
      <c r="I4" s="28"/>
      <c r="J4" s="28"/>
      <c r="K4" s="28"/>
      <c r="L4" s="28"/>
      <c r="M4" s="28"/>
      <c r="N4" s="28"/>
      <c r="P4" s="1358"/>
      <c r="Q4" s="1277" t="str">
        <f>IF(AND(L23=1,L24=1),"","○")</f>
        <v>○</v>
      </c>
      <c r="R4" s="1277" t="s">
        <v>6445</v>
      </c>
      <c r="S4" s="1277"/>
      <c r="T4" s="1277"/>
      <c r="U4" s="1277"/>
      <c r="V4" s="1277"/>
      <c r="W4" s="1277"/>
      <c r="X4" s="1277"/>
      <c r="Y4" s="1277"/>
      <c r="Z4" s="1277"/>
      <c r="AA4" s="1277"/>
      <c r="AB4" s="1277"/>
      <c r="AC4" s="1277"/>
      <c r="AD4" s="1277"/>
      <c r="AE4" s="1277"/>
      <c r="AF4" s="1277"/>
      <c r="AG4" s="1277"/>
      <c r="AH4" s="1277"/>
      <c r="AI4" s="1277"/>
      <c r="AJ4" s="1277"/>
      <c r="AK4" s="1277"/>
      <c r="AL4" s="1277"/>
      <c r="AM4" s="1277"/>
      <c r="AN4" s="1277"/>
      <c r="AO4" s="1277"/>
      <c r="AP4" s="1277"/>
      <c r="AQ4" s="1277"/>
      <c r="AR4" s="1455"/>
      <c r="AS4" s="1455"/>
      <c r="AT4" s="1455"/>
      <c r="AU4" s="1455"/>
      <c r="AV4" s="165"/>
      <c r="AW4" s="165"/>
      <c r="AX4" s="165"/>
    </row>
    <row r="5" spans="1:50" ht="18.75" customHeight="1" thickBot="1">
      <c r="H5" s="27"/>
      <c r="I5" s="27"/>
      <c r="J5" s="86"/>
      <c r="K5" s="2455" t="s">
        <v>470</v>
      </c>
      <c r="L5" s="2455"/>
      <c r="M5" s="158" t="s">
        <v>468</v>
      </c>
      <c r="N5" s="159" t="s">
        <v>469</v>
      </c>
      <c r="P5" s="1358"/>
      <c r="Q5" s="1277"/>
      <c r="R5" s="1277"/>
      <c r="S5" s="1359" t="str">
        <f>IFERROR(DATE(VALUE(SUBSTITUTE(K5,"年","")),VALUE(SUBSTITUTE(M5,"月","")),VALUE(SUBSTITUTE(N5,"日",""))),"")</f>
        <v/>
      </c>
      <c r="T5" s="1277"/>
      <c r="U5" s="1277"/>
      <c r="V5" s="1277"/>
      <c r="W5" s="1277"/>
      <c r="X5" s="1277"/>
      <c r="Y5" s="1277"/>
      <c r="Z5" s="1277"/>
      <c r="AA5" s="1277"/>
      <c r="AB5" s="1277"/>
      <c r="AC5" s="1277"/>
      <c r="AD5" s="1277"/>
      <c r="AE5" s="1277"/>
      <c r="AF5" s="1277"/>
      <c r="AG5" s="1277"/>
      <c r="AH5" s="1277"/>
      <c r="AI5" s="1277"/>
      <c r="AJ5" s="1277"/>
      <c r="AK5" s="1277"/>
      <c r="AL5" s="1277"/>
      <c r="AM5" s="1277"/>
      <c r="AN5" s="1277"/>
      <c r="AO5" s="1277"/>
      <c r="AP5" s="1277"/>
      <c r="AQ5" s="1277"/>
      <c r="AR5" s="1455"/>
      <c r="AS5" s="1455"/>
      <c r="AT5" s="1455"/>
      <c r="AU5" s="1455"/>
      <c r="AV5" s="165"/>
      <c r="AW5" s="165"/>
      <c r="AX5" s="165"/>
    </row>
    <row r="6" spans="1:50" ht="24" customHeight="1" thickBot="1">
      <c r="A6" s="28" t="s">
        <v>258</v>
      </c>
      <c r="B6" s="28"/>
      <c r="C6" s="28"/>
      <c r="D6" s="28"/>
      <c r="E6" s="28"/>
      <c r="F6" s="28"/>
      <c r="G6" s="28"/>
      <c r="H6" s="28"/>
      <c r="I6" s="28"/>
      <c r="J6" s="28"/>
      <c r="K6" s="28"/>
      <c r="L6" s="28"/>
      <c r="M6" s="28"/>
      <c r="N6" s="28"/>
      <c r="P6" s="1358"/>
      <c r="Q6" s="1277"/>
      <c r="R6" s="1277"/>
      <c r="S6" s="1277"/>
      <c r="T6" s="1277"/>
      <c r="U6" s="1277"/>
      <c r="V6" s="1277"/>
      <c r="W6" s="1277"/>
      <c r="X6" s="1277"/>
      <c r="Y6" s="1277"/>
      <c r="Z6" s="1277"/>
      <c r="AA6" s="1277"/>
      <c r="AB6" s="1277"/>
      <c r="AC6" s="1277"/>
      <c r="AD6" s="1277"/>
      <c r="AE6" s="1277"/>
      <c r="AF6" s="1277"/>
      <c r="AG6" s="1277"/>
      <c r="AH6" s="1277"/>
      <c r="AI6" s="1277"/>
      <c r="AJ6" s="1277"/>
      <c r="AK6" s="1277"/>
      <c r="AL6" s="1277"/>
      <c r="AM6" s="1277"/>
      <c r="AN6" s="1277"/>
      <c r="AO6" s="1277"/>
      <c r="AP6" s="1277"/>
      <c r="AQ6" s="1277"/>
      <c r="AR6" s="1455"/>
      <c r="AS6" s="1455"/>
      <c r="AT6" s="1455"/>
      <c r="AU6" s="1455"/>
      <c r="AV6" s="165"/>
      <c r="AW6" s="165"/>
      <c r="AX6" s="165"/>
    </row>
    <row r="7" spans="1:50" ht="30" customHeight="1" thickBot="1">
      <c r="A7" s="2438" t="s">
        <v>131</v>
      </c>
      <c r="B7" s="2438"/>
      <c r="C7" s="2438"/>
      <c r="D7" s="28"/>
      <c r="E7" s="28"/>
      <c r="F7" s="28"/>
      <c r="G7" s="28"/>
      <c r="H7" s="57" t="s">
        <v>132</v>
      </c>
      <c r="I7" s="2439" t="str">
        <f>参照元!I14</f>
        <v/>
      </c>
      <c r="J7" s="2439"/>
      <c r="K7" s="2439"/>
      <c r="L7" s="2439"/>
      <c r="M7" s="2439"/>
      <c r="N7" s="2439"/>
      <c r="P7" s="166" t="b">
        <f>参照元!EE14</f>
        <v>0</v>
      </c>
      <c r="Q7" s="165" t="s">
        <v>608</v>
      </c>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row>
    <row r="8" spans="1:50" ht="30" customHeight="1" thickTop="1" thickBot="1">
      <c r="A8" s="28"/>
      <c r="B8" s="28"/>
      <c r="C8" s="28"/>
      <c r="D8" s="28"/>
      <c r="E8" s="28"/>
      <c r="F8" s="28"/>
      <c r="G8" s="28"/>
      <c r="H8" s="2453" t="s">
        <v>133</v>
      </c>
      <c r="I8" s="2454" t="str">
        <f>参照元!J14</f>
        <v/>
      </c>
      <c r="J8" s="2454"/>
      <c r="K8" s="2454"/>
      <c r="L8" s="2454"/>
      <c r="M8" s="2454"/>
      <c r="N8" s="2454"/>
      <c r="P8" s="166" t="b">
        <f>参照元!EF14</f>
        <v>0</v>
      </c>
      <c r="Q8" s="165" t="s">
        <v>609</v>
      </c>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row>
    <row r="9" spans="1:50" ht="30" customHeight="1" thickBot="1">
      <c r="A9" s="28"/>
      <c r="B9" s="28"/>
      <c r="C9" s="28"/>
      <c r="D9" s="28"/>
      <c r="E9" s="28"/>
      <c r="F9" s="28"/>
      <c r="G9" s="28"/>
      <c r="H9" s="2453"/>
      <c r="I9" s="2440" t="str">
        <f>参照元!K14</f>
        <v/>
      </c>
      <c r="J9" s="2440"/>
      <c r="K9" s="2440"/>
      <c r="L9" s="2440"/>
      <c r="M9" s="2440"/>
      <c r="N9" s="2440"/>
      <c r="P9" s="166" t="b">
        <f>参照元!EG14</f>
        <v>0</v>
      </c>
      <c r="Q9" s="165" t="s">
        <v>610</v>
      </c>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row>
    <row r="10" spans="1:50" ht="14.25" customHeight="1" thickBot="1">
      <c r="A10" s="28"/>
      <c r="B10" s="28"/>
      <c r="C10" s="28"/>
      <c r="D10" s="28"/>
      <c r="E10" s="28"/>
      <c r="F10" s="28"/>
      <c r="G10" s="28"/>
      <c r="H10" s="28" t="s">
        <v>177</v>
      </c>
      <c r="P10" s="166" t="b">
        <f>参照元!EI14</f>
        <v>0</v>
      </c>
      <c r="Q10" s="165" t="s">
        <v>3817</v>
      </c>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row>
    <row r="11" spans="1:50" ht="10.5" customHeight="1" thickBot="1">
      <c r="A11" s="28"/>
      <c r="B11" s="28"/>
      <c r="C11" s="28"/>
      <c r="D11" s="28"/>
      <c r="E11" s="28"/>
      <c r="F11" s="28"/>
      <c r="G11" s="28"/>
      <c r="H11" s="28"/>
      <c r="I11" s="28"/>
      <c r="J11" s="28"/>
      <c r="K11" s="28"/>
      <c r="L11" s="28"/>
      <c r="M11" s="28"/>
      <c r="N11" s="28"/>
      <c r="P11" s="166" t="b">
        <f>参照元!EJ14</f>
        <v>0</v>
      </c>
      <c r="Q11" s="165" t="s">
        <v>3818</v>
      </c>
      <c r="R11" s="165" t="str">
        <f t="shared" ref="R11:R30" si="0">LEFT(S11,1)&amp;LEFT(S11,1)</f>
        <v>ＡＡ</v>
      </c>
      <c r="S11" s="168" t="s">
        <v>0</v>
      </c>
      <c r="T11" s="168" t="s">
        <v>1</v>
      </c>
      <c r="U11" s="168" t="s">
        <v>2</v>
      </c>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5"/>
      <c r="AS11" s="165"/>
      <c r="AT11" s="165"/>
      <c r="AU11" s="165"/>
      <c r="AV11" s="165"/>
      <c r="AW11" s="165"/>
      <c r="AX11" s="165"/>
    </row>
    <row r="12" spans="1:50" ht="42" customHeight="1" thickBot="1">
      <c r="A12" s="2444" t="s">
        <v>259</v>
      </c>
      <c r="B12" s="2444"/>
      <c r="C12" s="2444"/>
      <c r="D12" s="2444"/>
      <c r="E12" s="2444"/>
      <c r="F12" s="2444"/>
      <c r="G12" s="2444"/>
      <c r="H12" s="2444"/>
      <c r="I12" s="2444"/>
      <c r="J12" s="2444"/>
      <c r="K12" s="2444"/>
      <c r="L12" s="2444"/>
      <c r="M12" s="2444"/>
      <c r="N12" s="2444"/>
      <c r="P12" s="166" t="b">
        <f>参照元!EH14</f>
        <v>0</v>
      </c>
      <c r="Q12" s="165" t="s">
        <v>611</v>
      </c>
      <c r="R12" s="165" t="str">
        <f t="shared" si="0"/>
        <v>ＢＢ</v>
      </c>
      <c r="S12" s="168" t="s">
        <v>3</v>
      </c>
      <c r="T12" s="168" t="s">
        <v>4</v>
      </c>
      <c r="U12" s="168" t="s">
        <v>5</v>
      </c>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5"/>
      <c r="AS12" s="165"/>
      <c r="AT12" s="165"/>
      <c r="AU12" s="165"/>
      <c r="AV12" s="165"/>
      <c r="AW12" s="165"/>
      <c r="AX12" s="165"/>
    </row>
    <row r="13" spans="1:50" ht="15" customHeight="1">
      <c r="A13" s="49" t="s">
        <v>138</v>
      </c>
      <c r="B13" s="46"/>
      <c r="C13" s="46"/>
      <c r="D13" s="46"/>
      <c r="E13" s="46"/>
      <c r="F13" s="46"/>
      <c r="G13" s="46"/>
      <c r="H13" s="46"/>
      <c r="I13" s="46"/>
      <c r="J13" s="46"/>
      <c r="K13" s="46"/>
      <c r="L13" s="46"/>
      <c r="M13" s="46"/>
      <c r="N13" s="46"/>
      <c r="P13" s="165"/>
      <c r="Q13" s="165"/>
      <c r="R13" s="165" t="str">
        <f t="shared" si="0"/>
        <v>ＣＣ</v>
      </c>
      <c r="S13" s="168" t="s">
        <v>6</v>
      </c>
      <c r="T13" s="168" t="s">
        <v>7</v>
      </c>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5"/>
      <c r="AS13" s="165"/>
      <c r="AT13" s="165"/>
      <c r="AU13" s="165"/>
      <c r="AV13" s="165"/>
      <c r="AW13" s="165"/>
      <c r="AX13" s="165"/>
    </row>
    <row r="14" spans="1:50" ht="14.25" customHeight="1">
      <c r="A14" s="2424" t="s">
        <v>260</v>
      </c>
      <c r="B14" s="2445"/>
      <c r="C14" s="2446"/>
      <c r="D14" s="2441" t="str">
        <f>参照元!L14</f>
        <v/>
      </c>
      <c r="E14" s="2442"/>
      <c r="F14" s="2442"/>
      <c r="G14" s="2442"/>
      <c r="H14" s="2442"/>
      <c r="I14" s="2442"/>
      <c r="J14" s="2442"/>
      <c r="K14" s="2442"/>
      <c r="L14" s="2442"/>
      <c r="M14" s="2442"/>
      <c r="N14" s="2443"/>
      <c r="P14" s="165"/>
      <c r="Q14" s="165"/>
      <c r="R14" s="165" t="str">
        <f t="shared" si="0"/>
        <v>ＤＤ</v>
      </c>
      <c r="S14" s="168" t="s">
        <v>8</v>
      </c>
      <c r="T14" s="168" t="s">
        <v>9</v>
      </c>
      <c r="U14" s="168" t="s">
        <v>10</v>
      </c>
      <c r="V14" s="168" t="s">
        <v>11</v>
      </c>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5"/>
      <c r="AS14" s="165"/>
      <c r="AT14" s="165"/>
      <c r="AU14" s="165"/>
      <c r="AV14" s="165"/>
      <c r="AW14" s="165"/>
      <c r="AX14" s="165"/>
    </row>
    <row r="15" spans="1:50" ht="14.25" customHeight="1">
      <c r="A15" s="2447"/>
      <c r="B15" s="2448"/>
      <c r="C15" s="2449"/>
      <c r="D15" s="2450" t="str">
        <f>参照元!M14</f>
        <v/>
      </c>
      <c r="E15" s="2451"/>
      <c r="F15" s="2451"/>
      <c r="G15" s="2451"/>
      <c r="H15" s="2451"/>
      <c r="I15" s="2451"/>
      <c r="J15" s="2451"/>
      <c r="K15" s="2451"/>
      <c r="L15" s="2451"/>
      <c r="M15" s="2451"/>
      <c r="N15" s="2452"/>
      <c r="P15" s="165"/>
      <c r="Q15" s="165"/>
      <c r="R15" s="165" t="str">
        <f t="shared" si="0"/>
        <v>ＥＥ</v>
      </c>
      <c r="S15" s="168" t="s">
        <v>12</v>
      </c>
      <c r="T15" s="168" t="s">
        <v>13</v>
      </c>
      <c r="U15" s="168" t="s">
        <v>14</v>
      </c>
      <c r="V15" s="168" t="s">
        <v>15</v>
      </c>
      <c r="W15" s="168" t="s">
        <v>16</v>
      </c>
      <c r="X15" s="168" t="s">
        <v>17</v>
      </c>
      <c r="Y15" s="168" t="s">
        <v>18</v>
      </c>
      <c r="Z15" s="168" t="s">
        <v>19</v>
      </c>
      <c r="AA15" s="168" t="s">
        <v>20</v>
      </c>
      <c r="AB15" s="168" t="s">
        <v>21</v>
      </c>
      <c r="AC15" s="168" t="s">
        <v>22</v>
      </c>
      <c r="AD15" s="168" t="s">
        <v>23</v>
      </c>
      <c r="AE15" s="168" t="s">
        <v>24</v>
      </c>
      <c r="AF15" s="168" t="s">
        <v>25</v>
      </c>
      <c r="AG15" s="168" t="s">
        <v>26</v>
      </c>
      <c r="AH15" s="168" t="s">
        <v>27</v>
      </c>
      <c r="AI15" s="168" t="s">
        <v>28</v>
      </c>
      <c r="AJ15" s="168" t="s">
        <v>29</v>
      </c>
      <c r="AK15" s="168" t="s">
        <v>30</v>
      </c>
      <c r="AL15" s="168" t="s">
        <v>31</v>
      </c>
      <c r="AM15" s="168" t="s">
        <v>32</v>
      </c>
      <c r="AN15" s="168" t="s">
        <v>33</v>
      </c>
      <c r="AO15" s="168" t="s">
        <v>34</v>
      </c>
      <c r="AP15" s="168" t="s">
        <v>35</v>
      </c>
      <c r="AQ15" s="168" t="s">
        <v>36</v>
      </c>
      <c r="AR15" s="165"/>
      <c r="AS15" s="165"/>
      <c r="AT15" s="165"/>
      <c r="AU15" s="165"/>
      <c r="AV15" s="165"/>
      <c r="AW15" s="165"/>
      <c r="AX15" s="165"/>
    </row>
    <row r="16" spans="1:50" ht="28.5" customHeight="1">
      <c r="A16" s="2418" t="s">
        <v>261</v>
      </c>
      <c r="B16" s="2419"/>
      <c r="C16" s="2420"/>
      <c r="D16" s="2421" t="str">
        <f>参照元!N14</f>
        <v/>
      </c>
      <c r="E16" s="2422"/>
      <c r="F16" s="2422"/>
      <c r="G16" s="2422"/>
      <c r="H16" s="2422"/>
      <c r="I16" s="2422"/>
      <c r="J16" s="2422"/>
      <c r="K16" s="2422"/>
      <c r="L16" s="2422"/>
      <c r="M16" s="2422"/>
      <c r="N16" s="2423"/>
      <c r="P16" s="165"/>
      <c r="Q16" s="165"/>
      <c r="R16" s="165" t="str">
        <f t="shared" si="0"/>
        <v>ＦＦ</v>
      </c>
      <c r="S16" s="168" t="s">
        <v>37</v>
      </c>
      <c r="T16" s="168" t="s">
        <v>38</v>
      </c>
      <c r="U16" s="168" t="s">
        <v>39</v>
      </c>
      <c r="V16" s="168" t="s">
        <v>40</v>
      </c>
      <c r="W16" s="168" t="s">
        <v>41</v>
      </c>
      <c r="X16" s="168"/>
      <c r="Y16" s="168"/>
      <c r="Z16" s="168"/>
      <c r="AA16" s="168"/>
      <c r="AB16" s="168"/>
      <c r="AC16" s="168"/>
      <c r="AD16" s="168"/>
      <c r="AE16" s="168"/>
      <c r="AF16" s="168"/>
      <c r="AG16" s="168"/>
      <c r="AH16" s="168"/>
      <c r="AI16" s="168"/>
      <c r="AJ16" s="168"/>
      <c r="AK16" s="168"/>
      <c r="AL16" s="168"/>
      <c r="AM16" s="168"/>
      <c r="AN16" s="168"/>
      <c r="AO16" s="168"/>
      <c r="AP16" s="168"/>
      <c r="AQ16" s="168"/>
      <c r="AR16" s="165"/>
      <c r="AS16" s="165"/>
      <c r="AT16" s="165"/>
      <c r="AU16" s="165"/>
      <c r="AV16" s="165"/>
      <c r="AW16" s="165"/>
      <c r="AX16" s="165"/>
    </row>
    <row r="17" spans="1:50" ht="26.1" customHeight="1">
      <c r="A17" s="2424" t="s">
        <v>120</v>
      </c>
      <c r="B17" s="2425"/>
      <c r="C17" s="2425"/>
      <c r="D17" s="2428" t="s">
        <v>117</v>
      </c>
      <c r="E17" s="2429"/>
      <c r="F17" s="2430" t="str">
        <f>参照元!O14</f>
        <v/>
      </c>
      <c r="G17" s="2430"/>
      <c r="H17" s="2430"/>
      <c r="I17" s="2430"/>
      <c r="J17" s="2430"/>
      <c r="K17" s="2430"/>
      <c r="L17" s="2430"/>
      <c r="M17" s="2430"/>
      <c r="N17" s="2431"/>
      <c r="P17" s="165"/>
      <c r="Q17" s="165"/>
      <c r="R17" s="165" t="str">
        <f t="shared" si="0"/>
        <v>ＧＧ</v>
      </c>
      <c r="S17" s="168" t="s">
        <v>42</v>
      </c>
      <c r="T17" s="168" t="s">
        <v>43</v>
      </c>
      <c r="U17" s="168" t="s">
        <v>44</v>
      </c>
      <c r="V17" s="168" t="s">
        <v>45</v>
      </c>
      <c r="W17" s="168" t="s">
        <v>46</v>
      </c>
      <c r="X17" s="168" t="s">
        <v>47</v>
      </c>
      <c r="Y17" s="168"/>
      <c r="Z17" s="168"/>
      <c r="AA17" s="168"/>
      <c r="AB17" s="168"/>
      <c r="AC17" s="168"/>
      <c r="AD17" s="168"/>
      <c r="AE17" s="168"/>
      <c r="AF17" s="168"/>
      <c r="AG17" s="168"/>
      <c r="AH17" s="168"/>
      <c r="AI17" s="168"/>
      <c r="AJ17" s="168"/>
      <c r="AK17" s="168"/>
      <c r="AL17" s="168"/>
      <c r="AM17" s="168"/>
      <c r="AN17" s="168"/>
      <c r="AO17" s="168"/>
      <c r="AP17" s="168"/>
      <c r="AQ17" s="168"/>
      <c r="AR17" s="165"/>
      <c r="AS17" s="165"/>
      <c r="AT17" s="165"/>
      <c r="AU17" s="165"/>
      <c r="AV17" s="165"/>
      <c r="AW17" s="165"/>
      <c r="AX17" s="165"/>
    </row>
    <row r="18" spans="1:50" ht="26.1" customHeight="1">
      <c r="A18" s="2426"/>
      <c r="B18" s="2427"/>
      <c r="C18" s="2427"/>
      <c r="D18" s="2357" t="s">
        <v>118</v>
      </c>
      <c r="E18" s="2432"/>
      <c r="F18" s="2433" t="str">
        <f>参照元!P14</f>
        <v/>
      </c>
      <c r="G18" s="2434"/>
      <c r="H18" s="2434"/>
      <c r="I18" s="2434"/>
      <c r="J18" s="2434"/>
      <c r="K18" s="2434"/>
      <c r="L18" s="2434"/>
      <c r="M18" s="2434"/>
      <c r="N18" s="2435"/>
      <c r="P18" s="165"/>
      <c r="Q18" s="165"/>
      <c r="R18" s="165" t="str">
        <f t="shared" si="0"/>
        <v>ＨＨ</v>
      </c>
      <c r="S18" s="168" t="s">
        <v>48</v>
      </c>
      <c r="T18" s="168" t="s">
        <v>49</v>
      </c>
      <c r="U18" s="168" t="s">
        <v>50</v>
      </c>
      <c r="V18" s="168" t="s">
        <v>51</v>
      </c>
      <c r="W18" s="168" t="s">
        <v>52</v>
      </c>
      <c r="X18" s="168" t="s">
        <v>53</v>
      </c>
      <c r="Y18" s="168" t="s">
        <v>54</v>
      </c>
      <c r="Z18" s="168" t="s">
        <v>55</v>
      </c>
      <c r="AA18" s="168" t="s">
        <v>56</v>
      </c>
      <c r="AB18" s="168"/>
      <c r="AC18" s="168"/>
      <c r="AD18" s="168"/>
      <c r="AE18" s="168"/>
      <c r="AF18" s="168"/>
      <c r="AG18" s="168"/>
      <c r="AH18" s="168"/>
      <c r="AI18" s="168"/>
      <c r="AJ18" s="168"/>
      <c r="AK18" s="168"/>
      <c r="AL18" s="168"/>
      <c r="AM18" s="168"/>
      <c r="AN18" s="168"/>
      <c r="AO18" s="168"/>
      <c r="AP18" s="168"/>
      <c r="AQ18" s="168"/>
      <c r="AR18" s="165"/>
      <c r="AS18" s="165"/>
      <c r="AT18" s="165"/>
      <c r="AU18" s="165"/>
      <c r="AV18" s="165"/>
      <c r="AW18" s="165"/>
      <c r="AX18" s="165"/>
    </row>
    <row r="19" spans="1:50" ht="27.95" customHeight="1">
      <c r="A19" s="2388" t="s">
        <v>124</v>
      </c>
      <c r="B19" s="2389"/>
      <c r="C19" s="2390"/>
      <c r="D19" s="523"/>
      <c r="E19" s="2397" t="s">
        <v>515</v>
      </c>
      <c r="F19" s="2398"/>
      <c r="G19" s="2398"/>
      <c r="H19" s="2398"/>
      <c r="I19" s="2398"/>
      <c r="J19" s="2398"/>
      <c r="K19" s="2398"/>
      <c r="L19" s="2398"/>
      <c r="M19" s="2398"/>
      <c r="N19" s="2399"/>
      <c r="P19" s="165"/>
      <c r="Q19" s="165"/>
      <c r="R19" s="165" t="str">
        <f t="shared" si="0"/>
        <v>ＩＩ</v>
      </c>
      <c r="S19" s="168" t="s">
        <v>57</v>
      </c>
      <c r="T19" s="168" t="s">
        <v>58</v>
      </c>
      <c r="U19" s="168" t="s">
        <v>59</v>
      </c>
      <c r="V19" s="168" t="s">
        <v>60</v>
      </c>
      <c r="W19" s="168" t="s">
        <v>61</v>
      </c>
      <c r="X19" s="168" t="s">
        <v>62</v>
      </c>
      <c r="Y19" s="168" t="s">
        <v>63</v>
      </c>
      <c r="Z19" s="168" t="s">
        <v>64</v>
      </c>
      <c r="AA19" s="168" t="s">
        <v>65</v>
      </c>
      <c r="AB19" s="168" t="s">
        <v>66</v>
      </c>
      <c r="AC19" s="168" t="s">
        <v>67</v>
      </c>
      <c r="AD19" s="168" t="s">
        <v>68</v>
      </c>
      <c r="AE19" s="168" t="s">
        <v>69</v>
      </c>
      <c r="AF19" s="168"/>
      <c r="AG19" s="168"/>
      <c r="AH19" s="168"/>
      <c r="AI19" s="168"/>
      <c r="AJ19" s="168"/>
      <c r="AK19" s="168"/>
      <c r="AL19" s="168"/>
      <c r="AM19" s="168"/>
      <c r="AN19" s="168"/>
      <c r="AO19" s="168"/>
      <c r="AP19" s="168"/>
      <c r="AQ19" s="168"/>
      <c r="AR19" s="165"/>
      <c r="AS19" s="165"/>
      <c r="AT19" s="165"/>
      <c r="AU19" s="165"/>
      <c r="AV19" s="165"/>
      <c r="AW19" s="165"/>
      <c r="AX19" s="165"/>
    </row>
    <row r="20" spans="1:50" ht="27.95" customHeight="1">
      <c r="A20" s="2391"/>
      <c r="B20" s="2392"/>
      <c r="C20" s="2393"/>
      <c r="D20" s="524"/>
      <c r="E20" s="2400" t="s">
        <v>516</v>
      </c>
      <c r="F20" s="2400"/>
      <c r="G20" s="2400"/>
      <c r="H20" s="2400"/>
      <c r="I20" s="2400"/>
      <c r="J20" s="2400"/>
      <c r="K20" s="2400"/>
      <c r="L20" s="2400"/>
      <c r="M20" s="2400"/>
      <c r="N20" s="2401"/>
      <c r="P20" s="165"/>
      <c r="Q20" s="165"/>
      <c r="R20" s="165" t="str">
        <f t="shared" si="0"/>
        <v>ＪＪ</v>
      </c>
      <c r="S20" s="168" t="s">
        <v>70</v>
      </c>
      <c r="T20" s="168" t="s">
        <v>71</v>
      </c>
      <c r="U20" s="168" t="s">
        <v>72</v>
      </c>
      <c r="V20" s="168" t="s">
        <v>73</v>
      </c>
      <c r="W20" s="168" t="s">
        <v>74</v>
      </c>
      <c r="X20" s="168" t="s">
        <v>75</v>
      </c>
      <c r="Y20" s="168" t="s">
        <v>76</v>
      </c>
      <c r="Z20" s="168"/>
      <c r="AA20" s="168"/>
      <c r="AB20" s="168"/>
      <c r="AC20" s="168"/>
      <c r="AD20" s="168"/>
      <c r="AE20" s="168"/>
      <c r="AF20" s="168"/>
      <c r="AG20" s="168"/>
      <c r="AH20" s="168"/>
      <c r="AI20" s="168"/>
      <c r="AJ20" s="168"/>
      <c r="AK20" s="168"/>
      <c r="AL20" s="168"/>
      <c r="AM20" s="168"/>
      <c r="AN20" s="168"/>
      <c r="AO20" s="168"/>
      <c r="AP20" s="168"/>
      <c r="AQ20" s="168"/>
      <c r="AR20" s="165"/>
      <c r="AS20" s="165"/>
      <c r="AT20" s="165"/>
      <c r="AU20" s="165"/>
      <c r="AV20" s="165"/>
      <c r="AW20" s="165"/>
      <c r="AX20" s="165"/>
    </row>
    <row r="21" spans="1:50" ht="27.95" customHeight="1">
      <c r="A21" s="2391"/>
      <c r="B21" s="2392"/>
      <c r="C21" s="2393"/>
      <c r="D21" s="525"/>
      <c r="E21" s="2400" t="s">
        <v>517</v>
      </c>
      <c r="F21" s="2400"/>
      <c r="G21" s="2400"/>
      <c r="H21" s="2400"/>
      <c r="I21" s="2400"/>
      <c r="J21" s="2400"/>
      <c r="K21" s="2400"/>
      <c r="L21" s="2400"/>
      <c r="M21" s="2400"/>
      <c r="N21" s="2401"/>
      <c r="P21" s="165"/>
      <c r="Q21" s="165"/>
      <c r="R21" s="165" t="str">
        <f t="shared" si="0"/>
        <v>ＫＫ</v>
      </c>
      <c r="S21" s="168" t="s">
        <v>77</v>
      </c>
      <c r="T21" s="168" t="s">
        <v>78</v>
      </c>
      <c r="U21" s="168" t="s">
        <v>79</v>
      </c>
      <c r="V21" s="168" t="s">
        <v>80</v>
      </c>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5"/>
      <c r="AS21" s="165"/>
      <c r="AT21" s="165"/>
      <c r="AU21" s="165"/>
      <c r="AV21" s="165"/>
      <c r="AW21" s="165"/>
      <c r="AX21" s="165"/>
    </row>
    <row r="22" spans="1:50" ht="27.95" customHeight="1">
      <c r="A22" s="2391"/>
      <c r="B22" s="2392"/>
      <c r="C22" s="2393"/>
      <c r="D22" s="526"/>
      <c r="E22" s="2412" t="s">
        <v>621</v>
      </c>
      <c r="F22" s="2412"/>
      <c r="G22" s="2412"/>
      <c r="H22" s="2412"/>
      <c r="I22" s="2412"/>
      <c r="J22" s="994"/>
      <c r="K22" s="429" t="s">
        <v>622</v>
      </c>
      <c r="L22" s="994"/>
      <c r="M22" s="2436" t="s">
        <v>623</v>
      </c>
      <c r="N22" s="2437"/>
      <c r="P22" s="165"/>
      <c r="Q22" s="165"/>
      <c r="R22" s="165" t="str">
        <f t="shared" si="0"/>
        <v>ＬＬ</v>
      </c>
      <c r="S22" s="168" t="s">
        <v>81</v>
      </c>
      <c r="T22" s="168" t="s">
        <v>82</v>
      </c>
      <c r="U22" s="168" t="s">
        <v>83</v>
      </c>
      <c r="V22" s="168" t="s">
        <v>84</v>
      </c>
      <c r="W22" s="168" t="s">
        <v>85</v>
      </c>
      <c r="X22" s="168"/>
      <c r="Y22" s="168"/>
      <c r="Z22" s="168"/>
      <c r="AA22" s="168"/>
      <c r="AB22" s="168"/>
      <c r="AC22" s="168"/>
      <c r="AD22" s="168"/>
      <c r="AE22" s="168"/>
      <c r="AF22" s="168"/>
      <c r="AG22" s="168"/>
      <c r="AH22" s="168"/>
      <c r="AI22" s="168"/>
      <c r="AJ22" s="168"/>
      <c r="AK22" s="168"/>
      <c r="AL22" s="168"/>
      <c r="AM22" s="168"/>
      <c r="AN22" s="168"/>
      <c r="AO22" s="168"/>
      <c r="AP22" s="168"/>
      <c r="AQ22" s="168"/>
      <c r="AR22" s="165"/>
      <c r="AS22" s="165"/>
      <c r="AT22" s="165"/>
      <c r="AU22" s="165"/>
      <c r="AV22" s="165"/>
      <c r="AW22" s="165"/>
      <c r="AX22" s="165"/>
    </row>
    <row r="23" spans="1:50" ht="27.95" customHeight="1">
      <c r="A23" s="2391"/>
      <c r="B23" s="2392"/>
      <c r="C23" s="2393"/>
      <c r="D23" s="2402" t="s">
        <v>262</v>
      </c>
      <c r="E23" s="2403"/>
      <c r="F23" s="2404"/>
      <c r="G23" s="2408" t="str">
        <f>参照元!W14</f>
        <v/>
      </c>
      <c r="H23" s="2410" t="s">
        <v>263</v>
      </c>
      <c r="I23" s="2413" t="s">
        <v>264</v>
      </c>
      <c r="J23" s="2414"/>
      <c r="K23" s="2415"/>
      <c r="L23" s="2416" t="str">
        <f>参照元!X14</f>
        <v/>
      </c>
      <c r="M23" s="2417"/>
      <c r="N23" s="60" t="s">
        <v>185</v>
      </c>
      <c r="P23" s="165"/>
      <c r="Q23" s="165"/>
      <c r="R23" s="165" t="str">
        <f t="shared" si="0"/>
        <v>ＭＭ</v>
      </c>
      <c r="S23" s="168" t="s">
        <v>86</v>
      </c>
      <c r="T23" s="168" t="s">
        <v>87</v>
      </c>
      <c r="U23" s="168" t="s">
        <v>88</v>
      </c>
      <c r="V23" s="168" t="s">
        <v>89</v>
      </c>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5"/>
      <c r="AS23" s="165"/>
      <c r="AT23" s="165"/>
      <c r="AU23" s="165"/>
      <c r="AV23" s="165"/>
      <c r="AW23" s="165"/>
      <c r="AX23" s="165"/>
    </row>
    <row r="24" spans="1:50" ht="27.95" customHeight="1">
      <c r="A24" s="2391"/>
      <c r="B24" s="2392"/>
      <c r="C24" s="2393"/>
      <c r="D24" s="2405"/>
      <c r="E24" s="2406"/>
      <c r="F24" s="2407"/>
      <c r="G24" s="2409"/>
      <c r="H24" s="2411"/>
      <c r="I24" s="2374" t="s">
        <v>265</v>
      </c>
      <c r="J24" s="2375"/>
      <c r="K24" s="2376"/>
      <c r="L24" s="2377" t="str">
        <f>参照元!Y14</f>
        <v/>
      </c>
      <c r="M24" s="2378"/>
      <c r="N24" s="61" t="s">
        <v>185</v>
      </c>
      <c r="P24" s="165"/>
      <c r="Q24" s="165"/>
      <c r="R24" s="165" t="str">
        <f t="shared" si="0"/>
        <v>ＮＮ</v>
      </c>
      <c r="S24" s="168" t="s">
        <v>90</v>
      </c>
      <c r="T24" s="168" t="s">
        <v>126</v>
      </c>
      <c r="U24" s="168" t="s">
        <v>91</v>
      </c>
      <c r="V24" s="168" t="s">
        <v>92</v>
      </c>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5"/>
      <c r="AS24" s="165"/>
      <c r="AT24" s="165"/>
      <c r="AU24" s="165"/>
      <c r="AV24" s="165"/>
      <c r="AW24" s="165"/>
      <c r="AX24" s="165"/>
    </row>
    <row r="25" spans="1:50" ht="36.75" customHeight="1">
      <c r="A25" s="2394"/>
      <c r="B25" s="2395"/>
      <c r="C25" s="2396"/>
      <c r="D25" s="2379" t="s">
        <v>139</v>
      </c>
      <c r="E25" s="2380"/>
      <c r="F25" s="2381"/>
      <c r="G25" s="579" t="str">
        <f>参照元!Z14</f>
        <v/>
      </c>
      <c r="H25" s="62" t="s">
        <v>140</v>
      </c>
      <c r="I25" s="2382"/>
      <c r="J25" s="2383"/>
      <c r="K25" s="2383"/>
      <c r="L25" s="2383"/>
      <c r="M25" s="2383"/>
      <c r="N25" s="2383"/>
      <c r="P25" s="165"/>
      <c r="Q25" s="165"/>
      <c r="R25" s="165" t="str">
        <f t="shared" si="0"/>
        <v>ＯＯ</v>
      </c>
      <c r="S25" s="168" t="s">
        <v>93</v>
      </c>
      <c r="T25" s="168" t="s">
        <v>94</v>
      </c>
      <c r="U25" s="168" t="s">
        <v>95</v>
      </c>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5"/>
      <c r="AS25" s="165"/>
      <c r="AT25" s="165"/>
      <c r="AU25" s="165"/>
      <c r="AV25" s="165"/>
      <c r="AW25" s="165"/>
      <c r="AX25" s="165"/>
    </row>
    <row r="26" spans="1:50" ht="15" customHeight="1">
      <c r="P26" s="165"/>
      <c r="Q26" s="165"/>
      <c r="R26" s="165" t="str">
        <f t="shared" si="0"/>
        <v>ＰＰ</v>
      </c>
      <c r="S26" s="168" t="s">
        <v>266</v>
      </c>
      <c r="T26" s="168" t="s">
        <v>96</v>
      </c>
      <c r="U26" s="168" t="s">
        <v>97</v>
      </c>
      <c r="V26" s="168" t="s">
        <v>98</v>
      </c>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5"/>
      <c r="AS26" s="165"/>
      <c r="AT26" s="165"/>
      <c r="AU26" s="165"/>
      <c r="AV26" s="165"/>
      <c r="AW26" s="165"/>
      <c r="AX26" s="165"/>
    </row>
    <row r="27" spans="1:50" ht="15" customHeight="1">
      <c r="A27" s="49" t="s">
        <v>146</v>
      </c>
      <c r="P27" s="165"/>
      <c r="Q27" s="165"/>
      <c r="R27" s="165" t="str">
        <f t="shared" si="0"/>
        <v>ＱＱ</v>
      </c>
      <c r="S27" s="168" t="s">
        <v>99</v>
      </c>
      <c r="T27" s="168" t="s">
        <v>100</v>
      </c>
      <c r="U27" s="168" t="s">
        <v>101</v>
      </c>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5"/>
      <c r="AS27" s="165"/>
      <c r="AT27" s="165"/>
      <c r="AU27" s="165"/>
      <c r="AV27" s="165"/>
      <c r="AW27" s="165"/>
      <c r="AX27" s="165"/>
    </row>
    <row r="28" spans="1:50" ht="32.1" customHeight="1">
      <c r="A28" s="2384" t="s">
        <v>147</v>
      </c>
      <c r="B28" s="2385"/>
      <c r="C28" s="2386"/>
      <c r="D28" s="2357">
        <f>参照元!AB14</f>
        <v>2023</v>
      </c>
      <c r="E28" s="2387"/>
      <c r="F28" s="63" t="s">
        <v>267</v>
      </c>
      <c r="G28" s="64">
        <f>IF(D28="","",D28+2)</f>
        <v>2025</v>
      </c>
      <c r="H28" s="64" t="s">
        <v>268</v>
      </c>
      <c r="I28" s="2357" t="s">
        <v>269</v>
      </c>
      <c r="J28" s="2387"/>
      <c r="K28" s="2387"/>
      <c r="L28" s="2387">
        <f>はじめに!A2-1</f>
        <v>2022</v>
      </c>
      <c r="M28" s="2387"/>
      <c r="N28" s="59" t="s">
        <v>121</v>
      </c>
      <c r="P28" s="165"/>
      <c r="Q28" s="165"/>
      <c r="R28" s="165" t="str">
        <f t="shared" si="0"/>
        <v>ＲＲ</v>
      </c>
      <c r="S28" s="168" t="s">
        <v>102</v>
      </c>
      <c r="T28" s="168" t="s">
        <v>103</v>
      </c>
      <c r="U28" s="168" t="s">
        <v>104</v>
      </c>
      <c r="V28" s="168" t="s">
        <v>105</v>
      </c>
      <c r="W28" s="168" t="s">
        <v>106</v>
      </c>
      <c r="X28" s="168" t="s">
        <v>107</v>
      </c>
      <c r="Y28" s="168" t="s">
        <v>108</v>
      </c>
      <c r="Z28" s="168" t="s">
        <v>109</v>
      </c>
      <c r="AA28" s="168" t="s">
        <v>110</v>
      </c>
      <c r="AB28" s="168" t="s">
        <v>111</v>
      </c>
      <c r="AC28" s="168"/>
      <c r="AD28" s="168"/>
      <c r="AE28" s="168"/>
      <c r="AF28" s="168"/>
      <c r="AG28" s="168"/>
      <c r="AH28" s="168"/>
      <c r="AI28" s="168"/>
      <c r="AJ28" s="168"/>
      <c r="AK28" s="168"/>
      <c r="AL28" s="168"/>
      <c r="AM28" s="168"/>
      <c r="AN28" s="168"/>
      <c r="AO28" s="168"/>
      <c r="AP28" s="168"/>
      <c r="AQ28" s="168"/>
      <c r="AR28" s="165"/>
      <c r="AS28" s="165"/>
      <c r="AT28" s="165"/>
      <c r="AU28" s="165"/>
      <c r="AV28" s="165"/>
      <c r="AW28" s="165"/>
      <c r="AX28" s="165"/>
    </row>
    <row r="29" spans="1:50" ht="15" customHeight="1">
      <c r="A29" s="16"/>
      <c r="D29" s="29"/>
      <c r="E29" s="29"/>
      <c r="F29" s="15"/>
      <c r="G29" s="15"/>
      <c r="H29" s="5"/>
      <c r="J29" s="15"/>
      <c r="P29" s="165"/>
      <c r="Q29" s="165"/>
      <c r="R29" s="165" t="str">
        <f t="shared" si="0"/>
        <v>ＳＳ</v>
      </c>
      <c r="S29" s="168" t="s">
        <v>112</v>
      </c>
      <c r="T29" s="168" t="s">
        <v>113</v>
      </c>
      <c r="U29" s="168" t="s">
        <v>114</v>
      </c>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5"/>
      <c r="AS29" s="165"/>
      <c r="AT29" s="165"/>
      <c r="AU29" s="165"/>
      <c r="AV29" s="165"/>
      <c r="AW29" s="165"/>
      <c r="AX29" s="165"/>
    </row>
    <row r="30" spans="1:50" ht="15" customHeight="1">
      <c r="A30" s="51" t="s">
        <v>270</v>
      </c>
      <c r="P30" s="165"/>
      <c r="Q30" s="165"/>
      <c r="R30" s="165" t="str">
        <f t="shared" si="0"/>
        <v>ＴＴ</v>
      </c>
      <c r="S30" s="168" t="s">
        <v>115</v>
      </c>
      <c r="T30" s="168" t="s">
        <v>116</v>
      </c>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5"/>
      <c r="AS30" s="165"/>
      <c r="AT30" s="165"/>
      <c r="AU30" s="165"/>
      <c r="AV30" s="165"/>
      <c r="AW30" s="165"/>
      <c r="AX30" s="165"/>
    </row>
    <row r="31" spans="1:50" ht="30" customHeight="1">
      <c r="A31" s="577"/>
      <c r="B31" s="2352" t="s">
        <v>271</v>
      </c>
      <c r="C31" s="2353"/>
      <c r="D31" s="2357" t="s">
        <v>272</v>
      </c>
      <c r="E31" s="2358"/>
      <c r="F31" s="2359" t="str">
        <f>参照元!AF14</f>
        <v/>
      </c>
      <c r="G31" s="2360"/>
      <c r="H31" s="2360"/>
      <c r="I31" s="2360"/>
      <c r="J31" s="2360"/>
      <c r="K31" s="2360"/>
      <c r="L31" s="2360"/>
      <c r="M31" s="2360"/>
      <c r="N31" s="2361"/>
      <c r="P31" s="169" t="b">
        <f>参照元!EK14</f>
        <v>0</v>
      </c>
      <c r="Q31" s="165"/>
      <c r="R31" s="165" t="s">
        <v>3816</v>
      </c>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5"/>
      <c r="AS31" s="165"/>
      <c r="AT31" s="165"/>
      <c r="AU31" s="165"/>
      <c r="AV31" s="165"/>
      <c r="AW31" s="165"/>
      <c r="AX31" s="165"/>
    </row>
    <row r="32" spans="1:50" ht="30" customHeight="1">
      <c r="A32" s="2362"/>
      <c r="B32" s="2365" t="s">
        <v>273</v>
      </c>
      <c r="C32" s="2366"/>
      <c r="D32" s="2357" t="s">
        <v>129</v>
      </c>
      <c r="E32" s="2358"/>
      <c r="F32" s="2371" t="str">
        <f>参照元!AH14</f>
        <v/>
      </c>
      <c r="G32" s="2372"/>
      <c r="H32" s="2372"/>
      <c r="I32" s="2372"/>
      <c r="J32" s="2372"/>
      <c r="K32" s="2372"/>
      <c r="L32" s="2372"/>
      <c r="M32" s="2372"/>
      <c r="N32" s="2372"/>
      <c r="P32" s="169" t="b">
        <f>参照元!EL14</f>
        <v>0</v>
      </c>
      <c r="Q32" s="165"/>
      <c r="R32" s="165" t="str">
        <f>LEFT($F$17,1)&amp;LEFT($F$17,1)</f>
        <v/>
      </c>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5"/>
      <c r="AS32" s="165"/>
      <c r="AT32" s="165"/>
      <c r="AU32" s="165"/>
      <c r="AV32" s="165"/>
      <c r="AW32" s="165"/>
      <c r="AX32" s="165"/>
    </row>
    <row r="33" spans="1:50" ht="30" customHeight="1">
      <c r="A33" s="2363"/>
      <c r="B33" s="2367"/>
      <c r="C33" s="2368"/>
      <c r="D33" s="2357" t="s">
        <v>148</v>
      </c>
      <c r="E33" s="2373"/>
      <c r="F33" s="2354" t="str">
        <f>参照元!AI14</f>
        <v/>
      </c>
      <c r="G33" s="2355"/>
      <c r="H33" s="2355"/>
      <c r="I33" s="2355"/>
      <c r="J33" s="2355"/>
      <c r="K33" s="2355"/>
      <c r="L33" s="2355"/>
      <c r="M33" s="2355"/>
      <c r="N33" s="2356"/>
      <c r="P33" s="169" t="b">
        <f>参照元!EM14</f>
        <v>0</v>
      </c>
      <c r="Q33" s="165"/>
      <c r="R33" s="165"/>
      <c r="S33" s="165"/>
      <c r="T33" s="165"/>
      <c r="U33" s="165"/>
      <c r="V33" s="165"/>
      <c r="W33" s="2349" t="str">
        <f>IFERROR(DATE(VALUE(SUBSTITUTE(K5,"年","")),VALUE(SUBSTITUTE(M5,"月","")),VALUE(SUBSTITUTE(N5,"日",""))),"")</f>
        <v/>
      </c>
      <c r="X33" s="2350"/>
      <c r="Y33" s="2351"/>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row>
    <row r="34" spans="1:50" ht="30" customHeight="1">
      <c r="A34" s="2364"/>
      <c r="B34" s="2369"/>
      <c r="C34" s="2370"/>
      <c r="D34" s="2357" t="s">
        <v>149</v>
      </c>
      <c r="E34" s="2373"/>
      <c r="F34" s="2354" t="str">
        <f>参照元!AJ14</f>
        <v/>
      </c>
      <c r="G34" s="2355"/>
      <c r="H34" s="2355"/>
      <c r="I34" s="2355"/>
      <c r="J34" s="2355"/>
      <c r="K34" s="2355"/>
      <c r="L34" s="2355"/>
      <c r="M34" s="2355"/>
      <c r="N34" s="2356"/>
      <c r="P34" s="165"/>
      <c r="Q34" s="165"/>
      <c r="R34" s="165"/>
      <c r="S34" s="165"/>
      <c r="T34" s="165"/>
      <c r="U34" s="165"/>
      <c r="V34" s="165"/>
      <c r="W34" s="170" t="s">
        <v>470</v>
      </c>
      <c r="X34" s="170" t="s">
        <v>468</v>
      </c>
      <c r="Y34" s="170" t="s">
        <v>469</v>
      </c>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5"/>
      <c r="AW34" s="165"/>
      <c r="AX34" s="165"/>
    </row>
    <row r="35" spans="1:50" ht="30" customHeight="1">
      <c r="A35" s="578"/>
      <c r="B35" s="2352" t="s">
        <v>123</v>
      </c>
      <c r="C35" s="2353"/>
      <c r="D35" s="2354" t="str">
        <f>参照元!AL14&amp;""</f>
        <v/>
      </c>
      <c r="E35" s="2355"/>
      <c r="F35" s="2355"/>
      <c r="G35" s="2355"/>
      <c r="H35" s="2355"/>
      <c r="I35" s="2355"/>
      <c r="J35" s="2355"/>
      <c r="K35" s="2355"/>
      <c r="L35" s="2355"/>
      <c r="M35" s="2355"/>
      <c r="N35" s="2356"/>
      <c r="P35" s="165"/>
      <c r="Q35" s="165"/>
      <c r="R35" s="165"/>
      <c r="S35" s="165"/>
      <c r="T35" s="165"/>
      <c r="U35" s="165"/>
      <c r="V35" s="165"/>
      <c r="W35" s="171" t="s">
        <v>473</v>
      </c>
      <c r="X35" s="171" t="s">
        <v>471</v>
      </c>
      <c r="Y35" s="171" t="s">
        <v>472</v>
      </c>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row>
    <row r="36" spans="1:50" ht="12" customHeight="1">
      <c r="N36" s="1468"/>
      <c r="P36" s="165"/>
      <c r="Q36" s="165"/>
      <c r="R36" s="165"/>
      <c r="S36" s="165"/>
      <c r="T36" s="165"/>
      <c r="U36" s="165"/>
      <c r="V36" s="165"/>
      <c r="W36" s="171" t="s">
        <v>6498</v>
      </c>
      <c r="X36" s="171" t="s">
        <v>474</v>
      </c>
      <c r="Y36" s="171" t="s">
        <v>475</v>
      </c>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5"/>
      <c r="AW36" s="165"/>
      <c r="AX36" s="165"/>
    </row>
    <row r="37" spans="1:50" ht="26.1" customHeight="1">
      <c r="A37" s="165"/>
      <c r="B37" s="165"/>
      <c r="C37" s="165"/>
      <c r="D37" s="165"/>
      <c r="E37" s="165"/>
      <c r="F37" s="165"/>
      <c r="G37" s="165"/>
      <c r="H37" s="165"/>
      <c r="I37" s="165"/>
      <c r="J37" s="165"/>
      <c r="K37" s="165"/>
      <c r="L37" s="165"/>
      <c r="M37" s="165"/>
      <c r="N37" s="165"/>
      <c r="O37" s="165"/>
      <c r="P37" s="165"/>
      <c r="Q37" s="165"/>
      <c r="R37" s="165"/>
      <c r="S37" s="165"/>
      <c r="T37" s="165"/>
      <c r="U37" s="165"/>
      <c r="V37" s="165"/>
      <c r="W37" s="171"/>
      <c r="X37" s="171" t="s">
        <v>476</v>
      </c>
      <c r="Y37" s="171" t="s">
        <v>477</v>
      </c>
      <c r="Z37" s="165"/>
      <c r="AA37" s="165"/>
      <c r="AB37" s="165"/>
      <c r="AC37" s="165"/>
      <c r="AD37" s="165"/>
      <c r="AE37" s="165"/>
      <c r="AF37" s="165"/>
      <c r="AG37" s="165"/>
      <c r="AH37" s="165"/>
      <c r="AI37" s="165"/>
      <c r="AJ37" s="165"/>
      <c r="AK37" s="165"/>
      <c r="AL37" s="165"/>
      <c r="AM37" s="165"/>
      <c r="AN37" s="165"/>
      <c r="AO37" s="165"/>
      <c r="AP37" s="165"/>
      <c r="AQ37" s="165"/>
      <c r="AR37" s="165"/>
      <c r="AS37" s="165"/>
      <c r="AT37" s="165"/>
      <c r="AU37" s="165"/>
      <c r="AV37" s="165"/>
      <c r="AW37" s="165"/>
      <c r="AX37" s="165"/>
    </row>
    <row r="38" spans="1:50" ht="26.1" customHeight="1">
      <c r="A38" s="165"/>
      <c r="B38" s="165"/>
      <c r="C38" s="165"/>
      <c r="D38" s="165"/>
      <c r="E38" s="165"/>
      <c r="F38" s="165"/>
      <c r="G38" s="165"/>
      <c r="H38" s="165"/>
      <c r="I38" s="165"/>
      <c r="J38" s="165"/>
      <c r="K38" s="165"/>
      <c r="L38" s="165"/>
      <c r="M38" s="165"/>
      <c r="N38" s="165"/>
      <c r="O38" s="165"/>
      <c r="P38" s="165"/>
      <c r="Q38" s="165"/>
      <c r="R38" s="165"/>
      <c r="S38" s="165"/>
      <c r="T38" s="165"/>
      <c r="U38" s="165"/>
      <c r="V38" s="165"/>
      <c r="W38" s="171"/>
      <c r="X38" s="171" t="s">
        <v>478</v>
      </c>
      <c r="Y38" s="171" t="s">
        <v>479</v>
      </c>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row>
    <row r="39" spans="1:50" ht="26.1" customHeight="1">
      <c r="A39" s="165"/>
      <c r="B39" s="165"/>
      <c r="C39" s="165"/>
      <c r="D39" s="165"/>
      <c r="E39" s="165"/>
      <c r="F39" s="165"/>
      <c r="G39" s="165"/>
      <c r="H39" s="165"/>
      <c r="I39" s="165"/>
      <c r="J39" s="165"/>
      <c r="K39" s="165"/>
      <c r="L39" s="165"/>
      <c r="M39" s="165"/>
      <c r="N39" s="165"/>
      <c r="O39" s="165"/>
      <c r="P39" s="165"/>
      <c r="Q39" s="165"/>
      <c r="R39" s="165"/>
      <c r="S39" s="165"/>
      <c r="T39" s="165"/>
      <c r="U39" s="165"/>
      <c r="V39" s="165"/>
      <c r="W39" s="171"/>
      <c r="X39" s="171" t="s">
        <v>480</v>
      </c>
      <c r="Y39" s="171" t="s">
        <v>481</v>
      </c>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c r="AW39" s="165"/>
      <c r="AX39" s="165"/>
    </row>
    <row r="40" spans="1:50" ht="26.1" customHeight="1">
      <c r="A40" s="165"/>
      <c r="B40" s="165"/>
      <c r="C40" s="165"/>
      <c r="D40" s="165"/>
      <c r="E40" s="165"/>
      <c r="F40" s="165"/>
      <c r="G40" s="165"/>
      <c r="H40" s="165"/>
      <c r="I40" s="165"/>
      <c r="J40" s="165"/>
      <c r="K40" s="165"/>
      <c r="L40" s="165"/>
      <c r="M40" s="165"/>
      <c r="N40" s="165"/>
      <c r="O40" s="165"/>
      <c r="P40" s="165"/>
      <c r="Q40" s="165"/>
      <c r="R40" s="165"/>
      <c r="S40" s="165"/>
      <c r="T40" s="165"/>
      <c r="U40" s="165"/>
      <c r="V40" s="165"/>
      <c r="W40" s="171"/>
      <c r="X40" s="171" t="s">
        <v>482</v>
      </c>
      <c r="Y40" s="171" t="s">
        <v>483</v>
      </c>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row>
    <row r="41" spans="1:50" ht="26.1" customHeight="1">
      <c r="A41" s="165"/>
      <c r="B41" s="165"/>
      <c r="C41" s="165"/>
      <c r="D41" s="165"/>
      <c r="E41" s="165"/>
      <c r="F41" s="165"/>
      <c r="G41" s="165"/>
      <c r="H41" s="165"/>
      <c r="I41" s="165"/>
      <c r="J41" s="165"/>
      <c r="K41" s="165"/>
      <c r="L41" s="165"/>
      <c r="M41" s="165"/>
      <c r="N41" s="165"/>
      <c r="O41" s="165"/>
      <c r="P41" s="165"/>
      <c r="Q41" s="165"/>
      <c r="R41" s="165"/>
      <c r="S41" s="165"/>
      <c r="T41" s="165"/>
      <c r="U41" s="165"/>
      <c r="V41" s="165"/>
      <c r="W41" s="171"/>
      <c r="X41" s="171" t="s">
        <v>484</v>
      </c>
      <c r="Y41" s="171" t="s">
        <v>485</v>
      </c>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5"/>
      <c r="AV41" s="165"/>
      <c r="AW41" s="165"/>
      <c r="AX41" s="165"/>
    </row>
    <row r="42" spans="1:50" ht="26.1" customHeight="1">
      <c r="A42" s="165"/>
      <c r="B42" s="165"/>
      <c r="C42" s="165"/>
      <c r="D42" s="165"/>
      <c r="E42" s="165"/>
      <c r="F42" s="165"/>
      <c r="G42" s="165"/>
      <c r="H42" s="165"/>
      <c r="I42" s="165"/>
      <c r="J42" s="165"/>
      <c r="K42" s="165"/>
      <c r="L42" s="165"/>
      <c r="M42" s="165"/>
      <c r="N42" s="165"/>
      <c r="O42" s="165"/>
      <c r="P42" s="165"/>
      <c r="Q42" s="165"/>
      <c r="R42" s="165"/>
      <c r="S42" s="165"/>
      <c r="T42" s="165"/>
      <c r="U42" s="165"/>
      <c r="V42" s="165"/>
      <c r="W42" s="172"/>
      <c r="X42" s="171" t="s">
        <v>486</v>
      </c>
      <c r="Y42" s="171" t="s">
        <v>487</v>
      </c>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row>
    <row r="43" spans="1:50" ht="26.1" customHeight="1">
      <c r="A43" s="165"/>
      <c r="B43" s="165"/>
      <c r="C43" s="165"/>
      <c r="D43" s="165"/>
      <c r="E43" s="165"/>
      <c r="F43" s="165"/>
      <c r="G43" s="165"/>
      <c r="H43" s="165"/>
      <c r="I43" s="165"/>
      <c r="J43" s="165"/>
      <c r="K43" s="165"/>
      <c r="L43" s="165"/>
      <c r="M43" s="165"/>
      <c r="N43" s="165"/>
      <c r="O43" s="165"/>
      <c r="P43" s="165"/>
      <c r="Q43" s="165"/>
      <c r="R43" s="165"/>
      <c r="S43" s="165"/>
      <c r="T43" s="165"/>
      <c r="U43" s="165"/>
      <c r="V43" s="165"/>
      <c r="W43" s="172"/>
      <c r="X43" s="171" t="s">
        <v>488</v>
      </c>
      <c r="Y43" s="171" t="s">
        <v>489</v>
      </c>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c r="AW43" s="165"/>
      <c r="AX43" s="165"/>
    </row>
    <row r="44" spans="1:50" ht="26.1" customHeight="1">
      <c r="A44" s="165"/>
      <c r="B44" s="165"/>
      <c r="C44" s="165"/>
      <c r="D44" s="165"/>
      <c r="E44" s="165"/>
      <c r="F44" s="165"/>
      <c r="G44" s="165"/>
      <c r="H44" s="165"/>
      <c r="I44" s="165"/>
      <c r="J44" s="165"/>
      <c r="K44" s="165"/>
      <c r="L44" s="165"/>
      <c r="M44" s="165"/>
      <c r="N44" s="165"/>
      <c r="O44" s="165"/>
      <c r="P44" s="165"/>
      <c r="Q44" s="165"/>
      <c r="R44" s="165"/>
      <c r="S44" s="165"/>
      <c r="T44" s="165"/>
      <c r="U44" s="165"/>
      <c r="V44" s="165"/>
      <c r="W44" s="172"/>
      <c r="X44" s="171" t="s">
        <v>490</v>
      </c>
      <c r="Y44" s="171" t="s">
        <v>491</v>
      </c>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row>
    <row r="45" spans="1:50" ht="26.1" customHeight="1">
      <c r="A45" s="165"/>
      <c r="B45" s="165"/>
      <c r="C45" s="165"/>
      <c r="D45" s="165"/>
      <c r="E45" s="165"/>
      <c r="F45" s="165"/>
      <c r="G45" s="165"/>
      <c r="H45" s="165"/>
      <c r="I45" s="165"/>
      <c r="J45" s="165"/>
      <c r="K45" s="165"/>
      <c r="L45" s="165"/>
      <c r="M45" s="165"/>
      <c r="N45" s="165"/>
      <c r="O45" s="165"/>
      <c r="P45" s="165"/>
      <c r="Q45" s="165"/>
      <c r="R45" s="165"/>
      <c r="S45" s="165"/>
      <c r="T45" s="165"/>
      <c r="U45" s="165"/>
      <c r="V45" s="165"/>
      <c r="W45" s="172"/>
      <c r="X45" s="171" t="s">
        <v>492</v>
      </c>
      <c r="Y45" s="171" t="s">
        <v>493</v>
      </c>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AV45" s="165"/>
      <c r="AW45" s="165"/>
      <c r="AX45" s="165"/>
    </row>
    <row r="46" spans="1:50" ht="26.1" customHeight="1">
      <c r="A46" s="165"/>
      <c r="B46" s="165"/>
      <c r="C46" s="165"/>
      <c r="D46" s="165"/>
      <c r="E46" s="165"/>
      <c r="F46" s="165"/>
      <c r="G46" s="165"/>
      <c r="H46" s="165"/>
      <c r="I46" s="165"/>
      <c r="J46" s="165"/>
      <c r="K46" s="165"/>
      <c r="L46" s="165"/>
      <c r="M46" s="165"/>
      <c r="N46" s="165"/>
      <c r="O46" s="165"/>
      <c r="P46" s="165"/>
      <c r="Q46" s="165"/>
      <c r="R46" s="165"/>
      <c r="S46" s="165"/>
      <c r="T46" s="165"/>
      <c r="U46" s="165"/>
      <c r="V46" s="165"/>
      <c r="W46" s="172"/>
      <c r="X46" s="171" t="s">
        <v>494</v>
      </c>
      <c r="Y46" s="171" t="s">
        <v>495</v>
      </c>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row>
    <row r="47" spans="1:50" ht="26.1" customHeight="1">
      <c r="W47"/>
      <c r="X47" s="87"/>
      <c r="Y47" s="87" t="s">
        <v>496</v>
      </c>
    </row>
    <row r="48" spans="1:50" ht="26.1" customHeight="1">
      <c r="O48"/>
      <c r="P48"/>
      <c r="Q48"/>
      <c r="R48"/>
      <c r="S48"/>
      <c r="T48"/>
      <c r="U48"/>
      <c r="V48"/>
      <c r="W48"/>
      <c r="X48" s="87"/>
      <c r="Y48" s="87" t="s">
        <v>497</v>
      </c>
      <c r="Z48"/>
      <c r="AA48"/>
      <c r="AB48"/>
      <c r="AC48"/>
      <c r="AD48"/>
      <c r="AE48"/>
      <c r="AF48"/>
      <c r="AG48"/>
      <c r="AH48"/>
      <c r="AI48"/>
      <c r="AJ48"/>
      <c r="AK48"/>
      <c r="AL48"/>
      <c r="AM48"/>
      <c r="AN48"/>
      <c r="AO48"/>
      <c r="AP48"/>
      <c r="AQ48"/>
      <c r="AR48"/>
      <c r="AS48"/>
      <c r="AT48"/>
      <c r="AU48"/>
    </row>
    <row r="49" spans="15:47" ht="26.1" customHeight="1">
      <c r="O49"/>
      <c r="P49"/>
      <c r="Q49"/>
      <c r="R49"/>
      <c r="S49"/>
      <c r="T49"/>
      <c r="U49"/>
      <c r="V49"/>
      <c r="W49"/>
      <c r="X49" s="87"/>
      <c r="Y49" s="87" t="s">
        <v>498</v>
      </c>
      <c r="Z49"/>
      <c r="AA49"/>
      <c r="AB49"/>
      <c r="AC49"/>
      <c r="AD49"/>
      <c r="AE49"/>
      <c r="AF49"/>
      <c r="AG49"/>
      <c r="AH49"/>
      <c r="AI49"/>
      <c r="AJ49"/>
      <c r="AK49"/>
      <c r="AL49"/>
      <c r="AM49"/>
      <c r="AN49"/>
      <c r="AO49"/>
      <c r="AP49"/>
      <c r="AQ49"/>
      <c r="AR49"/>
      <c r="AS49"/>
      <c r="AT49"/>
      <c r="AU49"/>
    </row>
    <row r="50" spans="15:47" ht="26.1" customHeight="1">
      <c r="O50"/>
      <c r="P50"/>
      <c r="Q50"/>
      <c r="R50"/>
      <c r="S50"/>
      <c r="T50"/>
      <c r="U50"/>
      <c r="V50"/>
      <c r="W50"/>
      <c r="X50" s="87"/>
      <c r="Y50" s="87" t="s">
        <v>499</v>
      </c>
      <c r="Z50"/>
      <c r="AA50"/>
      <c r="AB50"/>
      <c r="AC50"/>
      <c r="AD50"/>
      <c r="AE50"/>
      <c r="AF50"/>
      <c r="AG50"/>
      <c r="AH50"/>
      <c r="AI50"/>
      <c r="AJ50"/>
      <c r="AK50"/>
      <c r="AL50"/>
      <c r="AM50"/>
      <c r="AN50"/>
      <c r="AO50"/>
      <c r="AP50"/>
      <c r="AQ50"/>
      <c r="AR50"/>
      <c r="AS50"/>
      <c r="AT50"/>
      <c r="AU50"/>
    </row>
    <row r="51" spans="15:47" ht="26.1" customHeight="1">
      <c r="O51"/>
      <c r="P51"/>
      <c r="Q51"/>
      <c r="R51"/>
      <c r="S51"/>
      <c r="T51"/>
      <c r="U51"/>
      <c r="V51"/>
      <c r="W51"/>
      <c r="X51" s="87"/>
      <c r="Y51" s="87" t="s">
        <v>500</v>
      </c>
      <c r="Z51"/>
      <c r="AA51"/>
      <c r="AB51"/>
      <c r="AC51"/>
      <c r="AD51"/>
      <c r="AE51"/>
      <c r="AF51"/>
      <c r="AG51"/>
      <c r="AH51"/>
      <c r="AI51"/>
      <c r="AJ51"/>
      <c r="AK51"/>
      <c r="AL51"/>
      <c r="AM51"/>
      <c r="AN51"/>
      <c r="AO51"/>
      <c r="AP51"/>
      <c r="AQ51"/>
      <c r="AR51"/>
      <c r="AS51"/>
      <c r="AT51"/>
      <c r="AU51"/>
    </row>
    <row r="52" spans="15:47" ht="26.1" customHeight="1">
      <c r="W52"/>
      <c r="X52" s="87"/>
      <c r="Y52" s="87" t="s">
        <v>501</v>
      </c>
    </row>
    <row r="53" spans="15:47" ht="26.1" customHeight="1">
      <c r="W53"/>
      <c r="X53" s="87"/>
      <c r="Y53" s="87" t="s">
        <v>502</v>
      </c>
    </row>
    <row r="54" spans="15:47" ht="26.1" customHeight="1">
      <c r="W54"/>
      <c r="X54" s="87"/>
      <c r="Y54" s="87" t="s">
        <v>503</v>
      </c>
    </row>
    <row r="55" spans="15:47" ht="26.1" customHeight="1">
      <c r="W55"/>
      <c r="X55" s="87"/>
      <c r="Y55" s="87" t="s">
        <v>504</v>
      </c>
    </row>
    <row r="56" spans="15:47" ht="26.1" customHeight="1">
      <c r="W56"/>
      <c r="X56" s="87"/>
      <c r="Y56" s="87" t="s">
        <v>505</v>
      </c>
    </row>
    <row r="57" spans="15:47" ht="26.1" customHeight="1">
      <c r="W57"/>
      <c r="X57" s="87"/>
      <c r="Y57" s="87" t="s">
        <v>506</v>
      </c>
    </row>
    <row r="58" spans="15:47" ht="26.1" customHeight="1">
      <c r="W58" s="88"/>
      <c r="X58" s="87"/>
      <c r="Y58" s="87" t="s">
        <v>507</v>
      </c>
    </row>
    <row r="59" spans="15:47" ht="26.1" customHeight="1">
      <c r="W59" s="88"/>
      <c r="X59" s="89"/>
      <c r="Y59" s="87" t="s">
        <v>508</v>
      </c>
    </row>
    <row r="60" spans="15:47" ht="26.1" customHeight="1">
      <c r="W60"/>
      <c r="X60" s="89"/>
      <c r="Y60" s="87" t="s">
        <v>509</v>
      </c>
    </row>
    <row r="61" spans="15:47" ht="26.1" customHeight="1">
      <c r="W61"/>
      <c r="X61" s="87"/>
      <c r="Y61" s="87" t="s">
        <v>510</v>
      </c>
    </row>
    <row r="62" spans="15:47" ht="26.1" customHeight="1">
      <c r="W62"/>
      <c r="X62" s="87"/>
      <c r="Y62" s="87" t="s">
        <v>511</v>
      </c>
    </row>
    <row r="63" spans="15:47" ht="26.1" customHeight="1">
      <c r="W63"/>
      <c r="X63" s="87"/>
      <c r="Y63" s="87" t="s">
        <v>512</v>
      </c>
    </row>
    <row r="64" spans="15:47" ht="26.1" customHeight="1">
      <c r="W64"/>
      <c r="X64" s="87"/>
      <c r="Y64" s="87" t="s">
        <v>513</v>
      </c>
    </row>
    <row r="65" spans="23:25" ht="26.1" customHeight="1">
      <c r="W65"/>
      <c r="X65" s="87"/>
      <c r="Y65" s="87" t="s">
        <v>514</v>
      </c>
    </row>
    <row r="66" spans="23:25" ht="26.1" customHeight="1"/>
    <row r="67" spans="23:25" ht="26.1" customHeight="1"/>
    <row r="68" spans="23:25" ht="26.1" customHeight="1"/>
    <row r="69" spans="23:25" ht="26.1" customHeight="1"/>
    <row r="70" spans="23:25" ht="26.1" customHeight="1"/>
    <row r="71" spans="23:25" ht="26.1" customHeight="1"/>
  </sheetData>
  <sheetProtection algorithmName="SHA-512" hashValue="/wBAy9KogZjlbng+Ti4gd0qqj/mCJ2PbrmgZmq5PRkIGeXx740/j8LEz4e4khSN/bo0ZEd/3y3upOy4BIL1lMQ==" saltValue="1qMwrEdzLMHJd6cPb8qLNQ==" spinCount="100000" sheet="1" formatCells="0"/>
  <mergeCells count="55">
    <mergeCell ref="K5:L5"/>
    <mergeCell ref="K1:L1"/>
    <mergeCell ref="M1:N1"/>
    <mergeCell ref="K2:L2"/>
    <mergeCell ref="M2:N2"/>
    <mergeCell ref="A3:N3"/>
    <mergeCell ref="A7:C7"/>
    <mergeCell ref="I7:N7"/>
    <mergeCell ref="I9:N9"/>
    <mergeCell ref="D14:N14"/>
    <mergeCell ref="A12:N12"/>
    <mergeCell ref="A14:C15"/>
    <mergeCell ref="D15:N15"/>
    <mergeCell ref="H8:H9"/>
    <mergeCell ref="I8:N8"/>
    <mergeCell ref="I23:K23"/>
    <mergeCell ref="L23:M23"/>
    <mergeCell ref="A16:C16"/>
    <mergeCell ref="D16:N16"/>
    <mergeCell ref="A17:C18"/>
    <mergeCell ref="D17:E17"/>
    <mergeCell ref="F17:N17"/>
    <mergeCell ref="D18:E18"/>
    <mergeCell ref="F18:N18"/>
    <mergeCell ref="M22:N22"/>
    <mergeCell ref="I24:K24"/>
    <mergeCell ref="L24:M24"/>
    <mergeCell ref="D25:F25"/>
    <mergeCell ref="I25:N25"/>
    <mergeCell ref="A28:C28"/>
    <mergeCell ref="D28:E28"/>
    <mergeCell ref="I28:K28"/>
    <mergeCell ref="L28:M28"/>
    <mergeCell ref="A19:C25"/>
    <mergeCell ref="E19:N19"/>
    <mergeCell ref="E20:N20"/>
    <mergeCell ref="E21:N21"/>
    <mergeCell ref="D23:F24"/>
    <mergeCell ref="G23:G24"/>
    <mergeCell ref="H23:H24"/>
    <mergeCell ref="E22:I22"/>
    <mergeCell ref="A32:A34"/>
    <mergeCell ref="B32:C34"/>
    <mergeCell ref="D32:E32"/>
    <mergeCell ref="F32:N32"/>
    <mergeCell ref="D33:E33"/>
    <mergeCell ref="F33:N33"/>
    <mergeCell ref="D34:E34"/>
    <mergeCell ref="F34:N34"/>
    <mergeCell ref="W33:Y33"/>
    <mergeCell ref="B35:C35"/>
    <mergeCell ref="D35:N35"/>
    <mergeCell ref="B31:C31"/>
    <mergeCell ref="D31:E31"/>
    <mergeCell ref="F31:N31"/>
  </mergeCells>
  <phoneticPr fontId="9"/>
  <conditionalFormatting sqref="G23:G24 L23:M24">
    <cfRule type="expression" dxfId="307" priority="6">
      <formula>AND($P$7=FALSE,$P$8=FALSE,$P$10=FALSE)</formula>
    </cfRule>
  </conditionalFormatting>
  <conditionalFormatting sqref="G25">
    <cfRule type="expression" dxfId="306" priority="5">
      <formula>AND($P$9=FALSE,$P$11=FALSE)</formula>
    </cfRule>
  </conditionalFormatting>
  <conditionalFormatting sqref="L22 J22">
    <cfRule type="expression" dxfId="305" priority="4">
      <formula>$P$12=TRUE</formula>
    </cfRule>
  </conditionalFormatting>
  <conditionalFormatting sqref="K22 M22">
    <cfRule type="expression" dxfId="304" priority="3">
      <formula>$P$12=TRUE</formula>
    </cfRule>
  </conditionalFormatting>
  <conditionalFormatting sqref="E6:E15 G8:G15 I6 I8 I10 I12 I14 E16:K16 F17:K19">
    <cfRule type="expression" priority="1">
      <formula>AND(NOT($P$7),NOT($P$8),NOT($P$10))</formula>
    </cfRule>
  </conditionalFormatting>
  <dataValidations count="8">
    <dataValidation type="whole" operator="greaterThanOrEqual" allowBlank="1" showInputMessage="1" showErrorMessage="1" error="整数値（四捨五入）を入力してください。" sqref="G23:G24">
      <formula1>0</formula1>
    </dataValidation>
    <dataValidation type="whole" operator="greaterThanOrEqual" allowBlank="1" showInputMessage="1" showErrorMessage="1" sqref="G25 L23:M23">
      <formula1>1</formula1>
    </dataValidation>
    <dataValidation type="whole" operator="greaterThanOrEqual" allowBlank="1" showInputMessage="1" showErrorMessage="1" sqref="L24:M24">
      <formula1>0</formula1>
    </dataValidation>
    <dataValidation type="list" allowBlank="1" showInputMessage="1" showErrorMessage="1" sqref="N5">
      <formula1>$Y$34:$Y$65</formula1>
    </dataValidation>
    <dataValidation type="list" allowBlank="1" showErrorMessage="1" sqref="M5">
      <formula1>$X$34:$X$46</formula1>
    </dataValidation>
    <dataValidation type="list" allowBlank="1" showInputMessage="1" showErrorMessage="1" sqref="K5:L5">
      <formula1>$W$34:$W$36</formula1>
    </dataValidation>
    <dataValidation type="list" allowBlank="1" showInputMessage="1" showErrorMessage="1" sqref="F18:N18">
      <formula1>INDIRECT($R$32)</formula1>
    </dataValidation>
    <dataValidation type="list" allowBlank="1" showInputMessage="1" sqref="F17:N17">
      <formula1>$S$11:$S$30</formula1>
    </dataValidation>
  </dataValidations>
  <printOptions horizontalCentered="1"/>
  <pageMargins left="0.59055118110236227" right="0.37" top="0.39370078740157483" bottom="0.59055118110236227" header="0.31496062992125984" footer="0.23622047244094491"/>
  <pageSetup paperSize="9" scale="99" orientation="portrait" r:id="rId1"/>
  <ignoredErrors>
    <ignoredError sqref="I6:J6 E16:N16 I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0</xdr:col>
                    <xdr:colOff>104775</xdr:colOff>
                    <xdr:row>32</xdr:row>
                    <xdr:rowOff>85725</xdr:rowOff>
                  </from>
                  <to>
                    <xdr:col>0</xdr:col>
                    <xdr:colOff>371475</xdr:colOff>
                    <xdr:row>32</xdr:row>
                    <xdr:rowOff>295275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0</xdr:col>
                    <xdr:colOff>76200</xdr:colOff>
                    <xdr:row>30</xdr:row>
                    <xdr:rowOff>114300</xdr:rowOff>
                  </from>
                  <to>
                    <xdr:col>0</xdr:col>
                    <xdr:colOff>342900</xdr:colOff>
                    <xdr:row>30</xdr:row>
                    <xdr:rowOff>295275</xdr:rowOff>
                  </to>
                </anchor>
              </controlPr>
            </control>
          </mc:Choice>
        </mc:AlternateContent>
        <mc:AlternateContent xmlns:mc="http://schemas.openxmlformats.org/markup-compatibility/2006">
          <mc:Choice Requires="x14">
            <control shapeId="54275" r:id="rId6" name="Check Box 3">
              <controlPr defaultSize="0" autoFill="0" autoLine="0" autoPict="0">
                <anchor moveWithCells="1">
                  <from>
                    <xdr:col>0</xdr:col>
                    <xdr:colOff>104775</xdr:colOff>
                    <xdr:row>34</xdr:row>
                    <xdr:rowOff>76200</xdr:rowOff>
                  </from>
                  <to>
                    <xdr:col>0</xdr:col>
                    <xdr:colOff>371475</xdr:colOff>
                    <xdr:row>34</xdr:row>
                    <xdr:rowOff>276225</xdr:rowOff>
                  </to>
                </anchor>
              </controlPr>
            </control>
          </mc:Choice>
        </mc:AlternateContent>
        <mc:AlternateContent xmlns:mc="http://schemas.openxmlformats.org/markup-compatibility/2006">
          <mc:Choice Requires="x14">
            <control shapeId="54276" r:id="rId7" name="Check Box 4">
              <controlPr defaultSize="0" autoFill="0" autoLine="0" autoPict="0">
                <anchor moveWithCells="1">
                  <from>
                    <xdr:col>3</xdr:col>
                    <xdr:colOff>85725</xdr:colOff>
                    <xdr:row>18</xdr:row>
                    <xdr:rowOff>66675</xdr:rowOff>
                  </from>
                  <to>
                    <xdr:col>4</xdr:col>
                    <xdr:colOff>19050</xdr:colOff>
                    <xdr:row>18</xdr:row>
                    <xdr:rowOff>295275</xdr:rowOff>
                  </to>
                </anchor>
              </controlPr>
            </control>
          </mc:Choice>
        </mc:AlternateContent>
        <mc:AlternateContent xmlns:mc="http://schemas.openxmlformats.org/markup-compatibility/2006">
          <mc:Choice Requires="x14">
            <control shapeId="54277" r:id="rId8" name="Check Box 5">
              <controlPr defaultSize="0" autoFill="0" autoLine="0" autoPict="0">
                <anchor moveWithCells="1">
                  <from>
                    <xdr:col>3</xdr:col>
                    <xdr:colOff>85725</xdr:colOff>
                    <xdr:row>19</xdr:row>
                    <xdr:rowOff>47625</xdr:rowOff>
                  </from>
                  <to>
                    <xdr:col>4</xdr:col>
                    <xdr:colOff>38100</xdr:colOff>
                    <xdr:row>19</xdr:row>
                    <xdr:rowOff>314325</xdr:rowOff>
                  </to>
                </anchor>
              </controlPr>
            </control>
          </mc:Choice>
        </mc:AlternateContent>
        <mc:AlternateContent xmlns:mc="http://schemas.openxmlformats.org/markup-compatibility/2006">
          <mc:Choice Requires="x14">
            <control shapeId="54278" r:id="rId9" name="Check Box 6">
              <controlPr defaultSize="0" autoFill="0" autoLine="0" autoPict="0">
                <anchor moveWithCells="1">
                  <from>
                    <xdr:col>3</xdr:col>
                    <xdr:colOff>85725</xdr:colOff>
                    <xdr:row>20</xdr:row>
                    <xdr:rowOff>38100</xdr:rowOff>
                  </from>
                  <to>
                    <xdr:col>4</xdr:col>
                    <xdr:colOff>38100</xdr:colOff>
                    <xdr:row>20</xdr:row>
                    <xdr:rowOff>314325</xdr:rowOff>
                  </to>
                </anchor>
              </controlPr>
            </control>
          </mc:Choice>
        </mc:AlternateContent>
        <mc:AlternateContent xmlns:mc="http://schemas.openxmlformats.org/markup-compatibility/2006">
          <mc:Choice Requires="x14">
            <control shapeId="54282" r:id="rId10" name="Check Box 10">
              <controlPr defaultSize="0" autoFill="0" autoLine="0" autoPict="0">
                <anchor moveWithCells="1">
                  <from>
                    <xdr:col>3</xdr:col>
                    <xdr:colOff>66675</xdr:colOff>
                    <xdr:row>21</xdr:row>
                    <xdr:rowOff>47625</xdr:rowOff>
                  </from>
                  <to>
                    <xdr:col>4</xdr:col>
                    <xdr:colOff>0</xdr:colOff>
                    <xdr:row>21</xdr:row>
                    <xdr:rowOff>295275</xdr:rowOff>
                  </to>
                </anchor>
              </controlPr>
            </control>
          </mc:Choice>
        </mc:AlternateContent>
        <mc:AlternateContent xmlns:mc="http://schemas.openxmlformats.org/markup-compatibility/2006">
          <mc:Choice Requires="x14">
            <control shapeId="54281" r:id="rId11" name="Check Box 9">
              <controlPr defaultSize="0" autoFill="0" autoLine="0" autoPict="0">
                <anchor moveWithCells="1">
                  <from>
                    <xdr:col>11</xdr:col>
                    <xdr:colOff>57150</xdr:colOff>
                    <xdr:row>21</xdr:row>
                    <xdr:rowOff>57150</xdr:rowOff>
                  </from>
                  <to>
                    <xdr:col>12</xdr:col>
                    <xdr:colOff>9525</xdr:colOff>
                    <xdr:row>21</xdr:row>
                    <xdr:rowOff>342900</xdr:rowOff>
                  </to>
                </anchor>
              </controlPr>
            </control>
          </mc:Choice>
        </mc:AlternateContent>
        <mc:AlternateContent xmlns:mc="http://schemas.openxmlformats.org/markup-compatibility/2006">
          <mc:Choice Requires="x14">
            <control shapeId="54279" r:id="rId12" name="Check Box 7">
              <controlPr defaultSize="0" autoFill="0" autoLine="0" autoPict="0">
                <anchor moveWithCells="1">
                  <from>
                    <xdr:col>9</xdr:col>
                    <xdr:colOff>66675</xdr:colOff>
                    <xdr:row>21</xdr:row>
                    <xdr:rowOff>47625</xdr:rowOff>
                  </from>
                  <to>
                    <xdr:col>10</xdr:col>
                    <xdr:colOff>28575</xdr:colOff>
                    <xdr:row>21</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90" id="{44332947-4946-4275-AA32-EF7DB108C6E5}">
            <xm:f>はじめに!$B$35&lt;&gt;"報告書"</xm:f>
            <x14:dxf>
              <font>
                <color theme="0" tint="-0.14996795556505021"/>
              </font>
              <fill>
                <patternFill>
                  <bgColor theme="0" tint="-0.14996795556505021"/>
                </patternFill>
              </fill>
            </x14:dxf>
          </x14:cfRule>
          <xm:sqref>K5:N5 I7:N9 D14:N16 F17:N18 D19:D22 A31:A35 F31:N34 D35:N35 J22 L22</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AA56"/>
  <sheetViews>
    <sheetView showGridLines="0" zoomScale="86" zoomScaleNormal="86" workbookViewId="0">
      <selection activeCell="J26" sqref="J26"/>
    </sheetView>
  </sheetViews>
  <sheetFormatPr defaultColWidth="9" defaultRowHeight="12"/>
  <cols>
    <col min="1" max="1" width="5.625" style="6" customWidth="1"/>
    <col min="2" max="2" width="12.625" style="6" customWidth="1"/>
    <col min="3" max="3" width="3.125" style="6" customWidth="1"/>
    <col min="4" max="4" width="6.875" style="6" customWidth="1"/>
    <col min="5" max="5" width="12.625" style="6" customWidth="1"/>
    <col min="6" max="6" width="7.125" style="6" customWidth="1"/>
    <col min="7" max="7" width="8.125" style="6" customWidth="1"/>
    <col min="8" max="8" width="7.125" style="6" customWidth="1"/>
    <col min="9" max="9" width="12.625" style="6" customWidth="1"/>
    <col min="10" max="11" width="8.125" style="6" customWidth="1"/>
    <col min="12" max="13" width="1.25" style="6" customWidth="1"/>
    <col min="14" max="14" width="16.125" style="6" hidden="1" customWidth="1"/>
    <col min="15" max="15" width="1.25" style="6" hidden="1" customWidth="1"/>
    <col min="16" max="16" width="16.125" style="6" hidden="1" customWidth="1"/>
    <col min="17" max="17" width="4" style="6" hidden="1" customWidth="1"/>
    <col min="18" max="18" width="13.875" style="6" hidden="1" customWidth="1"/>
    <col min="19" max="19" width="10.125" style="6" hidden="1" customWidth="1"/>
    <col min="20" max="20" width="9" style="6" hidden="1" customWidth="1"/>
    <col min="21" max="21" width="17.5" style="6" hidden="1" customWidth="1"/>
    <col min="22" max="24" width="9" style="6" hidden="1" customWidth="1"/>
    <col min="25" max="27" width="9" style="6" customWidth="1"/>
    <col min="28" max="16384" width="9" style="6"/>
  </cols>
  <sheetData>
    <row r="1" spans="1:27" s="3" customFormat="1" ht="13.5">
      <c r="A1" s="1" t="s">
        <v>175</v>
      </c>
      <c r="B1" s="2"/>
      <c r="C1" s="2"/>
      <c r="D1" s="2"/>
      <c r="E1" s="2"/>
      <c r="F1" s="2"/>
      <c r="G1" s="2"/>
      <c r="H1" s="2"/>
      <c r="I1" s="2"/>
      <c r="J1" s="2"/>
      <c r="K1" s="2"/>
      <c r="M1" s="165"/>
      <c r="N1" s="1277" t="s">
        <v>6444</v>
      </c>
      <c r="O1" s="1277"/>
      <c r="P1" s="1277"/>
      <c r="Q1" s="1277"/>
      <c r="R1" s="1277"/>
      <c r="S1" s="1277"/>
      <c r="T1" s="1277"/>
      <c r="U1" s="1277"/>
      <c r="V1" s="1277"/>
      <c r="W1" s="1277"/>
      <c r="X1" s="1277"/>
      <c r="Y1" s="165"/>
      <c r="Z1" s="165"/>
      <c r="AA1" s="165"/>
    </row>
    <row r="2" spans="1:27" s="3" customFormat="1" ht="13.5">
      <c r="A2" s="2" t="s">
        <v>119</v>
      </c>
      <c r="B2" s="4"/>
      <c r="C2" s="4"/>
      <c r="D2" s="4"/>
      <c r="E2" s="4"/>
      <c r="F2" s="4"/>
      <c r="G2" s="4"/>
      <c r="H2" s="4"/>
      <c r="I2" s="4"/>
      <c r="J2" s="2"/>
      <c r="K2" s="2"/>
      <c r="M2" s="165"/>
      <c r="N2" s="165"/>
      <c r="O2" s="165"/>
      <c r="P2" s="165"/>
      <c r="Q2" s="165"/>
      <c r="R2" s="165"/>
      <c r="S2" s="165"/>
      <c r="T2" s="165"/>
      <c r="U2" s="165"/>
      <c r="V2" s="165"/>
      <c r="W2" s="165"/>
      <c r="X2" s="165"/>
      <c r="Y2" s="165"/>
      <c r="Z2" s="165"/>
      <c r="AA2" s="165"/>
    </row>
    <row r="3" spans="1:27" s="3" customFormat="1" ht="4.5" customHeight="1">
      <c r="M3" s="165"/>
      <c r="N3" s="165"/>
      <c r="O3" s="165"/>
      <c r="P3" s="165"/>
      <c r="Q3" s="165"/>
      <c r="R3" s="165"/>
      <c r="S3" s="165"/>
      <c r="T3" s="165"/>
      <c r="U3" s="165"/>
      <c r="V3" s="165"/>
      <c r="W3" s="165"/>
      <c r="X3" s="165"/>
      <c r="Y3" s="165"/>
      <c r="Z3" s="165"/>
      <c r="AA3" s="165"/>
    </row>
    <row r="4" spans="1:27" ht="15" customHeight="1">
      <c r="A4" s="50" t="s">
        <v>274</v>
      </c>
      <c r="B4" s="30"/>
      <c r="C4" s="30"/>
      <c r="D4" s="30"/>
      <c r="E4" s="30"/>
      <c r="F4" s="30"/>
      <c r="G4" s="30"/>
      <c r="H4" s="30"/>
      <c r="M4" s="174"/>
      <c r="N4" s="174"/>
      <c r="O4" s="174"/>
      <c r="P4" s="174"/>
      <c r="Q4" s="174"/>
      <c r="R4" s="174"/>
      <c r="S4" s="174"/>
      <c r="T4" s="174"/>
      <c r="U4" s="174"/>
      <c r="V4" s="174"/>
      <c r="W4" s="174"/>
      <c r="X4" s="174"/>
      <c r="Y4" s="174"/>
      <c r="Z4" s="174"/>
      <c r="AA4" s="174"/>
    </row>
    <row r="5" spans="1:27" ht="17.25" customHeight="1">
      <c r="A5" s="2500"/>
      <c r="B5" s="2501"/>
      <c r="C5" s="2481" t="s">
        <v>599</v>
      </c>
      <c r="D5" s="2481"/>
      <c r="E5" s="2481"/>
      <c r="F5" s="2482"/>
      <c r="G5" s="2519" t="s">
        <v>275</v>
      </c>
      <c r="H5" s="2482"/>
      <c r="I5" s="2520" t="s">
        <v>276</v>
      </c>
      <c r="J5" s="2521"/>
      <c r="K5" s="2522"/>
      <c r="L5" s="1465"/>
      <c r="M5" s="175"/>
      <c r="N5" s="175"/>
      <c r="O5" s="175"/>
      <c r="P5" s="175"/>
      <c r="Q5" s="175"/>
      <c r="R5" s="175"/>
      <c r="S5" s="175"/>
      <c r="T5" s="174"/>
      <c r="U5" s="174"/>
      <c r="V5" s="174"/>
      <c r="W5" s="174"/>
      <c r="X5" s="174"/>
      <c r="Y5" s="174"/>
      <c r="Z5" s="174"/>
      <c r="AA5" s="174"/>
    </row>
    <row r="6" spans="1:27" ht="24" customHeight="1">
      <c r="A6" s="2479" t="s">
        <v>122</v>
      </c>
      <c r="B6" s="2480"/>
      <c r="C6" s="2481" t="s">
        <v>600</v>
      </c>
      <c r="D6" s="2482"/>
      <c r="E6" s="47" t="str">
        <f>参照元!AN14</f>
        <v>新規</v>
      </c>
      <c r="F6" s="140" t="s">
        <v>416</v>
      </c>
      <c r="G6" s="2523"/>
      <c r="H6" s="2511"/>
      <c r="I6" s="1400" t="str">
        <f>参照元!AP14</f>
        <v>新規</v>
      </c>
      <c r="J6" s="144" t="s">
        <v>417</v>
      </c>
      <c r="K6" s="1401" t="str">
        <f>参照元!AQ14</f>
        <v>新規</v>
      </c>
      <c r="L6" s="1465"/>
      <c r="M6" s="175"/>
      <c r="N6" s="175"/>
      <c r="O6" s="175"/>
      <c r="P6" s="175"/>
      <c r="Q6" s="175"/>
      <c r="R6" s="175"/>
      <c r="S6" s="175"/>
      <c r="T6" s="174"/>
      <c r="U6" s="174"/>
      <c r="V6" s="174"/>
      <c r="W6" s="174"/>
      <c r="X6" s="174"/>
      <c r="Y6" s="174"/>
      <c r="Z6" s="174"/>
      <c r="AA6" s="174"/>
    </row>
    <row r="7" spans="1:27" ht="24" customHeight="1">
      <c r="A7" s="2483">
        <f>IF(報1!D28="","",報1!$D$28-1)</f>
        <v>2022</v>
      </c>
      <c r="B7" s="2484"/>
      <c r="C7" s="2485" t="s">
        <v>601</v>
      </c>
      <c r="D7" s="2486"/>
      <c r="E7" s="145" t="str">
        <f>参照元!AO14</f>
        <v>新規</v>
      </c>
      <c r="F7" s="31" t="s">
        <v>416</v>
      </c>
      <c r="G7" s="2524"/>
      <c r="H7" s="2525"/>
      <c r="I7" s="2526"/>
      <c r="J7" s="2527"/>
      <c r="K7" s="2528"/>
      <c r="L7" s="1465"/>
      <c r="M7" s="175"/>
      <c r="N7" s="175"/>
      <c r="O7" s="175"/>
      <c r="P7" s="175"/>
      <c r="Q7" s="175"/>
      <c r="R7" s="175"/>
      <c r="S7" s="175"/>
      <c r="T7" s="174"/>
      <c r="U7" s="174"/>
      <c r="V7" s="174"/>
      <c r="W7" s="174"/>
      <c r="X7" s="174"/>
      <c r="Y7" s="174"/>
      <c r="Z7" s="174"/>
      <c r="AA7" s="174"/>
    </row>
    <row r="8" spans="1:27" ht="24" customHeight="1">
      <c r="A8" s="2492" t="s">
        <v>235</v>
      </c>
      <c r="B8" s="2493"/>
      <c r="C8" s="2494" t="s">
        <v>602</v>
      </c>
      <c r="D8" s="2495"/>
      <c r="E8" s="47" t="str">
        <f>参照元!AS14</f>
        <v>新規</v>
      </c>
      <c r="F8" s="32" t="s">
        <v>416</v>
      </c>
      <c r="G8" s="33" t="e">
        <f>IF(OR($E$6=0,E8=""),"",INT(($E$6-E8)/$E$6*10000)/100)</f>
        <v>#VALUE!</v>
      </c>
      <c r="H8" s="146" t="s">
        <v>134</v>
      </c>
      <c r="I8" s="1402" t="str">
        <f>参照元!AW14</f>
        <v>新規</v>
      </c>
      <c r="J8" s="34" t="s">
        <v>417</v>
      </c>
      <c r="K8" s="1403" t="str">
        <f>IF(OR(I8="",$K$6=""),"",$K$6)</f>
        <v>新規</v>
      </c>
      <c r="L8" s="1465"/>
      <c r="M8" s="175"/>
      <c r="N8" s="175"/>
      <c r="O8" s="175"/>
      <c r="P8" s="175"/>
      <c r="Q8" s="175"/>
      <c r="R8" s="175"/>
      <c r="S8" s="175"/>
      <c r="T8" s="174"/>
      <c r="U8" s="174"/>
      <c r="V8" s="174"/>
      <c r="W8" s="174"/>
      <c r="X8" s="174"/>
      <c r="Y8" s="174"/>
      <c r="Z8" s="174"/>
      <c r="AA8" s="174"/>
    </row>
    <row r="9" spans="1:27" ht="24" customHeight="1">
      <c r="A9" s="2483">
        <f>IF(報1!D28="","",報1!$D$28+2)</f>
        <v>2025</v>
      </c>
      <c r="B9" s="2484"/>
      <c r="C9" s="2485" t="s">
        <v>603</v>
      </c>
      <c r="D9" s="2486"/>
      <c r="E9" s="68" t="str">
        <f>参照元!AU14</f>
        <v>新規</v>
      </c>
      <c r="F9" s="31" t="s">
        <v>416</v>
      </c>
      <c r="G9" s="69" t="e">
        <f>IF(OR($E$7=0,E9=""),"",INT(($E$7-E9)/$E$7*10000)/100)</f>
        <v>#VALUE!</v>
      </c>
      <c r="H9" s="38" t="s">
        <v>134</v>
      </c>
      <c r="I9" s="147" t="s">
        <v>275</v>
      </c>
      <c r="J9" s="1404" t="str">
        <f>参照元!AY14</f>
        <v>新規</v>
      </c>
      <c r="K9" s="31" t="s">
        <v>134</v>
      </c>
      <c r="L9" s="1465"/>
      <c r="M9" s="175"/>
      <c r="N9" s="175"/>
      <c r="O9" s="175"/>
      <c r="P9" s="175"/>
      <c r="Q9" s="175"/>
      <c r="R9" s="175"/>
      <c r="S9" s="175"/>
      <c r="T9" s="174"/>
      <c r="U9" s="174"/>
      <c r="V9" s="174"/>
      <c r="W9" s="174"/>
      <c r="X9" s="174"/>
      <c r="Y9" s="174"/>
      <c r="Z9" s="174"/>
      <c r="AA9" s="174"/>
    </row>
    <row r="10" spans="1:27" ht="24" customHeight="1">
      <c r="A10" s="2496" t="s">
        <v>128</v>
      </c>
      <c r="B10" s="2497"/>
      <c r="C10" s="2494" t="s">
        <v>602</v>
      </c>
      <c r="D10" s="2495"/>
      <c r="E10" s="1369" t="str">
        <f>参照元!BG14</f>
        <v/>
      </c>
      <c r="F10" s="148" t="s">
        <v>416</v>
      </c>
      <c r="G10" s="67" t="str">
        <f>IF(OR($E$6=0,E10=""),"",INT(($E$6-E10)/$E$6*10000)/100)</f>
        <v/>
      </c>
      <c r="H10" s="149" t="s">
        <v>134</v>
      </c>
      <c r="I10" s="1405" t="str">
        <f>参照元!BK14</f>
        <v/>
      </c>
      <c r="J10" s="44" t="s">
        <v>417</v>
      </c>
      <c r="K10" s="1403" t="str">
        <f>IF(OR(I10="",$K$6=""),"",$K$6)</f>
        <v/>
      </c>
      <c r="L10" s="1465"/>
      <c r="M10" s="175"/>
      <c r="N10" s="176"/>
      <c r="O10" s="175"/>
      <c r="P10" s="177"/>
      <c r="Q10" s="178"/>
      <c r="R10" s="175"/>
      <c r="S10" s="175"/>
      <c r="T10" s="174"/>
      <c r="U10" s="174"/>
      <c r="V10" s="174"/>
      <c r="W10" s="174"/>
      <c r="X10" s="174"/>
      <c r="Y10" s="174"/>
      <c r="Z10" s="174"/>
      <c r="AA10" s="174"/>
    </row>
    <row r="11" spans="1:27" ht="24" customHeight="1">
      <c r="A11" s="2483">
        <f>IF(報1!D28="","",報1!$D$28)</f>
        <v>2023</v>
      </c>
      <c r="B11" s="2484"/>
      <c r="C11" s="2487" t="s">
        <v>604</v>
      </c>
      <c r="D11" s="2488"/>
      <c r="E11" s="1398" t="str">
        <f>IF(ISNUMBER(参照元!BI14),参照元!BI14-SUM(報3!G6:J10),"")</f>
        <v/>
      </c>
      <c r="F11" s="35" t="s">
        <v>416</v>
      </c>
      <c r="G11" s="36" t="str">
        <f>IF(OR($E$7=0,E11=""),"",INT(($E$7-E11)/$E$7*10000)/100)</f>
        <v/>
      </c>
      <c r="H11" s="37" t="s">
        <v>134</v>
      </c>
      <c r="I11" s="150" t="s">
        <v>275</v>
      </c>
      <c r="J11" s="1406" t="str">
        <f>IF(AND(I10="",参照元!BM14=""),"",IF(OR($I$6=0,I10=""),参照元!BM14,INT(($I$6-I10)/$I$6*10000)/100))</f>
        <v/>
      </c>
      <c r="K11" s="35" t="s">
        <v>134</v>
      </c>
      <c r="L11" s="1465"/>
      <c r="M11" s="175"/>
      <c r="N11" s="1275"/>
      <c r="O11" s="175"/>
      <c r="P11" s="1276"/>
      <c r="Q11" s="179"/>
      <c r="R11" s="175"/>
      <c r="S11" s="175"/>
      <c r="T11" s="174"/>
      <c r="U11" s="179"/>
      <c r="V11" s="179"/>
      <c r="W11" s="174"/>
      <c r="X11" s="174"/>
      <c r="Y11" s="174"/>
      <c r="Z11" s="174"/>
      <c r="AA11" s="174"/>
    </row>
    <row r="12" spans="1:27" ht="24" customHeight="1">
      <c r="A12" s="2479" t="s">
        <v>181</v>
      </c>
      <c r="B12" s="2480"/>
      <c r="C12" s="2481" t="s">
        <v>600</v>
      </c>
      <c r="D12" s="2482"/>
      <c r="E12" s="1370" t="str">
        <f>参照元!BO14</f>
        <v/>
      </c>
      <c r="F12" s="32" t="s">
        <v>416</v>
      </c>
      <c r="G12" s="70" t="str">
        <f>IF(OR($E$6=0,E12=""),"",INT(($E$6-E12)/$E$6*10000)/100)</f>
        <v/>
      </c>
      <c r="H12" s="146" t="s">
        <v>134</v>
      </c>
      <c r="I12" s="1407" t="str">
        <f>参照元!BS14</f>
        <v/>
      </c>
      <c r="J12" s="71" t="s">
        <v>417</v>
      </c>
      <c r="K12" s="1401" t="str">
        <f>IF(OR(I12="",$K$6=""),"",$K$6)</f>
        <v/>
      </c>
      <c r="L12" s="1465"/>
      <c r="M12" s="175"/>
      <c r="N12" s="174"/>
      <c r="O12" s="175"/>
      <c r="P12" s="2518"/>
      <c r="Q12" s="2518"/>
      <c r="R12" s="175"/>
      <c r="S12" s="175"/>
      <c r="T12" s="174"/>
      <c r="U12" s="179"/>
      <c r="V12" s="179"/>
      <c r="W12" s="174"/>
      <c r="X12" s="174"/>
      <c r="Y12" s="174"/>
      <c r="Z12" s="174"/>
      <c r="AA12" s="174"/>
    </row>
    <row r="13" spans="1:27" ht="24" customHeight="1">
      <c r="A13" s="2483">
        <f>IF(報1!D28="","",報1!$D$28+1)</f>
        <v>2024</v>
      </c>
      <c r="B13" s="2484"/>
      <c r="C13" s="2485" t="s">
        <v>601</v>
      </c>
      <c r="D13" s="2486"/>
      <c r="E13" s="1398" t="str">
        <f>IF(ISNUMBER(参照元!BQ14),参照元!BQ14-SUM(報3!G6:J10),"")</f>
        <v/>
      </c>
      <c r="F13" s="31" t="s">
        <v>416</v>
      </c>
      <c r="G13" s="69" t="str">
        <f>IF(OR($E$7=0,E13=""),"",INT(($E$7-E13)/$E$7*10000)/100)</f>
        <v/>
      </c>
      <c r="H13" s="38" t="s">
        <v>134</v>
      </c>
      <c r="I13" s="151" t="s">
        <v>275</v>
      </c>
      <c r="J13" s="1406" t="str">
        <f>IF(AND(I12="",参照元!BU14=""),"",IF(OR($I$6=0,I12=""),参照元!BU14,INT(($I$6-I12)/$I$6*10000)/100))</f>
        <v/>
      </c>
      <c r="K13" s="31" t="s">
        <v>134</v>
      </c>
      <c r="L13" s="1465"/>
      <c r="M13" s="175"/>
      <c r="N13" s="1275"/>
      <c r="O13" s="175"/>
      <c r="P13" s="1276"/>
      <c r="Q13" s="179"/>
      <c r="R13" s="175"/>
      <c r="S13" s="175"/>
      <c r="T13" s="174"/>
      <c r="U13" s="180"/>
      <c r="V13" s="179"/>
      <c r="W13" s="174"/>
      <c r="X13" s="174"/>
      <c r="Y13" s="174"/>
      <c r="Z13" s="174"/>
      <c r="AA13" s="174"/>
    </row>
    <row r="14" spans="1:27" ht="24" customHeight="1">
      <c r="A14" s="2496" t="s">
        <v>182</v>
      </c>
      <c r="B14" s="2497"/>
      <c r="C14" s="2494" t="s">
        <v>602</v>
      </c>
      <c r="D14" s="2495"/>
      <c r="E14" s="1399" t="str">
        <f>参照元!BW14</f>
        <v/>
      </c>
      <c r="F14" s="148" t="s">
        <v>416</v>
      </c>
      <c r="G14" s="67" t="str">
        <f>IF(OR($E$6=0,E14=""),"",INT(($E$6-E14)/$E$6*10000)/100)</f>
        <v/>
      </c>
      <c r="H14" s="149" t="s">
        <v>134</v>
      </c>
      <c r="I14" s="1405" t="str">
        <f>参照元!CA14</f>
        <v/>
      </c>
      <c r="J14" s="71" t="s">
        <v>417</v>
      </c>
      <c r="K14" s="1403" t="str">
        <f>IF(OR(I14="",$K$6=""),"",$K$6)</f>
        <v/>
      </c>
      <c r="L14" s="1465"/>
      <c r="M14" s="175"/>
      <c r="N14" s="174"/>
      <c r="O14" s="175"/>
      <c r="P14" s="2518"/>
      <c r="Q14" s="2518"/>
      <c r="R14" s="175"/>
      <c r="S14" s="175"/>
      <c r="T14" s="174"/>
      <c r="U14" s="181"/>
      <c r="V14" s="179"/>
      <c r="W14" s="174"/>
      <c r="X14" s="174"/>
      <c r="Y14" s="174"/>
      <c r="Z14" s="174"/>
      <c r="AA14" s="174"/>
    </row>
    <row r="15" spans="1:27" ht="24" customHeight="1">
      <c r="A15" s="2483">
        <f>IF(報1!D28="","",報1!$D$28+2)</f>
        <v>2025</v>
      </c>
      <c r="B15" s="2484"/>
      <c r="C15" s="2487" t="s">
        <v>604</v>
      </c>
      <c r="D15" s="2488"/>
      <c r="E15" s="1398" t="str">
        <f>IF(ISNUMBER(参照元!BY14),参照元!BY14-SUM(報3!G6:J10),"")</f>
        <v/>
      </c>
      <c r="F15" s="35" t="s">
        <v>416</v>
      </c>
      <c r="G15" s="36" t="str">
        <f>IF(OR($E$7=0,E15=""),"",INT(($E$7-E15)/$E$7*10000)/100)</f>
        <v/>
      </c>
      <c r="H15" s="37" t="s">
        <v>134</v>
      </c>
      <c r="I15" s="152" t="s">
        <v>275</v>
      </c>
      <c r="J15" s="1406" t="str">
        <f>IF(AND(I14="",参照元!CC14=""),"",IF(OR($I$6=0,I14=""),参照元!CC14,INT(($I$6-I14)/$I$6*10000)/100))</f>
        <v/>
      </c>
      <c r="K15" s="35" t="s">
        <v>134</v>
      </c>
      <c r="L15" s="1465"/>
      <c r="M15" s="175"/>
      <c r="N15" s="1275"/>
      <c r="O15" s="175"/>
      <c r="P15" s="1276"/>
      <c r="Q15" s="179"/>
      <c r="R15" s="175"/>
      <c r="S15" s="175"/>
      <c r="T15" s="174"/>
      <c r="U15" s="181"/>
      <c r="V15" s="179"/>
      <c r="W15" s="174"/>
      <c r="X15" s="174"/>
      <c r="Y15" s="174"/>
      <c r="Z15" s="174"/>
      <c r="AA15" s="174"/>
    </row>
    <row r="16" spans="1:27" ht="39.950000000000003" customHeight="1">
      <c r="A16" s="72"/>
      <c r="C16" s="2458" t="s">
        <v>605</v>
      </c>
      <c r="D16" s="2461"/>
      <c r="E16" s="2462" t="s">
        <v>531</v>
      </c>
      <c r="F16" s="2515"/>
      <c r="G16" s="2464" t="s">
        <v>532</v>
      </c>
      <c r="H16" s="2514"/>
      <c r="I16" s="2514"/>
      <c r="J16" s="2516" t="s">
        <v>533</v>
      </c>
      <c r="K16" s="2517"/>
      <c r="L16" s="1465"/>
      <c r="M16" s="175"/>
      <c r="N16" s="175"/>
      <c r="O16" s="175"/>
      <c r="P16" s="177"/>
      <c r="Q16" s="175"/>
      <c r="R16" s="175"/>
      <c r="S16" s="182" t="s">
        <v>527</v>
      </c>
      <c r="T16" s="183"/>
      <c r="U16" s="184" t="str">
        <f>IFERROR(CHOOSE(T16,E16,G16,J16),"")</f>
        <v/>
      </c>
      <c r="V16" s="180"/>
      <c r="W16" s="180"/>
      <c r="X16" s="174"/>
      <c r="Y16" s="174"/>
      <c r="Z16" s="174"/>
      <c r="AA16" s="174"/>
    </row>
    <row r="17" spans="1:27" ht="24" customHeight="1">
      <c r="A17" s="2391" t="s">
        <v>277</v>
      </c>
      <c r="B17" s="2392"/>
      <c r="C17" s="2468" t="s">
        <v>606</v>
      </c>
      <c r="D17" s="2469"/>
      <c r="E17" s="139" t="s">
        <v>518</v>
      </c>
      <c r="F17" s="164"/>
      <c r="G17" s="161"/>
      <c r="H17" s="162" t="s">
        <v>534</v>
      </c>
      <c r="I17" s="161"/>
      <c r="J17" s="162" t="s">
        <v>535</v>
      </c>
      <c r="K17" s="163"/>
      <c r="L17" s="1465"/>
      <c r="M17" s="175"/>
      <c r="N17" s="175"/>
      <c r="O17" s="175"/>
      <c r="P17" s="177"/>
      <c r="Q17" s="175"/>
      <c r="R17" s="175"/>
      <c r="S17" s="185" t="s">
        <v>528</v>
      </c>
      <c r="T17" s="184"/>
      <c r="U17" s="184" t="str">
        <f>IFERROR(CHOOSE(T17,H17,J17),"")</f>
        <v/>
      </c>
      <c r="V17" s="181"/>
      <c r="W17" s="181"/>
      <c r="X17" s="174"/>
      <c r="Y17" s="174"/>
      <c r="Z17" s="174"/>
      <c r="AA17" s="174"/>
    </row>
    <row r="18" spans="1:27" ht="24" customHeight="1">
      <c r="A18" s="2474">
        <f>IF(報1!$L$28="","",報1!$L$28)</f>
        <v>2022</v>
      </c>
      <c r="B18" s="2475"/>
      <c r="C18" s="2470"/>
      <c r="D18" s="2471"/>
      <c r="E18" s="139" t="s">
        <v>519</v>
      </c>
      <c r="F18" s="164"/>
      <c r="G18" s="162" t="s">
        <v>536</v>
      </c>
      <c r="H18" s="2464" t="s">
        <v>538</v>
      </c>
      <c r="I18" s="2514"/>
      <c r="J18" s="2464" t="s">
        <v>537</v>
      </c>
      <c r="K18" s="2465"/>
      <c r="L18" s="1465"/>
      <c r="M18" s="175"/>
      <c r="N18" s="175"/>
      <c r="O18" s="175"/>
      <c r="P18" s="177"/>
      <c r="Q18" s="175"/>
      <c r="R18" s="175"/>
      <c r="S18" s="185" t="s">
        <v>529</v>
      </c>
      <c r="T18" s="184"/>
      <c r="U18" s="184" t="str">
        <f>IFERROR(CHOOSE(T18,G18,H18,J18),"")</f>
        <v/>
      </c>
      <c r="V18" s="181"/>
      <c r="W18" s="181"/>
      <c r="X18" s="174"/>
      <c r="Y18" s="174"/>
      <c r="Z18" s="174"/>
      <c r="AA18" s="174"/>
    </row>
    <row r="19" spans="1:27" s="16" customFormat="1" ht="50.1" customHeight="1">
      <c r="A19" s="65"/>
      <c r="B19" s="73"/>
      <c r="C19" s="2472"/>
      <c r="D19" s="2473"/>
      <c r="E19" s="66" t="s">
        <v>520</v>
      </c>
      <c r="F19" s="2476"/>
      <c r="G19" s="2477"/>
      <c r="H19" s="2477"/>
      <c r="I19" s="2477"/>
      <c r="J19" s="2477"/>
      <c r="K19" s="2478"/>
      <c r="L19" s="1466"/>
      <c r="M19" s="186"/>
      <c r="N19" s="179"/>
      <c r="O19" s="179"/>
      <c r="P19" s="187"/>
      <c r="Q19" s="179"/>
      <c r="R19" s="179"/>
      <c r="S19" s="179"/>
      <c r="T19" s="181"/>
      <c r="U19" s="181"/>
      <c r="V19" s="181"/>
      <c r="W19" s="181"/>
      <c r="X19" s="179"/>
      <c r="Y19" s="179"/>
      <c r="Z19" s="179"/>
      <c r="AA19" s="179"/>
    </row>
    <row r="20" spans="1:27" ht="57" customHeight="1">
      <c r="A20" s="2498"/>
      <c r="B20" s="2499"/>
      <c r="C20" s="2499"/>
      <c r="D20" s="2499"/>
      <c r="E20" s="2499"/>
      <c r="F20" s="2499"/>
      <c r="G20" s="2499"/>
      <c r="H20" s="2499"/>
      <c r="I20" s="2499"/>
      <c r="J20" s="2499"/>
      <c r="K20" s="2499"/>
      <c r="L20" s="1467"/>
      <c r="M20" s="188"/>
      <c r="N20" s="174"/>
      <c r="O20" s="174"/>
      <c r="P20" s="174"/>
      <c r="Q20" s="174"/>
      <c r="R20" s="174"/>
      <c r="S20" s="187"/>
      <c r="T20" s="181"/>
      <c r="U20" s="181"/>
      <c r="V20" s="181"/>
      <c r="W20" s="181"/>
      <c r="X20" s="174"/>
      <c r="Y20" s="174"/>
      <c r="Z20" s="174"/>
      <c r="AA20" s="174"/>
    </row>
    <row r="21" spans="1:27" ht="15" customHeight="1">
      <c r="A21" s="51" t="s">
        <v>278</v>
      </c>
      <c r="B21" s="30"/>
      <c r="C21" s="30"/>
      <c r="D21" s="30"/>
      <c r="E21" s="30"/>
      <c r="F21" s="30"/>
      <c r="G21" s="30"/>
      <c r="H21" s="30"/>
      <c r="M21" s="174"/>
      <c r="N21" s="174"/>
      <c r="O21" s="174"/>
      <c r="P21" s="174"/>
      <c r="Q21" s="174"/>
      <c r="R21" s="174"/>
      <c r="S21" s="174"/>
      <c r="T21" s="174"/>
      <c r="U21" s="181"/>
      <c r="V21" s="174"/>
      <c r="W21" s="174"/>
      <c r="X21" s="174"/>
      <c r="Y21" s="174"/>
      <c r="Z21" s="174"/>
      <c r="AA21" s="174"/>
    </row>
    <row r="22" spans="1:27" ht="20.100000000000001" customHeight="1">
      <c r="A22" s="2500"/>
      <c r="B22" s="2501"/>
      <c r="C22" s="2502" t="s">
        <v>599</v>
      </c>
      <c r="D22" s="2503"/>
      <c r="E22" s="2503"/>
      <c r="F22" s="2504"/>
      <c r="G22" s="2505" t="s">
        <v>275</v>
      </c>
      <c r="H22" s="2506"/>
      <c r="I22" s="2507" t="s">
        <v>276</v>
      </c>
      <c r="J22" s="2508"/>
      <c r="K22" s="2509"/>
      <c r="M22" s="174"/>
      <c r="N22" s="174"/>
      <c r="O22" s="174"/>
      <c r="P22" s="174"/>
      <c r="Q22" s="174"/>
      <c r="R22" s="174"/>
      <c r="S22" s="174"/>
      <c r="T22" s="174"/>
      <c r="U22" s="174"/>
      <c r="V22" s="174"/>
      <c r="W22" s="174"/>
      <c r="X22" s="174"/>
      <c r="Y22" s="174"/>
      <c r="Z22" s="174"/>
      <c r="AA22" s="174"/>
    </row>
    <row r="23" spans="1:27" ht="24" customHeight="1">
      <c r="A23" s="2479" t="s">
        <v>122</v>
      </c>
      <c r="B23" s="2480"/>
      <c r="C23" s="2481" t="s">
        <v>602</v>
      </c>
      <c r="D23" s="2482"/>
      <c r="E23" s="47" t="str">
        <f>参照元!CJ14</f>
        <v>新規</v>
      </c>
      <c r="F23" s="140" t="s">
        <v>416</v>
      </c>
      <c r="G23" s="2510"/>
      <c r="H23" s="2511"/>
      <c r="I23" s="1400" t="str">
        <f>参照元!CL14</f>
        <v>新規</v>
      </c>
      <c r="J23" s="1408" t="s">
        <v>417</v>
      </c>
      <c r="K23" s="1409" t="str">
        <f>参照元!CM14</f>
        <v>新規</v>
      </c>
      <c r="M23" s="175"/>
      <c r="N23" s="174"/>
      <c r="O23" s="175"/>
      <c r="P23" s="175"/>
      <c r="Q23" s="175"/>
      <c r="R23" s="174"/>
      <c r="S23" s="174"/>
      <c r="T23" s="174"/>
      <c r="U23" s="174"/>
      <c r="V23" s="174"/>
      <c r="W23" s="174"/>
      <c r="X23" s="174"/>
      <c r="Y23" s="174"/>
      <c r="Z23" s="174"/>
      <c r="AA23" s="174"/>
    </row>
    <row r="24" spans="1:27" ht="24" customHeight="1">
      <c r="A24" s="2483">
        <f>IF(報1!$D$28="","",報1!$D$28-1)</f>
        <v>2022</v>
      </c>
      <c r="B24" s="2484"/>
      <c r="C24" s="2485" t="s">
        <v>601</v>
      </c>
      <c r="D24" s="2486"/>
      <c r="E24" s="145" t="str">
        <f>参照元!CK14</f>
        <v>新規</v>
      </c>
      <c r="F24" s="31" t="s">
        <v>416</v>
      </c>
      <c r="G24" s="2512"/>
      <c r="H24" s="2513"/>
      <c r="I24" s="2489"/>
      <c r="J24" s="2490"/>
      <c r="K24" s="2491"/>
      <c r="M24" s="174"/>
      <c r="N24" s="174"/>
      <c r="O24" s="174"/>
      <c r="P24" s="175"/>
      <c r="Q24" s="175"/>
      <c r="R24" s="174"/>
      <c r="S24" s="174"/>
      <c r="T24" s="174"/>
      <c r="U24" s="174"/>
      <c r="V24" s="174"/>
      <c r="W24" s="174"/>
      <c r="X24" s="174"/>
      <c r="Y24" s="174"/>
      <c r="Z24" s="174"/>
      <c r="AA24" s="174"/>
    </row>
    <row r="25" spans="1:27" ht="24" customHeight="1">
      <c r="A25" s="2492" t="s">
        <v>235</v>
      </c>
      <c r="B25" s="2493"/>
      <c r="C25" s="2494" t="s">
        <v>600</v>
      </c>
      <c r="D25" s="2495"/>
      <c r="E25" s="47" t="str">
        <f>参照元!CO14</f>
        <v>新規</v>
      </c>
      <c r="F25" s="32" t="s">
        <v>416</v>
      </c>
      <c r="G25" s="33" t="e">
        <f>IF(OR($E$23=0,E25=""),"",INT(($E$23-E25)/$E$23*10000)/100)</f>
        <v>#VALUE!</v>
      </c>
      <c r="H25" s="146" t="s">
        <v>134</v>
      </c>
      <c r="I25" s="1402" t="str">
        <f>参照元!CS14</f>
        <v>新規</v>
      </c>
      <c r="J25" s="34" t="s">
        <v>417</v>
      </c>
      <c r="K25" s="1403" t="str">
        <f>IF(OR(I25="",$K$23=""),"",$K$23)</f>
        <v>新規</v>
      </c>
      <c r="M25" s="174"/>
      <c r="N25" s="174"/>
      <c r="O25" s="174"/>
      <c r="P25" s="175"/>
      <c r="Q25" s="175"/>
      <c r="R25" s="174"/>
      <c r="S25" s="174"/>
      <c r="T25" s="174"/>
      <c r="U25" s="174"/>
      <c r="V25" s="174"/>
      <c r="W25" s="174"/>
      <c r="X25" s="174"/>
      <c r="Y25" s="174"/>
      <c r="Z25" s="174"/>
      <c r="AA25" s="174"/>
    </row>
    <row r="26" spans="1:27" ht="24" customHeight="1">
      <c r="A26" s="2483">
        <f>IF(報1!$D$28="","",報1!$D$28+2)</f>
        <v>2025</v>
      </c>
      <c r="B26" s="2484"/>
      <c r="C26" s="2485" t="s">
        <v>601</v>
      </c>
      <c r="D26" s="2486"/>
      <c r="E26" s="68" t="str">
        <f>参照元!CQ14</f>
        <v>新規</v>
      </c>
      <c r="F26" s="141" t="s">
        <v>416</v>
      </c>
      <c r="G26" s="69" t="e">
        <f>IF(OR($E$24=0,E26=""),"",INT(($E$24-E26)/$E$24*10000)/100)</f>
        <v>#VALUE!</v>
      </c>
      <c r="H26" s="38" t="s">
        <v>134</v>
      </c>
      <c r="I26" s="147" t="s">
        <v>275</v>
      </c>
      <c r="J26" s="1404" t="str">
        <f>参照元!CU14</f>
        <v>新規</v>
      </c>
      <c r="K26" s="141" t="s">
        <v>134</v>
      </c>
      <c r="M26" s="174"/>
      <c r="N26" s="174"/>
      <c r="O26" s="174"/>
      <c r="P26" s="175"/>
      <c r="Q26" s="175"/>
      <c r="R26" s="174"/>
      <c r="S26" s="174"/>
      <c r="T26" s="174"/>
      <c r="U26" s="174"/>
      <c r="V26" s="174"/>
      <c r="W26" s="174"/>
      <c r="X26" s="174"/>
      <c r="Y26" s="174"/>
      <c r="Z26" s="174"/>
      <c r="AA26" s="174"/>
    </row>
    <row r="27" spans="1:27" ht="24" customHeight="1">
      <c r="A27" s="2479" t="s">
        <v>128</v>
      </c>
      <c r="B27" s="2480"/>
      <c r="C27" s="2481" t="s">
        <v>600</v>
      </c>
      <c r="D27" s="2482"/>
      <c r="E27" s="1370" t="str">
        <f>参照元!DD14</f>
        <v/>
      </c>
      <c r="F27" s="32" t="s">
        <v>416</v>
      </c>
      <c r="G27" s="70" t="str">
        <f>IF(OR($E$23=0,E27=""),"",INT(($E$23-E27)/$E$23*10000)/100)</f>
        <v/>
      </c>
      <c r="H27" s="146" t="s">
        <v>134</v>
      </c>
      <c r="I27" s="1407" t="str">
        <f>参照元!DH14</f>
        <v/>
      </c>
      <c r="J27" s="71" t="s">
        <v>417</v>
      </c>
      <c r="K27" s="1403" t="str">
        <f>IF(OR(I27="",$K$23=""),"",$K$23)</f>
        <v/>
      </c>
      <c r="M27" s="174"/>
      <c r="N27" s="174"/>
      <c r="O27" s="174"/>
      <c r="P27" s="189"/>
      <c r="Q27" s="178"/>
      <c r="R27" s="174"/>
      <c r="S27" s="174"/>
      <c r="T27" s="174"/>
      <c r="U27" s="174"/>
      <c r="V27" s="174"/>
      <c r="W27" s="174"/>
      <c r="X27" s="174"/>
      <c r="Y27" s="174"/>
      <c r="Z27" s="174"/>
      <c r="AA27" s="174"/>
    </row>
    <row r="28" spans="1:27" ht="24" customHeight="1">
      <c r="A28" s="2483">
        <f>IF(報1!$D$28="","",報1!$D$28)</f>
        <v>2023</v>
      </c>
      <c r="B28" s="2484"/>
      <c r="C28" s="2485" t="s">
        <v>601</v>
      </c>
      <c r="D28" s="2486"/>
      <c r="E28" s="48" t="str">
        <f>IFERROR(IF(参照元!DF14="","",参照元!DF14-IF(報3!$V$11="",0,報3!$V$11)),"")</f>
        <v/>
      </c>
      <c r="F28" s="31" t="s">
        <v>416</v>
      </c>
      <c r="G28" s="69" t="str">
        <f>IF(OR($E$24=0,E28=""),"",INT(($E$24-E28)/$E$24*10000)/100)</f>
        <v/>
      </c>
      <c r="H28" s="38" t="s">
        <v>134</v>
      </c>
      <c r="I28" s="147" t="s">
        <v>275</v>
      </c>
      <c r="J28" s="1404" t="str">
        <f>IF(AND(I27="",参照元!DJ14=""),"",IF(OR($I$23=0,I27=""),参照元!DJ14,INT(($I$23-I27)/$I$23*10000)/100))</f>
        <v/>
      </c>
      <c r="K28" s="141" t="s">
        <v>134</v>
      </c>
      <c r="M28" s="174"/>
      <c r="N28" s="174"/>
      <c r="O28" s="174"/>
      <c r="P28" s="189"/>
      <c r="Q28" s="178"/>
      <c r="R28" s="174"/>
      <c r="S28" s="174"/>
      <c r="T28" s="174"/>
      <c r="U28" s="174"/>
      <c r="V28" s="174"/>
      <c r="W28" s="174"/>
      <c r="X28" s="174"/>
      <c r="Y28" s="174"/>
      <c r="Z28" s="174"/>
      <c r="AA28" s="174"/>
    </row>
    <row r="29" spans="1:27" ht="24" customHeight="1">
      <c r="A29" s="2496" t="s">
        <v>181</v>
      </c>
      <c r="B29" s="2497"/>
      <c r="C29" s="2494" t="s">
        <v>600</v>
      </c>
      <c r="D29" s="2495"/>
      <c r="E29" s="1369" t="str">
        <f>参照元!DL14</f>
        <v/>
      </c>
      <c r="F29" s="148" t="s">
        <v>416</v>
      </c>
      <c r="G29" s="67" t="str">
        <f>IF(OR($E$23=0,E29=""),"",INT(($E$23-E29)/$E$23*10000)/100)</f>
        <v/>
      </c>
      <c r="H29" s="149" t="s">
        <v>134</v>
      </c>
      <c r="I29" s="1410" t="str">
        <f>参照元!DP14</f>
        <v/>
      </c>
      <c r="J29" s="71" t="s">
        <v>417</v>
      </c>
      <c r="K29" s="1403" t="str">
        <f>IF(OR(I29="",$K$23=""),"",$K$23)</f>
        <v/>
      </c>
      <c r="M29" s="174"/>
      <c r="N29" s="174"/>
      <c r="O29" s="174"/>
      <c r="P29" s="178"/>
      <c r="Q29" s="178"/>
      <c r="R29" s="174"/>
      <c r="S29" s="174"/>
      <c r="T29" s="174"/>
      <c r="U29" s="174"/>
      <c r="V29" s="174"/>
      <c r="W29" s="174"/>
      <c r="X29" s="174"/>
      <c r="Y29" s="174"/>
      <c r="Z29" s="174"/>
      <c r="AA29" s="174"/>
    </row>
    <row r="30" spans="1:27" ht="24" customHeight="1">
      <c r="A30" s="2483">
        <f>IF(報1!D28="","",報1!$D$28+1)</f>
        <v>2024</v>
      </c>
      <c r="B30" s="2484"/>
      <c r="C30" s="2487" t="s">
        <v>601</v>
      </c>
      <c r="D30" s="2488"/>
      <c r="E30" s="48" t="str">
        <f>IFERROR(IF(参照元!DN14="","",参照元!DN14-IF(報3!$V$11="",0,報3!$V$11)),"")</f>
        <v/>
      </c>
      <c r="F30" s="35" t="s">
        <v>416</v>
      </c>
      <c r="G30" s="36" t="str">
        <f>IF(OR($E$24=0,E30=""),"",INT(($E$24-E30)/$E$24*10000)/100)</f>
        <v/>
      </c>
      <c r="H30" s="37" t="s">
        <v>134</v>
      </c>
      <c r="I30" s="132" t="s">
        <v>275</v>
      </c>
      <c r="J30" s="1404" t="str">
        <f>IF(AND(I29="",参照元!DR14=""),"",IF(OR($I$23=0,I29=""),参照元!DR14,INT(($I$23-I29)/$I$23*10000)/100))</f>
        <v/>
      </c>
      <c r="K30" s="141" t="s">
        <v>134</v>
      </c>
      <c r="M30" s="174"/>
      <c r="N30" s="174"/>
      <c r="O30" s="174"/>
      <c r="P30" s="178"/>
      <c r="Q30" s="178"/>
      <c r="R30" s="174"/>
      <c r="S30" s="174"/>
      <c r="T30" s="174"/>
      <c r="U30" s="179"/>
      <c r="V30" s="179"/>
      <c r="W30" s="174"/>
      <c r="X30" s="174"/>
      <c r="Y30" s="174"/>
      <c r="Z30" s="174"/>
      <c r="AA30" s="174"/>
    </row>
    <row r="31" spans="1:27" ht="24" customHeight="1">
      <c r="A31" s="2479" t="s">
        <v>182</v>
      </c>
      <c r="B31" s="2480"/>
      <c r="C31" s="2481" t="s">
        <v>600</v>
      </c>
      <c r="D31" s="2482"/>
      <c r="E31" s="1370" t="str">
        <f>参照元!DT14</f>
        <v/>
      </c>
      <c r="F31" s="32" t="s">
        <v>416</v>
      </c>
      <c r="G31" s="70" t="str">
        <f>IF(OR($E$23=0,E31=""),"",INT(($E$23-E31)/$E$23*10000)/100)</f>
        <v/>
      </c>
      <c r="H31" s="146" t="s">
        <v>134</v>
      </c>
      <c r="I31" s="1407" t="str">
        <f>参照元!DX14</f>
        <v/>
      </c>
      <c r="J31" s="71" t="s">
        <v>417</v>
      </c>
      <c r="K31" s="1403" t="str">
        <f>IF(OR(I31="",$K$23=""),"",$K$23)</f>
        <v/>
      </c>
      <c r="M31" s="174"/>
      <c r="N31" s="174"/>
      <c r="O31" s="174"/>
      <c r="P31" s="178"/>
      <c r="Q31" s="178"/>
      <c r="R31" s="174"/>
      <c r="S31" s="174"/>
      <c r="T31" s="174"/>
      <c r="U31" s="179"/>
      <c r="V31" s="179"/>
      <c r="W31" s="174"/>
      <c r="X31" s="174"/>
      <c r="Y31" s="174"/>
      <c r="Z31" s="174"/>
      <c r="AA31" s="174"/>
    </row>
    <row r="32" spans="1:27" ht="24" customHeight="1">
      <c r="A32" s="2483">
        <f>IF(報1!D28="","",報1!$D$28+2)</f>
        <v>2025</v>
      </c>
      <c r="B32" s="2484"/>
      <c r="C32" s="2485" t="s">
        <v>604</v>
      </c>
      <c r="D32" s="2486"/>
      <c r="E32" s="48" t="str">
        <f>IFERROR(IF(参照元!DV14="","",参照元!DV14-IF(報3!$V$11="",0,報3!$V$11)),"")</f>
        <v/>
      </c>
      <c r="F32" s="31" t="s">
        <v>416</v>
      </c>
      <c r="G32" s="69" t="str">
        <f>IF(OR($E$24=0,E32=""),"",INT(($E$24-E32)/$E$24*10000)/100)</f>
        <v/>
      </c>
      <c r="H32" s="38" t="s">
        <v>134</v>
      </c>
      <c r="I32" s="147" t="s">
        <v>275</v>
      </c>
      <c r="J32" s="1404" t="str">
        <f>IF(AND(I31="",参照元!DZ14=""),"",IF(OR($I$23=0,I31=""),参照元!DZ14,INT(($I$23-I31)/$I$23*10000)/100))</f>
        <v/>
      </c>
      <c r="K32" s="141" t="s">
        <v>134</v>
      </c>
      <c r="M32" s="174"/>
      <c r="N32" s="174"/>
      <c r="O32" s="174"/>
      <c r="P32" s="175"/>
      <c r="Q32" s="178"/>
      <c r="R32" s="174"/>
      <c r="S32" s="174"/>
      <c r="T32" s="174"/>
      <c r="U32" s="180"/>
      <c r="V32" s="179"/>
      <c r="W32" s="174"/>
      <c r="X32" s="174"/>
      <c r="Y32" s="174"/>
      <c r="Z32" s="174"/>
      <c r="AA32" s="174"/>
    </row>
    <row r="33" spans="1:27" ht="39.950000000000003" customHeight="1">
      <c r="A33" s="72"/>
      <c r="B33" s="153"/>
      <c r="C33" s="2458" t="s">
        <v>605</v>
      </c>
      <c r="D33" s="2461"/>
      <c r="E33" s="2462" t="s">
        <v>531</v>
      </c>
      <c r="F33" s="2463"/>
      <c r="G33" s="2464" t="s">
        <v>532</v>
      </c>
      <c r="H33" s="2464"/>
      <c r="I33" s="2464"/>
      <c r="J33" s="2464" t="s">
        <v>533</v>
      </c>
      <c r="K33" s="2465"/>
      <c r="L33" s="1465"/>
      <c r="M33" s="175"/>
      <c r="N33" s="175"/>
      <c r="O33" s="175"/>
      <c r="P33" s="175"/>
      <c r="Q33" s="175"/>
      <c r="R33" s="175"/>
      <c r="S33" s="182" t="s">
        <v>527</v>
      </c>
      <c r="T33" s="183"/>
      <c r="U33" s="184" t="str">
        <f>IFERROR(CHOOSE(T33,E33,G33,J33),"")</f>
        <v/>
      </c>
      <c r="V33" s="190"/>
      <c r="W33" s="180"/>
      <c r="X33" s="174"/>
      <c r="Y33" s="174"/>
      <c r="Z33" s="174"/>
      <c r="AA33" s="174"/>
    </row>
    <row r="34" spans="1:27" ht="24" customHeight="1">
      <c r="A34" s="2391" t="s">
        <v>277</v>
      </c>
      <c r="B34" s="2393"/>
      <c r="C34" s="2468" t="s">
        <v>606</v>
      </c>
      <c r="D34" s="2469"/>
      <c r="E34" s="139" t="s">
        <v>518</v>
      </c>
      <c r="F34" s="160"/>
      <c r="G34" s="161"/>
      <c r="H34" s="162" t="s">
        <v>534</v>
      </c>
      <c r="I34" s="161"/>
      <c r="J34" s="162" t="s">
        <v>535</v>
      </c>
      <c r="K34" s="163"/>
      <c r="L34" s="1465"/>
      <c r="M34" s="175"/>
      <c r="N34" s="175"/>
      <c r="O34" s="175"/>
      <c r="P34" s="175"/>
      <c r="Q34" s="175"/>
      <c r="R34" s="175"/>
      <c r="S34" s="185" t="s">
        <v>528</v>
      </c>
      <c r="T34" s="184"/>
      <c r="U34" s="184" t="str">
        <f>IFERROR(CHOOSE(T34,H34,J34),"")</f>
        <v/>
      </c>
      <c r="V34" s="190"/>
      <c r="W34" s="181"/>
      <c r="X34" s="174"/>
      <c r="Y34" s="174"/>
      <c r="Z34" s="174"/>
      <c r="AA34" s="174"/>
    </row>
    <row r="35" spans="1:27" ht="24" customHeight="1">
      <c r="A35" s="2474">
        <f>IF(報1!$L$28="","",報1!$L$28)</f>
        <v>2022</v>
      </c>
      <c r="B35" s="2475"/>
      <c r="C35" s="2470"/>
      <c r="D35" s="2471"/>
      <c r="E35" s="139" t="s">
        <v>519</v>
      </c>
      <c r="F35" s="160"/>
      <c r="G35" s="162" t="s">
        <v>536</v>
      </c>
      <c r="H35" s="2464" t="s">
        <v>538</v>
      </c>
      <c r="I35" s="2464"/>
      <c r="J35" s="2464" t="s">
        <v>539</v>
      </c>
      <c r="K35" s="2465"/>
      <c r="L35" s="1465"/>
      <c r="M35" s="175"/>
      <c r="N35" s="175"/>
      <c r="O35" s="175"/>
      <c r="P35" s="175"/>
      <c r="Q35" s="175"/>
      <c r="R35" s="175"/>
      <c r="S35" s="185" t="s">
        <v>529</v>
      </c>
      <c r="T35" s="184"/>
      <c r="U35" s="184" t="str">
        <f>IFERROR(CHOOSE(T35,G35,H35,J35),"")</f>
        <v/>
      </c>
      <c r="V35" s="190"/>
      <c r="W35" s="181"/>
      <c r="X35" s="174"/>
      <c r="Y35" s="174"/>
      <c r="Z35" s="174"/>
      <c r="AA35" s="174"/>
    </row>
    <row r="36" spans="1:27" s="16" customFormat="1" ht="50.1" customHeight="1">
      <c r="A36" s="65"/>
      <c r="B36" s="73"/>
      <c r="C36" s="2472"/>
      <c r="D36" s="2473"/>
      <c r="E36" s="66" t="s">
        <v>520</v>
      </c>
      <c r="F36" s="2476"/>
      <c r="G36" s="2477"/>
      <c r="H36" s="2477"/>
      <c r="I36" s="2477"/>
      <c r="J36" s="2477"/>
      <c r="K36" s="2478"/>
      <c r="L36" s="1466"/>
      <c r="M36" s="186"/>
      <c r="N36" s="179"/>
      <c r="O36" s="179"/>
      <c r="P36" s="179"/>
      <c r="Q36" s="179"/>
      <c r="R36" s="179"/>
      <c r="S36" s="179"/>
      <c r="T36" s="174"/>
      <c r="U36" s="181"/>
      <c r="V36" s="179"/>
      <c r="W36" s="179"/>
      <c r="X36" s="179"/>
      <c r="Y36" s="179"/>
      <c r="Z36" s="179"/>
      <c r="AA36" s="179"/>
    </row>
    <row r="37" spans="1:27" ht="15.75" customHeight="1">
      <c r="A37" s="2466"/>
      <c r="B37" s="2466"/>
      <c r="C37" s="2466"/>
      <c r="D37" s="2466"/>
      <c r="E37" s="2466"/>
      <c r="F37" s="2466"/>
      <c r="G37" s="2466"/>
      <c r="H37" s="2466"/>
      <c r="I37" s="2466"/>
      <c r="J37" s="2466"/>
      <c r="K37" s="2466"/>
      <c r="M37" s="174"/>
      <c r="N37" s="174"/>
      <c r="O37" s="174"/>
      <c r="P37" s="174"/>
      <c r="Q37" s="174"/>
      <c r="R37" s="174"/>
      <c r="S37" s="174"/>
      <c r="T37" s="174"/>
      <c r="U37" s="181"/>
      <c r="V37" s="179"/>
      <c r="W37" s="174"/>
      <c r="X37" s="174"/>
      <c r="Y37" s="174"/>
      <c r="Z37" s="174"/>
      <c r="AA37" s="174"/>
    </row>
    <row r="38" spans="1:27">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row>
    <row r="39" spans="1:27">
      <c r="A39" s="174"/>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row>
    <row r="40" spans="1:27" ht="24.95" customHeight="1">
      <c r="A40" s="179"/>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row>
    <row r="41" spans="1:27">
      <c r="A41" s="174"/>
      <c r="B41" s="174"/>
      <c r="C41" s="174"/>
      <c r="D41" s="174"/>
      <c r="E41" s="174"/>
      <c r="F41" s="174"/>
      <c r="G41" s="174"/>
      <c r="H41" s="174"/>
      <c r="I41" s="174"/>
      <c r="J41" s="2467"/>
      <c r="K41" s="2467"/>
      <c r="L41" s="174"/>
      <c r="M41" s="174"/>
      <c r="N41" s="174"/>
      <c r="O41" s="174"/>
      <c r="P41" s="174"/>
      <c r="Q41" s="174"/>
      <c r="R41" s="174"/>
      <c r="S41" s="174"/>
      <c r="T41" s="174"/>
      <c r="U41" s="174"/>
      <c r="V41" s="174"/>
      <c r="W41" s="174"/>
      <c r="X41" s="174"/>
      <c r="Y41" s="174"/>
      <c r="Z41" s="174"/>
      <c r="AA41" s="174"/>
    </row>
    <row r="42" spans="1:27">
      <c r="A42" s="174"/>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row>
    <row r="43" spans="1:27">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row>
    <row r="44" spans="1:27">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row>
    <row r="45" spans="1:27">
      <c r="A45" s="179"/>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row>
    <row r="46" spans="1:27">
      <c r="A46" s="174"/>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row>
    <row r="47" spans="1:27">
      <c r="A47" s="174"/>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row>
    <row r="48" spans="1:27">
      <c r="A48" s="174"/>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row>
    <row r="49" spans="1:27">
      <c r="A49" s="174"/>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row>
    <row r="50" spans="1:27">
      <c r="A50" s="174"/>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row>
    <row r="51" spans="1:27">
      <c r="A51" s="174"/>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row>
    <row r="52" spans="1:27">
      <c r="A52" s="174"/>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row>
    <row r="53" spans="1:27">
      <c r="A53" s="17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row>
    <row r="54" spans="1:27">
      <c r="A54" s="174"/>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row>
    <row r="55" spans="1:27">
      <c r="A55" s="174"/>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row>
    <row r="56" spans="1:27">
      <c r="A56" s="174"/>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row>
  </sheetData>
  <sheetProtection algorithmName="SHA-512" hashValue="DwSGv+t4kGeRFaXPJXYNGKUzSVjcCe6+2WFwuXC1+7yarSQdHPApjdGQRQCadLO+Gq1Z0UhYm7QNGRQAdOjvSQ==" saltValue="JoWIQDIYMdoOu+khtybjsA==" spinCount="100000" sheet="1" formatCells="0"/>
  <mergeCells count="77">
    <mergeCell ref="G5:H5"/>
    <mergeCell ref="I5:K5"/>
    <mergeCell ref="A6:B6"/>
    <mergeCell ref="C6:D6"/>
    <mergeCell ref="G6:H7"/>
    <mergeCell ref="A7:B7"/>
    <mergeCell ref="C7:D7"/>
    <mergeCell ref="I7:K7"/>
    <mergeCell ref="A11:B11"/>
    <mergeCell ref="C11:D11"/>
    <mergeCell ref="A12:B12"/>
    <mergeCell ref="C12:D12"/>
    <mergeCell ref="A5:B5"/>
    <mergeCell ref="C5:F5"/>
    <mergeCell ref="A8:B8"/>
    <mergeCell ref="C8:D8"/>
    <mergeCell ref="A9:B9"/>
    <mergeCell ref="C9:D9"/>
    <mergeCell ref="A10:B10"/>
    <mergeCell ref="C10:D10"/>
    <mergeCell ref="P14:Q14"/>
    <mergeCell ref="A15:B15"/>
    <mergeCell ref="C15:D15"/>
    <mergeCell ref="P12:Q12"/>
    <mergeCell ref="A13:B13"/>
    <mergeCell ref="C13:D13"/>
    <mergeCell ref="A18:B18"/>
    <mergeCell ref="H18:I18"/>
    <mergeCell ref="J18:K18"/>
    <mergeCell ref="F19:K19"/>
    <mergeCell ref="A14:B14"/>
    <mergeCell ref="C14:D14"/>
    <mergeCell ref="C16:D16"/>
    <mergeCell ref="E16:F16"/>
    <mergeCell ref="G16:I16"/>
    <mergeCell ref="J16:K16"/>
    <mergeCell ref="A17:B17"/>
    <mergeCell ref="C17:D19"/>
    <mergeCell ref="A23:B23"/>
    <mergeCell ref="C23:D23"/>
    <mergeCell ref="G23:H24"/>
    <mergeCell ref="A24:B24"/>
    <mergeCell ref="C24:D24"/>
    <mergeCell ref="A20:K20"/>
    <mergeCell ref="A22:B22"/>
    <mergeCell ref="C22:F22"/>
    <mergeCell ref="G22:H22"/>
    <mergeCell ref="I22:K22"/>
    <mergeCell ref="A27:B27"/>
    <mergeCell ref="C27:D27"/>
    <mergeCell ref="A28:B28"/>
    <mergeCell ref="C28:D28"/>
    <mergeCell ref="A29:B29"/>
    <mergeCell ref="C29:D29"/>
    <mergeCell ref="I24:K24"/>
    <mergeCell ref="A25:B25"/>
    <mergeCell ref="C25:D25"/>
    <mergeCell ref="A26:B26"/>
    <mergeCell ref="C26:D26"/>
    <mergeCell ref="A31:B31"/>
    <mergeCell ref="C31:D31"/>
    <mergeCell ref="A32:B32"/>
    <mergeCell ref="C32:D32"/>
    <mergeCell ref="A30:B30"/>
    <mergeCell ref="C30:D30"/>
    <mergeCell ref="J41:K41"/>
    <mergeCell ref="A34:B34"/>
    <mergeCell ref="C34:D36"/>
    <mergeCell ref="A35:B35"/>
    <mergeCell ref="H35:I35"/>
    <mergeCell ref="J35:K35"/>
    <mergeCell ref="F36:K36"/>
    <mergeCell ref="C33:D33"/>
    <mergeCell ref="E33:F33"/>
    <mergeCell ref="G33:I33"/>
    <mergeCell ref="J33:K33"/>
    <mergeCell ref="A37:K37"/>
  </mergeCells>
  <phoneticPr fontId="9"/>
  <dataValidations count="3">
    <dataValidation type="custom" allowBlank="1" showInputMessage="1" showErrorMessage="1" error="寄与度が設定されています。" sqref="I14 I31 I27 I29">
      <formula1>P15=""</formula1>
    </dataValidation>
    <dataValidation type="decimal" operator="greaterThan" allowBlank="1" showInputMessage="1" showErrorMessage="1" sqref="P11 P13 P15">
      <formula1>0</formula1>
    </dataValidation>
    <dataValidation allowBlank="1" showInputMessage="1" showErrorMessage="1" error="寄与度が設定されています。" sqref="I6 I8 I25 I12 I23 I10"/>
  </dataValidations>
  <printOptions horizontalCentered="1"/>
  <pageMargins left="0.59055118110236227" right="0.59055118110236227" top="0.39370078740157483" bottom="0.59055118110236227" header="0.31496062992125984" footer="0.23622047244094491"/>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3969" r:id="rId4" name="Option Button 1">
              <controlPr locked="0" defaultSize="0" autoFill="0" autoLine="0" autoPict="0">
                <anchor moveWithCells="1">
                  <from>
                    <xdr:col>4</xdr:col>
                    <xdr:colOff>209550</xdr:colOff>
                    <xdr:row>15</xdr:row>
                    <xdr:rowOff>104775</xdr:rowOff>
                  </from>
                  <to>
                    <xdr:col>4</xdr:col>
                    <xdr:colOff>542925</xdr:colOff>
                    <xdr:row>15</xdr:row>
                    <xdr:rowOff>438150</xdr:rowOff>
                  </to>
                </anchor>
              </controlPr>
            </control>
          </mc:Choice>
        </mc:AlternateContent>
        <mc:AlternateContent xmlns:mc="http://schemas.openxmlformats.org/markup-compatibility/2006">
          <mc:Choice Requires="x14">
            <control shapeId="83970" r:id="rId5" name="Option Button 2">
              <controlPr locked="0" defaultSize="0" autoFill="0" autoLine="0" autoPict="0">
                <anchor moveWithCells="1">
                  <from>
                    <xdr:col>6</xdr:col>
                    <xdr:colOff>247650</xdr:colOff>
                    <xdr:row>15</xdr:row>
                    <xdr:rowOff>104775</xdr:rowOff>
                  </from>
                  <to>
                    <xdr:col>6</xdr:col>
                    <xdr:colOff>523875</xdr:colOff>
                    <xdr:row>15</xdr:row>
                    <xdr:rowOff>438150</xdr:rowOff>
                  </to>
                </anchor>
              </controlPr>
            </control>
          </mc:Choice>
        </mc:AlternateContent>
        <mc:AlternateContent xmlns:mc="http://schemas.openxmlformats.org/markup-compatibility/2006">
          <mc:Choice Requires="x14">
            <control shapeId="83971" r:id="rId6" name="Option Button 3">
              <controlPr locked="0" defaultSize="0" autoFill="0" autoLine="0" autoPict="0">
                <anchor moveWithCells="1">
                  <from>
                    <xdr:col>8</xdr:col>
                    <xdr:colOff>695325</xdr:colOff>
                    <xdr:row>15</xdr:row>
                    <xdr:rowOff>104775</xdr:rowOff>
                  </from>
                  <to>
                    <xdr:col>9</xdr:col>
                    <xdr:colOff>57150</xdr:colOff>
                    <xdr:row>15</xdr:row>
                    <xdr:rowOff>409575</xdr:rowOff>
                  </to>
                </anchor>
              </controlPr>
            </control>
          </mc:Choice>
        </mc:AlternateContent>
        <mc:AlternateContent xmlns:mc="http://schemas.openxmlformats.org/markup-compatibility/2006">
          <mc:Choice Requires="x14">
            <control shapeId="83972" r:id="rId7" name="Option Button 4">
              <controlPr locked="0" defaultSize="0" autoFill="0" autoLine="0" autoPict="0">
                <anchor moveWithCells="1">
                  <from>
                    <xdr:col>6</xdr:col>
                    <xdr:colOff>352425</xdr:colOff>
                    <xdr:row>16</xdr:row>
                    <xdr:rowOff>28575</xdr:rowOff>
                  </from>
                  <to>
                    <xdr:col>7</xdr:col>
                    <xdr:colOff>19050</xdr:colOff>
                    <xdr:row>16</xdr:row>
                    <xdr:rowOff>285750</xdr:rowOff>
                  </to>
                </anchor>
              </controlPr>
            </control>
          </mc:Choice>
        </mc:AlternateContent>
        <mc:AlternateContent xmlns:mc="http://schemas.openxmlformats.org/markup-compatibility/2006">
          <mc:Choice Requires="x14">
            <control shapeId="83973" r:id="rId8" name="Option Button 5">
              <controlPr locked="0" defaultSize="0" autoFill="0" autoLine="0" autoPict="0">
                <anchor moveWithCells="1">
                  <from>
                    <xdr:col>8</xdr:col>
                    <xdr:colOff>666750</xdr:colOff>
                    <xdr:row>16</xdr:row>
                    <xdr:rowOff>28575</xdr:rowOff>
                  </from>
                  <to>
                    <xdr:col>9</xdr:col>
                    <xdr:colOff>171450</xdr:colOff>
                    <xdr:row>16</xdr:row>
                    <xdr:rowOff>276225</xdr:rowOff>
                  </to>
                </anchor>
              </controlPr>
            </control>
          </mc:Choice>
        </mc:AlternateContent>
        <mc:AlternateContent xmlns:mc="http://schemas.openxmlformats.org/markup-compatibility/2006">
          <mc:Choice Requires="x14">
            <control shapeId="83974" r:id="rId9" name="Group Box 6">
              <controlPr defaultSize="0" autoFill="0" autoPict="0">
                <anchor moveWithCells="1">
                  <from>
                    <xdr:col>5</xdr:col>
                    <xdr:colOff>381000</xdr:colOff>
                    <xdr:row>15</xdr:row>
                    <xdr:rowOff>457200</xdr:rowOff>
                  </from>
                  <to>
                    <xdr:col>10</xdr:col>
                    <xdr:colOff>19050</xdr:colOff>
                    <xdr:row>17</xdr:row>
                    <xdr:rowOff>0</xdr:rowOff>
                  </to>
                </anchor>
              </controlPr>
            </control>
          </mc:Choice>
        </mc:AlternateContent>
        <mc:AlternateContent xmlns:mc="http://schemas.openxmlformats.org/markup-compatibility/2006">
          <mc:Choice Requires="x14">
            <control shapeId="83975" r:id="rId10" name="Group Box 7">
              <controlPr defaultSize="0" autoFill="0" autoPict="0">
                <anchor moveWithCells="1">
                  <from>
                    <xdr:col>4</xdr:col>
                    <xdr:colOff>104775</xdr:colOff>
                    <xdr:row>32</xdr:row>
                    <xdr:rowOff>47625</xdr:rowOff>
                  </from>
                  <to>
                    <xdr:col>11</xdr:col>
                    <xdr:colOff>0</xdr:colOff>
                    <xdr:row>32</xdr:row>
                    <xdr:rowOff>466725</xdr:rowOff>
                  </to>
                </anchor>
              </controlPr>
            </control>
          </mc:Choice>
        </mc:AlternateContent>
        <mc:AlternateContent xmlns:mc="http://schemas.openxmlformats.org/markup-compatibility/2006">
          <mc:Choice Requires="x14">
            <control shapeId="83976" r:id="rId11" name="Option Button 8">
              <controlPr locked="0" defaultSize="0" autoFill="0" autoLine="0" autoPict="0">
                <anchor moveWithCells="1">
                  <from>
                    <xdr:col>4</xdr:col>
                    <xdr:colOff>219075</xdr:colOff>
                    <xdr:row>32</xdr:row>
                    <xdr:rowOff>104775</xdr:rowOff>
                  </from>
                  <to>
                    <xdr:col>4</xdr:col>
                    <xdr:colOff>533400</xdr:colOff>
                    <xdr:row>32</xdr:row>
                    <xdr:rowOff>438150</xdr:rowOff>
                  </to>
                </anchor>
              </controlPr>
            </control>
          </mc:Choice>
        </mc:AlternateContent>
        <mc:AlternateContent xmlns:mc="http://schemas.openxmlformats.org/markup-compatibility/2006">
          <mc:Choice Requires="x14">
            <control shapeId="83977" r:id="rId12" name="Option Button 9">
              <controlPr locked="0" defaultSize="0" autoFill="0" autoLine="0" autoPict="0">
                <anchor moveWithCells="1">
                  <from>
                    <xdr:col>6</xdr:col>
                    <xdr:colOff>219075</xdr:colOff>
                    <xdr:row>32</xdr:row>
                    <xdr:rowOff>104775</xdr:rowOff>
                  </from>
                  <to>
                    <xdr:col>6</xdr:col>
                    <xdr:colOff>514350</xdr:colOff>
                    <xdr:row>32</xdr:row>
                    <xdr:rowOff>419100</xdr:rowOff>
                  </to>
                </anchor>
              </controlPr>
            </control>
          </mc:Choice>
        </mc:AlternateContent>
        <mc:AlternateContent xmlns:mc="http://schemas.openxmlformats.org/markup-compatibility/2006">
          <mc:Choice Requires="x14">
            <control shapeId="83978" r:id="rId13" name="Option Button 10">
              <controlPr locked="0" defaultSize="0" autoFill="0" autoLine="0" autoPict="0">
                <anchor moveWithCells="1">
                  <from>
                    <xdr:col>8</xdr:col>
                    <xdr:colOff>752475</xdr:colOff>
                    <xdr:row>32</xdr:row>
                    <xdr:rowOff>104775</xdr:rowOff>
                  </from>
                  <to>
                    <xdr:col>9</xdr:col>
                    <xdr:colOff>114300</xdr:colOff>
                    <xdr:row>32</xdr:row>
                    <xdr:rowOff>409575</xdr:rowOff>
                  </to>
                </anchor>
              </controlPr>
            </control>
          </mc:Choice>
        </mc:AlternateContent>
        <mc:AlternateContent xmlns:mc="http://schemas.openxmlformats.org/markup-compatibility/2006">
          <mc:Choice Requires="x14">
            <control shapeId="83979" r:id="rId14" name="Option Button 11">
              <controlPr locked="0" defaultSize="0" autoFill="0" autoLine="0" autoPict="0">
                <anchor moveWithCells="1">
                  <from>
                    <xdr:col>6</xdr:col>
                    <xdr:colOff>323850</xdr:colOff>
                    <xdr:row>33</xdr:row>
                    <xdr:rowOff>28575</xdr:rowOff>
                  </from>
                  <to>
                    <xdr:col>7</xdr:col>
                    <xdr:colOff>38100</xdr:colOff>
                    <xdr:row>33</xdr:row>
                    <xdr:rowOff>276225</xdr:rowOff>
                  </to>
                </anchor>
              </controlPr>
            </control>
          </mc:Choice>
        </mc:AlternateContent>
        <mc:AlternateContent xmlns:mc="http://schemas.openxmlformats.org/markup-compatibility/2006">
          <mc:Choice Requires="x14">
            <control shapeId="83980" r:id="rId15" name="Option Button 12">
              <controlPr locked="0" defaultSize="0" autoFill="0" autoLine="0" autoPict="0">
                <anchor moveWithCells="1">
                  <from>
                    <xdr:col>8</xdr:col>
                    <xdr:colOff>647700</xdr:colOff>
                    <xdr:row>33</xdr:row>
                    <xdr:rowOff>28575</xdr:rowOff>
                  </from>
                  <to>
                    <xdr:col>9</xdr:col>
                    <xdr:colOff>123825</xdr:colOff>
                    <xdr:row>33</xdr:row>
                    <xdr:rowOff>276225</xdr:rowOff>
                  </to>
                </anchor>
              </controlPr>
            </control>
          </mc:Choice>
        </mc:AlternateContent>
        <mc:AlternateContent xmlns:mc="http://schemas.openxmlformats.org/markup-compatibility/2006">
          <mc:Choice Requires="x14">
            <control shapeId="83981" r:id="rId16" name="Option Button 13">
              <controlPr locked="0" defaultSize="0" autoFill="0" autoLine="0" autoPict="0">
                <anchor moveWithCells="1">
                  <from>
                    <xdr:col>5</xdr:col>
                    <xdr:colOff>247650</xdr:colOff>
                    <xdr:row>34</xdr:row>
                    <xdr:rowOff>38100</xdr:rowOff>
                  </from>
                  <to>
                    <xdr:col>6</xdr:col>
                    <xdr:colOff>57150</xdr:colOff>
                    <xdr:row>34</xdr:row>
                    <xdr:rowOff>285750</xdr:rowOff>
                  </to>
                </anchor>
              </controlPr>
            </control>
          </mc:Choice>
        </mc:AlternateContent>
        <mc:AlternateContent xmlns:mc="http://schemas.openxmlformats.org/markup-compatibility/2006">
          <mc:Choice Requires="x14">
            <control shapeId="83982" r:id="rId17" name="Option Button 14">
              <controlPr locked="0" defaultSize="0" autoFill="0" autoLine="0" autoPict="0">
                <anchor moveWithCells="1">
                  <from>
                    <xdr:col>7</xdr:col>
                    <xdr:colOff>28575</xdr:colOff>
                    <xdr:row>34</xdr:row>
                    <xdr:rowOff>19050</xdr:rowOff>
                  </from>
                  <to>
                    <xdr:col>7</xdr:col>
                    <xdr:colOff>304800</xdr:colOff>
                    <xdr:row>34</xdr:row>
                    <xdr:rowOff>257175</xdr:rowOff>
                  </to>
                </anchor>
              </controlPr>
            </control>
          </mc:Choice>
        </mc:AlternateContent>
        <mc:AlternateContent xmlns:mc="http://schemas.openxmlformats.org/markup-compatibility/2006">
          <mc:Choice Requires="x14">
            <control shapeId="83983" r:id="rId18" name="Option Button 15">
              <controlPr locked="0" defaultSize="0" autoFill="0" autoLine="0" autoPict="0">
                <anchor moveWithCells="1">
                  <from>
                    <xdr:col>9</xdr:col>
                    <xdr:colOff>219075</xdr:colOff>
                    <xdr:row>34</xdr:row>
                    <xdr:rowOff>19050</xdr:rowOff>
                  </from>
                  <to>
                    <xdr:col>10</xdr:col>
                    <xdr:colOff>0</xdr:colOff>
                    <xdr:row>34</xdr:row>
                    <xdr:rowOff>257175</xdr:rowOff>
                  </to>
                </anchor>
              </controlPr>
            </control>
          </mc:Choice>
        </mc:AlternateContent>
        <mc:AlternateContent xmlns:mc="http://schemas.openxmlformats.org/markup-compatibility/2006">
          <mc:Choice Requires="x14">
            <control shapeId="83984" r:id="rId19" name="Group Box 16">
              <controlPr defaultSize="0" autoFill="0" autoPict="0">
                <anchor moveWithCells="1">
                  <from>
                    <xdr:col>5</xdr:col>
                    <xdr:colOff>142875</xdr:colOff>
                    <xdr:row>33</xdr:row>
                    <xdr:rowOff>295275</xdr:rowOff>
                  </from>
                  <to>
                    <xdr:col>10</xdr:col>
                    <xdr:colOff>342900</xdr:colOff>
                    <xdr:row>35</xdr:row>
                    <xdr:rowOff>38100</xdr:rowOff>
                  </to>
                </anchor>
              </controlPr>
            </control>
          </mc:Choice>
        </mc:AlternateContent>
        <mc:AlternateContent xmlns:mc="http://schemas.openxmlformats.org/markup-compatibility/2006">
          <mc:Choice Requires="x14">
            <control shapeId="83985" r:id="rId20" name="Group Box 17">
              <controlPr defaultSize="0" autoFill="0" autoPict="0">
                <anchor moveWithCells="1">
                  <from>
                    <xdr:col>5</xdr:col>
                    <xdr:colOff>152400</xdr:colOff>
                    <xdr:row>32</xdr:row>
                    <xdr:rowOff>447675</xdr:rowOff>
                  </from>
                  <to>
                    <xdr:col>10</xdr:col>
                    <xdr:colOff>28575</xdr:colOff>
                    <xdr:row>34</xdr:row>
                    <xdr:rowOff>66675</xdr:rowOff>
                  </to>
                </anchor>
              </controlPr>
            </control>
          </mc:Choice>
        </mc:AlternateContent>
        <mc:AlternateContent xmlns:mc="http://schemas.openxmlformats.org/markup-compatibility/2006">
          <mc:Choice Requires="x14">
            <control shapeId="83986" r:id="rId21" name="Group Box 18">
              <controlPr defaultSize="0" autoFill="0" autoPict="0">
                <anchor moveWithCells="1">
                  <from>
                    <xdr:col>5</xdr:col>
                    <xdr:colOff>57150</xdr:colOff>
                    <xdr:row>16</xdr:row>
                    <xdr:rowOff>238125</xdr:rowOff>
                  </from>
                  <to>
                    <xdr:col>10</xdr:col>
                    <xdr:colOff>428625</xdr:colOff>
                    <xdr:row>18</xdr:row>
                    <xdr:rowOff>9525</xdr:rowOff>
                  </to>
                </anchor>
              </controlPr>
            </control>
          </mc:Choice>
        </mc:AlternateContent>
        <mc:AlternateContent xmlns:mc="http://schemas.openxmlformats.org/markup-compatibility/2006">
          <mc:Choice Requires="x14">
            <control shapeId="83987" r:id="rId22" name="Group Box 19">
              <controlPr defaultSize="0" autoFill="0" autoPict="0">
                <anchor moveWithCells="1">
                  <from>
                    <xdr:col>4</xdr:col>
                    <xdr:colOff>76200</xdr:colOff>
                    <xdr:row>15</xdr:row>
                    <xdr:rowOff>57150</xdr:rowOff>
                  </from>
                  <to>
                    <xdr:col>10</xdr:col>
                    <xdr:colOff>523875</xdr:colOff>
                    <xdr:row>16</xdr:row>
                    <xdr:rowOff>9525</xdr:rowOff>
                  </to>
                </anchor>
              </controlPr>
            </control>
          </mc:Choice>
        </mc:AlternateContent>
        <mc:AlternateContent xmlns:mc="http://schemas.openxmlformats.org/markup-compatibility/2006">
          <mc:Choice Requires="x14">
            <control shapeId="83988" r:id="rId23" name="Option Button 20">
              <controlPr locked="0" defaultSize="0" autoFill="0" autoLine="0" autoPict="0">
                <anchor moveWithCells="1">
                  <from>
                    <xdr:col>5</xdr:col>
                    <xdr:colOff>228600</xdr:colOff>
                    <xdr:row>17</xdr:row>
                    <xdr:rowOff>38100</xdr:rowOff>
                  </from>
                  <to>
                    <xdr:col>6</xdr:col>
                    <xdr:colOff>19050</xdr:colOff>
                    <xdr:row>17</xdr:row>
                    <xdr:rowOff>285750</xdr:rowOff>
                  </to>
                </anchor>
              </controlPr>
            </control>
          </mc:Choice>
        </mc:AlternateContent>
        <mc:AlternateContent xmlns:mc="http://schemas.openxmlformats.org/markup-compatibility/2006">
          <mc:Choice Requires="x14">
            <control shapeId="83989" r:id="rId24" name="Option Button 21">
              <controlPr locked="0" defaultSize="0" autoFill="0" autoLine="0" autoPict="0">
                <anchor moveWithCells="1">
                  <from>
                    <xdr:col>7</xdr:col>
                    <xdr:colOff>38100</xdr:colOff>
                    <xdr:row>17</xdr:row>
                    <xdr:rowOff>19050</xdr:rowOff>
                  </from>
                  <to>
                    <xdr:col>7</xdr:col>
                    <xdr:colOff>381000</xdr:colOff>
                    <xdr:row>17</xdr:row>
                    <xdr:rowOff>266700</xdr:rowOff>
                  </to>
                </anchor>
              </controlPr>
            </control>
          </mc:Choice>
        </mc:AlternateContent>
        <mc:AlternateContent xmlns:mc="http://schemas.openxmlformats.org/markup-compatibility/2006">
          <mc:Choice Requires="x14">
            <control shapeId="83990" r:id="rId25" name="Option Button 22">
              <controlPr locked="0" defaultSize="0" autoFill="0" autoLine="0" autoPict="0">
                <anchor moveWithCells="1">
                  <from>
                    <xdr:col>9</xdr:col>
                    <xdr:colOff>323850</xdr:colOff>
                    <xdr:row>17</xdr:row>
                    <xdr:rowOff>19050</xdr:rowOff>
                  </from>
                  <to>
                    <xdr:col>10</xdr:col>
                    <xdr:colOff>28575</xdr:colOff>
                    <xdr:row>17</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14F7EEFF-CA84-4336-A6DB-F88AC554A7A3}">
            <xm:f>AND(報1!$P$9=FALSE,報1!$P$11=FALSE)</xm:f>
            <x14:dxf>
              <fill>
                <patternFill>
                  <bgColor theme="0" tint="-0.14996795556505021"/>
                </patternFill>
              </fill>
            </x14:dxf>
          </x14:cfRule>
          <xm:sqref>E33:K33 F34:K35</xm:sqref>
        </x14:conditionalFormatting>
        <x14:conditionalFormatting xmlns:xm="http://schemas.microsoft.com/office/excel/2006/main">
          <x14:cfRule type="expression" priority="5" id="{80763A89-E583-4FB7-B001-0F045F6237B0}">
            <xm:f>AND(報1!$P$9=FALSE,報1!$P$11=FALSE)</xm:f>
            <x14:dxf>
              <font>
                <color theme="0" tint="-0.14996795556505021"/>
              </font>
              <fill>
                <patternFill>
                  <bgColor theme="0" tint="-0.14996795556505021"/>
                </patternFill>
              </fill>
            </x14:dxf>
          </x14:cfRule>
          <xm:sqref>E23:E32 G25:G32 I31 I29 I27 I25 I23 F36</xm:sqref>
        </x14:conditionalFormatting>
        <x14:conditionalFormatting xmlns:xm="http://schemas.microsoft.com/office/excel/2006/main">
          <x14:cfRule type="expression" priority="4" id="{4536E1A0-02D4-4A68-A7C9-F7451DBCACD4}">
            <xm:f>AND(NOT(報1!$P$7),NOT(報1!$P$8),NOT(報1!$P$10))</xm:f>
            <x14:dxf>
              <font>
                <color theme="0" tint="-0.14996795556505021"/>
              </font>
              <fill>
                <patternFill>
                  <bgColor theme="0" tint="-0.14996795556505021"/>
                </patternFill>
              </fill>
            </x14:dxf>
          </x14:cfRule>
          <xm:sqref>E6:E15 G8:G15 I6 I8 I10 I12 I14 F19:K19</xm:sqref>
        </x14:conditionalFormatting>
        <x14:conditionalFormatting xmlns:xm="http://schemas.microsoft.com/office/excel/2006/main">
          <x14:cfRule type="expression" priority="2" id="{13A9B83A-9E44-43D8-BCA9-F299B7332AD9}">
            <xm:f>AND(NOT(報1!$P$7),NOT(報1!$P$8),NOT(報1!$P$10))</xm:f>
            <x14:dxf>
              <fill>
                <patternFill>
                  <bgColor theme="0" tint="-0.14996795556505021"/>
                </patternFill>
              </fill>
            </x14:dxf>
          </x14:cfRule>
          <xm:sqref>E16:K16 F17:K18</xm:sqref>
        </x14:conditionalFormatting>
        <x14:conditionalFormatting xmlns:xm="http://schemas.microsoft.com/office/excel/2006/main">
          <x14:cfRule type="expression" priority="1" id="{75AB2842-7B98-4E42-9E14-5062896F47B0}">
            <xm:f>はじめに!$B$35&lt;&gt;"報告書"</xm:f>
            <x14:dxf>
              <fill>
                <patternFill>
                  <bgColor theme="0" tint="-0.14996795556505021"/>
                </patternFill>
              </fill>
            </x14:dxf>
          </x14:cfRule>
          <xm:sqref>E6:E15 G8:G15 I6 I8 I10 I12 I14 E16:K16 F17:K19 E23:E32 G25:G32 I23 I25 I27 I29 I31 E33:K33 F34:K36</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Z50"/>
  <sheetViews>
    <sheetView showGridLines="0" view="pageBreakPreview" topLeftCell="A4" zoomScale="60" zoomScaleNormal="100" workbookViewId="0">
      <selection activeCell="G9" sqref="G9:O9"/>
    </sheetView>
  </sheetViews>
  <sheetFormatPr defaultColWidth="9" defaultRowHeight="12"/>
  <cols>
    <col min="1" max="1" width="5.625" style="2" customWidth="1"/>
    <col min="2" max="2" width="4.125" style="2" customWidth="1"/>
    <col min="3" max="3" width="9.625" style="2" customWidth="1"/>
    <col min="4" max="4" width="5.625" style="2" customWidth="1"/>
    <col min="5" max="6" width="6.625" style="2" customWidth="1"/>
    <col min="7" max="9" width="6.75" style="2" customWidth="1"/>
    <col min="10" max="10" width="7.375" style="2" customWidth="1"/>
    <col min="11" max="13" width="5.625" style="2" customWidth="1"/>
    <col min="14" max="14" width="6.625" style="2" customWidth="1"/>
    <col min="15" max="15" width="5.375" style="2" customWidth="1"/>
    <col min="16" max="16" width="1.625" style="2" customWidth="1"/>
    <col min="17" max="17" width="5" style="2" hidden="1" customWidth="1"/>
    <col min="18" max="18" width="10.125" style="2" hidden="1" customWidth="1"/>
    <col min="19" max="19" width="10.25" style="2" hidden="1" customWidth="1"/>
    <col min="20" max="20" width="10.125" style="2" hidden="1" customWidth="1"/>
    <col min="21" max="22" width="5.125" style="2" hidden="1" customWidth="1"/>
    <col min="23" max="23" width="15.875" style="2" hidden="1" customWidth="1"/>
    <col min="24" max="25" width="19" style="2" hidden="1" customWidth="1"/>
    <col min="26" max="26" width="19" style="2" customWidth="1"/>
    <col min="27" max="30" width="5.875" style="2" customWidth="1"/>
    <col min="31" max="16384" width="9" style="2"/>
  </cols>
  <sheetData>
    <row r="1" spans="1:26">
      <c r="A1" s="1" t="s">
        <v>175</v>
      </c>
      <c r="B1" s="1"/>
      <c r="Q1" s="1297" t="s">
        <v>6446</v>
      </c>
      <c r="R1" s="1297"/>
      <c r="S1" s="1297"/>
      <c r="T1" s="1297"/>
      <c r="U1" s="1297"/>
      <c r="V1" s="1297"/>
      <c r="W1" s="1297"/>
      <c r="X1" s="1297"/>
      <c r="Y1" s="1297"/>
      <c r="Z1" s="191"/>
    </row>
    <row r="2" spans="1:26">
      <c r="A2" s="2" t="s">
        <v>119</v>
      </c>
      <c r="C2" s="4"/>
      <c r="D2" s="4"/>
      <c r="E2" s="4"/>
      <c r="F2" s="4"/>
      <c r="G2" s="4"/>
      <c r="H2" s="4"/>
      <c r="I2" s="4"/>
      <c r="J2" s="4"/>
      <c r="K2" s="4"/>
      <c r="Q2" s="191"/>
      <c r="R2" s="191"/>
      <c r="S2" s="191"/>
      <c r="T2" s="191"/>
      <c r="U2" s="191"/>
      <c r="V2" s="191"/>
      <c r="W2" s="191"/>
      <c r="X2" s="191"/>
      <c r="Y2" s="191"/>
      <c r="Z2" s="191"/>
    </row>
    <row r="3" spans="1:26" ht="9" customHeight="1">
      <c r="C3" s="4"/>
      <c r="D3" s="4"/>
      <c r="E3" s="4"/>
      <c r="F3" s="4"/>
      <c r="G3" s="4"/>
      <c r="H3" s="4"/>
      <c r="I3" s="4"/>
      <c r="J3" s="4"/>
      <c r="K3" s="4"/>
      <c r="Q3" s="191"/>
      <c r="R3" s="191"/>
      <c r="S3" s="191"/>
      <c r="T3" s="191"/>
      <c r="U3" s="191"/>
      <c r="V3" s="191"/>
      <c r="W3" s="191"/>
      <c r="X3" s="191"/>
      <c r="Y3" s="191"/>
      <c r="Z3" s="191"/>
    </row>
    <row r="4" spans="1:26" ht="15.95" customHeight="1">
      <c r="A4" s="2589" t="s">
        <v>279</v>
      </c>
      <c r="B4" s="2589"/>
      <c r="C4" s="2589"/>
      <c r="D4" s="2589"/>
      <c r="E4" s="2589"/>
      <c r="F4" s="2589"/>
      <c r="G4" s="2589"/>
      <c r="H4" s="2589"/>
      <c r="I4" s="2589"/>
      <c r="J4" s="2589"/>
      <c r="K4" s="2589"/>
      <c r="L4" s="2589"/>
      <c r="M4" s="2589"/>
      <c r="N4" s="2589"/>
      <c r="O4" s="2589"/>
      <c r="Q4" s="191"/>
      <c r="R4" s="191"/>
      <c r="S4" s="191"/>
      <c r="T4" s="191"/>
      <c r="U4" s="191"/>
      <c r="V4" s="191"/>
      <c r="W4" s="191"/>
      <c r="X4" s="191"/>
      <c r="Y4" s="191"/>
      <c r="Z4" s="191"/>
    </row>
    <row r="5" spans="1:26" ht="30" customHeight="1">
      <c r="A5" s="74" t="s">
        <v>127</v>
      </c>
      <c r="B5" s="2590" t="s">
        <v>280</v>
      </c>
      <c r="C5" s="2591"/>
      <c r="D5" s="2591"/>
      <c r="E5" s="2591"/>
      <c r="F5" s="2592"/>
      <c r="G5" s="2590" t="s">
        <v>281</v>
      </c>
      <c r="H5" s="2591"/>
      <c r="I5" s="2591"/>
      <c r="J5" s="2592"/>
      <c r="K5" s="2550" t="s">
        <v>612</v>
      </c>
      <c r="L5" s="2550"/>
      <c r="M5" s="2550"/>
      <c r="N5" s="2550"/>
      <c r="O5" s="2459"/>
      <c r="Q5" s="191"/>
      <c r="R5" s="191"/>
      <c r="S5" s="191" t="s">
        <v>430</v>
      </c>
      <c r="T5" s="191"/>
      <c r="U5" s="191"/>
      <c r="V5" s="191"/>
      <c r="W5" s="191"/>
      <c r="X5" s="191"/>
      <c r="Y5" s="191"/>
      <c r="Z5" s="191"/>
    </row>
    <row r="6" spans="1:26" ht="23.1" customHeight="1">
      <c r="A6" s="75">
        <v>1</v>
      </c>
      <c r="B6" s="2593"/>
      <c r="C6" s="2594"/>
      <c r="D6" s="2594"/>
      <c r="E6" s="2594"/>
      <c r="F6" s="2595"/>
      <c r="G6" s="2596"/>
      <c r="H6" s="2597"/>
      <c r="I6" s="2597"/>
      <c r="J6" s="2598"/>
      <c r="K6" s="2569"/>
      <c r="L6" s="2599"/>
      <c r="M6" s="2599"/>
      <c r="N6" s="2599"/>
      <c r="O6" s="2600"/>
      <c r="Q6" s="191"/>
      <c r="R6" s="191"/>
      <c r="S6" s="191" t="s">
        <v>282</v>
      </c>
      <c r="T6" s="191"/>
      <c r="U6" s="191"/>
      <c r="V6" s="191"/>
      <c r="W6" s="191"/>
      <c r="X6" s="191"/>
      <c r="Y6" s="191"/>
      <c r="Z6" s="191"/>
    </row>
    <row r="7" spans="1:26" ht="23.1" customHeight="1">
      <c r="A7" s="76">
        <v>2</v>
      </c>
      <c r="B7" s="2577"/>
      <c r="C7" s="2578"/>
      <c r="D7" s="2578"/>
      <c r="E7" s="2578"/>
      <c r="F7" s="2579"/>
      <c r="G7" s="2601"/>
      <c r="H7" s="2602"/>
      <c r="I7" s="2602"/>
      <c r="J7" s="2603"/>
      <c r="K7" s="2553"/>
      <c r="L7" s="2575"/>
      <c r="M7" s="2575"/>
      <c r="N7" s="2575"/>
      <c r="O7" s="2576"/>
      <c r="Q7" s="191"/>
      <c r="R7" s="191"/>
      <c r="S7" s="191" t="s">
        <v>283</v>
      </c>
      <c r="T7" s="191"/>
      <c r="U7" s="191"/>
      <c r="V7" s="191"/>
      <c r="W7" s="191"/>
      <c r="X7" s="191"/>
      <c r="Y7" s="191"/>
      <c r="Z7" s="191"/>
    </row>
    <row r="8" spans="1:26" ht="23.1" customHeight="1">
      <c r="A8" s="77">
        <v>3</v>
      </c>
      <c r="B8" s="2577"/>
      <c r="C8" s="2578"/>
      <c r="D8" s="2578"/>
      <c r="E8" s="2578"/>
      <c r="F8" s="2579"/>
      <c r="G8" s="2601"/>
      <c r="H8" s="2602"/>
      <c r="I8" s="2602"/>
      <c r="J8" s="2603"/>
      <c r="K8" s="2553"/>
      <c r="L8" s="2575"/>
      <c r="M8" s="2575"/>
      <c r="N8" s="2575"/>
      <c r="O8" s="2576"/>
      <c r="Q8" s="191"/>
      <c r="R8" s="191"/>
      <c r="S8" s="191" t="s">
        <v>284</v>
      </c>
      <c r="T8" s="191"/>
      <c r="U8" s="191"/>
      <c r="V8" s="191"/>
      <c r="W8" s="191"/>
      <c r="X8" s="191"/>
      <c r="Y8" s="191"/>
      <c r="Z8" s="191"/>
    </row>
    <row r="9" spans="1:26" ht="23.1" customHeight="1">
      <c r="A9" s="77">
        <v>4</v>
      </c>
      <c r="B9" s="2577"/>
      <c r="C9" s="2578"/>
      <c r="D9" s="2578"/>
      <c r="E9" s="2578"/>
      <c r="F9" s="2579"/>
      <c r="G9" s="2601"/>
      <c r="H9" s="2602"/>
      <c r="I9" s="2602"/>
      <c r="J9" s="2603"/>
      <c r="K9" s="2553"/>
      <c r="L9" s="2575"/>
      <c r="M9" s="2575"/>
      <c r="N9" s="2575"/>
      <c r="O9" s="2576"/>
      <c r="Q9" s="191"/>
      <c r="R9" s="191"/>
      <c r="S9" s="191" t="s">
        <v>285</v>
      </c>
      <c r="T9" s="191"/>
      <c r="U9" s="191"/>
      <c r="V9" s="191"/>
      <c r="W9" s="191"/>
      <c r="X9" s="191"/>
      <c r="Y9" s="191"/>
      <c r="Z9" s="191"/>
    </row>
    <row r="10" spans="1:26" ht="23.1" customHeight="1" thickBot="1">
      <c r="A10" s="78">
        <v>5</v>
      </c>
      <c r="B10" s="2577"/>
      <c r="C10" s="2578"/>
      <c r="D10" s="2578"/>
      <c r="E10" s="2578"/>
      <c r="F10" s="2579"/>
      <c r="G10" s="2580"/>
      <c r="H10" s="2581"/>
      <c r="I10" s="2581"/>
      <c r="J10" s="2582"/>
      <c r="K10" s="2559"/>
      <c r="L10" s="2583"/>
      <c r="M10" s="2583"/>
      <c r="N10" s="2583"/>
      <c r="O10" s="2584"/>
      <c r="Q10" s="191"/>
      <c r="R10" s="191"/>
      <c r="S10" s="191" t="s">
        <v>421</v>
      </c>
      <c r="T10" s="191"/>
      <c r="U10" s="191"/>
      <c r="V10" s="191"/>
      <c r="W10" s="191"/>
      <c r="X10" s="191"/>
      <c r="Y10" s="191"/>
      <c r="Z10" s="191"/>
    </row>
    <row r="11" spans="1:26" ht="23.1" customHeight="1" thickBot="1">
      <c r="A11" s="364"/>
      <c r="B11" s="2521"/>
      <c r="C11" s="2521"/>
      <c r="D11" s="2521"/>
      <c r="E11" s="2521"/>
      <c r="F11" s="2521"/>
      <c r="G11" s="2585"/>
      <c r="H11" s="2585"/>
      <c r="I11" s="2585"/>
      <c r="J11" s="2585"/>
      <c r="K11" s="2586"/>
      <c r="L11" s="2586"/>
      <c r="M11" s="2586"/>
      <c r="N11" s="2586"/>
      <c r="O11" s="2586"/>
      <c r="Q11" s="191"/>
      <c r="R11" s="191"/>
      <c r="S11" s="191" t="s">
        <v>422</v>
      </c>
      <c r="T11" s="191"/>
      <c r="U11" s="191"/>
      <c r="V11" s="2587" t="str">
        <f>IF(SUM(G6:J10)=0,"",SUM(G6:J10))</f>
        <v/>
      </c>
      <c r="W11" s="2588"/>
      <c r="X11" s="363" t="s">
        <v>615</v>
      </c>
      <c r="Y11" s="191"/>
      <c r="Z11" s="191"/>
    </row>
    <row r="12" spans="1:26" ht="49.9" customHeight="1">
      <c r="A12" s="7"/>
      <c r="B12" s="10"/>
      <c r="C12" s="11"/>
      <c r="D12" s="11"/>
      <c r="E12" s="12"/>
      <c r="F12" s="12"/>
      <c r="G12" s="12"/>
      <c r="H12" s="12"/>
      <c r="I12" s="13"/>
      <c r="J12" s="13"/>
      <c r="K12" s="13"/>
      <c r="L12" s="13"/>
      <c r="M12" s="13"/>
      <c r="N12" s="13"/>
      <c r="O12" s="9"/>
      <c r="Q12" s="191"/>
      <c r="R12" s="191"/>
      <c r="S12" s="191"/>
      <c r="T12" s="191"/>
      <c r="U12" s="191"/>
      <c r="V12" s="191"/>
      <c r="W12" s="191"/>
      <c r="X12" s="191"/>
      <c r="Y12" s="191"/>
      <c r="Z12" s="191"/>
    </row>
    <row r="13" spans="1:26" ht="15.95" customHeight="1">
      <c r="A13" s="51" t="s">
        <v>286</v>
      </c>
      <c r="B13" s="5"/>
      <c r="D13" s="3"/>
      <c r="E13" s="3"/>
      <c r="F13" s="3"/>
      <c r="G13" s="7"/>
      <c r="H13" s="3"/>
      <c r="I13" s="3"/>
      <c r="J13" s="7"/>
      <c r="K13" s="3"/>
      <c r="L13" s="3"/>
      <c r="M13" s="7"/>
      <c r="N13" s="3"/>
      <c r="Q13" s="191"/>
      <c r="R13" s="191"/>
      <c r="S13" s="192"/>
      <c r="T13" s="191"/>
      <c r="U13" s="191"/>
      <c r="V13" s="191"/>
      <c r="W13" s="191"/>
      <c r="X13" s="191"/>
      <c r="Y13" s="191"/>
      <c r="Z13" s="191"/>
    </row>
    <row r="14" spans="1:26" ht="30" customHeight="1">
      <c r="A14" s="85" t="s">
        <v>127</v>
      </c>
      <c r="B14" s="2502" t="s">
        <v>136</v>
      </c>
      <c r="C14" s="2565"/>
      <c r="D14" s="2565"/>
      <c r="E14" s="2373"/>
      <c r="F14" s="2387" t="s">
        <v>287</v>
      </c>
      <c r="G14" s="2387"/>
      <c r="H14" s="2566" t="s">
        <v>288</v>
      </c>
      <c r="I14" s="2566"/>
      <c r="J14" s="2566"/>
      <c r="K14" s="2566"/>
      <c r="L14" s="2567" t="s">
        <v>289</v>
      </c>
      <c r="M14" s="2567"/>
      <c r="N14" s="2568"/>
      <c r="O14" s="84" t="s">
        <v>244</v>
      </c>
      <c r="P14" s="25"/>
      <c r="Q14" s="192"/>
      <c r="R14" s="192"/>
      <c r="S14" s="192"/>
      <c r="T14" s="191" t="s">
        <v>431</v>
      </c>
      <c r="U14" s="191"/>
      <c r="V14" s="191"/>
      <c r="W14" s="191"/>
      <c r="X14" s="191"/>
      <c r="Y14" s="191"/>
      <c r="Z14" s="191"/>
    </row>
    <row r="15" spans="1:26" ht="23.1" customHeight="1">
      <c r="A15" s="136">
        <v>1</v>
      </c>
      <c r="B15" s="2569"/>
      <c r="C15" s="2570"/>
      <c r="D15" s="2570"/>
      <c r="E15" s="2571"/>
      <c r="F15" s="997"/>
      <c r="G15" s="1371" t="s">
        <v>268</v>
      </c>
      <c r="H15" s="2572"/>
      <c r="I15" s="2572"/>
      <c r="J15" s="2572"/>
      <c r="K15" s="2572"/>
      <c r="L15" s="2573"/>
      <c r="M15" s="2573"/>
      <c r="N15" s="2574"/>
      <c r="O15" s="1000"/>
      <c r="P15" s="25"/>
      <c r="Q15" s="192"/>
      <c r="R15" s="192" t="s">
        <v>290</v>
      </c>
      <c r="S15" s="192"/>
      <c r="T15" s="192" t="s">
        <v>432</v>
      </c>
      <c r="U15" s="191"/>
      <c r="V15" s="191"/>
      <c r="W15" s="191"/>
      <c r="X15" s="191"/>
      <c r="Y15" s="191"/>
      <c r="Z15" s="191"/>
    </row>
    <row r="16" spans="1:26" ht="23.1" customHeight="1">
      <c r="A16" s="137">
        <v>2</v>
      </c>
      <c r="B16" s="2553"/>
      <c r="C16" s="2554"/>
      <c r="D16" s="2554"/>
      <c r="E16" s="2555"/>
      <c r="F16" s="998"/>
      <c r="G16" s="1372" t="s">
        <v>291</v>
      </c>
      <c r="H16" s="2556"/>
      <c r="I16" s="2556"/>
      <c r="J16" s="2556"/>
      <c r="K16" s="2556"/>
      <c r="L16" s="2557"/>
      <c r="M16" s="2557"/>
      <c r="N16" s="2558"/>
      <c r="O16" s="1001"/>
      <c r="P16" s="25"/>
      <c r="Q16" s="192"/>
      <c r="R16" s="192" t="s">
        <v>292</v>
      </c>
      <c r="S16" s="192"/>
      <c r="T16" s="192" t="s">
        <v>433</v>
      </c>
      <c r="U16" s="191"/>
      <c r="V16" s="191"/>
      <c r="W16" s="191"/>
      <c r="X16" s="191"/>
      <c r="Y16" s="191"/>
      <c r="Z16" s="191"/>
    </row>
    <row r="17" spans="1:26" ht="23.1" customHeight="1">
      <c r="A17" s="137">
        <v>3</v>
      </c>
      <c r="B17" s="2553"/>
      <c r="C17" s="2554"/>
      <c r="D17" s="2554"/>
      <c r="E17" s="2555"/>
      <c r="F17" s="998"/>
      <c r="G17" s="1372" t="s">
        <v>291</v>
      </c>
      <c r="H17" s="2556"/>
      <c r="I17" s="2556"/>
      <c r="J17" s="2556"/>
      <c r="K17" s="2556"/>
      <c r="L17" s="2557"/>
      <c r="M17" s="2557"/>
      <c r="N17" s="2558"/>
      <c r="O17" s="1001"/>
      <c r="P17" s="25"/>
      <c r="Q17" s="192"/>
      <c r="R17" s="192" t="s">
        <v>293</v>
      </c>
      <c r="S17" s="192"/>
      <c r="T17" s="192" t="s">
        <v>434</v>
      </c>
      <c r="U17" s="191"/>
      <c r="V17" s="191"/>
      <c r="W17" s="191"/>
      <c r="X17" s="191"/>
      <c r="Y17" s="191"/>
      <c r="Z17" s="191"/>
    </row>
    <row r="18" spans="1:26" ht="23.1" customHeight="1">
      <c r="A18" s="137">
        <v>4</v>
      </c>
      <c r="B18" s="2553"/>
      <c r="C18" s="2554"/>
      <c r="D18" s="2554"/>
      <c r="E18" s="2555"/>
      <c r="F18" s="998"/>
      <c r="G18" s="1372" t="s">
        <v>291</v>
      </c>
      <c r="H18" s="2556"/>
      <c r="I18" s="2556"/>
      <c r="J18" s="2556"/>
      <c r="K18" s="2556"/>
      <c r="L18" s="2557"/>
      <c r="M18" s="2557"/>
      <c r="N18" s="2558"/>
      <c r="O18" s="1001"/>
      <c r="P18" s="25"/>
      <c r="Q18" s="192"/>
      <c r="R18" s="192" t="s">
        <v>294</v>
      </c>
      <c r="S18" s="191"/>
      <c r="T18" s="192" t="s">
        <v>435</v>
      </c>
      <c r="U18" s="191"/>
      <c r="V18" s="191"/>
      <c r="W18" s="191"/>
      <c r="X18" s="191"/>
      <c r="Y18" s="191"/>
      <c r="Z18" s="191"/>
    </row>
    <row r="19" spans="1:26" ht="23.1" customHeight="1">
      <c r="A19" s="138">
        <v>5</v>
      </c>
      <c r="B19" s="2559"/>
      <c r="C19" s="2560"/>
      <c r="D19" s="2560"/>
      <c r="E19" s="2561"/>
      <c r="F19" s="999"/>
      <c r="G19" s="1373" t="s">
        <v>291</v>
      </c>
      <c r="H19" s="2562"/>
      <c r="I19" s="2562"/>
      <c r="J19" s="2562"/>
      <c r="K19" s="2562"/>
      <c r="L19" s="2563"/>
      <c r="M19" s="2563"/>
      <c r="N19" s="2564"/>
      <c r="O19" s="1002"/>
      <c r="P19" s="25"/>
      <c r="Q19" s="192"/>
      <c r="R19" s="192"/>
      <c r="S19" s="191"/>
      <c r="T19" s="192" t="s">
        <v>436</v>
      </c>
      <c r="U19" s="191"/>
      <c r="V19" s="191"/>
      <c r="W19" s="191"/>
      <c r="X19" s="191"/>
      <c r="Y19" s="191"/>
      <c r="Z19" s="191"/>
    </row>
    <row r="20" spans="1:26" ht="70.150000000000006" customHeight="1">
      <c r="Q20" s="191"/>
      <c r="R20" s="191"/>
      <c r="S20" s="191"/>
      <c r="T20" s="191" t="s">
        <v>437</v>
      </c>
      <c r="U20" s="191"/>
      <c r="V20" s="191"/>
      <c r="W20" s="191"/>
      <c r="X20" s="191"/>
      <c r="Y20" s="191"/>
      <c r="Z20" s="191"/>
    </row>
    <row r="21" spans="1:26" ht="15.95" customHeight="1">
      <c r="A21" s="51" t="s">
        <v>295</v>
      </c>
      <c r="B21" s="16"/>
      <c r="C21" s="58"/>
      <c r="D21" s="58"/>
      <c r="E21" s="58"/>
      <c r="F21" s="58"/>
      <c r="G21" s="58"/>
      <c r="Q21" s="191"/>
      <c r="R21" s="191"/>
      <c r="S21" s="191"/>
      <c r="T21" s="191" t="s">
        <v>438</v>
      </c>
      <c r="U21" s="191"/>
      <c r="V21" s="191"/>
      <c r="W21" s="191"/>
      <c r="X21" s="191"/>
      <c r="Y21" s="191"/>
      <c r="Z21" s="191"/>
    </row>
    <row r="22" spans="1:26" ht="33.950000000000003" customHeight="1">
      <c r="A22" s="2458" t="s">
        <v>296</v>
      </c>
      <c r="B22" s="2550"/>
      <c r="C22" s="2459"/>
      <c r="D22" s="2550" t="s">
        <v>297</v>
      </c>
      <c r="E22" s="2550"/>
      <c r="F22" s="2550"/>
      <c r="G22" s="2551" t="s">
        <v>298</v>
      </c>
      <c r="H22" s="2550"/>
      <c r="I22" s="2552"/>
      <c r="J22" s="2550" t="s">
        <v>299</v>
      </c>
      <c r="K22" s="2550"/>
      <c r="L22" s="2459"/>
      <c r="M22" s="2550" t="s">
        <v>125</v>
      </c>
      <c r="N22" s="2550"/>
      <c r="O22" s="2459"/>
      <c r="Q22" s="191"/>
      <c r="R22" s="191"/>
      <c r="S22" s="191"/>
      <c r="T22" s="191" t="s">
        <v>439</v>
      </c>
      <c r="U22" s="191"/>
      <c r="V22" s="191"/>
      <c r="W22" s="191"/>
      <c r="X22" s="191"/>
      <c r="Y22" s="191"/>
      <c r="Z22" s="191"/>
    </row>
    <row r="23" spans="1:26" ht="27.95" customHeight="1">
      <c r="A23" s="2529" t="s">
        <v>300</v>
      </c>
      <c r="B23" s="2530"/>
      <c r="C23" s="2531"/>
      <c r="D23" s="2532"/>
      <c r="E23" s="2532"/>
      <c r="F23" s="2532"/>
      <c r="G23" s="2533"/>
      <c r="H23" s="2532"/>
      <c r="I23" s="2534"/>
      <c r="J23" s="2535"/>
      <c r="K23" s="2535"/>
      <c r="L23" s="2536"/>
      <c r="M23" s="2537" t="str">
        <f>IF(OR(D23="", G23="", J23=""),"",SUM(D23:L23))</f>
        <v/>
      </c>
      <c r="N23" s="2538"/>
      <c r="O23" s="2539"/>
      <c r="Q23" s="191"/>
      <c r="R23" s="191"/>
      <c r="S23" s="191"/>
      <c r="T23" s="191"/>
      <c r="U23" s="191"/>
      <c r="V23" s="191"/>
      <c r="W23" s="191"/>
      <c r="X23" s="191"/>
      <c r="Y23" s="191"/>
      <c r="Z23" s="191"/>
    </row>
    <row r="24" spans="1:26" ht="27.95" customHeight="1">
      <c r="A24" s="2540" t="s">
        <v>301</v>
      </c>
      <c r="B24" s="2541"/>
      <c r="C24" s="2542"/>
      <c r="D24" s="2543"/>
      <c r="E24" s="2543"/>
      <c r="F24" s="2543"/>
      <c r="G24" s="2544"/>
      <c r="H24" s="2543"/>
      <c r="I24" s="2545"/>
      <c r="J24" s="2546"/>
      <c r="K24" s="2546"/>
      <c r="L24" s="2547"/>
      <c r="M24" s="2548" t="str">
        <f>IF(OR(D24="", G24="", J24=""),"",SUM(D24:L24))</f>
        <v/>
      </c>
      <c r="N24" s="2378"/>
      <c r="O24" s="2549"/>
      <c r="Q24" s="191"/>
      <c r="R24" s="191"/>
      <c r="S24" s="191"/>
      <c r="T24" s="191"/>
      <c r="U24" s="191"/>
      <c r="V24" s="191"/>
      <c r="W24" s="191"/>
      <c r="X24" s="191"/>
      <c r="Y24" s="191"/>
      <c r="Z24" s="191"/>
    </row>
    <row r="25" spans="1:26" ht="9.9499999999999993" customHeight="1">
      <c r="A25" s="121"/>
      <c r="B25" s="121"/>
      <c r="C25" s="121"/>
      <c r="D25" s="5"/>
      <c r="E25" s="5"/>
      <c r="F25" s="1469"/>
      <c r="G25" s="1469"/>
      <c r="H25" s="1469"/>
      <c r="I25" s="1469"/>
      <c r="J25" s="1469"/>
      <c r="K25" s="1469"/>
      <c r="L25" s="1469"/>
      <c r="M25" s="1469"/>
      <c r="N25" s="5"/>
      <c r="O25" s="5"/>
      <c r="Q25" s="191"/>
      <c r="R25" s="191"/>
      <c r="S25" s="191"/>
      <c r="T25" s="191"/>
      <c r="U25" s="191"/>
      <c r="V25" s="191"/>
      <c r="W25" s="191"/>
      <c r="X25" s="191"/>
      <c r="Y25" s="191"/>
      <c r="Z25" s="191"/>
    </row>
    <row r="26" spans="1:26" ht="21" customHeight="1">
      <c r="A26" s="191"/>
      <c r="B26" s="191"/>
      <c r="C26" s="191"/>
      <c r="D26" s="191"/>
      <c r="E26" s="191"/>
      <c r="F26" s="191"/>
      <c r="G26" s="191"/>
      <c r="H26" s="191"/>
      <c r="I26" s="191"/>
      <c r="J26" s="191"/>
      <c r="K26" s="191"/>
      <c r="L26" s="191"/>
      <c r="M26" s="191"/>
      <c r="N26" s="191"/>
      <c r="O26" s="194"/>
      <c r="P26" s="191"/>
      <c r="Q26" s="191"/>
      <c r="R26" s="191"/>
      <c r="S26" s="191"/>
      <c r="T26" s="191"/>
      <c r="U26" s="191"/>
      <c r="V26" s="191"/>
      <c r="W26" s="191"/>
      <c r="X26" s="191"/>
      <c r="Y26" s="191"/>
      <c r="Z26" s="191"/>
    </row>
    <row r="27" spans="1:26" ht="20.100000000000001" customHeight="1">
      <c r="A27" s="19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row>
    <row r="28" spans="1:26" ht="20.100000000000001" customHeight="1">
      <c r="A28" s="19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row>
    <row r="29" spans="1:26" ht="20.100000000000001" customHeight="1">
      <c r="A29" s="19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row>
    <row r="30" spans="1:26" ht="12.75" customHeight="1">
      <c r="A30" s="19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row>
    <row r="31" spans="1:26">
      <c r="A31" s="191"/>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row>
    <row r="32" spans="1:26">
      <c r="A32" s="191"/>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row>
    <row r="33" spans="1:26">
      <c r="A33" s="191"/>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row>
    <row r="34" spans="1:26">
      <c r="A34" s="191"/>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row>
    <row r="35" spans="1:26">
      <c r="A35" s="191"/>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row>
    <row r="36" spans="1:26">
      <c r="A36" s="191"/>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row>
    <row r="37" spans="1:26">
      <c r="A37" s="191"/>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row>
    <row r="38" spans="1:26" ht="12.75" customHeight="1">
      <c r="A38" s="191"/>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row>
    <row r="39" spans="1:26">
      <c r="A39" s="191"/>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row>
    <row r="40" spans="1:26">
      <c r="A40" s="191"/>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row>
    <row r="41" spans="1:26">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row>
    <row r="42" spans="1:26">
      <c r="A42" s="191"/>
      <c r="B42" s="191"/>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row>
    <row r="43" spans="1:26">
      <c r="A43" s="191"/>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row>
    <row r="44" spans="1:26">
      <c r="A44" s="191"/>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row>
    <row r="45" spans="1:26">
      <c r="A45" s="191"/>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row>
    <row r="46" spans="1:26">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row>
    <row r="47" spans="1:26">
      <c r="A47" s="191"/>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1"/>
      <c r="Z47" s="191"/>
    </row>
    <row r="48" spans="1:26">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row>
    <row r="49" spans="1:26">
      <c r="A49" s="191"/>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row>
    <row r="50" spans="1:26">
      <c r="A50" s="191"/>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row>
  </sheetData>
  <sheetProtection algorithmName="SHA-512" hashValue="6mUf11HV03WfB9lROnYGn18yAiXmwDIlpi0E3GJlfmABj7EaGKb/DrhUnxVDZ9DiYyVKcec5TQMTpOMZWWUUGw==" saltValue="6BVpe14fQAomKCuNrw07NA==" spinCount="100000" sheet="1" formatCells="0"/>
  <mergeCells count="57">
    <mergeCell ref="V11:W11"/>
    <mergeCell ref="A4:O4"/>
    <mergeCell ref="B5:F5"/>
    <mergeCell ref="G5:J5"/>
    <mergeCell ref="K5:O5"/>
    <mergeCell ref="B6:F6"/>
    <mergeCell ref="G6:J6"/>
    <mergeCell ref="K6:O6"/>
    <mergeCell ref="B7:F7"/>
    <mergeCell ref="G7:J7"/>
    <mergeCell ref="K7:O7"/>
    <mergeCell ref="B8:F8"/>
    <mergeCell ref="G8:J8"/>
    <mergeCell ref="K8:O8"/>
    <mergeCell ref="B9:F9"/>
    <mergeCell ref="G9:J9"/>
    <mergeCell ref="K9:O9"/>
    <mergeCell ref="B10:F10"/>
    <mergeCell ref="G10:J10"/>
    <mergeCell ref="K10:O10"/>
    <mergeCell ref="B11:F11"/>
    <mergeCell ref="G11:J11"/>
    <mergeCell ref="K11:O11"/>
    <mergeCell ref="B14:E14"/>
    <mergeCell ref="F14:G14"/>
    <mergeCell ref="H14:K14"/>
    <mergeCell ref="L14:N14"/>
    <mergeCell ref="B15:E15"/>
    <mergeCell ref="H15:K15"/>
    <mergeCell ref="L15:N15"/>
    <mergeCell ref="B16:E16"/>
    <mergeCell ref="H16:K16"/>
    <mergeCell ref="L16:N16"/>
    <mergeCell ref="B17:E17"/>
    <mergeCell ref="H17:K17"/>
    <mergeCell ref="L17:N17"/>
    <mergeCell ref="B18:E18"/>
    <mergeCell ref="H18:K18"/>
    <mergeCell ref="L18:N18"/>
    <mergeCell ref="B19:E19"/>
    <mergeCell ref="H19:K19"/>
    <mergeCell ref="L19:N19"/>
    <mergeCell ref="A22:C22"/>
    <mergeCell ref="D22:F22"/>
    <mergeCell ref="G22:I22"/>
    <mergeCell ref="J22:L22"/>
    <mergeCell ref="M22:O22"/>
    <mergeCell ref="A24:C24"/>
    <mergeCell ref="D24:F24"/>
    <mergeCell ref="G24:I24"/>
    <mergeCell ref="J24:L24"/>
    <mergeCell ref="M24:O24"/>
    <mergeCell ref="A23:C23"/>
    <mergeCell ref="D23:F23"/>
    <mergeCell ref="G23:I23"/>
    <mergeCell ref="J23:L23"/>
    <mergeCell ref="M23:O23"/>
  </mergeCells>
  <phoneticPr fontId="9"/>
  <dataValidations count="4">
    <dataValidation type="list" allowBlank="1" showInputMessage="1" sqref="O15:O19">
      <formula1>$R$15:$R$18</formula1>
    </dataValidation>
    <dataValidation type="whole" operator="greaterThanOrEqual" allowBlank="1" showErrorMessage="1" error="西暦で入力して下さい。" sqref="F15:F19">
      <formula1>0</formula1>
    </dataValidation>
    <dataValidation type="list" allowBlank="1" showInputMessage="1" sqref="B6:F10">
      <formula1>$S$6:$S$12</formula1>
    </dataValidation>
    <dataValidation type="list" errorStyle="information" allowBlank="1" showInputMessage="1" prompt="選択して下さい。_x000a_ただし、その他選択時には（）内に具体的項目記載" sqref="B15:E19">
      <formula1>$T$15:$T$22</formula1>
    </dataValidation>
  </dataValidations>
  <printOptions horizontalCentered="1"/>
  <pageMargins left="0.59055118110236227" right="0.28999999999999998" top="0.39370078740157483" bottom="0.59055118110236227" header="0.31496062992125984" footer="0.23622047244094491"/>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AB9B4B77-99F1-4433-8E8F-822E79E282CF}">
            <xm:f>はじめに!$B$35&lt;&gt;"報告書"</xm:f>
            <x14:dxf>
              <fill>
                <patternFill>
                  <bgColor theme="0" tint="-0.14996795556505021"/>
                </patternFill>
              </fill>
            </x14:dxf>
          </x14:cfRule>
          <xm:sqref>B6:O10 B15:F19 H15:O19 D23:L24</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1:Z152"/>
  <sheetViews>
    <sheetView showGridLines="0" workbookViewId="0">
      <selection activeCell="J9" sqref="J6:O9"/>
    </sheetView>
  </sheetViews>
  <sheetFormatPr defaultColWidth="9" defaultRowHeight="12"/>
  <cols>
    <col min="1" max="1" width="2.875" style="2" customWidth="1"/>
    <col min="2" max="3" width="3.875" style="15" customWidth="1"/>
    <col min="4" max="4" width="3.625" style="15" customWidth="1"/>
    <col min="5" max="5" width="6.125" style="2" customWidth="1"/>
    <col min="6" max="6" width="32.625" style="2" customWidth="1"/>
    <col min="7" max="7" width="9.625" style="2" customWidth="1"/>
    <col min="8" max="8" width="3.625" style="91" customWidth="1"/>
    <col min="9" max="9" width="9.625" style="91" customWidth="1"/>
    <col min="10" max="10" width="3.625" style="91" customWidth="1"/>
    <col min="11" max="11" width="9.625" style="91" customWidth="1"/>
    <col min="12" max="12" width="13.625" style="5" customWidth="1"/>
    <col min="13" max="13" width="1.625" style="25" customWidth="1"/>
    <col min="14" max="16" width="9" style="2" hidden="1" customWidth="1"/>
    <col min="17" max="20" width="9" style="5" hidden="1" customWidth="1"/>
    <col min="21" max="25" width="9" style="2" hidden="1" customWidth="1"/>
    <col min="26" max="16384" width="9" style="2"/>
  </cols>
  <sheetData>
    <row r="1" spans="1:26" ht="12" customHeight="1">
      <c r="A1" s="1" t="s">
        <v>302</v>
      </c>
      <c r="M1" s="2696"/>
      <c r="N1" s="1297" t="s">
        <v>6446</v>
      </c>
      <c r="O1" s="1297"/>
      <c r="P1" s="1297"/>
      <c r="Q1" s="1360"/>
      <c r="R1" s="1360"/>
      <c r="S1" s="1360"/>
      <c r="T1" s="1360"/>
      <c r="U1" s="1297"/>
      <c r="V1" s="1297"/>
      <c r="W1" s="1297"/>
      <c r="X1" s="1297"/>
      <c r="Y1" s="1297"/>
      <c r="Z1" s="191"/>
    </row>
    <row r="2" spans="1:26" ht="12" customHeight="1">
      <c r="A2" s="2" t="s">
        <v>119</v>
      </c>
      <c r="B2" s="4"/>
      <c r="C2" s="4"/>
      <c r="D2" s="4"/>
      <c r="E2" s="4"/>
      <c r="F2" s="4"/>
      <c r="G2" s="4"/>
      <c r="M2" s="2696"/>
      <c r="N2" s="191"/>
      <c r="O2" s="191"/>
      <c r="P2" s="191"/>
      <c r="Q2" s="193"/>
      <c r="R2" s="193"/>
      <c r="S2" s="193"/>
      <c r="T2" s="193"/>
      <c r="U2" s="191"/>
      <c r="V2" s="191"/>
      <c r="W2" s="191"/>
      <c r="X2" s="191"/>
      <c r="Y2" s="191"/>
      <c r="Z2" s="191"/>
    </row>
    <row r="3" spans="1:26" s="6" customFormat="1" ht="12.75" customHeight="1" thickBot="1">
      <c r="A3" s="51" t="s">
        <v>303</v>
      </c>
      <c r="B3" s="92"/>
      <c r="C3" s="92"/>
      <c r="D3" s="92"/>
      <c r="E3" s="16"/>
      <c r="F3" s="16"/>
      <c r="G3" s="16"/>
      <c r="H3" s="378"/>
      <c r="I3" s="378"/>
      <c r="J3" s="379"/>
      <c r="K3" s="93"/>
      <c r="L3" s="114"/>
      <c r="M3" s="2696"/>
      <c r="N3" s="174"/>
      <c r="O3" s="174"/>
      <c r="P3" s="174"/>
      <c r="Q3" s="181"/>
      <c r="R3" s="181"/>
      <c r="S3" s="181"/>
      <c r="T3" s="181"/>
      <c r="U3" s="174"/>
      <c r="V3" s="174"/>
      <c r="W3" s="174"/>
      <c r="X3" s="174"/>
      <c r="Y3" s="174"/>
      <c r="Z3" s="174"/>
    </row>
    <row r="4" spans="1:26" s="6" customFormat="1" ht="15.2" customHeight="1">
      <c r="A4" s="2650" t="s">
        <v>184</v>
      </c>
      <c r="B4" s="2651"/>
      <c r="C4" s="2651"/>
      <c r="D4" s="2651"/>
      <c r="E4" s="2652"/>
      <c r="F4" s="2687" t="s">
        <v>304</v>
      </c>
      <c r="G4" s="2687" t="s">
        <v>305</v>
      </c>
      <c r="H4" s="2656" t="s">
        <v>186</v>
      </c>
      <c r="I4" s="2657"/>
      <c r="J4" s="2657"/>
      <c r="K4" s="2658"/>
      <c r="L4" s="2697" t="s">
        <v>141</v>
      </c>
      <c r="M4" s="2696"/>
      <c r="N4" s="195"/>
      <c r="O4" s="196"/>
      <c r="P4" s="174"/>
      <c r="Q4" s="181"/>
      <c r="R4" s="181"/>
      <c r="S4" s="181"/>
      <c r="T4" s="181"/>
      <c r="U4" s="174"/>
      <c r="V4" s="174"/>
      <c r="W4" s="174"/>
      <c r="X4" s="174"/>
      <c r="Y4" s="174"/>
      <c r="Z4" s="174"/>
    </row>
    <row r="5" spans="1:26" s="6" customFormat="1" ht="23.25" customHeight="1" thickBot="1">
      <c r="A5" s="2653"/>
      <c r="B5" s="2654"/>
      <c r="C5" s="2654"/>
      <c r="D5" s="2654"/>
      <c r="E5" s="2655"/>
      <c r="F5" s="2688"/>
      <c r="G5" s="2688"/>
      <c r="H5" s="2661" t="s">
        <v>307</v>
      </c>
      <c r="I5" s="2662"/>
      <c r="J5" s="2699" t="s">
        <v>308</v>
      </c>
      <c r="K5" s="2700"/>
      <c r="L5" s="2698"/>
      <c r="M5" s="2696"/>
      <c r="N5" s="197"/>
      <c r="O5" s="197"/>
      <c r="P5" s="180"/>
      <c r="Q5" s="181"/>
      <c r="R5" s="181"/>
      <c r="S5" s="181"/>
      <c r="T5" s="181"/>
      <c r="U5" s="174"/>
      <c r="V5" s="174"/>
      <c r="W5" s="174"/>
      <c r="X5" s="174"/>
      <c r="Y5" s="174"/>
      <c r="Z5" s="174"/>
    </row>
    <row r="6" spans="1:26" s="6" customFormat="1" ht="21.95" customHeight="1">
      <c r="A6" s="2604">
        <v>1</v>
      </c>
      <c r="B6" s="2607" t="s">
        <v>135</v>
      </c>
      <c r="C6" s="2607"/>
      <c r="D6" s="2607"/>
      <c r="E6" s="2608"/>
      <c r="F6" s="2704" t="s">
        <v>309</v>
      </c>
      <c r="G6" s="2707"/>
      <c r="H6" s="380"/>
      <c r="I6" s="398" t="s">
        <v>310</v>
      </c>
      <c r="J6" s="381"/>
      <c r="K6" s="382" t="s">
        <v>130</v>
      </c>
      <c r="L6" s="2614"/>
      <c r="M6" s="25"/>
      <c r="N6" s="197"/>
      <c r="O6" s="197"/>
      <c r="P6" s="180"/>
      <c r="Q6" s="181"/>
      <c r="R6" s="181"/>
      <c r="S6" s="181"/>
      <c r="T6" s="181"/>
      <c r="U6" s="174"/>
      <c r="V6" s="174"/>
      <c r="W6" s="174"/>
      <c r="X6" s="174"/>
      <c r="Y6" s="174"/>
      <c r="Z6" s="174"/>
    </row>
    <row r="7" spans="1:26" s="6" customFormat="1" ht="21.95" customHeight="1">
      <c r="A7" s="2605"/>
      <c r="B7" s="2609"/>
      <c r="C7" s="2609"/>
      <c r="D7" s="2609"/>
      <c r="E7" s="2610"/>
      <c r="F7" s="2705"/>
      <c r="G7" s="2708"/>
      <c r="H7" s="380"/>
      <c r="I7" s="377" t="s">
        <v>311</v>
      </c>
      <c r="J7" s="381"/>
      <c r="K7" s="382" t="s">
        <v>312</v>
      </c>
      <c r="L7" s="2614"/>
      <c r="M7" s="25"/>
      <c r="N7" s="197"/>
      <c r="O7" s="197"/>
      <c r="P7" s="180"/>
      <c r="Q7" s="181"/>
      <c r="R7" s="181"/>
      <c r="S7" s="181"/>
      <c r="T7" s="181"/>
      <c r="U7" s="174"/>
      <c r="V7" s="174"/>
      <c r="W7" s="174"/>
      <c r="X7" s="174"/>
      <c r="Y7" s="174"/>
      <c r="Z7" s="174"/>
    </row>
    <row r="8" spans="1:26" s="6" customFormat="1" ht="21.95" customHeight="1">
      <c r="A8" s="2605"/>
      <c r="B8" s="2609"/>
      <c r="C8" s="2609"/>
      <c r="D8" s="2609"/>
      <c r="E8" s="2610"/>
      <c r="F8" s="2705"/>
      <c r="G8" s="2708"/>
      <c r="H8" s="380"/>
      <c r="I8" s="377" t="s">
        <v>313</v>
      </c>
      <c r="J8" s="381"/>
      <c r="K8" s="382" t="s">
        <v>178</v>
      </c>
      <c r="L8" s="2614"/>
      <c r="M8" s="25"/>
      <c r="N8" s="197"/>
      <c r="O8" s="197"/>
      <c r="P8" s="180"/>
      <c r="Q8" s="181"/>
      <c r="R8" s="181"/>
      <c r="S8" s="181"/>
      <c r="T8" s="181"/>
      <c r="U8" s="174"/>
      <c r="V8" s="174"/>
      <c r="W8" s="174"/>
      <c r="X8" s="174"/>
      <c r="Y8" s="174"/>
      <c r="Z8" s="174"/>
    </row>
    <row r="9" spans="1:26" s="6" customFormat="1" ht="21.95" customHeight="1">
      <c r="A9" s="2606"/>
      <c r="B9" s="2611"/>
      <c r="C9" s="2611"/>
      <c r="D9" s="2611"/>
      <c r="E9" s="2612"/>
      <c r="F9" s="2706"/>
      <c r="G9" s="2709"/>
      <c r="H9" s="383"/>
      <c r="I9" s="365" t="s">
        <v>179</v>
      </c>
      <c r="J9" s="384"/>
      <c r="K9" s="366" t="s">
        <v>179</v>
      </c>
      <c r="L9" s="2615"/>
      <c r="M9" s="396"/>
      <c r="N9" s="197"/>
      <c r="O9" s="197"/>
      <c r="P9" s="180"/>
      <c r="Q9" s="199"/>
      <c r="R9" s="199"/>
      <c r="S9" s="181" t="str">
        <f>IFERROR(CHOOSE(Q9,I6,I7,I8,I9),"")</f>
        <v/>
      </c>
      <c r="T9" s="181" t="str">
        <f>IFERROR(CHOOSE(R9,K6,K7,K8,K9),"")</f>
        <v/>
      </c>
      <c r="U9" s="174"/>
      <c r="V9" s="174"/>
      <c r="W9" s="174"/>
      <c r="X9" s="174"/>
      <c r="Y9" s="174"/>
      <c r="Z9" s="174"/>
    </row>
    <row r="10" spans="1:26" s="6" customFormat="1" ht="21.95" customHeight="1">
      <c r="A10" s="2640">
        <v>2</v>
      </c>
      <c r="B10" s="2667" t="s">
        <v>315</v>
      </c>
      <c r="C10" s="2667"/>
      <c r="D10" s="2667"/>
      <c r="E10" s="2668"/>
      <c r="F10" s="2685" t="s">
        <v>316</v>
      </c>
      <c r="G10" s="2710"/>
      <c r="H10" s="380"/>
      <c r="I10" s="377" t="s">
        <v>306</v>
      </c>
      <c r="J10" s="381"/>
      <c r="K10" s="382" t="s">
        <v>130</v>
      </c>
      <c r="L10" s="2677"/>
      <c r="M10" s="396"/>
      <c r="N10" s="197"/>
      <c r="O10" s="197"/>
      <c r="P10" s="180"/>
      <c r="Q10" s="199"/>
      <c r="R10" s="199"/>
      <c r="S10" s="181"/>
      <c r="T10" s="181"/>
      <c r="U10" s="174"/>
      <c r="V10" s="174"/>
      <c r="W10" s="174"/>
      <c r="X10" s="174"/>
      <c r="Y10" s="174"/>
      <c r="Z10" s="174"/>
    </row>
    <row r="11" spans="1:26" s="6" customFormat="1" ht="21.95" customHeight="1">
      <c r="A11" s="2641"/>
      <c r="B11" s="2670"/>
      <c r="C11" s="2670"/>
      <c r="D11" s="2670"/>
      <c r="E11" s="2671"/>
      <c r="F11" s="2675"/>
      <c r="G11" s="2708"/>
      <c r="H11" s="380"/>
      <c r="I11" s="377" t="s">
        <v>317</v>
      </c>
      <c r="J11" s="381"/>
      <c r="K11" s="382" t="s">
        <v>312</v>
      </c>
      <c r="L11" s="2677"/>
      <c r="M11" s="396"/>
      <c r="N11" s="197"/>
      <c r="O11" s="197"/>
      <c r="P11" s="180"/>
      <c r="Q11" s="199"/>
      <c r="R11" s="199"/>
      <c r="S11" s="181"/>
      <c r="T11" s="181"/>
      <c r="U11" s="174"/>
      <c r="V11" s="174"/>
      <c r="W11" s="174"/>
      <c r="X11" s="174"/>
      <c r="Y11" s="174"/>
      <c r="Z11" s="174"/>
    </row>
    <row r="12" spans="1:26" s="6" customFormat="1" ht="21.95" customHeight="1">
      <c r="A12" s="2641"/>
      <c r="B12" s="2670"/>
      <c r="C12" s="2670"/>
      <c r="D12" s="2670"/>
      <c r="E12" s="2671"/>
      <c r="F12" s="2675"/>
      <c r="G12" s="2708"/>
      <c r="H12" s="380"/>
      <c r="I12" s="377" t="s">
        <v>314</v>
      </c>
      <c r="J12" s="381"/>
      <c r="K12" s="382" t="s">
        <v>178</v>
      </c>
      <c r="L12" s="2677"/>
      <c r="M12" s="396"/>
      <c r="N12" s="197"/>
      <c r="O12" s="197"/>
      <c r="P12" s="180"/>
      <c r="Q12" s="199"/>
      <c r="R12" s="199"/>
      <c r="S12" s="181"/>
      <c r="T12" s="181"/>
      <c r="U12" s="174"/>
      <c r="V12" s="174"/>
      <c r="W12" s="174"/>
      <c r="X12" s="174"/>
      <c r="Y12" s="174"/>
      <c r="Z12" s="174"/>
    </row>
    <row r="13" spans="1:26" s="16" customFormat="1" ht="21.95" customHeight="1">
      <c r="A13" s="2647"/>
      <c r="B13" s="2690"/>
      <c r="C13" s="2690"/>
      <c r="D13" s="2690"/>
      <c r="E13" s="2691"/>
      <c r="F13" s="2684"/>
      <c r="G13" s="2709"/>
      <c r="H13" s="383"/>
      <c r="I13" s="365" t="s">
        <v>179</v>
      </c>
      <c r="J13" s="384"/>
      <c r="K13" s="366" t="s">
        <v>179</v>
      </c>
      <c r="L13" s="2686"/>
      <c r="M13" s="1470"/>
      <c r="N13" s="197"/>
      <c r="O13" s="197"/>
      <c r="P13" s="179"/>
      <c r="Q13" s="199"/>
      <c r="R13" s="199"/>
      <c r="S13" s="181" t="str">
        <f>IFERROR(CHOOSE(Q13,I10,I11,I12,I13),"")</f>
        <v/>
      </c>
      <c r="T13" s="181" t="str">
        <f>IFERROR(CHOOSE(R13,K10,K11,K12,K13),"")</f>
        <v/>
      </c>
      <c r="U13" s="179"/>
      <c r="V13" s="179"/>
      <c r="W13" s="179"/>
      <c r="X13" s="179"/>
      <c r="Y13" s="179"/>
      <c r="Z13" s="179"/>
    </row>
    <row r="14" spans="1:26" s="16" customFormat="1" ht="21.95" customHeight="1">
      <c r="A14" s="2640">
        <v>3</v>
      </c>
      <c r="B14" s="2667" t="s">
        <v>318</v>
      </c>
      <c r="C14" s="2667"/>
      <c r="D14" s="2667"/>
      <c r="E14" s="2668"/>
      <c r="F14" s="2685" t="s">
        <v>319</v>
      </c>
      <c r="G14" s="2685" t="s">
        <v>320</v>
      </c>
      <c r="H14" s="380"/>
      <c r="I14" s="377" t="s">
        <v>306</v>
      </c>
      <c r="J14" s="381"/>
      <c r="K14" s="382" t="s">
        <v>130</v>
      </c>
      <c r="L14" s="2677"/>
      <c r="M14" s="1470"/>
      <c r="N14" s="197"/>
      <c r="O14" s="197"/>
      <c r="P14" s="179"/>
      <c r="Q14" s="199"/>
      <c r="R14" s="199"/>
      <c r="S14" s="181"/>
      <c r="T14" s="181"/>
      <c r="U14" s="179"/>
      <c r="V14" s="179"/>
      <c r="W14" s="179"/>
      <c r="X14" s="179"/>
      <c r="Y14" s="179"/>
      <c r="Z14" s="179"/>
    </row>
    <row r="15" spans="1:26" s="16" customFormat="1" ht="21.95" customHeight="1">
      <c r="A15" s="2641"/>
      <c r="B15" s="2670"/>
      <c r="C15" s="2670"/>
      <c r="D15" s="2670"/>
      <c r="E15" s="2671"/>
      <c r="F15" s="2675"/>
      <c r="G15" s="2675"/>
      <c r="H15" s="380"/>
      <c r="I15" s="377" t="s">
        <v>317</v>
      </c>
      <c r="J15" s="381"/>
      <c r="K15" s="382" t="s">
        <v>312</v>
      </c>
      <c r="L15" s="2677"/>
      <c r="M15" s="1470"/>
      <c r="N15" s="197"/>
      <c r="O15" s="197"/>
      <c r="P15" s="179"/>
      <c r="Q15" s="199"/>
      <c r="R15" s="199"/>
      <c r="S15" s="181"/>
      <c r="T15" s="181"/>
      <c r="U15" s="179"/>
      <c r="V15" s="179"/>
      <c r="W15" s="179"/>
      <c r="X15" s="179"/>
      <c r="Y15" s="179"/>
      <c r="Z15" s="179"/>
    </row>
    <row r="16" spans="1:26" s="16" customFormat="1" ht="21.95" customHeight="1">
      <c r="A16" s="2641"/>
      <c r="B16" s="2670"/>
      <c r="C16" s="2670"/>
      <c r="D16" s="2670"/>
      <c r="E16" s="2671"/>
      <c r="F16" s="2675"/>
      <c r="G16" s="2675"/>
      <c r="H16" s="380"/>
      <c r="I16" s="377" t="s">
        <v>314</v>
      </c>
      <c r="J16" s="381"/>
      <c r="K16" s="382" t="s">
        <v>178</v>
      </c>
      <c r="L16" s="2677"/>
      <c r="M16" s="1470"/>
      <c r="N16" s="197"/>
      <c r="O16" s="197"/>
      <c r="P16" s="179"/>
      <c r="Q16" s="199"/>
      <c r="R16" s="199"/>
      <c r="S16" s="181"/>
      <c r="T16" s="181"/>
      <c r="U16" s="179"/>
      <c r="V16" s="179"/>
      <c r="W16" s="179"/>
      <c r="X16" s="179"/>
      <c r="Y16" s="179"/>
      <c r="Z16" s="179"/>
    </row>
    <row r="17" spans="1:26" s="16" customFormat="1" ht="21.95" customHeight="1">
      <c r="A17" s="2647"/>
      <c r="B17" s="2690"/>
      <c r="C17" s="2690"/>
      <c r="D17" s="2690"/>
      <c r="E17" s="2691"/>
      <c r="F17" s="2684"/>
      <c r="G17" s="2684"/>
      <c r="H17" s="383"/>
      <c r="I17" s="365" t="s">
        <v>179</v>
      </c>
      <c r="J17" s="384"/>
      <c r="K17" s="366" t="s">
        <v>179</v>
      </c>
      <c r="L17" s="2686"/>
      <c r="M17" s="396"/>
      <c r="N17" s="179"/>
      <c r="O17" s="179"/>
      <c r="P17" s="179"/>
      <c r="Q17" s="199"/>
      <c r="R17" s="199"/>
      <c r="S17" s="181" t="str">
        <f>IFERROR(CHOOSE(Q17,I14,I15,I16,I17),"")</f>
        <v/>
      </c>
      <c r="T17" s="181" t="str">
        <f>IFERROR(CHOOSE(R17,K14,K15,K16,K17),"")</f>
        <v/>
      </c>
      <c r="U17" s="179"/>
      <c r="V17" s="179"/>
      <c r="W17" s="179"/>
      <c r="X17" s="179"/>
      <c r="Y17" s="179"/>
      <c r="Z17" s="179"/>
    </row>
    <row r="18" spans="1:26" s="16" customFormat="1" ht="21.95" customHeight="1">
      <c r="A18" s="2664">
        <v>4</v>
      </c>
      <c r="B18" s="2667" t="s">
        <v>321</v>
      </c>
      <c r="C18" s="2667"/>
      <c r="D18" s="2667"/>
      <c r="E18" s="2668"/>
      <c r="F18" s="2685" t="s">
        <v>322</v>
      </c>
      <c r="G18" s="2685" t="s">
        <v>323</v>
      </c>
      <c r="H18" s="380"/>
      <c r="I18" s="377" t="s">
        <v>306</v>
      </c>
      <c r="J18" s="381"/>
      <c r="K18" s="382" t="s">
        <v>130</v>
      </c>
      <c r="L18" s="2677"/>
      <c r="M18" s="396"/>
      <c r="N18" s="179"/>
      <c r="O18" s="179"/>
      <c r="P18" s="179"/>
      <c r="Q18" s="199"/>
      <c r="R18" s="199"/>
      <c r="S18" s="181"/>
      <c r="T18" s="181"/>
      <c r="U18" s="179"/>
      <c r="V18" s="179"/>
      <c r="W18" s="179"/>
      <c r="X18" s="179"/>
      <c r="Y18" s="179"/>
      <c r="Z18" s="179"/>
    </row>
    <row r="19" spans="1:26" s="16" customFormat="1" ht="21.95" customHeight="1">
      <c r="A19" s="2605"/>
      <c r="B19" s="2670"/>
      <c r="C19" s="2670"/>
      <c r="D19" s="2670"/>
      <c r="E19" s="2671"/>
      <c r="F19" s="2675"/>
      <c r="G19" s="2675"/>
      <c r="H19" s="380"/>
      <c r="I19" s="377" t="s">
        <v>317</v>
      </c>
      <c r="J19" s="381"/>
      <c r="K19" s="382" t="s">
        <v>312</v>
      </c>
      <c r="L19" s="2677"/>
      <c r="M19" s="396"/>
      <c r="N19" s="179"/>
      <c r="O19" s="179"/>
      <c r="P19" s="179"/>
      <c r="Q19" s="199"/>
      <c r="R19" s="199"/>
      <c r="S19" s="181"/>
      <c r="T19" s="181"/>
      <c r="U19" s="179"/>
      <c r="V19" s="179"/>
      <c r="W19" s="179"/>
      <c r="X19" s="179"/>
      <c r="Y19" s="179"/>
      <c r="Z19" s="179"/>
    </row>
    <row r="20" spans="1:26" s="16" customFormat="1" ht="21.95" customHeight="1">
      <c r="A20" s="2605"/>
      <c r="B20" s="2670"/>
      <c r="C20" s="2670"/>
      <c r="D20" s="2670"/>
      <c r="E20" s="2671"/>
      <c r="F20" s="2675"/>
      <c r="G20" s="2675"/>
      <c r="H20" s="380"/>
      <c r="I20" s="377" t="s">
        <v>314</v>
      </c>
      <c r="J20" s="381"/>
      <c r="K20" s="382" t="s">
        <v>178</v>
      </c>
      <c r="L20" s="2677"/>
      <c r="M20" s="396"/>
      <c r="N20" s="179"/>
      <c r="O20" s="179"/>
      <c r="P20" s="179"/>
      <c r="Q20" s="199"/>
      <c r="R20" s="199"/>
      <c r="S20" s="181"/>
      <c r="T20" s="181"/>
      <c r="U20" s="179"/>
      <c r="V20" s="179"/>
      <c r="W20" s="179"/>
      <c r="X20" s="179"/>
      <c r="Y20" s="179"/>
      <c r="Z20" s="179"/>
    </row>
    <row r="21" spans="1:26" s="16" customFormat="1" ht="21.95" customHeight="1">
      <c r="A21" s="2606"/>
      <c r="B21" s="2690"/>
      <c r="C21" s="2690"/>
      <c r="D21" s="2690"/>
      <c r="E21" s="2691"/>
      <c r="F21" s="2684"/>
      <c r="G21" s="2684"/>
      <c r="H21" s="383"/>
      <c r="I21" s="365" t="s">
        <v>179</v>
      </c>
      <c r="J21" s="384"/>
      <c r="K21" s="366" t="s">
        <v>179</v>
      </c>
      <c r="L21" s="2686"/>
      <c r="M21" s="396"/>
      <c r="N21" s="179"/>
      <c r="O21" s="179"/>
      <c r="P21" s="179"/>
      <c r="Q21" s="199"/>
      <c r="R21" s="199"/>
      <c r="S21" s="181" t="str">
        <f>IFERROR(CHOOSE(Q21,I18,I19,I20,I21),"")</f>
        <v/>
      </c>
      <c r="T21" s="181" t="str">
        <f>IFERROR(CHOOSE(R21,K18,K19,K20,K21),"")</f>
        <v/>
      </c>
      <c r="U21" s="179"/>
      <c r="V21" s="179"/>
      <c r="W21" s="179"/>
      <c r="X21" s="179"/>
      <c r="Y21" s="179"/>
      <c r="Z21" s="179"/>
    </row>
    <row r="22" spans="1:26" s="16" customFormat="1" ht="21.95" customHeight="1">
      <c r="A22" s="2640">
        <v>5</v>
      </c>
      <c r="B22" s="2667" t="s">
        <v>324</v>
      </c>
      <c r="C22" s="2667"/>
      <c r="D22" s="2667"/>
      <c r="E22" s="2668"/>
      <c r="F22" s="2685" t="s">
        <v>325</v>
      </c>
      <c r="G22" s="2685" t="s">
        <v>326</v>
      </c>
      <c r="H22" s="380"/>
      <c r="I22" s="377" t="s">
        <v>306</v>
      </c>
      <c r="J22" s="381"/>
      <c r="K22" s="382" t="s">
        <v>130</v>
      </c>
      <c r="L22" s="2677"/>
      <c r="M22" s="396"/>
      <c r="N22" s="179"/>
      <c r="O22" s="179"/>
      <c r="P22" s="179"/>
      <c r="Q22" s="199"/>
      <c r="R22" s="199"/>
      <c r="S22" s="181"/>
      <c r="T22" s="181"/>
      <c r="U22" s="179"/>
      <c r="V22" s="179"/>
      <c r="W22" s="179"/>
      <c r="X22" s="179"/>
      <c r="Y22" s="179"/>
      <c r="Z22" s="179"/>
    </row>
    <row r="23" spans="1:26" s="16" customFormat="1" ht="21.95" customHeight="1">
      <c r="A23" s="2641"/>
      <c r="B23" s="2670"/>
      <c r="C23" s="2670"/>
      <c r="D23" s="2670"/>
      <c r="E23" s="2671"/>
      <c r="F23" s="2675"/>
      <c r="G23" s="2675"/>
      <c r="H23" s="380"/>
      <c r="I23" s="377" t="s">
        <v>317</v>
      </c>
      <c r="J23" s="381"/>
      <c r="K23" s="382" t="s">
        <v>312</v>
      </c>
      <c r="L23" s="2677"/>
      <c r="M23" s="396"/>
      <c r="N23" s="179"/>
      <c r="O23" s="179"/>
      <c r="P23" s="179"/>
      <c r="Q23" s="199"/>
      <c r="R23" s="199"/>
      <c r="S23" s="181"/>
      <c r="T23" s="181"/>
      <c r="U23" s="179"/>
      <c r="V23" s="179"/>
      <c r="W23" s="179"/>
      <c r="X23" s="179"/>
      <c r="Y23" s="179"/>
      <c r="Z23" s="179"/>
    </row>
    <row r="24" spans="1:26" s="16" customFormat="1" ht="21.95" customHeight="1">
      <c r="A24" s="2641"/>
      <c r="B24" s="2670"/>
      <c r="C24" s="2670"/>
      <c r="D24" s="2670"/>
      <c r="E24" s="2671"/>
      <c r="F24" s="2675"/>
      <c r="G24" s="2675"/>
      <c r="H24" s="380"/>
      <c r="I24" s="377" t="s">
        <v>314</v>
      </c>
      <c r="J24" s="381"/>
      <c r="K24" s="382" t="s">
        <v>178</v>
      </c>
      <c r="L24" s="2677"/>
      <c r="M24" s="396"/>
      <c r="N24" s="179"/>
      <c r="O24" s="179"/>
      <c r="P24" s="179"/>
      <c r="Q24" s="199"/>
      <c r="R24" s="199"/>
      <c r="S24" s="181"/>
      <c r="T24" s="181"/>
      <c r="U24" s="179"/>
      <c r="V24" s="179"/>
      <c r="W24" s="179"/>
      <c r="X24" s="179"/>
      <c r="Y24" s="179"/>
      <c r="Z24" s="179"/>
    </row>
    <row r="25" spans="1:26" s="16" customFormat="1" ht="21.95" customHeight="1">
      <c r="A25" s="2647"/>
      <c r="B25" s="2690"/>
      <c r="C25" s="2690"/>
      <c r="D25" s="2690"/>
      <c r="E25" s="2691"/>
      <c r="F25" s="2684"/>
      <c r="G25" s="2684"/>
      <c r="H25" s="383"/>
      <c r="I25" s="365" t="s">
        <v>179</v>
      </c>
      <c r="J25" s="384"/>
      <c r="K25" s="366" t="s">
        <v>179</v>
      </c>
      <c r="L25" s="2686"/>
      <c r="M25" s="396"/>
      <c r="N25" s="179"/>
      <c r="O25" s="179"/>
      <c r="P25" s="179"/>
      <c r="Q25" s="199"/>
      <c r="R25" s="199"/>
      <c r="S25" s="181" t="str">
        <f>IFERROR(CHOOSE(Q25,I22,I23,I24,I25),"")</f>
        <v/>
      </c>
      <c r="T25" s="181" t="str">
        <f>IFERROR(CHOOSE(R25,K22,K23,K24,K25),"")</f>
        <v/>
      </c>
      <c r="U25" s="179"/>
      <c r="V25" s="179"/>
      <c r="W25" s="179"/>
      <c r="X25" s="179"/>
      <c r="Y25" s="179"/>
      <c r="Z25" s="179"/>
    </row>
    <row r="26" spans="1:26" s="16" customFormat="1" ht="21.95" customHeight="1">
      <c r="A26" s="2640">
        <v>6</v>
      </c>
      <c r="B26" s="2667" t="s">
        <v>327</v>
      </c>
      <c r="C26" s="2667"/>
      <c r="D26" s="2667"/>
      <c r="E26" s="2668"/>
      <c r="F26" s="2685" t="s">
        <v>328</v>
      </c>
      <c r="G26" s="2675" t="s">
        <v>329</v>
      </c>
      <c r="H26" s="380"/>
      <c r="I26" s="377" t="s">
        <v>306</v>
      </c>
      <c r="J26" s="381"/>
      <c r="K26" s="382" t="s">
        <v>130</v>
      </c>
      <c r="L26" s="2677"/>
      <c r="M26" s="396"/>
      <c r="N26" s="179"/>
      <c r="O26" s="179"/>
      <c r="P26" s="179"/>
      <c r="Q26" s="199"/>
      <c r="R26" s="199"/>
      <c r="S26" s="181"/>
      <c r="T26" s="181"/>
      <c r="U26" s="179"/>
      <c r="V26" s="179"/>
      <c r="W26" s="179"/>
      <c r="X26" s="179"/>
      <c r="Y26" s="179"/>
      <c r="Z26" s="179"/>
    </row>
    <row r="27" spans="1:26" s="16" customFormat="1" ht="21.95" customHeight="1">
      <c r="A27" s="2641"/>
      <c r="B27" s="2670"/>
      <c r="C27" s="2670"/>
      <c r="D27" s="2670"/>
      <c r="E27" s="2671"/>
      <c r="F27" s="2675"/>
      <c r="G27" s="2675"/>
      <c r="H27" s="380"/>
      <c r="I27" s="377" t="s">
        <v>317</v>
      </c>
      <c r="J27" s="381"/>
      <c r="K27" s="382" t="s">
        <v>312</v>
      </c>
      <c r="L27" s="2677"/>
      <c r="M27" s="396"/>
      <c r="N27" s="179"/>
      <c r="O27" s="179"/>
      <c r="P27" s="179"/>
      <c r="Q27" s="199"/>
      <c r="R27" s="199"/>
      <c r="S27" s="181"/>
      <c r="T27" s="181"/>
      <c r="U27" s="179"/>
      <c r="V27" s="179"/>
      <c r="W27" s="179"/>
      <c r="X27" s="179"/>
      <c r="Y27" s="179"/>
      <c r="Z27" s="179"/>
    </row>
    <row r="28" spans="1:26" s="16" customFormat="1" ht="21.95" customHeight="1">
      <c r="A28" s="2641"/>
      <c r="B28" s="2670"/>
      <c r="C28" s="2670"/>
      <c r="D28" s="2670"/>
      <c r="E28" s="2671"/>
      <c r="F28" s="2675"/>
      <c r="G28" s="2675"/>
      <c r="H28" s="380"/>
      <c r="I28" s="377" t="s">
        <v>314</v>
      </c>
      <c r="J28" s="381"/>
      <c r="K28" s="382" t="s">
        <v>178</v>
      </c>
      <c r="L28" s="2677"/>
      <c r="M28" s="396"/>
      <c r="N28" s="179"/>
      <c r="O28" s="179"/>
      <c r="P28" s="179"/>
      <c r="Q28" s="199"/>
      <c r="R28" s="199"/>
      <c r="S28" s="181"/>
      <c r="T28" s="181"/>
      <c r="U28" s="179"/>
      <c r="V28" s="179"/>
      <c r="W28" s="179"/>
      <c r="X28" s="179"/>
      <c r="Y28" s="179"/>
      <c r="Z28" s="179"/>
    </row>
    <row r="29" spans="1:26" s="16" customFormat="1" ht="21.95" customHeight="1">
      <c r="A29" s="2647"/>
      <c r="B29" s="2690"/>
      <c r="C29" s="2690"/>
      <c r="D29" s="2690"/>
      <c r="E29" s="2691"/>
      <c r="F29" s="2684"/>
      <c r="G29" s="2684"/>
      <c r="H29" s="383"/>
      <c r="I29" s="365" t="s">
        <v>179</v>
      </c>
      <c r="J29" s="384"/>
      <c r="K29" s="366" t="s">
        <v>179</v>
      </c>
      <c r="L29" s="2686"/>
      <c r="M29" s="396"/>
      <c r="N29" s="179"/>
      <c r="O29" s="179"/>
      <c r="P29" s="179"/>
      <c r="Q29" s="199"/>
      <c r="R29" s="199"/>
      <c r="S29" s="181" t="str">
        <f>IFERROR(CHOOSE(Q29,I26,I27,I28,I29),"")</f>
        <v/>
      </c>
      <c r="T29" s="181" t="str">
        <f>IFERROR(CHOOSE(R29,K26,K27,K28,K29),"")</f>
        <v/>
      </c>
      <c r="U29" s="179"/>
      <c r="V29" s="179"/>
      <c r="W29" s="179"/>
      <c r="X29" s="179"/>
      <c r="Y29" s="179"/>
      <c r="Z29" s="179"/>
    </row>
    <row r="30" spans="1:26" s="16" customFormat="1" ht="21.95" customHeight="1">
      <c r="A30" s="2664">
        <v>7</v>
      </c>
      <c r="B30" s="2667" t="s">
        <v>330</v>
      </c>
      <c r="C30" s="2667"/>
      <c r="D30" s="2667"/>
      <c r="E30" s="2668"/>
      <c r="F30" s="2685" t="s">
        <v>331</v>
      </c>
      <c r="G30" s="2675" t="s">
        <v>332</v>
      </c>
      <c r="H30" s="380"/>
      <c r="I30" s="377" t="s">
        <v>306</v>
      </c>
      <c r="J30" s="381"/>
      <c r="K30" s="382" t="s">
        <v>130</v>
      </c>
      <c r="L30" s="2677"/>
      <c r="M30" s="396"/>
      <c r="N30" s="179"/>
      <c r="O30" s="179"/>
      <c r="P30" s="179"/>
      <c r="Q30" s="199"/>
      <c r="R30" s="199"/>
      <c r="S30" s="181"/>
      <c r="T30" s="181"/>
      <c r="U30" s="179"/>
      <c r="V30" s="179"/>
      <c r="W30" s="179"/>
      <c r="X30" s="179"/>
      <c r="Y30" s="179"/>
      <c r="Z30" s="179"/>
    </row>
    <row r="31" spans="1:26" s="16" customFormat="1" ht="21.95" customHeight="1">
      <c r="A31" s="2605"/>
      <c r="B31" s="2670"/>
      <c r="C31" s="2670"/>
      <c r="D31" s="2670"/>
      <c r="E31" s="2671"/>
      <c r="F31" s="2675"/>
      <c r="G31" s="2675"/>
      <c r="H31" s="380"/>
      <c r="I31" s="377" t="s">
        <v>317</v>
      </c>
      <c r="J31" s="381"/>
      <c r="K31" s="382" t="s">
        <v>312</v>
      </c>
      <c r="L31" s="2677"/>
      <c r="M31" s="396"/>
      <c r="N31" s="179"/>
      <c r="O31" s="179"/>
      <c r="P31" s="179"/>
      <c r="Q31" s="199"/>
      <c r="R31" s="199"/>
      <c r="S31" s="181"/>
      <c r="T31" s="181"/>
      <c r="U31" s="179"/>
      <c r="V31" s="179"/>
      <c r="W31" s="179"/>
      <c r="X31" s="179"/>
      <c r="Y31" s="179"/>
      <c r="Z31" s="179"/>
    </row>
    <row r="32" spans="1:26" s="16" customFormat="1" ht="21.95" customHeight="1">
      <c r="A32" s="2605"/>
      <c r="B32" s="2670"/>
      <c r="C32" s="2670"/>
      <c r="D32" s="2670"/>
      <c r="E32" s="2671"/>
      <c r="F32" s="2675"/>
      <c r="G32" s="2675"/>
      <c r="H32" s="380"/>
      <c r="I32" s="377" t="s">
        <v>314</v>
      </c>
      <c r="J32" s="381"/>
      <c r="K32" s="382" t="s">
        <v>178</v>
      </c>
      <c r="L32" s="2677"/>
      <c r="M32" s="396"/>
      <c r="N32" s="179"/>
      <c r="O32" s="179"/>
      <c r="P32" s="179"/>
      <c r="Q32" s="199"/>
      <c r="R32" s="199"/>
      <c r="S32" s="181"/>
      <c r="T32" s="181"/>
      <c r="U32" s="179"/>
      <c r="V32" s="179"/>
      <c r="W32" s="179"/>
      <c r="X32" s="179"/>
      <c r="Y32" s="179"/>
      <c r="Z32" s="179"/>
    </row>
    <row r="33" spans="1:26" s="16" customFormat="1" ht="21.95" customHeight="1">
      <c r="A33" s="2606"/>
      <c r="B33" s="2690"/>
      <c r="C33" s="2690"/>
      <c r="D33" s="2690"/>
      <c r="E33" s="2691"/>
      <c r="F33" s="2684"/>
      <c r="G33" s="2684"/>
      <c r="H33" s="383"/>
      <c r="I33" s="365" t="s">
        <v>179</v>
      </c>
      <c r="J33" s="384"/>
      <c r="K33" s="366" t="s">
        <v>179</v>
      </c>
      <c r="L33" s="2686"/>
      <c r="M33" s="396"/>
      <c r="N33" s="179"/>
      <c r="O33" s="179"/>
      <c r="P33" s="179"/>
      <c r="Q33" s="199"/>
      <c r="R33" s="199"/>
      <c r="S33" s="181" t="str">
        <f>IFERROR(CHOOSE(Q33,I30,I31,I32,I33),"")</f>
        <v/>
      </c>
      <c r="T33" s="181" t="str">
        <f>IFERROR(CHOOSE(R33,K30,K31,K32,K33),"")</f>
        <v/>
      </c>
      <c r="U33" s="179"/>
      <c r="V33" s="179"/>
      <c r="W33" s="179"/>
      <c r="X33" s="179"/>
      <c r="Y33" s="179"/>
      <c r="Z33" s="179"/>
    </row>
    <row r="34" spans="1:26" s="16" customFormat="1" ht="21.95" customHeight="1">
      <c r="A34" s="2616">
        <v>8</v>
      </c>
      <c r="B34" s="2619" t="s">
        <v>333</v>
      </c>
      <c r="C34" s="2620"/>
      <c r="D34" s="2620"/>
      <c r="E34" s="2621"/>
      <c r="F34" s="2635" t="s">
        <v>334</v>
      </c>
      <c r="G34" s="2675" t="s">
        <v>335</v>
      </c>
      <c r="H34" s="380"/>
      <c r="I34" s="377" t="s">
        <v>306</v>
      </c>
      <c r="J34" s="381"/>
      <c r="K34" s="382" t="s">
        <v>130</v>
      </c>
      <c r="L34" s="2677"/>
      <c r="M34" s="396"/>
      <c r="N34" s="179"/>
      <c r="O34" s="179"/>
      <c r="P34" s="179"/>
      <c r="Q34" s="199"/>
      <c r="R34" s="199"/>
      <c r="S34" s="181"/>
      <c r="T34" s="181"/>
      <c r="U34" s="179"/>
      <c r="V34" s="179"/>
      <c r="W34" s="179"/>
      <c r="X34" s="179"/>
      <c r="Y34" s="179"/>
      <c r="Z34" s="179"/>
    </row>
    <row r="35" spans="1:26" s="16" customFormat="1" ht="21.95" customHeight="1">
      <c r="A35" s="2617"/>
      <c r="B35" s="2622"/>
      <c r="C35" s="2623"/>
      <c r="D35" s="2623"/>
      <c r="E35" s="2624"/>
      <c r="F35" s="2637"/>
      <c r="G35" s="2675"/>
      <c r="H35" s="380"/>
      <c r="I35" s="377" t="s">
        <v>317</v>
      </c>
      <c r="J35" s="381"/>
      <c r="K35" s="382" t="s">
        <v>312</v>
      </c>
      <c r="L35" s="2677"/>
      <c r="M35" s="396"/>
      <c r="N35" s="179"/>
      <c r="O35" s="179"/>
      <c r="P35" s="179"/>
      <c r="Q35" s="199"/>
      <c r="R35" s="199"/>
      <c r="S35" s="181"/>
      <c r="T35" s="181"/>
      <c r="U35" s="179"/>
      <c r="V35" s="179"/>
      <c r="W35" s="179"/>
      <c r="X35" s="179"/>
      <c r="Y35" s="179"/>
      <c r="Z35" s="179"/>
    </row>
    <row r="36" spans="1:26" s="16" customFormat="1" ht="21.95" customHeight="1">
      <c r="A36" s="2617"/>
      <c r="B36" s="2622"/>
      <c r="C36" s="2623"/>
      <c r="D36" s="2623"/>
      <c r="E36" s="2624"/>
      <c r="F36" s="2637"/>
      <c r="G36" s="2675"/>
      <c r="H36" s="380"/>
      <c r="I36" s="377" t="s">
        <v>314</v>
      </c>
      <c r="J36" s="381"/>
      <c r="K36" s="382" t="s">
        <v>178</v>
      </c>
      <c r="L36" s="2677"/>
      <c r="M36" s="396"/>
      <c r="N36" s="179"/>
      <c r="O36" s="179"/>
      <c r="P36" s="179"/>
      <c r="Q36" s="199"/>
      <c r="R36" s="199"/>
      <c r="S36" s="181"/>
      <c r="T36" s="181"/>
      <c r="U36" s="179"/>
      <c r="V36" s="179"/>
      <c r="W36" s="179"/>
      <c r="X36" s="179"/>
      <c r="Y36" s="179"/>
      <c r="Z36" s="179"/>
    </row>
    <row r="37" spans="1:26" s="16" customFormat="1" ht="21.95" customHeight="1">
      <c r="A37" s="2618"/>
      <c r="B37" s="2625"/>
      <c r="C37" s="2626"/>
      <c r="D37" s="2626"/>
      <c r="E37" s="2627"/>
      <c r="F37" s="2639"/>
      <c r="G37" s="2684"/>
      <c r="H37" s="383"/>
      <c r="I37" s="365" t="s">
        <v>179</v>
      </c>
      <c r="J37" s="384"/>
      <c r="K37" s="366" t="s">
        <v>179</v>
      </c>
      <c r="L37" s="2686"/>
      <c r="M37" s="396"/>
      <c r="N37" s="179"/>
      <c r="O37" s="179"/>
      <c r="P37" s="179"/>
      <c r="Q37" s="199"/>
      <c r="R37" s="199"/>
      <c r="S37" s="181" t="str">
        <f>IFERROR(CHOOSE(Q37,I34,I35,I36,I37),"")</f>
        <v/>
      </c>
      <c r="T37" s="181" t="str">
        <f>IFERROR(CHOOSE(R37,K34,K35,K36,K37),"")</f>
        <v/>
      </c>
      <c r="U37" s="179"/>
      <c r="V37" s="179"/>
      <c r="W37" s="179"/>
      <c r="X37" s="179"/>
      <c r="Y37" s="179"/>
      <c r="Z37" s="179"/>
    </row>
    <row r="38" spans="1:26" s="16" customFormat="1" ht="21.95" customHeight="1">
      <c r="A38" s="2640">
        <v>9</v>
      </c>
      <c r="B38" s="2666" t="s">
        <v>336</v>
      </c>
      <c r="C38" s="2667"/>
      <c r="D38" s="2667"/>
      <c r="E38" s="2668"/>
      <c r="F38" s="2635" t="s">
        <v>337</v>
      </c>
      <c r="G38" s="2685" t="s">
        <v>338</v>
      </c>
      <c r="H38" s="380"/>
      <c r="I38" s="377" t="s">
        <v>306</v>
      </c>
      <c r="J38" s="381"/>
      <c r="K38" s="382" t="s">
        <v>130</v>
      </c>
      <c r="L38" s="2677"/>
      <c r="M38" s="396"/>
      <c r="N38" s="179"/>
      <c r="O38" s="179"/>
      <c r="P38" s="179"/>
      <c r="Q38" s="199"/>
      <c r="R38" s="199"/>
      <c r="S38" s="181"/>
      <c r="T38" s="181"/>
      <c r="U38" s="179"/>
      <c r="V38" s="179"/>
      <c r="W38" s="179"/>
      <c r="X38" s="179"/>
      <c r="Y38" s="179"/>
      <c r="Z38" s="179"/>
    </row>
    <row r="39" spans="1:26" s="16" customFormat="1" ht="21.95" customHeight="1">
      <c r="A39" s="2641"/>
      <c r="B39" s="2669"/>
      <c r="C39" s="2670"/>
      <c r="D39" s="2670"/>
      <c r="E39" s="2671"/>
      <c r="F39" s="2637"/>
      <c r="G39" s="2675"/>
      <c r="H39" s="380"/>
      <c r="I39" s="377" t="s">
        <v>317</v>
      </c>
      <c r="J39" s="381"/>
      <c r="K39" s="382" t="s">
        <v>312</v>
      </c>
      <c r="L39" s="2677"/>
      <c r="M39" s="396"/>
      <c r="N39" s="179"/>
      <c r="O39" s="179"/>
      <c r="P39" s="179"/>
      <c r="Q39" s="199"/>
      <c r="R39" s="199"/>
      <c r="S39" s="181"/>
      <c r="T39" s="181"/>
      <c r="U39" s="179"/>
      <c r="V39" s="179"/>
      <c r="W39" s="179"/>
      <c r="X39" s="179"/>
      <c r="Y39" s="179"/>
      <c r="Z39" s="179"/>
    </row>
    <row r="40" spans="1:26" s="16" customFormat="1" ht="21.95" customHeight="1">
      <c r="A40" s="2641"/>
      <c r="B40" s="2669"/>
      <c r="C40" s="2670"/>
      <c r="D40" s="2670"/>
      <c r="E40" s="2671"/>
      <c r="F40" s="2637"/>
      <c r="G40" s="2675"/>
      <c r="H40" s="380"/>
      <c r="I40" s="377" t="s">
        <v>314</v>
      </c>
      <c r="J40" s="381"/>
      <c r="K40" s="382" t="s">
        <v>178</v>
      </c>
      <c r="L40" s="2677"/>
      <c r="M40" s="396"/>
      <c r="N40" s="179"/>
      <c r="O40" s="179"/>
      <c r="P40" s="179"/>
      <c r="Q40" s="199"/>
      <c r="R40" s="199"/>
      <c r="S40" s="181"/>
      <c r="T40" s="181"/>
      <c r="U40" s="179"/>
      <c r="V40" s="179"/>
      <c r="W40" s="179"/>
      <c r="X40" s="179"/>
      <c r="Y40" s="179"/>
      <c r="Z40" s="179"/>
    </row>
    <row r="41" spans="1:26" s="16" customFormat="1" ht="21.95" customHeight="1">
      <c r="A41" s="2647"/>
      <c r="B41" s="2689"/>
      <c r="C41" s="2690"/>
      <c r="D41" s="2690"/>
      <c r="E41" s="2691"/>
      <c r="F41" s="2639"/>
      <c r="G41" s="2684"/>
      <c r="H41" s="383"/>
      <c r="I41" s="365" t="s">
        <v>179</v>
      </c>
      <c r="J41" s="384"/>
      <c r="K41" s="366" t="s">
        <v>179</v>
      </c>
      <c r="L41" s="2686"/>
      <c r="M41" s="396"/>
      <c r="N41" s="179"/>
      <c r="O41" s="179"/>
      <c r="P41" s="179"/>
      <c r="Q41" s="199"/>
      <c r="R41" s="199"/>
      <c r="S41" s="181" t="str">
        <f>IFERROR(CHOOSE(Q41,I38,I39,I40,I41),"")</f>
        <v/>
      </c>
      <c r="T41" s="181" t="str">
        <f>IFERROR(CHOOSE(R41,K38,K39,K40,K41),"")</f>
        <v/>
      </c>
      <c r="U41" s="179"/>
      <c r="V41" s="179"/>
      <c r="W41" s="179"/>
      <c r="X41" s="179"/>
      <c r="Y41" s="179"/>
      <c r="Z41" s="179"/>
    </row>
    <row r="42" spans="1:26" s="16" customFormat="1" ht="21.95" customHeight="1">
      <c r="A42" s="2692">
        <v>10</v>
      </c>
      <c r="B42" s="2666" t="s">
        <v>415</v>
      </c>
      <c r="C42" s="2667"/>
      <c r="D42" s="2667"/>
      <c r="E42" s="2668"/>
      <c r="F42" s="2685" t="s">
        <v>339</v>
      </c>
      <c r="G42" s="2675" t="s">
        <v>340</v>
      </c>
      <c r="H42" s="380"/>
      <c r="I42" s="377" t="s">
        <v>306</v>
      </c>
      <c r="J42" s="381"/>
      <c r="K42" s="382" t="s">
        <v>130</v>
      </c>
      <c r="L42" s="2694"/>
      <c r="M42" s="396"/>
      <c r="N42" s="179"/>
      <c r="O42" s="179"/>
      <c r="P42" s="179"/>
      <c r="Q42" s="199"/>
      <c r="R42" s="199"/>
      <c r="S42" s="181"/>
      <c r="T42" s="181"/>
      <c r="U42" s="179"/>
      <c r="V42" s="179"/>
      <c r="W42" s="179"/>
      <c r="X42" s="179"/>
      <c r="Y42" s="179"/>
      <c r="Z42" s="179"/>
    </row>
    <row r="43" spans="1:26" s="16" customFormat="1" ht="21.95" customHeight="1">
      <c r="A43" s="2693"/>
      <c r="B43" s="2669"/>
      <c r="C43" s="2670"/>
      <c r="D43" s="2670"/>
      <c r="E43" s="2671"/>
      <c r="F43" s="2675"/>
      <c r="G43" s="2675"/>
      <c r="H43" s="380"/>
      <c r="I43" s="377" t="s">
        <v>317</v>
      </c>
      <c r="J43" s="381"/>
      <c r="K43" s="382" t="s">
        <v>312</v>
      </c>
      <c r="L43" s="2694"/>
      <c r="M43" s="396"/>
      <c r="N43" s="179"/>
      <c r="O43" s="179"/>
      <c r="P43" s="179"/>
      <c r="Q43" s="199"/>
      <c r="R43" s="199"/>
      <c r="S43" s="181"/>
      <c r="T43" s="181"/>
      <c r="U43" s="179"/>
      <c r="V43" s="179"/>
      <c r="W43" s="179"/>
      <c r="X43" s="179"/>
      <c r="Y43" s="179"/>
      <c r="Z43" s="179"/>
    </row>
    <row r="44" spans="1:26" s="16" customFormat="1" ht="21.95" customHeight="1">
      <c r="A44" s="2693"/>
      <c r="B44" s="2669"/>
      <c r="C44" s="2670"/>
      <c r="D44" s="2670"/>
      <c r="E44" s="2671"/>
      <c r="F44" s="2675"/>
      <c r="G44" s="2675"/>
      <c r="H44" s="380"/>
      <c r="I44" s="377" t="s">
        <v>314</v>
      </c>
      <c r="J44" s="381"/>
      <c r="K44" s="382" t="s">
        <v>178</v>
      </c>
      <c r="L44" s="2694"/>
      <c r="M44" s="396"/>
      <c r="N44" s="179"/>
      <c r="O44" s="179"/>
      <c r="P44" s="179"/>
      <c r="Q44" s="199"/>
      <c r="R44" s="199"/>
      <c r="S44" s="181"/>
      <c r="T44" s="181"/>
      <c r="U44" s="179"/>
      <c r="V44" s="179"/>
      <c r="W44" s="179"/>
      <c r="X44" s="179"/>
      <c r="Y44" s="179"/>
      <c r="Z44" s="179"/>
    </row>
    <row r="45" spans="1:26" s="16" customFormat="1" ht="21.95" customHeight="1" thickBot="1">
      <c r="A45" s="2653"/>
      <c r="B45" s="2672"/>
      <c r="C45" s="2673"/>
      <c r="D45" s="2673"/>
      <c r="E45" s="2674"/>
      <c r="F45" s="2676"/>
      <c r="G45" s="2676"/>
      <c r="H45" s="385"/>
      <c r="I45" s="399" t="s">
        <v>179</v>
      </c>
      <c r="J45" s="386"/>
      <c r="K45" s="400" t="s">
        <v>179</v>
      </c>
      <c r="L45" s="2695"/>
      <c r="M45" s="396"/>
      <c r="N45" s="179"/>
      <c r="O45" s="179"/>
      <c r="P45" s="179"/>
      <c r="Q45" s="199"/>
      <c r="R45" s="199"/>
      <c r="S45" s="181" t="str">
        <f>IFERROR(CHOOSE(Q45,I42,I43,I44,I45),"")</f>
        <v/>
      </c>
      <c r="T45" s="181" t="str">
        <f>IFERROR(CHOOSE(R45,K42,K43,K44,K45),"")</f>
        <v/>
      </c>
      <c r="U45" s="179"/>
      <c r="V45" s="179"/>
      <c r="W45" s="179"/>
      <c r="X45" s="179"/>
      <c r="Y45" s="179"/>
      <c r="Z45" s="179"/>
    </row>
    <row r="46" spans="1:26" s="16" customFormat="1">
      <c r="A46" s="1" t="s">
        <v>302</v>
      </c>
      <c r="B46" s="15"/>
      <c r="C46" s="15"/>
      <c r="D46" s="15"/>
      <c r="E46" s="15"/>
      <c r="F46" s="119"/>
      <c r="G46" s="120"/>
      <c r="H46" s="19"/>
      <c r="I46" s="19"/>
      <c r="J46" s="20"/>
      <c r="K46" s="20"/>
      <c r="L46" s="21"/>
      <c r="M46" s="396"/>
      <c r="N46" s="179"/>
      <c r="O46" s="179"/>
      <c r="P46" s="179"/>
      <c r="Q46" s="199"/>
      <c r="R46" s="199"/>
      <c r="S46" s="181"/>
      <c r="T46" s="181"/>
      <c r="U46" s="179"/>
      <c r="V46" s="179"/>
      <c r="W46" s="179"/>
      <c r="X46" s="179"/>
      <c r="Y46" s="179"/>
      <c r="Z46" s="179"/>
    </row>
    <row r="47" spans="1:26" s="16" customFormat="1">
      <c r="A47" s="2" t="s">
        <v>119</v>
      </c>
      <c r="B47" s="15"/>
      <c r="C47" s="15"/>
      <c r="D47" s="15"/>
      <c r="E47" s="15"/>
      <c r="F47" s="119"/>
      <c r="G47" s="120"/>
      <c r="H47" s="19"/>
      <c r="I47" s="19"/>
      <c r="J47" s="20"/>
      <c r="K47" s="20"/>
      <c r="L47" s="21"/>
      <c r="M47" s="396"/>
      <c r="N47" s="179"/>
      <c r="O47" s="179"/>
      <c r="P47" s="179"/>
      <c r="Q47" s="199"/>
      <c r="R47" s="199"/>
      <c r="S47" s="181"/>
      <c r="T47" s="181"/>
      <c r="U47" s="179"/>
      <c r="V47" s="179"/>
      <c r="W47" s="179"/>
      <c r="X47" s="179"/>
      <c r="Y47" s="179"/>
      <c r="Z47" s="179"/>
    </row>
    <row r="48" spans="1:26" s="6" customFormat="1" ht="16.5" customHeight="1" thickBot="1">
      <c r="A48" s="51" t="s">
        <v>619</v>
      </c>
      <c r="B48" s="92"/>
      <c r="C48" s="92"/>
      <c r="D48" s="92"/>
      <c r="E48" s="16"/>
      <c r="F48" s="16"/>
      <c r="G48" s="7"/>
      <c r="H48" s="22"/>
      <c r="I48" s="22"/>
      <c r="J48" s="93"/>
      <c r="K48" s="93"/>
      <c r="L48" s="114"/>
      <c r="M48" s="396"/>
      <c r="N48" s="174"/>
      <c r="O48" s="174"/>
      <c r="P48" s="174"/>
      <c r="Q48" s="199"/>
      <c r="R48" s="199"/>
      <c r="S48" s="181"/>
      <c r="T48" s="181"/>
      <c r="U48" s="174"/>
      <c r="V48" s="174"/>
      <c r="W48" s="174"/>
      <c r="X48" s="174"/>
      <c r="Y48" s="174"/>
      <c r="Z48" s="174"/>
    </row>
    <row r="49" spans="1:26" s="6" customFormat="1" ht="15.2" customHeight="1">
      <c r="A49" s="2650" t="s">
        <v>184</v>
      </c>
      <c r="B49" s="2651"/>
      <c r="C49" s="2651"/>
      <c r="D49" s="2651"/>
      <c r="E49" s="2652"/>
      <c r="F49" s="2687" t="s">
        <v>304</v>
      </c>
      <c r="G49" s="2687" t="s">
        <v>305</v>
      </c>
      <c r="H49" s="2656" t="s">
        <v>186</v>
      </c>
      <c r="I49" s="2657"/>
      <c r="J49" s="2657"/>
      <c r="K49" s="2658"/>
      <c r="L49" s="2659" t="s">
        <v>141</v>
      </c>
      <c r="M49" s="396"/>
      <c r="N49" s="195"/>
      <c r="O49" s="196"/>
      <c r="P49" s="174"/>
      <c r="Q49" s="199"/>
      <c r="R49" s="199"/>
      <c r="S49" s="181"/>
      <c r="T49" s="181"/>
      <c r="U49" s="174"/>
      <c r="V49" s="174"/>
      <c r="W49" s="174"/>
      <c r="X49" s="174"/>
      <c r="Y49" s="174"/>
      <c r="Z49" s="174"/>
    </row>
    <row r="50" spans="1:26" s="6" customFormat="1" ht="23.25" customHeight="1" thickBot="1">
      <c r="A50" s="2653"/>
      <c r="B50" s="2654"/>
      <c r="C50" s="2654"/>
      <c r="D50" s="2654"/>
      <c r="E50" s="2655"/>
      <c r="F50" s="2688"/>
      <c r="G50" s="2688"/>
      <c r="H50" s="2661" t="s">
        <v>307</v>
      </c>
      <c r="I50" s="2662"/>
      <c r="J50" s="2663" t="s">
        <v>308</v>
      </c>
      <c r="K50" s="2655"/>
      <c r="L50" s="2660"/>
      <c r="M50" s="396"/>
      <c r="N50" s="197"/>
      <c r="O50" s="197"/>
      <c r="P50" s="180"/>
      <c r="Q50" s="199"/>
      <c r="R50" s="199"/>
      <c r="S50" s="181"/>
      <c r="T50" s="181"/>
      <c r="U50" s="174"/>
      <c r="V50" s="174"/>
      <c r="W50" s="174"/>
      <c r="X50" s="174"/>
      <c r="Y50" s="174"/>
      <c r="Z50" s="174"/>
    </row>
    <row r="51" spans="1:26" s="6" customFormat="1" ht="21.95" customHeight="1">
      <c r="A51" s="2641">
        <v>11</v>
      </c>
      <c r="B51" s="2681" t="s">
        <v>341</v>
      </c>
      <c r="C51" s="2682"/>
      <c r="D51" s="2682"/>
      <c r="E51" s="2683"/>
      <c r="F51" s="2675" t="s">
        <v>410</v>
      </c>
      <c r="G51" s="2675" t="s">
        <v>340</v>
      </c>
      <c r="H51" s="387"/>
      <c r="I51" s="398" t="s">
        <v>306</v>
      </c>
      <c r="J51" s="387"/>
      <c r="K51" s="382" t="s">
        <v>130</v>
      </c>
      <c r="L51" s="2614"/>
      <c r="M51" s="396"/>
      <c r="N51" s="174"/>
      <c r="O51" s="174"/>
      <c r="P51" s="174"/>
      <c r="Q51" s="199"/>
      <c r="R51" s="199"/>
      <c r="S51" s="181"/>
      <c r="T51" s="181"/>
      <c r="U51" s="174"/>
      <c r="V51" s="174"/>
      <c r="W51" s="174"/>
      <c r="X51" s="174"/>
      <c r="Y51" s="174"/>
      <c r="Z51" s="174"/>
    </row>
    <row r="52" spans="1:26" s="6" customFormat="1" ht="21.95" customHeight="1">
      <c r="A52" s="2641"/>
      <c r="B52" s="2622"/>
      <c r="C52" s="2623"/>
      <c r="D52" s="2623"/>
      <c r="E52" s="2624"/>
      <c r="F52" s="2675"/>
      <c r="G52" s="2675"/>
      <c r="H52" s="387"/>
      <c r="I52" s="377" t="s">
        <v>317</v>
      </c>
      <c r="J52" s="387"/>
      <c r="K52" s="382" t="s">
        <v>312</v>
      </c>
      <c r="L52" s="2614"/>
      <c r="M52" s="396"/>
      <c r="N52" s="174"/>
      <c r="O52" s="174"/>
      <c r="P52" s="174"/>
      <c r="Q52" s="199"/>
      <c r="R52" s="199"/>
      <c r="S52" s="181"/>
      <c r="T52" s="181"/>
      <c r="U52" s="174"/>
      <c r="V52" s="174"/>
      <c r="W52" s="174"/>
      <c r="X52" s="174"/>
      <c r="Y52" s="174"/>
      <c r="Z52" s="174"/>
    </row>
    <row r="53" spans="1:26" s="6" customFormat="1" ht="21.95" customHeight="1">
      <c r="A53" s="2641"/>
      <c r="B53" s="2622"/>
      <c r="C53" s="2623"/>
      <c r="D53" s="2623"/>
      <c r="E53" s="2624"/>
      <c r="F53" s="2675"/>
      <c r="G53" s="2675"/>
      <c r="H53" s="387"/>
      <c r="I53" s="377" t="s">
        <v>314</v>
      </c>
      <c r="J53" s="387"/>
      <c r="K53" s="382" t="s">
        <v>178</v>
      </c>
      <c r="L53" s="2614"/>
      <c r="M53" s="396"/>
      <c r="N53" s="174"/>
      <c r="O53" s="174"/>
      <c r="P53" s="174"/>
      <c r="Q53" s="199"/>
      <c r="R53" s="199"/>
      <c r="S53" s="181"/>
      <c r="T53" s="181"/>
      <c r="U53" s="174"/>
      <c r="V53" s="174"/>
      <c r="W53" s="174"/>
      <c r="X53" s="174"/>
      <c r="Y53" s="174"/>
      <c r="Z53" s="174"/>
    </row>
    <row r="54" spans="1:26" s="16" customFormat="1" ht="21.95" customHeight="1">
      <c r="A54" s="2647"/>
      <c r="B54" s="2625"/>
      <c r="C54" s="2626"/>
      <c r="D54" s="2626"/>
      <c r="E54" s="2627"/>
      <c r="F54" s="2684"/>
      <c r="G54" s="2684"/>
      <c r="H54" s="388"/>
      <c r="I54" s="365" t="s">
        <v>179</v>
      </c>
      <c r="J54" s="389"/>
      <c r="K54" s="366" t="s">
        <v>179</v>
      </c>
      <c r="L54" s="2615"/>
      <c r="M54" s="396"/>
      <c r="N54" s="179"/>
      <c r="O54" s="179"/>
      <c r="P54" s="179"/>
      <c r="Q54" s="199"/>
      <c r="R54" s="199"/>
      <c r="S54" s="181" t="str">
        <f>IFERROR(CHOOSE(Q54,I51,I52,I53,I54),"")</f>
        <v/>
      </c>
      <c r="T54" s="181" t="str">
        <f>IFERROR(CHOOSE(R54,K51,K52,K53,K54),"")</f>
        <v/>
      </c>
      <c r="U54" s="179"/>
      <c r="V54" s="179"/>
      <c r="W54" s="179"/>
      <c r="X54" s="179"/>
      <c r="Y54" s="179"/>
      <c r="Z54" s="179"/>
    </row>
    <row r="55" spans="1:26" s="16" customFormat="1" ht="21.95" customHeight="1">
      <c r="A55" s="2616">
        <v>12</v>
      </c>
      <c r="B55" s="2619" t="s">
        <v>342</v>
      </c>
      <c r="C55" s="2620"/>
      <c r="D55" s="2620"/>
      <c r="E55" s="2621"/>
      <c r="F55" s="2685" t="s">
        <v>620</v>
      </c>
      <c r="G55" s="2675" t="s">
        <v>343</v>
      </c>
      <c r="H55" s="387"/>
      <c r="I55" s="377" t="s">
        <v>306</v>
      </c>
      <c r="J55" s="387"/>
      <c r="K55" s="382" t="s">
        <v>130</v>
      </c>
      <c r="L55" s="2677"/>
      <c r="M55" s="396"/>
      <c r="N55" s="179"/>
      <c r="O55" s="179"/>
      <c r="P55" s="179"/>
      <c r="Q55" s="199"/>
      <c r="R55" s="199"/>
      <c r="S55" s="181"/>
      <c r="T55" s="181"/>
      <c r="U55" s="179"/>
      <c r="V55" s="179"/>
      <c r="W55" s="179"/>
      <c r="X55" s="179"/>
      <c r="Y55" s="179"/>
      <c r="Z55" s="179"/>
    </row>
    <row r="56" spans="1:26" s="16" customFormat="1" ht="21.95" customHeight="1">
      <c r="A56" s="2617"/>
      <c r="B56" s="2622"/>
      <c r="C56" s="2623"/>
      <c r="D56" s="2623"/>
      <c r="E56" s="2624"/>
      <c r="F56" s="2675"/>
      <c r="G56" s="2675"/>
      <c r="H56" s="387"/>
      <c r="I56" s="377" t="s">
        <v>317</v>
      </c>
      <c r="J56" s="387"/>
      <c r="K56" s="382" t="s">
        <v>312</v>
      </c>
      <c r="L56" s="2677"/>
      <c r="M56" s="396"/>
      <c r="N56" s="179"/>
      <c r="O56" s="179"/>
      <c r="P56" s="179"/>
      <c r="Q56" s="199"/>
      <c r="R56" s="199"/>
      <c r="S56" s="181"/>
      <c r="T56" s="181"/>
      <c r="U56" s="179"/>
      <c r="V56" s="179"/>
      <c r="W56" s="179"/>
      <c r="X56" s="179"/>
      <c r="Y56" s="179"/>
      <c r="Z56" s="179"/>
    </row>
    <row r="57" spans="1:26" s="16" customFormat="1" ht="21.95" customHeight="1">
      <c r="A57" s="2617"/>
      <c r="B57" s="2622"/>
      <c r="C57" s="2623"/>
      <c r="D57" s="2623"/>
      <c r="E57" s="2624"/>
      <c r="F57" s="2675"/>
      <c r="G57" s="2675"/>
      <c r="H57" s="387"/>
      <c r="I57" s="377" t="s">
        <v>314</v>
      </c>
      <c r="J57" s="387"/>
      <c r="K57" s="382" t="s">
        <v>178</v>
      </c>
      <c r="L57" s="2677"/>
      <c r="M57" s="396"/>
      <c r="N57" s="179"/>
      <c r="O57" s="179"/>
      <c r="P57" s="179"/>
      <c r="Q57" s="199"/>
      <c r="R57" s="199"/>
      <c r="S57" s="181"/>
      <c r="T57" s="181"/>
      <c r="U57" s="179"/>
      <c r="V57" s="179"/>
      <c r="W57" s="179"/>
      <c r="X57" s="179"/>
      <c r="Y57" s="179"/>
      <c r="Z57" s="179"/>
    </row>
    <row r="58" spans="1:26" s="16" customFormat="1" ht="21.95" customHeight="1">
      <c r="A58" s="2618"/>
      <c r="B58" s="2625"/>
      <c r="C58" s="2626"/>
      <c r="D58" s="2626"/>
      <c r="E58" s="2627"/>
      <c r="F58" s="2684"/>
      <c r="G58" s="2684"/>
      <c r="H58" s="388"/>
      <c r="I58" s="365" t="s">
        <v>179</v>
      </c>
      <c r="J58" s="389"/>
      <c r="K58" s="366" t="s">
        <v>179</v>
      </c>
      <c r="L58" s="2686"/>
      <c r="M58" s="396"/>
      <c r="N58" s="179"/>
      <c r="O58" s="179"/>
      <c r="P58" s="179"/>
      <c r="Q58" s="199"/>
      <c r="R58" s="199"/>
      <c r="S58" s="181" t="str">
        <f>IFERROR(CHOOSE(Q58,I55,I56,I57,I58),"")</f>
        <v/>
      </c>
      <c r="T58" s="181" t="str">
        <f>IFERROR(CHOOSE(R58,K55,K56,K57,K58),"")</f>
        <v/>
      </c>
      <c r="U58" s="179"/>
      <c r="V58" s="179"/>
      <c r="W58" s="179"/>
      <c r="X58" s="179"/>
      <c r="Y58" s="179"/>
      <c r="Z58" s="179"/>
    </row>
    <row r="59" spans="1:26" s="16" customFormat="1" ht="21.95" customHeight="1">
      <c r="A59" s="2664">
        <v>13</v>
      </c>
      <c r="B59" s="2666" t="s">
        <v>344</v>
      </c>
      <c r="C59" s="2667"/>
      <c r="D59" s="2667"/>
      <c r="E59" s="2668"/>
      <c r="F59" s="2675" t="s">
        <v>411</v>
      </c>
      <c r="G59" s="2675" t="s">
        <v>345</v>
      </c>
      <c r="H59" s="387"/>
      <c r="I59" s="377" t="s">
        <v>306</v>
      </c>
      <c r="J59" s="387"/>
      <c r="K59" s="382" t="s">
        <v>130</v>
      </c>
      <c r="L59" s="2677"/>
      <c r="M59" s="396"/>
      <c r="N59" s="179"/>
      <c r="O59" s="179"/>
      <c r="P59" s="179"/>
      <c r="Q59" s="199"/>
      <c r="R59" s="199"/>
      <c r="S59" s="181"/>
      <c r="T59" s="181"/>
      <c r="U59" s="179"/>
      <c r="V59" s="179"/>
      <c r="W59" s="179"/>
      <c r="X59" s="179"/>
      <c r="Y59" s="179"/>
      <c r="Z59" s="179"/>
    </row>
    <row r="60" spans="1:26" s="16" customFormat="1" ht="21.95" customHeight="1">
      <c r="A60" s="2605"/>
      <c r="B60" s="2669"/>
      <c r="C60" s="2670"/>
      <c r="D60" s="2670"/>
      <c r="E60" s="2671"/>
      <c r="F60" s="2675"/>
      <c r="G60" s="2675"/>
      <c r="H60" s="387"/>
      <c r="I60" s="377" t="s">
        <v>317</v>
      </c>
      <c r="J60" s="387"/>
      <c r="K60" s="382" t="s">
        <v>312</v>
      </c>
      <c r="L60" s="2677"/>
      <c r="M60" s="396"/>
      <c r="N60" s="179"/>
      <c r="O60" s="179"/>
      <c r="P60" s="179"/>
      <c r="Q60" s="199"/>
      <c r="R60" s="199"/>
      <c r="S60" s="181"/>
      <c r="T60" s="181"/>
      <c r="U60" s="179"/>
      <c r="V60" s="179"/>
      <c r="W60" s="179"/>
      <c r="X60" s="179"/>
      <c r="Y60" s="179"/>
      <c r="Z60" s="179"/>
    </row>
    <row r="61" spans="1:26" s="16" customFormat="1" ht="21.95" customHeight="1">
      <c r="A61" s="2605"/>
      <c r="B61" s="2669"/>
      <c r="C61" s="2670"/>
      <c r="D61" s="2670"/>
      <c r="E61" s="2671"/>
      <c r="F61" s="2675"/>
      <c r="G61" s="2675"/>
      <c r="H61" s="387"/>
      <c r="I61" s="377" t="s">
        <v>314</v>
      </c>
      <c r="J61" s="387"/>
      <c r="K61" s="382" t="s">
        <v>178</v>
      </c>
      <c r="L61" s="2677"/>
      <c r="M61" s="396"/>
      <c r="N61" s="179"/>
      <c r="O61" s="179"/>
      <c r="P61" s="179"/>
      <c r="Q61" s="199"/>
      <c r="R61" s="199"/>
      <c r="S61" s="181"/>
      <c r="T61" s="181"/>
      <c r="U61" s="179"/>
      <c r="V61" s="179"/>
      <c r="W61" s="179"/>
      <c r="X61" s="179"/>
      <c r="Y61" s="179"/>
      <c r="Z61" s="179"/>
    </row>
    <row r="62" spans="1:26" s="16" customFormat="1" ht="21.95" customHeight="1" thickBot="1">
      <c r="A62" s="2665"/>
      <c r="B62" s="2672"/>
      <c r="C62" s="2673"/>
      <c r="D62" s="2673"/>
      <c r="E62" s="2674"/>
      <c r="F62" s="2676"/>
      <c r="G62" s="2676"/>
      <c r="H62" s="390"/>
      <c r="I62" s="399" t="s">
        <v>179</v>
      </c>
      <c r="J62" s="391"/>
      <c r="K62" s="400" t="s">
        <v>179</v>
      </c>
      <c r="L62" s="2678"/>
      <c r="M62" s="396"/>
      <c r="N62" s="179"/>
      <c r="O62" s="179"/>
      <c r="P62" s="179"/>
      <c r="Q62" s="199"/>
      <c r="R62" s="199"/>
      <c r="S62" s="181" t="str">
        <f>IFERROR(CHOOSE(Q62,I59,I60,I61,I62),"")</f>
        <v/>
      </c>
      <c r="T62" s="181" t="str">
        <f>IFERROR(CHOOSE(R62,K59,K60,K61,K62),"")</f>
        <v/>
      </c>
      <c r="U62" s="179"/>
      <c r="V62" s="179"/>
      <c r="W62" s="179"/>
      <c r="X62" s="179"/>
      <c r="Y62" s="179"/>
      <c r="Z62" s="179"/>
    </row>
    <row r="63" spans="1:26" s="16" customFormat="1" ht="26.25" customHeight="1">
      <c r="A63" s="2679" t="s">
        <v>346</v>
      </c>
      <c r="B63" s="2679"/>
      <c r="C63" s="2679"/>
      <c r="D63" s="2679"/>
      <c r="E63" s="2679"/>
      <c r="F63" s="2679"/>
      <c r="G63" s="2679"/>
      <c r="H63" s="2680"/>
      <c r="I63" s="2680"/>
      <c r="J63" s="2680"/>
      <c r="K63" s="2680"/>
      <c r="L63" s="2680"/>
      <c r="M63" s="396"/>
      <c r="N63" s="179"/>
      <c r="O63" s="179"/>
      <c r="P63" s="179"/>
      <c r="Q63" s="181"/>
      <c r="R63" s="181"/>
      <c r="S63" s="181"/>
      <c r="T63" s="181"/>
      <c r="U63" s="179"/>
      <c r="V63" s="179"/>
      <c r="W63" s="179"/>
      <c r="X63" s="179"/>
      <c r="Y63" s="179"/>
      <c r="Z63" s="179"/>
    </row>
    <row r="64" spans="1:26" s="16" customFormat="1" ht="12" customHeight="1">
      <c r="A64" s="121"/>
      <c r="B64" s="101"/>
      <c r="C64" s="101"/>
      <c r="D64" s="101"/>
      <c r="E64" s="101"/>
      <c r="F64" s="15"/>
      <c r="G64" s="15"/>
      <c r="H64" s="19"/>
      <c r="I64" s="19"/>
      <c r="J64" s="20"/>
      <c r="K64" s="20"/>
      <c r="L64" s="23"/>
      <c r="M64" s="396"/>
      <c r="N64" s="179"/>
      <c r="O64" s="179"/>
      <c r="P64" s="179"/>
      <c r="Q64" s="181"/>
      <c r="R64" s="181"/>
      <c r="S64" s="181"/>
      <c r="T64" s="181"/>
      <c r="U64" s="179"/>
      <c r="V64" s="179"/>
      <c r="W64" s="179"/>
      <c r="X64" s="179"/>
      <c r="Y64" s="179"/>
      <c r="Z64" s="179"/>
    </row>
    <row r="65" spans="1:26" s="16" customFormat="1" ht="20.25" customHeight="1" thickBot="1">
      <c r="A65" s="397" t="s">
        <v>347</v>
      </c>
      <c r="B65" s="15"/>
      <c r="C65" s="15"/>
      <c r="D65" s="15"/>
      <c r="E65" s="392"/>
      <c r="F65" s="392"/>
      <c r="G65" s="2"/>
      <c r="H65" s="91"/>
      <c r="I65" s="91"/>
      <c r="J65" s="91"/>
      <c r="K65" s="91"/>
      <c r="L65" s="5"/>
      <c r="M65" s="396"/>
      <c r="N65" s="179"/>
      <c r="O65" s="179"/>
      <c r="P65" s="179"/>
      <c r="Q65" s="181"/>
      <c r="R65" s="181"/>
      <c r="S65" s="181"/>
      <c r="T65" s="181"/>
      <c r="U65" s="179"/>
      <c r="V65" s="179"/>
      <c r="W65" s="179"/>
      <c r="X65" s="179"/>
      <c r="Y65" s="179"/>
      <c r="Z65" s="179"/>
    </row>
    <row r="66" spans="1:26" s="16" customFormat="1" ht="15.2" customHeight="1">
      <c r="A66" s="2650" t="s">
        <v>184</v>
      </c>
      <c r="B66" s="2651"/>
      <c r="C66" s="2651"/>
      <c r="D66" s="2651"/>
      <c r="E66" s="2652"/>
      <c r="F66" s="2701" t="s">
        <v>304</v>
      </c>
      <c r="G66" s="2702"/>
      <c r="H66" s="2656" t="s">
        <v>186</v>
      </c>
      <c r="I66" s="2657"/>
      <c r="J66" s="2657"/>
      <c r="K66" s="2658"/>
      <c r="L66" s="2659" t="s">
        <v>141</v>
      </c>
      <c r="M66" s="396"/>
      <c r="N66" s="179"/>
      <c r="O66" s="179"/>
      <c r="P66" s="179"/>
      <c r="Q66" s="181"/>
      <c r="R66" s="181"/>
      <c r="S66" s="181"/>
      <c r="T66" s="181"/>
      <c r="U66" s="179"/>
      <c r="V66" s="179"/>
      <c r="W66" s="179"/>
      <c r="X66" s="179"/>
      <c r="Y66" s="179"/>
      <c r="Z66" s="179"/>
    </row>
    <row r="67" spans="1:26" s="16" customFormat="1" ht="23.25" customHeight="1" thickBot="1">
      <c r="A67" s="2653"/>
      <c r="B67" s="2654"/>
      <c r="C67" s="2654"/>
      <c r="D67" s="2654"/>
      <c r="E67" s="2655"/>
      <c r="F67" s="2661"/>
      <c r="G67" s="2703"/>
      <c r="H67" s="2661" t="s">
        <v>307</v>
      </c>
      <c r="I67" s="2662"/>
      <c r="J67" s="2663" t="s">
        <v>308</v>
      </c>
      <c r="K67" s="2655"/>
      <c r="L67" s="2660"/>
      <c r="M67" s="396"/>
      <c r="N67" s="179"/>
      <c r="O67" s="179"/>
      <c r="P67" s="179"/>
      <c r="Q67" s="181"/>
      <c r="R67" s="181"/>
      <c r="S67" s="181"/>
      <c r="T67" s="181"/>
      <c r="U67" s="179"/>
      <c r="V67" s="179"/>
      <c r="W67" s="179"/>
      <c r="X67" s="179"/>
      <c r="Y67" s="179"/>
      <c r="Z67" s="179"/>
    </row>
    <row r="68" spans="1:26" s="16" customFormat="1" ht="21.95" customHeight="1">
      <c r="A68" s="2604">
        <v>14</v>
      </c>
      <c r="B68" s="2607" t="s">
        <v>135</v>
      </c>
      <c r="C68" s="2607"/>
      <c r="D68" s="2607"/>
      <c r="E68" s="2608"/>
      <c r="F68" s="2628" t="s">
        <v>309</v>
      </c>
      <c r="G68" s="2629"/>
      <c r="H68" s="387"/>
      <c r="I68" s="398" t="s">
        <v>310</v>
      </c>
      <c r="J68" s="393"/>
      <c r="K68" s="382" t="s">
        <v>130</v>
      </c>
      <c r="L68" s="2613"/>
      <c r="M68" s="396"/>
      <c r="N68" s="179"/>
      <c r="O68" s="179"/>
      <c r="P68" s="179"/>
      <c r="Q68" s="181"/>
      <c r="R68" s="181"/>
      <c r="S68" s="181"/>
      <c r="T68" s="181"/>
      <c r="U68" s="179"/>
      <c r="V68" s="179"/>
      <c r="W68" s="179"/>
      <c r="X68" s="179"/>
      <c r="Y68" s="179"/>
      <c r="Z68" s="179"/>
    </row>
    <row r="69" spans="1:26" s="16" customFormat="1" ht="21.95" customHeight="1">
      <c r="A69" s="2605"/>
      <c r="B69" s="2609"/>
      <c r="C69" s="2609"/>
      <c r="D69" s="2609"/>
      <c r="E69" s="2610"/>
      <c r="F69" s="2630"/>
      <c r="G69" s="2631"/>
      <c r="H69" s="387"/>
      <c r="I69" s="377" t="s">
        <v>311</v>
      </c>
      <c r="J69" s="393"/>
      <c r="K69" s="382" t="s">
        <v>312</v>
      </c>
      <c r="L69" s="2614"/>
      <c r="M69" s="396"/>
      <c r="N69" s="179"/>
      <c r="O69" s="179"/>
      <c r="P69" s="179"/>
      <c r="Q69" s="181"/>
      <c r="R69" s="181"/>
      <c r="S69" s="181"/>
      <c r="T69" s="181"/>
      <c r="U69" s="179"/>
      <c r="V69" s="179"/>
      <c r="W69" s="179"/>
      <c r="X69" s="179"/>
      <c r="Y69" s="179"/>
      <c r="Z69" s="179"/>
    </row>
    <row r="70" spans="1:26" s="16" customFormat="1" ht="21.95" customHeight="1">
      <c r="A70" s="2605"/>
      <c r="B70" s="2609"/>
      <c r="C70" s="2609"/>
      <c r="D70" s="2609"/>
      <c r="E70" s="2610"/>
      <c r="F70" s="2630"/>
      <c r="G70" s="2631"/>
      <c r="H70" s="387"/>
      <c r="I70" s="377" t="s">
        <v>313</v>
      </c>
      <c r="J70" s="393"/>
      <c r="K70" s="382" t="s">
        <v>178</v>
      </c>
      <c r="L70" s="2614"/>
      <c r="M70" s="396"/>
      <c r="N70" s="179"/>
      <c r="O70" s="179"/>
      <c r="P70" s="179"/>
      <c r="Q70" s="181"/>
      <c r="R70" s="181"/>
      <c r="S70" s="181"/>
      <c r="T70" s="181"/>
      <c r="U70" s="179"/>
      <c r="V70" s="179"/>
      <c r="W70" s="179"/>
      <c r="X70" s="179"/>
      <c r="Y70" s="179"/>
      <c r="Z70" s="179"/>
    </row>
    <row r="71" spans="1:26" s="16" customFormat="1" ht="21.95" customHeight="1">
      <c r="A71" s="2606"/>
      <c r="B71" s="2611"/>
      <c r="C71" s="2611"/>
      <c r="D71" s="2611"/>
      <c r="E71" s="2612"/>
      <c r="F71" s="2632"/>
      <c r="G71" s="2633"/>
      <c r="H71" s="388"/>
      <c r="I71" s="367" t="s">
        <v>179</v>
      </c>
      <c r="J71" s="394"/>
      <c r="K71" s="366" t="s">
        <v>179</v>
      </c>
      <c r="L71" s="2615"/>
      <c r="M71" s="396"/>
      <c r="N71" s="179"/>
      <c r="O71" s="179"/>
      <c r="P71" s="179"/>
      <c r="Q71" s="199"/>
      <c r="R71" s="199"/>
      <c r="S71" s="181" t="str">
        <f>IFERROR(CHOOSE(Q71,I68,I69,I70,I71),"")</f>
        <v/>
      </c>
      <c r="T71" s="181" t="str">
        <f>IFERROR(CHOOSE(R71,K68,K69,K70,K71),"")</f>
        <v/>
      </c>
      <c r="U71" s="179"/>
      <c r="V71" s="179"/>
      <c r="W71" s="179"/>
      <c r="X71" s="179"/>
      <c r="Y71" s="179"/>
      <c r="Z71" s="179"/>
    </row>
    <row r="72" spans="1:26" s="16" customFormat="1" ht="21.95" customHeight="1">
      <c r="A72" s="2616">
        <v>15</v>
      </c>
      <c r="B72" s="2619" t="s">
        <v>142</v>
      </c>
      <c r="C72" s="2620"/>
      <c r="D72" s="2620"/>
      <c r="E72" s="2621"/>
      <c r="F72" s="2634" t="s">
        <v>348</v>
      </c>
      <c r="G72" s="2635"/>
      <c r="H72" s="387"/>
      <c r="I72" s="401" t="s">
        <v>310</v>
      </c>
      <c r="J72" s="393"/>
      <c r="K72" s="382" t="s">
        <v>130</v>
      </c>
      <c r="L72" s="2614"/>
      <c r="M72" s="396"/>
      <c r="N72" s="179"/>
      <c r="O72" s="179"/>
      <c r="P72" s="179"/>
      <c r="Q72" s="199"/>
      <c r="R72" s="199"/>
      <c r="S72" s="181"/>
      <c r="T72" s="181"/>
      <c r="U72" s="179"/>
      <c r="V72" s="179"/>
      <c r="W72" s="179"/>
      <c r="X72" s="179"/>
      <c r="Y72" s="179"/>
      <c r="Z72" s="179"/>
    </row>
    <row r="73" spans="1:26" s="16" customFormat="1" ht="21.95" customHeight="1">
      <c r="A73" s="2617"/>
      <c r="B73" s="2622"/>
      <c r="C73" s="2623"/>
      <c r="D73" s="2623"/>
      <c r="E73" s="2624"/>
      <c r="F73" s="2636"/>
      <c r="G73" s="2637"/>
      <c r="H73" s="387"/>
      <c r="I73" s="377" t="s">
        <v>311</v>
      </c>
      <c r="J73" s="393"/>
      <c r="K73" s="382" t="s">
        <v>312</v>
      </c>
      <c r="L73" s="2614"/>
      <c r="M73" s="396"/>
      <c r="N73" s="179"/>
      <c r="O73" s="179"/>
      <c r="P73" s="179"/>
      <c r="Q73" s="199"/>
      <c r="R73" s="199"/>
      <c r="S73" s="181"/>
      <c r="T73" s="181"/>
      <c r="U73" s="179"/>
      <c r="V73" s="179"/>
      <c r="W73" s="179"/>
      <c r="X73" s="179"/>
      <c r="Y73" s="179"/>
      <c r="Z73" s="179"/>
    </row>
    <row r="74" spans="1:26" s="16" customFormat="1" ht="21.95" customHeight="1">
      <c r="A74" s="2617"/>
      <c r="B74" s="2622"/>
      <c r="C74" s="2623"/>
      <c r="D74" s="2623"/>
      <c r="E74" s="2624"/>
      <c r="F74" s="2636"/>
      <c r="G74" s="2637"/>
      <c r="H74" s="387"/>
      <c r="I74" s="377" t="s">
        <v>313</v>
      </c>
      <c r="J74" s="393"/>
      <c r="K74" s="382" t="s">
        <v>178</v>
      </c>
      <c r="L74" s="2614"/>
      <c r="M74" s="396"/>
      <c r="N74" s="179"/>
      <c r="O74" s="179"/>
      <c r="P74" s="179"/>
      <c r="Q74" s="199"/>
      <c r="R74" s="199"/>
      <c r="S74" s="181"/>
      <c r="T74" s="181"/>
      <c r="U74" s="179"/>
      <c r="V74" s="179"/>
      <c r="W74" s="179"/>
      <c r="X74" s="179"/>
      <c r="Y74" s="179"/>
      <c r="Z74" s="179"/>
    </row>
    <row r="75" spans="1:26" s="16" customFormat="1" ht="21.95" customHeight="1">
      <c r="A75" s="2618"/>
      <c r="B75" s="2625"/>
      <c r="C75" s="2626"/>
      <c r="D75" s="2626"/>
      <c r="E75" s="2627"/>
      <c r="F75" s="2638"/>
      <c r="G75" s="2639"/>
      <c r="H75" s="388"/>
      <c r="I75" s="365" t="s">
        <v>179</v>
      </c>
      <c r="J75" s="394"/>
      <c r="K75" s="366" t="s">
        <v>179</v>
      </c>
      <c r="L75" s="2615"/>
      <c r="M75" s="396"/>
      <c r="N75" s="179"/>
      <c r="O75" s="179"/>
      <c r="P75" s="179"/>
      <c r="Q75" s="199"/>
      <c r="R75" s="199"/>
      <c r="S75" s="181" t="str">
        <f>IFERROR(CHOOSE(Q75,I72,I73,I74,I75),"")</f>
        <v/>
      </c>
      <c r="T75" s="181" t="str">
        <f>IFERROR(CHOOSE(R75,K72,K73,K74,K75),"")</f>
        <v/>
      </c>
      <c r="U75" s="179"/>
      <c r="V75" s="179"/>
      <c r="W75" s="179"/>
      <c r="X75" s="179"/>
      <c r="Y75" s="179"/>
      <c r="Z75" s="179"/>
    </row>
    <row r="76" spans="1:26" s="16" customFormat="1" ht="21.95" customHeight="1">
      <c r="A76" s="2640">
        <v>16</v>
      </c>
      <c r="B76" s="2619" t="s">
        <v>143</v>
      </c>
      <c r="C76" s="2620"/>
      <c r="D76" s="2620"/>
      <c r="E76" s="2621"/>
      <c r="F76" s="2634" t="s">
        <v>349</v>
      </c>
      <c r="G76" s="2635"/>
      <c r="H76" s="387"/>
      <c r="I76" s="377" t="s">
        <v>306</v>
      </c>
      <c r="J76" s="393"/>
      <c r="K76" s="382" t="s">
        <v>130</v>
      </c>
      <c r="L76" s="2614"/>
      <c r="M76" s="396"/>
      <c r="N76" s="179"/>
      <c r="O76" s="179"/>
      <c r="P76" s="179"/>
      <c r="Q76" s="199"/>
      <c r="R76" s="199"/>
      <c r="S76" s="181"/>
      <c r="T76" s="181"/>
      <c r="U76" s="179"/>
      <c r="V76" s="179"/>
      <c r="W76" s="179"/>
      <c r="X76" s="179"/>
      <c r="Y76" s="179"/>
      <c r="Z76" s="179"/>
    </row>
    <row r="77" spans="1:26" s="16" customFormat="1" ht="21.95" customHeight="1">
      <c r="A77" s="2641"/>
      <c r="B77" s="2622"/>
      <c r="C77" s="2623"/>
      <c r="D77" s="2623"/>
      <c r="E77" s="2624"/>
      <c r="F77" s="2636"/>
      <c r="G77" s="2637"/>
      <c r="H77" s="387"/>
      <c r="I77" s="377" t="s">
        <v>317</v>
      </c>
      <c r="J77" s="393"/>
      <c r="K77" s="382" t="s">
        <v>312</v>
      </c>
      <c r="L77" s="2614"/>
      <c r="M77" s="396"/>
      <c r="N77" s="179"/>
      <c r="O77" s="179"/>
      <c r="P77" s="179"/>
      <c r="Q77" s="199"/>
      <c r="R77" s="199"/>
      <c r="S77" s="181"/>
      <c r="T77" s="181"/>
      <c r="U77" s="179"/>
      <c r="V77" s="179"/>
      <c r="W77" s="179"/>
      <c r="X77" s="179"/>
      <c r="Y77" s="179"/>
      <c r="Z77" s="179"/>
    </row>
    <row r="78" spans="1:26" s="16" customFormat="1" ht="21.95" customHeight="1">
      <c r="A78" s="2641"/>
      <c r="B78" s="2622"/>
      <c r="C78" s="2623"/>
      <c r="D78" s="2623"/>
      <c r="E78" s="2624"/>
      <c r="F78" s="2636"/>
      <c r="G78" s="2637"/>
      <c r="H78" s="387"/>
      <c r="I78" s="377" t="s">
        <v>314</v>
      </c>
      <c r="J78" s="393"/>
      <c r="K78" s="382" t="s">
        <v>178</v>
      </c>
      <c r="L78" s="2614"/>
      <c r="M78" s="396"/>
      <c r="N78" s="179"/>
      <c r="O78" s="179"/>
      <c r="P78" s="179"/>
      <c r="Q78" s="199"/>
      <c r="R78" s="199"/>
      <c r="S78" s="181"/>
      <c r="T78" s="181"/>
      <c r="U78" s="179"/>
      <c r="V78" s="179"/>
      <c r="W78" s="179"/>
      <c r="X78" s="179"/>
      <c r="Y78" s="179"/>
      <c r="Z78" s="179"/>
    </row>
    <row r="79" spans="1:26" s="16" customFormat="1" ht="21.95" customHeight="1">
      <c r="A79" s="2647"/>
      <c r="B79" s="2625"/>
      <c r="C79" s="2626"/>
      <c r="D79" s="2626"/>
      <c r="E79" s="2627"/>
      <c r="F79" s="2638"/>
      <c r="G79" s="2639"/>
      <c r="H79" s="388"/>
      <c r="I79" s="365" t="s">
        <v>179</v>
      </c>
      <c r="J79" s="394"/>
      <c r="K79" s="366" t="s">
        <v>179</v>
      </c>
      <c r="L79" s="2615"/>
      <c r="M79" s="396"/>
      <c r="N79" s="179"/>
      <c r="O79" s="179"/>
      <c r="P79" s="179"/>
      <c r="Q79" s="199"/>
      <c r="R79" s="199"/>
      <c r="S79" s="181" t="str">
        <f>IFERROR(CHOOSE(Q79,I76,I77,I78,I79),"")</f>
        <v/>
      </c>
      <c r="T79" s="181" t="str">
        <f>IFERROR(CHOOSE(R79,K76,K77,K78,K79),"")</f>
        <v/>
      </c>
      <c r="U79" s="179"/>
      <c r="V79" s="179"/>
      <c r="W79" s="179"/>
      <c r="X79" s="179"/>
      <c r="Y79" s="179"/>
      <c r="Z79" s="179"/>
    </row>
    <row r="80" spans="1:26" s="16" customFormat="1" ht="21.95" customHeight="1">
      <c r="A80" s="2640">
        <v>17</v>
      </c>
      <c r="B80" s="2619" t="s">
        <v>144</v>
      </c>
      <c r="C80" s="2620"/>
      <c r="D80" s="2620"/>
      <c r="E80" s="2621"/>
      <c r="F80" s="2634" t="s">
        <v>412</v>
      </c>
      <c r="G80" s="2635"/>
      <c r="H80" s="387"/>
      <c r="I80" s="377" t="s">
        <v>306</v>
      </c>
      <c r="J80" s="393"/>
      <c r="K80" s="382" t="s">
        <v>130</v>
      </c>
      <c r="L80" s="2614"/>
      <c r="M80" s="396"/>
      <c r="N80" s="179"/>
      <c r="O80" s="179"/>
      <c r="P80" s="179"/>
      <c r="Q80" s="199"/>
      <c r="R80" s="199"/>
      <c r="S80" s="181"/>
      <c r="T80" s="181"/>
      <c r="U80" s="179"/>
      <c r="V80" s="179"/>
      <c r="W80" s="179"/>
      <c r="X80" s="179"/>
      <c r="Y80" s="179"/>
      <c r="Z80" s="179"/>
    </row>
    <row r="81" spans="1:26" s="16" customFormat="1" ht="21.95" customHeight="1">
      <c r="A81" s="2641"/>
      <c r="B81" s="2622"/>
      <c r="C81" s="2623"/>
      <c r="D81" s="2623"/>
      <c r="E81" s="2624"/>
      <c r="F81" s="2636"/>
      <c r="G81" s="2637"/>
      <c r="H81" s="387"/>
      <c r="I81" s="377" t="s">
        <v>317</v>
      </c>
      <c r="J81" s="393"/>
      <c r="K81" s="382" t="s">
        <v>312</v>
      </c>
      <c r="L81" s="2614"/>
      <c r="M81" s="396"/>
      <c r="N81" s="179"/>
      <c r="O81" s="179"/>
      <c r="P81" s="179"/>
      <c r="Q81" s="199"/>
      <c r="R81" s="199"/>
      <c r="S81" s="181"/>
      <c r="T81" s="181"/>
      <c r="U81" s="179"/>
      <c r="V81" s="179"/>
      <c r="W81" s="179"/>
      <c r="X81" s="179"/>
      <c r="Y81" s="179"/>
      <c r="Z81" s="179"/>
    </row>
    <row r="82" spans="1:26" s="16" customFormat="1" ht="21.95" customHeight="1">
      <c r="A82" s="2641"/>
      <c r="B82" s="2622"/>
      <c r="C82" s="2623"/>
      <c r="D82" s="2623"/>
      <c r="E82" s="2624"/>
      <c r="F82" s="2636"/>
      <c r="G82" s="2637"/>
      <c r="H82" s="387"/>
      <c r="I82" s="377" t="s">
        <v>314</v>
      </c>
      <c r="J82" s="393"/>
      <c r="K82" s="382" t="s">
        <v>178</v>
      </c>
      <c r="L82" s="2614"/>
      <c r="M82" s="396"/>
      <c r="N82" s="179"/>
      <c r="O82" s="179"/>
      <c r="P82" s="179"/>
      <c r="Q82" s="199"/>
      <c r="R82" s="199"/>
      <c r="S82" s="181"/>
      <c r="T82" s="181"/>
      <c r="U82" s="179"/>
      <c r="V82" s="179"/>
      <c r="W82" s="179"/>
      <c r="X82" s="179"/>
      <c r="Y82" s="179"/>
      <c r="Z82" s="179"/>
    </row>
    <row r="83" spans="1:26" s="16" customFormat="1" ht="21.95" customHeight="1">
      <c r="A83" s="2647"/>
      <c r="B83" s="2625"/>
      <c r="C83" s="2626"/>
      <c r="D83" s="2626"/>
      <c r="E83" s="2627"/>
      <c r="F83" s="2638"/>
      <c r="G83" s="2639"/>
      <c r="H83" s="388"/>
      <c r="I83" s="365" t="s">
        <v>179</v>
      </c>
      <c r="J83" s="394"/>
      <c r="K83" s="366" t="s">
        <v>179</v>
      </c>
      <c r="L83" s="2615"/>
      <c r="M83" s="396"/>
      <c r="N83" s="179"/>
      <c r="O83" s="179"/>
      <c r="P83" s="179"/>
      <c r="Q83" s="199"/>
      <c r="R83" s="199"/>
      <c r="S83" s="181" t="str">
        <f>IFERROR(CHOOSE(Q83,I80,I81,I82,I83),"")</f>
        <v/>
      </c>
      <c r="T83" s="181" t="str">
        <f>IFERROR(CHOOSE(R83,K80,K81,K82,K83),"")</f>
        <v/>
      </c>
      <c r="U83" s="179"/>
      <c r="V83" s="179"/>
      <c r="W83" s="179"/>
      <c r="X83" s="179"/>
      <c r="Y83" s="179"/>
      <c r="Z83" s="179"/>
    </row>
    <row r="84" spans="1:26" s="16" customFormat="1" ht="21.95" customHeight="1">
      <c r="A84" s="2640">
        <v>18</v>
      </c>
      <c r="B84" s="2620" t="s">
        <v>145</v>
      </c>
      <c r="C84" s="2620"/>
      <c r="D84" s="2620"/>
      <c r="E84" s="2621"/>
      <c r="F84" s="2634" t="s">
        <v>350</v>
      </c>
      <c r="G84" s="2635"/>
      <c r="H84" s="387"/>
      <c r="I84" s="377" t="s">
        <v>306</v>
      </c>
      <c r="J84" s="393"/>
      <c r="K84" s="382" t="s">
        <v>130</v>
      </c>
      <c r="L84" s="2645"/>
      <c r="M84" s="396"/>
      <c r="N84" s="179"/>
      <c r="O84" s="179"/>
      <c r="P84" s="179"/>
      <c r="Q84" s="199"/>
      <c r="R84" s="199"/>
      <c r="S84" s="181"/>
      <c r="T84" s="181"/>
      <c r="U84" s="179"/>
      <c r="V84" s="179"/>
      <c r="W84" s="179"/>
      <c r="X84" s="179"/>
      <c r="Y84" s="179"/>
      <c r="Z84" s="179"/>
    </row>
    <row r="85" spans="1:26" s="16" customFormat="1" ht="21.95" customHeight="1">
      <c r="A85" s="2641"/>
      <c r="B85" s="2623"/>
      <c r="C85" s="2623"/>
      <c r="D85" s="2623"/>
      <c r="E85" s="2624"/>
      <c r="F85" s="2636"/>
      <c r="G85" s="2637"/>
      <c r="H85" s="387"/>
      <c r="I85" s="377" t="s">
        <v>317</v>
      </c>
      <c r="J85" s="393"/>
      <c r="K85" s="382" t="s">
        <v>312</v>
      </c>
      <c r="L85" s="2614"/>
      <c r="M85" s="396"/>
      <c r="N85" s="179"/>
      <c r="O85" s="179"/>
      <c r="P85" s="179"/>
      <c r="Q85" s="199"/>
      <c r="R85" s="199"/>
      <c r="S85" s="181"/>
      <c r="T85" s="181"/>
      <c r="U85" s="179"/>
      <c r="V85" s="179"/>
      <c r="W85" s="179"/>
      <c r="X85" s="179"/>
      <c r="Y85" s="179"/>
      <c r="Z85" s="179"/>
    </row>
    <row r="86" spans="1:26" s="16" customFormat="1" ht="21.95" customHeight="1">
      <c r="A86" s="2641"/>
      <c r="B86" s="2623"/>
      <c r="C86" s="2623"/>
      <c r="D86" s="2623"/>
      <c r="E86" s="2624"/>
      <c r="F86" s="2636"/>
      <c r="G86" s="2637"/>
      <c r="H86" s="387"/>
      <c r="I86" s="377" t="s">
        <v>314</v>
      </c>
      <c r="J86" s="393"/>
      <c r="K86" s="382" t="s">
        <v>178</v>
      </c>
      <c r="L86" s="2614"/>
      <c r="M86" s="396"/>
      <c r="N86" s="179"/>
      <c r="O86" s="179"/>
      <c r="P86" s="179"/>
      <c r="Q86" s="199"/>
      <c r="R86" s="199"/>
      <c r="S86" s="181"/>
      <c r="T86" s="181"/>
      <c r="U86" s="179"/>
      <c r="V86" s="179"/>
      <c r="W86" s="179"/>
      <c r="X86" s="179"/>
      <c r="Y86" s="179"/>
      <c r="Z86" s="179"/>
    </row>
    <row r="87" spans="1:26" s="16" customFormat="1" ht="21.95" customHeight="1" thickBot="1">
      <c r="A87" s="2642"/>
      <c r="B87" s="2643"/>
      <c r="C87" s="2643"/>
      <c r="D87" s="2643"/>
      <c r="E87" s="2644"/>
      <c r="F87" s="2648"/>
      <c r="G87" s="2649"/>
      <c r="H87" s="390"/>
      <c r="I87" s="399" t="s">
        <v>179</v>
      </c>
      <c r="J87" s="395"/>
      <c r="K87" s="400" t="s">
        <v>179</v>
      </c>
      <c r="L87" s="2646"/>
      <c r="M87" s="396"/>
      <c r="N87" s="179"/>
      <c r="O87" s="179"/>
      <c r="P87" s="179"/>
      <c r="Q87" s="199"/>
      <c r="R87" s="199"/>
      <c r="S87" s="181" t="str">
        <f>IFERROR(CHOOSE(Q87,I84,I85,I86,I87),"")</f>
        <v/>
      </c>
      <c r="T87" s="181" t="str">
        <f>IFERROR(CHOOSE(R87,K84,K85,K86,K87),"")</f>
        <v/>
      </c>
      <c r="U87" s="179"/>
      <c r="V87" s="179"/>
      <c r="W87" s="179"/>
      <c r="X87" s="179"/>
      <c r="Y87" s="179"/>
      <c r="Z87" s="179"/>
    </row>
    <row r="88" spans="1:26" s="6" customFormat="1" ht="9.9499999999999993" customHeight="1">
      <c r="A88" s="1471"/>
      <c r="B88" s="1"/>
      <c r="C88" s="1472"/>
      <c r="D88" s="1472"/>
      <c r="E88" s="1472"/>
      <c r="F88" s="1473"/>
      <c r="G88" s="1473"/>
      <c r="H88" s="1474"/>
      <c r="I88" s="1474"/>
      <c r="J88" s="1475"/>
      <c r="K88" s="1475"/>
      <c r="L88" s="23"/>
      <c r="M88" s="396"/>
      <c r="N88" s="174"/>
      <c r="O88" s="174"/>
      <c r="P88" s="174"/>
      <c r="Q88" s="181"/>
      <c r="R88" s="181"/>
      <c r="S88" s="181" t="str">
        <f>IFERROR(CHOOSE(Q88,$N$13,$N$4,$N$5,$N$9),"")</f>
        <v/>
      </c>
      <c r="T88" s="181" t="str">
        <f>IFERROR(CHOOSE(R88,$O$13,$O$4,$O$5,$O$9),"")</f>
        <v/>
      </c>
      <c r="U88" s="174"/>
      <c r="V88" s="174"/>
      <c r="W88" s="174"/>
      <c r="X88" s="174"/>
      <c r="Y88" s="174"/>
      <c r="Z88" s="174"/>
    </row>
    <row r="89" spans="1:26" s="16" customFormat="1" ht="39.950000000000003" customHeight="1">
      <c r="A89" s="191"/>
      <c r="B89" s="191"/>
      <c r="C89" s="209"/>
      <c r="D89" s="209"/>
      <c r="E89" s="191"/>
      <c r="F89" s="191"/>
      <c r="G89" s="191"/>
      <c r="H89" s="205"/>
      <c r="I89" s="205"/>
      <c r="J89" s="205"/>
      <c r="K89" s="205"/>
      <c r="L89" s="193"/>
      <c r="M89" s="198"/>
      <c r="N89" s="179"/>
      <c r="O89" s="179"/>
      <c r="P89" s="179"/>
      <c r="Q89" s="181"/>
      <c r="R89" s="181"/>
      <c r="S89" s="181"/>
      <c r="T89" s="181"/>
      <c r="U89" s="179"/>
      <c r="V89" s="179"/>
      <c r="W89" s="179"/>
      <c r="X89" s="179"/>
      <c r="Y89" s="179"/>
      <c r="Z89" s="179"/>
    </row>
    <row r="90" spans="1:26" s="16" customFormat="1" ht="39.950000000000003" customHeight="1">
      <c r="A90" s="191"/>
      <c r="B90" s="191"/>
      <c r="C90" s="209"/>
      <c r="D90" s="209"/>
      <c r="E90" s="191"/>
      <c r="F90" s="191"/>
      <c r="G90" s="191"/>
      <c r="H90" s="205"/>
      <c r="I90" s="205"/>
      <c r="J90" s="205"/>
      <c r="K90" s="205"/>
      <c r="L90" s="193"/>
      <c r="M90" s="198"/>
      <c r="N90" s="179"/>
      <c r="O90" s="179"/>
      <c r="P90" s="179"/>
      <c r="Q90" s="181"/>
      <c r="R90" s="181"/>
      <c r="S90" s="181"/>
      <c r="T90" s="181"/>
      <c r="U90" s="179"/>
      <c r="V90" s="179"/>
      <c r="W90" s="179"/>
      <c r="X90" s="179"/>
      <c r="Y90" s="179"/>
      <c r="Z90" s="179"/>
    </row>
    <row r="91" spans="1:26" s="6" customFormat="1" ht="39.950000000000003" customHeight="1">
      <c r="A91" s="191"/>
      <c r="B91" s="191"/>
      <c r="C91" s="209"/>
      <c r="D91" s="209"/>
      <c r="E91" s="191"/>
      <c r="F91" s="191"/>
      <c r="G91" s="191"/>
      <c r="H91" s="205"/>
      <c r="I91" s="205"/>
      <c r="J91" s="205"/>
      <c r="K91" s="205"/>
      <c r="L91" s="193"/>
      <c r="M91" s="198"/>
      <c r="N91" s="179"/>
      <c r="O91" s="179"/>
      <c r="P91" s="179"/>
      <c r="Q91" s="181"/>
      <c r="R91" s="181"/>
      <c r="S91" s="181"/>
      <c r="T91" s="181"/>
      <c r="U91" s="174"/>
      <c r="V91" s="174"/>
      <c r="W91" s="174"/>
      <c r="X91" s="174"/>
      <c r="Y91" s="174"/>
      <c r="Z91" s="174"/>
    </row>
    <row r="92" spans="1:26" s="6" customFormat="1" ht="39.950000000000003" customHeight="1">
      <c r="A92" s="191"/>
      <c r="B92" s="191"/>
      <c r="C92" s="209"/>
      <c r="D92" s="209"/>
      <c r="E92" s="191"/>
      <c r="F92" s="191"/>
      <c r="G92" s="191"/>
      <c r="H92" s="205"/>
      <c r="I92" s="205"/>
      <c r="J92" s="205"/>
      <c r="K92" s="205"/>
      <c r="L92" s="193"/>
      <c r="M92" s="198"/>
      <c r="N92" s="179"/>
      <c r="O92" s="179"/>
      <c r="P92" s="179"/>
      <c r="Q92" s="181"/>
      <c r="R92" s="181"/>
      <c r="S92" s="181"/>
      <c r="T92" s="181"/>
      <c r="U92" s="174"/>
      <c r="V92" s="174"/>
      <c r="W92" s="174"/>
      <c r="X92" s="174"/>
      <c r="Y92" s="174"/>
      <c r="Z92" s="174"/>
    </row>
    <row r="93" spans="1:26" s="6" customFormat="1" ht="39.950000000000003" customHeight="1">
      <c r="A93" s="191"/>
      <c r="B93" s="191"/>
      <c r="C93" s="209"/>
      <c r="D93" s="209"/>
      <c r="E93" s="191"/>
      <c r="F93" s="191"/>
      <c r="G93" s="191"/>
      <c r="H93" s="205"/>
      <c r="I93" s="205"/>
      <c r="J93" s="205"/>
      <c r="K93" s="205"/>
      <c r="L93" s="193"/>
      <c r="M93" s="192"/>
      <c r="N93" s="179"/>
      <c r="O93" s="179"/>
      <c r="P93" s="179"/>
      <c r="Q93" s="181"/>
      <c r="R93" s="181"/>
      <c r="S93" s="181"/>
      <c r="T93" s="181"/>
      <c r="U93" s="174"/>
      <c r="V93" s="174"/>
      <c r="W93" s="174"/>
      <c r="X93" s="174"/>
      <c r="Y93" s="174"/>
      <c r="Z93" s="174"/>
    </row>
    <row r="94" spans="1:26" s="6" customFormat="1" ht="39.950000000000003" customHeight="1">
      <c r="A94" s="191"/>
      <c r="B94" s="191"/>
      <c r="C94" s="209"/>
      <c r="D94" s="209"/>
      <c r="E94" s="191"/>
      <c r="F94" s="191"/>
      <c r="G94" s="191"/>
      <c r="H94" s="205"/>
      <c r="I94" s="205"/>
      <c r="J94" s="205"/>
      <c r="K94" s="205"/>
      <c r="L94" s="193"/>
      <c r="M94" s="198"/>
      <c r="N94" s="179"/>
      <c r="O94" s="179"/>
      <c r="P94" s="179"/>
      <c r="Q94" s="181"/>
      <c r="R94" s="181"/>
      <c r="S94" s="181"/>
      <c r="T94" s="181"/>
      <c r="U94" s="174"/>
      <c r="V94" s="174"/>
      <c r="W94" s="174"/>
      <c r="X94" s="174"/>
      <c r="Y94" s="174"/>
      <c r="Z94" s="174"/>
    </row>
    <row r="95" spans="1:26" s="6" customFormat="1" ht="39.950000000000003" customHeight="1">
      <c r="A95" s="191"/>
      <c r="B95" s="191"/>
      <c r="C95" s="209"/>
      <c r="D95" s="209"/>
      <c r="E95" s="191"/>
      <c r="F95" s="191"/>
      <c r="G95" s="191"/>
      <c r="H95" s="205"/>
      <c r="I95" s="205"/>
      <c r="J95" s="205"/>
      <c r="K95" s="205"/>
      <c r="L95" s="193"/>
      <c r="M95" s="198"/>
      <c r="N95" s="179"/>
      <c r="O95" s="179"/>
      <c r="P95" s="179"/>
      <c r="Q95" s="181"/>
      <c r="R95" s="181"/>
      <c r="S95" s="181"/>
      <c r="T95" s="181"/>
      <c r="U95" s="174"/>
      <c r="V95" s="174"/>
      <c r="W95" s="174"/>
      <c r="X95" s="174"/>
      <c r="Y95" s="174"/>
      <c r="Z95" s="174"/>
    </row>
    <row r="96" spans="1:26" s="6" customFormat="1" ht="39.950000000000003" customHeight="1">
      <c r="A96" s="191"/>
      <c r="B96" s="191"/>
      <c r="C96" s="209"/>
      <c r="D96" s="209"/>
      <c r="E96" s="191"/>
      <c r="F96" s="191"/>
      <c r="G96" s="191"/>
      <c r="H96" s="205"/>
      <c r="I96" s="205"/>
      <c r="J96" s="205"/>
      <c r="K96" s="205"/>
      <c r="L96" s="193"/>
      <c r="M96" s="198"/>
      <c r="N96" s="179"/>
      <c r="O96" s="179"/>
      <c r="P96" s="179"/>
      <c r="Q96" s="181"/>
      <c r="R96" s="181"/>
      <c r="S96" s="181"/>
      <c r="T96" s="181"/>
      <c r="U96" s="174"/>
      <c r="V96" s="174"/>
      <c r="W96" s="174"/>
      <c r="X96" s="174"/>
      <c r="Y96" s="174"/>
      <c r="Z96" s="174"/>
    </row>
    <row r="97" spans="1:26" s="6" customFormat="1" ht="39.950000000000003" customHeight="1">
      <c r="A97" s="191"/>
      <c r="B97" s="191"/>
      <c r="C97" s="209"/>
      <c r="D97" s="209"/>
      <c r="E97" s="191"/>
      <c r="F97" s="191"/>
      <c r="G97" s="191"/>
      <c r="H97" s="205"/>
      <c r="I97" s="205"/>
      <c r="J97" s="205"/>
      <c r="K97" s="205"/>
      <c r="L97" s="193"/>
      <c r="M97" s="198"/>
      <c r="N97" s="179"/>
      <c r="O97" s="179"/>
      <c r="P97" s="179"/>
      <c r="Q97" s="181"/>
      <c r="R97" s="181"/>
      <c r="S97" s="181"/>
      <c r="T97" s="181"/>
      <c r="U97" s="174"/>
      <c r="V97" s="174"/>
      <c r="W97" s="174"/>
      <c r="X97" s="174"/>
      <c r="Y97" s="174"/>
      <c r="Z97" s="174"/>
    </row>
    <row r="98" spans="1:26" s="6" customFormat="1" ht="39.950000000000003" customHeight="1">
      <c r="A98" s="2"/>
      <c r="B98" s="2"/>
      <c r="C98" s="15"/>
      <c r="D98" s="15"/>
      <c r="E98" s="2"/>
      <c r="F98" s="2"/>
      <c r="G98" s="2"/>
      <c r="H98" s="91"/>
      <c r="I98" s="91"/>
      <c r="J98" s="91"/>
      <c r="K98" s="91"/>
      <c r="L98" s="5"/>
      <c r="M98" s="396"/>
      <c r="N98" s="16"/>
      <c r="O98" s="16"/>
      <c r="P98" s="16"/>
      <c r="Q98" s="7"/>
      <c r="R98" s="7"/>
      <c r="S98" s="7"/>
      <c r="T98" s="7"/>
    </row>
    <row r="99" spans="1:26" s="6" customFormat="1" ht="39.950000000000003" customHeight="1">
      <c r="A99" s="2"/>
      <c r="B99" s="2"/>
      <c r="C99" s="15"/>
      <c r="D99" s="15"/>
      <c r="E99" s="2"/>
      <c r="F99" s="2"/>
      <c r="G99" s="2"/>
      <c r="H99" s="91"/>
      <c r="I99" s="91"/>
      <c r="J99" s="91"/>
      <c r="K99" s="91"/>
      <c r="L99" s="5"/>
      <c r="M99" s="396"/>
      <c r="N99" s="16"/>
      <c r="O99" s="16"/>
      <c r="P99" s="16"/>
      <c r="Q99" s="7"/>
      <c r="R99" s="7"/>
      <c r="S99" s="7"/>
      <c r="T99" s="7"/>
    </row>
    <row r="100" spans="1:26" ht="39.950000000000003" customHeight="1"/>
    <row r="101" spans="1:26" s="6" customFormat="1" ht="39.950000000000003" customHeight="1">
      <c r="A101" s="2"/>
      <c r="B101" s="15"/>
      <c r="C101" s="15"/>
      <c r="D101" s="15"/>
      <c r="E101" s="2"/>
      <c r="F101" s="2"/>
      <c r="G101" s="2"/>
      <c r="H101" s="91"/>
      <c r="I101" s="91"/>
      <c r="J101" s="91"/>
      <c r="K101" s="91"/>
      <c r="L101" s="5"/>
      <c r="M101" s="25"/>
      <c r="Q101" s="7"/>
      <c r="R101" s="7"/>
      <c r="S101" s="7"/>
      <c r="T101" s="7"/>
    </row>
    <row r="102" spans="1:26" s="6" customFormat="1" ht="39.950000000000003" customHeight="1">
      <c r="A102" s="2"/>
      <c r="B102" s="15"/>
      <c r="C102" s="15"/>
      <c r="D102" s="15"/>
      <c r="E102" s="2"/>
      <c r="F102" s="2"/>
      <c r="G102" s="2"/>
      <c r="H102" s="91"/>
      <c r="I102" s="91"/>
      <c r="J102" s="91"/>
      <c r="K102" s="91"/>
      <c r="L102" s="5"/>
      <c r="M102" s="25"/>
      <c r="N102" s="7"/>
      <c r="O102" s="7"/>
      <c r="P102" s="94"/>
      <c r="Q102" s="7"/>
      <c r="R102" s="7"/>
      <c r="S102" s="7"/>
      <c r="T102" s="7"/>
    </row>
    <row r="103" spans="1:26" s="16" customFormat="1" ht="110.25" customHeight="1">
      <c r="A103" s="2"/>
      <c r="B103" s="15"/>
      <c r="C103" s="15"/>
      <c r="D103" s="15"/>
      <c r="E103" s="2"/>
      <c r="F103" s="2"/>
      <c r="G103" s="2"/>
      <c r="H103" s="91"/>
      <c r="I103" s="91"/>
      <c r="J103" s="91"/>
      <c r="K103" s="91"/>
      <c r="L103" s="5"/>
      <c r="M103" s="25"/>
      <c r="Q103" s="7"/>
      <c r="R103" s="7"/>
      <c r="S103" s="7"/>
      <c r="T103" s="7"/>
    </row>
    <row r="104" spans="1:26" s="6" customFormat="1" ht="39.950000000000003" customHeight="1">
      <c r="A104" s="2"/>
      <c r="B104" s="15"/>
      <c r="C104" s="15"/>
      <c r="D104" s="15"/>
      <c r="E104" s="2"/>
      <c r="F104" s="2"/>
      <c r="G104" s="2"/>
      <c r="H104" s="91"/>
      <c r="I104" s="91"/>
      <c r="J104" s="91"/>
      <c r="K104" s="91"/>
      <c r="L104" s="5"/>
      <c r="M104" s="25"/>
      <c r="N104" s="16"/>
      <c r="O104" s="16"/>
      <c r="P104" s="16"/>
      <c r="Q104" s="7"/>
      <c r="R104" s="7"/>
      <c r="S104" s="7"/>
      <c r="T104" s="7"/>
    </row>
    <row r="105" spans="1:26" s="6" customFormat="1" ht="39.950000000000003" customHeight="1">
      <c r="A105" s="2"/>
      <c r="B105" s="15"/>
      <c r="C105" s="15"/>
      <c r="D105" s="15"/>
      <c r="E105" s="2"/>
      <c r="F105" s="2"/>
      <c r="G105" s="2"/>
      <c r="H105" s="91"/>
      <c r="I105" s="91"/>
      <c r="J105" s="91"/>
      <c r="K105" s="91"/>
      <c r="L105" s="5"/>
      <c r="M105" s="25"/>
      <c r="N105" s="16"/>
      <c r="O105" s="16"/>
      <c r="P105" s="16"/>
      <c r="Q105" s="7"/>
      <c r="R105" s="7"/>
      <c r="S105" s="7"/>
      <c r="T105" s="7"/>
    </row>
    <row r="106" spans="1:26" s="6" customFormat="1" ht="39.950000000000003" customHeight="1">
      <c r="A106" s="2"/>
      <c r="B106" s="15"/>
      <c r="C106" s="15"/>
      <c r="D106" s="15"/>
      <c r="E106" s="2"/>
      <c r="F106" s="2"/>
      <c r="G106" s="2"/>
      <c r="H106" s="91"/>
      <c r="I106" s="91"/>
      <c r="J106" s="91"/>
      <c r="K106" s="91"/>
      <c r="L106" s="5"/>
      <c r="M106" s="25"/>
      <c r="N106" s="16"/>
      <c r="O106" s="16"/>
      <c r="P106" s="16"/>
      <c r="Q106" s="7"/>
      <c r="R106" s="7"/>
      <c r="S106" s="7"/>
      <c r="T106" s="7"/>
    </row>
    <row r="107" spans="1:26" ht="39.950000000000003" customHeight="1"/>
    <row r="108" spans="1:26" ht="39.950000000000003" customHeight="1"/>
    <row r="109" spans="1:26" ht="39.950000000000003" customHeight="1"/>
    <row r="110" spans="1:26" ht="39.950000000000003" customHeight="1"/>
    <row r="111" spans="1:26" ht="39.950000000000003" customHeight="1"/>
    <row r="112" spans="1:26" ht="39.950000000000003" customHeight="1"/>
    <row r="113" spans="2:12" ht="39.950000000000003" customHeight="1">
      <c r="B113" s="2"/>
      <c r="C113" s="2"/>
      <c r="D113" s="2"/>
    </row>
    <row r="114" spans="2:12" ht="39.950000000000003" customHeight="1">
      <c r="B114" s="2"/>
      <c r="C114" s="2"/>
      <c r="D114" s="2"/>
    </row>
    <row r="115" spans="2:12" ht="39.950000000000003" customHeight="1">
      <c r="B115" s="2"/>
      <c r="C115" s="2"/>
      <c r="D115" s="2"/>
    </row>
    <row r="116" spans="2:12" ht="39.950000000000003" customHeight="1">
      <c r="B116" s="2"/>
      <c r="C116" s="2"/>
      <c r="D116" s="2"/>
    </row>
    <row r="117" spans="2:12" ht="39.950000000000003" customHeight="1">
      <c r="B117" s="2"/>
      <c r="C117" s="2"/>
      <c r="D117" s="2"/>
      <c r="L117" s="23"/>
    </row>
    <row r="118" spans="2:12" ht="39.950000000000003" customHeight="1">
      <c r="B118" s="2"/>
      <c r="C118" s="2"/>
      <c r="D118" s="2"/>
    </row>
    <row r="119" spans="2:12" ht="39.950000000000003" customHeight="1">
      <c r="B119" s="2"/>
      <c r="C119" s="2"/>
      <c r="D119" s="2"/>
    </row>
    <row r="120" spans="2:12" ht="39.950000000000003" customHeight="1">
      <c r="B120" s="2"/>
      <c r="C120" s="2"/>
      <c r="D120" s="2"/>
      <c r="L120" s="23"/>
    </row>
    <row r="121" spans="2:12" ht="39.950000000000003" customHeight="1">
      <c r="B121" s="2"/>
      <c r="C121" s="2"/>
      <c r="D121" s="2"/>
    </row>
    <row r="122" spans="2:12" ht="39.950000000000003" customHeight="1">
      <c r="B122" s="2"/>
      <c r="C122" s="2"/>
      <c r="D122" s="2"/>
    </row>
    <row r="123" spans="2:12" ht="39.950000000000003" customHeight="1">
      <c r="B123" s="2"/>
      <c r="C123" s="2"/>
      <c r="D123" s="2"/>
    </row>
    <row r="124" spans="2:12" ht="39.950000000000003" customHeight="1">
      <c r="B124" s="2"/>
      <c r="C124" s="2"/>
      <c r="D124" s="2"/>
    </row>
    <row r="125" spans="2:12" ht="39.950000000000003" customHeight="1">
      <c r="B125" s="2"/>
      <c r="C125" s="2"/>
      <c r="D125" s="2"/>
    </row>
    <row r="126" spans="2:12" ht="39.950000000000003" customHeight="1">
      <c r="B126" s="2"/>
      <c r="C126" s="2"/>
      <c r="D126" s="2"/>
    </row>
    <row r="127" spans="2:12" ht="39.950000000000003" customHeight="1">
      <c r="B127" s="2"/>
      <c r="C127" s="2"/>
      <c r="D127" s="2"/>
    </row>
    <row r="128" spans="2:12" ht="39.950000000000003" customHeight="1">
      <c r="B128" s="2"/>
      <c r="C128" s="2"/>
      <c r="D128" s="2"/>
    </row>
    <row r="129" spans="8:20" s="2" customFormat="1" ht="39.950000000000003" customHeight="1">
      <c r="H129" s="100"/>
      <c r="I129" s="100"/>
      <c r="J129" s="100"/>
      <c r="K129" s="100"/>
      <c r="M129" s="25"/>
      <c r="Q129" s="5"/>
      <c r="R129" s="5"/>
      <c r="S129" s="5"/>
      <c r="T129" s="5"/>
    </row>
    <row r="130" spans="8:20" s="2" customFormat="1" ht="39.950000000000003" customHeight="1">
      <c r="H130" s="100"/>
      <c r="I130" s="100"/>
      <c r="J130" s="100"/>
      <c r="K130" s="100"/>
      <c r="M130" s="25"/>
      <c r="Q130" s="5"/>
      <c r="R130" s="5"/>
      <c r="S130" s="5"/>
      <c r="T130" s="5"/>
    </row>
    <row r="131" spans="8:20" s="2" customFormat="1" ht="39.950000000000003" customHeight="1">
      <c r="H131" s="100"/>
      <c r="I131" s="100"/>
      <c r="J131" s="100"/>
      <c r="K131" s="100"/>
      <c r="M131" s="25"/>
      <c r="Q131" s="5"/>
      <c r="R131" s="5"/>
      <c r="S131" s="5"/>
      <c r="T131" s="5"/>
    </row>
    <row r="132" spans="8:20" s="2" customFormat="1" ht="39.950000000000003" customHeight="1">
      <c r="H132" s="100"/>
      <c r="I132" s="100"/>
      <c r="J132" s="100"/>
      <c r="K132" s="100"/>
      <c r="M132" s="25"/>
      <c r="Q132" s="5"/>
      <c r="R132" s="5"/>
      <c r="S132" s="5"/>
      <c r="T132" s="5"/>
    </row>
    <row r="133" spans="8:20" s="2" customFormat="1" ht="39.950000000000003" customHeight="1">
      <c r="H133" s="100"/>
      <c r="I133" s="100"/>
      <c r="J133" s="100"/>
      <c r="K133" s="100"/>
      <c r="M133" s="25"/>
      <c r="Q133" s="5"/>
      <c r="R133" s="5"/>
      <c r="S133" s="5"/>
      <c r="T133" s="5"/>
    </row>
    <row r="134" spans="8:20" s="2" customFormat="1" ht="39.950000000000003" customHeight="1">
      <c r="H134" s="100"/>
      <c r="I134" s="100"/>
      <c r="J134" s="100"/>
      <c r="K134" s="100"/>
      <c r="M134" s="25"/>
      <c r="Q134" s="5"/>
      <c r="R134" s="5"/>
      <c r="S134" s="5"/>
      <c r="T134" s="5"/>
    </row>
    <row r="135" spans="8:20" s="2" customFormat="1" ht="39.950000000000003" customHeight="1">
      <c r="H135" s="100"/>
      <c r="I135" s="100"/>
      <c r="J135" s="100"/>
      <c r="K135" s="100"/>
      <c r="M135" s="25"/>
      <c r="Q135" s="5"/>
      <c r="R135" s="5"/>
      <c r="S135" s="5"/>
      <c r="T135" s="5"/>
    </row>
    <row r="136" spans="8:20" s="2" customFormat="1" ht="39.950000000000003" customHeight="1">
      <c r="H136" s="100"/>
      <c r="I136" s="100"/>
      <c r="J136" s="100"/>
      <c r="K136" s="100"/>
      <c r="M136" s="25"/>
      <c r="Q136" s="5"/>
      <c r="R136" s="5"/>
      <c r="S136" s="5"/>
      <c r="T136" s="5"/>
    </row>
    <row r="137" spans="8:20" s="2" customFormat="1" ht="39.950000000000003" customHeight="1">
      <c r="H137" s="100"/>
      <c r="I137" s="100"/>
      <c r="J137" s="100"/>
      <c r="K137" s="100"/>
      <c r="M137" s="25"/>
      <c r="Q137" s="5"/>
      <c r="R137" s="5"/>
      <c r="S137" s="5"/>
      <c r="T137" s="5"/>
    </row>
    <row r="138" spans="8:20" s="2" customFormat="1" ht="39.950000000000003" customHeight="1">
      <c r="H138" s="100"/>
      <c r="I138" s="100"/>
      <c r="J138" s="100"/>
      <c r="K138" s="100"/>
      <c r="M138" s="25"/>
      <c r="Q138" s="5"/>
      <c r="R138" s="5"/>
      <c r="S138" s="5"/>
      <c r="T138" s="5"/>
    </row>
    <row r="139" spans="8:20" s="2" customFormat="1" ht="39.950000000000003" customHeight="1">
      <c r="H139" s="100"/>
      <c r="I139" s="100"/>
      <c r="J139" s="100"/>
      <c r="K139" s="100"/>
      <c r="M139" s="25"/>
      <c r="Q139" s="5"/>
      <c r="R139" s="5"/>
      <c r="S139" s="5"/>
      <c r="T139" s="5"/>
    </row>
    <row r="140" spans="8:20" s="2" customFormat="1" ht="39.950000000000003" customHeight="1">
      <c r="H140" s="100"/>
      <c r="I140" s="100"/>
      <c r="J140" s="100"/>
      <c r="K140" s="100"/>
      <c r="M140" s="25"/>
      <c r="Q140" s="5"/>
      <c r="R140" s="5"/>
      <c r="S140" s="5"/>
      <c r="T140" s="5"/>
    </row>
    <row r="141" spans="8:20" s="2" customFormat="1" ht="39.950000000000003" customHeight="1">
      <c r="H141" s="100"/>
      <c r="I141" s="100"/>
      <c r="J141" s="100"/>
      <c r="K141" s="100"/>
      <c r="M141" s="25"/>
      <c r="Q141" s="5"/>
      <c r="R141" s="5"/>
      <c r="S141" s="5"/>
      <c r="T141" s="5"/>
    </row>
    <row r="142" spans="8:20" s="2" customFormat="1" ht="39.950000000000003" customHeight="1">
      <c r="H142" s="100"/>
      <c r="I142" s="100"/>
      <c r="J142" s="100"/>
      <c r="K142" s="100"/>
      <c r="M142" s="25"/>
      <c r="Q142" s="5"/>
      <c r="R142" s="5"/>
      <c r="S142" s="5"/>
      <c r="T142" s="5"/>
    </row>
    <row r="143" spans="8:20" s="2" customFormat="1" ht="39.950000000000003" customHeight="1">
      <c r="H143" s="100"/>
      <c r="I143" s="100"/>
      <c r="J143" s="100"/>
      <c r="K143" s="100"/>
      <c r="M143" s="25"/>
      <c r="Q143" s="5"/>
      <c r="R143" s="5"/>
      <c r="S143" s="5"/>
      <c r="T143" s="5"/>
    </row>
    <row r="144" spans="8:20" s="2" customFormat="1" ht="39.950000000000003" customHeight="1">
      <c r="H144" s="100"/>
      <c r="I144" s="100"/>
      <c r="J144" s="100"/>
      <c r="K144" s="100"/>
      <c r="M144" s="25"/>
      <c r="Q144" s="5"/>
      <c r="R144" s="5"/>
      <c r="S144" s="5"/>
      <c r="T144" s="5"/>
    </row>
    <row r="145" spans="2:12" ht="39.950000000000003" customHeight="1">
      <c r="B145" s="2"/>
      <c r="C145" s="2"/>
      <c r="D145" s="2"/>
      <c r="H145" s="100"/>
      <c r="I145" s="100"/>
      <c r="J145" s="100"/>
      <c r="K145" s="100"/>
      <c r="L145" s="2"/>
    </row>
    <row r="146" spans="2:12">
      <c r="B146" s="2"/>
      <c r="C146" s="2"/>
      <c r="D146" s="2"/>
      <c r="H146" s="100"/>
      <c r="I146" s="100"/>
      <c r="J146" s="100"/>
      <c r="K146" s="100"/>
      <c r="L146" s="2"/>
    </row>
    <row r="147" spans="2:12">
      <c r="B147" s="2"/>
      <c r="C147" s="2"/>
      <c r="D147" s="2"/>
      <c r="H147" s="100"/>
      <c r="I147" s="100"/>
      <c r="J147" s="100"/>
      <c r="K147" s="100"/>
      <c r="L147" s="2"/>
    </row>
    <row r="148" spans="2:12">
      <c r="B148" s="2"/>
      <c r="C148" s="2"/>
      <c r="D148" s="2"/>
      <c r="H148" s="100"/>
      <c r="I148" s="100"/>
      <c r="J148" s="100"/>
      <c r="K148" s="100"/>
      <c r="L148" s="2"/>
    </row>
    <row r="149" spans="2:12">
      <c r="B149" s="2"/>
      <c r="C149" s="2"/>
      <c r="D149" s="2"/>
      <c r="H149" s="100"/>
      <c r="I149" s="100"/>
      <c r="J149" s="100"/>
      <c r="K149" s="100"/>
      <c r="L149" s="2"/>
    </row>
    <row r="150" spans="2:12">
      <c r="B150" s="2"/>
      <c r="C150" s="2"/>
      <c r="D150" s="2"/>
      <c r="H150" s="100"/>
      <c r="I150" s="100"/>
      <c r="J150" s="100"/>
      <c r="K150" s="100"/>
      <c r="L150" s="2"/>
    </row>
    <row r="151" spans="2:12">
      <c r="B151" s="2"/>
      <c r="C151" s="2"/>
      <c r="D151" s="2"/>
      <c r="H151" s="100"/>
      <c r="I151" s="100"/>
      <c r="J151" s="100"/>
      <c r="K151" s="100"/>
      <c r="L151" s="2"/>
    </row>
    <row r="152" spans="2:12">
      <c r="B152" s="2"/>
      <c r="C152" s="2"/>
      <c r="D152" s="2"/>
      <c r="H152" s="100"/>
      <c r="I152" s="100"/>
      <c r="J152" s="100"/>
      <c r="K152" s="100"/>
      <c r="L152" s="2"/>
    </row>
  </sheetData>
  <sheetProtection algorithmName="SHA-512" hashValue="uQZEF2SgD7y3jv7lGaAH3tX/aqFV2LbSgSIGNdpZb521J7S3LoaG0CdaqJgTRdOfTVdVCjlXlAIasZVM8YlQWA==" saltValue="V6lHoAIF2g/61gqratH6EA==" spinCount="100000" sheet="1" formatCells="0"/>
  <mergeCells count="107">
    <mergeCell ref="M1:M5"/>
    <mergeCell ref="A4:E5"/>
    <mergeCell ref="F4:F5"/>
    <mergeCell ref="G4:G5"/>
    <mergeCell ref="H4:K4"/>
    <mergeCell ref="L4:L5"/>
    <mergeCell ref="H5:I5"/>
    <mergeCell ref="J5:K5"/>
    <mergeCell ref="F66:G67"/>
    <mergeCell ref="A6:A9"/>
    <mergeCell ref="B6:E9"/>
    <mergeCell ref="F6:F9"/>
    <mergeCell ref="G6:G9"/>
    <mergeCell ref="L6:L9"/>
    <mergeCell ref="A10:A13"/>
    <mergeCell ref="B10:E13"/>
    <mergeCell ref="F10:F13"/>
    <mergeCell ref="G10:G13"/>
    <mergeCell ref="L10:L13"/>
    <mergeCell ref="A14:A17"/>
    <mergeCell ref="B14:E17"/>
    <mergeCell ref="F14:F17"/>
    <mergeCell ref="G14:G17"/>
    <mergeCell ref="L14:L17"/>
    <mergeCell ref="A18:A21"/>
    <mergeCell ref="B18:E21"/>
    <mergeCell ref="F18:F21"/>
    <mergeCell ref="G18:G21"/>
    <mergeCell ref="L18:L21"/>
    <mergeCell ref="A22:A25"/>
    <mergeCell ref="B22:E25"/>
    <mergeCell ref="F22:F25"/>
    <mergeCell ref="G22:G25"/>
    <mergeCell ref="L22:L25"/>
    <mergeCell ref="A26:A29"/>
    <mergeCell ref="B26:E29"/>
    <mergeCell ref="F26:F29"/>
    <mergeCell ref="G26:G29"/>
    <mergeCell ref="L26:L29"/>
    <mergeCell ref="A30:A33"/>
    <mergeCell ref="B30:E33"/>
    <mergeCell ref="F30:F33"/>
    <mergeCell ref="G30:G33"/>
    <mergeCell ref="L30:L33"/>
    <mergeCell ref="A34:A37"/>
    <mergeCell ref="B34:E37"/>
    <mergeCell ref="F34:F37"/>
    <mergeCell ref="G34:G37"/>
    <mergeCell ref="L34:L37"/>
    <mergeCell ref="A49:E50"/>
    <mergeCell ref="F49:F50"/>
    <mergeCell ref="G49:G50"/>
    <mergeCell ref="H49:K49"/>
    <mergeCell ref="L49:L50"/>
    <mergeCell ref="H50:I50"/>
    <mergeCell ref="J50:K50"/>
    <mergeCell ref="A38:A41"/>
    <mergeCell ref="B38:E41"/>
    <mergeCell ref="F38:F41"/>
    <mergeCell ref="G38:G41"/>
    <mergeCell ref="L38:L41"/>
    <mergeCell ref="A42:A45"/>
    <mergeCell ref="B42:E45"/>
    <mergeCell ref="F42:F45"/>
    <mergeCell ref="G42:G45"/>
    <mergeCell ref="L42:L45"/>
    <mergeCell ref="A51:A54"/>
    <mergeCell ref="B51:E54"/>
    <mergeCell ref="F51:F54"/>
    <mergeCell ref="G51:G54"/>
    <mergeCell ref="L51:L54"/>
    <mergeCell ref="A55:A58"/>
    <mergeCell ref="B55:E58"/>
    <mergeCell ref="F55:F58"/>
    <mergeCell ref="G55:G58"/>
    <mergeCell ref="L55:L58"/>
    <mergeCell ref="A66:E67"/>
    <mergeCell ref="H66:K66"/>
    <mergeCell ref="L66:L67"/>
    <mergeCell ref="H67:I67"/>
    <mergeCell ref="J67:K67"/>
    <mergeCell ref="A59:A62"/>
    <mergeCell ref="B59:E62"/>
    <mergeCell ref="F59:F62"/>
    <mergeCell ref="G59:G62"/>
    <mergeCell ref="L59:L62"/>
    <mergeCell ref="A63:L63"/>
    <mergeCell ref="A68:A71"/>
    <mergeCell ref="B68:E71"/>
    <mergeCell ref="L68:L71"/>
    <mergeCell ref="A72:A75"/>
    <mergeCell ref="B72:E75"/>
    <mergeCell ref="L72:L75"/>
    <mergeCell ref="F68:G71"/>
    <mergeCell ref="F72:G75"/>
    <mergeCell ref="A84:A87"/>
    <mergeCell ref="B84:E87"/>
    <mergeCell ref="L84:L87"/>
    <mergeCell ref="A76:A79"/>
    <mergeCell ref="B76:E79"/>
    <mergeCell ref="L76:L79"/>
    <mergeCell ref="A80:A83"/>
    <mergeCell ref="B80:E83"/>
    <mergeCell ref="L80:L83"/>
    <mergeCell ref="F76:G79"/>
    <mergeCell ref="F80:G83"/>
    <mergeCell ref="F84:G87"/>
  </mergeCells>
  <phoneticPr fontId="9"/>
  <printOptions horizontalCentered="1"/>
  <pageMargins left="0.59055118110236227" right="0.59055118110236227" top="0.39370078740157483" bottom="0.59055118110236227" header="0.31496062992125984" footer="0.23622047244094491"/>
  <pageSetup paperSize="9" scale="84" fitToHeight="2" orientation="portrait" cellComments="asDisplayed" verticalDpi="1200" r:id="rId1"/>
  <headerFooter>
    <oddFooter>&amp;R&amp;"ＭＳ 明朝,標準"
（Ａ４）</oddFooter>
  </headerFooter>
  <rowBreaks count="1" manualBreakCount="1">
    <brk id="4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Option Button 1">
              <controlPr defaultSize="0" autoFill="0" autoLine="0" autoPict="0">
                <anchor>
                  <from>
                    <xdr:col>7</xdr:col>
                    <xdr:colOff>57150</xdr:colOff>
                    <xdr:row>5</xdr:row>
                    <xdr:rowOff>38100</xdr:rowOff>
                  </from>
                  <to>
                    <xdr:col>7</xdr:col>
                    <xdr:colOff>247650</xdr:colOff>
                    <xdr:row>5</xdr:row>
                    <xdr:rowOff>266700</xdr:rowOff>
                  </to>
                </anchor>
              </controlPr>
            </control>
          </mc:Choice>
        </mc:AlternateContent>
        <mc:AlternateContent xmlns:mc="http://schemas.openxmlformats.org/markup-compatibility/2006">
          <mc:Choice Requires="x14">
            <control shapeId="96258" r:id="rId5" name="Option Button 2">
              <controlPr defaultSize="0" autoFill="0" autoLine="0" autoPict="0">
                <anchor>
                  <from>
                    <xdr:col>7</xdr:col>
                    <xdr:colOff>57150</xdr:colOff>
                    <xdr:row>6</xdr:row>
                    <xdr:rowOff>28575</xdr:rowOff>
                  </from>
                  <to>
                    <xdr:col>7</xdr:col>
                    <xdr:colOff>247650</xdr:colOff>
                    <xdr:row>6</xdr:row>
                    <xdr:rowOff>266700</xdr:rowOff>
                  </to>
                </anchor>
              </controlPr>
            </control>
          </mc:Choice>
        </mc:AlternateContent>
        <mc:AlternateContent xmlns:mc="http://schemas.openxmlformats.org/markup-compatibility/2006">
          <mc:Choice Requires="x14">
            <control shapeId="96259" r:id="rId6" name="Option Button 3">
              <controlPr defaultSize="0" autoFill="0" autoLine="0" autoPict="0">
                <anchor>
                  <from>
                    <xdr:col>7</xdr:col>
                    <xdr:colOff>57150</xdr:colOff>
                    <xdr:row>7</xdr:row>
                    <xdr:rowOff>28575</xdr:rowOff>
                  </from>
                  <to>
                    <xdr:col>7</xdr:col>
                    <xdr:colOff>247650</xdr:colOff>
                    <xdr:row>7</xdr:row>
                    <xdr:rowOff>266700</xdr:rowOff>
                  </to>
                </anchor>
              </controlPr>
            </control>
          </mc:Choice>
        </mc:AlternateContent>
        <mc:AlternateContent xmlns:mc="http://schemas.openxmlformats.org/markup-compatibility/2006">
          <mc:Choice Requires="x14">
            <control shapeId="96260" r:id="rId7" name="Option Button 4">
              <controlPr defaultSize="0" autoFill="0" autoLine="0" autoPict="0">
                <anchor>
                  <from>
                    <xdr:col>9</xdr:col>
                    <xdr:colOff>57150</xdr:colOff>
                    <xdr:row>5</xdr:row>
                    <xdr:rowOff>38100</xdr:rowOff>
                  </from>
                  <to>
                    <xdr:col>9</xdr:col>
                    <xdr:colOff>247650</xdr:colOff>
                    <xdr:row>5</xdr:row>
                    <xdr:rowOff>266700</xdr:rowOff>
                  </to>
                </anchor>
              </controlPr>
            </control>
          </mc:Choice>
        </mc:AlternateContent>
        <mc:AlternateContent xmlns:mc="http://schemas.openxmlformats.org/markup-compatibility/2006">
          <mc:Choice Requires="x14">
            <control shapeId="96261" r:id="rId8" name="Option Button 5">
              <controlPr defaultSize="0" autoFill="0" autoLine="0" autoPict="0">
                <anchor>
                  <from>
                    <xdr:col>9</xdr:col>
                    <xdr:colOff>57150</xdr:colOff>
                    <xdr:row>6</xdr:row>
                    <xdr:rowOff>28575</xdr:rowOff>
                  </from>
                  <to>
                    <xdr:col>9</xdr:col>
                    <xdr:colOff>247650</xdr:colOff>
                    <xdr:row>6</xdr:row>
                    <xdr:rowOff>266700</xdr:rowOff>
                  </to>
                </anchor>
              </controlPr>
            </control>
          </mc:Choice>
        </mc:AlternateContent>
        <mc:AlternateContent xmlns:mc="http://schemas.openxmlformats.org/markup-compatibility/2006">
          <mc:Choice Requires="x14">
            <control shapeId="96262" r:id="rId9" name="Option Button 6">
              <controlPr defaultSize="0" autoFill="0" autoLine="0" autoPict="0">
                <anchor>
                  <from>
                    <xdr:col>9</xdr:col>
                    <xdr:colOff>57150</xdr:colOff>
                    <xdr:row>7</xdr:row>
                    <xdr:rowOff>38100</xdr:rowOff>
                  </from>
                  <to>
                    <xdr:col>9</xdr:col>
                    <xdr:colOff>247650</xdr:colOff>
                    <xdr:row>7</xdr:row>
                    <xdr:rowOff>266700</xdr:rowOff>
                  </to>
                </anchor>
              </controlPr>
            </control>
          </mc:Choice>
        </mc:AlternateContent>
        <mc:AlternateContent xmlns:mc="http://schemas.openxmlformats.org/markup-compatibility/2006">
          <mc:Choice Requires="x14">
            <control shapeId="96263" r:id="rId10" name="Option Button 7">
              <controlPr defaultSize="0" autoFill="0" autoLine="0" autoPict="0">
                <anchor>
                  <from>
                    <xdr:col>9</xdr:col>
                    <xdr:colOff>57150</xdr:colOff>
                    <xdr:row>8</xdr:row>
                    <xdr:rowOff>28575</xdr:rowOff>
                  </from>
                  <to>
                    <xdr:col>9</xdr:col>
                    <xdr:colOff>247650</xdr:colOff>
                    <xdr:row>8</xdr:row>
                    <xdr:rowOff>247650</xdr:rowOff>
                  </to>
                </anchor>
              </controlPr>
            </control>
          </mc:Choice>
        </mc:AlternateContent>
        <mc:AlternateContent xmlns:mc="http://schemas.openxmlformats.org/markup-compatibility/2006">
          <mc:Choice Requires="x14">
            <control shapeId="96264" r:id="rId11" name="Group Box 8">
              <controlPr defaultSize="0" autoFill="0" autoPict="0">
                <anchor moveWithCells="1">
                  <from>
                    <xdr:col>7</xdr:col>
                    <xdr:colOff>0</xdr:colOff>
                    <xdr:row>5</xdr:row>
                    <xdr:rowOff>28575</xdr:rowOff>
                  </from>
                  <to>
                    <xdr:col>8</xdr:col>
                    <xdr:colOff>0</xdr:colOff>
                    <xdr:row>8</xdr:row>
                    <xdr:rowOff>266700</xdr:rowOff>
                  </to>
                </anchor>
              </controlPr>
            </control>
          </mc:Choice>
        </mc:AlternateContent>
        <mc:AlternateContent xmlns:mc="http://schemas.openxmlformats.org/markup-compatibility/2006">
          <mc:Choice Requires="x14">
            <control shapeId="96265" r:id="rId12" name="Group Box 9">
              <controlPr defaultSize="0" autoFill="0" autoPict="0">
                <anchor moveWithCells="1">
                  <from>
                    <xdr:col>9</xdr:col>
                    <xdr:colOff>0</xdr:colOff>
                    <xdr:row>5</xdr:row>
                    <xdr:rowOff>9525</xdr:rowOff>
                  </from>
                  <to>
                    <xdr:col>10</xdr:col>
                    <xdr:colOff>0</xdr:colOff>
                    <xdr:row>8</xdr:row>
                    <xdr:rowOff>266700</xdr:rowOff>
                  </to>
                </anchor>
              </controlPr>
            </control>
          </mc:Choice>
        </mc:AlternateContent>
        <mc:AlternateContent xmlns:mc="http://schemas.openxmlformats.org/markup-compatibility/2006">
          <mc:Choice Requires="x14">
            <control shapeId="96266" r:id="rId13" name="Option Button 10">
              <controlPr defaultSize="0" autoFill="0" autoLine="0" autoPict="0">
                <anchor>
                  <from>
                    <xdr:col>7</xdr:col>
                    <xdr:colOff>57150</xdr:colOff>
                    <xdr:row>8</xdr:row>
                    <xdr:rowOff>9525</xdr:rowOff>
                  </from>
                  <to>
                    <xdr:col>7</xdr:col>
                    <xdr:colOff>247650</xdr:colOff>
                    <xdr:row>8</xdr:row>
                    <xdr:rowOff>228600</xdr:rowOff>
                  </to>
                </anchor>
              </controlPr>
            </control>
          </mc:Choice>
        </mc:AlternateContent>
        <mc:AlternateContent xmlns:mc="http://schemas.openxmlformats.org/markup-compatibility/2006">
          <mc:Choice Requires="x14">
            <control shapeId="96267" r:id="rId14" name="Option Button 11">
              <controlPr defaultSize="0" autoFill="0" autoLine="0" autoPict="0">
                <anchor>
                  <from>
                    <xdr:col>7</xdr:col>
                    <xdr:colOff>57150</xdr:colOff>
                    <xdr:row>9</xdr:row>
                    <xdr:rowOff>76200</xdr:rowOff>
                  </from>
                  <to>
                    <xdr:col>7</xdr:col>
                    <xdr:colOff>247650</xdr:colOff>
                    <xdr:row>10</xdr:row>
                    <xdr:rowOff>0</xdr:rowOff>
                  </to>
                </anchor>
              </controlPr>
            </control>
          </mc:Choice>
        </mc:AlternateContent>
        <mc:AlternateContent xmlns:mc="http://schemas.openxmlformats.org/markup-compatibility/2006">
          <mc:Choice Requires="x14">
            <control shapeId="96268" r:id="rId15" name="Option Button 12">
              <controlPr defaultSize="0" autoFill="0" autoLine="0" autoPict="0">
                <anchor>
                  <from>
                    <xdr:col>7</xdr:col>
                    <xdr:colOff>57150</xdr:colOff>
                    <xdr:row>10</xdr:row>
                    <xdr:rowOff>57150</xdr:rowOff>
                  </from>
                  <to>
                    <xdr:col>7</xdr:col>
                    <xdr:colOff>247650</xdr:colOff>
                    <xdr:row>10</xdr:row>
                    <xdr:rowOff>266700</xdr:rowOff>
                  </to>
                </anchor>
              </controlPr>
            </control>
          </mc:Choice>
        </mc:AlternateContent>
        <mc:AlternateContent xmlns:mc="http://schemas.openxmlformats.org/markup-compatibility/2006">
          <mc:Choice Requires="x14">
            <control shapeId="96269" r:id="rId16" name="Option Button 13">
              <controlPr defaultSize="0" autoFill="0" autoLine="0" autoPict="0">
                <anchor>
                  <from>
                    <xdr:col>7</xdr:col>
                    <xdr:colOff>57150</xdr:colOff>
                    <xdr:row>11</xdr:row>
                    <xdr:rowOff>28575</xdr:rowOff>
                  </from>
                  <to>
                    <xdr:col>7</xdr:col>
                    <xdr:colOff>247650</xdr:colOff>
                    <xdr:row>11</xdr:row>
                    <xdr:rowOff>266700</xdr:rowOff>
                  </to>
                </anchor>
              </controlPr>
            </control>
          </mc:Choice>
        </mc:AlternateContent>
        <mc:AlternateContent xmlns:mc="http://schemas.openxmlformats.org/markup-compatibility/2006">
          <mc:Choice Requires="x14">
            <control shapeId="96270" r:id="rId17" name="Group Box 14">
              <controlPr defaultSize="0" autoFill="0" autoPict="0">
                <anchor moveWithCells="1">
                  <from>
                    <xdr:col>7</xdr:col>
                    <xdr:colOff>9525</xdr:colOff>
                    <xdr:row>9</xdr:row>
                    <xdr:rowOff>28575</xdr:rowOff>
                  </from>
                  <to>
                    <xdr:col>8</xdr:col>
                    <xdr:colOff>9525</xdr:colOff>
                    <xdr:row>12</xdr:row>
                    <xdr:rowOff>247650</xdr:rowOff>
                  </to>
                </anchor>
              </controlPr>
            </control>
          </mc:Choice>
        </mc:AlternateContent>
        <mc:AlternateContent xmlns:mc="http://schemas.openxmlformats.org/markup-compatibility/2006">
          <mc:Choice Requires="x14">
            <control shapeId="96271" r:id="rId18" name="Option Button 15">
              <controlPr defaultSize="0" autoFill="0" autoLine="0" autoPict="0">
                <anchor>
                  <from>
                    <xdr:col>7</xdr:col>
                    <xdr:colOff>57150</xdr:colOff>
                    <xdr:row>12</xdr:row>
                    <xdr:rowOff>28575</xdr:rowOff>
                  </from>
                  <to>
                    <xdr:col>7</xdr:col>
                    <xdr:colOff>247650</xdr:colOff>
                    <xdr:row>12</xdr:row>
                    <xdr:rowOff>247650</xdr:rowOff>
                  </to>
                </anchor>
              </controlPr>
            </control>
          </mc:Choice>
        </mc:AlternateContent>
        <mc:AlternateContent xmlns:mc="http://schemas.openxmlformats.org/markup-compatibility/2006">
          <mc:Choice Requires="x14">
            <control shapeId="96272" r:id="rId19" name="Option Button 16">
              <controlPr defaultSize="0" autoFill="0" autoLine="0" autoPict="0">
                <anchor>
                  <from>
                    <xdr:col>9</xdr:col>
                    <xdr:colOff>57150</xdr:colOff>
                    <xdr:row>9</xdr:row>
                    <xdr:rowOff>38100</xdr:rowOff>
                  </from>
                  <to>
                    <xdr:col>9</xdr:col>
                    <xdr:colOff>247650</xdr:colOff>
                    <xdr:row>9</xdr:row>
                    <xdr:rowOff>266700</xdr:rowOff>
                  </to>
                </anchor>
              </controlPr>
            </control>
          </mc:Choice>
        </mc:AlternateContent>
        <mc:AlternateContent xmlns:mc="http://schemas.openxmlformats.org/markup-compatibility/2006">
          <mc:Choice Requires="x14">
            <control shapeId="96273" r:id="rId20" name="Option Button 17">
              <controlPr defaultSize="0" autoFill="0" autoLine="0" autoPict="0">
                <anchor>
                  <from>
                    <xdr:col>9</xdr:col>
                    <xdr:colOff>57150</xdr:colOff>
                    <xdr:row>10</xdr:row>
                    <xdr:rowOff>28575</xdr:rowOff>
                  </from>
                  <to>
                    <xdr:col>9</xdr:col>
                    <xdr:colOff>247650</xdr:colOff>
                    <xdr:row>10</xdr:row>
                    <xdr:rowOff>266700</xdr:rowOff>
                  </to>
                </anchor>
              </controlPr>
            </control>
          </mc:Choice>
        </mc:AlternateContent>
        <mc:AlternateContent xmlns:mc="http://schemas.openxmlformats.org/markup-compatibility/2006">
          <mc:Choice Requires="x14">
            <control shapeId="96274" r:id="rId21" name="Option Button 18">
              <controlPr defaultSize="0" autoFill="0" autoLine="0" autoPict="0">
                <anchor>
                  <from>
                    <xdr:col>9</xdr:col>
                    <xdr:colOff>57150</xdr:colOff>
                    <xdr:row>11</xdr:row>
                    <xdr:rowOff>38100</xdr:rowOff>
                  </from>
                  <to>
                    <xdr:col>9</xdr:col>
                    <xdr:colOff>247650</xdr:colOff>
                    <xdr:row>11</xdr:row>
                    <xdr:rowOff>266700</xdr:rowOff>
                  </to>
                </anchor>
              </controlPr>
            </control>
          </mc:Choice>
        </mc:AlternateContent>
        <mc:AlternateContent xmlns:mc="http://schemas.openxmlformats.org/markup-compatibility/2006">
          <mc:Choice Requires="x14">
            <control shapeId="96275" r:id="rId22" name="Option Button 19">
              <controlPr defaultSize="0" autoFill="0" autoLine="0" autoPict="0">
                <anchor>
                  <from>
                    <xdr:col>9</xdr:col>
                    <xdr:colOff>57150</xdr:colOff>
                    <xdr:row>12</xdr:row>
                    <xdr:rowOff>28575</xdr:rowOff>
                  </from>
                  <to>
                    <xdr:col>9</xdr:col>
                    <xdr:colOff>247650</xdr:colOff>
                    <xdr:row>12</xdr:row>
                    <xdr:rowOff>247650</xdr:rowOff>
                  </to>
                </anchor>
              </controlPr>
            </control>
          </mc:Choice>
        </mc:AlternateContent>
        <mc:AlternateContent xmlns:mc="http://schemas.openxmlformats.org/markup-compatibility/2006">
          <mc:Choice Requires="x14">
            <control shapeId="96276" r:id="rId23" name="Group Box 20">
              <controlPr defaultSize="0" autoFill="0" autoPict="0">
                <anchor moveWithCells="1">
                  <from>
                    <xdr:col>8</xdr:col>
                    <xdr:colOff>723900</xdr:colOff>
                    <xdr:row>9</xdr:row>
                    <xdr:rowOff>9525</xdr:rowOff>
                  </from>
                  <to>
                    <xdr:col>9</xdr:col>
                    <xdr:colOff>266700</xdr:colOff>
                    <xdr:row>12</xdr:row>
                    <xdr:rowOff>266700</xdr:rowOff>
                  </to>
                </anchor>
              </controlPr>
            </control>
          </mc:Choice>
        </mc:AlternateContent>
        <mc:AlternateContent xmlns:mc="http://schemas.openxmlformats.org/markup-compatibility/2006">
          <mc:Choice Requires="x14">
            <control shapeId="96277" r:id="rId24" name="Option Button 21">
              <controlPr defaultSize="0" autoFill="0" autoLine="0" autoPict="0">
                <anchor>
                  <from>
                    <xdr:col>7</xdr:col>
                    <xdr:colOff>57150</xdr:colOff>
                    <xdr:row>13</xdr:row>
                    <xdr:rowOff>76200</xdr:rowOff>
                  </from>
                  <to>
                    <xdr:col>7</xdr:col>
                    <xdr:colOff>247650</xdr:colOff>
                    <xdr:row>14</xdr:row>
                    <xdr:rowOff>0</xdr:rowOff>
                  </to>
                </anchor>
              </controlPr>
            </control>
          </mc:Choice>
        </mc:AlternateContent>
        <mc:AlternateContent xmlns:mc="http://schemas.openxmlformats.org/markup-compatibility/2006">
          <mc:Choice Requires="x14">
            <control shapeId="96278" r:id="rId25" name="Option Button 22">
              <controlPr defaultSize="0" autoFill="0" autoLine="0" autoPict="0">
                <anchor>
                  <from>
                    <xdr:col>7</xdr:col>
                    <xdr:colOff>57150</xdr:colOff>
                    <xdr:row>14</xdr:row>
                    <xdr:rowOff>57150</xdr:rowOff>
                  </from>
                  <to>
                    <xdr:col>7</xdr:col>
                    <xdr:colOff>247650</xdr:colOff>
                    <xdr:row>14</xdr:row>
                    <xdr:rowOff>266700</xdr:rowOff>
                  </to>
                </anchor>
              </controlPr>
            </control>
          </mc:Choice>
        </mc:AlternateContent>
        <mc:AlternateContent xmlns:mc="http://schemas.openxmlformats.org/markup-compatibility/2006">
          <mc:Choice Requires="x14">
            <control shapeId="96279" r:id="rId26" name="Option Button 23">
              <controlPr defaultSize="0" autoFill="0" autoLine="0" autoPict="0">
                <anchor>
                  <from>
                    <xdr:col>7</xdr:col>
                    <xdr:colOff>57150</xdr:colOff>
                    <xdr:row>15</xdr:row>
                    <xdr:rowOff>57150</xdr:rowOff>
                  </from>
                  <to>
                    <xdr:col>7</xdr:col>
                    <xdr:colOff>247650</xdr:colOff>
                    <xdr:row>15</xdr:row>
                    <xdr:rowOff>266700</xdr:rowOff>
                  </to>
                </anchor>
              </controlPr>
            </control>
          </mc:Choice>
        </mc:AlternateContent>
        <mc:AlternateContent xmlns:mc="http://schemas.openxmlformats.org/markup-compatibility/2006">
          <mc:Choice Requires="x14">
            <control shapeId="96280" r:id="rId27" name="Option Button 24">
              <controlPr defaultSize="0" autoFill="0" autoLine="0" autoPict="0">
                <anchor>
                  <from>
                    <xdr:col>9</xdr:col>
                    <xdr:colOff>57150</xdr:colOff>
                    <xdr:row>13</xdr:row>
                    <xdr:rowOff>28575</xdr:rowOff>
                  </from>
                  <to>
                    <xdr:col>9</xdr:col>
                    <xdr:colOff>247650</xdr:colOff>
                    <xdr:row>13</xdr:row>
                    <xdr:rowOff>266700</xdr:rowOff>
                  </to>
                </anchor>
              </controlPr>
            </control>
          </mc:Choice>
        </mc:AlternateContent>
        <mc:AlternateContent xmlns:mc="http://schemas.openxmlformats.org/markup-compatibility/2006">
          <mc:Choice Requires="x14">
            <control shapeId="96281" r:id="rId28" name="Option Button 25">
              <controlPr defaultSize="0" autoFill="0" autoLine="0" autoPict="0">
                <anchor>
                  <from>
                    <xdr:col>9</xdr:col>
                    <xdr:colOff>38100</xdr:colOff>
                    <xdr:row>14</xdr:row>
                    <xdr:rowOff>28575</xdr:rowOff>
                  </from>
                  <to>
                    <xdr:col>9</xdr:col>
                    <xdr:colOff>247650</xdr:colOff>
                    <xdr:row>14</xdr:row>
                    <xdr:rowOff>266700</xdr:rowOff>
                  </to>
                </anchor>
              </controlPr>
            </control>
          </mc:Choice>
        </mc:AlternateContent>
        <mc:AlternateContent xmlns:mc="http://schemas.openxmlformats.org/markup-compatibility/2006">
          <mc:Choice Requires="x14">
            <control shapeId="96282" r:id="rId29" name="Option Button 26">
              <controlPr defaultSize="0" autoFill="0" autoLine="0" autoPict="0">
                <anchor>
                  <from>
                    <xdr:col>9</xdr:col>
                    <xdr:colOff>38100</xdr:colOff>
                    <xdr:row>15</xdr:row>
                    <xdr:rowOff>38100</xdr:rowOff>
                  </from>
                  <to>
                    <xdr:col>9</xdr:col>
                    <xdr:colOff>247650</xdr:colOff>
                    <xdr:row>15</xdr:row>
                    <xdr:rowOff>266700</xdr:rowOff>
                  </to>
                </anchor>
              </controlPr>
            </control>
          </mc:Choice>
        </mc:AlternateContent>
        <mc:AlternateContent xmlns:mc="http://schemas.openxmlformats.org/markup-compatibility/2006">
          <mc:Choice Requires="x14">
            <control shapeId="96283" r:id="rId30" name="Option Button 27">
              <controlPr defaultSize="0" autoFill="0" autoLine="0" autoPict="0">
                <anchor>
                  <from>
                    <xdr:col>9</xdr:col>
                    <xdr:colOff>38100</xdr:colOff>
                    <xdr:row>16</xdr:row>
                    <xdr:rowOff>28575</xdr:rowOff>
                  </from>
                  <to>
                    <xdr:col>9</xdr:col>
                    <xdr:colOff>247650</xdr:colOff>
                    <xdr:row>16</xdr:row>
                    <xdr:rowOff>247650</xdr:rowOff>
                  </to>
                </anchor>
              </controlPr>
            </control>
          </mc:Choice>
        </mc:AlternateContent>
        <mc:AlternateContent xmlns:mc="http://schemas.openxmlformats.org/markup-compatibility/2006">
          <mc:Choice Requires="x14">
            <control shapeId="96284" r:id="rId31" name="Group Box 28">
              <controlPr defaultSize="0" autoFill="0" autoPict="0">
                <anchor moveWithCells="1">
                  <from>
                    <xdr:col>7</xdr:col>
                    <xdr:colOff>9525</xdr:colOff>
                    <xdr:row>13</xdr:row>
                    <xdr:rowOff>28575</xdr:rowOff>
                  </from>
                  <to>
                    <xdr:col>8</xdr:col>
                    <xdr:colOff>9525</xdr:colOff>
                    <xdr:row>16</xdr:row>
                    <xdr:rowOff>266700</xdr:rowOff>
                  </to>
                </anchor>
              </controlPr>
            </control>
          </mc:Choice>
        </mc:AlternateContent>
        <mc:AlternateContent xmlns:mc="http://schemas.openxmlformats.org/markup-compatibility/2006">
          <mc:Choice Requires="x14">
            <control shapeId="96285" r:id="rId32" name="Group Box 29">
              <controlPr defaultSize="0" autoFill="0" autoPict="0">
                <anchor moveWithCells="1">
                  <from>
                    <xdr:col>9</xdr:col>
                    <xdr:colOff>9525</xdr:colOff>
                    <xdr:row>13</xdr:row>
                    <xdr:rowOff>9525</xdr:rowOff>
                  </from>
                  <to>
                    <xdr:col>10</xdr:col>
                    <xdr:colOff>9525</xdr:colOff>
                    <xdr:row>16</xdr:row>
                    <xdr:rowOff>266700</xdr:rowOff>
                  </to>
                </anchor>
              </controlPr>
            </control>
          </mc:Choice>
        </mc:AlternateContent>
        <mc:AlternateContent xmlns:mc="http://schemas.openxmlformats.org/markup-compatibility/2006">
          <mc:Choice Requires="x14">
            <control shapeId="96286" r:id="rId33" name="Option Button 30">
              <controlPr defaultSize="0" autoFill="0" autoLine="0" autoPict="0">
                <anchor>
                  <from>
                    <xdr:col>7</xdr:col>
                    <xdr:colOff>57150</xdr:colOff>
                    <xdr:row>16</xdr:row>
                    <xdr:rowOff>28575</xdr:rowOff>
                  </from>
                  <to>
                    <xdr:col>7</xdr:col>
                    <xdr:colOff>247650</xdr:colOff>
                    <xdr:row>16</xdr:row>
                    <xdr:rowOff>247650</xdr:rowOff>
                  </to>
                </anchor>
              </controlPr>
            </control>
          </mc:Choice>
        </mc:AlternateContent>
        <mc:AlternateContent xmlns:mc="http://schemas.openxmlformats.org/markup-compatibility/2006">
          <mc:Choice Requires="x14">
            <control shapeId="96287" r:id="rId34" name="Option Button 31">
              <controlPr defaultSize="0" autoFill="0" autoLine="0" autoPict="0">
                <anchor>
                  <from>
                    <xdr:col>7</xdr:col>
                    <xdr:colOff>38100</xdr:colOff>
                    <xdr:row>17</xdr:row>
                    <xdr:rowOff>76200</xdr:rowOff>
                  </from>
                  <to>
                    <xdr:col>7</xdr:col>
                    <xdr:colOff>247650</xdr:colOff>
                    <xdr:row>18</xdr:row>
                    <xdr:rowOff>28575</xdr:rowOff>
                  </to>
                </anchor>
              </controlPr>
            </control>
          </mc:Choice>
        </mc:AlternateContent>
        <mc:AlternateContent xmlns:mc="http://schemas.openxmlformats.org/markup-compatibility/2006">
          <mc:Choice Requires="x14">
            <control shapeId="96288" r:id="rId35" name="Option Button 32">
              <controlPr defaultSize="0" autoFill="0" autoLine="0" autoPict="0">
                <anchor>
                  <from>
                    <xdr:col>7</xdr:col>
                    <xdr:colOff>38100</xdr:colOff>
                    <xdr:row>18</xdr:row>
                    <xdr:rowOff>57150</xdr:rowOff>
                  </from>
                  <to>
                    <xdr:col>7</xdr:col>
                    <xdr:colOff>247650</xdr:colOff>
                    <xdr:row>18</xdr:row>
                    <xdr:rowOff>266700</xdr:rowOff>
                  </to>
                </anchor>
              </controlPr>
            </control>
          </mc:Choice>
        </mc:AlternateContent>
        <mc:AlternateContent xmlns:mc="http://schemas.openxmlformats.org/markup-compatibility/2006">
          <mc:Choice Requires="x14">
            <control shapeId="96289" r:id="rId36" name="Option Button 33">
              <controlPr defaultSize="0" autoFill="0" autoLine="0" autoPict="0">
                <anchor>
                  <from>
                    <xdr:col>7</xdr:col>
                    <xdr:colOff>38100</xdr:colOff>
                    <xdr:row>19</xdr:row>
                    <xdr:rowOff>57150</xdr:rowOff>
                  </from>
                  <to>
                    <xdr:col>7</xdr:col>
                    <xdr:colOff>247650</xdr:colOff>
                    <xdr:row>19</xdr:row>
                    <xdr:rowOff>266700</xdr:rowOff>
                  </to>
                </anchor>
              </controlPr>
            </control>
          </mc:Choice>
        </mc:AlternateContent>
        <mc:AlternateContent xmlns:mc="http://schemas.openxmlformats.org/markup-compatibility/2006">
          <mc:Choice Requires="x14">
            <control shapeId="96290" r:id="rId37" name="Group Box 34">
              <controlPr defaultSize="0" autoFill="0" autoPict="0">
                <anchor moveWithCells="1">
                  <from>
                    <xdr:col>7</xdr:col>
                    <xdr:colOff>28575</xdr:colOff>
                    <xdr:row>17</xdr:row>
                    <xdr:rowOff>28575</xdr:rowOff>
                  </from>
                  <to>
                    <xdr:col>8</xdr:col>
                    <xdr:colOff>28575</xdr:colOff>
                    <xdr:row>20</xdr:row>
                    <xdr:rowOff>247650</xdr:rowOff>
                  </to>
                </anchor>
              </controlPr>
            </control>
          </mc:Choice>
        </mc:AlternateContent>
        <mc:AlternateContent xmlns:mc="http://schemas.openxmlformats.org/markup-compatibility/2006">
          <mc:Choice Requires="x14">
            <control shapeId="96291" r:id="rId38" name="Option Button 35">
              <controlPr defaultSize="0" autoFill="0" autoLine="0" autoPict="0">
                <anchor>
                  <from>
                    <xdr:col>7</xdr:col>
                    <xdr:colOff>38100</xdr:colOff>
                    <xdr:row>20</xdr:row>
                    <xdr:rowOff>9525</xdr:rowOff>
                  </from>
                  <to>
                    <xdr:col>7</xdr:col>
                    <xdr:colOff>247650</xdr:colOff>
                    <xdr:row>20</xdr:row>
                    <xdr:rowOff>228600</xdr:rowOff>
                  </to>
                </anchor>
              </controlPr>
            </control>
          </mc:Choice>
        </mc:AlternateContent>
        <mc:AlternateContent xmlns:mc="http://schemas.openxmlformats.org/markup-compatibility/2006">
          <mc:Choice Requires="x14">
            <control shapeId="96292" r:id="rId39" name="Option Button 36">
              <controlPr defaultSize="0" autoFill="0" autoLine="0" autoPict="0">
                <anchor>
                  <from>
                    <xdr:col>9</xdr:col>
                    <xdr:colOff>57150</xdr:colOff>
                    <xdr:row>17</xdr:row>
                    <xdr:rowOff>38100</xdr:rowOff>
                  </from>
                  <to>
                    <xdr:col>9</xdr:col>
                    <xdr:colOff>247650</xdr:colOff>
                    <xdr:row>17</xdr:row>
                    <xdr:rowOff>266700</xdr:rowOff>
                  </to>
                </anchor>
              </controlPr>
            </control>
          </mc:Choice>
        </mc:AlternateContent>
        <mc:AlternateContent xmlns:mc="http://schemas.openxmlformats.org/markup-compatibility/2006">
          <mc:Choice Requires="x14">
            <control shapeId="96293" r:id="rId40" name="Option Button 37">
              <controlPr defaultSize="0" autoFill="0" autoLine="0" autoPict="0">
                <anchor>
                  <from>
                    <xdr:col>9</xdr:col>
                    <xdr:colOff>57150</xdr:colOff>
                    <xdr:row>18</xdr:row>
                    <xdr:rowOff>28575</xdr:rowOff>
                  </from>
                  <to>
                    <xdr:col>9</xdr:col>
                    <xdr:colOff>247650</xdr:colOff>
                    <xdr:row>18</xdr:row>
                    <xdr:rowOff>266700</xdr:rowOff>
                  </to>
                </anchor>
              </controlPr>
            </control>
          </mc:Choice>
        </mc:AlternateContent>
        <mc:AlternateContent xmlns:mc="http://schemas.openxmlformats.org/markup-compatibility/2006">
          <mc:Choice Requires="x14">
            <control shapeId="96294" r:id="rId41" name="Option Button 38">
              <controlPr defaultSize="0" autoFill="0" autoLine="0" autoPict="0">
                <anchor>
                  <from>
                    <xdr:col>9</xdr:col>
                    <xdr:colOff>57150</xdr:colOff>
                    <xdr:row>19</xdr:row>
                    <xdr:rowOff>38100</xdr:rowOff>
                  </from>
                  <to>
                    <xdr:col>9</xdr:col>
                    <xdr:colOff>247650</xdr:colOff>
                    <xdr:row>19</xdr:row>
                    <xdr:rowOff>266700</xdr:rowOff>
                  </to>
                </anchor>
              </controlPr>
            </control>
          </mc:Choice>
        </mc:AlternateContent>
        <mc:AlternateContent xmlns:mc="http://schemas.openxmlformats.org/markup-compatibility/2006">
          <mc:Choice Requires="x14">
            <control shapeId="96295" r:id="rId42" name="Option Button 39">
              <controlPr defaultSize="0" autoFill="0" autoLine="0" autoPict="0">
                <anchor>
                  <from>
                    <xdr:col>9</xdr:col>
                    <xdr:colOff>57150</xdr:colOff>
                    <xdr:row>20</xdr:row>
                    <xdr:rowOff>28575</xdr:rowOff>
                  </from>
                  <to>
                    <xdr:col>9</xdr:col>
                    <xdr:colOff>247650</xdr:colOff>
                    <xdr:row>20</xdr:row>
                    <xdr:rowOff>247650</xdr:rowOff>
                  </to>
                </anchor>
              </controlPr>
            </control>
          </mc:Choice>
        </mc:AlternateContent>
        <mc:AlternateContent xmlns:mc="http://schemas.openxmlformats.org/markup-compatibility/2006">
          <mc:Choice Requires="x14">
            <control shapeId="96296" r:id="rId43" name="Group Box 40">
              <controlPr defaultSize="0" autoFill="0" autoPict="0">
                <anchor moveWithCells="1">
                  <from>
                    <xdr:col>9</xdr:col>
                    <xdr:colOff>0</xdr:colOff>
                    <xdr:row>17</xdr:row>
                    <xdr:rowOff>9525</xdr:rowOff>
                  </from>
                  <to>
                    <xdr:col>10</xdr:col>
                    <xdr:colOff>0</xdr:colOff>
                    <xdr:row>20</xdr:row>
                    <xdr:rowOff>266700</xdr:rowOff>
                  </to>
                </anchor>
              </controlPr>
            </control>
          </mc:Choice>
        </mc:AlternateContent>
        <mc:AlternateContent xmlns:mc="http://schemas.openxmlformats.org/markup-compatibility/2006">
          <mc:Choice Requires="x14">
            <control shapeId="96297" r:id="rId44" name="Option Button 41">
              <controlPr defaultSize="0" autoFill="0" autoLine="0" autoPict="0">
                <anchor>
                  <from>
                    <xdr:col>7</xdr:col>
                    <xdr:colOff>38100</xdr:colOff>
                    <xdr:row>21</xdr:row>
                    <xdr:rowOff>76200</xdr:rowOff>
                  </from>
                  <to>
                    <xdr:col>7</xdr:col>
                    <xdr:colOff>247650</xdr:colOff>
                    <xdr:row>22</xdr:row>
                    <xdr:rowOff>0</xdr:rowOff>
                  </to>
                </anchor>
              </controlPr>
            </control>
          </mc:Choice>
        </mc:AlternateContent>
        <mc:AlternateContent xmlns:mc="http://schemas.openxmlformats.org/markup-compatibility/2006">
          <mc:Choice Requires="x14">
            <control shapeId="96298" r:id="rId45" name="Option Button 42">
              <controlPr defaultSize="0" autoFill="0" autoLine="0" autoPict="0">
                <anchor>
                  <from>
                    <xdr:col>7</xdr:col>
                    <xdr:colOff>38100</xdr:colOff>
                    <xdr:row>22</xdr:row>
                    <xdr:rowOff>38100</xdr:rowOff>
                  </from>
                  <to>
                    <xdr:col>7</xdr:col>
                    <xdr:colOff>247650</xdr:colOff>
                    <xdr:row>22</xdr:row>
                    <xdr:rowOff>266700</xdr:rowOff>
                  </to>
                </anchor>
              </controlPr>
            </control>
          </mc:Choice>
        </mc:AlternateContent>
        <mc:AlternateContent xmlns:mc="http://schemas.openxmlformats.org/markup-compatibility/2006">
          <mc:Choice Requires="x14">
            <control shapeId="96299" r:id="rId46" name="Option Button 43">
              <controlPr defaultSize="0" autoFill="0" autoLine="0" autoPict="0">
                <anchor>
                  <from>
                    <xdr:col>7</xdr:col>
                    <xdr:colOff>38100</xdr:colOff>
                    <xdr:row>23</xdr:row>
                    <xdr:rowOff>57150</xdr:rowOff>
                  </from>
                  <to>
                    <xdr:col>7</xdr:col>
                    <xdr:colOff>247650</xdr:colOff>
                    <xdr:row>23</xdr:row>
                    <xdr:rowOff>266700</xdr:rowOff>
                  </to>
                </anchor>
              </controlPr>
            </control>
          </mc:Choice>
        </mc:AlternateContent>
        <mc:AlternateContent xmlns:mc="http://schemas.openxmlformats.org/markup-compatibility/2006">
          <mc:Choice Requires="x14">
            <control shapeId="96300" r:id="rId47" name="Option Button 44">
              <controlPr defaultSize="0" autoFill="0" autoLine="0" autoPict="0">
                <anchor>
                  <from>
                    <xdr:col>9</xdr:col>
                    <xdr:colOff>38100</xdr:colOff>
                    <xdr:row>21</xdr:row>
                    <xdr:rowOff>38100</xdr:rowOff>
                  </from>
                  <to>
                    <xdr:col>9</xdr:col>
                    <xdr:colOff>247650</xdr:colOff>
                    <xdr:row>21</xdr:row>
                    <xdr:rowOff>266700</xdr:rowOff>
                  </to>
                </anchor>
              </controlPr>
            </control>
          </mc:Choice>
        </mc:AlternateContent>
        <mc:AlternateContent xmlns:mc="http://schemas.openxmlformats.org/markup-compatibility/2006">
          <mc:Choice Requires="x14">
            <control shapeId="96301" r:id="rId48" name="Option Button 45">
              <controlPr defaultSize="0" autoFill="0" autoLine="0" autoPict="0">
                <anchor>
                  <from>
                    <xdr:col>9</xdr:col>
                    <xdr:colOff>38100</xdr:colOff>
                    <xdr:row>22</xdr:row>
                    <xdr:rowOff>28575</xdr:rowOff>
                  </from>
                  <to>
                    <xdr:col>9</xdr:col>
                    <xdr:colOff>247650</xdr:colOff>
                    <xdr:row>22</xdr:row>
                    <xdr:rowOff>266700</xdr:rowOff>
                  </to>
                </anchor>
              </controlPr>
            </control>
          </mc:Choice>
        </mc:AlternateContent>
        <mc:AlternateContent xmlns:mc="http://schemas.openxmlformats.org/markup-compatibility/2006">
          <mc:Choice Requires="x14">
            <control shapeId="96302" r:id="rId49" name="Option Button 46">
              <controlPr defaultSize="0" autoFill="0" autoLine="0" autoPict="0">
                <anchor>
                  <from>
                    <xdr:col>9</xdr:col>
                    <xdr:colOff>38100</xdr:colOff>
                    <xdr:row>23</xdr:row>
                    <xdr:rowOff>38100</xdr:rowOff>
                  </from>
                  <to>
                    <xdr:col>9</xdr:col>
                    <xdr:colOff>247650</xdr:colOff>
                    <xdr:row>23</xdr:row>
                    <xdr:rowOff>266700</xdr:rowOff>
                  </to>
                </anchor>
              </controlPr>
            </control>
          </mc:Choice>
        </mc:AlternateContent>
        <mc:AlternateContent xmlns:mc="http://schemas.openxmlformats.org/markup-compatibility/2006">
          <mc:Choice Requires="x14">
            <control shapeId="96303" r:id="rId50" name="Option Button 47">
              <controlPr defaultSize="0" autoFill="0" autoLine="0" autoPict="0">
                <anchor>
                  <from>
                    <xdr:col>9</xdr:col>
                    <xdr:colOff>38100</xdr:colOff>
                    <xdr:row>24</xdr:row>
                    <xdr:rowOff>28575</xdr:rowOff>
                  </from>
                  <to>
                    <xdr:col>9</xdr:col>
                    <xdr:colOff>247650</xdr:colOff>
                    <xdr:row>24</xdr:row>
                    <xdr:rowOff>247650</xdr:rowOff>
                  </to>
                </anchor>
              </controlPr>
            </control>
          </mc:Choice>
        </mc:AlternateContent>
        <mc:AlternateContent xmlns:mc="http://schemas.openxmlformats.org/markup-compatibility/2006">
          <mc:Choice Requires="x14">
            <control shapeId="96304" r:id="rId51" name="Group Box 48">
              <controlPr defaultSize="0" autoFill="0" autoPict="0">
                <anchor moveWithCells="1">
                  <from>
                    <xdr:col>7</xdr:col>
                    <xdr:colOff>9525</xdr:colOff>
                    <xdr:row>21</xdr:row>
                    <xdr:rowOff>28575</xdr:rowOff>
                  </from>
                  <to>
                    <xdr:col>8</xdr:col>
                    <xdr:colOff>9525</xdr:colOff>
                    <xdr:row>24</xdr:row>
                    <xdr:rowOff>266700</xdr:rowOff>
                  </to>
                </anchor>
              </controlPr>
            </control>
          </mc:Choice>
        </mc:AlternateContent>
        <mc:AlternateContent xmlns:mc="http://schemas.openxmlformats.org/markup-compatibility/2006">
          <mc:Choice Requires="x14">
            <control shapeId="96305" r:id="rId52" name="Group Box 49">
              <controlPr defaultSize="0" autoFill="0" autoPict="0">
                <anchor moveWithCells="1">
                  <from>
                    <xdr:col>9</xdr:col>
                    <xdr:colOff>9525</xdr:colOff>
                    <xdr:row>21</xdr:row>
                    <xdr:rowOff>9525</xdr:rowOff>
                  </from>
                  <to>
                    <xdr:col>10</xdr:col>
                    <xdr:colOff>9525</xdr:colOff>
                    <xdr:row>24</xdr:row>
                    <xdr:rowOff>266700</xdr:rowOff>
                  </to>
                </anchor>
              </controlPr>
            </control>
          </mc:Choice>
        </mc:AlternateContent>
        <mc:AlternateContent xmlns:mc="http://schemas.openxmlformats.org/markup-compatibility/2006">
          <mc:Choice Requires="x14">
            <control shapeId="96306" r:id="rId53" name="Option Button 50">
              <controlPr defaultSize="0" autoFill="0" autoLine="0" autoPict="0">
                <anchor>
                  <from>
                    <xdr:col>7</xdr:col>
                    <xdr:colOff>38100</xdr:colOff>
                    <xdr:row>24</xdr:row>
                    <xdr:rowOff>0</xdr:rowOff>
                  </from>
                  <to>
                    <xdr:col>7</xdr:col>
                    <xdr:colOff>247650</xdr:colOff>
                    <xdr:row>24</xdr:row>
                    <xdr:rowOff>219075</xdr:rowOff>
                  </to>
                </anchor>
              </controlPr>
            </control>
          </mc:Choice>
        </mc:AlternateContent>
        <mc:AlternateContent xmlns:mc="http://schemas.openxmlformats.org/markup-compatibility/2006">
          <mc:Choice Requires="x14">
            <control shapeId="96307" r:id="rId54" name="Option Button 51">
              <controlPr defaultSize="0" autoFill="0" autoLine="0" autoPict="0">
                <anchor>
                  <from>
                    <xdr:col>7</xdr:col>
                    <xdr:colOff>38100</xdr:colOff>
                    <xdr:row>25</xdr:row>
                    <xdr:rowOff>76200</xdr:rowOff>
                  </from>
                  <to>
                    <xdr:col>7</xdr:col>
                    <xdr:colOff>247650</xdr:colOff>
                    <xdr:row>26</xdr:row>
                    <xdr:rowOff>28575</xdr:rowOff>
                  </to>
                </anchor>
              </controlPr>
            </control>
          </mc:Choice>
        </mc:AlternateContent>
        <mc:AlternateContent xmlns:mc="http://schemas.openxmlformats.org/markup-compatibility/2006">
          <mc:Choice Requires="x14">
            <control shapeId="96308" r:id="rId55" name="Option Button 52">
              <controlPr defaultSize="0" autoFill="0" autoLine="0" autoPict="0">
                <anchor>
                  <from>
                    <xdr:col>7</xdr:col>
                    <xdr:colOff>38100</xdr:colOff>
                    <xdr:row>26</xdr:row>
                    <xdr:rowOff>57150</xdr:rowOff>
                  </from>
                  <to>
                    <xdr:col>7</xdr:col>
                    <xdr:colOff>247650</xdr:colOff>
                    <xdr:row>26</xdr:row>
                    <xdr:rowOff>266700</xdr:rowOff>
                  </to>
                </anchor>
              </controlPr>
            </control>
          </mc:Choice>
        </mc:AlternateContent>
        <mc:AlternateContent xmlns:mc="http://schemas.openxmlformats.org/markup-compatibility/2006">
          <mc:Choice Requires="x14">
            <control shapeId="96309" r:id="rId56" name="Option Button 53">
              <controlPr defaultSize="0" autoFill="0" autoLine="0" autoPict="0">
                <anchor>
                  <from>
                    <xdr:col>7</xdr:col>
                    <xdr:colOff>38100</xdr:colOff>
                    <xdr:row>27</xdr:row>
                    <xdr:rowOff>28575</xdr:rowOff>
                  </from>
                  <to>
                    <xdr:col>7</xdr:col>
                    <xdr:colOff>247650</xdr:colOff>
                    <xdr:row>27</xdr:row>
                    <xdr:rowOff>266700</xdr:rowOff>
                  </to>
                </anchor>
              </controlPr>
            </control>
          </mc:Choice>
        </mc:AlternateContent>
        <mc:AlternateContent xmlns:mc="http://schemas.openxmlformats.org/markup-compatibility/2006">
          <mc:Choice Requires="x14">
            <control shapeId="96310" r:id="rId57" name="Group Box 54">
              <controlPr defaultSize="0" autoFill="0" autoPict="0">
                <anchor moveWithCells="1">
                  <from>
                    <xdr:col>7</xdr:col>
                    <xdr:colOff>28575</xdr:colOff>
                    <xdr:row>25</xdr:row>
                    <xdr:rowOff>28575</xdr:rowOff>
                  </from>
                  <to>
                    <xdr:col>8</xdr:col>
                    <xdr:colOff>28575</xdr:colOff>
                    <xdr:row>28</xdr:row>
                    <xdr:rowOff>247650</xdr:rowOff>
                  </to>
                </anchor>
              </controlPr>
            </control>
          </mc:Choice>
        </mc:AlternateContent>
        <mc:AlternateContent xmlns:mc="http://schemas.openxmlformats.org/markup-compatibility/2006">
          <mc:Choice Requires="x14">
            <control shapeId="96311" r:id="rId58" name="Option Button 55">
              <controlPr defaultSize="0" autoFill="0" autoLine="0" autoPict="0">
                <anchor>
                  <from>
                    <xdr:col>7</xdr:col>
                    <xdr:colOff>38100</xdr:colOff>
                    <xdr:row>27</xdr:row>
                    <xdr:rowOff>266700</xdr:rowOff>
                  </from>
                  <to>
                    <xdr:col>7</xdr:col>
                    <xdr:colOff>247650</xdr:colOff>
                    <xdr:row>28</xdr:row>
                    <xdr:rowOff>219075</xdr:rowOff>
                  </to>
                </anchor>
              </controlPr>
            </control>
          </mc:Choice>
        </mc:AlternateContent>
        <mc:AlternateContent xmlns:mc="http://schemas.openxmlformats.org/markup-compatibility/2006">
          <mc:Choice Requires="x14">
            <control shapeId="96312" r:id="rId59" name="Option Button 56">
              <controlPr defaultSize="0" autoFill="0" autoLine="0" autoPict="0">
                <anchor>
                  <from>
                    <xdr:col>9</xdr:col>
                    <xdr:colOff>57150</xdr:colOff>
                    <xdr:row>25</xdr:row>
                    <xdr:rowOff>38100</xdr:rowOff>
                  </from>
                  <to>
                    <xdr:col>9</xdr:col>
                    <xdr:colOff>247650</xdr:colOff>
                    <xdr:row>25</xdr:row>
                    <xdr:rowOff>266700</xdr:rowOff>
                  </to>
                </anchor>
              </controlPr>
            </control>
          </mc:Choice>
        </mc:AlternateContent>
        <mc:AlternateContent xmlns:mc="http://schemas.openxmlformats.org/markup-compatibility/2006">
          <mc:Choice Requires="x14">
            <control shapeId="96313" r:id="rId60" name="Option Button 57">
              <controlPr defaultSize="0" autoFill="0" autoLine="0" autoPict="0">
                <anchor>
                  <from>
                    <xdr:col>9</xdr:col>
                    <xdr:colOff>57150</xdr:colOff>
                    <xdr:row>26</xdr:row>
                    <xdr:rowOff>28575</xdr:rowOff>
                  </from>
                  <to>
                    <xdr:col>9</xdr:col>
                    <xdr:colOff>247650</xdr:colOff>
                    <xdr:row>26</xdr:row>
                    <xdr:rowOff>266700</xdr:rowOff>
                  </to>
                </anchor>
              </controlPr>
            </control>
          </mc:Choice>
        </mc:AlternateContent>
        <mc:AlternateContent xmlns:mc="http://schemas.openxmlformats.org/markup-compatibility/2006">
          <mc:Choice Requires="x14">
            <control shapeId="96314" r:id="rId61" name="Option Button 58">
              <controlPr defaultSize="0" autoFill="0" autoLine="0" autoPict="0">
                <anchor>
                  <from>
                    <xdr:col>9</xdr:col>
                    <xdr:colOff>57150</xdr:colOff>
                    <xdr:row>27</xdr:row>
                    <xdr:rowOff>38100</xdr:rowOff>
                  </from>
                  <to>
                    <xdr:col>9</xdr:col>
                    <xdr:colOff>247650</xdr:colOff>
                    <xdr:row>27</xdr:row>
                    <xdr:rowOff>266700</xdr:rowOff>
                  </to>
                </anchor>
              </controlPr>
            </control>
          </mc:Choice>
        </mc:AlternateContent>
        <mc:AlternateContent xmlns:mc="http://schemas.openxmlformats.org/markup-compatibility/2006">
          <mc:Choice Requires="x14">
            <control shapeId="96315" r:id="rId62" name="Option Button 59">
              <controlPr defaultSize="0" autoFill="0" autoLine="0" autoPict="0">
                <anchor>
                  <from>
                    <xdr:col>9</xdr:col>
                    <xdr:colOff>57150</xdr:colOff>
                    <xdr:row>28</xdr:row>
                    <xdr:rowOff>28575</xdr:rowOff>
                  </from>
                  <to>
                    <xdr:col>9</xdr:col>
                    <xdr:colOff>247650</xdr:colOff>
                    <xdr:row>28</xdr:row>
                    <xdr:rowOff>247650</xdr:rowOff>
                  </to>
                </anchor>
              </controlPr>
            </control>
          </mc:Choice>
        </mc:AlternateContent>
        <mc:AlternateContent xmlns:mc="http://schemas.openxmlformats.org/markup-compatibility/2006">
          <mc:Choice Requires="x14">
            <control shapeId="96316" r:id="rId63" name="Group Box 60">
              <controlPr defaultSize="0" autoFill="0" autoPict="0">
                <anchor moveWithCells="1">
                  <from>
                    <xdr:col>9</xdr:col>
                    <xdr:colOff>0</xdr:colOff>
                    <xdr:row>25</xdr:row>
                    <xdr:rowOff>9525</xdr:rowOff>
                  </from>
                  <to>
                    <xdr:col>10</xdr:col>
                    <xdr:colOff>0</xdr:colOff>
                    <xdr:row>28</xdr:row>
                    <xdr:rowOff>266700</xdr:rowOff>
                  </to>
                </anchor>
              </controlPr>
            </control>
          </mc:Choice>
        </mc:AlternateContent>
        <mc:AlternateContent xmlns:mc="http://schemas.openxmlformats.org/markup-compatibility/2006">
          <mc:Choice Requires="x14">
            <control shapeId="96317" r:id="rId64" name="Option Button 61">
              <controlPr defaultSize="0" autoFill="0" autoLine="0" autoPict="0">
                <anchor>
                  <from>
                    <xdr:col>7</xdr:col>
                    <xdr:colOff>57150</xdr:colOff>
                    <xdr:row>29</xdr:row>
                    <xdr:rowOff>76200</xdr:rowOff>
                  </from>
                  <to>
                    <xdr:col>7</xdr:col>
                    <xdr:colOff>247650</xdr:colOff>
                    <xdr:row>30</xdr:row>
                    <xdr:rowOff>9525</xdr:rowOff>
                  </to>
                </anchor>
              </controlPr>
            </control>
          </mc:Choice>
        </mc:AlternateContent>
        <mc:AlternateContent xmlns:mc="http://schemas.openxmlformats.org/markup-compatibility/2006">
          <mc:Choice Requires="x14">
            <control shapeId="96318" r:id="rId65" name="Option Button 62">
              <controlPr defaultSize="0" autoFill="0" autoLine="0" autoPict="0">
                <anchor>
                  <from>
                    <xdr:col>7</xdr:col>
                    <xdr:colOff>57150</xdr:colOff>
                    <xdr:row>30</xdr:row>
                    <xdr:rowOff>76200</xdr:rowOff>
                  </from>
                  <to>
                    <xdr:col>7</xdr:col>
                    <xdr:colOff>247650</xdr:colOff>
                    <xdr:row>31</xdr:row>
                    <xdr:rowOff>9525</xdr:rowOff>
                  </to>
                </anchor>
              </controlPr>
            </control>
          </mc:Choice>
        </mc:AlternateContent>
        <mc:AlternateContent xmlns:mc="http://schemas.openxmlformats.org/markup-compatibility/2006">
          <mc:Choice Requires="x14">
            <control shapeId="96319" r:id="rId66" name="Option Button 63">
              <controlPr defaultSize="0" autoFill="0" autoLine="0" autoPict="0">
                <anchor>
                  <from>
                    <xdr:col>7</xdr:col>
                    <xdr:colOff>57150</xdr:colOff>
                    <xdr:row>31</xdr:row>
                    <xdr:rowOff>76200</xdr:rowOff>
                  </from>
                  <to>
                    <xdr:col>7</xdr:col>
                    <xdr:colOff>247650</xdr:colOff>
                    <xdr:row>32</xdr:row>
                    <xdr:rowOff>0</xdr:rowOff>
                  </to>
                </anchor>
              </controlPr>
            </control>
          </mc:Choice>
        </mc:AlternateContent>
        <mc:AlternateContent xmlns:mc="http://schemas.openxmlformats.org/markup-compatibility/2006">
          <mc:Choice Requires="x14">
            <control shapeId="96320" r:id="rId67" name="Option Button 64">
              <controlPr defaultSize="0" autoFill="0" autoLine="0" autoPict="0">
                <anchor>
                  <from>
                    <xdr:col>9</xdr:col>
                    <xdr:colOff>38100</xdr:colOff>
                    <xdr:row>29</xdr:row>
                    <xdr:rowOff>76200</xdr:rowOff>
                  </from>
                  <to>
                    <xdr:col>9</xdr:col>
                    <xdr:colOff>247650</xdr:colOff>
                    <xdr:row>30</xdr:row>
                    <xdr:rowOff>0</xdr:rowOff>
                  </to>
                </anchor>
              </controlPr>
            </control>
          </mc:Choice>
        </mc:AlternateContent>
        <mc:AlternateContent xmlns:mc="http://schemas.openxmlformats.org/markup-compatibility/2006">
          <mc:Choice Requires="x14">
            <control shapeId="96321" r:id="rId68" name="Option Button 65">
              <controlPr defaultSize="0" autoFill="0" autoLine="0" autoPict="0">
                <anchor>
                  <from>
                    <xdr:col>9</xdr:col>
                    <xdr:colOff>38100</xdr:colOff>
                    <xdr:row>30</xdr:row>
                    <xdr:rowOff>57150</xdr:rowOff>
                  </from>
                  <to>
                    <xdr:col>9</xdr:col>
                    <xdr:colOff>247650</xdr:colOff>
                    <xdr:row>30</xdr:row>
                    <xdr:rowOff>266700</xdr:rowOff>
                  </to>
                </anchor>
              </controlPr>
            </control>
          </mc:Choice>
        </mc:AlternateContent>
        <mc:AlternateContent xmlns:mc="http://schemas.openxmlformats.org/markup-compatibility/2006">
          <mc:Choice Requires="x14">
            <control shapeId="96322" r:id="rId69" name="Option Button 66">
              <controlPr defaultSize="0" autoFill="0" autoLine="0" autoPict="0">
                <anchor>
                  <from>
                    <xdr:col>9</xdr:col>
                    <xdr:colOff>38100</xdr:colOff>
                    <xdr:row>31</xdr:row>
                    <xdr:rowOff>76200</xdr:rowOff>
                  </from>
                  <to>
                    <xdr:col>9</xdr:col>
                    <xdr:colOff>247650</xdr:colOff>
                    <xdr:row>32</xdr:row>
                    <xdr:rowOff>0</xdr:rowOff>
                  </to>
                </anchor>
              </controlPr>
            </control>
          </mc:Choice>
        </mc:AlternateContent>
        <mc:AlternateContent xmlns:mc="http://schemas.openxmlformats.org/markup-compatibility/2006">
          <mc:Choice Requires="x14">
            <control shapeId="96323" r:id="rId70" name="Option Button 67">
              <controlPr defaultSize="0" autoFill="0" autoLine="0" autoPict="0">
                <anchor>
                  <from>
                    <xdr:col>9</xdr:col>
                    <xdr:colOff>38100</xdr:colOff>
                    <xdr:row>32</xdr:row>
                    <xdr:rowOff>38100</xdr:rowOff>
                  </from>
                  <to>
                    <xdr:col>9</xdr:col>
                    <xdr:colOff>247650</xdr:colOff>
                    <xdr:row>32</xdr:row>
                    <xdr:rowOff>266700</xdr:rowOff>
                  </to>
                </anchor>
              </controlPr>
            </control>
          </mc:Choice>
        </mc:AlternateContent>
        <mc:AlternateContent xmlns:mc="http://schemas.openxmlformats.org/markup-compatibility/2006">
          <mc:Choice Requires="x14">
            <control shapeId="96324" r:id="rId71" name="Group Box 68">
              <controlPr defaultSize="0" autoFill="0" autoPict="0">
                <anchor moveWithCells="1">
                  <from>
                    <xdr:col>7</xdr:col>
                    <xdr:colOff>9525</xdr:colOff>
                    <xdr:row>29</xdr:row>
                    <xdr:rowOff>38100</xdr:rowOff>
                  </from>
                  <to>
                    <xdr:col>8</xdr:col>
                    <xdr:colOff>9525</xdr:colOff>
                    <xdr:row>32</xdr:row>
                    <xdr:rowOff>266700</xdr:rowOff>
                  </to>
                </anchor>
              </controlPr>
            </control>
          </mc:Choice>
        </mc:AlternateContent>
        <mc:AlternateContent xmlns:mc="http://schemas.openxmlformats.org/markup-compatibility/2006">
          <mc:Choice Requires="x14">
            <control shapeId="96325" r:id="rId72" name="Group Box 69">
              <controlPr defaultSize="0" autoFill="0" autoPict="0">
                <anchor moveWithCells="1">
                  <from>
                    <xdr:col>9</xdr:col>
                    <xdr:colOff>9525</xdr:colOff>
                    <xdr:row>29</xdr:row>
                    <xdr:rowOff>28575</xdr:rowOff>
                  </from>
                  <to>
                    <xdr:col>10</xdr:col>
                    <xdr:colOff>9525</xdr:colOff>
                    <xdr:row>32</xdr:row>
                    <xdr:rowOff>266700</xdr:rowOff>
                  </to>
                </anchor>
              </controlPr>
            </control>
          </mc:Choice>
        </mc:AlternateContent>
        <mc:AlternateContent xmlns:mc="http://schemas.openxmlformats.org/markup-compatibility/2006">
          <mc:Choice Requires="x14">
            <control shapeId="96326" r:id="rId73" name="Option Button 70">
              <controlPr defaultSize="0" autoFill="0" autoLine="0" autoPict="0">
                <anchor>
                  <from>
                    <xdr:col>7</xdr:col>
                    <xdr:colOff>57150</xdr:colOff>
                    <xdr:row>32</xdr:row>
                    <xdr:rowOff>9525</xdr:rowOff>
                  </from>
                  <to>
                    <xdr:col>7</xdr:col>
                    <xdr:colOff>247650</xdr:colOff>
                    <xdr:row>32</xdr:row>
                    <xdr:rowOff>228600</xdr:rowOff>
                  </to>
                </anchor>
              </controlPr>
            </control>
          </mc:Choice>
        </mc:AlternateContent>
        <mc:AlternateContent xmlns:mc="http://schemas.openxmlformats.org/markup-compatibility/2006">
          <mc:Choice Requires="x14">
            <control shapeId="96327" r:id="rId74" name="Option Button 71">
              <controlPr defaultSize="0" autoFill="0" autoLine="0" autoPict="0">
                <anchor>
                  <from>
                    <xdr:col>7</xdr:col>
                    <xdr:colOff>38100</xdr:colOff>
                    <xdr:row>33</xdr:row>
                    <xdr:rowOff>76200</xdr:rowOff>
                  </from>
                  <to>
                    <xdr:col>7</xdr:col>
                    <xdr:colOff>247650</xdr:colOff>
                    <xdr:row>34</xdr:row>
                    <xdr:rowOff>28575</xdr:rowOff>
                  </to>
                </anchor>
              </controlPr>
            </control>
          </mc:Choice>
        </mc:AlternateContent>
        <mc:AlternateContent xmlns:mc="http://schemas.openxmlformats.org/markup-compatibility/2006">
          <mc:Choice Requires="x14">
            <control shapeId="96328" r:id="rId75" name="Option Button 72">
              <controlPr defaultSize="0" autoFill="0" autoLine="0" autoPict="0">
                <anchor>
                  <from>
                    <xdr:col>7</xdr:col>
                    <xdr:colOff>38100</xdr:colOff>
                    <xdr:row>34</xdr:row>
                    <xdr:rowOff>57150</xdr:rowOff>
                  </from>
                  <to>
                    <xdr:col>7</xdr:col>
                    <xdr:colOff>247650</xdr:colOff>
                    <xdr:row>34</xdr:row>
                    <xdr:rowOff>266700</xdr:rowOff>
                  </to>
                </anchor>
              </controlPr>
            </control>
          </mc:Choice>
        </mc:AlternateContent>
        <mc:AlternateContent xmlns:mc="http://schemas.openxmlformats.org/markup-compatibility/2006">
          <mc:Choice Requires="x14">
            <control shapeId="96329" r:id="rId76" name="Option Button 73">
              <controlPr defaultSize="0" autoFill="0" autoLine="0" autoPict="0">
                <anchor>
                  <from>
                    <xdr:col>7</xdr:col>
                    <xdr:colOff>38100</xdr:colOff>
                    <xdr:row>35</xdr:row>
                    <xdr:rowOff>38100</xdr:rowOff>
                  </from>
                  <to>
                    <xdr:col>7</xdr:col>
                    <xdr:colOff>247650</xdr:colOff>
                    <xdr:row>35</xdr:row>
                    <xdr:rowOff>266700</xdr:rowOff>
                  </to>
                </anchor>
              </controlPr>
            </control>
          </mc:Choice>
        </mc:AlternateContent>
        <mc:AlternateContent xmlns:mc="http://schemas.openxmlformats.org/markup-compatibility/2006">
          <mc:Choice Requires="x14">
            <control shapeId="96330" r:id="rId77" name="Group Box 74">
              <controlPr defaultSize="0" autoFill="0" autoPict="0">
                <anchor moveWithCells="1">
                  <from>
                    <xdr:col>7</xdr:col>
                    <xdr:colOff>28575</xdr:colOff>
                    <xdr:row>33</xdr:row>
                    <xdr:rowOff>47625</xdr:rowOff>
                  </from>
                  <to>
                    <xdr:col>8</xdr:col>
                    <xdr:colOff>28575</xdr:colOff>
                    <xdr:row>36</xdr:row>
                    <xdr:rowOff>266700</xdr:rowOff>
                  </to>
                </anchor>
              </controlPr>
            </control>
          </mc:Choice>
        </mc:AlternateContent>
        <mc:AlternateContent xmlns:mc="http://schemas.openxmlformats.org/markup-compatibility/2006">
          <mc:Choice Requires="x14">
            <control shapeId="96331" r:id="rId78" name="Option Button 75">
              <controlPr defaultSize="0" autoFill="0" autoLine="0" autoPict="0">
                <anchor>
                  <from>
                    <xdr:col>7</xdr:col>
                    <xdr:colOff>38100</xdr:colOff>
                    <xdr:row>36</xdr:row>
                    <xdr:rowOff>28575</xdr:rowOff>
                  </from>
                  <to>
                    <xdr:col>7</xdr:col>
                    <xdr:colOff>247650</xdr:colOff>
                    <xdr:row>36</xdr:row>
                    <xdr:rowOff>247650</xdr:rowOff>
                  </to>
                </anchor>
              </controlPr>
            </control>
          </mc:Choice>
        </mc:AlternateContent>
        <mc:AlternateContent xmlns:mc="http://schemas.openxmlformats.org/markup-compatibility/2006">
          <mc:Choice Requires="x14">
            <control shapeId="96332" r:id="rId79" name="Option Button 76">
              <controlPr defaultSize="0" autoFill="0" autoLine="0" autoPict="0">
                <anchor>
                  <from>
                    <xdr:col>9</xdr:col>
                    <xdr:colOff>57150</xdr:colOff>
                    <xdr:row>33</xdr:row>
                    <xdr:rowOff>76200</xdr:rowOff>
                  </from>
                  <to>
                    <xdr:col>9</xdr:col>
                    <xdr:colOff>247650</xdr:colOff>
                    <xdr:row>34</xdr:row>
                    <xdr:rowOff>0</xdr:rowOff>
                  </to>
                </anchor>
              </controlPr>
            </control>
          </mc:Choice>
        </mc:AlternateContent>
        <mc:AlternateContent xmlns:mc="http://schemas.openxmlformats.org/markup-compatibility/2006">
          <mc:Choice Requires="x14">
            <control shapeId="96333" r:id="rId80" name="Option Button 77">
              <controlPr defaultSize="0" autoFill="0" autoLine="0" autoPict="0">
                <anchor>
                  <from>
                    <xdr:col>9</xdr:col>
                    <xdr:colOff>57150</xdr:colOff>
                    <xdr:row>34</xdr:row>
                    <xdr:rowOff>57150</xdr:rowOff>
                  </from>
                  <to>
                    <xdr:col>9</xdr:col>
                    <xdr:colOff>247650</xdr:colOff>
                    <xdr:row>34</xdr:row>
                    <xdr:rowOff>266700</xdr:rowOff>
                  </to>
                </anchor>
              </controlPr>
            </control>
          </mc:Choice>
        </mc:AlternateContent>
        <mc:AlternateContent xmlns:mc="http://schemas.openxmlformats.org/markup-compatibility/2006">
          <mc:Choice Requires="x14">
            <control shapeId="96334" r:id="rId81" name="Option Button 78">
              <controlPr defaultSize="0" autoFill="0" autoLine="0" autoPict="0">
                <anchor>
                  <from>
                    <xdr:col>9</xdr:col>
                    <xdr:colOff>57150</xdr:colOff>
                    <xdr:row>35</xdr:row>
                    <xdr:rowOff>38100</xdr:rowOff>
                  </from>
                  <to>
                    <xdr:col>9</xdr:col>
                    <xdr:colOff>247650</xdr:colOff>
                    <xdr:row>35</xdr:row>
                    <xdr:rowOff>266700</xdr:rowOff>
                  </to>
                </anchor>
              </controlPr>
            </control>
          </mc:Choice>
        </mc:AlternateContent>
        <mc:AlternateContent xmlns:mc="http://schemas.openxmlformats.org/markup-compatibility/2006">
          <mc:Choice Requires="x14">
            <control shapeId="96335" r:id="rId82" name="Option Button 79">
              <controlPr defaultSize="0" autoFill="0" autoLine="0" autoPict="0">
                <anchor>
                  <from>
                    <xdr:col>9</xdr:col>
                    <xdr:colOff>57150</xdr:colOff>
                    <xdr:row>36</xdr:row>
                    <xdr:rowOff>38100</xdr:rowOff>
                  </from>
                  <to>
                    <xdr:col>9</xdr:col>
                    <xdr:colOff>247650</xdr:colOff>
                    <xdr:row>36</xdr:row>
                    <xdr:rowOff>266700</xdr:rowOff>
                  </to>
                </anchor>
              </controlPr>
            </control>
          </mc:Choice>
        </mc:AlternateContent>
        <mc:AlternateContent xmlns:mc="http://schemas.openxmlformats.org/markup-compatibility/2006">
          <mc:Choice Requires="x14">
            <control shapeId="96336" r:id="rId83" name="Group Box 80">
              <controlPr defaultSize="0" autoFill="0" autoPict="0">
                <anchor moveWithCells="1">
                  <from>
                    <xdr:col>9</xdr:col>
                    <xdr:colOff>0</xdr:colOff>
                    <xdr:row>33</xdr:row>
                    <xdr:rowOff>28575</xdr:rowOff>
                  </from>
                  <to>
                    <xdr:col>10</xdr:col>
                    <xdr:colOff>0</xdr:colOff>
                    <xdr:row>36</xdr:row>
                    <xdr:rowOff>266700</xdr:rowOff>
                  </to>
                </anchor>
              </controlPr>
            </control>
          </mc:Choice>
        </mc:AlternateContent>
        <mc:AlternateContent xmlns:mc="http://schemas.openxmlformats.org/markup-compatibility/2006">
          <mc:Choice Requires="x14">
            <control shapeId="96337" r:id="rId84" name="Option Button 81">
              <controlPr defaultSize="0" autoFill="0" autoLine="0" autoPict="0">
                <anchor>
                  <from>
                    <xdr:col>7</xdr:col>
                    <xdr:colOff>57150</xdr:colOff>
                    <xdr:row>37</xdr:row>
                    <xdr:rowOff>76200</xdr:rowOff>
                  </from>
                  <to>
                    <xdr:col>7</xdr:col>
                    <xdr:colOff>247650</xdr:colOff>
                    <xdr:row>38</xdr:row>
                    <xdr:rowOff>0</xdr:rowOff>
                  </to>
                </anchor>
              </controlPr>
            </control>
          </mc:Choice>
        </mc:AlternateContent>
        <mc:AlternateContent xmlns:mc="http://schemas.openxmlformats.org/markup-compatibility/2006">
          <mc:Choice Requires="x14">
            <control shapeId="96338" r:id="rId85" name="Option Button 82">
              <controlPr defaultSize="0" autoFill="0" autoLine="0" autoPict="0">
                <anchor>
                  <from>
                    <xdr:col>7</xdr:col>
                    <xdr:colOff>57150</xdr:colOff>
                    <xdr:row>38</xdr:row>
                    <xdr:rowOff>76200</xdr:rowOff>
                  </from>
                  <to>
                    <xdr:col>7</xdr:col>
                    <xdr:colOff>247650</xdr:colOff>
                    <xdr:row>39</xdr:row>
                    <xdr:rowOff>9525</xdr:rowOff>
                  </to>
                </anchor>
              </controlPr>
            </control>
          </mc:Choice>
        </mc:AlternateContent>
        <mc:AlternateContent xmlns:mc="http://schemas.openxmlformats.org/markup-compatibility/2006">
          <mc:Choice Requires="x14">
            <control shapeId="96339" r:id="rId86" name="Option Button 83">
              <controlPr defaultSize="0" autoFill="0" autoLine="0" autoPict="0">
                <anchor>
                  <from>
                    <xdr:col>7</xdr:col>
                    <xdr:colOff>57150</xdr:colOff>
                    <xdr:row>39</xdr:row>
                    <xdr:rowOff>57150</xdr:rowOff>
                  </from>
                  <to>
                    <xdr:col>7</xdr:col>
                    <xdr:colOff>247650</xdr:colOff>
                    <xdr:row>39</xdr:row>
                    <xdr:rowOff>266700</xdr:rowOff>
                  </to>
                </anchor>
              </controlPr>
            </control>
          </mc:Choice>
        </mc:AlternateContent>
        <mc:AlternateContent xmlns:mc="http://schemas.openxmlformats.org/markup-compatibility/2006">
          <mc:Choice Requires="x14">
            <control shapeId="96340" r:id="rId87" name="Option Button 84">
              <controlPr defaultSize="0" autoFill="0" autoLine="0" autoPict="0">
                <anchor>
                  <from>
                    <xdr:col>9</xdr:col>
                    <xdr:colOff>38100</xdr:colOff>
                    <xdr:row>37</xdr:row>
                    <xdr:rowOff>57150</xdr:rowOff>
                  </from>
                  <to>
                    <xdr:col>9</xdr:col>
                    <xdr:colOff>247650</xdr:colOff>
                    <xdr:row>37</xdr:row>
                    <xdr:rowOff>266700</xdr:rowOff>
                  </to>
                </anchor>
              </controlPr>
            </control>
          </mc:Choice>
        </mc:AlternateContent>
        <mc:AlternateContent xmlns:mc="http://schemas.openxmlformats.org/markup-compatibility/2006">
          <mc:Choice Requires="x14">
            <control shapeId="96341" r:id="rId88" name="Option Button 85">
              <controlPr defaultSize="0" autoFill="0" autoLine="0" autoPict="0">
                <anchor>
                  <from>
                    <xdr:col>9</xdr:col>
                    <xdr:colOff>38100</xdr:colOff>
                    <xdr:row>38</xdr:row>
                    <xdr:rowOff>38100</xdr:rowOff>
                  </from>
                  <to>
                    <xdr:col>9</xdr:col>
                    <xdr:colOff>247650</xdr:colOff>
                    <xdr:row>38</xdr:row>
                    <xdr:rowOff>266700</xdr:rowOff>
                  </to>
                </anchor>
              </controlPr>
            </control>
          </mc:Choice>
        </mc:AlternateContent>
        <mc:AlternateContent xmlns:mc="http://schemas.openxmlformats.org/markup-compatibility/2006">
          <mc:Choice Requires="x14">
            <control shapeId="96342" r:id="rId89" name="Option Button 86">
              <controlPr defaultSize="0" autoFill="0" autoLine="0" autoPict="0">
                <anchor>
                  <from>
                    <xdr:col>9</xdr:col>
                    <xdr:colOff>38100</xdr:colOff>
                    <xdr:row>39</xdr:row>
                    <xdr:rowOff>57150</xdr:rowOff>
                  </from>
                  <to>
                    <xdr:col>9</xdr:col>
                    <xdr:colOff>247650</xdr:colOff>
                    <xdr:row>39</xdr:row>
                    <xdr:rowOff>266700</xdr:rowOff>
                  </to>
                </anchor>
              </controlPr>
            </control>
          </mc:Choice>
        </mc:AlternateContent>
        <mc:AlternateContent xmlns:mc="http://schemas.openxmlformats.org/markup-compatibility/2006">
          <mc:Choice Requires="x14">
            <control shapeId="96343" r:id="rId90" name="Option Button 87">
              <controlPr defaultSize="0" autoFill="0" autoLine="0" autoPict="0">
                <anchor>
                  <from>
                    <xdr:col>9</xdr:col>
                    <xdr:colOff>38100</xdr:colOff>
                    <xdr:row>40</xdr:row>
                    <xdr:rowOff>28575</xdr:rowOff>
                  </from>
                  <to>
                    <xdr:col>9</xdr:col>
                    <xdr:colOff>247650</xdr:colOff>
                    <xdr:row>40</xdr:row>
                    <xdr:rowOff>266700</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7</xdr:col>
                    <xdr:colOff>9525</xdr:colOff>
                    <xdr:row>37</xdr:row>
                    <xdr:rowOff>28575</xdr:rowOff>
                  </from>
                  <to>
                    <xdr:col>8</xdr:col>
                    <xdr:colOff>9525</xdr:colOff>
                    <xdr:row>40</xdr:row>
                    <xdr:rowOff>266700</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9</xdr:col>
                    <xdr:colOff>9525</xdr:colOff>
                    <xdr:row>37</xdr:row>
                    <xdr:rowOff>28575</xdr:rowOff>
                  </from>
                  <to>
                    <xdr:col>10</xdr:col>
                    <xdr:colOff>9525</xdr:colOff>
                    <xdr:row>40</xdr:row>
                    <xdr:rowOff>266700</xdr:rowOff>
                  </to>
                </anchor>
              </controlPr>
            </control>
          </mc:Choice>
        </mc:AlternateContent>
        <mc:AlternateContent xmlns:mc="http://schemas.openxmlformats.org/markup-compatibility/2006">
          <mc:Choice Requires="x14">
            <control shapeId="96346" r:id="rId93" name="Option Button 90">
              <controlPr defaultSize="0" autoFill="0" autoLine="0" autoPict="0">
                <anchor>
                  <from>
                    <xdr:col>7</xdr:col>
                    <xdr:colOff>57150</xdr:colOff>
                    <xdr:row>40</xdr:row>
                    <xdr:rowOff>38100</xdr:rowOff>
                  </from>
                  <to>
                    <xdr:col>7</xdr:col>
                    <xdr:colOff>247650</xdr:colOff>
                    <xdr:row>40</xdr:row>
                    <xdr:rowOff>266700</xdr:rowOff>
                  </to>
                </anchor>
              </controlPr>
            </control>
          </mc:Choice>
        </mc:AlternateContent>
        <mc:AlternateContent xmlns:mc="http://schemas.openxmlformats.org/markup-compatibility/2006">
          <mc:Choice Requires="x14">
            <control shapeId="96347" r:id="rId94" name="Option Button 91">
              <controlPr defaultSize="0" autoFill="0" autoLine="0" autoPict="0">
                <anchor>
                  <from>
                    <xdr:col>7</xdr:col>
                    <xdr:colOff>38100</xdr:colOff>
                    <xdr:row>41</xdr:row>
                    <xdr:rowOff>76200</xdr:rowOff>
                  </from>
                  <to>
                    <xdr:col>7</xdr:col>
                    <xdr:colOff>247650</xdr:colOff>
                    <xdr:row>42</xdr:row>
                    <xdr:rowOff>9525</xdr:rowOff>
                  </to>
                </anchor>
              </controlPr>
            </control>
          </mc:Choice>
        </mc:AlternateContent>
        <mc:AlternateContent xmlns:mc="http://schemas.openxmlformats.org/markup-compatibility/2006">
          <mc:Choice Requires="x14">
            <control shapeId="96348" r:id="rId95" name="Option Button 92">
              <controlPr defaultSize="0" autoFill="0" autoLine="0" autoPict="0">
                <anchor>
                  <from>
                    <xdr:col>7</xdr:col>
                    <xdr:colOff>38100</xdr:colOff>
                    <xdr:row>42</xdr:row>
                    <xdr:rowOff>76200</xdr:rowOff>
                  </from>
                  <to>
                    <xdr:col>7</xdr:col>
                    <xdr:colOff>247650</xdr:colOff>
                    <xdr:row>43</xdr:row>
                    <xdr:rowOff>9525</xdr:rowOff>
                  </to>
                </anchor>
              </controlPr>
            </control>
          </mc:Choice>
        </mc:AlternateContent>
        <mc:AlternateContent xmlns:mc="http://schemas.openxmlformats.org/markup-compatibility/2006">
          <mc:Choice Requires="x14">
            <control shapeId="96349" r:id="rId96" name="Option Button 93">
              <controlPr defaultSize="0" autoFill="0" autoLine="0" autoPict="0">
                <anchor>
                  <from>
                    <xdr:col>7</xdr:col>
                    <xdr:colOff>38100</xdr:colOff>
                    <xdr:row>43</xdr:row>
                    <xdr:rowOff>76200</xdr:rowOff>
                  </from>
                  <to>
                    <xdr:col>7</xdr:col>
                    <xdr:colOff>247650</xdr:colOff>
                    <xdr:row>44</xdr:row>
                    <xdr:rowOff>0</xdr:rowOff>
                  </to>
                </anchor>
              </controlPr>
            </control>
          </mc:Choice>
        </mc:AlternateContent>
        <mc:AlternateContent xmlns:mc="http://schemas.openxmlformats.org/markup-compatibility/2006">
          <mc:Choice Requires="x14">
            <control shapeId="96350" r:id="rId97" name="Group Box 94">
              <controlPr defaultSize="0" autoFill="0" autoPict="0">
                <anchor moveWithCells="1">
                  <from>
                    <xdr:col>7</xdr:col>
                    <xdr:colOff>28575</xdr:colOff>
                    <xdr:row>41</xdr:row>
                    <xdr:rowOff>38100</xdr:rowOff>
                  </from>
                  <to>
                    <xdr:col>8</xdr:col>
                    <xdr:colOff>28575</xdr:colOff>
                    <xdr:row>44</xdr:row>
                    <xdr:rowOff>266700</xdr:rowOff>
                  </to>
                </anchor>
              </controlPr>
            </control>
          </mc:Choice>
        </mc:AlternateContent>
        <mc:AlternateContent xmlns:mc="http://schemas.openxmlformats.org/markup-compatibility/2006">
          <mc:Choice Requires="x14">
            <control shapeId="96351" r:id="rId98" name="Option Button 95">
              <controlPr defaultSize="0" autoFill="0" autoLine="0" autoPict="0">
                <anchor>
                  <from>
                    <xdr:col>7</xdr:col>
                    <xdr:colOff>38100</xdr:colOff>
                    <xdr:row>44</xdr:row>
                    <xdr:rowOff>28575</xdr:rowOff>
                  </from>
                  <to>
                    <xdr:col>7</xdr:col>
                    <xdr:colOff>247650</xdr:colOff>
                    <xdr:row>44</xdr:row>
                    <xdr:rowOff>247650</xdr:rowOff>
                  </to>
                </anchor>
              </controlPr>
            </control>
          </mc:Choice>
        </mc:AlternateContent>
        <mc:AlternateContent xmlns:mc="http://schemas.openxmlformats.org/markup-compatibility/2006">
          <mc:Choice Requires="x14">
            <control shapeId="96352" r:id="rId99" name="Option Button 96">
              <controlPr defaultSize="0" autoFill="0" autoLine="0" autoPict="0">
                <anchor>
                  <from>
                    <xdr:col>9</xdr:col>
                    <xdr:colOff>57150</xdr:colOff>
                    <xdr:row>41</xdr:row>
                    <xdr:rowOff>57150</xdr:rowOff>
                  </from>
                  <to>
                    <xdr:col>9</xdr:col>
                    <xdr:colOff>247650</xdr:colOff>
                    <xdr:row>41</xdr:row>
                    <xdr:rowOff>266700</xdr:rowOff>
                  </to>
                </anchor>
              </controlPr>
            </control>
          </mc:Choice>
        </mc:AlternateContent>
        <mc:AlternateContent xmlns:mc="http://schemas.openxmlformats.org/markup-compatibility/2006">
          <mc:Choice Requires="x14">
            <control shapeId="96353" r:id="rId100" name="Option Button 97">
              <controlPr defaultSize="0" autoFill="0" autoLine="0" autoPict="0">
                <anchor>
                  <from>
                    <xdr:col>9</xdr:col>
                    <xdr:colOff>57150</xdr:colOff>
                    <xdr:row>42</xdr:row>
                    <xdr:rowOff>38100</xdr:rowOff>
                  </from>
                  <to>
                    <xdr:col>9</xdr:col>
                    <xdr:colOff>247650</xdr:colOff>
                    <xdr:row>42</xdr:row>
                    <xdr:rowOff>266700</xdr:rowOff>
                  </to>
                </anchor>
              </controlPr>
            </control>
          </mc:Choice>
        </mc:AlternateContent>
        <mc:AlternateContent xmlns:mc="http://schemas.openxmlformats.org/markup-compatibility/2006">
          <mc:Choice Requires="x14">
            <control shapeId="96354" r:id="rId101" name="Option Button 98">
              <controlPr defaultSize="0" autoFill="0" autoLine="0" autoPict="0">
                <anchor>
                  <from>
                    <xdr:col>9</xdr:col>
                    <xdr:colOff>57150</xdr:colOff>
                    <xdr:row>43</xdr:row>
                    <xdr:rowOff>28575</xdr:rowOff>
                  </from>
                  <to>
                    <xdr:col>9</xdr:col>
                    <xdr:colOff>247650</xdr:colOff>
                    <xdr:row>43</xdr:row>
                    <xdr:rowOff>266700</xdr:rowOff>
                  </to>
                </anchor>
              </controlPr>
            </control>
          </mc:Choice>
        </mc:AlternateContent>
        <mc:AlternateContent xmlns:mc="http://schemas.openxmlformats.org/markup-compatibility/2006">
          <mc:Choice Requires="x14">
            <control shapeId="96355" r:id="rId102" name="Option Button 99">
              <controlPr defaultSize="0" autoFill="0" autoLine="0" autoPict="0">
                <anchor>
                  <from>
                    <xdr:col>9</xdr:col>
                    <xdr:colOff>57150</xdr:colOff>
                    <xdr:row>44</xdr:row>
                    <xdr:rowOff>28575</xdr:rowOff>
                  </from>
                  <to>
                    <xdr:col>9</xdr:col>
                    <xdr:colOff>247650</xdr:colOff>
                    <xdr:row>44</xdr:row>
                    <xdr:rowOff>266700</xdr:rowOff>
                  </to>
                </anchor>
              </controlPr>
            </control>
          </mc:Choice>
        </mc:AlternateContent>
        <mc:AlternateContent xmlns:mc="http://schemas.openxmlformats.org/markup-compatibility/2006">
          <mc:Choice Requires="x14">
            <control shapeId="96356" r:id="rId103" name="Group Box 100">
              <controlPr defaultSize="0" autoFill="0" autoPict="0">
                <anchor moveWithCells="1">
                  <from>
                    <xdr:col>9</xdr:col>
                    <xdr:colOff>0</xdr:colOff>
                    <xdr:row>41</xdr:row>
                    <xdr:rowOff>28575</xdr:rowOff>
                  </from>
                  <to>
                    <xdr:col>10</xdr:col>
                    <xdr:colOff>0</xdr:colOff>
                    <xdr:row>44</xdr:row>
                    <xdr:rowOff>266700</xdr:rowOff>
                  </to>
                </anchor>
              </controlPr>
            </control>
          </mc:Choice>
        </mc:AlternateContent>
        <mc:AlternateContent xmlns:mc="http://schemas.openxmlformats.org/markup-compatibility/2006">
          <mc:Choice Requires="x14">
            <control shapeId="96357" r:id="rId104" name="Option Button 101">
              <controlPr defaultSize="0" autoFill="0" autoLine="0" autoPict="0">
                <anchor>
                  <from>
                    <xdr:col>7</xdr:col>
                    <xdr:colOff>57150</xdr:colOff>
                    <xdr:row>71</xdr:row>
                    <xdr:rowOff>38100</xdr:rowOff>
                  </from>
                  <to>
                    <xdr:col>7</xdr:col>
                    <xdr:colOff>266700</xdr:colOff>
                    <xdr:row>71</xdr:row>
                    <xdr:rowOff>266700</xdr:rowOff>
                  </to>
                </anchor>
              </controlPr>
            </control>
          </mc:Choice>
        </mc:AlternateContent>
        <mc:AlternateContent xmlns:mc="http://schemas.openxmlformats.org/markup-compatibility/2006">
          <mc:Choice Requires="x14">
            <control shapeId="96358" r:id="rId105" name="Option Button 102">
              <controlPr defaultSize="0" autoFill="0" autoLine="0" autoPict="0">
                <anchor>
                  <from>
                    <xdr:col>7</xdr:col>
                    <xdr:colOff>57150</xdr:colOff>
                    <xdr:row>72</xdr:row>
                    <xdr:rowOff>57150</xdr:rowOff>
                  </from>
                  <to>
                    <xdr:col>7</xdr:col>
                    <xdr:colOff>266700</xdr:colOff>
                    <xdr:row>72</xdr:row>
                    <xdr:rowOff>266700</xdr:rowOff>
                  </to>
                </anchor>
              </controlPr>
            </control>
          </mc:Choice>
        </mc:AlternateContent>
        <mc:AlternateContent xmlns:mc="http://schemas.openxmlformats.org/markup-compatibility/2006">
          <mc:Choice Requires="x14">
            <control shapeId="96359" r:id="rId106" name="Option Button 103">
              <controlPr defaultSize="0" autoFill="0" autoLine="0" autoPict="0">
                <anchor>
                  <from>
                    <xdr:col>7</xdr:col>
                    <xdr:colOff>57150</xdr:colOff>
                    <xdr:row>73</xdr:row>
                    <xdr:rowOff>28575</xdr:rowOff>
                  </from>
                  <to>
                    <xdr:col>7</xdr:col>
                    <xdr:colOff>266700</xdr:colOff>
                    <xdr:row>73</xdr:row>
                    <xdr:rowOff>266700</xdr:rowOff>
                  </to>
                </anchor>
              </controlPr>
            </control>
          </mc:Choice>
        </mc:AlternateContent>
        <mc:AlternateContent xmlns:mc="http://schemas.openxmlformats.org/markup-compatibility/2006">
          <mc:Choice Requires="x14">
            <control shapeId="96360" r:id="rId107" name="Option Button 104">
              <controlPr defaultSize="0" autoFill="0" autoLine="0" autoPict="0">
                <anchor>
                  <from>
                    <xdr:col>9</xdr:col>
                    <xdr:colOff>38100</xdr:colOff>
                    <xdr:row>71</xdr:row>
                    <xdr:rowOff>28575</xdr:rowOff>
                  </from>
                  <to>
                    <xdr:col>9</xdr:col>
                    <xdr:colOff>247650</xdr:colOff>
                    <xdr:row>71</xdr:row>
                    <xdr:rowOff>247650</xdr:rowOff>
                  </to>
                </anchor>
              </controlPr>
            </control>
          </mc:Choice>
        </mc:AlternateContent>
        <mc:AlternateContent xmlns:mc="http://schemas.openxmlformats.org/markup-compatibility/2006">
          <mc:Choice Requires="x14">
            <control shapeId="96361" r:id="rId108" name="Option Button 105">
              <controlPr defaultSize="0" autoFill="0" autoLine="0" autoPict="0">
                <anchor>
                  <from>
                    <xdr:col>9</xdr:col>
                    <xdr:colOff>38100</xdr:colOff>
                    <xdr:row>72</xdr:row>
                    <xdr:rowOff>9525</xdr:rowOff>
                  </from>
                  <to>
                    <xdr:col>9</xdr:col>
                    <xdr:colOff>247650</xdr:colOff>
                    <xdr:row>72</xdr:row>
                    <xdr:rowOff>228600</xdr:rowOff>
                  </to>
                </anchor>
              </controlPr>
            </control>
          </mc:Choice>
        </mc:AlternateContent>
        <mc:AlternateContent xmlns:mc="http://schemas.openxmlformats.org/markup-compatibility/2006">
          <mc:Choice Requires="x14">
            <control shapeId="96362" r:id="rId109" name="Option Button 106">
              <controlPr defaultSize="0" autoFill="0" autoLine="0" autoPict="0">
                <anchor>
                  <from>
                    <xdr:col>9</xdr:col>
                    <xdr:colOff>38100</xdr:colOff>
                    <xdr:row>73</xdr:row>
                    <xdr:rowOff>28575</xdr:rowOff>
                  </from>
                  <to>
                    <xdr:col>9</xdr:col>
                    <xdr:colOff>247650</xdr:colOff>
                    <xdr:row>73</xdr:row>
                    <xdr:rowOff>247650</xdr:rowOff>
                  </to>
                </anchor>
              </controlPr>
            </control>
          </mc:Choice>
        </mc:AlternateContent>
        <mc:AlternateContent xmlns:mc="http://schemas.openxmlformats.org/markup-compatibility/2006">
          <mc:Choice Requires="x14">
            <control shapeId="96363" r:id="rId110" name="Option Button 107">
              <controlPr defaultSize="0" autoFill="0" autoLine="0" autoPict="0">
                <anchor>
                  <from>
                    <xdr:col>9</xdr:col>
                    <xdr:colOff>38100</xdr:colOff>
                    <xdr:row>74</xdr:row>
                    <xdr:rowOff>0</xdr:rowOff>
                  </from>
                  <to>
                    <xdr:col>9</xdr:col>
                    <xdr:colOff>247650</xdr:colOff>
                    <xdr:row>74</xdr:row>
                    <xdr:rowOff>219075</xdr:rowOff>
                  </to>
                </anchor>
              </controlPr>
            </control>
          </mc:Choice>
        </mc:AlternateContent>
        <mc:AlternateContent xmlns:mc="http://schemas.openxmlformats.org/markup-compatibility/2006">
          <mc:Choice Requires="x14">
            <control shapeId="96364" r:id="rId111" name="Group Box 108">
              <controlPr defaultSize="0" autoFill="0" autoPict="0">
                <anchor moveWithCells="1">
                  <from>
                    <xdr:col>7</xdr:col>
                    <xdr:colOff>9525</xdr:colOff>
                    <xdr:row>71</xdr:row>
                    <xdr:rowOff>0</xdr:rowOff>
                  </from>
                  <to>
                    <xdr:col>8</xdr:col>
                    <xdr:colOff>9525</xdr:colOff>
                    <xdr:row>74</xdr:row>
                    <xdr:rowOff>228600</xdr:rowOff>
                  </to>
                </anchor>
              </controlPr>
            </control>
          </mc:Choice>
        </mc:AlternateContent>
        <mc:AlternateContent xmlns:mc="http://schemas.openxmlformats.org/markup-compatibility/2006">
          <mc:Choice Requires="x14">
            <control shapeId="96365" r:id="rId112" name="Group Box 109">
              <controlPr defaultSize="0" autoFill="0" autoPict="0">
                <anchor moveWithCells="1">
                  <from>
                    <xdr:col>9</xdr:col>
                    <xdr:colOff>9525</xdr:colOff>
                    <xdr:row>70</xdr:row>
                    <xdr:rowOff>266700</xdr:rowOff>
                  </from>
                  <to>
                    <xdr:col>10</xdr:col>
                    <xdr:colOff>9525</xdr:colOff>
                    <xdr:row>74</xdr:row>
                    <xdr:rowOff>228600</xdr:rowOff>
                  </to>
                </anchor>
              </controlPr>
            </control>
          </mc:Choice>
        </mc:AlternateContent>
        <mc:AlternateContent xmlns:mc="http://schemas.openxmlformats.org/markup-compatibility/2006">
          <mc:Choice Requires="x14">
            <control shapeId="96366" r:id="rId113" name="Option Button 110">
              <controlPr defaultSize="0" autoFill="0" autoLine="0" autoPict="0">
                <anchor>
                  <from>
                    <xdr:col>7</xdr:col>
                    <xdr:colOff>57150</xdr:colOff>
                    <xdr:row>73</xdr:row>
                    <xdr:rowOff>266700</xdr:rowOff>
                  </from>
                  <to>
                    <xdr:col>7</xdr:col>
                    <xdr:colOff>266700</xdr:colOff>
                    <xdr:row>74</xdr:row>
                    <xdr:rowOff>219075</xdr:rowOff>
                  </to>
                </anchor>
              </controlPr>
            </control>
          </mc:Choice>
        </mc:AlternateContent>
        <mc:AlternateContent xmlns:mc="http://schemas.openxmlformats.org/markup-compatibility/2006">
          <mc:Choice Requires="x14">
            <control shapeId="96367" r:id="rId114" name="Option Button 111">
              <controlPr defaultSize="0" autoFill="0" autoLine="0" autoPict="0">
                <anchor>
                  <from>
                    <xdr:col>7</xdr:col>
                    <xdr:colOff>57150</xdr:colOff>
                    <xdr:row>75</xdr:row>
                    <xdr:rowOff>76200</xdr:rowOff>
                  </from>
                  <to>
                    <xdr:col>7</xdr:col>
                    <xdr:colOff>266700</xdr:colOff>
                    <xdr:row>76</xdr:row>
                    <xdr:rowOff>28575</xdr:rowOff>
                  </to>
                </anchor>
              </controlPr>
            </control>
          </mc:Choice>
        </mc:AlternateContent>
        <mc:AlternateContent xmlns:mc="http://schemas.openxmlformats.org/markup-compatibility/2006">
          <mc:Choice Requires="x14">
            <control shapeId="96368" r:id="rId115" name="Option Button 112">
              <controlPr defaultSize="0" autoFill="0" autoLine="0" autoPict="0">
                <anchor>
                  <from>
                    <xdr:col>7</xdr:col>
                    <xdr:colOff>57150</xdr:colOff>
                    <xdr:row>76</xdr:row>
                    <xdr:rowOff>76200</xdr:rowOff>
                  </from>
                  <to>
                    <xdr:col>7</xdr:col>
                    <xdr:colOff>266700</xdr:colOff>
                    <xdr:row>77</xdr:row>
                    <xdr:rowOff>0</xdr:rowOff>
                  </to>
                </anchor>
              </controlPr>
            </control>
          </mc:Choice>
        </mc:AlternateContent>
        <mc:AlternateContent xmlns:mc="http://schemas.openxmlformats.org/markup-compatibility/2006">
          <mc:Choice Requires="x14">
            <control shapeId="96369" r:id="rId116" name="Option Button 113">
              <controlPr defaultSize="0" autoFill="0" autoLine="0" autoPict="0">
                <anchor>
                  <from>
                    <xdr:col>7</xdr:col>
                    <xdr:colOff>57150</xdr:colOff>
                    <xdr:row>77</xdr:row>
                    <xdr:rowOff>57150</xdr:rowOff>
                  </from>
                  <to>
                    <xdr:col>7</xdr:col>
                    <xdr:colOff>266700</xdr:colOff>
                    <xdr:row>77</xdr:row>
                    <xdr:rowOff>266700</xdr:rowOff>
                  </to>
                </anchor>
              </controlPr>
            </control>
          </mc:Choice>
        </mc:AlternateContent>
        <mc:AlternateContent xmlns:mc="http://schemas.openxmlformats.org/markup-compatibility/2006">
          <mc:Choice Requires="x14">
            <control shapeId="96370" r:id="rId117" name="Group Box 114">
              <controlPr defaultSize="0" autoFill="0" autoPict="0">
                <anchor moveWithCells="1">
                  <from>
                    <xdr:col>7</xdr:col>
                    <xdr:colOff>28575</xdr:colOff>
                    <xdr:row>75</xdr:row>
                    <xdr:rowOff>9525</xdr:rowOff>
                  </from>
                  <to>
                    <xdr:col>8</xdr:col>
                    <xdr:colOff>28575</xdr:colOff>
                    <xdr:row>78</xdr:row>
                    <xdr:rowOff>219075</xdr:rowOff>
                  </to>
                </anchor>
              </controlPr>
            </control>
          </mc:Choice>
        </mc:AlternateContent>
        <mc:AlternateContent xmlns:mc="http://schemas.openxmlformats.org/markup-compatibility/2006">
          <mc:Choice Requires="x14">
            <control shapeId="96371" r:id="rId118" name="Option Button 115">
              <controlPr defaultSize="0" autoFill="0" autoLine="0" autoPict="0">
                <anchor>
                  <from>
                    <xdr:col>7</xdr:col>
                    <xdr:colOff>57150</xdr:colOff>
                    <xdr:row>77</xdr:row>
                    <xdr:rowOff>266700</xdr:rowOff>
                  </from>
                  <to>
                    <xdr:col>7</xdr:col>
                    <xdr:colOff>266700</xdr:colOff>
                    <xdr:row>78</xdr:row>
                    <xdr:rowOff>219075</xdr:rowOff>
                  </to>
                </anchor>
              </controlPr>
            </control>
          </mc:Choice>
        </mc:AlternateContent>
        <mc:AlternateContent xmlns:mc="http://schemas.openxmlformats.org/markup-compatibility/2006">
          <mc:Choice Requires="x14">
            <control shapeId="96372" r:id="rId119" name="Option Button 116">
              <controlPr defaultSize="0" autoFill="0" autoLine="0" autoPict="0">
                <anchor>
                  <from>
                    <xdr:col>9</xdr:col>
                    <xdr:colOff>57150</xdr:colOff>
                    <xdr:row>75</xdr:row>
                    <xdr:rowOff>28575</xdr:rowOff>
                  </from>
                  <to>
                    <xdr:col>9</xdr:col>
                    <xdr:colOff>247650</xdr:colOff>
                    <xdr:row>75</xdr:row>
                    <xdr:rowOff>247650</xdr:rowOff>
                  </to>
                </anchor>
              </controlPr>
            </control>
          </mc:Choice>
        </mc:AlternateContent>
        <mc:AlternateContent xmlns:mc="http://schemas.openxmlformats.org/markup-compatibility/2006">
          <mc:Choice Requires="x14">
            <control shapeId="96373" r:id="rId120" name="Option Button 117">
              <controlPr defaultSize="0" autoFill="0" autoLine="0" autoPict="0">
                <anchor>
                  <from>
                    <xdr:col>9</xdr:col>
                    <xdr:colOff>57150</xdr:colOff>
                    <xdr:row>76</xdr:row>
                    <xdr:rowOff>9525</xdr:rowOff>
                  </from>
                  <to>
                    <xdr:col>9</xdr:col>
                    <xdr:colOff>247650</xdr:colOff>
                    <xdr:row>76</xdr:row>
                    <xdr:rowOff>228600</xdr:rowOff>
                  </to>
                </anchor>
              </controlPr>
            </control>
          </mc:Choice>
        </mc:AlternateContent>
        <mc:AlternateContent xmlns:mc="http://schemas.openxmlformats.org/markup-compatibility/2006">
          <mc:Choice Requires="x14">
            <control shapeId="96374" r:id="rId121" name="Option Button 118">
              <controlPr defaultSize="0" autoFill="0" autoLine="0" autoPict="0">
                <anchor>
                  <from>
                    <xdr:col>9</xdr:col>
                    <xdr:colOff>57150</xdr:colOff>
                    <xdr:row>77</xdr:row>
                    <xdr:rowOff>0</xdr:rowOff>
                  </from>
                  <to>
                    <xdr:col>9</xdr:col>
                    <xdr:colOff>247650</xdr:colOff>
                    <xdr:row>77</xdr:row>
                    <xdr:rowOff>219075</xdr:rowOff>
                  </to>
                </anchor>
              </controlPr>
            </control>
          </mc:Choice>
        </mc:AlternateContent>
        <mc:AlternateContent xmlns:mc="http://schemas.openxmlformats.org/markup-compatibility/2006">
          <mc:Choice Requires="x14">
            <control shapeId="96375" r:id="rId122" name="Option Button 119">
              <controlPr defaultSize="0" autoFill="0" autoLine="0" autoPict="0">
                <anchor>
                  <from>
                    <xdr:col>9</xdr:col>
                    <xdr:colOff>57150</xdr:colOff>
                    <xdr:row>78</xdr:row>
                    <xdr:rowOff>0</xdr:rowOff>
                  </from>
                  <to>
                    <xdr:col>9</xdr:col>
                    <xdr:colOff>247650</xdr:colOff>
                    <xdr:row>78</xdr:row>
                    <xdr:rowOff>219075</xdr:rowOff>
                  </to>
                </anchor>
              </controlPr>
            </control>
          </mc:Choice>
        </mc:AlternateContent>
        <mc:AlternateContent xmlns:mc="http://schemas.openxmlformats.org/markup-compatibility/2006">
          <mc:Choice Requires="x14">
            <control shapeId="96376" r:id="rId123" name="Group Box 120">
              <controlPr defaultSize="0" autoFill="0" autoPict="0">
                <anchor moveWithCells="1">
                  <from>
                    <xdr:col>9</xdr:col>
                    <xdr:colOff>0</xdr:colOff>
                    <xdr:row>74</xdr:row>
                    <xdr:rowOff>266700</xdr:rowOff>
                  </from>
                  <to>
                    <xdr:col>10</xdr:col>
                    <xdr:colOff>0</xdr:colOff>
                    <xdr:row>78</xdr:row>
                    <xdr:rowOff>228600</xdr:rowOff>
                  </to>
                </anchor>
              </controlPr>
            </control>
          </mc:Choice>
        </mc:AlternateContent>
        <mc:AlternateContent xmlns:mc="http://schemas.openxmlformats.org/markup-compatibility/2006">
          <mc:Choice Requires="x14">
            <control shapeId="96377" r:id="rId124" name="Option Button 121">
              <controlPr defaultSize="0" autoFill="0" autoLine="0" autoPict="0">
                <anchor>
                  <from>
                    <xdr:col>7</xdr:col>
                    <xdr:colOff>57150</xdr:colOff>
                    <xdr:row>79</xdr:row>
                    <xdr:rowOff>28575</xdr:rowOff>
                  </from>
                  <to>
                    <xdr:col>7</xdr:col>
                    <xdr:colOff>266700</xdr:colOff>
                    <xdr:row>79</xdr:row>
                    <xdr:rowOff>247650</xdr:rowOff>
                  </to>
                </anchor>
              </controlPr>
            </control>
          </mc:Choice>
        </mc:AlternateContent>
        <mc:AlternateContent xmlns:mc="http://schemas.openxmlformats.org/markup-compatibility/2006">
          <mc:Choice Requires="x14">
            <control shapeId="96378" r:id="rId125" name="Option Button 122">
              <controlPr defaultSize="0" autoFill="0" autoLine="0" autoPict="0">
                <anchor>
                  <from>
                    <xdr:col>7</xdr:col>
                    <xdr:colOff>57150</xdr:colOff>
                    <xdr:row>80</xdr:row>
                    <xdr:rowOff>28575</xdr:rowOff>
                  </from>
                  <to>
                    <xdr:col>7</xdr:col>
                    <xdr:colOff>266700</xdr:colOff>
                    <xdr:row>80</xdr:row>
                    <xdr:rowOff>266700</xdr:rowOff>
                  </to>
                </anchor>
              </controlPr>
            </control>
          </mc:Choice>
        </mc:AlternateContent>
        <mc:AlternateContent xmlns:mc="http://schemas.openxmlformats.org/markup-compatibility/2006">
          <mc:Choice Requires="x14">
            <control shapeId="96379" r:id="rId126" name="Option Button 123">
              <controlPr defaultSize="0" autoFill="0" autoLine="0" autoPict="0">
                <anchor>
                  <from>
                    <xdr:col>7</xdr:col>
                    <xdr:colOff>57150</xdr:colOff>
                    <xdr:row>81</xdr:row>
                    <xdr:rowOff>9525</xdr:rowOff>
                  </from>
                  <to>
                    <xdr:col>7</xdr:col>
                    <xdr:colOff>266700</xdr:colOff>
                    <xdr:row>81</xdr:row>
                    <xdr:rowOff>228600</xdr:rowOff>
                  </to>
                </anchor>
              </controlPr>
            </control>
          </mc:Choice>
        </mc:AlternateContent>
        <mc:AlternateContent xmlns:mc="http://schemas.openxmlformats.org/markup-compatibility/2006">
          <mc:Choice Requires="x14">
            <control shapeId="96380" r:id="rId127" name="Group Box 124">
              <controlPr defaultSize="0" autoFill="0" autoPict="0">
                <anchor moveWithCells="1">
                  <from>
                    <xdr:col>7</xdr:col>
                    <xdr:colOff>28575</xdr:colOff>
                    <xdr:row>79</xdr:row>
                    <xdr:rowOff>28575</xdr:rowOff>
                  </from>
                  <to>
                    <xdr:col>8</xdr:col>
                    <xdr:colOff>28575</xdr:colOff>
                    <xdr:row>82</xdr:row>
                    <xdr:rowOff>228600</xdr:rowOff>
                  </to>
                </anchor>
              </controlPr>
            </control>
          </mc:Choice>
        </mc:AlternateContent>
        <mc:AlternateContent xmlns:mc="http://schemas.openxmlformats.org/markup-compatibility/2006">
          <mc:Choice Requires="x14">
            <control shapeId="96381" r:id="rId128" name="Option Button 125">
              <controlPr defaultSize="0" autoFill="0" autoLine="0" autoPict="0">
                <anchor>
                  <from>
                    <xdr:col>7</xdr:col>
                    <xdr:colOff>57150</xdr:colOff>
                    <xdr:row>82</xdr:row>
                    <xdr:rowOff>9525</xdr:rowOff>
                  </from>
                  <to>
                    <xdr:col>7</xdr:col>
                    <xdr:colOff>266700</xdr:colOff>
                    <xdr:row>82</xdr:row>
                    <xdr:rowOff>228600</xdr:rowOff>
                  </to>
                </anchor>
              </controlPr>
            </control>
          </mc:Choice>
        </mc:AlternateContent>
        <mc:AlternateContent xmlns:mc="http://schemas.openxmlformats.org/markup-compatibility/2006">
          <mc:Choice Requires="x14">
            <control shapeId="96382" r:id="rId129" name="Option Button 126">
              <controlPr defaultSize="0" autoFill="0" autoLine="0" autoPict="0">
                <anchor>
                  <from>
                    <xdr:col>9</xdr:col>
                    <xdr:colOff>57150</xdr:colOff>
                    <xdr:row>79</xdr:row>
                    <xdr:rowOff>28575</xdr:rowOff>
                  </from>
                  <to>
                    <xdr:col>9</xdr:col>
                    <xdr:colOff>247650</xdr:colOff>
                    <xdr:row>79</xdr:row>
                    <xdr:rowOff>266700</xdr:rowOff>
                  </to>
                </anchor>
              </controlPr>
            </control>
          </mc:Choice>
        </mc:AlternateContent>
        <mc:AlternateContent xmlns:mc="http://schemas.openxmlformats.org/markup-compatibility/2006">
          <mc:Choice Requires="x14">
            <control shapeId="96383" r:id="rId130" name="Option Button 127">
              <controlPr defaultSize="0" autoFill="0" autoLine="0" autoPict="0">
                <anchor>
                  <from>
                    <xdr:col>9</xdr:col>
                    <xdr:colOff>57150</xdr:colOff>
                    <xdr:row>80</xdr:row>
                    <xdr:rowOff>28575</xdr:rowOff>
                  </from>
                  <to>
                    <xdr:col>9</xdr:col>
                    <xdr:colOff>247650</xdr:colOff>
                    <xdr:row>80</xdr:row>
                    <xdr:rowOff>247650</xdr:rowOff>
                  </to>
                </anchor>
              </controlPr>
            </control>
          </mc:Choice>
        </mc:AlternateContent>
        <mc:AlternateContent xmlns:mc="http://schemas.openxmlformats.org/markup-compatibility/2006">
          <mc:Choice Requires="x14">
            <control shapeId="96384" r:id="rId131" name="Option Button 128">
              <controlPr defaultSize="0" autoFill="0" autoLine="0" autoPict="0">
                <anchor>
                  <from>
                    <xdr:col>9</xdr:col>
                    <xdr:colOff>57150</xdr:colOff>
                    <xdr:row>81</xdr:row>
                    <xdr:rowOff>9525</xdr:rowOff>
                  </from>
                  <to>
                    <xdr:col>9</xdr:col>
                    <xdr:colOff>247650</xdr:colOff>
                    <xdr:row>81</xdr:row>
                    <xdr:rowOff>228600</xdr:rowOff>
                  </to>
                </anchor>
              </controlPr>
            </control>
          </mc:Choice>
        </mc:AlternateContent>
        <mc:AlternateContent xmlns:mc="http://schemas.openxmlformats.org/markup-compatibility/2006">
          <mc:Choice Requires="x14">
            <control shapeId="96385" r:id="rId132" name="Option Button 129">
              <controlPr defaultSize="0" autoFill="0" autoLine="0" autoPict="0">
                <anchor>
                  <from>
                    <xdr:col>9</xdr:col>
                    <xdr:colOff>57150</xdr:colOff>
                    <xdr:row>82</xdr:row>
                    <xdr:rowOff>9525</xdr:rowOff>
                  </from>
                  <to>
                    <xdr:col>9</xdr:col>
                    <xdr:colOff>247650</xdr:colOff>
                    <xdr:row>82</xdr:row>
                    <xdr:rowOff>228600</xdr:rowOff>
                  </to>
                </anchor>
              </controlPr>
            </control>
          </mc:Choice>
        </mc:AlternateContent>
        <mc:AlternateContent xmlns:mc="http://schemas.openxmlformats.org/markup-compatibility/2006">
          <mc:Choice Requires="x14">
            <control shapeId="96386" r:id="rId133" name="Group Box 130">
              <controlPr defaultSize="0" autoFill="0" autoPict="0">
                <anchor moveWithCells="1">
                  <from>
                    <xdr:col>9</xdr:col>
                    <xdr:colOff>0</xdr:colOff>
                    <xdr:row>79</xdr:row>
                    <xdr:rowOff>0</xdr:rowOff>
                  </from>
                  <to>
                    <xdr:col>10</xdr:col>
                    <xdr:colOff>0</xdr:colOff>
                    <xdr:row>82</xdr:row>
                    <xdr:rowOff>247650</xdr:rowOff>
                  </to>
                </anchor>
              </controlPr>
            </control>
          </mc:Choice>
        </mc:AlternateContent>
        <mc:AlternateContent xmlns:mc="http://schemas.openxmlformats.org/markup-compatibility/2006">
          <mc:Choice Requires="x14">
            <control shapeId="96387" r:id="rId134" name="Option Button 131">
              <controlPr defaultSize="0" autoFill="0" autoLine="0" autoPict="0">
                <anchor>
                  <from>
                    <xdr:col>7</xdr:col>
                    <xdr:colOff>57150</xdr:colOff>
                    <xdr:row>83</xdr:row>
                    <xdr:rowOff>76200</xdr:rowOff>
                  </from>
                  <to>
                    <xdr:col>7</xdr:col>
                    <xdr:colOff>247650</xdr:colOff>
                    <xdr:row>84</xdr:row>
                    <xdr:rowOff>9525</xdr:rowOff>
                  </to>
                </anchor>
              </controlPr>
            </control>
          </mc:Choice>
        </mc:AlternateContent>
        <mc:AlternateContent xmlns:mc="http://schemas.openxmlformats.org/markup-compatibility/2006">
          <mc:Choice Requires="x14">
            <control shapeId="96388" r:id="rId135" name="Option Button 132">
              <controlPr defaultSize="0" autoFill="0" autoLine="0" autoPict="0">
                <anchor>
                  <from>
                    <xdr:col>7</xdr:col>
                    <xdr:colOff>57150</xdr:colOff>
                    <xdr:row>84</xdr:row>
                    <xdr:rowOff>76200</xdr:rowOff>
                  </from>
                  <to>
                    <xdr:col>7</xdr:col>
                    <xdr:colOff>247650</xdr:colOff>
                    <xdr:row>85</xdr:row>
                    <xdr:rowOff>0</xdr:rowOff>
                  </to>
                </anchor>
              </controlPr>
            </control>
          </mc:Choice>
        </mc:AlternateContent>
        <mc:AlternateContent xmlns:mc="http://schemas.openxmlformats.org/markup-compatibility/2006">
          <mc:Choice Requires="x14">
            <control shapeId="96389" r:id="rId136" name="Option Button 133">
              <controlPr defaultSize="0" autoFill="0" autoLine="0" autoPict="0">
                <anchor>
                  <from>
                    <xdr:col>7</xdr:col>
                    <xdr:colOff>57150</xdr:colOff>
                    <xdr:row>85</xdr:row>
                    <xdr:rowOff>38100</xdr:rowOff>
                  </from>
                  <to>
                    <xdr:col>7</xdr:col>
                    <xdr:colOff>247650</xdr:colOff>
                    <xdr:row>85</xdr:row>
                    <xdr:rowOff>266700</xdr:rowOff>
                  </to>
                </anchor>
              </controlPr>
            </control>
          </mc:Choice>
        </mc:AlternateContent>
        <mc:AlternateContent xmlns:mc="http://schemas.openxmlformats.org/markup-compatibility/2006">
          <mc:Choice Requires="x14">
            <control shapeId="96390" r:id="rId137" name="Group Box 134">
              <controlPr defaultSize="0" autoFill="0" autoPict="0">
                <anchor moveWithCells="1">
                  <from>
                    <xdr:col>7</xdr:col>
                    <xdr:colOff>28575</xdr:colOff>
                    <xdr:row>83</xdr:row>
                    <xdr:rowOff>28575</xdr:rowOff>
                  </from>
                  <to>
                    <xdr:col>8</xdr:col>
                    <xdr:colOff>28575</xdr:colOff>
                    <xdr:row>86</xdr:row>
                    <xdr:rowOff>228600</xdr:rowOff>
                  </to>
                </anchor>
              </controlPr>
            </control>
          </mc:Choice>
        </mc:AlternateContent>
        <mc:AlternateContent xmlns:mc="http://schemas.openxmlformats.org/markup-compatibility/2006">
          <mc:Choice Requires="x14">
            <control shapeId="96391" r:id="rId138" name="Option Button 135">
              <controlPr defaultSize="0" autoFill="0" autoLine="0" autoPict="0">
                <anchor>
                  <from>
                    <xdr:col>7</xdr:col>
                    <xdr:colOff>57150</xdr:colOff>
                    <xdr:row>86</xdr:row>
                    <xdr:rowOff>9525</xdr:rowOff>
                  </from>
                  <to>
                    <xdr:col>7</xdr:col>
                    <xdr:colOff>247650</xdr:colOff>
                    <xdr:row>86</xdr:row>
                    <xdr:rowOff>228600</xdr:rowOff>
                  </to>
                </anchor>
              </controlPr>
            </control>
          </mc:Choice>
        </mc:AlternateContent>
        <mc:AlternateContent xmlns:mc="http://schemas.openxmlformats.org/markup-compatibility/2006">
          <mc:Choice Requires="x14">
            <control shapeId="96392" r:id="rId139" name="Option Button 136">
              <controlPr defaultSize="0" autoFill="0" autoLine="0" autoPict="0">
                <anchor>
                  <from>
                    <xdr:col>9</xdr:col>
                    <xdr:colOff>38100</xdr:colOff>
                    <xdr:row>83</xdr:row>
                    <xdr:rowOff>28575</xdr:rowOff>
                  </from>
                  <to>
                    <xdr:col>9</xdr:col>
                    <xdr:colOff>247650</xdr:colOff>
                    <xdr:row>83</xdr:row>
                    <xdr:rowOff>266700</xdr:rowOff>
                  </to>
                </anchor>
              </controlPr>
            </control>
          </mc:Choice>
        </mc:AlternateContent>
        <mc:AlternateContent xmlns:mc="http://schemas.openxmlformats.org/markup-compatibility/2006">
          <mc:Choice Requires="x14">
            <control shapeId="96393" r:id="rId140" name="Option Button 137">
              <controlPr defaultSize="0" autoFill="0" autoLine="0" autoPict="0">
                <anchor>
                  <from>
                    <xdr:col>9</xdr:col>
                    <xdr:colOff>38100</xdr:colOff>
                    <xdr:row>84</xdr:row>
                    <xdr:rowOff>28575</xdr:rowOff>
                  </from>
                  <to>
                    <xdr:col>9</xdr:col>
                    <xdr:colOff>247650</xdr:colOff>
                    <xdr:row>84</xdr:row>
                    <xdr:rowOff>247650</xdr:rowOff>
                  </to>
                </anchor>
              </controlPr>
            </control>
          </mc:Choice>
        </mc:AlternateContent>
        <mc:AlternateContent xmlns:mc="http://schemas.openxmlformats.org/markup-compatibility/2006">
          <mc:Choice Requires="x14">
            <control shapeId="96394" r:id="rId141" name="Option Button 138">
              <controlPr defaultSize="0" autoFill="0" autoLine="0" autoPict="0">
                <anchor>
                  <from>
                    <xdr:col>9</xdr:col>
                    <xdr:colOff>38100</xdr:colOff>
                    <xdr:row>85</xdr:row>
                    <xdr:rowOff>9525</xdr:rowOff>
                  </from>
                  <to>
                    <xdr:col>9</xdr:col>
                    <xdr:colOff>247650</xdr:colOff>
                    <xdr:row>85</xdr:row>
                    <xdr:rowOff>228600</xdr:rowOff>
                  </to>
                </anchor>
              </controlPr>
            </control>
          </mc:Choice>
        </mc:AlternateContent>
        <mc:AlternateContent xmlns:mc="http://schemas.openxmlformats.org/markup-compatibility/2006">
          <mc:Choice Requires="x14">
            <control shapeId="96395" r:id="rId142" name="Option Button 139">
              <controlPr defaultSize="0" autoFill="0" autoLine="0" autoPict="0">
                <anchor>
                  <from>
                    <xdr:col>9</xdr:col>
                    <xdr:colOff>38100</xdr:colOff>
                    <xdr:row>86</xdr:row>
                    <xdr:rowOff>9525</xdr:rowOff>
                  </from>
                  <to>
                    <xdr:col>9</xdr:col>
                    <xdr:colOff>247650</xdr:colOff>
                    <xdr:row>86</xdr:row>
                    <xdr:rowOff>228600</xdr:rowOff>
                  </to>
                </anchor>
              </controlPr>
            </control>
          </mc:Choice>
        </mc:AlternateContent>
        <mc:AlternateContent xmlns:mc="http://schemas.openxmlformats.org/markup-compatibility/2006">
          <mc:Choice Requires="x14">
            <control shapeId="96396" r:id="rId143" name="Group Box 140">
              <controlPr defaultSize="0" autoFill="0" autoPict="0">
                <anchor moveWithCells="1">
                  <from>
                    <xdr:col>9</xdr:col>
                    <xdr:colOff>9525</xdr:colOff>
                    <xdr:row>83</xdr:row>
                    <xdr:rowOff>0</xdr:rowOff>
                  </from>
                  <to>
                    <xdr:col>10</xdr:col>
                    <xdr:colOff>9525</xdr:colOff>
                    <xdr:row>86</xdr:row>
                    <xdr:rowOff>247650</xdr:rowOff>
                  </to>
                </anchor>
              </controlPr>
            </control>
          </mc:Choice>
        </mc:AlternateContent>
        <mc:AlternateContent xmlns:mc="http://schemas.openxmlformats.org/markup-compatibility/2006">
          <mc:Choice Requires="x14">
            <control shapeId="96397" r:id="rId144" name="Option Button 141">
              <controlPr defaultSize="0" autoFill="0" autoLine="0" autoPict="0">
                <anchor>
                  <from>
                    <xdr:col>7</xdr:col>
                    <xdr:colOff>57150</xdr:colOff>
                    <xdr:row>67</xdr:row>
                    <xdr:rowOff>28575</xdr:rowOff>
                  </from>
                  <to>
                    <xdr:col>7</xdr:col>
                    <xdr:colOff>247650</xdr:colOff>
                    <xdr:row>67</xdr:row>
                    <xdr:rowOff>247650</xdr:rowOff>
                  </to>
                </anchor>
              </controlPr>
            </control>
          </mc:Choice>
        </mc:AlternateContent>
        <mc:AlternateContent xmlns:mc="http://schemas.openxmlformats.org/markup-compatibility/2006">
          <mc:Choice Requires="x14">
            <control shapeId="96398" r:id="rId145" name="Option Button 142">
              <controlPr defaultSize="0" autoFill="0" autoLine="0" autoPict="0">
                <anchor>
                  <from>
                    <xdr:col>7</xdr:col>
                    <xdr:colOff>57150</xdr:colOff>
                    <xdr:row>68</xdr:row>
                    <xdr:rowOff>28575</xdr:rowOff>
                  </from>
                  <to>
                    <xdr:col>7</xdr:col>
                    <xdr:colOff>247650</xdr:colOff>
                    <xdr:row>68</xdr:row>
                    <xdr:rowOff>266700</xdr:rowOff>
                  </to>
                </anchor>
              </controlPr>
            </control>
          </mc:Choice>
        </mc:AlternateContent>
        <mc:AlternateContent xmlns:mc="http://schemas.openxmlformats.org/markup-compatibility/2006">
          <mc:Choice Requires="x14">
            <control shapeId="96399" r:id="rId146" name="Option Button 143">
              <controlPr defaultSize="0" autoFill="0" autoLine="0" autoPict="0">
                <anchor>
                  <from>
                    <xdr:col>7</xdr:col>
                    <xdr:colOff>57150</xdr:colOff>
                    <xdr:row>69</xdr:row>
                    <xdr:rowOff>9525</xdr:rowOff>
                  </from>
                  <to>
                    <xdr:col>7</xdr:col>
                    <xdr:colOff>247650</xdr:colOff>
                    <xdr:row>69</xdr:row>
                    <xdr:rowOff>228600</xdr:rowOff>
                  </to>
                </anchor>
              </controlPr>
            </control>
          </mc:Choice>
        </mc:AlternateContent>
        <mc:AlternateContent xmlns:mc="http://schemas.openxmlformats.org/markup-compatibility/2006">
          <mc:Choice Requires="x14">
            <control shapeId="96400" r:id="rId147" name="Option Button 144">
              <controlPr defaultSize="0" autoFill="0" autoLine="0" autoPict="0">
                <anchor>
                  <from>
                    <xdr:col>9</xdr:col>
                    <xdr:colOff>57150</xdr:colOff>
                    <xdr:row>67</xdr:row>
                    <xdr:rowOff>28575</xdr:rowOff>
                  </from>
                  <to>
                    <xdr:col>9</xdr:col>
                    <xdr:colOff>247650</xdr:colOff>
                    <xdr:row>67</xdr:row>
                    <xdr:rowOff>266700</xdr:rowOff>
                  </to>
                </anchor>
              </controlPr>
            </control>
          </mc:Choice>
        </mc:AlternateContent>
        <mc:AlternateContent xmlns:mc="http://schemas.openxmlformats.org/markup-compatibility/2006">
          <mc:Choice Requires="x14">
            <control shapeId="96401" r:id="rId148" name="Option Button 145">
              <controlPr defaultSize="0" autoFill="0" autoLine="0" autoPict="0">
                <anchor>
                  <from>
                    <xdr:col>9</xdr:col>
                    <xdr:colOff>57150</xdr:colOff>
                    <xdr:row>68</xdr:row>
                    <xdr:rowOff>28575</xdr:rowOff>
                  </from>
                  <to>
                    <xdr:col>9</xdr:col>
                    <xdr:colOff>247650</xdr:colOff>
                    <xdr:row>68</xdr:row>
                    <xdr:rowOff>247650</xdr:rowOff>
                  </to>
                </anchor>
              </controlPr>
            </control>
          </mc:Choice>
        </mc:AlternateContent>
        <mc:AlternateContent xmlns:mc="http://schemas.openxmlformats.org/markup-compatibility/2006">
          <mc:Choice Requires="x14">
            <control shapeId="96402" r:id="rId149" name="Option Button 146">
              <controlPr defaultSize="0" autoFill="0" autoLine="0" autoPict="0">
                <anchor>
                  <from>
                    <xdr:col>9</xdr:col>
                    <xdr:colOff>57150</xdr:colOff>
                    <xdr:row>69</xdr:row>
                    <xdr:rowOff>28575</xdr:rowOff>
                  </from>
                  <to>
                    <xdr:col>9</xdr:col>
                    <xdr:colOff>247650</xdr:colOff>
                    <xdr:row>69</xdr:row>
                    <xdr:rowOff>266700</xdr:rowOff>
                  </to>
                </anchor>
              </controlPr>
            </control>
          </mc:Choice>
        </mc:AlternateContent>
        <mc:AlternateContent xmlns:mc="http://schemas.openxmlformats.org/markup-compatibility/2006">
          <mc:Choice Requires="x14">
            <control shapeId="96403" r:id="rId150" name="Option Button 147">
              <controlPr defaultSize="0" autoFill="0" autoLine="0" autoPict="0">
                <anchor>
                  <from>
                    <xdr:col>9</xdr:col>
                    <xdr:colOff>57150</xdr:colOff>
                    <xdr:row>70</xdr:row>
                    <xdr:rowOff>9525</xdr:rowOff>
                  </from>
                  <to>
                    <xdr:col>9</xdr:col>
                    <xdr:colOff>247650</xdr:colOff>
                    <xdr:row>70</xdr:row>
                    <xdr:rowOff>228600</xdr:rowOff>
                  </to>
                </anchor>
              </controlPr>
            </control>
          </mc:Choice>
        </mc:AlternateContent>
        <mc:AlternateContent xmlns:mc="http://schemas.openxmlformats.org/markup-compatibility/2006">
          <mc:Choice Requires="x14">
            <control shapeId="96404" r:id="rId151" name="Group Box 148">
              <controlPr defaultSize="0" autoFill="0" autoPict="0">
                <anchor moveWithCells="1">
                  <from>
                    <xdr:col>7</xdr:col>
                    <xdr:colOff>28575</xdr:colOff>
                    <xdr:row>67</xdr:row>
                    <xdr:rowOff>9525</xdr:rowOff>
                  </from>
                  <to>
                    <xdr:col>8</xdr:col>
                    <xdr:colOff>28575</xdr:colOff>
                    <xdr:row>70</xdr:row>
                    <xdr:rowOff>247650</xdr:rowOff>
                  </to>
                </anchor>
              </controlPr>
            </control>
          </mc:Choice>
        </mc:AlternateContent>
        <mc:AlternateContent xmlns:mc="http://schemas.openxmlformats.org/markup-compatibility/2006">
          <mc:Choice Requires="x14">
            <control shapeId="96405" r:id="rId152" name="Group Box 149">
              <controlPr defaultSize="0" autoFill="0" autoPict="0">
                <anchor moveWithCells="1">
                  <from>
                    <xdr:col>9</xdr:col>
                    <xdr:colOff>28575</xdr:colOff>
                    <xdr:row>67</xdr:row>
                    <xdr:rowOff>0</xdr:rowOff>
                  </from>
                  <to>
                    <xdr:col>10</xdr:col>
                    <xdr:colOff>28575</xdr:colOff>
                    <xdr:row>70</xdr:row>
                    <xdr:rowOff>247650</xdr:rowOff>
                  </to>
                </anchor>
              </controlPr>
            </control>
          </mc:Choice>
        </mc:AlternateContent>
        <mc:AlternateContent xmlns:mc="http://schemas.openxmlformats.org/markup-compatibility/2006">
          <mc:Choice Requires="x14">
            <control shapeId="96406" r:id="rId153" name="Option Button 150">
              <controlPr defaultSize="0" autoFill="0" autoLine="0" autoPict="0">
                <anchor>
                  <from>
                    <xdr:col>7</xdr:col>
                    <xdr:colOff>57150</xdr:colOff>
                    <xdr:row>70</xdr:row>
                    <xdr:rowOff>9525</xdr:rowOff>
                  </from>
                  <to>
                    <xdr:col>7</xdr:col>
                    <xdr:colOff>247650</xdr:colOff>
                    <xdr:row>70</xdr:row>
                    <xdr:rowOff>228600</xdr:rowOff>
                  </to>
                </anchor>
              </controlPr>
            </control>
          </mc:Choice>
        </mc:AlternateContent>
        <mc:AlternateContent xmlns:mc="http://schemas.openxmlformats.org/markup-compatibility/2006">
          <mc:Choice Requires="x14">
            <control shapeId="96407" r:id="rId154" name="Option Button 151">
              <controlPr defaultSize="0" autoFill="0" autoLine="0" autoPict="0">
                <anchor>
                  <from>
                    <xdr:col>7</xdr:col>
                    <xdr:colOff>57150</xdr:colOff>
                    <xdr:row>58</xdr:row>
                    <xdr:rowOff>76200</xdr:rowOff>
                  </from>
                  <to>
                    <xdr:col>7</xdr:col>
                    <xdr:colOff>247650</xdr:colOff>
                    <xdr:row>59</xdr:row>
                    <xdr:rowOff>9525</xdr:rowOff>
                  </to>
                </anchor>
              </controlPr>
            </control>
          </mc:Choice>
        </mc:AlternateContent>
        <mc:AlternateContent xmlns:mc="http://schemas.openxmlformats.org/markup-compatibility/2006">
          <mc:Choice Requires="x14">
            <control shapeId="96408" r:id="rId155" name="Option Button 152">
              <controlPr defaultSize="0" autoFill="0" autoLine="0" autoPict="0">
                <anchor>
                  <from>
                    <xdr:col>7</xdr:col>
                    <xdr:colOff>57150</xdr:colOff>
                    <xdr:row>59</xdr:row>
                    <xdr:rowOff>76200</xdr:rowOff>
                  </from>
                  <to>
                    <xdr:col>7</xdr:col>
                    <xdr:colOff>247650</xdr:colOff>
                    <xdr:row>60</xdr:row>
                    <xdr:rowOff>0</xdr:rowOff>
                  </to>
                </anchor>
              </controlPr>
            </control>
          </mc:Choice>
        </mc:AlternateContent>
        <mc:AlternateContent xmlns:mc="http://schemas.openxmlformats.org/markup-compatibility/2006">
          <mc:Choice Requires="x14">
            <control shapeId="96409" r:id="rId156" name="Option Button 153">
              <controlPr defaultSize="0" autoFill="0" autoLine="0" autoPict="0">
                <anchor>
                  <from>
                    <xdr:col>7</xdr:col>
                    <xdr:colOff>57150</xdr:colOff>
                    <xdr:row>60</xdr:row>
                    <xdr:rowOff>57150</xdr:rowOff>
                  </from>
                  <to>
                    <xdr:col>7</xdr:col>
                    <xdr:colOff>247650</xdr:colOff>
                    <xdr:row>60</xdr:row>
                    <xdr:rowOff>266700</xdr:rowOff>
                  </to>
                </anchor>
              </controlPr>
            </control>
          </mc:Choice>
        </mc:AlternateContent>
        <mc:AlternateContent xmlns:mc="http://schemas.openxmlformats.org/markup-compatibility/2006">
          <mc:Choice Requires="x14">
            <control shapeId="96410" r:id="rId157" name="Option Button 154">
              <controlPr defaultSize="0" autoFill="0" autoLine="0" autoPict="0">
                <anchor>
                  <from>
                    <xdr:col>9</xdr:col>
                    <xdr:colOff>57150</xdr:colOff>
                    <xdr:row>58</xdr:row>
                    <xdr:rowOff>38100</xdr:rowOff>
                  </from>
                  <to>
                    <xdr:col>9</xdr:col>
                    <xdr:colOff>266700</xdr:colOff>
                    <xdr:row>58</xdr:row>
                    <xdr:rowOff>266700</xdr:rowOff>
                  </to>
                </anchor>
              </controlPr>
            </control>
          </mc:Choice>
        </mc:AlternateContent>
        <mc:AlternateContent xmlns:mc="http://schemas.openxmlformats.org/markup-compatibility/2006">
          <mc:Choice Requires="x14">
            <control shapeId="96411" r:id="rId158" name="Option Button 155">
              <controlPr defaultSize="0" autoFill="0" autoLine="0" autoPict="0">
                <anchor>
                  <from>
                    <xdr:col>9</xdr:col>
                    <xdr:colOff>57150</xdr:colOff>
                    <xdr:row>59</xdr:row>
                    <xdr:rowOff>28575</xdr:rowOff>
                  </from>
                  <to>
                    <xdr:col>9</xdr:col>
                    <xdr:colOff>266700</xdr:colOff>
                    <xdr:row>59</xdr:row>
                    <xdr:rowOff>266700</xdr:rowOff>
                  </to>
                </anchor>
              </controlPr>
            </control>
          </mc:Choice>
        </mc:AlternateContent>
        <mc:AlternateContent xmlns:mc="http://schemas.openxmlformats.org/markup-compatibility/2006">
          <mc:Choice Requires="x14">
            <control shapeId="96412" r:id="rId159" name="Option Button 156">
              <controlPr defaultSize="0" autoFill="0" autoLine="0" autoPict="0">
                <anchor>
                  <from>
                    <xdr:col>9</xdr:col>
                    <xdr:colOff>57150</xdr:colOff>
                    <xdr:row>60</xdr:row>
                    <xdr:rowOff>38100</xdr:rowOff>
                  </from>
                  <to>
                    <xdr:col>9</xdr:col>
                    <xdr:colOff>266700</xdr:colOff>
                    <xdr:row>60</xdr:row>
                    <xdr:rowOff>266700</xdr:rowOff>
                  </to>
                </anchor>
              </controlPr>
            </control>
          </mc:Choice>
        </mc:AlternateContent>
        <mc:AlternateContent xmlns:mc="http://schemas.openxmlformats.org/markup-compatibility/2006">
          <mc:Choice Requires="x14">
            <control shapeId="96413" r:id="rId160" name="Option Button 157">
              <controlPr defaultSize="0" autoFill="0" autoLine="0" autoPict="0">
                <anchor>
                  <from>
                    <xdr:col>9</xdr:col>
                    <xdr:colOff>57150</xdr:colOff>
                    <xdr:row>61</xdr:row>
                    <xdr:rowOff>28575</xdr:rowOff>
                  </from>
                  <to>
                    <xdr:col>9</xdr:col>
                    <xdr:colOff>266700</xdr:colOff>
                    <xdr:row>61</xdr:row>
                    <xdr:rowOff>247650</xdr:rowOff>
                  </to>
                </anchor>
              </controlPr>
            </control>
          </mc:Choice>
        </mc:AlternateContent>
        <mc:AlternateContent xmlns:mc="http://schemas.openxmlformats.org/markup-compatibility/2006">
          <mc:Choice Requires="x14">
            <control shapeId="96414" r:id="rId161" name="Group Box 158">
              <controlPr defaultSize="0" autoFill="0" autoPict="0">
                <anchor moveWithCells="1">
                  <from>
                    <xdr:col>7</xdr:col>
                    <xdr:colOff>9525</xdr:colOff>
                    <xdr:row>58</xdr:row>
                    <xdr:rowOff>28575</xdr:rowOff>
                  </from>
                  <to>
                    <xdr:col>8</xdr:col>
                    <xdr:colOff>9525</xdr:colOff>
                    <xdr:row>61</xdr:row>
                    <xdr:rowOff>266700</xdr:rowOff>
                  </to>
                </anchor>
              </controlPr>
            </control>
          </mc:Choice>
        </mc:AlternateContent>
        <mc:AlternateContent xmlns:mc="http://schemas.openxmlformats.org/markup-compatibility/2006">
          <mc:Choice Requires="x14">
            <control shapeId="96415" r:id="rId162" name="Group Box 159">
              <controlPr defaultSize="0" autoFill="0" autoPict="0">
                <anchor moveWithCells="1">
                  <from>
                    <xdr:col>9</xdr:col>
                    <xdr:colOff>9525</xdr:colOff>
                    <xdr:row>58</xdr:row>
                    <xdr:rowOff>9525</xdr:rowOff>
                  </from>
                  <to>
                    <xdr:col>10</xdr:col>
                    <xdr:colOff>9525</xdr:colOff>
                    <xdr:row>61</xdr:row>
                    <xdr:rowOff>266700</xdr:rowOff>
                  </to>
                </anchor>
              </controlPr>
            </control>
          </mc:Choice>
        </mc:AlternateContent>
        <mc:AlternateContent xmlns:mc="http://schemas.openxmlformats.org/markup-compatibility/2006">
          <mc:Choice Requires="x14">
            <control shapeId="96416" r:id="rId163" name="Option Button 160">
              <controlPr defaultSize="0" autoFill="0" autoLine="0" autoPict="0">
                <anchor>
                  <from>
                    <xdr:col>7</xdr:col>
                    <xdr:colOff>57150</xdr:colOff>
                    <xdr:row>61</xdr:row>
                    <xdr:rowOff>28575</xdr:rowOff>
                  </from>
                  <to>
                    <xdr:col>7</xdr:col>
                    <xdr:colOff>247650</xdr:colOff>
                    <xdr:row>61</xdr:row>
                    <xdr:rowOff>247650</xdr:rowOff>
                  </to>
                </anchor>
              </controlPr>
            </control>
          </mc:Choice>
        </mc:AlternateContent>
        <mc:AlternateContent xmlns:mc="http://schemas.openxmlformats.org/markup-compatibility/2006">
          <mc:Choice Requires="x14">
            <control shapeId="96417" r:id="rId164" name="Option Button 161">
              <controlPr defaultSize="0" autoFill="0" autoLine="0" autoPict="0">
                <anchor>
                  <from>
                    <xdr:col>7</xdr:col>
                    <xdr:colOff>38100</xdr:colOff>
                    <xdr:row>54</xdr:row>
                    <xdr:rowOff>76200</xdr:rowOff>
                  </from>
                  <to>
                    <xdr:col>7</xdr:col>
                    <xdr:colOff>247650</xdr:colOff>
                    <xdr:row>55</xdr:row>
                    <xdr:rowOff>9525</xdr:rowOff>
                  </to>
                </anchor>
              </controlPr>
            </control>
          </mc:Choice>
        </mc:AlternateContent>
        <mc:AlternateContent xmlns:mc="http://schemas.openxmlformats.org/markup-compatibility/2006">
          <mc:Choice Requires="x14">
            <control shapeId="96418" r:id="rId165" name="Option Button 162">
              <controlPr defaultSize="0" autoFill="0" autoLine="0" autoPict="0">
                <anchor>
                  <from>
                    <xdr:col>7</xdr:col>
                    <xdr:colOff>38100</xdr:colOff>
                    <xdr:row>55</xdr:row>
                    <xdr:rowOff>76200</xdr:rowOff>
                  </from>
                  <to>
                    <xdr:col>7</xdr:col>
                    <xdr:colOff>247650</xdr:colOff>
                    <xdr:row>56</xdr:row>
                    <xdr:rowOff>9525</xdr:rowOff>
                  </to>
                </anchor>
              </controlPr>
            </control>
          </mc:Choice>
        </mc:AlternateContent>
        <mc:AlternateContent xmlns:mc="http://schemas.openxmlformats.org/markup-compatibility/2006">
          <mc:Choice Requires="x14">
            <control shapeId="96419" r:id="rId166" name="Option Button 163">
              <controlPr defaultSize="0" autoFill="0" autoLine="0" autoPict="0">
                <anchor>
                  <from>
                    <xdr:col>7</xdr:col>
                    <xdr:colOff>38100</xdr:colOff>
                    <xdr:row>56</xdr:row>
                    <xdr:rowOff>76200</xdr:rowOff>
                  </from>
                  <to>
                    <xdr:col>7</xdr:col>
                    <xdr:colOff>247650</xdr:colOff>
                    <xdr:row>57</xdr:row>
                    <xdr:rowOff>0</xdr:rowOff>
                  </to>
                </anchor>
              </controlPr>
            </control>
          </mc:Choice>
        </mc:AlternateContent>
        <mc:AlternateContent xmlns:mc="http://schemas.openxmlformats.org/markup-compatibility/2006">
          <mc:Choice Requires="x14">
            <control shapeId="96420" r:id="rId167" name="Option Button 164">
              <controlPr defaultSize="0" autoFill="0" autoLine="0" autoPict="0">
                <anchor>
                  <from>
                    <xdr:col>9</xdr:col>
                    <xdr:colOff>57150</xdr:colOff>
                    <xdr:row>54</xdr:row>
                    <xdr:rowOff>57150</xdr:rowOff>
                  </from>
                  <to>
                    <xdr:col>9</xdr:col>
                    <xdr:colOff>247650</xdr:colOff>
                    <xdr:row>54</xdr:row>
                    <xdr:rowOff>266700</xdr:rowOff>
                  </to>
                </anchor>
              </controlPr>
            </control>
          </mc:Choice>
        </mc:AlternateContent>
        <mc:AlternateContent xmlns:mc="http://schemas.openxmlformats.org/markup-compatibility/2006">
          <mc:Choice Requires="x14">
            <control shapeId="96421" r:id="rId168" name="Option Button 165">
              <controlPr defaultSize="0" autoFill="0" autoLine="0" autoPict="0">
                <anchor>
                  <from>
                    <xdr:col>9</xdr:col>
                    <xdr:colOff>57150</xdr:colOff>
                    <xdr:row>55</xdr:row>
                    <xdr:rowOff>38100</xdr:rowOff>
                  </from>
                  <to>
                    <xdr:col>9</xdr:col>
                    <xdr:colOff>247650</xdr:colOff>
                    <xdr:row>55</xdr:row>
                    <xdr:rowOff>266700</xdr:rowOff>
                  </to>
                </anchor>
              </controlPr>
            </control>
          </mc:Choice>
        </mc:AlternateContent>
        <mc:AlternateContent xmlns:mc="http://schemas.openxmlformats.org/markup-compatibility/2006">
          <mc:Choice Requires="x14">
            <control shapeId="96422" r:id="rId169" name="Option Button 166">
              <controlPr defaultSize="0" autoFill="0" autoLine="0" autoPict="0">
                <anchor>
                  <from>
                    <xdr:col>9</xdr:col>
                    <xdr:colOff>57150</xdr:colOff>
                    <xdr:row>56</xdr:row>
                    <xdr:rowOff>57150</xdr:rowOff>
                  </from>
                  <to>
                    <xdr:col>9</xdr:col>
                    <xdr:colOff>247650</xdr:colOff>
                    <xdr:row>56</xdr:row>
                    <xdr:rowOff>266700</xdr:rowOff>
                  </to>
                </anchor>
              </controlPr>
            </control>
          </mc:Choice>
        </mc:AlternateContent>
        <mc:AlternateContent xmlns:mc="http://schemas.openxmlformats.org/markup-compatibility/2006">
          <mc:Choice Requires="x14">
            <control shapeId="96423" r:id="rId170" name="Option Button 167">
              <controlPr defaultSize="0" autoFill="0" autoLine="0" autoPict="0">
                <anchor>
                  <from>
                    <xdr:col>9</xdr:col>
                    <xdr:colOff>57150</xdr:colOff>
                    <xdr:row>57</xdr:row>
                    <xdr:rowOff>28575</xdr:rowOff>
                  </from>
                  <to>
                    <xdr:col>9</xdr:col>
                    <xdr:colOff>247650</xdr:colOff>
                    <xdr:row>57</xdr:row>
                    <xdr:rowOff>266700</xdr:rowOff>
                  </to>
                </anchor>
              </controlPr>
            </control>
          </mc:Choice>
        </mc:AlternateContent>
        <mc:AlternateContent xmlns:mc="http://schemas.openxmlformats.org/markup-compatibility/2006">
          <mc:Choice Requires="x14">
            <control shapeId="96424" r:id="rId171" name="Group Box 168">
              <controlPr defaultSize="0" autoFill="0" autoPict="0">
                <anchor moveWithCells="1">
                  <from>
                    <xdr:col>7</xdr:col>
                    <xdr:colOff>28575</xdr:colOff>
                    <xdr:row>54</xdr:row>
                    <xdr:rowOff>28575</xdr:rowOff>
                  </from>
                  <to>
                    <xdr:col>8</xdr:col>
                    <xdr:colOff>28575</xdr:colOff>
                    <xdr:row>57</xdr:row>
                    <xdr:rowOff>266700</xdr:rowOff>
                  </to>
                </anchor>
              </controlPr>
            </control>
          </mc:Choice>
        </mc:AlternateContent>
        <mc:AlternateContent xmlns:mc="http://schemas.openxmlformats.org/markup-compatibility/2006">
          <mc:Choice Requires="x14">
            <control shapeId="96425" r:id="rId172" name="Group Box 169">
              <controlPr defaultSize="0" autoFill="0" autoPict="0">
                <anchor moveWithCells="1">
                  <from>
                    <xdr:col>9</xdr:col>
                    <xdr:colOff>28575</xdr:colOff>
                    <xdr:row>54</xdr:row>
                    <xdr:rowOff>28575</xdr:rowOff>
                  </from>
                  <to>
                    <xdr:col>10</xdr:col>
                    <xdr:colOff>28575</xdr:colOff>
                    <xdr:row>57</xdr:row>
                    <xdr:rowOff>266700</xdr:rowOff>
                  </to>
                </anchor>
              </controlPr>
            </control>
          </mc:Choice>
        </mc:AlternateContent>
        <mc:AlternateContent xmlns:mc="http://schemas.openxmlformats.org/markup-compatibility/2006">
          <mc:Choice Requires="x14">
            <control shapeId="96426" r:id="rId173" name="Option Button 170">
              <controlPr defaultSize="0" autoFill="0" autoLine="0" autoPict="0">
                <anchor>
                  <from>
                    <xdr:col>7</xdr:col>
                    <xdr:colOff>38100</xdr:colOff>
                    <xdr:row>57</xdr:row>
                    <xdr:rowOff>38100</xdr:rowOff>
                  </from>
                  <to>
                    <xdr:col>7</xdr:col>
                    <xdr:colOff>247650</xdr:colOff>
                    <xdr:row>57</xdr:row>
                    <xdr:rowOff>266700</xdr:rowOff>
                  </to>
                </anchor>
              </controlPr>
            </control>
          </mc:Choice>
        </mc:AlternateContent>
        <mc:AlternateContent xmlns:mc="http://schemas.openxmlformats.org/markup-compatibility/2006">
          <mc:Choice Requires="x14">
            <control shapeId="96427" r:id="rId174" name="Option Button 171">
              <controlPr defaultSize="0" autoFill="0" autoLine="0" autoPict="0">
                <anchor>
                  <from>
                    <xdr:col>7</xdr:col>
                    <xdr:colOff>38100</xdr:colOff>
                    <xdr:row>50</xdr:row>
                    <xdr:rowOff>57150</xdr:rowOff>
                  </from>
                  <to>
                    <xdr:col>7</xdr:col>
                    <xdr:colOff>247650</xdr:colOff>
                    <xdr:row>50</xdr:row>
                    <xdr:rowOff>266700</xdr:rowOff>
                  </to>
                </anchor>
              </controlPr>
            </control>
          </mc:Choice>
        </mc:AlternateContent>
        <mc:AlternateContent xmlns:mc="http://schemas.openxmlformats.org/markup-compatibility/2006">
          <mc:Choice Requires="x14">
            <control shapeId="96428" r:id="rId175" name="Option Button 172">
              <controlPr defaultSize="0" autoFill="0" autoLine="0" autoPict="0">
                <anchor>
                  <from>
                    <xdr:col>7</xdr:col>
                    <xdr:colOff>38100</xdr:colOff>
                    <xdr:row>51</xdr:row>
                    <xdr:rowOff>76200</xdr:rowOff>
                  </from>
                  <to>
                    <xdr:col>7</xdr:col>
                    <xdr:colOff>247650</xdr:colOff>
                    <xdr:row>52</xdr:row>
                    <xdr:rowOff>0</xdr:rowOff>
                  </to>
                </anchor>
              </controlPr>
            </control>
          </mc:Choice>
        </mc:AlternateContent>
        <mc:AlternateContent xmlns:mc="http://schemas.openxmlformats.org/markup-compatibility/2006">
          <mc:Choice Requires="x14">
            <control shapeId="96429" r:id="rId176" name="Option Button 173">
              <controlPr defaultSize="0" autoFill="0" autoLine="0" autoPict="0">
                <anchor>
                  <from>
                    <xdr:col>7</xdr:col>
                    <xdr:colOff>38100</xdr:colOff>
                    <xdr:row>52</xdr:row>
                    <xdr:rowOff>38100</xdr:rowOff>
                  </from>
                  <to>
                    <xdr:col>7</xdr:col>
                    <xdr:colOff>247650</xdr:colOff>
                    <xdr:row>52</xdr:row>
                    <xdr:rowOff>266700</xdr:rowOff>
                  </to>
                </anchor>
              </controlPr>
            </control>
          </mc:Choice>
        </mc:AlternateContent>
        <mc:AlternateContent xmlns:mc="http://schemas.openxmlformats.org/markup-compatibility/2006">
          <mc:Choice Requires="x14">
            <control shapeId="96430" r:id="rId177" name="Option Button 174">
              <controlPr defaultSize="0" autoFill="0" autoLine="0" autoPict="0">
                <anchor>
                  <from>
                    <xdr:col>9</xdr:col>
                    <xdr:colOff>57150</xdr:colOff>
                    <xdr:row>50</xdr:row>
                    <xdr:rowOff>28575</xdr:rowOff>
                  </from>
                  <to>
                    <xdr:col>9</xdr:col>
                    <xdr:colOff>247650</xdr:colOff>
                    <xdr:row>50</xdr:row>
                    <xdr:rowOff>266700</xdr:rowOff>
                  </to>
                </anchor>
              </controlPr>
            </control>
          </mc:Choice>
        </mc:AlternateContent>
        <mc:AlternateContent xmlns:mc="http://schemas.openxmlformats.org/markup-compatibility/2006">
          <mc:Choice Requires="x14">
            <control shapeId="96431" r:id="rId178" name="Option Button 175">
              <controlPr defaultSize="0" autoFill="0" autoLine="0" autoPict="0">
                <anchor>
                  <from>
                    <xdr:col>9</xdr:col>
                    <xdr:colOff>57150</xdr:colOff>
                    <xdr:row>51</xdr:row>
                    <xdr:rowOff>28575</xdr:rowOff>
                  </from>
                  <to>
                    <xdr:col>9</xdr:col>
                    <xdr:colOff>247650</xdr:colOff>
                    <xdr:row>51</xdr:row>
                    <xdr:rowOff>247650</xdr:rowOff>
                  </to>
                </anchor>
              </controlPr>
            </control>
          </mc:Choice>
        </mc:AlternateContent>
        <mc:AlternateContent xmlns:mc="http://schemas.openxmlformats.org/markup-compatibility/2006">
          <mc:Choice Requires="x14">
            <control shapeId="96432" r:id="rId179" name="Option Button 176">
              <controlPr defaultSize="0" autoFill="0" autoLine="0" autoPict="0">
                <anchor>
                  <from>
                    <xdr:col>9</xdr:col>
                    <xdr:colOff>57150</xdr:colOff>
                    <xdr:row>52</xdr:row>
                    <xdr:rowOff>28575</xdr:rowOff>
                  </from>
                  <to>
                    <xdr:col>9</xdr:col>
                    <xdr:colOff>247650</xdr:colOff>
                    <xdr:row>52</xdr:row>
                    <xdr:rowOff>266700</xdr:rowOff>
                  </to>
                </anchor>
              </controlPr>
            </control>
          </mc:Choice>
        </mc:AlternateContent>
        <mc:AlternateContent xmlns:mc="http://schemas.openxmlformats.org/markup-compatibility/2006">
          <mc:Choice Requires="x14">
            <control shapeId="96433" r:id="rId180" name="Option Button 177">
              <controlPr defaultSize="0" autoFill="0" autoLine="0" autoPict="0">
                <anchor>
                  <from>
                    <xdr:col>9</xdr:col>
                    <xdr:colOff>57150</xdr:colOff>
                    <xdr:row>53</xdr:row>
                    <xdr:rowOff>9525</xdr:rowOff>
                  </from>
                  <to>
                    <xdr:col>9</xdr:col>
                    <xdr:colOff>247650</xdr:colOff>
                    <xdr:row>53</xdr:row>
                    <xdr:rowOff>228600</xdr:rowOff>
                  </to>
                </anchor>
              </controlPr>
            </control>
          </mc:Choice>
        </mc:AlternateContent>
        <mc:AlternateContent xmlns:mc="http://schemas.openxmlformats.org/markup-compatibility/2006">
          <mc:Choice Requires="x14">
            <control shapeId="96434" r:id="rId181" name="Group Box 178">
              <controlPr defaultSize="0" autoFill="0" autoPict="0">
                <anchor moveWithCells="1">
                  <from>
                    <xdr:col>7</xdr:col>
                    <xdr:colOff>28575</xdr:colOff>
                    <xdr:row>50</xdr:row>
                    <xdr:rowOff>9525</xdr:rowOff>
                  </from>
                  <to>
                    <xdr:col>8</xdr:col>
                    <xdr:colOff>76200</xdr:colOff>
                    <xdr:row>54</xdr:row>
                    <xdr:rowOff>38100</xdr:rowOff>
                  </to>
                </anchor>
              </controlPr>
            </control>
          </mc:Choice>
        </mc:AlternateContent>
        <mc:AlternateContent xmlns:mc="http://schemas.openxmlformats.org/markup-compatibility/2006">
          <mc:Choice Requires="x14">
            <control shapeId="96435" r:id="rId182" name="Group Box 179">
              <controlPr defaultSize="0" autoFill="0" autoPict="0">
                <anchor moveWithCells="1">
                  <from>
                    <xdr:col>9</xdr:col>
                    <xdr:colOff>28575</xdr:colOff>
                    <xdr:row>50</xdr:row>
                    <xdr:rowOff>0</xdr:rowOff>
                  </from>
                  <to>
                    <xdr:col>10</xdr:col>
                    <xdr:colOff>28575</xdr:colOff>
                    <xdr:row>53</xdr:row>
                    <xdr:rowOff>247650</xdr:rowOff>
                  </to>
                </anchor>
              </controlPr>
            </control>
          </mc:Choice>
        </mc:AlternateContent>
        <mc:AlternateContent xmlns:mc="http://schemas.openxmlformats.org/markup-compatibility/2006">
          <mc:Choice Requires="x14">
            <control shapeId="96436" r:id="rId183" name="Option Button 180">
              <controlPr defaultSize="0" autoFill="0" autoLine="0" autoPict="0">
                <anchor>
                  <from>
                    <xdr:col>7</xdr:col>
                    <xdr:colOff>38100</xdr:colOff>
                    <xdr:row>53</xdr:row>
                    <xdr:rowOff>38100</xdr:rowOff>
                  </from>
                  <to>
                    <xdr:col>7</xdr:col>
                    <xdr:colOff>247650</xdr:colOff>
                    <xdr:row>53</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75047342-1029-4257-BD1C-64B26C7B31B9}">
            <xm:f>AND(報1!$P$9=FALSE,報1!$P$11=FALSE)</xm:f>
            <x14:dxf>
              <fill>
                <patternFill>
                  <bgColor rgb="FFEAEAEA"/>
                </patternFill>
              </fill>
            </x14:dxf>
          </x14:cfRule>
          <xm:sqref>H68:K87</xm:sqref>
        </x14:conditionalFormatting>
        <x14:conditionalFormatting xmlns:xm="http://schemas.microsoft.com/office/excel/2006/main">
          <x14:cfRule type="expression" priority="1" id="{678B7CC4-342B-4CA2-A367-9C4222DC87F7}">
            <xm:f>AND(報1!$P$7=FALSE,報1!$P$8=FALSE,報1!$P$10=FALSE)</xm:f>
            <x14:dxf>
              <fill>
                <patternFill>
                  <bgColor rgb="FFEAEAEA"/>
                </patternFill>
              </fill>
            </x14:dxf>
          </x14:cfRule>
          <xm:sqref>H51:K62 H6:K45</xm:sqref>
        </x14:conditionalFormatting>
      </x14:conditionalFormatting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BT122"/>
  <sheetViews>
    <sheetView showGridLines="0" topLeftCell="B1" zoomScale="85" zoomScaleNormal="85" workbookViewId="0">
      <selection activeCell="F9" sqref="F8:Q9"/>
    </sheetView>
  </sheetViews>
  <sheetFormatPr defaultColWidth="9" defaultRowHeight="12"/>
  <cols>
    <col min="1" max="1" width="9" style="2" hidden="1" customWidth="1"/>
    <col min="2" max="2" width="2.875" style="2" customWidth="1"/>
    <col min="3" max="3" width="10.25" style="2" customWidth="1"/>
    <col min="4" max="5" width="10.625" style="2" customWidth="1"/>
    <col min="6" max="6" width="11.375" style="15" customWidth="1"/>
    <col min="7" max="7" width="8.125" style="5" customWidth="1"/>
    <col min="8" max="8" width="8.625" style="2" customWidth="1"/>
    <col min="9" max="9" width="11.375" style="2" customWidth="1"/>
    <col min="10" max="10" width="10.625" style="2" customWidth="1"/>
    <col min="11" max="11" width="5.5" style="2" customWidth="1"/>
    <col min="12" max="12" width="9.875" style="2" customWidth="1"/>
    <col min="13" max="13" width="23.125" style="2" customWidth="1"/>
    <col min="14" max="24" width="9" style="2"/>
    <col min="25" max="25" width="4.75" style="2" customWidth="1"/>
    <col min="26" max="27" width="9" style="2"/>
    <col min="28" max="28" width="11.875" style="2" customWidth="1"/>
    <col min="29" max="37" width="11.875" style="2" hidden="1" customWidth="1"/>
    <col min="38" max="38" width="14.375" style="2" hidden="1" customWidth="1"/>
    <col min="39" max="71" width="11.875" style="2" hidden="1" customWidth="1"/>
    <col min="72" max="72" width="11.875" style="2" customWidth="1"/>
    <col min="73" max="16384" width="9" style="2"/>
  </cols>
  <sheetData>
    <row r="1" spans="2:72" ht="21.75" customHeight="1">
      <c r="M1" s="191"/>
      <c r="N1" s="191"/>
      <c r="O1" s="191"/>
      <c r="P1" s="191"/>
      <c r="Q1" s="191"/>
      <c r="R1" s="191"/>
      <c r="S1" s="191"/>
      <c r="T1" s="191"/>
      <c r="U1" s="191"/>
      <c r="V1" s="191"/>
      <c r="W1" s="191"/>
      <c r="X1" s="191"/>
      <c r="Y1" s="191"/>
      <c r="Z1" s="191"/>
      <c r="AA1" s="191"/>
      <c r="AB1" s="191"/>
      <c r="AC1" s="1297"/>
      <c r="AD1" s="1297"/>
      <c r="AE1" s="1297"/>
      <c r="AF1" s="1297"/>
      <c r="AG1" s="1297"/>
      <c r="AH1" s="1297"/>
      <c r="AI1" s="1297"/>
      <c r="AJ1" s="1297"/>
      <c r="AK1" s="1297"/>
      <c r="AL1" s="1297"/>
      <c r="AM1" s="1297"/>
      <c r="AN1" s="1297"/>
      <c r="AO1" s="1297"/>
      <c r="AP1" s="1297"/>
      <c r="AQ1" s="1297"/>
      <c r="AR1" s="1361" t="s">
        <v>463</v>
      </c>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91"/>
    </row>
    <row r="2" spans="2:72" ht="13.5">
      <c r="B2" s="58" t="s">
        <v>174</v>
      </c>
      <c r="C2" s="58"/>
      <c r="D2" s="14"/>
      <c r="E2" s="14"/>
      <c r="F2" s="14"/>
      <c r="G2" s="14"/>
      <c r="H2" s="14"/>
      <c r="I2" s="14"/>
      <c r="J2" s="14"/>
      <c r="K2" s="14"/>
      <c r="L2" s="14"/>
      <c r="M2" s="210"/>
      <c r="N2" s="191"/>
      <c r="O2" s="191"/>
      <c r="P2" s="191"/>
      <c r="Q2" s="191"/>
      <c r="R2" s="191"/>
      <c r="S2" s="191"/>
      <c r="T2" s="191"/>
      <c r="U2" s="191"/>
      <c r="V2" s="191"/>
      <c r="W2" s="191"/>
      <c r="X2" s="191"/>
      <c r="Y2" s="191"/>
      <c r="Z2" s="191"/>
      <c r="AA2" s="191"/>
      <c r="AB2" s="191"/>
      <c r="AC2" s="1297" t="s">
        <v>6446</v>
      </c>
      <c r="AD2" s="1297"/>
      <c r="AE2" s="1297"/>
      <c r="AF2" s="1297"/>
      <c r="AG2" s="1297"/>
      <c r="AH2" s="1297"/>
      <c r="AI2" s="1297"/>
      <c r="AJ2" s="1297"/>
      <c r="AK2" s="1297"/>
      <c r="AL2" s="1297"/>
      <c r="AM2" s="1297"/>
      <c r="AN2" s="1297"/>
      <c r="AO2" s="1297"/>
      <c r="AP2" s="1297"/>
      <c r="AQ2" s="1297"/>
      <c r="AR2" s="1361" t="s">
        <v>464</v>
      </c>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91"/>
    </row>
    <row r="3" spans="2:72">
      <c r="B3" s="2" t="s">
        <v>233</v>
      </c>
      <c r="D3" s="14"/>
      <c r="E3" s="14"/>
      <c r="F3" s="14"/>
      <c r="G3" s="14"/>
      <c r="H3" s="14"/>
      <c r="I3" s="14"/>
      <c r="J3" s="14"/>
      <c r="K3" s="14"/>
      <c r="L3" s="14"/>
      <c r="M3" s="2711"/>
      <c r="N3" s="191"/>
      <c r="O3" s="191"/>
      <c r="P3" s="191"/>
      <c r="Q3" s="191"/>
      <c r="R3" s="191"/>
      <c r="S3" s="191"/>
      <c r="T3" s="191"/>
      <c r="U3" s="191"/>
      <c r="V3" s="191"/>
      <c r="W3" s="191"/>
      <c r="X3" s="191"/>
      <c r="Y3" s="191"/>
      <c r="Z3" s="191"/>
      <c r="AA3" s="191"/>
      <c r="AB3" s="191"/>
      <c r="AC3" s="191"/>
      <c r="AD3" s="191"/>
      <c r="AE3" s="191"/>
      <c r="AF3" s="191"/>
      <c r="AG3" s="191"/>
      <c r="AH3" s="191"/>
      <c r="AI3" s="191"/>
      <c r="AJ3" s="191"/>
      <c r="AK3" s="191"/>
      <c r="AL3" s="191"/>
      <c r="AM3" s="191"/>
      <c r="AN3" s="191"/>
      <c r="AO3" s="191"/>
      <c r="AP3" s="191"/>
      <c r="AQ3" s="191"/>
      <c r="AR3" s="191"/>
      <c r="AS3" s="191"/>
      <c r="AT3" s="191"/>
      <c r="AU3" s="191"/>
      <c r="AV3" s="191"/>
      <c r="AW3" s="191"/>
      <c r="AX3" s="191"/>
      <c r="AY3" s="191"/>
      <c r="AZ3" s="191"/>
      <c r="BA3" s="191"/>
      <c r="BB3" s="191"/>
      <c r="BC3" s="191"/>
      <c r="BD3" s="191"/>
      <c r="BE3" s="191"/>
      <c r="BF3" s="191"/>
      <c r="BG3" s="191"/>
      <c r="BH3" s="191"/>
      <c r="BI3" s="191"/>
      <c r="BJ3" s="191"/>
      <c r="BK3" s="191"/>
      <c r="BL3" s="191"/>
      <c r="BM3" s="191"/>
      <c r="BN3" s="191"/>
      <c r="BO3" s="191"/>
      <c r="BP3" s="191"/>
      <c r="BQ3" s="191"/>
      <c r="BR3" s="191"/>
      <c r="BS3" s="191"/>
      <c r="BT3" s="191"/>
    </row>
    <row r="4" spans="2:72" ht="15.95" customHeight="1">
      <c r="B4" s="2712" t="s">
        <v>351</v>
      </c>
      <c r="C4" s="2712"/>
      <c r="D4" s="2712"/>
      <c r="E4" s="2712"/>
      <c r="F4" s="2712"/>
      <c r="G4" s="2712"/>
      <c r="H4" s="2712"/>
      <c r="I4" s="2712"/>
      <c r="J4" s="2712"/>
      <c r="K4" s="2712"/>
      <c r="L4" s="2712"/>
      <c r="M4" s="2711"/>
      <c r="N4" s="191"/>
      <c r="O4" s="191"/>
      <c r="P4" s="191"/>
      <c r="Q4" s="191"/>
      <c r="R4" s="191"/>
      <c r="S4" s="191"/>
      <c r="T4" s="191"/>
      <c r="U4" s="191"/>
      <c r="V4" s="191"/>
      <c r="W4" s="191"/>
      <c r="X4" s="191"/>
      <c r="Y4" s="191"/>
      <c r="Z4" s="2713" t="s">
        <v>465</v>
      </c>
      <c r="AA4" s="2713"/>
      <c r="AB4" s="191"/>
      <c r="AC4" s="191"/>
      <c r="AD4" s="191"/>
      <c r="AE4" s="191"/>
      <c r="AF4" s="191"/>
      <c r="AG4" s="191"/>
      <c r="AH4" s="191"/>
      <c r="AI4" s="191"/>
      <c r="AJ4" s="191"/>
      <c r="AK4" s="191"/>
      <c r="AL4" s="191"/>
      <c r="AM4" s="191"/>
      <c r="AN4" s="191"/>
      <c r="AO4" s="191"/>
      <c r="AP4" s="191"/>
      <c r="AQ4" s="191"/>
      <c r="AR4" s="191"/>
      <c r="AS4" s="191"/>
      <c r="AT4" s="191"/>
      <c r="AU4" s="191"/>
      <c r="AV4" s="191"/>
      <c r="AW4" s="191"/>
      <c r="AX4" s="191"/>
      <c r="AY4" s="191"/>
      <c r="AZ4" s="191"/>
      <c r="BA4" s="191"/>
      <c r="BB4" s="191"/>
      <c r="BC4" s="191"/>
      <c r="BD4" s="191"/>
      <c r="BE4" s="191"/>
      <c r="BF4" s="191"/>
      <c r="BG4" s="191"/>
      <c r="BH4" s="191"/>
      <c r="BI4" s="191"/>
      <c r="BJ4" s="191"/>
      <c r="BK4" s="191"/>
      <c r="BL4" s="191"/>
      <c r="BM4" s="191"/>
      <c r="BN4" s="191"/>
      <c r="BO4" s="191"/>
      <c r="BP4" s="191"/>
      <c r="BQ4" s="191"/>
      <c r="BR4" s="191"/>
      <c r="BS4" s="191"/>
      <c r="BT4" s="191"/>
    </row>
    <row r="5" spans="2:72" ht="30" customHeight="1">
      <c r="B5" s="2714" t="s">
        <v>592</v>
      </c>
      <c r="C5" s="2714"/>
      <c r="D5" s="2714"/>
      <c r="E5" s="2714"/>
      <c r="F5" s="2714"/>
      <c r="G5" s="2714"/>
      <c r="H5" s="2714"/>
      <c r="I5" s="2714"/>
      <c r="J5" s="2714"/>
      <c r="K5" s="2714"/>
      <c r="L5" s="2714"/>
      <c r="M5" s="2711"/>
      <c r="N5" s="191"/>
      <c r="O5" s="191"/>
      <c r="P5" s="191"/>
      <c r="Q5" s="191"/>
      <c r="R5" s="191"/>
      <c r="S5" s="191"/>
      <c r="T5" s="191"/>
      <c r="U5" s="191"/>
      <c r="V5" s="191"/>
      <c r="W5" s="191"/>
      <c r="X5" s="191"/>
      <c r="Y5" s="211"/>
      <c r="Z5" s="2713"/>
      <c r="AA5" s="2713"/>
      <c r="AB5" s="191"/>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191"/>
      <c r="BR5" s="191"/>
      <c r="BS5" s="191"/>
      <c r="BT5" s="191"/>
    </row>
    <row r="6" spans="2:72" ht="3.75" customHeight="1" thickBot="1">
      <c r="B6" s="1345"/>
      <c r="C6" s="1345"/>
      <c r="D6" s="1345"/>
      <c r="E6" s="1345"/>
      <c r="F6" s="2715"/>
      <c r="G6" s="2716"/>
      <c r="H6" s="1345"/>
      <c r="I6" s="25"/>
      <c r="J6" s="1345"/>
      <c r="K6" s="1345"/>
      <c r="L6" s="1346"/>
      <c r="M6" s="212"/>
      <c r="N6" s="191"/>
      <c r="O6" s="191"/>
      <c r="P6" s="191"/>
      <c r="Q6" s="191"/>
      <c r="R6" s="191"/>
      <c r="S6" s="191"/>
      <c r="T6" s="191"/>
      <c r="U6" s="191"/>
      <c r="V6" s="191"/>
      <c r="W6" s="191"/>
      <c r="X6" s="191"/>
      <c r="Y6" s="191"/>
      <c r="Z6" s="213"/>
      <c r="AA6" s="213"/>
      <c r="AB6" s="191"/>
      <c r="AC6" s="191"/>
      <c r="AD6" s="191"/>
      <c r="AE6" s="191"/>
      <c r="AF6" s="191"/>
      <c r="AG6" s="191"/>
      <c r="AH6" s="191"/>
      <c r="AI6" s="191"/>
      <c r="AJ6" s="191"/>
      <c r="AK6" s="191"/>
      <c r="AL6" s="191"/>
      <c r="AM6" s="191"/>
      <c r="AN6" s="191"/>
      <c r="AO6" s="191"/>
      <c r="AP6" s="191"/>
      <c r="AQ6" s="191"/>
      <c r="AR6" s="191"/>
      <c r="AS6" s="191"/>
      <c r="AT6" s="214"/>
      <c r="AU6" s="215"/>
      <c r="AV6" s="215"/>
      <c r="AW6" s="214"/>
      <c r="AX6" s="214"/>
      <c r="AY6" s="214"/>
      <c r="AZ6" s="214"/>
      <c r="BA6" s="214"/>
      <c r="BB6" s="214"/>
      <c r="BC6" s="214"/>
      <c r="BD6" s="214"/>
      <c r="BE6" s="214"/>
      <c r="BF6" s="214"/>
      <c r="BG6" s="214"/>
      <c r="BH6" s="215"/>
      <c r="BI6" s="215"/>
      <c r="BJ6" s="215"/>
      <c r="BK6" s="215"/>
      <c r="BL6" s="215"/>
      <c r="BM6" s="215"/>
      <c r="BN6" s="215"/>
      <c r="BO6" s="215"/>
      <c r="BP6" s="214"/>
      <c r="BQ6" s="191"/>
      <c r="BR6" s="191"/>
      <c r="BS6" s="191"/>
      <c r="BT6" s="191"/>
    </row>
    <row r="7" spans="2:72" ht="35.1" customHeight="1" thickBot="1">
      <c r="D7" s="5"/>
      <c r="E7" s="5"/>
      <c r="F7" s="2717" t="s">
        <v>418</v>
      </c>
      <c r="G7" s="2718"/>
      <c r="H7" s="2717" t="s">
        <v>419</v>
      </c>
      <c r="I7" s="2718"/>
      <c r="J7" s="2717" t="s">
        <v>521</v>
      </c>
      <c r="K7" s="2719"/>
      <c r="L7" s="2720"/>
      <c r="M7" s="212"/>
      <c r="N7" s="2721" t="s">
        <v>254</v>
      </c>
      <c r="O7" s="2722"/>
      <c r="P7" s="2722"/>
      <c r="Q7" s="2722"/>
      <c r="R7" s="2722"/>
      <c r="S7" s="2721" t="s">
        <v>253</v>
      </c>
      <c r="T7" s="2722"/>
      <c r="U7" s="2722"/>
      <c r="V7" s="2722"/>
      <c r="W7" s="2723"/>
      <c r="X7" s="408" t="s">
        <v>252</v>
      </c>
      <c r="Y7" s="191"/>
      <c r="Z7" s="2728" t="s">
        <v>466</v>
      </c>
      <c r="AA7" s="2729"/>
      <c r="AB7" s="191"/>
      <c r="AC7" s="191"/>
      <c r="AD7" s="191"/>
      <c r="AE7" s="191"/>
      <c r="AF7" s="191"/>
      <c r="AG7" s="191"/>
      <c r="AH7" s="191"/>
      <c r="AI7" s="191"/>
      <c r="AJ7" s="191"/>
      <c r="AK7" s="191"/>
      <c r="AL7" s="191"/>
      <c r="AM7" s="191"/>
      <c r="AN7" s="191"/>
      <c r="AO7" s="191"/>
      <c r="AP7" s="191"/>
      <c r="AQ7" s="191"/>
      <c r="AR7" s="191"/>
      <c r="AS7" s="191"/>
      <c r="AT7" s="214"/>
      <c r="AU7" s="216"/>
      <c r="AV7" s="216"/>
      <c r="AW7" s="214"/>
      <c r="AX7" s="214"/>
      <c r="AY7" s="214"/>
      <c r="AZ7" s="214"/>
      <c r="BA7" s="214"/>
      <c r="BB7" s="214"/>
      <c r="BC7" s="214"/>
      <c r="BD7" s="214"/>
      <c r="BE7" s="217" t="s">
        <v>352</v>
      </c>
      <c r="BF7" s="2725" t="s">
        <v>241</v>
      </c>
      <c r="BG7" s="2732"/>
      <c r="BH7" s="217" t="s">
        <v>240</v>
      </c>
      <c r="BI7" s="217" t="s">
        <v>191</v>
      </c>
      <c r="BJ7" s="217" t="s">
        <v>192</v>
      </c>
      <c r="BK7" s="2725" t="s">
        <v>193</v>
      </c>
      <c r="BL7" s="2732"/>
      <c r="BM7" s="216"/>
      <c r="BN7" s="218" t="s">
        <v>239</v>
      </c>
      <c r="BO7" s="219" t="s">
        <v>238</v>
      </c>
      <c r="BP7" s="220" t="s">
        <v>237</v>
      </c>
      <c r="BQ7" s="191"/>
      <c r="BR7" s="221" t="s">
        <v>353</v>
      </c>
      <c r="BS7" s="222" t="s">
        <v>354</v>
      </c>
      <c r="BT7" s="191"/>
    </row>
    <row r="8" spans="2:72" ht="39.950000000000003" customHeight="1" thickBot="1">
      <c r="D8" s="5"/>
      <c r="E8" s="5"/>
      <c r="F8" s="2733" t="str">
        <f>IF(F10="","",IF(報1!L28-報1!D28=0,IF(報2!E10="",報2!E27,報2!E10),IF(報1!L28-報1!D28=1,IF(報2!E12="",報2!E29,報2!E12),IF(報1!L28-報1!D28=2,IF(報2!E14="",報2!E31,報2!E14),""))))</f>
        <v/>
      </c>
      <c r="G8" s="2734"/>
      <c r="H8" s="2735" t="str">
        <f>IF(SUM(K10:L99)=0,"",SUM(K10:L99))</f>
        <v/>
      </c>
      <c r="I8" s="2736"/>
      <c r="J8" s="2737" t="str">
        <f>IFERROR(H8/F8*100,"")</f>
        <v/>
      </c>
      <c r="K8" s="2738"/>
      <c r="L8" s="81" t="s">
        <v>522</v>
      </c>
      <c r="M8" s="212"/>
      <c r="N8" s="2739" t="s">
        <v>440</v>
      </c>
      <c r="O8" s="2722" t="s">
        <v>251</v>
      </c>
      <c r="P8" s="2722"/>
      <c r="Q8" s="2723"/>
      <c r="R8" s="402" t="s">
        <v>250</v>
      </c>
      <c r="S8" s="2739" t="s">
        <v>441</v>
      </c>
      <c r="T8" s="2722" t="s">
        <v>251</v>
      </c>
      <c r="U8" s="2722"/>
      <c r="V8" s="2723"/>
      <c r="W8" s="403" t="s">
        <v>250</v>
      </c>
      <c r="X8" s="409"/>
      <c r="Y8" s="211"/>
      <c r="Z8" s="2730"/>
      <c r="AA8" s="2731"/>
      <c r="AB8" s="191"/>
      <c r="AC8" s="2724" t="s">
        <v>249</v>
      </c>
      <c r="AD8" s="2724"/>
      <c r="AE8" s="2724" t="s">
        <v>248</v>
      </c>
      <c r="AF8" s="2724"/>
      <c r="AG8" s="2724" t="s">
        <v>247</v>
      </c>
      <c r="AH8" s="2724"/>
      <c r="AI8" s="210"/>
      <c r="AJ8" s="210"/>
      <c r="AK8" s="223" t="s">
        <v>187</v>
      </c>
      <c r="AL8" s="223"/>
      <c r="AM8" s="223"/>
      <c r="AN8" s="223"/>
      <c r="AO8" s="223"/>
      <c r="AP8" s="223"/>
      <c r="AQ8" s="223"/>
      <c r="AR8" s="223"/>
      <c r="AS8" s="224"/>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225" t="s">
        <v>355</v>
      </c>
      <c r="BS8" s="226" t="s">
        <v>356</v>
      </c>
      <c r="BT8" s="209"/>
    </row>
    <row r="9" spans="2:72" ht="39.950000000000003" customHeight="1" thickBot="1">
      <c r="B9" s="1348" t="s">
        <v>127</v>
      </c>
      <c r="C9" s="84" t="s">
        <v>523</v>
      </c>
      <c r="D9" s="82" t="s">
        <v>353</v>
      </c>
      <c r="E9" s="82" t="s">
        <v>354</v>
      </c>
      <c r="F9" s="2357" t="s">
        <v>255</v>
      </c>
      <c r="G9" s="2387"/>
      <c r="H9" s="2387"/>
      <c r="I9" s="2387"/>
      <c r="J9" s="2358"/>
      <c r="K9" s="2458" t="s">
        <v>420</v>
      </c>
      <c r="L9" s="2459"/>
      <c r="M9" s="191"/>
      <c r="N9" s="2740"/>
      <c r="O9" s="404" t="s">
        <v>246</v>
      </c>
      <c r="P9" s="404" t="s">
        <v>245</v>
      </c>
      <c r="Q9" s="404" t="s">
        <v>244</v>
      </c>
      <c r="R9" s="405" t="s">
        <v>357</v>
      </c>
      <c r="S9" s="2740"/>
      <c r="T9" s="404" t="s">
        <v>246</v>
      </c>
      <c r="U9" s="404" t="s">
        <v>245</v>
      </c>
      <c r="V9" s="404" t="s">
        <v>244</v>
      </c>
      <c r="W9" s="404" t="s">
        <v>357</v>
      </c>
      <c r="X9" s="410" t="s">
        <v>358</v>
      </c>
      <c r="Y9" s="211"/>
      <c r="Z9" s="415" t="s">
        <v>461</v>
      </c>
      <c r="AA9" s="416" t="s">
        <v>462</v>
      </c>
      <c r="AB9" s="191"/>
      <c r="AC9" s="1347" t="s">
        <v>243</v>
      </c>
      <c r="AD9" s="1347" t="s">
        <v>242</v>
      </c>
      <c r="AE9" s="1347" t="s">
        <v>243</v>
      </c>
      <c r="AF9" s="1347" t="s">
        <v>242</v>
      </c>
      <c r="AG9" s="1347" t="s">
        <v>243</v>
      </c>
      <c r="AH9" s="1347" t="s">
        <v>242</v>
      </c>
      <c r="AI9" s="210"/>
      <c r="AJ9" s="227" t="s">
        <v>352</v>
      </c>
      <c r="AK9" s="2725" t="s">
        <v>188</v>
      </c>
      <c r="AL9" s="2726"/>
      <c r="AM9" s="2727"/>
      <c r="AN9" s="2741" t="s">
        <v>189</v>
      </c>
      <c r="AO9" s="2727"/>
      <c r="AP9" s="2741" t="s">
        <v>190</v>
      </c>
      <c r="AQ9" s="2727"/>
      <c r="AR9" s="2741" t="s">
        <v>359</v>
      </c>
      <c r="AS9" s="2732"/>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225" t="s">
        <v>360</v>
      </c>
      <c r="BS9" s="228" t="s">
        <v>361</v>
      </c>
      <c r="BT9" s="209"/>
    </row>
    <row r="10" spans="2:72" ht="42.95" customHeight="1" thickBot="1">
      <c r="B10" s="2567">
        <v>1</v>
      </c>
      <c r="C10" s="2742"/>
      <c r="D10" s="2743"/>
      <c r="E10" s="2743"/>
      <c r="F10" s="2744"/>
      <c r="G10" s="2745"/>
      <c r="H10" s="2745"/>
      <c r="I10" s="2745"/>
      <c r="J10" s="2746"/>
      <c r="K10" s="2747" t="str">
        <f>X10</f>
        <v/>
      </c>
      <c r="L10" s="2748"/>
      <c r="M10" s="191"/>
      <c r="N10" s="2749"/>
      <c r="O10" s="991"/>
      <c r="P10" s="417"/>
      <c r="Q10" s="418"/>
      <c r="R10" s="406" t="str">
        <f>IF(AE10="○",AG10,IF(AE10="×","単位不一致",""))</f>
        <v/>
      </c>
      <c r="S10" s="2749"/>
      <c r="T10" s="991"/>
      <c r="U10" s="417"/>
      <c r="V10" s="418"/>
      <c r="W10" s="407" t="str">
        <f>IF(AF10="○",AH10,IF(AF10="×","単位不一致",""))</f>
        <v/>
      </c>
      <c r="X10" s="2754" t="str">
        <f>IF(AND(AE10&lt;&gt;"×",AF10&lt;&gt;"×",OR(AE10="○",AF10="○")),AG10-AH10+AG11-AH11+AG12-AH12,"")</f>
        <v/>
      </c>
      <c r="Y10" s="229"/>
      <c r="Z10" s="423"/>
      <c r="AA10" s="424"/>
      <c r="AB10" s="191"/>
      <c r="AC10" s="230" t="str">
        <f t="shared" ref="AC10:AC73" si="0">IFERROR(IF(O10="","",TEXT(INDEX($BE$10:$BH$42,MATCH(O10,種別リスト,0),1),"00")),"-")</f>
        <v/>
      </c>
      <c r="AD10" s="230" t="str">
        <f t="shared" ref="AD10:AD73" si="1">IFERROR(IF(T10="","",TEXT(INDEX($BE$10:$BH$42,MATCH(T10,種別リスト,0),1),"00")),"-")</f>
        <v/>
      </c>
      <c r="AE10" s="231" t="str">
        <f>IFERROR(IF(AND(Q10&lt;&gt;"",OR(VLOOKUP($O10,$BH$10:$BL$42,4,)=$Q10,VLOOKUP($O10,$BH$10:$BL$42,5,)=$Q10)),"○","×"),"")</f>
        <v/>
      </c>
      <c r="AF10" s="231" t="str">
        <f>IFERROR(IF(AND(V10&lt;&gt;"",OR(VLOOKUP($T10,$BH$10:$BL$42,4,)=$V10,VLOOKUP($T10,$BH$10:$BL$42,5,)=$V10)),"○","×"),"")</f>
        <v/>
      </c>
      <c r="AG10" s="231">
        <f>IF(AE10="○",P10*IF(D10="低炭素電気へ切替",Z10,VLOOKUP(O10,$BH$10:$BI$42,2,))*IFERROR(VLOOKUP(Q10,$BN$10:$BO$18,2,),1),0)</f>
        <v>0</v>
      </c>
      <c r="AH10" s="231">
        <f>IF(AF10="○",U10*IF(D10="低炭素電気へ切替",AA10,VLOOKUP(T10,$BH$10:$BI$42,2,))*VLOOKUP(V10,$BN$10:$BO$18,2,),0)</f>
        <v>0</v>
      </c>
      <c r="AI10" s="191"/>
      <c r="AJ10" s="232">
        <v>1</v>
      </c>
      <c r="AK10" s="2757" t="s">
        <v>194</v>
      </c>
      <c r="AL10" s="233" t="s">
        <v>362</v>
      </c>
      <c r="AM10" s="234"/>
      <c r="AN10" s="235">
        <v>38.200000000000003</v>
      </c>
      <c r="AO10" s="236" t="s">
        <v>195</v>
      </c>
      <c r="AP10" s="237">
        <v>1.8700000000000001E-2</v>
      </c>
      <c r="AQ10" s="236" t="s">
        <v>196</v>
      </c>
      <c r="AR10" s="238">
        <f t="shared" ref="AR10:AR35" si="2">AN10*AP10*44/12</f>
        <v>2.6192466666666667</v>
      </c>
      <c r="AS10" s="239" t="s">
        <v>363</v>
      </c>
      <c r="AT10" s="214"/>
      <c r="AU10" s="240"/>
      <c r="AV10" s="214"/>
      <c r="AW10" s="214"/>
      <c r="AX10" s="214"/>
      <c r="AY10" s="214"/>
      <c r="AZ10" s="214"/>
      <c r="BA10" s="214"/>
      <c r="BB10" s="214"/>
      <c r="BC10" s="214"/>
      <c r="BD10" s="214"/>
      <c r="BE10" s="241">
        <v>1</v>
      </c>
      <c r="BF10" s="242" t="str">
        <f t="shared" ref="BF10:BF39" si="3">IFERROR(VLOOKUP($BE10,$AJ$10:$AM$43,3,),"")</f>
        <v>原油(コンデンセートを除く)</v>
      </c>
      <c r="BG10" s="243">
        <f t="shared" ref="BG10:BG42" si="4">IFERROR(VLOOKUP($BE10,$AJ$10:$AM$43,4,),"")</f>
        <v>0</v>
      </c>
      <c r="BH10" s="244" t="str">
        <f>IF(BG10&lt;&gt;0,BG10,IF(BF10&lt;&gt;0,BF10,""))</f>
        <v>原油(コンデンセートを除く)</v>
      </c>
      <c r="BI10" s="245">
        <f t="shared" ref="BI10:BI42" si="5">IFERROR(VLOOKUP($BE10,$AJ$10:$AR$43,9,),"")</f>
        <v>2.6192466666666667</v>
      </c>
      <c r="BJ10" s="246" t="str">
        <f t="shared" ref="BJ10:BJ42" si="6">IFERROR(VLOOKUP($BE10,$AJ$10:$AS$43,10,),"")</f>
        <v>tCO2/kl</v>
      </c>
      <c r="BK10" s="247" t="str">
        <f>IFERROR(RIGHT(BJ10,LEN(BJ10)-FIND("/",BJ10)),"")</f>
        <v>kl</v>
      </c>
      <c r="BL10" s="248" t="str">
        <f>IFERROR(VLOOKUP(BK10,$BN$10:$BP$18,3,),"")</f>
        <v>l</v>
      </c>
      <c r="BM10" s="214"/>
      <c r="BN10" s="247" t="s">
        <v>364</v>
      </c>
      <c r="BO10" s="249">
        <v>1</v>
      </c>
      <c r="BP10" s="250" t="s">
        <v>365</v>
      </c>
      <c r="BQ10" s="191"/>
      <c r="BR10" s="225" t="s">
        <v>366</v>
      </c>
      <c r="BS10" s="228" t="s">
        <v>367</v>
      </c>
      <c r="BT10" s="209"/>
    </row>
    <row r="11" spans="2:72" ht="42.95" customHeight="1" thickBot="1">
      <c r="B11" s="2567"/>
      <c r="C11" s="2742"/>
      <c r="D11" s="2743"/>
      <c r="E11" s="2743"/>
      <c r="F11" s="2744"/>
      <c r="G11" s="2745"/>
      <c r="H11" s="2745"/>
      <c r="I11" s="2745"/>
      <c r="J11" s="2746"/>
      <c r="K11" s="2747"/>
      <c r="L11" s="2748"/>
      <c r="M11" s="191"/>
      <c r="N11" s="2750"/>
      <c r="O11" s="991"/>
      <c r="P11" s="417"/>
      <c r="Q11" s="418"/>
      <c r="R11" s="406" t="str">
        <f t="shared" ref="R11:R74" si="7">IF(AE11="○",AG11,IF(AE11="×","単位不一致",""))</f>
        <v/>
      </c>
      <c r="S11" s="2752"/>
      <c r="T11" s="991"/>
      <c r="U11" s="417"/>
      <c r="V11" s="418"/>
      <c r="W11" s="407" t="str">
        <f t="shared" ref="W11:W74" si="8">IF(AF11="○",AH11,IF(AF11="×","単位不一致",""))</f>
        <v/>
      </c>
      <c r="X11" s="2755"/>
      <c r="Y11" s="251"/>
      <c r="Z11" s="425"/>
      <c r="AA11" s="426"/>
      <c r="AB11" s="191"/>
      <c r="AC11" s="230" t="str">
        <f t="shared" si="0"/>
        <v/>
      </c>
      <c r="AD11" s="230" t="str">
        <f t="shared" si="1"/>
        <v/>
      </c>
      <c r="AE11" s="231" t="str">
        <f t="shared" ref="AE11:AE74" si="9">IFERROR(IF(AND(Q11&lt;&gt;"",OR(VLOOKUP($O11,$BH$10:$BL$42,4,)=$Q11,VLOOKUP($O11,$BH$10:$BL$42,5,)=$Q11)),"○","×"),"")</f>
        <v/>
      </c>
      <c r="AF11" s="231" t="str">
        <f t="shared" ref="AF11:AF74" si="10">IFERROR(IF(AND(V11&lt;&gt;"",OR(VLOOKUP($T11,$BH$10:$BL$42,4,)=$V11,VLOOKUP($T11,$BH$10:$BL$42,5,)=$V11)),"○","×"),"")</f>
        <v/>
      </c>
      <c r="AG11" s="231">
        <f>IF(AE11="○",P11*IF(D10="低炭素電気へ切替",Z11,VLOOKUP(O11,$BH$10:$BI$42,2,))*IFERROR(VLOOKUP(Q11,$BN$10:$BO$18,2,),1),0)</f>
        <v>0</v>
      </c>
      <c r="AH11" s="231">
        <f>IF(AF11="○",U11*IF(D10="低炭素電気へ切替",AA11,VLOOKUP(T11,$BH$10:$BI$42,2,))*VLOOKUP(V11,$BN$10:$BO$18,2,),0)</f>
        <v>0</v>
      </c>
      <c r="AI11" s="191"/>
      <c r="AJ11" s="252">
        <v>2</v>
      </c>
      <c r="AK11" s="2758"/>
      <c r="AL11" s="253" t="s">
        <v>197</v>
      </c>
      <c r="AM11" s="254"/>
      <c r="AN11" s="255">
        <v>35.299999999999997</v>
      </c>
      <c r="AO11" s="256" t="s">
        <v>195</v>
      </c>
      <c r="AP11" s="257">
        <v>1.84E-2</v>
      </c>
      <c r="AQ11" s="256" t="s">
        <v>196</v>
      </c>
      <c r="AR11" s="258">
        <f t="shared" si="2"/>
        <v>2.3815733333333333</v>
      </c>
      <c r="AS11" s="259" t="s">
        <v>363</v>
      </c>
      <c r="AT11" s="214"/>
      <c r="AU11" s="240"/>
      <c r="AV11" s="214"/>
      <c r="AW11" s="214"/>
      <c r="AX11" s="214"/>
      <c r="AY11" s="214"/>
      <c r="AZ11" s="214"/>
      <c r="BA11" s="214"/>
      <c r="BB11" s="214"/>
      <c r="BC11" s="214"/>
      <c r="BD11" s="214"/>
      <c r="BE11" s="260">
        <f t="shared" ref="BE11:BE27" si="11">BE10+1</f>
        <v>2</v>
      </c>
      <c r="BF11" s="261" t="str">
        <f t="shared" si="3"/>
        <v>原油のうちコンデンセート(NGL)</v>
      </c>
      <c r="BG11" s="259">
        <f t="shared" si="4"/>
        <v>0</v>
      </c>
      <c r="BH11" s="262" t="str">
        <f t="shared" ref="BH11:BH42" si="12">IF(BG11&lt;&gt;0,BG11,IF(BF11&lt;&gt;0,BF11,""))</f>
        <v>原油のうちコンデンセート(NGL)</v>
      </c>
      <c r="BI11" s="263">
        <f t="shared" si="5"/>
        <v>2.3815733333333333</v>
      </c>
      <c r="BJ11" s="264" t="str">
        <f t="shared" si="6"/>
        <v>tCO2/kl</v>
      </c>
      <c r="BK11" s="265" t="str">
        <f t="shared" ref="BK11:BK42" si="13">IFERROR(RIGHT(BJ11,LEN(BJ11)-FIND("/",BJ11)),"")</f>
        <v>kl</v>
      </c>
      <c r="BL11" s="266" t="str">
        <f>IFERROR(VLOOKUP(BK11,$BN$10:$BP$18,3,),"")</f>
        <v>l</v>
      </c>
      <c r="BM11" s="214"/>
      <c r="BN11" s="265" t="s">
        <v>365</v>
      </c>
      <c r="BO11" s="267">
        <v>1E-3</v>
      </c>
      <c r="BP11" s="268" t="s">
        <v>364</v>
      </c>
      <c r="BQ11" s="191"/>
      <c r="BR11" s="225" t="s">
        <v>368</v>
      </c>
      <c r="BS11" s="228" t="s">
        <v>369</v>
      </c>
      <c r="BT11" s="209"/>
    </row>
    <row r="12" spans="2:72" ht="42.95" customHeight="1" thickBot="1">
      <c r="B12" s="2567"/>
      <c r="C12" s="2742"/>
      <c r="D12" s="2743"/>
      <c r="E12" s="2743"/>
      <c r="F12" s="2744"/>
      <c r="G12" s="2745"/>
      <c r="H12" s="2745"/>
      <c r="I12" s="2745"/>
      <c r="J12" s="2746"/>
      <c r="K12" s="2747"/>
      <c r="L12" s="2748"/>
      <c r="M12" s="191"/>
      <c r="N12" s="2751"/>
      <c r="O12" s="991"/>
      <c r="P12" s="417"/>
      <c r="Q12" s="418"/>
      <c r="R12" s="406" t="str">
        <f t="shared" si="7"/>
        <v/>
      </c>
      <c r="S12" s="2753"/>
      <c r="T12" s="991"/>
      <c r="U12" s="417"/>
      <c r="V12" s="418"/>
      <c r="W12" s="407" t="str">
        <f t="shared" si="8"/>
        <v/>
      </c>
      <c r="X12" s="2756"/>
      <c r="Y12" s="191"/>
      <c r="Z12" s="427"/>
      <c r="AA12" s="428"/>
      <c r="AB12" s="191"/>
      <c r="AC12" s="230" t="str">
        <f t="shared" si="0"/>
        <v/>
      </c>
      <c r="AD12" s="230" t="str">
        <f t="shared" si="1"/>
        <v/>
      </c>
      <c r="AE12" s="231" t="str">
        <f t="shared" si="9"/>
        <v/>
      </c>
      <c r="AF12" s="231" t="str">
        <f t="shared" si="10"/>
        <v/>
      </c>
      <c r="AG12" s="231">
        <f>IF(AE12="○",P12*IF(D10="低炭素電気へ切替",Z12,VLOOKUP(O12,$BH$10:$BI$42,2,))*IFERROR(VLOOKUP(Q12,$BN$10:$BO$18,2,),1),0)</f>
        <v>0</v>
      </c>
      <c r="AH12" s="231">
        <f>IF(AF12="○",U12*IF(D10="低炭素電気へ切替",AA12,VLOOKUP(T12,$BH$10:$BI$42,2,))*VLOOKUP(V12,$BN$10:$BO$18,2,),0)</f>
        <v>0</v>
      </c>
      <c r="AI12" s="191"/>
      <c r="AJ12" s="252">
        <v>3</v>
      </c>
      <c r="AK12" s="2758"/>
      <c r="AL12" s="253" t="s">
        <v>370</v>
      </c>
      <c r="AM12" s="254"/>
      <c r="AN12" s="255">
        <v>34.6</v>
      </c>
      <c r="AO12" s="256" t="s">
        <v>195</v>
      </c>
      <c r="AP12" s="257">
        <v>1.83E-2</v>
      </c>
      <c r="AQ12" s="256" t="s">
        <v>196</v>
      </c>
      <c r="AR12" s="258">
        <f t="shared" si="2"/>
        <v>2.3216600000000001</v>
      </c>
      <c r="AS12" s="259" t="s">
        <v>363</v>
      </c>
      <c r="AT12" s="214"/>
      <c r="AU12" s="240"/>
      <c r="AV12" s="214"/>
      <c r="AW12" s="214"/>
      <c r="AX12" s="214"/>
      <c r="AY12" s="214"/>
      <c r="AZ12" s="214"/>
      <c r="BA12" s="214"/>
      <c r="BB12" s="214"/>
      <c r="BC12" s="214"/>
      <c r="BD12" s="214"/>
      <c r="BE12" s="260">
        <f t="shared" si="11"/>
        <v>3</v>
      </c>
      <c r="BF12" s="261" t="str">
        <f t="shared" si="3"/>
        <v>揮発油（ガソリン）</v>
      </c>
      <c r="BG12" s="259">
        <f t="shared" si="4"/>
        <v>0</v>
      </c>
      <c r="BH12" s="262" t="str">
        <f t="shared" si="12"/>
        <v>揮発油（ガソリン）</v>
      </c>
      <c r="BI12" s="263">
        <f t="shared" si="5"/>
        <v>2.3216600000000001</v>
      </c>
      <c r="BJ12" s="264" t="str">
        <f t="shared" si="6"/>
        <v>tCO2/kl</v>
      </c>
      <c r="BK12" s="265" t="str">
        <f t="shared" si="13"/>
        <v>kl</v>
      </c>
      <c r="BL12" s="266" t="str">
        <f t="shared" ref="BL12:BL39" si="14">IFERROR(VLOOKUP(BK12,$BN$10:$BP$18,3,),"")</f>
        <v>l</v>
      </c>
      <c r="BM12" s="214"/>
      <c r="BN12" s="265" t="s">
        <v>371</v>
      </c>
      <c r="BO12" s="267">
        <v>1</v>
      </c>
      <c r="BP12" s="268" t="s">
        <v>372</v>
      </c>
      <c r="BQ12" s="191"/>
      <c r="BR12" s="225" t="s">
        <v>460</v>
      </c>
      <c r="BS12" s="269" t="s">
        <v>374</v>
      </c>
      <c r="BT12" s="209"/>
    </row>
    <row r="13" spans="2:72" ht="42.95" customHeight="1" thickBot="1">
      <c r="B13" s="2567">
        <v>2</v>
      </c>
      <c r="C13" s="2742"/>
      <c r="D13" s="2743"/>
      <c r="E13" s="2743"/>
      <c r="F13" s="2744"/>
      <c r="G13" s="2745"/>
      <c r="H13" s="2745"/>
      <c r="I13" s="2745"/>
      <c r="J13" s="2746"/>
      <c r="K13" s="2747" t="str">
        <f>X13</f>
        <v/>
      </c>
      <c r="L13" s="2748"/>
      <c r="M13" s="191"/>
      <c r="N13" s="2749"/>
      <c r="O13" s="991"/>
      <c r="P13" s="417"/>
      <c r="Q13" s="418"/>
      <c r="R13" s="406" t="str">
        <f t="shared" si="7"/>
        <v/>
      </c>
      <c r="S13" s="2760"/>
      <c r="T13" s="991"/>
      <c r="U13" s="417"/>
      <c r="V13" s="418"/>
      <c r="W13" s="407" t="str">
        <f t="shared" si="8"/>
        <v/>
      </c>
      <c r="X13" s="2754" t="str">
        <f>IF(AND(AE13&lt;&gt;"×",AF13&lt;&gt;"×",OR(AE13="○",AF13="○")),AG13-AH13+AG14-AH14+AG15-AH15,"")</f>
        <v/>
      </c>
      <c r="Y13" s="191"/>
      <c r="Z13" s="423"/>
      <c r="AA13" s="424"/>
      <c r="AB13" s="191"/>
      <c r="AC13" s="230" t="str">
        <f t="shared" si="0"/>
        <v/>
      </c>
      <c r="AD13" s="230" t="str">
        <f t="shared" si="1"/>
        <v/>
      </c>
      <c r="AE13" s="231" t="str">
        <f t="shared" si="9"/>
        <v/>
      </c>
      <c r="AF13" s="231" t="str">
        <f t="shared" si="10"/>
        <v/>
      </c>
      <c r="AG13" s="231">
        <f t="shared" ref="AG13" si="15">IF(AE13="○",P13*IF(D13="低炭素電気へ切替",Z13,VLOOKUP(O13,$BH$10:$BI$42,2,))*IFERROR(VLOOKUP(Q13,$BN$10:$BO$18,2,),1),0)</f>
        <v>0</v>
      </c>
      <c r="AH13" s="231">
        <f t="shared" ref="AH13" si="16">IF(AF13="○",U13*IF(D13="低炭素電気へ切替",AA13,VLOOKUP(T13,$BH$10:$BI$42,2,))*VLOOKUP(V13,$BN$10:$BO$18,2,),0)</f>
        <v>0</v>
      </c>
      <c r="AI13" s="191"/>
      <c r="AJ13" s="252">
        <v>4</v>
      </c>
      <c r="AK13" s="2758"/>
      <c r="AL13" s="253" t="s">
        <v>198</v>
      </c>
      <c r="AM13" s="254"/>
      <c r="AN13" s="255">
        <v>33.6</v>
      </c>
      <c r="AO13" s="256" t="s">
        <v>195</v>
      </c>
      <c r="AP13" s="257">
        <v>1.8200000000000001E-2</v>
      </c>
      <c r="AQ13" s="256" t="s">
        <v>196</v>
      </c>
      <c r="AR13" s="258">
        <f t="shared" si="2"/>
        <v>2.2422400000000002</v>
      </c>
      <c r="AS13" s="259" t="s">
        <v>363</v>
      </c>
      <c r="AT13" s="214"/>
      <c r="AU13" s="240"/>
      <c r="AV13" s="214"/>
      <c r="AW13" s="214"/>
      <c r="AX13" s="214"/>
      <c r="AY13" s="214"/>
      <c r="AZ13" s="214"/>
      <c r="BA13" s="214"/>
      <c r="BB13" s="214"/>
      <c r="BC13" s="214"/>
      <c r="BD13" s="214"/>
      <c r="BE13" s="260">
        <f t="shared" si="11"/>
        <v>4</v>
      </c>
      <c r="BF13" s="261" t="str">
        <f t="shared" si="3"/>
        <v>ナフサ</v>
      </c>
      <c r="BG13" s="259">
        <f t="shared" si="4"/>
        <v>0</v>
      </c>
      <c r="BH13" s="262" t="str">
        <f t="shared" si="12"/>
        <v>ナフサ</v>
      </c>
      <c r="BI13" s="263">
        <f t="shared" si="5"/>
        <v>2.2422400000000002</v>
      </c>
      <c r="BJ13" s="264" t="str">
        <f t="shared" si="6"/>
        <v>tCO2/kl</v>
      </c>
      <c r="BK13" s="265" t="str">
        <f t="shared" si="13"/>
        <v>kl</v>
      </c>
      <c r="BL13" s="266" t="str">
        <f t="shared" si="14"/>
        <v>l</v>
      </c>
      <c r="BM13" s="214"/>
      <c r="BN13" s="265" t="s">
        <v>372</v>
      </c>
      <c r="BO13" s="267">
        <v>1E-3</v>
      </c>
      <c r="BP13" s="268" t="s">
        <v>371</v>
      </c>
      <c r="BQ13" s="191"/>
      <c r="BR13" s="225" t="s">
        <v>373</v>
      </c>
      <c r="BS13" s="270" t="s">
        <v>375</v>
      </c>
      <c r="BT13" s="271"/>
    </row>
    <row r="14" spans="2:72" ht="42.95" customHeight="1" thickBot="1">
      <c r="B14" s="2567"/>
      <c r="C14" s="2742"/>
      <c r="D14" s="2743"/>
      <c r="E14" s="2743"/>
      <c r="F14" s="2744"/>
      <c r="G14" s="2745"/>
      <c r="H14" s="2745"/>
      <c r="I14" s="2745"/>
      <c r="J14" s="2746"/>
      <c r="K14" s="2747"/>
      <c r="L14" s="2748"/>
      <c r="M14" s="191"/>
      <c r="N14" s="2750"/>
      <c r="O14" s="991"/>
      <c r="P14" s="417"/>
      <c r="Q14" s="418"/>
      <c r="R14" s="406" t="str">
        <f t="shared" si="7"/>
        <v/>
      </c>
      <c r="S14" s="2761"/>
      <c r="T14" s="991"/>
      <c r="U14" s="417"/>
      <c r="V14" s="418"/>
      <c r="W14" s="407" t="str">
        <f t="shared" si="8"/>
        <v/>
      </c>
      <c r="X14" s="2755"/>
      <c r="Y14" s="191"/>
      <c r="Z14" s="425"/>
      <c r="AA14" s="426"/>
      <c r="AB14" s="191"/>
      <c r="AC14" s="230" t="str">
        <f t="shared" si="0"/>
        <v/>
      </c>
      <c r="AD14" s="230" t="str">
        <f t="shared" si="1"/>
        <v/>
      </c>
      <c r="AE14" s="231" t="str">
        <f t="shared" si="9"/>
        <v/>
      </c>
      <c r="AF14" s="231" t="str">
        <f t="shared" si="10"/>
        <v/>
      </c>
      <c r="AG14" s="231">
        <f>IF(AE14="○",P14*IF(D13="低炭素電気へ切替",Z14,VLOOKUP(O14,$BH$10:$BI$42,2,))*IFERROR(VLOOKUP(Q14,$BN$10:$BO$18,2,),1),0)</f>
        <v>0</v>
      </c>
      <c r="AH14" s="231">
        <f t="shared" ref="AH14" si="17">IF(AF14="○",U14*IF(D13="低炭素電気へ切替",AA14,VLOOKUP(T14,$BH$10:$BI$42,2,))*VLOOKUP(V14,$BN$10:$BO$18,2,),0)</f>
        <v>0</v>
      </c>
      <c r="AI14" s="191"/>
      <c r="AJ14" s="252">
        <v>5</v>
      </c>
      <c r="AK14" s="2758"/>
      <c r="AL14" s="253" t="s">
        <v>199</v>
      </c>
      <c r="AM14" s="254"/>
      <c r="AN14" s="255">
        <v>36.700000000000003</v>
      </c>
      <c r="AO14" s="256" t="s">
        <v>195</v>
      </c>
      <c r="AP14" s="257">
        <v>1.8499999999999999E-2</v>
      </c>
      <c r="AQ14" s="256" t="s">
        <v>196</v>
      </c>
      <c r="AR14" s="258">
        <f t="shared" si="2"/>
        <v>2.4894833333333337</v>
      </c>
      <c r="AS14" s="259" t="s">
        <v>363</v>
      </c>
      <c r="AT14" s="214"/>
      <c r="AU14" s="240"/>
      <c r="AV14" s="214"/>
      <c r="AW14" s="214"/>
      <c r="AX14" s="214"/>
      <c r="AY14" s="214"/>
      <c r="AZ14" s="214"/>
      <c r="BA14" s="214"/>
      <c r="BB14" s="214"/>
      <c r="BC14" s="214"/>
      <c r="BD14" s="214"/>
      <c r="BE14" s="260">
        <f t="shared" si="11"/>
        <v>5</v>
      </c>
      <c r="BF14" s="261" t="str">
        <f t="shared" si="3"/>
        <v>灯油</v>
      </c>
      <c r="BG14" s="259">
        <f t="shared" si="4"/>
        <v>0</v>
      </c>
      <c r="BH14" s="262" t="str">
        <f t="shared" si="12"/>
        <v>灯油</v>
      </c>
      <c r="BI14" s="263">
        <f t="shared" si="5"/>
        <v>2.4894833333333337</v>
      </c>
      <c r="BJ14" s="264" t="str">
        <f t="shared" si="6"/>
        <v>tCO2/kl</v>
      </c>
      <c r="BK14" s="265" t="str">
        <f t="shared" si="13"/>
        <v>kl</v>
      </c>
      <c r="BL14" s="266" t="str">
        <f t="shared" si="14"/>
        <v>l</v>
      </c>
      <c r="BM14" s="214"/>
      <c r="BN14" s="265" t="s">
        <v>376</v>
      </c>
      <c r="BO14" s="267">
        <v>1</v>
      </c>
      <c r="BP14" s="268" t="s">
        <v>377</v>
      </c>
      <c r="BQ14" s="191"/>
      <c r="BR14" s="191"/>
      <c r="BS14" s="270" t="s">
        <v>378</v>
      </c>
      <c r="BT14" s="271"/>
    </row>
    <row r="15" spans="2:72" ht="42.95" customHeight="1" thickBot="1">
      <c r="B15" s="2567"/>
      <c r="C15" s="2742"/>
      <c r="D15" s="2743"/>
      <c r="E15" s="2743"/>
      <c r="F15" s="2744"/>
      <c r="G15" s="2745"/>
      <c r="H15" s="2745"/>
      <c r="I15" s="2745"/>
      <c r="J15" s="2746"/>
      <c r="K15" s="2747"/>
      <c r="L15" s="2748"/>
      <c r="M15" s="191"/>
      <c r="N15" s="2750"/>
      <c r="O15" s="1362"/>
      <c r="P15" s="419"/>
      <c r="Q15" s="420"/>
      <c r="R15" s="411" t="str">
        <f t="shared" si="7"/>
        <v/>
      </c>
      <c r="S15" s="2761"/>
      <c r="T15" s="1362"/>
      <c r="U15" s="419"/>
      <c r="V15" s="420"/>
      <c r="W15" s="412" t="str">
        <f t="shared" si="8"/>
        <v/>
      </c>
      <c r="X15" s="2755"/>
      <c r="Y15" s="191"/>
      <c r="Z15" s="427"/>
      <c r="AA15" s="428"/>
      <c r="AB15" s="191"/>
      <c r="AC15" s="230" t="str">
        <f t="shared" si="0"/>
        <v/>
      </c>
      <c r="AD15" s="230" t="str">
        <f t="shared" si="1"/>
        <v/>
      </c>
      <c r="AE15" s="231" t="str">
        <f t="shared" si="9"/>
        <v/>
      </c>
      <c r="AF15" s="231" t="str">
        <f t="shared" si="10"/>
        <v/>
      </c>
      <c r="AG15" s="231">
        <f t="shared" ref="AG15" si="18">IF(AE15="○",P15*IF(D13="低炭素電気へ切替",Z15,VLOOKUP(O15,$BH$10:$BI$42,2,))*IFERROR(VLOOKUP(Q15,$BN$10:$BO$18,2,),1),0)</f>
        <v>0</v>
      </c>
      <c r="AH15" s="231">
        <f>IF(AF15="○",U15*IF(D13="低炭素電気へ切替",AA15,VLOOKUP(T15,$BH$10:$BI$42,2,))*VLOOKUP(V15,$BN$10:$BO$18,2,),0)</f>
        <v>0</v>
      </c>
      <c r="AI15" s="191"/>
      <c r="AJ15" s="252">
        <v>6</v>
      </c>
      <c r="AK15" s="2758"/>
      <c r="AL15" s="253" t="s">
        <v>200</v>
      </c>
      <c r="AM15" s="254"/>
      <c r="AN15" s="255">
        <v>37.700000000000003</v>
      </c>
      <c r="AO15" s="256" t="s">
        <v>195</v>
      </c>
      <c r="AP15" s="257">
        <v>1.8700000000000001E-2</v>
      </c>
      <c r="AQ15" s="256" t="s">
        <v>196</v>
      </c>
      <c r="AR15" s="258">
        <f t="shared" si="2"/>
        <v>2.5849633333333339</v>
      </c>
      <c r="AS15" s="259" t="s">
        <v>363</v>
      </c>
      <c r="AT15" s="214"/>
      <c r="AU15" s="240"/>
      <c r="AV15" s="214"/>
      <c r="AW15" s="214"/>
      <c r="AX15" s="214"/>
      <c r="AY15" s="214"/>
      <c r="AZ15" s="214"/>
      <c r="BA15" s="214"/>
      <c r="BB15" s="214"/>
      <c r="BC15" s="214"/>
      <c r="BD15" s="214"/>
      <c r="BE15" s="260">
        <f t="shared" si="11"/>
        <v>6</v>
      </c>
      <c r="BF15" s="261" t="str">
        <f t="shared" si="3"/>
        <v>軽油</v>
      </c>
      <c r="BG15" s="259">
        <f t="shared" si="4"/>
        <v>0</v>
      </c>
      <c r="BH15" s="262" t="str">
        <f t="shared" si="12"/>
        <v>軽油</v>
      </c>
      <c r="BI15" s="263">
        <f t="shared" si="5"/>
        <v>2.5849633333333339</v>
      </c>
      <c r="BJ15" s="264" t="str">
        <f t="shared" si="6"/>
        <v>tCO2/kl</v>
      </c>
      <c r="BK15" s="265" t="str">
        <f t="shared" si="13"/>
        <v>kl</v>
      </c>
      <c r="BL15" s="266" t="str">
        <f t="shared" si="14"/>
        <v>l</v>
      </c>
      <c r="BM15" s="214"/>
      <c r="BN15" s="265" t="s">
        <v>377</v>
      </c>
      <c r="BO15" s="267">
        <v>1E-3</v>
      </c>
      <c r="BP15" s="268" t="s">
        <v>376</v>
      </c>
      <c r="BQ15" s="191"/>
      <c r="BR15" s="191"/>
      <c r="BS15" s="270" t="s">
        <v>379</v>
      </c>
      <c r="BT15" s="271"/>
    </row>
    <row r="16" spans="2:72" ht="42.95" customHeight="1" thickBot="1">
      <c r="B16" s="2567">
        <v>3</v>
      </c>
      <c r="C16" s="2742"/>
      <c r="D16" s="2743"/>
      <c r="E16" s="2743"/>
      <c r="F16" s="2744"/>
      <c r="G16" s="2745"/>
      <c r="H16" s="2745"/>
      <c r="I16" s="2745"/>
      <c r="J16" s="2746"/>
      <c r="K16" s="2747" t="str">
        <f>X16</f>
        <v/>
      </c>
      <c r="L16" s="2748"/>
      <c r="M16" s="191"/>
      <c r="N16" s="2749"/>
      <c r="O16" s="991"/>
      <c r="P16" s="417"/>
      <c r="Q16" s="418"/>
      <c r="R16" s="406" t="str">
        <f t="shared" si="7"/>
        <v/>
      </c>
      <c r="S16" s="2760"/>
      <c r="T16" s="991"/>
      <c r="U16" s="417"/>
      <c r="V16" s="418"/>
      <c r="W16" s="407" t="str">
        <f t="shared" si="8"/>
        <v/>
      </c>
      <c r="X16" s="2754" t="str">
        <f>IF(AND(AE16&lt;&gt;"×",AF16&lt;&gt;"×",OR(AE16="○",AF16="○")),AG16-AH16+AG17-AH17+AG18-AH18,"")</f>
        <v/>
      </c>
      <c r="Y16" s="191"/>
      <c r="Z16" s="423"/>
      <c r="AA16" s="424"/>
      <c r="AB16" s="191"/>
      <c r="AC16" s="230" t="str">
        <f t="shared" si="0"/>
        <v/>
      </c>
      <c r="AD16" s="230" t="str">
        <f t="shared" si="1"/>
        <v/>
      </c>
      <c r="AE16" s="231" t="str">
        <f t="shared" si="9"/>
        <v/>
      </c>
      <c r="AF16" s="231" t="str">
        <f t="shared" si="10"/>
        <v/>
      </c>
      <c r="AG16" s="231">
        <f t="shared" ref="AG16" si="19">IF(AE16="○",P16*IF(D16="低炭素電気へ切替",Z16,VLOOKUP(O16,$BH$10:$BI$42,2,))*IFERROR(VLOOKUP(Q16,$BN$10:$BO$18,2,),1),0)</f>
        <v>0</v>
      </c>
      <c r="AH16" s="231">
        <f t="shared" ref="AH16" si="20">IF(AF16="○",U16*IF(D16="低炭素電気へ切替",AA16,VLOOKUP(T16,$BH$10:$BI$42,2,))*VLOOKUP(V16,$BN$10:$BO$18,2,),0)</f>
        <v>0</v>
      </c>
      <c r="AI16" s="191"/>
      <c r="AJ16" s="252">
        <v>7</v>
      </c>
      <c r="AK16" s="2758"/>
      <c r="AL16" s="253" t="s">
        <v>201</v>
      </c>
      <c r="AM16" s="254"/>
      <c r="AN16" s="255">
        <v>39.1</v>
      </c>
      <c r="AO16" s="256" t="s">
        <v>195</v>
      </c>
      <c r="AP16" s="257">
        <v>1.89E-2</v>
      </c>
      <c r="AQ16" s="256" t="s">
        <v>196</v>
      </c>
      <c r="AR16" s="258">
        <f t="shared" si="2"/>
        <v>2.7096300000000002</v>
      </c>
      <c r="AS16" s="259" t="s">
        <v>363</v>
      </c>
      <c r="AT16" s="214"/>
      <c r="AU16" s="240"/>
      <c r="AV16" s="214"/>
      <c r="AW16" s="214"/>
      <c r="AX16" s="214"/>
      <c r="AY16" s="214"/>
      <c r="AZ16" s="214"/>
      <c r="BA16" s="214"/>
      <c r="BB16" s="214"/>
      <c r="BC16" s="214"/>
      <c r="BD16" s="214"/>
      <c r="BE16" s="260">
        <f t="shared" si="11"/>
        <v>7</v>
      </c>
      <c r="BF16" s="261" t="str">
        <f t="shared" si="3"/>
        <v>Ａ重油</v>
      </c>
      <c r="BG16" s="259">
        <f t="shared" si="4"/>
        <v>0</v>
      </c>
      <c r="BH16" s="262" t="str">
        <f t="shared" si="12"/>
        <v>Ａ重油</v>
      </c>
      <c r="BI16" s="263">
        <f t="shared" si="5"/>
        <v>2.7096300000000002</v>
      </c>
      <c r="BJ16" s="264" t="str">
        <f t="shared" si="6"/>
        <v>tCO2/kl</v>
      </c>
      <c r="BK16" s="265" t="str">
        <f t="shared" si="13"/>
        <v>kl</v>
      </c>
      <c r="BL16" s="266" t="str">
        <f t="shared" si="14"/>
        <v>l</v>
      </c>
      <c r="BM16" s="214"/>
      <c r="BN16" s="265" t="s">
        <v>202</v>
      </c>
      <c r="BO16" s="267">
        <v>1</v>
      </c>
      <c r="BP16" s="268" t="s">
        <v>203</v>
      </c>
      <c r="BQ16" s="191"/>
      <c r="BR16" s="191"/>
      <c r="BS16" s="228" t="s">
        <v>380</v>
      </c>
      <c r="BT16" s="209"/>
    </row>
    <row r="17" spans="2:72" ht="42.95" customHeight="1" thickBot="1">
      <c r="B17" s="2567"/>
      <c r="C17" s="2742"/>
      <c r="D17" s="2743"/>
      <c r="E17" s="2743"/>
      <c r="F17" s="2744"/>
      <c r="G17" s="2745"/>
      <c r="H17" s="2745"/>
      <c r="I17" s="2745"/>
      <c r="J17" s="2746"/>
      <c r="K17" s="2747"/>
      <c r="L17" s="2748"/>
      <c r="M17" s="191"/>
      <c r="N17" s="2750"/>
      <c r="O17" s="991"/>
      <c r="P17" s="417"/>
      <c r="Q17" s="418"/>
      <c r="R17" s="406" t="str">
        <f t="shared" si="7"/>
        <v/>
      </c>
      <c r="S17" s="2762"/>
      <c r="T17" s="991"/>
      <c r="U17" s="417"/>
      <c r="V17" s="418"/>
      <c r="W17" s="407" t="str">
        <f t="shared" si="8"/>
        <v/>
      </c>
      <c r="X17" s="2755"/>
      <c r="Y17" s="191"/>
      <c r="Z17" s="425"/>
      <c r="AA17" s="426"/>
      <c r="AB17" s="191"/>
      <c r="AC17" s="230" t="str">
        <f t="shared" si="0"/>
        <v/>
      </c>
      <c r="AD17" s="230" t="str">
        <f t="shared" si="1"/>
        <v/>
      </c>
      <c r="AE17" s="231" t="str">
        <f t="shared" si="9"/>
        <v/>
      </c>
      <c r="AF17" s="231" t="str">
        <f t="shared" si="10"/>
        <v/>
      </c>
      <c r="AG17" s="231">
        <f t="shared" ref="AG17" si="21">IF(AE17="○",P17*IF(D16="低炭素電気へ切替",Z17,VLOOKUP(O17,$BH$10:$BI$42,2,))*IFERROR(VLOOKUP(Q17,$BN$10:$BO$18,2,),1),0)</f>
        <v>0</v>
      </c>
      <c r="AH17" s="231">
        <f t="shared" ref="AH17" si="22">IF(AF17="○",U17*IF(D16="低炭素電気へ切替",AA17,VLOOKUP(T17,$BH$10:$BI$42,2,))*VLOOKUP(V17,$BN$10:$BO$18,2,),0)</f>
        <v>0</v>
      </c>
      <c r="AI17" s="191"/>
      <c r="AJ17" s="252">
        <v>8</v>
      </c>
      <c r="AK17" s="2758"/>
      <c r="AL17" s="253" t="s">
        <v>204</v>
      </c>
      <c r="AM17" s="254"/>
      <c r="AN17" s="255">
        <v>41.9</v>
      </c>
      <c r="AO17" s="256" t="s">
        <v>195</v>
      </c>
      <c r="AP17" s="257">
        <v>1.95E-2</v>
      </c>
      <c r="AQ17" s="256" t="s">
        <v>196</v>
      </c>
      <c r="AR17" s="258">
        <f t="shared" si="2"/>
        <v>2.9958499999999995</v>
      </c>
      <c r="AS17" s="259" t="s">
        <v>363</v>
      </c>
      <c r="AT17" s="214"/>
      <c r="AU17" s="240"/>
      <c r="AV17" s="214"/>
      <c r="AW17" s="214"/>
      <c r="AX17" s="214"/>
      <c r="AY17" s="214"/>
      <c r="AZ17" s="214"/>
      <c r="BA17" s="214"/>
      <c r="BB17" s="214"/>
      <c r="BC17" s="214"/>
      <c r="BD17" s="214"/>
      <c r="BE17" s="260">
        <f t="shared" si="11"/>
        <v>8</v>
      </c>
      <c r="BF17" s="261" t="str">
        <f t="shared" si="3"/>
        <v>Ｂ・Ｃ重油</v>
      </c>
      <c r="BG17" s="259">
        <f t="shared" si="4"/>
        <v>0</v>
      </c>
      <c r="BH17" s="262" t="str">
        <f t="shared" si="12"/>
        <v>Ｂ・Ｃ重油</v>
      </c>
      <c r="BI17" s="263">
        <f t="shared" si="5"/>
        <v>2.9958499999999995</v>
      </c>
      <c r="BJ17" s="264" t="str">
        <f t="shared" si="6"/>
        <v>tCO2/kl</v>
      </c>
      <c r="BK17" s="265" t="str">
        <f t="shared" si="13"/>
        <v>kl</v>
      </c>
      <c r="BL17" s="266" t="str">
        <f t="shared" si="14"/>
        <v>l</v>
      </c>
      <c r="BM17" s="214"/>
      <c r="BN17" s="265" t="s">
        <v>381</v>
      </c>
      <c r="BO17" s="267">
        <v>1E-3</v>
      </c>
      <c r="BP17" s="268" t="s">
        <v>202</v>
      </c>
      <c r="BQ17" s="191"/>
      <c r="BR17" s="191"/>
      <c r="BS17" s="228" t="s">
        <v>382</v>
      </c>
      <c r="BT17" s="209"/>
    </row>
    <row r="18" spans="2:72" ht="42.95" customHeight="1" thickBot="1">
      <c r="B18" s="2567"/>
      <c r="C18" s="2742"/>
      <c r="D18" s="2743"/>
      <c r="E18" s="2743"/>
      <c r="F18" s="2744"/>
      <c r="G18" s="2745"/>
      <c r="H18" s="2745"/>
      <c r="I18" s="2745"/>
      <c r="J18" s="2746"/>
      <c r="K18" s="2747"/>
      <c r="L18" s="2748"/>
      <c r="M18" s="272"/>
      <c r="N18" s="2751"/>
      <c r="O18" s="991"/>
      <c r="P18" s="417"/>
      <c r="Q18" s="418"/>
      <c r="R18" s="406" t="str">
        <f t="shared" si="7"/>
        <v/>
      </c>
      <c r="S18" s="2763"/>
      <c r="T18" s="991"/>
      <c r="U18" s="417"/>
      <c r="V18" s="418"/>
      <c r="W18" s="407" t="str">
        <f t="shared" si="8"/>
        <v/>
      </c>
      <c r="X18" s="2756"/>
      <c r="Y18" s="191"/>
      <c r="Z18" s="427"/>
      <c r="AA18" s="428"/>
      <c r="AB18" s="191"/>
      <c r="AC18" s="230" t="str">
        <f t="shared" si="0"/>
        <v/>
      </c>
      <c r="AD18" s="230" t="str">
        <f t="shared" si="1"/>
        <v/>
      </c>
      <c r="AE18" s="231" t="str">
        <f t="shared" si="9"/>
        <v/>
      </c>
      <c r="AF18" s="231" t="str">
        <f t="shared" si="10"/>
        <v/>
      </c>
      <c r="AG18" s="231">
        <f t="shared" ref="AG18" si="23">IF(AE18="○",P18*IF(D16="低炭素電気へ切替",Z18,VLOOKUP(O18,$BH$10:$BI$42,2,))*IFERROR(VLOOKUP(Q18,$BN$10:$BO$18,2,),1),0)</f>
        <v>0</v>
      </c>
      <c r="AH18" s="231">
        <f t="shared" ref="AH18" si="24">IF(AF18="○",U18*IF(D16="低炭素電気へ切替",AA18,VLOOKUP(T18,$BH$10:$BI$42,2,))*VLOOKUP(V18,$BN$10:$BO$18,2,),0)</f>
        <v>0</v>
      </c>
      <c r="AI18" s="191"/>
      <c r="AJ18" s="252">
        <v>9</v>
      </c>
      <c r="AK18" s="2758"/>
      <c r="AL18" s="253" t="s">
        <v>205</v>
      </c>
      <c r="AM18" s="254"/>
      <c r="AN18" s="255">
        <v>40.9</v>
      </c>
      <c r="AO18" s="256" t="s">
        <v>206</v>
      </c>
      <c r="AP18" s="257">
        <v>2.0799999999999999E-2</v>
      </c>
      <c r="AQ18" s="256" t="s">
        <v>196</v>
      </c>
      <c r="AR18" s="258">
        <f t="shared" si="2"/>
        <v>3.1193066666666667</v>
      </c>
      <c r="AS18" s="259" t="s">
        <v>383</v>
      </c>
      <c r="AT18" s="214"/>
      <c r="AU18" s="240"/>
      <c r="AV18" s="214"/>
      <c r="AW18" s="214"/>
      <c r="AX18" s="214"/>
      <c r="AY18" s="214"/>
      <c r="AZ18" s="214"/>
      <c r="BA18" s="214"/>
      <c r="BB18" s="214"/>
      <c r="BC18" s="214"/>
      <c r="BD18" s="214"/>
      <c r="BE18" s="260">
        <f t="shared" si="11"/>
        <v>9</v>
      </c>
      <c r="BF18" s="261" t="str">
        <f t="shared" si="3"/>
        <v>石油アスファルト</v>
      </c>
      <c r="BG18" s="259">
        <f t="shared" si="4"/>
        <v>0</v>
      </c>
      <c r="BH18" s="262" t="str">
        <f t="shared" si="12"/>
        <v>石油アスファルト</v>
      </c>
      <c r="BI18" s="263">
        <f t="shared" si="5"/>
        <v>3.1193066666666667</v>
      </c>
      <c r="BJ18" s="264" t="str">
        <f t="shared" si="6"/>
        <v>tCO2/t</v>
      </c>
      <c r="BK18" s="265" t="str">
        <f t="shared" si="13"/>
        <v>t</v>
      </c>
      <c r="BL18" s="266" t="str">
        <f t="shared" si="14"/>
        <v>kg</v>
      </c>
      <c r="BM18" s="214"/>
      <c r="BN18" s="273" t="s">
        <v>384</v>
      </c>
      <c r="BO18" s="274">
        <v>1</v>
      </c>
      <c r="BP18" s="275" t="s">
        <v>207</v>
      </c>
      <c r="BQ18" s="191"/>
      <c r="BR18" s="191"/>
      <c r="BS18" s="276" t="s">
        <v>373</v>
      </c>
      <c r="BT18" s="271"/>
    </row>
    <row r="19" spans="2:72" ht="42.95" customHeight="1">
      <c r="B19" s="2567">
        <v>4</v>
      </c>
      <c r="C19" s="2742"/>
      <c r="D19" s="2743"/>
      <c r="E19" s="2743"/>
      <c r="F19" s="2744"/>
      <c r="G19" s="2745"/>
      <c r="H19" s="2745"/>
      <c r="I19" s="2745"/>
      <c r="J19" s="2746"/>
      <c r="K19" s="2747" t="str">
        <f>X19</f>
        <v/>
      </c>
      <c r="L19" s="2748"/>
      <c r="M19" s="277"/>
      <c r="N19" s="2750"/>
      <c r="O19" s="1363"/>
      <c r="P19" s="421"/>
      <c r="Q19" s="422"/>
      <c r="R19" s="413" t="str">
        <f t="shared" si="7"/>
        <v/>
      </c>
      <c r="S19" s="2762"/>
      <c r="T19" s="1363"/>
      <c r="U19" s="421"/>
      <c r="V19" s="422"/>
      <c r="W19" s="414" t="str">
        <f t="shared" si="8"/>
        <v/>
      </c>
      <c r="X19" s="2755" t="str">
        <f>IF(AND(AE19&lt;&gt;"×",AF19&lt;&gt;"×",OR(AE19="○",AF19="○")),AG19-AH19+AG20-AH20+AG21-AH21,"")</f>
        <v/>
      </c>
      <c r="Y19" s="191"/>
      <c r="Z19" s="423"/>
      <c r="AA19" s="424"/>
      <c r="AB19" s="191"/>
      <c r="AC19" s="230" t="str">
        <f t="shared" si="0"/>
        <v/>
      </c>
      <c r="AD19" s="230" t="str">
        <f t="shared" si="1"/>
        <v/>
      </c>
      <c r="AE19" s="231" t="str">
        <f t="shared" si="9"/>
        <v/>
      </c>
      <c r="AF19" s="231" t="str">
        <f t="shared" si="10"/>
        <v/>
      </c>
      <c r="AG19" s="231">
        <f t="shared" ref="AG19" si="25">IF(AE19="○",P19*IF(D19="低炭素電気へ切替",Z19,VLOOKUP(O19,$BH$10:$BI$42,2,))*IFERROR(VLOOKUP(Q19,$BN$10:$BO$18,2,),1),0)</f>
        <v>0</v>
      </c>
      <c r="AH19" s="231">
        <f t="shared" ref="AH19" si="26">IF(AF19="○",U19*IF(D19="低炭素電気へ切替",AA19,VLOOKUP(T19,$BH$10:$BI$42,2,))*VLOOKUP(V19,$BN$10:$BO$18,2,),0)</f>
        <v>0</v>
      </c>
      <c r="AI19" s="191"/>
      <c r="AJ19" s="252">
        <v>10</v>
      </c>
      <c r="AK19" s="2758"/>
      <c r="AL19" s="253" t="s">
        <v>208</v>
      </c>
      <c r="AM19" s="254"/>
      <c r="AN19" s="255">
        <v>29.9</v>
      </c>
      <c r="AO19" s="256" t="s">
        <v>206</v>
      </c>
      <c r="AP19" s="257">
        <v>2.5399999999999999E-2</v>
      </c>
      <c r="AQ19" s="256" t="s">
        <v>196</v>
      </c>
      <c r="AR19" s="258">
        <f t="shared" si="2"/>
        <v>2.7846866666666661</v>
      </c>
      <c r="AS19" s="259" t="s">
        <v>383</v>
      </c>
      <c r="AT19" s="214"/>
      <c r="AU19" s="240"/>
      <c r="AV19" s="214"/>
      <c r="AW19" s="214"/>
      <c r="AX19" s="214"/>
      <c r="AY19" s="214"/>
      <c r="AZ19" s="214"/>
      <c r="BA19" s="214"/>
      <c r="BB19" s="214"/>
      <c r="BC19" s="214"/>
      <c r="BD19" s="214"/>
      <c r="BE19" s="260">
        <f t="shared" si="11"/>
        <v>10</v>
      </c>
      <c r="BF19" s="261" t="str">
        <f t="shared" si="3"/>
        <v>石油コークス</v>
      </c>
      <c r="BG19" s="259">
        <f t="shared" si="4"/>
        <v>0</v>
      </c>
      <c r="BH19" s="262" t="str">
        <f t="shared" si="12"/>
        <v>石油コークス</v>
      </c>
      <c r="BI19" s="263">
        <f t="shared" si="5"/>
        <v>2.7846866666666661</v>
      </c>
      <c r="BJ19" s="264" t="str">
        <f t="shared" si="6"/>
        <v>tCO2/t</v>
      </c>
      <c r="BK19" s="265" t="str">
        <f>IFERROR(RIGHT(BJ19,LEN(BJ19)-FIND("/",BJ19)),"")</f>
        <v>t</v>
      </c>
      <c r="BL19" s="266" t="str">
        <f t="shared" si="14"/>
        <v>kg</v>
      </c>
      <c r="BM19" s="214"/>
      <c r="BN19" s="278"/>
      <c r="BO19" s="214"/>
      <c r="BP19" s="214"/>
      <c r="BQ19" s="191"/>
      <c r="BR19" s="191"/>
      <c r="BS19" s="191"/>
      <c r="BT19" s="191"/>
    </row>
    <row r="20" spans="2:72" ht="42.95" customHeight="1">
      <c r="B20" s="2567"/>
      <c r="C20" s="2742"/>
      <c r="D20" s="2743"/>
      <c r="E20" s="2743"/>
      <c r="F20" s="2744"/>
      <c r="G20" s="2745"/>
      <c r="H20" s="2745"/>
      <c r="I20" s="2745"/>
      <c r="J20" s="2746"/>
      <c r="K20" s="2747"/>
      <c r="L20" s="2748"/>
      <c r="M20" s="277"/>
      <c r="N20" s="2750"/>
      <c r="O20" s="991"/>
      <c r="P20" s="417"/>
      <c r="Q20" s="418"/>
      <c r="R20" s="406" t="str">
        <f t="shared" si="7"/>
        <v/>
      </c>
      <c r="S20" s="2762"/>
      <c r="T20" s="991"/>
      <c r="U20" s="417"/>
      <c r="V20" s="418"/>
      <c r="W20" s="407" t="str">
        <f t="shared" si="8"/>
        <v/>
      </c>
      <c r="X20" s="2755"/>
      <c r="Y20" s="191"/>
      <c r="Z20" s="425"/>
      <c r="AA20" s="426"/>
      <c r="AB20" s="191"/>
      <c r="AC20" s="230" t="str">
        <f t="shared" si="0"/>
        <v/>
      </c>
      <c r="AD20" s="230" t="str">
        <f t="shared" si="1"/>
        <v/>
      </c>
      <c r="AE20" s="231" t="str">
        <f t="shared" si="9"/>
        <v/>
      </c>
      <c r="AF20" s="231" t="str">
        <f t="shared" si="10"/>
        <v/>
      </c>
      <c r="AG20" s="231">
        <f t="shared" ref="AG20" si="27">IF(AE20="○",P20*IF(D19="低炭素電気へ切替",Z20,VLOOKUP(O20,$BH$10:$BI$42,2,))*IFERROR(VLOOKUP(Q20,$BN$10:$BO$18,2,),1),0)</f>
        <v>0</v>
      </c>
      <c r="AH20" s="231">
        <f t="shared" ref="AH20" si="28">IF(AF20="○",U20*IF(D19="低炭素電気へ切替",AA20,VLOOKUP(T20,$BH$10:$BI$42,2,))*VLOOKUP(V20,$BN$10:$BO$18,2,),0)</f>
        <v>0</v>
      </c>
      <c r="AI20" s="191"/>
      <c r="AJ20" s="252">
        <v>11</v>
      </c>
      <c r="AK20" s="2758"/>
      <c r="AL20" s="2764" t="s">
        <v>209</v>
      </c>
      <c r="AM20" s="279" t="s">
        <v>385</v>
      </c>
      <c r="AN20" s="255">
        <v>50.8</v>
      </c>
      <c r="AO20" s="256" t="s">
        <v>206</v>
      </c>
      <c r="AP20" s="257">
        <v>1.61E-2</v>
      </c>
      <c r="AQ20" s="256" t="s">
        <v>196</v>
      </c>
      <c r="AR20" s="258">
        <f t="shared" si="2"/>
        <v>2.9988933333333332</v>
      </c>
      <c r="AS20" s="259" t="s">
        <v>383</v>
      </c>
      <c r="AT20" s="214"/>
      <c r="AU20" s="240"/>
      <c r="AV20" s="280"/>
      <c r="AW20" s="214"/>
      <c r="AX20" s="214"/>
      <c r="AY20" s="214"/>
      <c r="AZ20" s="214"/>
      <c r="BA20" s="214"/>
      <c r="BB20" s="214"/>
      <c r="BC20" s="214"/>
      <c r="BD20" s="214"/>
      <c r="BE20" s="260">
        <f t="shared" si="11"/>
        <v>11</v>
      </c>
      <c r="BF20" s="261" t="str">
        <f t="shared" si="3"/>
        <v>石油ガス</v>
      </c>
      <c r="BG20" s="259" t="str">
        <f t="shared" si="4"/>
        <v>液化石油ガス(ＬＰＧ)</v>
      </c>
      <c r="BH20" s="262" t="str">
        <f t="shared" si="12"/>
        <v>液化石油ガス(ＬＰＧ)</v>
      </c>
      <c r="BI20" s="263">
        <f t="shared" si="5"/>
        <v>2.9988933333333332</v>
      </c>
      <c r="BJ20" s="264" t="str">
        <f t="shared" si="6"/>
        <v>tCO2/t</v>
      </c>
      <c r="BK20" s="265" t="str">
        <f t="shared" si="13"/>
        <v>t</v>
      </c>
      <c r="BL20" s="266" t="str">
        <f>IFERROR(VLOOKUP(BK20,$BN$10:$BP$18,3,),"")</f>
        <v>kg</v>
      </c>
      <c r="BM20" s="214"/>
      <c r="BN20" s="278"/>
      <c r="BO20" s="214"/>
      <c r="BP20" s="214"/>
      <c r="BQ20" s="191"/>
      <c r="BR20" s="191"/>
      <c r="BS20" s="191"/>
      <c r="BT20" s="191"/>
    </row>
    <row r="21" spans="2:72" ht="42.95" customHeight="1" thickBot="1">
      <c r="B21" s="2567"/>
      <c r="C21" s="2742"/>
      <c r="D21" s="2743"/>
      <c r="E21" s="2743"/>
      <c r="F21" s="2744"/>
      <c r="G21" s="2745"/>
      <c r="H21" s="2745"/>
      <c r="I21" s="2745"/>
      <c r="J21" s="2746"/>
      <c r="K21" s="2747"/>
      <c r="L21" s="2748"/>
      <c r="M21" s="277"/>
      <c r="N21" s="2750"/>
      <c r="O21" s="1362"/>
      <c r="P21" s="419"/>
      <c r="Q21" s="420"/>
      <c r="R21" s="411" t="str">
        <f t="shared" si="7"/>
        <v/>
      </c>
      <c r="S21" s="2762"/>
      <c r="T21" s="1362"/>
      <c r="U21" s="419"/>
      <c r="V21" s="420"/>
      <c r="W21" s="412" t="str">
        <f t="shared" si="8"/>
        <v/>
      </c>
      <c r="X21" s="2755"/>
      <c r="Y21" s="191"/>
      <c r="Z21" s="427"/>
      <c r="AA21" s="428"/>
      <c r="AB21" s="191"/>
      <c r="AC21" s="230" t="str">
        <f t="shared" si="0"/>
        <v/>
      </c>
      <c r="AD21" s="230" t="str">
        <f t="shared" si="1"/>
        <v/>
      </c>
      <c r="AE21" s="231" t="str">
        <f t="shared" si="9"/>
        <v/>
      </c>
      <c r="AF21" s="231" t="str">
        <f t="shared" si="10"/>
        <v/>
      </c>
      <c r="AG21" s="231">
        <f t="shared" ref="AG21" si="29">IF(AE21="○",P21*IF(D19="低炭素電気へ切替",Z21,VLOOKUP(O21,$BH$10:$BI$42,2,))*IFERROR(VLOOKUP(Q21,$BN$10:$BO$18,2,),1),0)</f>
        <v>0</v>
      </c>
      <c r="AH21" s="231">
        <f t="shared" ref="AH21" si="30">IF(AF21="○",U21*IF(D19="低炭素電気へ切替",AA21,VLOOKUP(T21,$BH$10:$BI$42,2,))*VLOOKUP(V21,$BN$10:$BO$18,2,),0)</f>
        <v>0</v>
      </c>
      <c r="AI21" s="191"/>
      <c r="AJ21" s="252">
        <v>12</v>
      </c>
      <c r="AK21" s="2758"/>
      <c r="AL21" s="2765"/>
      <c r="AM21" s="279" t="s">
        <v>386</v>
      </c>
      <c r="AN21" s="255">
        <v>44.9</v>
      </c>
      <c r="AO21" s="256" t="s">
        <v>387</v>
      </c>
      <c r="AP21" s="257">
        <v>1.4200000000000001E-2</v>
      </c>
      <c r="AQ21" s="256" t="s">
        <v>196</v>
      </c>
      <c r="AR21" s="258">
        <f t="shared" si="2"/>
        <v>2.3377933333333334</v>
      </c>
      <c r="AS21" s="259" t="s">
        <v>388</v>
      </c>
      <c r="AT21" s="214"/>
      <c r="AU21" s="240"/>
      <c r="AV21" s="280"/>
      <c r="AW21" s="214"/>
      <c r="AX21" s="214"/>
      <c r="AY21" s="214"/>
      <c r="AZ21" s="214"/>
      <c r="BA21" s="214"/>
      <c r="BB21" s="214"/>
      <c r="BC21" s="214"/>
      <c r="BD21" s="214"/>
      <c r="BE21" s="260">
        <f t="shared" si="11"/>
        <v>12</v>
      </c>
      <c r="BF21" s="261">
        <f t="shared" si="3"/>
        <v>0</v>
      </c>
      <c r="BG21" s="259" t="str">
        <f t="shared" si="4"/>
        <v>石油系炭化水素ガス</v>
      </c>
      <c r="BH21" s="262" t="str">
        <f t="shared" si="12"/>
        <v>石油系炭化水素ガス</v>
      </c>
      <c r="BI21" s="263">
        <f t="shared" si="5"/>
        <v>2.3377933333333334</v>
      </c>
      <c r="BJ21" s="264" t="str">
        <f t="shared" si="6"/>
        <v>tCO2/千m3</v>
      </c>
      <c r="BK21" s="265" t="str">
        <f t="shared" si="13"/>
        <v>千m3</v>
      </c>
      <c r="BL21" s="266" t="str">
        <f t="shared" si="14"/>
        <v>m3</v>
      </c>
      <c r="BM21" s="214"/>
      <c r="BN21" s="278"/>
      <c r="BO21" s="214"/>
      <c r="BP21" s="214"/>
      <c r="BQ21" s="191"/>
      <c r="BR21" s="191"/>
      <c r="BS21" s="191"/>
      <c r="BT21" s="191"/>
    </row>
    <row r="22" spans="2:72" ht="42.95" customHeight="1">
      <c r="B22" s="2567">
        <v>5</v>
      </c>
      <c r="C22" s="2742"/>
      <c r="D22" s="2743"/>
      <c r="E22" s="2743"/>
      <c r="F22" s="2744"/>
      <c r="G22" s="2745"/>
      <c r="H22" s="2745"/>
      <c r="I22" s="2745"/>
      <c r="J22" s="2746"/>
      <c r="K22" s="2747" t="str">
        <f>X22</f>
        <v/>
      </c>
      <c r="L22" s="2748"/>
      <c r="M22" s="191"/>
      <c r="N22" s="2749"/>
      <c r="O22" s="991"/>
      <c r="P22" s="417"/>
      <c r="Q22" s="418"/>
      <c r="R22" s="406" t="str">
        <f t="shared" si="7"/>
        <v/>
      </c>
      <c r="S22" s="2760"/>
      <c r="T22" s="991"/>
      <c r="U22" s="417"/>
      <c r="V22" s="418"/>
      <c r="W22" s="407" t="str">
        <f t="shared" si="8"/>
        <v/>
      </c>
      <c r="X22" s="2754" t="str">
        <f>IF(AND(AE22&lt;&gt;"×",AF22&lt;&gt;"×",OR(AE22="○",AF22="○")),AG22-AH22+AG23-AH23+AG24-AH24,"")</f>
        <v/>
      </c>
      <c r="Y22" s="191"/>
      <c r="Z22" s="423"/>
      <c r="AA22" s="424"/>
      <c r="AB22" s="191"/>
      <c r="AC22" s="230" t="str">
        <f t="shared" si="0"/>
        <v/>
      </c>
      <c r="AD22" s="230" t="str">
        <f t="shared" si="1"/>
        <v/>
      </c>
      <c r="AE22" s="231" t="str">
        <f t="shared" si="9"/>
        <v/>
      </c>
      <c r="AF22" s="231" t="str">
        <f t="shared" si="10"/>
        <v/>
      </c>
      <c r="AG22" s="231">
        <f t="shared" ref="AG22" si="31">IF(AE22="○",P22*IF(D22="低炭素電気へ切替",Z22,VLOOKUP(O22,$BH$10:$BI$42,2,))*IFERROR(VLOOKUP(Q22,$BN$10:$BO$18,2,),1),0)</f>
        <v>0</v>
      </c>
      <c r="AH22" s="231">
        <f t="shared" ref="AH22" si="32">IF(AF22="○",U22*IF(D22="低炭素電気へ切替",AA22,VLOOKUP(T22,$BH$10:$BI$42,2,))*VLOOKUP(V22,$BN$10:$BO$18,2,),0)</f>
        <v>0</v>
      </c>
      <c r="AI22" s="191"/>
      <c r="AJ22" s="252">
        <v>13</v>
      </c>
      <c r="AK22" s="2758"/>
      <c r="AL22" s="2764" t="s">
        <v>389</v>
      </c>
      <c r="AM22" s="279" t="s">
        <v>390</v>
      </c>
      <c r="AN22" s="255">
        <v>54.6</v>
      </c>
      <c r="AO22" s="256" t="s">
        <v>206</v>
      </c>
      <c r="AP22" s="257">
        <v>1.35E-2</v>
      </c>
      <c r="AQ22" s="256" t="s">
        <v>196</v>
      </c>
      <c r="AR22" s="258">
        <f t="shared" si="2"/>
        <v>2.7027000000000001</v>
      </c>
      <c r="AS22" s="259" t="s">
        <v>383</v>
      </c>
      <c r="AT22" s="214"/>
      <c r="AU22" s="240"/>
      <c r="AV22" s="280"/>
      <c r="AW22" s="214"/>
      <c r="AX22" s="214"/>
      <c r="AY22" s="214"/>
      <c r="AZ22" s="214"/>
      <c r="BA22" s="214"/>
      <c r="BB22" s="214"/>
      <c r="BC22" s="214"/>
      <c r="BD22" s="214"/>
      <c r="BE22" s="260">
        <f t="shared" si="11"/>
        <v>13</v>
      </c>
      <c r="BF22" s="261" t="str">
        <f t="shared" si="3"/>
        <v>可燃性天然ガス</v>
      </c>
      <c r="BG22" s="259" t="str">
        <f t="shared" si="4"/>
        <v>液化天然ガス（ＬＮＧ）</v>
      </c>
      <c r="BH22" s="262" t="str">
        <f t="shared" si="12"/>
        <v>液化天然ガス（ＬＮＧ）</v>
      </c>
      <c r="BI22" s="263">
        <f t="shared" si="5"/>
        <v>2.7027000000000001</v>
      </c>
      <c r="BJ22" s="264" t="str">
        <f t="shared" si="6"/>
        <v>tCO2/t</v>
      </c>
      <c r="BK22" s="265" t="str">
        <f t="shared" si="13"/>
        <v>t</v>
      </c>
      <c r="BL22" s="266" t="str">
        <f t="shared" si="14"/>
        <v>kg</v>
      </c>
      <c r="BM22" s="214"/>
      <c r="BN22" s="278"/>
      <c r="BO22" s="214"/>
      <c r="BP22" s="214"/>
      <c r="BQ22" s="191"/>
      <c r="BR22" s="191"/>
      <c r="BS22" s="191"/>
      <c r="BT22" s="191"/>
    </row>
    <row r="23" spans="2:72" ht="42.95" customHeight="1">
      <c r="B23" s="2567"/>
      <c r="C23" s="2742"/>
      <c r="D23" s="2743"/>
      <c r="E23" s="2743"/>
      <c r="F23" s="2744"/>
      <c r="G23" s="2745"/>
      <c r="H23" s="2745"/>
      <c r="I23" s="2745"/>
      <c r="J23" s="2746"/>
      <c r="K23" s="2747"/>
      <c r="L23" s="2748"/>
      <c r="M23" s="191"/>
      <c r="N23" s="2750"/>
      <c r="O23" s="991"/>
      <c r="P23" s="417"/>
      <c r="Q23" s="418"/>
      <c r="R23" s="406" t="str">
        <f t="shared" si="7"/>
        <v/>
      </c>
      <c r="S23" s="2762"/>
      <c r="T23" s="991"/>
      <c r="U23" s="417"/>
      <c r="V23" s="418"/>
      <c r="W23" s="407" t="str">
        <f>IF(AF23="○",AH23,IF(AF23="×","単位不一致",""))</f>
        <v/>
      </c>
      <c r="X23" s="2755"/>
      <c r="Y23" s="191"/>
      <c r="Z23" s="425"/>
      <c r="AA23" s="426"/>
      <c r="AB23" s="191"/>
      <c r="AC23" s="230" t="str">
        <f t="shared" si="0"/>
        <v/>
      </c>
      <c r="AD23" s="230" t="str">
        <f t="shared" si="1"/>
        <v/>
      </c>
      <c r="AE23" s="231" t="str">
        <f t="shared" si="9"/>
        <v/>
      </c>
      <c r="AF23" s="231" t="str">
        <f t="shared" si="10"/>
        <v/>
      </c>
      <c r="AG23" s="231">
        <f t="shared" ref="AG23" si="33">IF(AE23="○",P23*IF(D22="低炭素電気へ切替",Z23,VLOOKUP(O23,$BH$10:$BI$42,2,))*IFERROR(VLOOKUP(Q23,$BN$10:$BO$18,2,),1),0)</f>
        <v>0</v>
      </c>
      <c r="AH23" s="231">
        <f t="shared" ref="AH23" si="34">IF(AF23="○",U23*IF(D22="低炭素電気へ切替",AA23,VLOOKUP(T23,$BH$10:$BI$42,2,))*VLOOKUP(V23,$BN$10:$BO$18,2,),0)</f>
        <v>0</v>
      </c>
      <c r="AI23" s="191"/>
      <c r="AJ23" s="252">
        <v>14</v>
      </c>
      <c r="AK23" s="2758"/>
      <c r="AL23" s="2765"/>
      <c r="AM23" s="279" t="s">
        <v>210</v>
      </c>
      <c r="AN23" s="255">
        <v>43.5</v>
      </c>
      <c r="AO23" s="256" t="s">
        <v>387</v>
      </c>
      <c r="AP23" s="257">
        <v>1.3899999999999999E-2</v>
      </c>
      <c r="AQ23" s="256" t="s">
        <v>196</v>
      </c>
      <c r="AR23" s="258">
        <f t="shared" si="2"/>
        <v>2.21705</v>
      </c>
      <c r="AS23" s="259" t="s">
        <v>388</v>
      </c>
      <c r="AT23" s="214"/>
      <c r="AU23" s="240"/>
      <c r="AV23" s="280"/>
      <c r="AW23" s="214"/>
      <c r="AX23" s="214"/>
      <c r="AY23" s="214"/>
      <c r="AZ23" s="214"/>
      <c r="BA23" s="214"/>
      <c r="BB23" s="214"/>
      <c r="BC23" s="214"/>
      <c r="BD23" s="214"/>
      <c r="BE23" s="260">
        <f t="shared" si="11"/>
        <v>14</v>
      </c>
      <c r="BF23" s="261">
        <f t="shared" si="3"/>
        <v>0</v>
      </c>
      <c r="BG23" s="259" t="str">
        <f t="shared" si="4"/>
        <v>その他可燃性天然ガス</v>
      </c>
      <c r="BH23" s="262" t="str">
        <f t="shared" si="12"/>
        <v>その他可燃性天然ガス</v>
      </c>
      <c r="BI23" s="263">
        <f t="shared" si="5"/>
        <v>2.21705</v>
      </c>
      <c r="BJ23" s="264" t="str">
        <f t="shared" si="6"/>
        <v>tCO2/千m3</v>
      </c>
      <c r="BK23" s="265" t="str">
        <f t="shared" si="13"/>
        <v>千m3</v>
      </c>
      <c r="BL23" s="266" t="str">
        <f t="shared" si="14"/>
        <v>m3</v>
      </c>
      <c r="BM23" s="214"/>
      <c r="BN23" s="278"/>
      <c r="BO23" s="214"/>
      <c r="BP23" s="214"/>
      <c r="BQ23" s="191"/>
      <c r="BR23" s="191"/>
      <c r="BS23" s="191"/>
      <c r="BT23" s="191"/>
    </row>
    <row r="24" spans="2:72" ht="42.95" customHeight="1" thickBot="1">
      <c r="B24" s="2567"/>
      <c r="C24" s="2742"/>
      <c r="D24" s="2743"/>
      <c r="E24" s="2743"/>
      <c r="F24" s="2744"/>
      <c r="G24" s="2745"/>
      <c r="H24" s="2745"/>
      <c r="I24" s="2745"/>
      <c r="J24" s="2746"/>
      <c r="K24" s="2747"/>
      <c r="L24" s="2748"/>
      <c r="M24" s="191"/>
      <c r="N24" s="2751"/>
      <c r="O24" s="991"/>
      <c r="P24" s="417"/>
      <c r="Q24" s="418"/>
      <c r="R24" s="406" t="str">
        <f t="shared" si="7"/>
        <v/>
      </c>
      <c r="S24" s="2763"/>
      <c r="T24" s="991"/>
      <c r="U24" s="417"/>
      <c r="V24" s="418"/>
      <c r="W24" s="407" t="str">
        <f t="shared" si="8"/>
        <v/>
      </c>
      <c r="X24" s="2756"/>
      <c r="Y24" s="191"/>
      <c r="Z24" s="427"/>
      <c r="AA24" s="428"/>
      <c r="AB24" s="191"/>
      <c r="AC24" s="230" t="str">
        <f t="shared" si="0"/>
        <v/>
      </c>
      <c r="AD24" s="230" t="str">
        <f t="shared" si="1"/>
        <v/>
      </c>
      <c r="AE24" s="231" t="str">
        <f t="shared" si="9"/>
        <v/>
      </c>
      <c r="AF24" s="231" t="str">
        <f t="shared" si="10"/>
        <v/>
      </c>
      <c r="AG24" s="231">
        <f t="shared" ref="AG24" si="35">IF(AE24="○",P24*IF(D22="低炭素電気へ切替",Z24,VLOOKUP(O24,$BH$10:$BI$42,2,))*IFERROR(VLOOKUP(Q24,$BN$10:$BO$18,2,),1),0)</f>
        <v>0</v>
      </c>
      <c r="AH24" s="231">
        <f t="shared" ref="AH24" si="36">IF(AF24="○",U24*IF(D22="低炭素電気へ切替",AA24,VLOOKUP(T24,$BH$10:$BI$42,2,))*VLOOKUP(V24,$BN$10:$BO$18,2,),0)</f>
        <v>0</v>
      </c>
      <c r="AI24" s="191"/>
      <c r="AJ24" s="252">
        <v>15</v>
      </c>
      <c r="AK24" s="2758"/>
      <c r="AL24" s="2766" t="s">
        <v>211</v>
      </c>
      <c r="AM24" s="279" t="s">
        <v>212</v>
      </c>
      <c r="AN24" s="255">
        <v>29</v>
      </c>
      <c r="AO24" s="256" t="s">
        <v>206</v>
      </c>
      <c r="AP24" s="257">
        <v>2.4500000000000001E-2</v>
      </c>
      <c r="AQ24" s="256" t="s">
        <v>196</v>
      </c>
      <c r="AR24" s="258">
        <f t="shared" si="2"/>
        <v>2.6051666666666669</v>
      </c>
      <c r="AS24" s="259" t="s">
        <v>383</v>
      </c>
      <c r="AT24" s="214"/>
      <c r="AU24" s="240"/>
      <c r="AV24" s="214"/>
      <c r="AW24" s="214"/>
      <c r="AX24" s="214"/>
      <c r="AY24" s="214"/>
      <c r="AZ24" s="214"/>
      <c r="BA24" s="214"/>
      <c r="BB24" s="214"/>
      <c r="BC24" s="214"/>
      <c r="BD24" s="214"/>
      <c r="BE24" s="260">
        <f t="shared" si="11"/>
        <v>15</v>
      </c>
      <c r="BF24" s="261" t="str">
        <f t="shared" si="3"/>
        <v>石炭</v>
      </c>
      <c r="BG24" s="259" t="str">
        <f t="shared" si="4"/>
        <v>原料炭</v>
      </c>
      <c r="BH24" s="262" t="str">
        <f t="shared" si="12"/>
        <v>原料炭</v>
      </c>
      <c r="BI24" s="263">
        <f t="shared" si="5"/>
        <v>2.6051666666666669</v>
      </c>
      <c r="BJ24" s="264" t="str">
        <f t="shared" si="6"/>
        <v>tCO2/t</v>
      </c>
      <c r="BK24" s="265" t="str">
        <f t="shared" si="13"/>
        <v>t</v>
      </c>
      <c r="BL24" s="266" t="str">
        <f t="shared" si="14"/>
        <v>kg</v>
      </c>
      <c r="BM24" s="214"/>
      <c r="BN24" s="214"/>
      <c r="BO24" s="214"/>
      <c r="BP24" s="214"/>
      <c r="BQ24" s="191"/>
      <c r="BR24" s="191"/>
      <c r="BS24" s="191"/>
      <c r="BT24" s="191"/>
    </row>
    <row r="25" spans="2:72" ht="42.95" customHeight="1">
      <c r="B25" s="2567">
        <v>6</v>
      </c>
      <c r="C25" s="2742"/>
      <c r="D25" s="2743"/>
      <c r="E25" s="2743"/>
      <c r="F25" s="2744"/>
      <c r="G25" s="2745"/>
      <c r="H25" s="2745"/>
      <c r="I25" s="2745"/>
      <c r="J25" s="2746"/>
      <c r="K25" s="2747" t="str">
        <f>X25</f>
        <v/>
      </c>
      <c r="L25" s="2748"/>
      <c r="M25" s="191"/>
      <c r="N25" s="2750"/>
      <c r="O25" s="1363"/>
      <c r="P25" s="421"/>
      <c r="Q25" s="422"/>
      <c r="R25" s="413" t="str">
        <f t="shared" si="7"/>
        <v/>
      </c>
      <c r="S25" s="2762"/>
      <c r="T25" s="1363"/>
      <c r="U25" s="421"/>
      <c r="V25" s="422"/>
      <c r="W25" s="414" t="str">
        <f t="shared" si="8"/>
        <v/>
      </c>
      <c r="X25" s="2755" t="str">
        <f>IF(AND(AE25&lt;&gt;"×",AF25&lt;&gt;"×",OR(AE25="○",AF25="○")),AG25-AH25+AG26-AH26+AG27-AH27,"")</f>
        <v/>
      </c>
      <c r="Y25" s="191"/>
      <c r="Z25" s="423"/>
      <c r="AA25" s="424"/>
      <c r="AB25" s="191"/>
      <c r="AC25" s="230" t="str">
        <f t="shared" si="0"/>
        <v/>
      </c>
      <c r="AD25" s="230" t="str">
        <f t="shared" si="1"/>
        <v/>
      </c>
      <c r="AE25" s="231" t="str">
        <f t="shared" si="9"/>
        <v/>
      </c>
      <c r="AF25" s="231" t="str">
        <f t="shared" si="10"/>
        <v/>
      </c>
      <c r="AG25" s="231">
        <f t="shared" ref="AG25" si="37">IF(AE25="○",P25*IF(D25="低炭素電気へ切替",Z25,VLOOKUP(O25,$BH$10:$BI$42,2,))*IFERROR(VLOOKUP(Q25,$BN$10:$BO$18,2,),1),0)</f>
        <v>0</v>
      </c>
      <c r="AH25" s="231">
        <f t="shared" ref="AH25" si="38">IF(AF25="○",U25*IF(D25="低炭素電気へ切替",AA25,VLOOKUP(T25,$BH$10:$BI$42,2,))*VLOOKUP(V25,$BN$10:$BO$18,2,),0)</f>
        <v>0</v>
      </c>
      <c r="AI25" s="191"/>
      <c r="AJ25" s="252">
        <v>16</v>
      </c>
      <c r="AK25" s="2758"/>
      <c r="AL25" s="2767"/>
      <c r="AM25" s="279" t="s">
        <v>213</v>
      </c>
      <c r="AN25" s="255">
        <v>25.7</v>
      </c>
      <c r="AO25" s="256" t="s">
        <v>206</v>
      </c>
      <c r="AP25" s="257">
        <v>2.47E-2</v>
      </c>
      <c r="AQ25" s="256" t="s">
        <v>196</v>
      </c>
      <c r="AR25" s="258">
        <f t="shared" si="2"/>
        <v>2.3275633333333334</v>
      </c>
      <c r="AS25" s="259" t="s">
        <v>383</v>
      </c>
      <c r="AT25" s="214"/>
      <c r="AU25" s="240"/>
      <c r="AV25" s="214"/>
      <c r="AW25" s="214"/>
      <c r="AX25" s="214"/>
      <c r="AY25" s="214"/>
      <c r="AZ25" s="214"/>
      <c r="BA25" s="214"/>
      <c r="BB25" s="214"/>
      <c r="BC25" s="214"/>
      <c r="BD25" s="214"/>
      <c r="BE25" s="260">
        <f t="shared" si="11"/>
        <v>16</v>
      </c>
      <c r="BF25" s="261">
        <f t="shared" si="3"/>
        <v>0</v>
      </c>
      <c r="BG25" s="259" t="str">
        <f t="shared" si="4"/>
        <v>一般炭</v>
      </c>
      <c r="BH25" s="262" t="str">
        <f t="shared" si="12"/>
        <v>一般炭</v>
      </c>
      <c r="BI25" s="263">
        <f t="shared" si="5"/>
        <v>2.3275633333333334</v>
      </c>
      <c r="BJ25" s="264" t="str">
        <f t="shared" si="6"/>
        <v>tCO2/t</v>
      </c>
      <c r="BK25" s="265" t="str">
        <f t="shared" si="13"/>
        <v>t</v>
      </c>
      <c r="BL25" s="266" t="str">
        <f t="shared" si="14"/>
        <v>kg</v>
      </c>
      <c r="BM25" s="214"/>
      <c r="BN25" s="214"/>
      <c r="BO25" s="214"/>
      <c r="BP25" s="214"/>
      <c r="BQ25" s="191"/>
      <c r="BR25" s="191"/>
      <c r="BS25" s="191"/>
      <c r="BT25" s="191"/>
    </row>
    <row r="26" spans="2:72" ht="42.95" customHeight="1">
      <c r="B26" s="2567"/>
      <c r="C26" s="2742"/>
      <c r="D26" s="2743"/>
      <c r="E26" s="2743"/>
      <c r="F26" s="2744"/>
      <c r="G26" s="2745"/>
      <c r="H26" s="2745"/>
      <c r="I26" s="2745"/>
      <c r="J26" s="2746"/>
      <c r="K26" s="2747"/>
      <c r="L26" s="2748"/>
      <c r="M26" s="191"/>
      <c r="N26" s="2750"/>
      <c r="O26" s="991"/>
      <c r="P26" s="417"/>
      <c r="Q26" s="418"/>
      <c r="R26" s="406" t="str">
        <f t="shared" si="7"/>
        <v/>
      </c>
      <c r="S26" s="2761"/>
      <c r="T26" s="991"/>
      <c r="U26" s="417"/>
      <c r="V26" s="418"/>
      <c r="W26" s="407" t="str">
        <f t="shared" si="8"/>
        <v/>
      </c>
      <c r="X26" s="2755"/>
      <c r="Y26" s="191"/>
      <c r="Z26" s="425"/>
      <c r="AA26" s="426"/>
      <c r="AB26" s="191"/>
      <c r="AC26" s="230" t="str">
        <f t="shared" si="0"/>
        <v/>
      </c>
      <c r="AD26" s="230" t="str">
        <f t="shared" si="1"/>
        <v/>
      </c>
      <c r="AE26" s="231" t="str">
        <f t="shared" si="9"/>
        <v/>
      </c>
      <c r="AF26" s="231" t="str">
        <f t="shared" si="10"/>
        <v/>
      </c>
      <c r="AG26" s="231">
        <f t="shared" ref="AG26" si="39">IF(AE26="○",P26*IF(D25="低炭素電気へ切替",Z26,VLOOKUP(O26,$BH$10:$BI$42,2,))*IFERROR(VLOOKUP(Q26,$BN$10:$BO$18,2,),1),0)</f>
        <v>0</v>
      </c>
      <c r="AH26" s="231">
        <f t="shared" ref="AH26" si="40">IF(AF26="○",U26*IF(D25="低炭素電気へ切替",AA26,VLOOKUP(T26,$BH$10:$BI$42,2,))*VLOOKUP(V26,$BN$10:$BO$18,2,),0)</f>
        <v>0</v>
      </c>
      <c r="AI26" s="191"/>
      <c r="AJ26" s="252">
        <v>17</v>
      </c>
      <c r="AK26" s="2758"/>
      <c r="AL26" s="2768"/>
      <c r="AM26" s="279" t="s">
        <v>214</v>
      </c>
      <c r="AN26" s="255">
        <v>26.9</v>
      </c>
      <c r="AO26" s="256" t="s">
        <v>206</v>
      </c>
      <c r="AP26" s="257">
        <v>2.5499999999999998E-2</v>
      </c>
      <c r="AQ26" s="256" t="s">
        <v>196</v>
      </c>
      <c r="AR26" s="258">
        <f t="shared" si="2"/>
        <v>2.5151499999999998</v>
      </c>
      <c r="AS26" s="259" t="s">
        <v>383</v>
      </c>
      <c r="AT26" s="214"/>
      <c r="AU26" s="240"/>
      <c r="AV26" s="214"/>
      <c r="AW26" s="214"/>
      <c r="AX26" s="214"/>
      <c r="AY26" s="214"/>
      <c r="AZ26" s="214"/>
      <c r="BA26" s="214"/>
      <c r="BB26" s="214"/>
      <c r="BC26" s="214"/>
      <c r="BD26" s="214"/>
      <c r="BE26" s="260">
        <f t="shared" si="11"/>
        <v>17</v>
      </c>
      <c r="BF26" s="261">
        <f t="shared" si="3"/>
        <v>0</v>
      </c>
      <c r="BG26" s="259" t="str">
        <f t="shared" si="4"/>
        <v>無煙炭</v>
      </c>
      <c r="BH26" s="262" t="str">
        <f t="shared" si="12"/>
        <v>無煙炭</v>
      </c>
      <c r="BI26" s="263">
        <f t="shared" si="5"/>
        <v>2.5151499999999998</v>
      </c>
      <c r="BJ26" s="264" t="str">
        <f t="shared" si="6"/>
        <v>tCO2/t</v>
      </c>
      <c r="BK26" s="265" t="str">
        <f t="shared" si="13"/>
        <v>t</v>
      </c>
      <c r="BL26" s="266" t="str">
        <f t="shared" si="14"/>
        <v>kg</v>
      </c>
      <c r="BM26" s="214"/>
      <c r="BN26" s="214"/>
      <c r="BO26" s="214"/>
      <c r="BP26" s="214"/>
      <c r="BQ26" s="191"/>
      <c r="BR26" s="191"/>
      <c r="BS26" s="191"/>
      <c r="BT26" s="191"/>
    </row>
    <row r="27" spans="2:72" ht="42.95" customHeight="1" thickBot="1">
      <c r="B27" s="2567"/>
      <c r="C27" s="2742"/>
      <c r="D27" s="2743"/>
      <c r="E27" s="2743"/>
      <c r="F27" s="2744"/>
      <c r="G27" s="2745"/>
      <c r="H27" s="2745"/>
      <c r="I27" s="2745"/>
      <c r="J27" s="2746"/>
      <c r="K27" s="2747"/>
      <c r="L27" s="2748"/>
      <c r="M27" s="191"/>
      <c r="N27" s="2750"/>
      <c r="O27" s="1362"/>
      <c r="P27" s="419"/>
      <c r="Q27" s="420"/>
      <c r="R27" s="411" t="str">
        <f t="shared" si="7"/>
        <v/>
      </c>
      <c r="S27" s="2761"/>
      <c r="T27" s="1362"/>
      <c r="U27" s="419"/>
      <c r="V27" s="420"/>
      <c r="W27" s="412" t="str">
        <f t="shared" si="8"/>
        <v/>
      </c>
      <c r="X27" s="2755"/>
      <c r="Y27" s="191"/>
      <c r="Z27" s="427"/>
      <c r="AA27" s="428"/>
      <c r="AB27" s="191"/>
      <c r="AC27" s="230" t="str">
        <f t="shared" si="0"/>
        <v/>
      </c>
      <c r="AD27" s="230" t="str">
        <f t="shared" si="1"/>
        <v/>
      </c>
      <c r="AE27" s="231" t="str">
        <f t="shared" si="9"/>
        <v/>
      </c>
      <c r="AF27" s="231" t="str">
        <f t="shared" si="10"/>
        <v/>
      </c>
      <c r="AG27" s="231">
        <f t="shared" ref="AG27" si="41">IF(AE27="○",P27*IF(D25="低炭素電気へ切替",Z27,VLOOKUP(O27,$BH$10:$BI$42,2,))*IFERROR(VLOOKUP(Q27,$BN$10:$BO$18,2,),1),0)</f>
        <v>0</v>
      </c>
      <c r="AH27" s="231">
        <f t="shared" ref="AH27" si="42">IF(AF27="○",U27*IF(D25="低炭素電気へ切替",AA27,VLOOKUP(T27,$BH$10:$BI$42,2,))*VLOOKUP(V27,$BN$10:$BO$18,2,),0)</f>
        <v>0</v>
      </c>
      <c r="AI27" s="191"/>
      <c r="AJ27" s="252">
        <v>18</v>
      </c>
      <c r="AK27" s="2758"/>
      <c r="AL27" s="253" t="s">
        <v>391</v>
      </c>
      <c r="AM27" s="254"/>
      <c r="AN27" s="255">
        <v>29.4</v>
      </c>
      <c r="AO27" s="256" t="s">
        <v>206</v>
      </c>
      <c r="AP27" s="257">
        <v>2.9399999999999999E-2</v>
      </c>
      <c r="AQ27" s="256" t="s">
        <v>196</v>
      </c>
      <c r="AR27" s="258">
        <f t="shared" si="2"/>
        <v>3.1693199999999995</v>
      </c>
      <c r="AS27" s="259" t="s">
        <v>383</v>
      </c>
      <c r="AT27" s="214"/>
      <c r="AU27" s="240"/>
      <c r="AV27" s="214"/>
      <c r="AW27" s="214"/>
      <c r="AX27" s="214"/>
      <c r="AY27" s="214"/>
      <c r="AZ27" s="214"/>
      <c r="BA27" s="214"/>
      <c r="BB27" s="214"/>
      <c r="BC27" s="214"/>
      <c r="BD27" s="214"/>
      <c r="BE27" s="260">
        <f t="shared" si="11"/>
        <v>18</v>
      </c>
      <c r="BF27" s="261" t="str">
        <f t="shared" si="3"/>
        <v>石炭コークス</v>
      </c>
      <c r="BG27" s="259">
        <f t="shared" si="4"/>
        <v>0</v>
      </c>
      <c r="BH27" s="262" t="str">
        <f t="shared" si="12"/>
        <v>石炭コークス</v>
      </c>
      <c r="BI27" s="263">
        <f t="shared" si="5"/>
        <v>3.1693199999999995</v>
      </c>
      <c r="BJ27" s="264" t="str">
        <f t="shared" si="6"/>
        <v>tCO2/t</v>
      </c>
      <c r="BK27" s="265" t="str">
        <f t="shared" si="13"/>
        <v>t</v>
      </c>
      <c r="BL27" s="266" t="str">
        <f t="shared" si="14"/>
        <v>kg</v>
      </c>
      <c r="BM27" s="214"/>
      <c r="BN27" s="214"/>
      <c r="BO27" s="214"/>
      <c r="BP27" s="214"/>
      <c r="BQ27" s="191"/>
      <c r="BR27" s="191"/>
      <c r="BS27" s="191"/>
      <c r="BT27" s="191"/>
    </row>
    <row r="28" spans="2:72" ht="42.95" customHeight="1">
      <c r="B28" s="2567">
        <v>7</v>
      </c>
      <c r="C28" s="2742"/>
      <c r="D28" s="2743"/>
      <c r="E28" s="2743"/>
      <c r="F28" s="2744"/>
      <c r="G28" s="2745"/>
      <c r="H28" s="2745"/>
      <c r="I28" s="2745"/>
      <c r="J28" s="2746"/>
      <c r="K28" s="2747" t="str">
        <f>X28</f>
        <v/>
      </c>
      <c r="L28" s="2748"/>
      <c r="M28" s="191"/>
      <c r="N28" s="2749"/>
      <c r="O28" s="991"/>
      <c r="P28" s="417"/>
      <c r="Q28" s="418"/>
      <c r="R28" s="406" t="str">
        <f t="shared" si="7"/>
        <v/>
      </c>
      <c r="S28" s="2760"/>
      <c r="T28" s="991"/>
      <c r="U28" s="417"/>
      <c r="V28" s="418"/>
      <c r="W28" s="407" t="str">
        <f t="shared" si="8"/>
        <v/>
      </c>
      <c r="X28" s="2754" t="str">
        <f>IF(AND(AE28&lt;&gt;"×",AF28&lt;&gt;"×",OR(AE28="○",AF28="○")),AG28-AH28+AG29-AH29+AG30-AH30,"")</f>
        <v/>
      </c>
      <c r="Y28" s="191"/>
      <c r="Z28" s="423"/>
      <c r="AA28" s="424"/>
      <c r="AB28" s="191"/>
      <c r="AC28" s="230" t="str">
        <f t="shared" si="0"/>
        <v/>
      </c>
      <c r="AD28" s="230" t="str">
        <f t="shared" si="1"/>
        <v/>
      </c>
      <c r="AE28" s="231" t="str">
        <f t="shared" si="9"/>
        <v/>
      </c>
      <c r="AF28" s="231" t="str">
        <f t="shared" si="10"/>
        <v/>
      </c>
      <c r="AG28" s="231">
        <f t="shared" ref="AG28" si="43">IF(AE28="○",P28*IF(D28="低炭素電気へ切替",Z28,VLOOKUP(O28,$BH$10:$BI$42,2,))*IFERROR(VLOOKUP(Q28,$BN$10:$BO$18,2,),1),0)</f>
        <v>0</v>
      </c>
      <c r="AH28" s="231">
        <f t="shared" ref="AH28" si="44">IF(AF28="○",U28*IF(D28="低炭素電気へ切替",AA28,VLOOKUP(T28,$BH$10:$BI$42,2,))*VLOOKUP(V28,$BN$10:$BO$18,2,),0)</f>
        <v>0</v>
      </c>
      <c r="AI28" s="191"/>
      <c r="AJ28" s="252">
        <v>19</v>
      </c>
      <c r="AK28" s="2758"/>
      <c r="AL28" s="253" t="s">
        <v>215</v>
      </c>
      <c r="AM28" s="254"/>
      <c r="AN28" s="255">
        <v>37.299999999999997</v>
      </c>
      <c r="AO28" s="256" t="s">
        <v>206</v>
      </c>
      <c r="AP28" s="257">
        <v>2.0899999999999998E-2</v>
      </c>
      <c r="AQ28" s="256" t="s">
        <v>196</v>
      </c>
      <c r="AR28" s="258">
        <f t="shared" si="2"/>
        <v>2.8584233333333326</v>
      </c>
      <c r="AS28" s="259" t="s">
        <v>383</v>
      </c>
      <c r="AT28" s="214"/>
      <c r="AU28" s="240"/>
      <c r="AV28" s="214"/>
      <c r="AW28" s="214"/>
      <c r="AX28" s="214"/>
      <c r="AY28" s="214"/>
      <c r="AZ28" s="214"/>
      <c r="BA28" s="214"/>
      <c r="BB28" s="214"/>
      <c r="BC28" s="214"/>
      <c r="BD28" s="214"/>
      <c r="BE28" s="260">
        <f>BE27+1</f>
        <v>19</v>
      </c>
      <c r="BF28" s="261" t="str">
        <f t="shared" si="3"/>
        <v>コールタール</v>
      </c>
      <c r="BG28" s="259">
        <f t="shared" si="4"/>
        <v>0</v>
      </c>
      <c r="BH28" s="262" t="str">
        <f t="shared" si="12"/>
        <v>コールタール</v>
      </c>
      <c r="BI28" s="263">
        <f t="shared" si="5"/>
        <v>2.8584233333333326</v>
      </c>
      <c r="BJ28" s="264" t="str">
        <f t="shared" si="6"/>
        <v>tCO2/t</v>
      </c>
      <c r="BK28" s="265" t="str">
        <f t="shared" si="13"/>
        <v>t</v>
      </c>
      <c r="BL28" s="266" t="str">
        <f t="shared" si="14"/>
        <v>kg</v>
      </c>
      <c r="BM28" s="214"/>
      <c r="BN28" s="214"/>
      <c r="BO28" s="214"/>
      <c r="BP28" s="214"/>
      <c r="BQ28" s="191"/>
      <c r="BR28" s="191"/>
      <c r="BS28" s="191"/>
      <c r="BT28" s="191"/>
    </row>
    <row r="29" spans="2:72" ht="42.95" customHeight="1">
      <c r="B29" s="2567"/>
      <c r="C29" s="2742"/>
      <c r="D29" s="2743"/>
      <c r="E29" s="2743"/>
      <c r="F29" s="2744"/>
      <c r="G29" s="2745"/>
      <c r="H29" s="2745"/>
      <c r="I29" s="2745"/>
      <c r="J29" s="2746"/>
      <c r="K29" s="2747"/>
      <c r="L29" s="2748"/>
      <c r="M29" s="191"/>
      <c r="N29" s="2750"/>
      <c r="O29" s="991"/>
      <c r="P29" s="417"/>
      <c r="Q29" s="418"/>
      <c r="R29" s="406" t="str">
        <f t="shared" si="7"/>
        <v/>
      </c>
      <c r="S29" s="2761"/>
      <c r="T29" s="991"/>
      <c r="U29" s="417"/>
      <c r="V29" s="418"/>
      <c r="W29" s="407" t="str">
        <f t="shared" si="8"/>
        <v/>
      </c>
      <c r="X29" s="2755"/>
      <c r="Y29" s="191"/>
      <c r="Z29" s="425"/>
      <c r="AA29" s="426"/>
      <c r="AB29" s="191"/>
      <c r="AC29" s="230" t="str">
        <f t="shared" si="0"/>
        <v/>
      </c>
      <c r="AD29" s="230" t="str">
        <f t="shared" si="1"/>
        <v/>
      </c>
      <c r="AE29" s="231" t="str">
        <f t="shared" si="9"/>
        <v/>
      </c>
      <c r="AF29" s="231" t="str">
        <f t="shared" si="10"/>
        <v/>
      </c>
      <c r="AG29" s="231">
        <f t="shared" ref="AG29" si="45">IF(AE29="○",P29*IF(D28="低炭素電気へ切替",Z29,VLOOKUP(O29,$BH$10:$BI$42,2,))*IFERROR(VLOOKUP(Q29,$BN$10:$BO$18,2,),1),0)</f>
        <v>0</v>
      </c>
      <c r="AH29" s="231">
        <f t="shared" ref="AH29" si="46">IF(AF29="○",U29*IF(D28="低炭素電気へ切替",AA29,VLOOKUP(T29,$BH$10:$BI$42,2,))*VLOOKUP(V29,$BN$10:$BO$18,2,),0)</f>
        <v>0</v>
      </c>
      <c r="AI29" s="191"/>
      <c r="AJ29" s="252">
        <v>20</v>
      </c>
      <c r="AK29" s="2758"/>
      <c r="AL29" s="253" t="s">
        <v>216</v>
      </c>
      <c r="AM29" s="254"/>
      <c r="AN29" s="255">
        <v>21.1</v>
      </c>
      <c r="AO29" s="256" t="s">
        <v>387</v>
      </c>
      <c r="AP29" s="257">
        <v>1.0999999999999999E-2</v>
      </c>
      <c r="AQ29" s="256" t="s">
        <v>196</v>
      </c>
      <c r="AR29" s="258">
        <f t="shared" si="2"/>
        <v>0.85103333333333342</v>
      </c>
      <c r="AS29" s="259" t="s">
        <v>388</v>
      </c>
      <c r="AT29" s="214"/>
      <c r="AU29" s="240"/>
      <c r="AV29" s="214"/>
      <c r="AW29" s="214"/>
      <c r="AX29" s="214"/>
      <c r="AY29" s="214"/>
      <c r="AZ29" s="214"/>
      <c r="BA29" s="214"/>
      <c r="BB29" s="214"/>
      <c r="BC29" s="214"/>
      <c r="BD29" s="214"/>
      <c r="BE29" s="260">
        <f t="shared" ref="BE29:BE42" si="47">BE28+1</f>
        <v>20</v>
      </c>
      <c r="BF29" s="261" t="str">
        <f t="shared" si="3"/>
        <v>コークス炉ガス</v>
      </c>
      <c r="BG29" s="259">
        <f t="shared" si="4"/>
        <v>0</v>
      </c>
      <c r="BH29" s="262" t="str">
        <f t="shared" si="12"/>
        <v>コークス炉ガス</v>
      </c>
      <c r="BI29" s="263">
        <f t="shared" si="5"/>
        <v>0.85103333333333342</v>
      </c>
      <c r="BJ29" s="264" t="str">
        <f t="shared" si="6"/>
        <v>tCO2/千m3</v>
      </c>
      <c r="BK29" s="265" t="str">
        <f t="shared" si="13"/>
        <v>千m3</v>
      </c>
      <c r="BL29" s="266" t="str">
        <f t="shared" si="14"/>
        <v>m3</v>
      </c>
      <c r="BM29" s="214"/>
      <c r="BN29" s="214"/>
      <c r="BO29" s="214"/>
      <c r="BP29" s="214"/>
      <c r="BQ29" s="191"/>
      <c r="BR29" s="191"/>
      <c r="BS29" s="191"/>
      <c r="BT29" s="191"/>
    </row>
    <row r="30" spans="2:72" ht="42.95" customHeight="1" thickBot="1">
      <c r="B30" s="2567"/>
      <c r="C30" s="2742"/>
      <c r="D30" s="2743"/>
      <c r="E30" s="2743"/>
      <c r="F30" s="2744"/>
      <c r="G30" s="2745"/>
      <c r="H30" s="2745"/>
      <c r="I30" s="2745"/>
      <c r="J30" s="2746"/>
      <c r="K30" s="2747"/>
      <c r="L30" s="2748"/>
      <c r="M30" s="191"/>
      <c r="N30" s="2751"/>
      <c r="O30" s="991"/>
      <c r="P30" s="417"/>
      <c r="Q30" s="418"/>
      <c r="R30" s="406" t="str">
        <f t="shared" si="7"/>
        <v/>
      </c>
      <c r="S30" s="2769"/>
      <c r="T30" s="991"/>
      <c r="U30" s="417"/>
      <c r="V30" s="418"/>
      <c r="W30" s="407" t="str">
        <f t="shared" si="8"/>
        <v/>
      </c>
      <c r="X30" s="2756"/>
      <c r="Y30" s="191"/>
      <c r="Z30" s="427"/>
      <c r="AA30" s="428"/>
      <c r="AB30" s="191"/>
      <c r="AC30" s="230" t="str">
        <f t="shared" si="0"/>
        <v/>
      </c>
      <c r="AD30" s="230" t="str">
        <f t="shared" si="1"/>
        <v/>
      </c>
      <c r="AE30" s="231" t="str">
        <f t="shared" si="9"/>
        <v/>
      </c>
      <c r="AF30" s="231" t="str">
        <f t="shared" si="10"/>
        <v/>
      </c>
      <c r="AG30" s="231">
        <f t="shared" ref="AG30" si="48">IF(AE30="○",P30*IF(D28="低炭素電気へ切替",Z30,VLOOKUP(O30,$BH$10:$BI$42,2,))*IFERROR(VLOOKUP(Q30,$BN$10:$BO$18,2,),1),0)</f>
        <v>0</v>
      </c>
      <c r="AH30" s="231">
        <f t="shared" ref="AH30" si="49">IF(AF30="○",U30*IF(D28="低炭素電気へ切替",AA30,VLOOKUP(T30,$BH$10:$BI$42,2,))*VLOOKUP(V30,$BN$10:$BO$18,2,),0)</f>
        <v>0</v>
      </c>
      <c r="AI30" s="191"/>
      <c r="AJ30" s="252">
        <v>21</v>
      </c>
      <c r="AK30" s="2758"/>
      <c r="AL30" s="253" t="s">
        <v>217</v>
      </c>
      <c r="AM30" s="254"/>
      <c r="AN30" s="258">
        <v>3.41</v>
      </c>
      <c r="AO30" s="256" t="s">
        <v>387</v>
      </c>
      <c r="AP30" s="257">
        <v>2.6599999999999999E-2</v>
      </c>
      <c r="AQ30" s="256" t="s">
        <v>196</v>
      </c>
      <c r="AR30" s="258">
        <f t="shared" si="2"/>
        <v>0.33258866666666664</v>
      </c>
      <c r="AS30" s="259" t="s">
        <v>388</v>
      </c>
      <c r="AT30" s="214"/>
      <c r="AU30" s="240"/>
      <c r="AV30" s="214"/>
      <c r="AW30" s="214"/>
      <c r="AX30" s="214"/>
      <c r="AY30" s="214"/>
      <c r="AZ30" s="214"/>
      <c r="BA30" s="214"/>
      <c r="BB30" s="214"/>
      <c r="BC30" s="214"/>
      <c r="BD30" s="214"/>
      <c r="BE30" s="260">
        <f t="shared" si="47"/>
        <v>21</v>
      </c>
      <c r="BF30" s="261" t="str">
        <f t="shared" si="3"/>
        <v>高炉ガス</v>
      </c>
      <c r="BG30" s="259">
        <f t="shared" si="4"/>
        <v>0</v>
      </c>
      <c r="BH30" s="262" t="str">
        <f t="shared" si="12"/>
        <v>高炉ガス</v>
      </c>
      <c r="BI30" s="263">
        <f t="shared" si="5"/>
        <v>0.33258866666666664</v>
      </c>
      <c r="BJ30" s="264" t="str">
        <f t="shared" si="6"/>
        <v>tCO2/千m3</v>
      </c>
      <c r="BK30" s="265" t="str">
        <f t="shared" si="13"/>
        <v>千m3</v>
      </c>
      <c r="BL30" s="266" t="str">
        <f t="shared" si="14"/>
        <v>m3</v>
      </c>
      <c r="BM30" s="214"/>
      <c r="BN30" s="214"/>
      <c r="BO30" s="214"/>
      <c r="BP30" s="214"/>
      <c r="BQ30" s="191"/>
      <c r="BR30" s="191"/>
      <c r="BS30" s="191"/>
      <c r="BT30" s="191"/>
    </row>
    <row r="31" spans="2:72" ht="42.95" customHeight="1">
      <c r="B31" s="2567">
        <v>8</v>
      </c>
      <c r="C31" s="2742"/>
      <c r="D31" s="2743"/>
      <c r="E31" s="2743"/>
      <c r="F31" s="2744"/>
      <c r="G31" s="2745"/>
      <c r="H31" s="2745"/>
      <c r="I31" s="2745"/>
      <c r="J31" s="2746"/>
      <c r="K31" s="2747" t="str">
        <f>X31</f>
        <v/>
      </c>
      <c r="L31" s="2748"/>
      <c r="M31" s="191"/>
      <c r="N31" s="2750"/>
      <c r="O31" s="1363"/>
      <c r="P31" s="421"/>
      <c r="Q31" s="422"/>
      <c r="R31" s="413" t="str">
        <f t="shared" si="7"/>
        <v/>
      </c>
      <c r="S31" s="2762"/>
      <c r="T31" s="1363"/>
      <c r="U31" s="421"/>
      <c r="V31" s="422"/>
      <c r="W31" s="414" t="str">
        <f t="shared" si="8"/>
        <v/>
      </c>
      <c r="X31" s="2755" t="str">
        <f>IF(AND(AE31&lt;&gt;"×",AF31&lt;&gt;"×",OR(AE31="○",AF31="○")),AG31-AH31+AG32-AH32+AG33-AH33,"")</f>
        <v/>
      </c>
      <c r="Y31" s="191"/>
      <c r="Z31" s="423"/>
      <c r="AA31" s="424"/>
      <c r="AB31" s="191"/>
      <c r="AC31" s="230" t="str">
        <f t="shared" si="0"/>
        <v/>
      </c>
      <c r="AD31" s="230" t="str">
        <f t="shared" si="1"/>
        <v/>
      </c>
      <c r="AE31" s="231" t="str">
        <f t="shared" si="9"/>
        <v/>
      </c>
      <c r="AF31" s="231" t="str">
        <f t="shared" si="10"/>
        <v/>
      </c>
      <c r="AG31" s="231">
        <f t="shared" ref="AG31" si="50">IF(AE31="○",P31*IF(D31="低炭素電気へ切替",Z31,VLOOKUP(O31,$BH$10:$BI$42,2,))*IFERROR(VLOOKUP(Q31,$BN$10:$BO$18,2,),1),0)</f>
        <v>0</v>
      </c>
      <c r="AH31" s="231">
        <f t="shared" ref="AH31" si="51">IF(AF31="○",U31*IF(D31="低炭素電気へ切替",AA31,VLOOKUP(T31,$BH$10:$BI$42,2,))*VLOOKUP(V31,$BN$10:$BO$18,2,),0)</f>
        <v>0</v>
      </c>
      <c r="AI31" s="191"/>
      <c r="AJ31" s="252">
        <v>22</v>
      </c>
      <c r="AK31" s="2758"/>
      <c r="AL31" s="253" t="s">
        <v>218</v>
      </c>
      <c r="AM31" s="254"/>
      <c r="AN31" s="258">
        <v>8.41</v>
      </c>
      <c r="AO31" s="256" t="s">
        <v>387</v>
      </c>
      <c r="AP31" s="257">
        <v>3.8399999999999997E-2</v>
      </c>
      <c r="AQ31" s="256" t="s">
        <v>196</v>
      </c>
      <c r="AR31" s="258">
        <f t="shared" si="2"/>
        <v>1.1841279999999998</v>
      </c>
      <c r="AS31" s="259" t="s">
        <v>388</v>
      </c>
      <c r="AT31" s="214"/>
      <c r="AU31" s="240"/>
      <c r="AV31" s="214"/>
      <c r="AW31" s="214"/>
      <c r="AX31" s="214"/>
      <c r="AY31" s="214"/>
      <c r="AZ31" s="214"/>
      <c r="BA31" s="214"/>
      <c r="BB31" s="214"/>
      <c r="BC31" s="214"/>
      <c r="BD31" s="214"/>
      <c r="BE31" s="260">
        <f t="shared" si="47"/>
        <v>22</v>
      </c>
      <c r="BF31" s="261" t="str">
        <f t="shared" si="3"/>
        <v>転炉ガス</v>
      </c>
      <c r="BG31" s="259">
        <f t="shared" si="4"/>
        <v>0</v>
      </c>
      <c r="BH31" s="262" t="str">
        <f t="shared" si="12"/>
        <v>転炉ガス</v>
      </c>
      <c r="BI31" s="263">
        <f t="shared" si="5"/>
        <v>1.1841279999999998</v>
      </c>
      <c r="BJ31" s="264" t="str">
        <f t="shared" si="6"/>
        <v>tCO2/千m3</v>
      </c>
      <c r="BK31" s="265" t="str">
        <f t="shared" si="13"/>
        <v>千m3</v>
      </c>
      <c r="BL31" s="266" t="str">
        <f t="shared" si="14"/>
        <v>m3</v>
      </c>
      <c r="BM31" s="214"/>
      <c r="BN31" s="214"/>
      <c r="BO31" s="214"/>
      <c r="BP31" s="214"/>
      <c r="BQ31" s="191"/>
      <c r="BR31" s="191"/>
      <c r="BS31" s="191"/>
      <c r="BT31" s="191"/>
    </row>
    <row r="32" spans="2:72" ht="42.95" customHeight="1">
      <c r="B32" s="2567"/>
      <c r="C32" s="2742"/>
      <c r="D32" s="2743"/>
      <c r="E32" s="2743"/>
      <c r="F32" s="2744"/>
      <c r="G32" s="2745"/>
      <c r="H32" s="2745"/>
      <c r="I32" s="2745"/>
      <c r="J32" s="2746"/>
      <c r="K32" s="2747"/>
      <c r="L32" s="2748"/>
      <c r="M32" s="191"/>
      <c r="N32" s="2750"/>
      <c r="O32" s="991"/>
      <c r="P32" s="417"/>
      <c r="Q32" s="418"/>
      <c r="R32" s="406" t="str">
        <f t="shared" si="7"/>
        <v/>
      </c>
      <c r="S32" s="2761"/>
      <c r="T32" s="991"/>
      <c r="U32" s="417"/>
      <c r="V32" s="418"/>
      <c r="W32" s="407" t="str">
        <f t="shared" si="8"/>
        <v/>
      </c>
      <c r="X32" s="2755"/>
      <c r="Y32" s="191"/>
      <c r="Z32" s="425"/>
      <c r="AA32" s="426"/>
      <c r="AB32" s="191"/>
      <c r="AC32" s="230" t="str">
        <f t="shared" si="0"/>
        <v/>
      </c>
      <c r="AD32" s="230" t="str">
        <f t="shared" si="1"/>
        <v/>
      </c>
      <c r="AE32" s="231" t="str">
        <f t="shared" si="9"/>
        <v/>
      </c>
      <c r="AF32" s="231" t="str">
        <f t="shared" si="10"/>
        <v/>
      </c>
      <c r="AG32" s="231">
        <f t="shared" ref="AG32" si="52">IF(AE32="○",P32*IF(D31="低炭素電気へ切替",Z32,VLOOKUP(O32,$BH$10:$BI$42,2,))*IFERROR(VLOOKUP(Q32,$BN$10:$BO$18,2,),1),0)</f>
        <v>0</v>
      </c>
      <c r="AH32" s="231">
        <f t="shared" ref="AH32" si="53">IF(AF32="○",U32*IF(D31="低炭素電気へ切替",AA32,VLOOKUP(T32,$BH$10:$BI$42,2,))*VLOOKUP(V32,$BN$10:$BO$18,2,),0)</f>
        <v>0</v>
      </c>
      <c r="AI32" s="191"/>
      <c r="AJ32" s="252">
        <v>23</v>
      </c>
      <c r="AK32" s="2758"/>
      <c r="AL32" s="2770" t="s">
        <v>392</v>
      </c>
      <c r="AM32" s="2771"/>
      <c r="AN32" s="255">
        <v>45</v>
      </c>
      <c r="AO32" s="256" t="s">
        <v>387</v>
      </c>
      <c r="AP32" s="257">
        <v>1.3899999999999999E-2</v>
      </c>
      <c r="AQ32" s="256" t="s">
        <v>196</v>
      </c>
      <c r="AR32" s="281">
        <f t="shared" si="2"/>
        <v>2.2934999999999999</v>
      </c>
      <c r="AS32" s="282" t="s">
        <v>388</v>
      </c>
      <c r="AT32" s="214"/>
      <c r="AU32" s="240"/>
      <c r="AV32" s="280"/>
      <c r="AW32" s="214"/>
      <c r="AX32" s="214"/>
      <c r="AY32" s="214"/>
      <c r="AZ32" s="214"/>
      <c r="BA32" s="214"/>
      <c r="BB32" s="214"/>
      <c r="BC32" s="214"/>
      <c r="BD32" s="214"/>
      <c r="BE32" s="260">
        <f t="shared" si="47"/>
        <v>23</v>
      </c>
      <c r="BF32" s="261" t="str">
        <f t="shared" si="3"/>
        <v>都市ガス</v>
      </c>
      <c r="BG32" s="259">
        <f t="shared" si="4"/>
        <v>0</v>
      </c>
      <c r="BH32" s="262" t="str">
        <f t="shared" si="12"/>
        <v>都市ガス</v>
      </c>
      <c r="BI32" s="263">
        <f t="shared" si="5"/>
        <v>2.2934999999999999</v>
      </c>
      <c r="BJ32" s="264" t="str">
        <f t="shared" si="6"/>
        <v>tCO2/千m3</v>
      </c>
      <c r="BK32" s="265" t="str">
        <f t="shared" si="13"/>
        <v>千m3</v>
      </c>
      <c r="BL32" s="266" t="str">
        <f t="shared" si="14"/>
        <v>m3</v>
      </c>
      <c r="BM32" s="214"/>
      <c r="BN32" s="214"/>
      <c r="BO32" s="214"/>
      <c r="BP32" s="214"/>
      <c r="BQ32" s="191"/>
      <c r="BR32" s="191"/>
      <c r="BS32" s="191"/>
      <c r="BT32" s="191"/>
    </row>
    <row r="33" spans="2:72" ht="42.95" customHeight="1" thickBot="1">
      <c r="B33" s="2567"/>
      <c r="C33" s="2742"/>
      <c r="D33" s="2743"/>
      <c r="E33" s="2743"/>
      <c r="F33" s="2744"/>
      <c r="G33" s="2745"/>
      <c r="H33" s="2745"/>
      <c r="I33" s="2745"/>
      <c r="J33" s="2746"/>
      <c r="K33" s="2747"/>
      <c r="L33" s="2748"/>
      <c r="M33" s="191"/>
      <c r="N33" s="2750"/>
      <c r="O33" s="1362"/>
      <c r="P33" s="419"/>
      <c r="Q33" s="420"/>
      <c r="R33" s="411" t="str">
        <f t="shared" si="7"/>
        <v/>
      </c>
      <c r="S33" s="2761"/>
      <c r="T33" s="1362"/>
      <c r="U33" s="419"/>
      <c r="V33" s="420"/>
      <c r="W33" s="412" t="str">
        <f t="shared" si="8"/>
        <v/>
      </c>
      <c r="X33" s="2755"/>
      <c r="Y33" s="191"/>
      <c r="Z33" s="427"/>
      <c r="AA33" s="428"/>
      <c r="AB33" s="191"/>
      <c r="AC33" s="230" t="str">
        <f t="shared" si="0"/>
        <v/>
      </c>
      <c r="AD33" s="230" t="str">
        <f t="shared" si="1"/>
        <v/>
      </c>
      <c r="AE33" s="231" t="str">
        <f t="shared" si="9"/>
        <v/>
      </c>
      <c r="AF33" s="231" t="str">
        <f t="shared" si="10"/>
        <v/>
      </c>
      <c r="AG33" s="231">
        <f t="shared" ref="AG33" si="54">IF(AE33="○",P33*IF(D31="低炭素電気へ切替",Z33,VLOOKUP(O33,$BH$10:$BI$42,2,))*IFERROR(VLOOKUP(Q33,$BN$10:$BO$18,2,),1),0)</f>
        <v>0</v>
      </c>
      <c r="AH33" s="231">
        <f t="shared" ref="AH33" si="55">IF(AF33="○",U33*IF(D31="低炭素電気へ切替",AA33,VLOOKUP(T33,$BH$10:$BI$42,2,))*VLOOKUP(V33,$BN$10:$BO$18,2,),0)</f>
        <v>0</v>
      </c>
      <c r="AI33" s="191"/>
      <c r="AJ33" s="252">
        <v>31</v>
      </c>
      <c r="AK33" s="2758"/>
      <c r="AL33" s="283" t="s">
        <v>393</v>
      </c>
      <c r="AM33" s="284"/>
      <c r="AN33" s="285"/>
      <c r="AO33" s="286"/>
      <c r="AP33" s="285"/>
      <c r="AQ33" s="267" t="s">
        <v>196</v>
      </c>
      <c r="AR33" s="258">
        <f t="shared" si="2"/>
        <v>0</v>
      </c>
      <c r="AS33" s="287"/>
      <c r="AT33" s="215" t="s">
        <v>394</v>
      </c>
      <c r="AU33" s="288" t="s">
        <v>395</v>
      </c>
      <c r="AV33" s="289"/>
      <c r="AW33" s="290"/>
      <c r="AX33" s="290"/>
      <c r="AY33" s="290"/>
      <c r="AZ33" s="290"/>
      <c r="BA33" s="290"/>
      <c r="BB33" s="290"/>
      <c r="BC33" s="291"/>
      <c r="BD33" s="214"/>
      <c r="BE33" s="260">
        <f t="shared" si="47"/>
        <v>24</v>
      </c>
      <c r="BF33" s="261" t="str">
        <f t="shared" si="3"/>
        <v>産業用蒸気</v>
      </c>
      <c r="BG33" s="259">
        <f t="shared" si="4"/>
        <v>0</v>
      </c>
      <c r="BH33" s="262" t="str">
        <f t="shared" si="12"/>
        <v>産業用蒸気</v>
      </c>
      <c r="BI33" s="263">
        <f t="shared" si="5"/>
        <v>0.06</v>
      </c>
      <c r="BJ33" s="264" t="str">
        <f t="shared" si="6"/>
        <v>tCO2/GJ</v>
      </c>
      <c r="BK33" s="265" t="str">
        <f t="shared" si="13"/>
        <v>GJ</v>
      </c>
      <c r="BL33" s="266" t="str">
        <f t="shared" si="14"/>
        <v/>
      </c>
      <c r="BM33" s="214"/>
      <c r="BN33" s="214"/>
      <c r="BO33" s="214"/>
      <c r="BP33" s="214"/>
      <c r="BQ33" s="191"/>
      <c r="BR33" s="191"/>
      <c r="BS33" s="191"/>
      <c r="BT33" s="191"/>
    </row>
    <row r="34" spans="2:72" ht="42.95" customHeight="1">
      <c r="B34" s="2567">
        <v>9</v>
      </c>
      <c r="C34" s="2742"/>
      <c r="D34" s="2743"/>
      <c r="E34" s="2743"/>
      <c r="F34" s="2744"/>
      <c r="G34" s="2745"/>
      <c r="H34" s="2745"/>
      <c r="I34" s="2745"/>
      <c r="J34" s="2746"/>
      <c r="K34" s="2747" t="str">
        <f>X34</f>
        <v/>
      </c>
      <c r="L34" s="2748"/>
      <c r="M34" s="191"/>
      <c r="N34" s="2749"/>
      <c r="O34" s="991"/>
      <c r="P34" s="417"/>
      <c r="Q34" s="418"/>
      <c r="R34" s="406" t="str">
        <f t="shared" si="7"/>
        <v/>
      </c>
      <c r="S34" s="2760"/>
      <c r="T34" s="991"/>
      <c r="U34" s="417"/>
      <c r="V34" s="418"/>
      <c r="W34" s="407" t="str">
        <f t="shared" si="8"/>
        <v/>
      </c>
      <c r="X34" s="2754" t="str">
        <f>IF(AND(AE34&lt;&gt;"×",AF34&lt;&gt;"×",OR(AE34="○",AF34="○")),AG34-AH34+AG35-AH35+AG36-AH36,"")</f>
        <v/>
      </c>
      <c r="Y34" s="191"/>
      <c r="Z34" s="423"/>
      <c r="AA34" s="424"/>
      <c r="AB34" s="191"/>
      <c r="AC34" s="230" t="str">
        <f t="shared" si="0"/>
        <v/>
      </c>
      <c r="AD34" s="230" t="str">
        <f t="shared" si="1"/>
        <v/>
      </c>
      <c r="AE34" s="231" t="str">
        <f t="shared" si="9"/>
        <v/>
      </c>
      <c r="AF34" s="231" t="str">
        <f t="shared" si="10"/>
        <v/>
      </c>
      <c r="AG34" s="231">
        <f t="shared" ref="AG34" si="56">IF(AE34="○",P34*IF(D34="低炭素電気へ切替",Z34,VLOOKUP(O34,$BH$10:$BI$42,2,))*IFERROR(VLOOKUP(Q34,$BN$10:$BO$18,2,),1),0)</f>
        <v>0</v>
      </c>
      <c r="AH34" s="231">
        <f t="shared" ref="AH34" si="57">IF(AF34="○",U34*IF(D34="低炭素電気へ切替",AA34,VLOOKUP(T34,$BH$10:$BI$42,2,))*VLOOKUP(V34,$BN$10:$BO$18,2,),0)</f>
        <v>0</v>
      </c>
      <c r="AI34" s="191"/>
      <c r="AJ34" s="252">
        <v>32</v>
      </c>
      <c r="AK34" s="2758"/>
      <c r="AL34" s="1349" t="s">
        <v>396</v>
      </c>
      <c r="AM34" s="284"/>
      <c r="AN34" s="285"/>
      <c r="AO34" s="286"/>
      <c r="AP34" s="285"/>
      <c r="AQ34" s="267" t="s">
        <v>196</v>
      </c>
      <c r="AR34" s="258">
        <f t="shared" si="2"/>
        <v>0</v>
      </c>
      <c r="AS34" s="287"/>
      <c r="AT34" s="214"/>
      <c r="AU34" s="292"/>
      <c r="AV34" s="279" t="s">
        <v>219</v>
      </c>
      <c r="AW34" s="253">
        <v>1</v>
      </c>
      <c r="AX34" s="256" t="s">
        <v>397</v>
      </c>
      <c r="AY34" s="253">
        <v>0.02</v>
      </c>
      <c r="AZ34" s="267" t="s">
        <v>196</v>
      </c>
      <c r="BA34" s="293">
        <f>AW34*AY34*44/12</f>
        <v>7.3333333333333334E-2</v>
      </c>
      <c r="BB34" s="259" t="s">
        <v>398</v>
      </c>
      <c r="BC34" s="294"/>
      <c r="BD34" s="214"/>
      <c r="BE34" s="260">
        <f t="shared" si="47"/>
        <v>25</v>
      </c>
      <c r="BF34" s="261" t="str">
        <f t="shared" si="3"/>
        <v>産業用以外の蒸気</v>
      </c>
      <c r="BG34" s="259">
        <f t="shared" si="4"/>
        <v>0</v>
      </c>
      <c r="BH34" s="262" t="str">
        <f t="shared" si="12"/>
        <v>産業用以外の蒸気</v>
      </c>
      <c r="BI34" s="263">
        <f t="shared" si="5"/>
        <v>5.7000000000000002E-2</v>
      </c>
      <c r="BJ34" s="264" t="str">
        <f t="shared" si="6"/>
        <v>tCO2/GJ</v>
      </c>
      <c r="BK34" s="265" t="str">
        <f t="shared" si="13"/>
        <v>GJ</v>
      </c>
      <c r="BL34" s="266" t="str">
        <f t="shared" si="14"/>
        <v/>
      </c>
      <c r="BM34" s="214"/>
      <c r="BN34" s="214"/>
      <c r="BO34" s="214"/>
      <c r="BP34" s="214"/>
      <c r="BQ34" s="191"/>
      <c r="BR34" s="191"/>
      <c r="BS34" s="191"/>
      <c r="BT34" s="191"/>
    </row>
    <row r="35" spans="2:72" ht="42.95" customHeight="1">
      <c r="B35" s="2567"/>
      <c r="C35" s="2742"/>
      <c r="D35" s="2743"/>
      <c r="E35" s="2743"/>
      <c r="F35" s="2744"/>
      <c r="G35" s="2745"/>
      <c r="H35" s="2745"/>
      <c r="I35" s="2745"/>
      <c r="J35" s="2746"/>
      <c r="K35" s="2747"/>
      <c r="L35" s="2748"/>
      <c r="M35" s="191"/>
      <c r="N35" s="2750"/>
      <c r="O35" s="991"/>
      <c r="P35" s="417"/>
      <c r="Q35" s="418"/>
      <c r="R35" s="406" t="str">
        <f t="shared" si="7"/>
        <v/>
      </c>
      <c r="S35" s="2761"/>
      <c r="T35" s="991"/>
      <c r="U35" s="417"/>
      <c r="V35" s="418"/>
      <c r="W35" s="407" t="str">
        <f t="shared" si="8"/>
        <v/>
      </c>
      <c r="X35" s="2755"/>
      <c r="Y35" s="191"/>
      <c r="Z35" s="425"/>
      <c r="AA35" s="426"/>
      <c r="AB35" s="191"/>
      <c r="AC35" s="230" t="str">
        <f t="shared" si="0"/>
        <v/>
      </c>
      <c r="AD35" s="230" t="str">
        <f t="shared" si="1"/>
        <v/>
      </c>
      <c r="AE35" s="231" t="str">
        <f t="shared" si="9"/>
        <v/>
      </c>
      <c r="AF35" s="231" t="str">
        <f t="shared" si="10"/>
        <v/>
      </c>
      <c r="AG35" s="231">
        <f t="shared" ref="AG35" si="58">IF(AE35="○",P35*IF(D34="低炭素電気へ切替",Z35,VLOOKUP(O35,$BH$10:$BI$42,2,))*IFERROR(VLOOKUP(Q35,$BN$10:$BO$18,2,),1),0)</f>
        <v>0</v>
      </c>
      <c r="AH35" s="231">
        <f t="shared" ref="AH35" si="59">IF(AF35="○",U35*IF(D34="低炭素電気へ切替",AA35,VLOOKUP(T35,$BH$10:$BI$42,2,))*VLOOKUP(V35,$BN$10:$BO$18,2,),0)</f>
        <v>0</v>
      </c>
      <c r="AI35" s="191"/>
      <c r="AJ35" s="252">
        <v>33</v>
      </c>
      <c r="AK35" s="2759"/>
      <c r="AL35" s="295" t="s">
        <v>399</v>
      </c>
      <c r="AM35" s="284"/>
      <c r="AN35" s="285"/>
      <c r="AO35" s="286"/>
      <c r="AP35" s="296"/>
      <c r="AQ35" s="297" t="s">
        <v>196</v>
      </c>
      <c r="AR35" s="258">
        <f t="shared" si="2"/>
        <v>0</v>
      </c>
      <c r="AS35" s="287"/>
      <c r="AT35" s="214"/>
      <c r="AU35" s="298"/>
      <c r="AV35" s="299"/>
      <c r="AW35" s="300"/>
      <c r="AX35" s="300"/>
      <c r="AY35" s="300"/>
      <c r="AZ35" s="300"/>
      <c r="BA35" s="300"/>
      <c r="BB35" s="300"/>
      <c r="BC35" s="234"/>
      <c r="BD35" s="214"/>
      <c r="BE35" s="260">
        <f t="shared" si="47"/>
        <v>26</v>
      </c>
      <c r="BF35" s="261" t="str">
        <f t="shared" si="3"/>
        <v>温水</v>
      </c>
      <c r="BG35" s="259">
        <f t="shared" si="4"/>
        <v>0</v>
      </c>
      <c r="BH35" s="262" t="str">
        <f t="shared" si="12"/>
        <v>温水</v>
      </c>
      <c r="BI35" s="263">
        <f t="shared" si="5"/>
        <v>5.7000000000000002E-2</v>
      </c>
      <c r="BJ35" s="264" t="str">
        <f t="shared" si="6"/>
        <v>tCO2/GJ</v>
      </c>
      <c r="BK35" s="265" t="str">
        <f t="shared" si="13"/>
        <v>GJ</v>
      </c>
      <c r="BL35" s="266" t="str">
        <f t="shared" si="14"/>
        <v/>
      </c>
      <c r="BM35" s="214"/>
      <c r="BN35" s="214"/>
      <c r="BO35" s="214"/>
      <c r="BP35" s="214"/>
      <c r="BQ35" s="191"/>
      <c r="BR35" s="191"/>
      <c r="BS35" s="191"/>
      <c r="BT35" s="191"/>
    </row>
    <row r="36" spans="2:72" ht="42.95" customHeight="1" thickBot="1">
      <c r="B36" s="2567"/>
      <c r="C36" s="2742"/>
      <c r="D36" s="2743"/>
      <c r="E36" s="2743"/>
      <c r="F36" s="2744"/>
      <c r="G36" s="2745"/>
      <c r="H36" s="2745"/>
      <c r="I36" s="2745"/>
      <c r="J36" s="2746"/>
      <c r="K36" s="2747"/>
      <c r="L36" s="2748"/>
      <c r="M36" s="191"/>
      <c r="N36" s="2751"/>
      <c r="O36" s="991"/>
      <c r="P36" s="417"/>
      <c r="Q36" s="418"/>
      <c r="R36" s="406" t="str">
        <f t="shared" si="7"/>
        <v/>
      </c>
      <c r="S36" s="2769"/>
      <c r="T36" s="991"/>
      <c r="U36" s="417"/>
      <c r="V36" s="418"/>
      <c r="W36" s="407" t="str">
        <f t="shared" si="8"/>
        <v/>
      </c>
      <c r="X36" s="2756"/>
      <c r="Y36" s="191"/>
      <c r="Z36" s="427"/>
      <c r="AA36" s="428"/>
      <c r="AB36" s="191"/>
      <c r="AC36" s="230" t="str">
        <f t="shared" si="0"/>
        <v/>
      </c>
      <c r="AD36" s="230" t="str">
        <f t="shared" si="1"/>
        <v/>
      </c>
      <c r="AE36" s="231" t="str">
        <f t="shared" si="9"/>
        <v/>
      </c>
      <c r="AF36" s="231" t="str">
        <f t="shared" si="10"/>
        <v/>
      </c>
      <c r="AG36" s="231">
        <f t="shared" ref="AG36" si="60">IF(AE36="○",P36*IF(D34="低炭素電気へ切替",Z36,VLOOKUP(O36,$BH$10:$BI$42,2,))*IFERROR(VLOOKUP(Q36,$BN$10:$BO$18,2,),1),0)</f>
        <v>0</v>
      </c>
      <c r="AH36" s="231">
        <f t="shared" ref="AH36" si="61">IF(AF36="○",U36*IF(D34="低炭素電気へ切替",AA36,VLOOKUP(T36,$BH$10:$BI$42,2,))*VLOOKUP(V36,$BN$10:$BO$18,2,),0)</f>
        <v>0</v>
      </c>
      <c r="AI36" s="191"/>
      <c r="AJ36" s="252">
        <v>24</v>
      </c>
      <c r="AK36" s="2772" t="s">
        <v>220</v>
      </c>
      <c r="AL36" s="253" t="s">
        <v>221</v>
      </c>
      <c r="AM36" s="254"/>
      <c r="AN36" s="258">
        <v>1.02</v>
      </c>
      <c r="AO36" s="256" t="s">
        <v>222</v>
      </c>
      <c r="AP36" s="301"/>
      <c r="AQ36" s="256"/>
      <c r="AR36" s="302">
        <v>0.06</v>
      </c>
      <c r="AS36" s="259" t="s">
        <v>398</v>
      </c>
      <c r="AT36" s="214"/>
      <c r="AU36" s="240"/>
      <c r="AV36" s="214"/>
      <c r="AW36" s="214"/>
      <c r="AX36" s="214"/>
      <c r="AY36" s="214"/>
      <c r="AZ36" s="214"/>
      <c r="BA36" s="214"/>
      <c r="BB36" s="214"/>
      <c r="BC36" s="214"/>
      <c r="BD36" s="214"/>
      <c r="BE36" s="260">
        <f t="shared" si="47"/>
        <v>27</v>
      </c>
      <c r="BF36" s="261" t="str">
        <f t="shared" si="3"/>
        <v>冷水</v>
      </c>
      <c r="BG36" s="259">
        <f t="shared" si="4"/>
        <v>0</v>
      </c>
      <c r="BH36" s="262" t="str">
        <f t="shared" si="12"/>
        <v>冷水</v>
      </c>
      <c r="BI36" s="263">
        <f t="shared" si="5"/>
        <v>5.7000000000000002E-2</v>
      </c>
      <c r="BJ36" s="264" t="str">
        <f t="shared" si="6"/>
        <v>tCO2/GJ</v>
      </c>
      <c r="BK36" s="265" t="str">
        <f t="shared" si="13"/>
        <v>GJ</v>
      </c>
      <c r="BL36" s="266" t="str">
        <f t="shared" si="14"/>
        <v/>
      </c>
      <c r="BM36" s="214"/>
      <c r="BN36" s="214"/>
      <c r="BO36" s="214"/>
      <c r="BP36" s="214"/>
      <c r="BQ36" s="191"/>
      <c r="BR36" s="191"/>
      <c r="BS36" s="191"/>
      <c r="BT36" s="191"/>
    </row>
    <row r="37" spans="2:72" ht="42.95" customHeight="1">
      <c r="B37" s="2567">
        <v>10</v>
      </c>
      <c r="C37" s="2742"/>
      <c r="D37" s="2743"/>
      <c r="E37" s="2743"/>
      <c r="F37" s="2744"/>
      <c r="G37" s="2745"/>
      <c r="H37" s="2745"/>
      <c r="I37" s="2745"/>
      <c r="J37" s="2746"/>
      <c r="K37" s="2747" t="str">
        <f>X37</f>
        <v/>
      </c>
      <c r="L37" s="2748"/>
      <c r="M37" s="191"/>
      <c r="N37" s="2750"/>
      <c r="O37" s="1363"/>
      <c r="P37" s="421"/>
      <c r="Q37" s="422"/>
      <c r="R37" s="413" t="str">
        <f t="shared" si="7"/>
        <v/>
      </c>
      <c r="S37" s="2762"/>
      <c r="T37" s="1363"/>
      <c r="U37" s="421"/>
      <c r="V37" s="422"/>
      <c r="W37" s="414" t="str">
        <f t="shared" si="8"/>
        <v/>
      </c>
      <c r="X37" s="2755" t="str">
        <f>IF(AND(AE37&lt;&gt;"×",AF37&lt;&gt;"×",OR(AE37="○",AF37="○")),AG37-AH37+AG38-AH38+AG39-AH39,"")</f>
        <v/>
      </c>
      <c r="Y37" s="191"/>
      <c r="Z37" s="423"/>
      <c r="AA37" s="424"/>
      <c r="AB37" s="191"/>
      <c r="AC37" s="230" t="str">
        <f t="shared" si="0"/>
        <v/>
      </c>
      <c r="AD37" s="230" t="str">
        <f t="shared" si="1"/>
        <v/>
      </c>
      <c r="AE37" s="231" t="str">
        <f t="shared" si="9"/>
        <v/>
      </c>
      <c r="AF37" s="231" t="str">
        <f t="shared" si="10"/>
        <v/>
      </c>
      <c r="AG37" s="231">
        <f t="shared" ref="AG37" si="62">IF(AE37="○",P37*IF(D37="低炭素電気へ切替",Z37,VLOOKUP(O37,$BH$10:$BI$42,2,))*IFERROR(VLOOKUP(Q37,$BN$10:$BO$18,2,),1),0)</f>
        <v>0</v>
      </c>
      <c r="AH37" s="231">
        <f t="shared" ref="AH37" si="63">IF(AF37="○",U37*IF(D37="低炭素電気へ切替",AA37,VLOOKUP(T37,$BH$10:$BI$42,2,))*VLOOKUP(V37,$BN$10:$BO$18,2,),0)</f>
        <v>0</v>
      </c>
      <c r="AI37" s="191"/>
      <c r="AJ37" s="252">
        <v>25</v>
      </c>
      <c r="AK37" s="2758"/>
      <c r="AL37" s="253" t="s">
        <v>223</v>
      </c>
      <c r="AM37" s="254"/>
      <c r="AN37" s="258">
        <v>1.36</v>
      </c>
      <c r="AO37" s="256" t="s">
        <v>222</v>
      </c>
      <c r="AP37" s="301"/>
      <c r="AQ37" s="256"/>
      <c r="AR37" s="302">
        <v>5.7000000000000002E-2</v>
      </c>
      <c r="AS37" s="259" t="s">
        <v>398</v>
      </c>
      <c r="AT37" s="214"/>
      <c r="AU37" s="240"/>
      <c r="AV37" s="214"/>
      <c r="AW37" s="214"/>
      <c r="AX37" s="214"/>
      <c r="AY37" s="214"/>
      <c r="AZ37" s="214"/>
      <c r="BA37" s="214"/>
      <c r="BB37" s="214"/>
      <c r="BC37" s="214"/>
      <c r="BD37" s="214"/>
      <c r="BE37" s="260">
        <f t="shared" si="47"/>
        <v>28</v>
      </c>
      <c r="BF37" s="261" t="str">
        <f t="shared" si="3"/>
        <v>一般電気事業者</v>
      </c>
      <c r="BG37" s="259" t="str">
        <f t="shared" si="4"/>
        <v>昼間買電</v>
      </c>
      <c r="BH37" s="262" t="str">
        <f t="shared" si="12"/>
        <v>昼間買電</v>
      </c>
      <c r="BI37" s="263">
        <f t="shared" si="5"/>
        <v>0.45700000000000002</v>
      </c>
      <c r="BJ37" s="264" t="str">
        <f t="shared" si="6"/>
        <v>tCO2/千ｋWh</v>
      </c>
      <c r="BK37" s="265" t="str">
        <f t="shared" si="13"/>
        <v>千ｋWh</v>
      </c>
      <c r="BL37" s="266" t="str">
        <f t="shared" si="14"/>
        <v>ｋWh</v>
      </c>
      <c r="BM37" s="214"/>
      <c r="BN37" s="214"/>
      <c r="BO37" s="214"/>
      <c r="BP37" s="214"/>
      <c r="BQ37" s="191"/>
      <c r="BR37" s="191"/>
      <c r="BS37" s="191"/>
      <c r="BT37" s="191"/>
    </row>
    <row r="38" spans="2:72" ht="42.95" customHeight="1">
      <c r="B38" s="2567"/>
      <c r="C38" s="2742"/>
      <c r="D38" s="2743"/>
      <c r="E38" s="2743"/>
      <c r="F38" s="2744"/>
      <c r="G38" s="2745"/>
      <c r="H38" s="2745"/>
      <c r="I38" s="2745"/>
      <c r="J38" s="2746"/>
      <c r="K38" s="2747"/>
      <c r="L38" s="2748"/>
      <c r="M38" s="191"/>
      <c r="N38" s="2750"/>
      <c r="O38" s="991"/>
      <c r="P38" s="417"/>
      <c r="Q38" s="418"/>
      <c r="R38" s="406" t="str">
        <f t="shared" si="7"/>
        <v/>
      </c>
      <c r="S38" s="2761"/>
      <c r="T38" s="991"/>
      <c r="U38" s="417"/>
      <c r="V38" s="418"/>
      <c r="W38" s="407" t="str">
        <f t="shared" si="8"/>
        <v/>
      </c>
      <c r="X38" s="2755"/>
      <c r="Y38" s="191"/>
      <c r="Z38" s="425"/>
      <c r="AA38" s="426"/>
      <c r="AB38" s="191"/>
      <c r="AC38" s="230" t="str">
        <f t="shared" si="0"/>
        <v/>
      </c>
      <c r="AD38" s="230" t="str">
        <f t="shared" si="1"/>
        <v/>
      </c>
      <c r="AE38" s="231" t="str">
        <f t="shared" si="9"/>
        <v/>
      </c>
      <c r="AF38" s="231" t="str">
        <f t="shared" si="10"/>
        <v/>
      </c>
      <c r="AG38" s="231">
        <f t="shared" ref="AG38" si="64">IF(AE38="○",P38*IF(D37="低炭素電気へ切替",Z38,VLOOKUP(O38,$BH$10:$BI$42,2,))*IFERROR(VLOOKUP(Q38,$BN$10:$BO$18,2,),1),0)</f>
        <v>0</v>
      </c>
      <c r="AH38" s="231">
        <f t="shared" ref="AH38" si="65">IF(AF38="○",U38*IF(D37="低炭素電気へ切替",AA38,VLOOKUP(T38,$BH$10:$BI$42,2,))*VLOOKUP(V38,$BN$10:$BO$18,2,),0)</f>
        <v>0</v>
      </c>
      <c r="AI38" s="191"/>
      <c r="AJ38" s="252">
        <v>26</v>
      </c>
      <c r="AK38" s="2758"/>
      <c r="AL38" s="253" t="s">
        <v>224</v>
      </c>
      <c r="AM38" s="254"/>
      <c r="AN38" s="258">
        <v>1.36</v>
      </c>
      <c r="AO38" s="256" t="s">
        <v>222</v>
      </c>
      <c r="AP38" s="301"/>
      <c r="AQ38" s="256"/>
      <c r="AR38" s="302">
        <v>5.7000000000000002E-2</v>
      </c>
      <c r="AS38" s="259" t="s">
        <v>398</v>
      </c>
      <c r="AT38" s="214"/>
      <c r="AU38" s="240"/>
      <c r="AV38" s="214"/>
      <c r="AW38" s="214"/>
      <c r="AX38" s="214"/>
      <c r="AY38" s="214"/>
      <c r="AZ38" s="214"/>
      <c r="BA38" s="214"/>
      <c r="BB38" s="214"/>
      <c r="BC38" s="214"/>
      <c r="BD38" s="214"/>
      <c r="BE38" s="260">
        <f t="shared" si="47"/>
        <v>29</v>
      </c>
      <c r="BF38" s="261">
        <f t="shared" si="3"/>
        <v>0</v>
      </c>
      <c r="BG38" s="259" t="str">
        <f t="shared" si="4"/>
        <v>夜間買電</v>
      </c>
      <c r="BH38" s="262" t="str">
        <f t="shared" si="12"/>
        <v>夜間買電</v>
      </c>
      <c r="BI38" s="263">
        <f t="shared" si="5"/>
        <v>0.45700000000000002</v>
      </c>
      <c r="BJ38" s="264" t="str">
        <f t="shared" si="6"/>
        <v>tCO2/千ｋWh</v>
      </c>
      <c r="BK38" s="265" t="str">
        <f t="shared" si="13"/>
        <v>千ｋWh</v>
      </c>
      <c r="BL38" s="266" t="str">
        <f t="shared" si="14"/>
        <v>ｋWh</v>
      </c>
      <c r="BM38" s="214"/>
      <c r="BN38" s="214"/>
      <c r="BO38" s="214"/>
      <c r="BP38" s="214"/>
      <c r="BQ38" s="191"/>
      <c r="BR38" s="191"/>
      <c r="BS38" s="191"/>
      <c r="BT38" s="191"/>
    </row>
    <row r="39" spans="2:72" ht="42.95" customHeight="1" thickBot="1">
      <c r="B39" s="2567"/>
      <c r="C39" s="2742"/>
      <c r="D39" s="2743"/>
      <c r="E39" s="2743"/>
      <c r="F39" s="2744"/>
      <c r="G39" s="2745"/>
      <c r="H39" s="2745"/>
      <c r="I39" s="2745"/>
      <c r="J39" s="2746"/>
      <c r="K39" s="2747"/>
      <c r="L39" s="2748"/>
      <c r="M39" s="191"/>
      <c r="N39" s="2750"/>
      <c r="O39" s="1362"/>
      <c r="P39" s="419"/>
      <c r="Q39" s="420"/>
      <c r="R39" s="411" t="str">
        <f t="shared" si="7"/>
        <v/>
      </c>
      <c r="S39" s="2761"/>
      <c r="T39" s="1362"/>
      <c r="U39" s="419"/>
      <c r="V39" s="420"/>
      <c r="W39" s="412" t="str">
        <f t="shared" si="8"/>
        <v/>
      </c>
      <c r="X39" s="2755"/>
      <c r="Y39" s="191"/>
      <c r="Z39" s="427"/>
      <c r="AA39" s="428"/>
      <c r="AB39" s="191"/>
      <c r="AC39" s="230" t="str">
        <f t="shared" si="0"/>
        <v/>
      </c>
      <c r="AD39" s="230" t="str">
        <f t="shared" si="1"/>
        <v/>
      </c>
      <c r="AE39" s="231" t="str">
        <f t="shared" si="9"/>
        <v/>
      </c>
      <c r="AF39" s="231" t="str">
        <f t="shared" si="10"/>
        <v/>
      </c>
      <c r="AG39" s="231">
        <f t="shared" ref="AG39" si="66">IF(AE39="○",P39*IF(D37="低炭素電気へ切替",Z39,VLOOKUP(O39,$BH$10:$BI$42,2,))*IFERROR(VLOOKUP(Q39,$BN$10:$BO$18,2,),1),0)</f>
        <v>0</v>
      </c>
      <c r="AH39" s="231">
        <f t="shared" ref="AH39" si="67">IF(AF39="○",U39*IF(D37="低炭素電気へ切替",AA39,VLOOKUP(T39,$BH$10:$BI$42,2,))*VLOOKUP(V39,$BN$10:$BO$18,2,),0)</f>
        <v>0</v>
      </c>
      <c r="AI39" s="191"/>
      <c r="AJ39" s="303">
        <v>27</v>
      </c>
      <c r="AK39" s="2773"/>
      <c r="AL39" s="304" t="s">
        <v>225</v>
      </c>
      <c r="AM39" s="305"/>
      <c r="AN39" s="306">
        <v>1.36</v>
      </c>
      <c r="AO39" s="307" t="s">
        <v>222</v>
      </c>
      <c r="AP39" s="308"/>
      <c r="AQ39" s="307"/>
      <c r="AR39" s="309">
        <v>5.7000000000000002E-2</v>
      </c>
      <c r="AS39" s="310" t="s">
        <v>398</v>
      </c>
      <c r="AT39" s="214"/>
      <c r="AU39" s="240"/>
      <c r="AV39" s="214"/>
      <c r="AW39" s="214"/>
      <c r="AX39" s="214"/>
      <c r="AY39" s="214"/>
      <c r="AZ39" s="214"/>
      <c r="BA39" s="214"/>
      <c r="BB39" s="214"/>
      <c r="BC39" s="214"/>
      <c r="BD39" s="214"/>
      <c r="BE39" s="260">
        <f t="shared" si="47"/>
        <v>30</v>
      </c>
      <c r="BF39" s="261" t="str">
        <f t="shared" si="3"/>
        <v>その他</v>
      </c>
      <c r="BG39" s="259" t="str">
        <f t="shared" si="4"/>
        <v>上記以外の買電</v>
      </c>
      <c r="BH39" s="262" t="str">
        <f t="shared" si="12"/>
        <v>上記以外の買電</v>
      </c>
      <c r="BI39" s="263">
        <f t="shared" si="5"/>
        <v>0.45700000000000002</v>
      </c>
      <c r="BJ39" s="264" t="str">
        <f t="shared" si="6"/>
        <v>tCO2/千ｋWh</v>
      </c>
      <c r="BK39" s="265" t="str">
        <f t="shared" si="13"/>
        <v>千ｋWh</v>
      </c>
      <c r="BL39" s="266" t="str">
        <f t="shared" si="14"/>
        <v>ｋWh</v>
      </c>
      <c r="BM39" s="214"/>
      <c r="BN39" s="214"/>
      <c r="BO39" s="214"/>
      <c r="BP39" s="214"/>
      <c r="BQ39" s="191"/>
      <c r="BR39" s="191"/>
      <c r="BS39" s="191"/>
      <c r="BT39" s="191"/>
    </row>
    <row r="40" spans="2:72" ht="42.95" customHeight="1" thickBot="1">
      <c r="B40" s="2567">
        <v>11</v>
      </c>
      <c r="C40" s="2742"/>
      <c r="D40" s="2743"/>
      <c r="E40" s="2743"/>
      <c r="F40" s="2744"/>
      <c r="G40" s="2745"/>
      <c r="H40" s="2745"/>
      <c r="I40" s="2745"/>
      <c r="J40" s="2746"/>
      <c r="K40" s="2747" t="str">
        <f>X40</f>
        <v/>
      </c>
      <c r="L40" s="2748"/>
      <c r="M40" s="191"/>
      <c r="N40" s="2749"/>
      <c r="O40" s="991"/>
      <c r="P40" s="417"/>
      <c r="Q40" s="418"/>
      <c r="R40" s="406" t="str">
        <f t="shared" si="7"/>
        <v/>
      </c>
      <c r="S40" s="2760"/>
      <c r="T40" s="991"/>
      <c r="U40" s="417"/>
      <c r="V40" s="418"/>
      <c r="W40" s="407" t="str">
        <f t="shared" si="8"/>
        <v/>
      </c>
      <c r="X40" s="2754" t="str">
        <f>IF(AND(AE40&lt;&gt;"×",AF40&lt;&gt;"×",OR(AE40="○",AF40="○")),AG40-AH40+AG41-AH41+AG42-AH42,"")</f>
        <v/>
      </c>
      <c r="Y40" s="191"/>
      <c r="Z40" s="423"/>
      <c r="AA40" s="424"/>
      <c r="AB40" s="191"/>
      <c r="AC40" s="230" t="str">
        <f t="shared" si="0"/>
        <v/>
      </c>
      <c r="AD40" s="230" t="str">
        <f t="shared" si="1"/>
        <v/>
      </c>
      <c r="AE40" s="231" t="str">
        <f t="shared" si="9"/>
        <v/>
      </c>
      <c r="AF40" s="231" t="str">
        <f t="shared" si="10"/>
        <v/>
      </c>
      <c r="AG40" s="231">
        <f t="shared" ref="AG40" si="68">IF(AE40="○",P40*IF(D40="低炭素電気へ切替",Z40,VLOOKUP(O40,$BH$10:$BI$42,2,))*IFERROR(VLOOKUP(Q40,$BN$10:$BO$18,2,),1),0)</f>
        <v>0</v>
      </c>
      <c r="AH40" s="231">
        <f t="shared" ref="AH40" si="69">IF(AF40="○",U40*IF(D40="低炭素電気へ切替",AA40,VLOOKUP(T40,$BH$10:$BI$42,2,))*VLOOKUP(V40,$BN$10:$BO$18,2,),0)</f>
        <v>0</v>
      </c>
      <c r="AI40" s="191"/>
      <c r="AJ40" s="311"/>
      <c r="AK40" s="240"/>
      <c r="AL40" s="214"/>
      <c r="AM40" s="214"/>
      <c r="AN40" s="214"/>
      <c r="AO40" s="214"/>
      <c r="AP40" s="214"/>
      <c r="AQ40" s="214"/>
      <c r="AR40" s="312" t="s">
        <v>459</v>
      </c>
      <c r="AS40" s="214"/>
      <c r="AT40" s="214"/>
      <c r="AU40" s="240"/>
      <c r="AV40" s="214"/>
      <c r="AW40" s="214"/>
      <c r="AX40" s="214"/>
      <c r="AY40" s="214"/>
      <c r="AZ40" s="214"/>
      <c r="BA40" s="214"/>
      <c r="BB40" s="214"/>
      <c r="BC40" s="214"/>
      <c r="BD40" s="214"/>
      <c r="BE40" s="260">
        <f t="shared" si="47"/>
        <v>31</v>
      </c>
      <c r="BF40" s="261" t="s">
        <v>400</v>
      </c>
      <c r="BG40" s="259">
        <f t="shared" si="4"/>
        <v>0</v>
      </c>
      <c r="BH40" s="262" t="str">
        <f t="shared" si="12"/>
        <v>その他の燃料１</v>
      </c>
      <c r="BI40" s="263">
        <f t="shared" si="5"/>
        <v>0</v>
      </c>
      <c r="BJ40" s="264">
        <f t="shared" si="6"/>
        <v>0</v>
      </c>
      <c r="BK40" s="265" t="str">
        <f t="shared" si="13"/>
        <v/>
      </c>
      <c r="BL40" s="266"/>
      <c r="BM40" s="214"/>
      <c r="BN40" s="214"/>
      <c r="BO40" s="214"/>
      <c r="BP40" s="214"/>
      <c r="BQ40" s="191"/>
      <c r="BR40" s="191"/>
      <c r="BS40" s="191"/>
      <c r="BT40" s="191"/>
    </row>
    <row r="41" spans="2:72" ht="42.95" customHeight="1">
      <c r="B41" s="2567"/>
      <c r="C41" s="2742"/>
      <c r="D41" s="2743"/>
      <c r="E41" s="2743"/>
      <c r="F41" s="2744"/>
      <c r="G41" s="2745"/>
      <c r="H41" s="2745"/>
      <c r="I41" s="2745"/>
      <c r="J41" s="2746"/>
      <c r="K41" s="2747"/>
      <c r="L41" s="2748"/>
      <c r="M41" s="191"/>
      <c r="N41" s="2750"/>
      <c r="O41" s="991"/>
      <c r="P41" s="417"/>
      <c r="Q41" s="418"/>
      <c r="R41" s="406" t="str">
        <f t="shared" si="7"/>
        <v/>
      </c>
      <c r="S41" s="2761"/>
      <c r="T41" s="991"/>
      <c r="U41" s="417"/>
      <c r="V41" s="418"/>
      <c r="W41" s="407" t="str">
        <f t="shared" si="8"/>
        <v/>
      </c>
      <c r="X41" s="2755"/>
      <c r="Y41" s="191"/>
      <c r="Z41" s="425"/>
      <c r="AA41" s="426"/>
      <c r="AB41" s="191"/>
      <c r="AC41" s="230" t="str">
        <f t="shared" si="0"/>
        <v/>
      </c>
      <c r="AD41" s="230" t="str">
        <f t="shared" si="1"/>
        <v/>
      </c>
      <c r="AE41" s="231" t="str">
        <f t="shared" si="9"/>
        <v/>
      </c>
      <c r="AF41" s="231" t="str">
        <f t="shared" si="10"/>
        <v/>
      </c>
      <c r="AG41" s="231">
        <f t="shared" ref="AG41" si="70">IF(AE41="○",P41*IF(D40="低炭素電気へ切替",Z41,VLOOKUP(O41,$BH$10:$BI$42,2,))*IFERROR(VLOOKUP(Q41,$BN$10:$BO$18,2,),1),0)</f>
        <v>0</v>
      </c>
      <c r="AH41" s="231">
        <f t="shared" ref="AH41" si="71">IF(AF41="○",U41*IF(D40="低炭素電気へ切替",AA41,VLOOKUP(T41,$BH$10:$BI$42,2,))*VLOOKUP(V41,$BN$10:$BO$18,2,),0)</f>
        <v>0</v>
      </c>
      <c r="AI41" s="191"/>
      <c r="AJ41" s="232">
        <v>28</v>
      </c>
      <c r="AK41" s="2757" t="s">
        <v>226</v>
      </c>
      <c r="AL41" s="2774" t="s">
        <v>234</v>
      </c>
      <c r="AM41" s="313" t="s">
        <v>227</v>
      </c>
      <c r="AN41" s="314">
        <v>9.9700000000000006</v>
      </c>
      <c r="AO41" s="315" t="s">
        <v>228</v>
      </c>
      <c r="AP41" s="214"/>
      <c r="AQ41" s="214"/>
      <c r="AR41" s="316">
        <v>0.45700000000000002</v>
      </c>
      <c r="AS41" s="315" t="s">
        <v>229</v>
      </c>
      <c r="AT41" s="280"/>
      <c r="AU41" s="214"/>
      <c r="AV41" s="214"/>
      <c r="AW41" s="214"/>
      <c r="AX41" s="214"/>
      <c r="AY41" s="214"/>
      <c r="AZ41" s="214"/>
      <c r="BA41" s="214"/>
      <c r="BB41" s="214"/>
      <c r="BC41" s="214"/>
      <c r="BD41" s="214"/>
      <c r="BE41" s="260">
        <f t="shared" si="47"/>
        <v>32</v>
      </c>
      <c r="BF41" s="261" t="s">
        <v>401</v>
      </c>
      <c r="BG41" s="259">
        <f t="shared" si="4"/>
        <v>0</v>
      </c>
      <c r="BH41" s="262" t="str">
        <f t="shared" si="12"/>
        <v>その他の燃料２</v>
      </c>
      <c r="BI41" s="263">
        <f t="shared" si="5"/>
        <v>0</v>
      </c>
      <c r="BJ41" s="264">
        <f t="shared" si="6"/>
        <v>0</v>
      </c>
      <c r="BK41" s="265" t="str">
        <f t="shared" si="13"/>
        <v/>
      </c>
      <c r="BL41" s="266"/>
      <c r="BM41" s="214"/>
      <c r="BN41" s="214"/>
      <c r="BO41" s="214"/>
      <c r="BP41" s="214"/>
      <c r="BQ41" s="191"/>
      <c r="BR41" s="191"/>
      <c r="BS41" s="191"/>
      <c r="BT41" s="191"/>
    </row>
    <row r="42" spans="2:72" ht="42.95" customHeight="1" thickBot="1">
      <c r="B42" s="2567"/>
      <c r="C42" s="2742"/>
      <c r="D42" s="2743"/>
      <c r="E42" s="2743"/>
      <c r="F42" s="2744"/>
      <c r="G42" s="2745"/>
      <c r="H42" s="2745"/>
      <c r="I42" s="2745"/>
      <c r="J42" s="2746"/>
      <c r="K42" s="2747"/>
      <c r="L42" s="2748"/>
      <c r="M42" s="191"/>
      <c r="N42" s="2751"/>
      <c r="O42" s="991"/>
      <c r="P42" s="417"/>
      <c r="Q42" s="418"/>
      <c r="R42" s="406" t="str">
        <f t="shared" si="7"/>
        <v/>
      </c>
      <c r="S42" s="2769"/>
      <c r="T42" s="991"/>
      <c r="U42" s="417"/>
      <c r="V42" s="418"/>
      <c r="W42" s="407" t="str">
        <f t="shared" si="8"/>
        <v/>
      </c>
      <c r="X42" s="2756"/>
      <c r="Y42" s="191"/>
      <c r="Z42" s="427"/>
      <c r="AA42" s="428"/>
      <c r="AB42" s="191"/>
      <c r="AC42" s="230" t="str">
        <f t="shared" si="0"/>
        <v/>
      </c>
      <c r="AD42" s="230" t="str">
        <f t="shared" si="1"/>
        <v/>
      </c>
      <c r="AE42" s="231" t="str">
        <f t="shared" si="9"/>
        <v/>
      </c>
      <c r="AF42" s="231" t="str">
        <f t="shared" si="10"/>
        <v/>
      </c>
      <c r="AG42" s="231">
        <f t="shared" ref="AG42" si="72">IF(AE42="○",P42*IF(D40="低炭素電気へ切替",Z42,VLOOKUP(O42,$BH$10:$BI$42,2,))*IFERROR(VLOOKUP(Q42,$BN$10:$BO$18,2,),1),0)</f>
        <v>0</v>
      </c>
      <c r="AH42" s="231">
        <f t="shared" ref="AH42" si="73">IF(AF42="○",U42*IF(D40="低炭素電気へ切替",AA42,VLOOKUP(T42,$BH$10:$BI$42,2,))*VLOOKUP(V42,$BN$10:$BO$18,2,),0)</f>
        <v>0</v>
      </c>
      <c r="AI42" s="191"/>
      <c r="AJ42" s="252">
        <v>29</v>
      </c>
      <c r="AK42" s="2758"/>
      <c r="AL42" s="2765"/>
      <c r="AM42" s="279" t="s">
        <v>230</v>
      </c>
      <c r="AN42" s="317">
        <v>9.2799999999999994</v>
      </c>
      <c r="AO42" s="318" t="s">
        <v>228</v>
      </c>
      <c r="AP42" s="214"/>
      <c r="AQ42" s="214"/>
      <c r="AR42" s="319">
        <v>0.45700000000000002</v>
      </c>
      <c r="AS42" s="318" t="s">
        <v>229</v>
      </c>
      <c r="AT42" s="280"/>
      <c r="AU42" s="214"/>
      <c r="AV42" s="214"/>
      <c r="AW42" s="214"/>
      <c r="AX42" s="214"/>
      <c r="AY42" s="214"/>
      <c r="AZ42" s="214"/>
      <c r="BA42" s="214"/>
      <c r="BB42" s="214"/>
      <c r="BC42" s="214"/>
      <c r="BD42" s="214"/>
      <c r="BE42" s="320">
        <f t="shared" si="47"/>
        <v>33</v>
      </c>
      <c r="BF42" s="321" t="s">
        <v>402</v>
      </c>
      <c r="BG42" s="310">
        <f t="shared" si="4"/>
        <v>0</v>
      </c>
      <c r="BH42" s="322" t="str">
        <f t="shared" si="12"/>
        <v>その他の燃料３</v>
      </c>
      <c r="BI42" s="323">
        <f t="shared" si="5"/>
        <v>0</v>
      </c>
      <c r="BJ42" s="324">
        <f t="shared" si="6"/>
        <v>0</v>
      </c>
      <c r="BK42" s="273" t="str">
        <f t="shared" si="13"/>
        <v/>
      </c>
      <c r="BL42" s="325"/>
      <c r="BM42" s="214"/>
      <c r="BN42" s="214"/>
      <c r="BO42" s="214"/>
      <c r="BP42" s="214"/>
      <c r="BQ42" s="191"/>
      <c r="BR42" s="191"/>
      <c r="BS42" s="191"/>
      <c r="BT42" s="191"/>
    </row>
    <row r="43" spans="2:72" ht="42.95" customHeight="1" thickBot="1">
      <c r="B43" s="2567">
        <v>12</v>
      </c>
      <c r="C43" s="2742"/>
      <c r="D43" s="2743"/>
      <c r="E43" s="2743"/>
      <c r="F43" s="2744"/>
      <c r="G43" s="2745"/>
      <c r="H43" s="2745"/>
      <c r="I43" s="2745"/>
      <c r="J43" s="2746"/>
      <c r="K43" s="2747" t="str">
        <f>X43</f>
        <v/>
      </c>
      <c r="L43" s="2748"/>
      <c r="M43" s="191"/>
      <c r="N43" s="2750"/>
      <c r="O43" s="1363"/>
      <c r="P43" s="421"/>
      <c r="Q43" s="422"/>
      <c r="R43" s="413" t="str">
        <f t="shared" si="7"/>
        <v/>
      </c>
      <c r="S43" s="2762"/>
      <c r="T43" s="1363"/>
      <c r="U43" s="421"/>
      <c r="V43" s="422"/>
      <c r="W43" s="414" t="str">
        <f t="shared" si="8"/>
        <v/>
      </c>
      <c r="X43" s="2755" t="str">
        <f>IF(AND(AE43&lt;&gt;"×",AF43&lt;&gt;"×",OR(AE43="○",AF43="○")),AG43-AH43+AG44-AH44+AG45-AH45,"")</f>
        <v/>
      </c>
      <c r="Y43" s="191"/>
      <c r="Z43" s="423"/>
      <c r="AA43" s="424"/>
      <c r="AB43" s="191"/>
      <c r="AC43" s="230" t="str">
        <f t="shared" si="0"/>
        <v/>
      </c>
      <c r="AD43" s="230" t="str">
        <f t="shared" si="1"/>
        <v/>
      </c>
      <c r="AE43" s="231" t="str">
        <f t="shared" si="9"/>
        <v/>
      </c>
      <c r="AF43" s="231" t="str">
        <f t="shared" si="10"/>
        <v/>
      </c>
      <c r="AG43" s="231">
        <f t="shared" ref="AG43" si="74">IF(AE43="○",P43*IF(D43="低炭素電気へ切替",Z43,VLOOKUP(O43,$BH$10:$BI$42,2,))*IFERROR(VLOOKUP(Q43,$BN$10:$BO$18,2,),1),0)</f>
        <v>0</v>
      </c>
      <c r="AH43" s="231">
        <f t="shared" ref="AH43" si="75">IF(AF43="○",U43*IF(D43="低炭素電気へ切替",AA43,VLOOKUP(T43,$BH$10:$BI$42,2,))*VLOOKUP(V43,$BN$10:$BO$18,2,),0)</f>
        <v>0</v>
      </c>
      <c r="AI43" s="191"/>
      <c r="AJ43" s="303">
        <v>30</v>
      </c>
      <c r="AK43" s="2773"/>
      <c r="AL43" s="305" t="s">
        <v>231</v>
      </c>
      <c r="AM43" s="326" t="s">
        <v>232</v>
      </c>
      <c r="AN43" s="327">
        <v>9.76</v>
      </c>
      <c r="AO43" s="328" t="s">
        <v>228</v>
      </c>
      <c r="AP43" s="214"/>
      <c r="AQ43" s="214"/>
      <c r="AR43" s="329">
        <v>0.45700000000000002</v>
      </c>
      <c r="AS43" s="328" t="s">
        <v>229</v>
      </c>
      <c r="AT43" s="214"/>
      <c r="AU43" s="214"/>
      <c r="AV43" s="214"/>
      <c r="AW43" s="214"/>
      <c r="AX43" s="214"/>
      <c r="AY43" s="214"/>
      <c r="AZ43" s="214"/>
      <c r="BA43" s="214"/>
      <c r="BB43" s="214"/>
      <c r="BC43" s="214"/>
      <c r="BD43" s="214"/>
      <c r="BE43" s="191"/>
      <c r="BF43" s="191"/>
      <c r="BG43" s="191"/>
      <c r="BH43" s="191"/>
      <c r="BI43" s="191"/>
      <c r="BJ43" s="191"/>
      <c r="BK43" s="191"/>
      <c r="BL43" s="191"/>
      <c r="BM43" s="214"/>
      <c r="BN43" s="214"/>
      <c r="BO43" s="214"/>
      <c r="BP43" s="214"/>
      <c r="BQ43" s="191"/>
      <c r="BR43" s="191"/>
      <c r="BS43" s="191"/>
      <c r="BT43" s="191"/>
    </row>
    <row r="44" spans="2:72" ht="42.95" customHeight="1">
      <c r="B44" s="2567"/>
      <c r="C44" s="2742"/>
      <c r="D44" s="2743"/>
      <c r="E44" s="2743"/>
      <c r="F44" s="2744"/>
      <c r="G44" s="2745"/>
      <c r="H44" s="2745"/>
      <c r="I44" s="2745"/>
      <c r="J44" s="2746"/>
      <c r="K44" s="2747"/>
      <c r="L44" s="2748"/>
      <c r="M44" s="191"/>
      <c r="N44" s="2750"/>
      <c r="O44" s="991"/>
      <c r="P44" s="417"/>
      <c r="Q44" s="418"/>
      <c r="R44" s="406" t="str">
        <f t="shared" si="7"/>
        <v/>
      </c>
      <c r="S44" s="2761"/>
      <c r="T44" s="991"/>
      <c r="U44" s="417"/>
      <c r="V44" s="418"/>
      <c r="W44" s="407" t="str">
        <f t="shared" si="8"/>
        <v/>
      </c>
      <c r="X44" s="2755"/>
      <c r="Y44" s="191"/>
      <c r="Z44" s="425"/>
      <c r="AA44" s="426"/>
      <c r="AB44" s="191"/>
      <c r="AC44" s="230" t="str">
        <f t="shared" si="0"/>
        <v/>
      </c>
      <c r="AD44" s="230" t="str">
        <f t="shared" si="1"/>
        <v/>
      </c>
      <c r="AE44" s="231" t="str">
        <f t="shared" si="9"/>
        <v/>
      </c>
      <c r="AF44" s="231" t="str">
        <f t="shared" si="10"/>
        <v/>
      </c>
      <c r="AG44" s="231">
        <f t="shared" ref="AG44" si="76">IF(AE44="○",P44*IF(D43="低炭素電気へ切替",Z44,VLOOKUP(O44,$BH$10:$BI$42,2,))*IFERROR(VLOOKUP(Q44,$BN$10:$BO$18,2,),1),0)</f>
        <v>0</v>
      </c>
      <c r="AH44" s="231">
        <f t="shared" ref="AH44" si="77">IF(AF44="○",U44*IF(D43="低炭素電気へ切替",AA44,VLOOKUP(T44,$BH$10:$BI$42,2,))*VLOOKUP(V44,$BN$10:$BO$18,2,),0)</f>
        <v>0</v>
      </c>
      <c r="AI44" s="191"/>
      <c r="AJ44" s="191"/>
      <c r="AK44" s="330"/>
      <c r="AL44" s="330"/>
      <c r="AM44" s="330"/>
      <c r="AN44" s="330"/>
      <c r="AO44" s="330"/>
      <c r="AP44" s="330"/>
      <c r="AQ44" s="330"/>
      <c r="AR44" s="330"/>
      <c r="AS44" s="330"/>
      <c r="AT44" s="278"/>
      <c r="AU44" s="278"/>
      <c r="AV44" s="278"/>
      <c r="AW44" s="278"/>
      <c r="AX44" s="278"/>
      <c r="AY44" s="278"/>
      <c r="AZ44" s="278"/>
      <c r="BA44" s="278"/>
      <c r="BB44" s="278"/>
      <c r="BC44" s="278"/>
      <c r="BD44" s="278"/>
      <c r="BE44" s="191"/>
      <c r="BF44" s="191"/>
      <c r="BG44" s="191"/>
      <c r="BH44" s="191"/>
      <c r="BI44" s="191"/>
      <c r="BJ44" s="191"/>
      <c r="BK44" s="191"/>
      <c r="BL44" s="191"/>
      <c r="BM44" s="214"/>
      <c r="BN44" s="214"/>
      <c r="BO44" s="214"/>
      <c r="BP44" s="214"/>
      <c r="BQ44" s="191"/>
      <c r="BR44" s="191"/>
      <c r="BS44" s="191"/>
      <c r="BT44" s="191"/>
    </row>
    <row r="45" spans="2:72" ht="42.95" customHeight="1" thickBot="1">
      <c r="B45" s="2567"/>
      <c r="C45" s="2742"/>
      <c r="D45" s="2743"/>
      <c r="E45" s="2743"/>
      <c r="F45" s="2744"/>
      <c r="G45" s="2745"/>
      <c r="H45" s="2745"/>
      <c r="I45" s="2745"/>
      <c r="J45" s="2746"/>
      <c r="K45" s="2747"/>
      <c r="L45" s="2748"/>
      <c r="M45" s="191"/>
      <c r="N45" s="2750"/>
      <c r="O45" s="1362"/>
      <c r="P45" s="419"/>
      <c r="Q45" s="420"/>
      <c r="R45" s="411" t="str">
        <f t="shared" si="7"/>
        <v/>
      </c>
      <c r="S45" s="2761"/>
      <c r="T45" s="1362"/>
      <c r="U45" s="419"/>
      <c r="V45" s="420"/>
      <c r="W45" s="412" t="str">
        <f t="shared" si="8"/>
        <v/>
      </c>
      <c r="X45" s="2755"/>
      <c r="Y45" s="191"/>
      <c r="Z45" s="427"/>
      <c r="AA45" s="428"/>
      <c r="AB45" s="191"/>
      <c r="AC45" s="230" t="str">
        <f t="shared" si="0"/>
        <v/>
      </c>
      <c r="AD45" s="230" t="str">
        <f t="shared" si="1"/>
        <v/>
      </c>
      <c r="AE45" s="231" t="str">
        <f t="shared" si="9"/>
        <v/>
      </c>
      <c r="AF45" s="231" t="str">
        <f t="shared" si="10"/>
        <v/>
      </c>
      <c r="AG45" s="231">
        <f t="shared" ref="AG45" si="78">IF(AE45="○",P45*IF(D43="低炭素電気へ切替",Z45,VLOOKUP(O45,$BH$10:$BI$42,2,))*IFERROR(VLOOKUP(Q45,$BN$10:$BO$18,2,),1),0)</f>
        <v>0</v>
      </c>
      <c r="AH45" s="231">
        <f t="shared" ref="AH45" si="79">IF(AF45="○",U45*IF(D43="低炭素電気へ切替",AA45,VLOOKUP(T45,$BH$10:$BI$42,2,))*VLOOKUP(V45,$BN$10:$BO$18,2,),0)</f>
        <v>0</v>
      </c>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214"/>
      <c r="BN45" s="214"/>
      <c r="BO45" s="214"/>
      <c r="BP45" s="214"/>
      <c r="BQ45" s="191"/>
      <c r="BR45" s="191"/>
      <c r="BS45" s="191"/>
      <c r="BT45" s="191"/>
    </row>
    <row r="46" spans="2:72" ht="42.95" customHeight="1">
      <c r="B46" s="2567">
        <v>13</v>
      </c>
      <c r="C46" s="2742"/>
      <c r="D46" s="2743"/>
      <c r="E46" s="2743"/>
      <c r="F46" s="2744"/>
      <c r="G46" s="2745"/>
      <c r="H46" s="2745"/>
      <c r="I46" s="2745"/>
      <c r="J46" s="2746"/>
      <c r="K46" s="2747" t="str">
        <f>X46</f>
        <v/>
      </c>
      <c r="L46" s="2748"/>
      <c r="M46" s="191"/>
      <c r="N46" s="2749"/>
      <c r="O46" s="991"/>
      <c r="P46" s="417"/>
      <c r="Q46" s="418"/>
      <c r="R46" s="406" t="str">
        <f t="shared" si="7"/>
        <v/>
      </c>
      <c r="S46" s="2760"/>
      <c r="T46" s="991"/>
      <c r="U46" s="417"/>
      <c r="V46" s="418"/>
      <c r="W46" s="407" t="str">
        <f t="shared" si="8"/>
        <v/>
      </c>
      <c r="X46" s="2754" t="str">
        <f>IF(AND(AE46&lt;&gt;"×",AF46&lt;&gt;"×",OR(AE46="○",AF46="○")),AG46-AH46+AG47-AH47+AG48-AH48,"")</f>
        <v/>
      </c>
      <c r="Y46" s="191"/>
      <c r="Z46" s="423"/>
      <c r="AA46" s="424"/>
      <c r="AB46" s="191"/>
      <c r="AC46" s="230" t="str">
        <f t="shared" si="0"/>
        <v/>
      </c>
      <c r="AD46" s="230" t="str">
        <f t="shared" si="1"/>
        <v/>
      </c>
      <c r="AE46" s="231" t="str">
        <f t="shared" si="9"/>
        <v/>
      </c>
      <c r="AF46" s="231" t="str">
        <f t="shared" si="10"/>
        <v/>
      </c>
      <c r="AG46" s="231">
        <f t="shared" ref="AG46" si="80">IF(AE46="○",P46*IF(D46="低炭素電気へ切替",Z46,VLOOKUP(O46,$BH$10:$BI$42,2,))*IFERROR(VLOOKUP(Q46,$BN$10:$BO$18,2,),1),0)</f>
        <v>0</v>
      </c>
      <c r="AH46" s="231">
        <f t="shared" ref="AH46" si="81">IF(AF46="○",U46*IF(D46="低炭素電気へ切替",AA46,VLOOKUP(T46,$BH$10:$BI$42,2,))*VLOOKUP(V46,$BN$10:$BO$18,2,),0)</f>
        <v>0</v>
      </c>
      <c r="AI46" s="191"/>
      <c r="AJ46" s="191"/>
      <c r="AK46" s="191"/>
      <c r="AL46" s="191"/>
      <c r="AM46" s="191"/>
      <c r="AN46" s="191"/>
      <c r="AO46" s="191"/>
      <c r="AP46" s="191"/>
      <c r="AQ46" s="191"/>
      <c r="AR46" s="191"/>
      <c r="AS46" s="191"/>
      <c r="AT46" s="191"/>
      <c r="AU46" s="191"/>
      <c r="AV46" s="191"/>
      <c r="AW46" s="191"/>
      <c r="AX46" s="191"/>
      <c r="AY46" s="191"/>
      <c r="AZ46" s="191"/>
      <c r="BA46" s="191"/>
      <c r="BB46" s="191"/>
      <c r="BC46" s="191"/>
      <c r="BD46" s="191"/>
      <c r="BE46" s="191"/>
      <c r="BF46" s="191"/>
      <c r="BG46" s="191"/>
      <c r="BH46" s="191"/>
      <c r="BI46" s="191"/>
      <c r="BJ46" s="191"/>
      <c r="BK46" s="191"/>
      <c r="BL46" s="191"/>
      <c r="BM46" s="214"/>
      <c r="BN46" s="214"/>
      <c r="BO46" s="214"/>
      <c r="BP46" s="214"/>
      <c r="BQ46" s="191"/>
      <c r="BR46" s="191"/>
      <c r="BS46" s="191"/>
      <c r="BT46" s="191"/>
    </row>
    <row r="47" spans="2:72" ht="42.95" customHeight="1">
      <c r="B47" s="2567"/>
      <c r="C47" s="2742"/>
      <c r="D47" s="2743"/>
      <c r="E47" s="2743"/>
      <c r="F47" s="2744"/>
      <c r="G47" s="2745"/>
      <c r="H47" s="2745"/>
      <c r="I47" s="2745"/>
      <c r="J47" s="2746"/>
      <c r="K47" s="2747"/>
      <c r="L47" s="2748"/>
      <c r="M47" s="191"/>
      <c r="N47" s="2750"/>
      <c r="O47" s="991"/>
      <c r="P47" s="417"/>
      <c r="Q47" s="418"/>
      <c r="R47" s="406" t="str">
        <f t="shared" si="7"/>
        <v/>
      </c>
      <c r="S47" s="2761"/>
      <c r="T47" s="991"/>
      <c r="U47" s="417"/>
      <c r="V47" s="418"/>
      <c r="W47" s="407" t="str">
        <f t="shared" si="8"/>
        <v/>
      </c>
      <c r="X47" s="2755"/>
      <c r="Y47" s="191"/>
      <c r="Z47" s="425"/>
      <c r="AA47" s="426"/>
      <c r="AB47" s="191"/>
      <c r="AC47" s="230" t="str">
        <f t="shared" si="0"/>
        <v/>
      </c>
      <c r="AD47" s="230" t="str">
        <f t="shared" si="1"/>
        <v/>
      </c>
      <c r="AE47" s="231" t="str">
        <f t="shared" si="9"/>
        <v/>
      </c>
      <c r="AF47" s="231" t="str">
        <f t="shared" si="10"/>
        <v/>
      </c>
      <c r="AG47" s="231">
        <f t="shared" ref="AG47" si="82">IF(AE47="○",P47*IF(D46="低炭素電気へ切替",Z47,VLOOKUP(O47,$BH$10:$BI$42,2,))*IFERROR(VLOOKUP(Q47,$BN$10:$BO$18,2,),1),0)</f>
        <v>0</v>
      </c>
      <c r="AH47" s="231">
        <f t="shared" ref="AH47" si="83">IF(AF47="○",U47*IF(D46="低炭素電気へ切替",AA47,VLOOKUP(T47,$BH$10:$BI$42,2,))*VLOOKUP(V47,$BN$10:$BO$18,2,),0)</f>
        <v>0</v>
      </c>
      <c r="AI47" s="191"/>
      <c r="AJ47" s="191"/>
      <c r="AK47" s="191"/>
      <c r="AL47" s="191"/>
      <c r="AM47" s="191"/>
      <c r="AN47" s="191"/>
      <c r="AO47" s="191"/>
      <c r="AP47" s="191"/>
      <c r="AQ47" s="191"/>
      <c r="AR47" s="191"/>
      <c r="AS47" s="191"/>
      <c r="AT47" s="191"/>
      <c r="AU47" s="191"/>
      <c r="AV47" s="191"/>
      <c r="AW47" s="191"/>
      <c r="AX47" s="191"/>
      <c r="AY47" s="191"/>
      <c r="AZ47" s="191"/>
      <c r="BA47" s="191"/>
      <c r="BB47" s="191"/>
      <c r="BC47" s="191"/>
      <c r="BD47" s="191"/>
      <c r="BE47" s="191"/>
      <c r="BF47" s="191"/>
      <c r="BG47" s="191"/>
      <c r="BH47" s="191"/>
      <c r="BI47" s="191"/>
      <c r="BJ47" s="191"/>
      <c r="BK47" s="191"/>
      <c r="BL47" s="191"/>
      <c r="BM47" s="214"/>
      <c r="BN47" s="214"/>
      <c r="BO47" s="214"/>
      <c r="BP47" s="214"/>
      <c r="BQ47" s="191"/>
      <c r="BR47" s="191"/>
      <c r="BS47" s="191"/>
      <c r="BT47" s="191"/>
    </row>
    <row r="48" spans="2:72" ht="42.95" customHeight="1" thickBot="1">
      <c r="B48" s="2567"/>
      <c r="C48" s="2742"/>
      <c r="D48" s="2743"/>
      <c r="E48" s="2743"/>
      <c r="F48" s="2744"/>
      <c r="G48" s="2745"/>
      <c r="H48" s="2745"/>
      <c r="I48" s="2745"/>
      <c r="J48" s="2746"/>
      <c r="K48" s="2747"/>
      <c r="L48" s="2748"/>
      <c r="M48" s="191"/>
      <c r="N48" s="2751"/>
      <c r="O48" s="991"/>
      <c r="P48" s="417"/>
      <c r="Q48" s="418"/>
      <c r="R48" s="406" t="str">
        <f t="shared" si="7"/>
        <v/>
      </c>
      <c r="S48" s="2769"/>
      <c r="T48" s="991"/>
      <c r="U48" s="417"/>
      <c r="V48" s="418"/>
      <c r="W48" s="407" t="str">
        <f t="shared" si="8"/>
        <v/>
      </c>
      <c r="X48" s="2756"/>
      <c r="Y48" s="191"/>
      <c r="Z48" s="427"/>
      <c r="AA48" s="428"/>
      <c r="AB48" s="191"/>
      <c r="AC48" s="230" t="str">
        <f t="shared" si="0"/>
        <v/>
      </c>
      <c r="AD48" s="230" t="str">
        <f t="shared" si="1"/>
        <v/>
      </c>
      <c r="AE48" s="231" t="str">
        <f t="shared" si="9"/>
        <v/>
      </c>
      <c r="AF48" s="231" t="str">
        <f t="shared" si="10"/>
        <v/>
      </c>
      <c r="AG48" s="231">
        <f t="shared" ref="AG48" si="84">IF(AE48="○",P48*IF(D46="低炭素電気へ切替",Z48,VLOOKUP(O48,$BH$10:$BI$42,2,))*IFERROR(VLOOKUP(Q48,$BN$10:$BO$18,2,),1),0)</f>
        <v>0</v>
      </c>
      <c r="AH48" s="231">
        <f t="shared" ref="AH48" si="85">IF(AF48="○",U48*IF(D46="低炭素電気へ切替",AA48,VLOOKUP(T48,$BH$10:$BI$42,2,))*VLOOKUP(V48,$BN$10:$BO$18,2,),0)</f>
        <v>0</v>
      </c>
      <c r="AI48" s="191"/>
      <c r="AJ48" s="191"/>
      <c r="AK48" s="191"/>
      <c r="AL48" s="191"/>
      <c r="AM48" s="191"/>
      <c r="AN48" s="191"/>
      <c r="AO48" s="191"/>
      <c r="AP48" s="191"/>
      <c r="AQ48" s="191"/>
      <c r="AR48" s="191"/>
      <c r="AS48" s="191"/>
      <c r="AT48" s="191"/>
      <c r="AU48" s="191"/>
      <c r="AV48" s="191"/>
      <c r="AW48" s="191"/>
      <c r="AX48" s="191"/>
      <c r="AY48" s="191"/>
      <c r="AZ48" s="191"/>
      <c r="BA48" s="191"/>
      <c r="BB48" s="191"/>
      <c r="BC48" s="191"/>
      <c r="BD48" s="191"/>
      <c r="BE48" s="191"/>
      <c r="BF48" s="191"/>
      <c r="BG48" s="191"/>
      <c r="BH48" s="191"/>
      <c r="BI48" s="191"/>
      <c r="BJ48" s="191"/>
      <c r="BK48" s="191"/>
      <c r="BL48" s="191"/>
      <c r="BM48" s="214"/>
      <c r="BN48" s="214"/>
      <c r="BO48" s="214"/>
      <c r="BP48" s="214"/>
      <c r="BQ48" s="191"/>
      <c r="BR48" s="191"/>
      <c r="BS48" s="191"/>
      <c r="BT48" s="191"/>
    </row>
    <row r="49" spans="2:72" ht="42.95" customHeight="1">
      <c r="B49" s="2567">
        <v>14</v>
      </c>
      <c r="C49" s="2742"/>
      <c r="D49" s="2743"/>
      <c r="E49" s="2743"/>
      <c r="F49" s="2744"/>
      <c r="G49" s="2745"/>
      <c r="H49" s="2745"/>
      <c r="I49" s="2745"/>
      <c r="J49" s="2746"/>
      <c r="K49" s="2747" t="str">
        <f>X49</f>
        <v/>
      </c>
      <c r="L49" s="2748"/>
      <c r="M49" s="191"/>
      <c r="N49" s="2750"/>
      <c r="O49" s="1363"/>
      <c r="P49" s="421"/>
      <c r="Q49" s="422"/>
      <c r="R49" s="413" t="str">
        <f t="shared" si="7"/>
        <v/>
      </c>
      <c r="S49" s="2762"/>
      <c r="T49" s="1363"/>
      <c r="U49" s="421"/>
      <c r="V49" s="422"/>
      <c r="W49" s="414" t="str">
        <f t="shared" si="8"/>
        <v/>
      </c>
      <c r="X49" s="2755" t="str">
        <f>IF(AND(AE49&lt;&gt;"×",AF49&lt;&gt;"×",OR(AE49="○",AF49="○")),AG49-AH49+AG50-AH50+AG51-AH51,"")</f>
        <v/>
      </c>
      <c r="Y49" s="191"/>
      <c r="Z49" s="423"/>
      <c r="AA49" s="424"/>
      <c r="AB49" s="191"/>
      <c r="AC49" s="230" t="str">
        <f t="shared" si="0"/>
        <v/>
      </c>
      <c r="AD49" s="230" t="str">
        <f t="shared" si="1"/>
        <v/>
      </c>
      <c r="AE49" s="231" t="str">
        <f t="shared" si="9"/>
        <v/>
      </c>
      <c r="AF49" s="231" t="str">
        <f t="shared" si="10"/>
        <v/>
      </c>
      <c r="AG49" s="231">
        <f t="shared" ref="AG49" si="86">IF(AE49="○",P49*IF(D49="低炭素電気へ切替",Z49,VLOOKUP(O49,$BH$10:$BI$42,2,))*IFERROR(VLOOKUP(Q49,$BN$10:$BO$18,2,),1),0)</f>
        <v>0</v>
      </c>
      <c r="AH49" s="231">
        <f t="shared" ref="AH49" si="87">IF(AF49="○",U49*IF(D49="低炭素電気へ切替",AA49,VLOOKUP(T49,$BH$10:$BI$42,2,))*VLOOKUP(V49,$BN$10:$BO$18,2,),0)</f>
        <v>0</v>
      </c>
      <c r="AI49" s="191"/>
      <c r="AJ49" s="191"/>
      <c r="AK49" s="191"/>
      <c r="AL49" s="191"/>
      <c r="AM49" s="191"/>
      <c r="AN49" s="191"/>
      <c r="AO49" s="191"/>
      <c r="AP49" s="191"/>
      <c r="AQ49" s="191"/>
      <c r="AR49" s="191"/>
      <c r="AS49" s="191"/>
      <c r="AT49" s="191"/>
      <c r="AU49" s="191"/>
      <c r="AV49" s="191"/>
      <c r="AW49" s="191"/>
      <c r="AX49" s="191"/>
      <c r="AY49" s="191"/>
      <c r="AZ49" s="191"/>
      <c r="BA49" s="191"/>
      <c r="BB49" s="191"/>
      <c r="BC49" s="191"/>
      <c r="BD49" s="191"/>
      <c r="BE49" s="191"/>
      <c r="BF49" s="191"/>
      <c r="BG49" s="191"/>
      <c r="BH49" s="191"/>
      <c r="BI49" s="191"/>
      <c r="BJ49" s="191"/>
      <c r="BK49" s="191"/>
      <c r="BL49" s="191"/>
      <c r="BM49" s="214"/>
      <c r="BN49" s="214"/>
      <c r="BO49" s="214"/>
      <c r="BP49" s="214"/>
      <c r="BQ49" s="191"/>
      <c r="BR49" s="191"/>
      <c r="BS49" s="191"/>
      <c r="BT49" s="191"/>
    </row>
    <row r="50" spans="2:72" ht="42.95" customHeight="1">
      <c r="B50" s="2567"/>
      <c r="C50" s="2742"/>
      <c r="D50" s="2743"/>
      <c r="E50" s="2743"/>
      <c r="F50" s="2744"/>
      <c r="G50" s="2745"/>
      <c r="H50" s="2745"/>
      <c r="I50" s="2745"/>
      <c r="J50" s="2746"/>
      <c r="K50" s="2747"/>
      <c r="L50" s="2748"/>
      <c r="M50" s="191"/>
      <c r="N50" s="2750"/>
      <c r="O50" s="991"/>
      <c r="P50" s="417"/>
      <c r="Q50" s="418"/>
      <c r="R50" s="406" t="str">
        <f t="shared" si="7"/>
        <v/>
      </c>
      <c r="S50" s="2761"/>
      <c r="T50" s="991"/>
      <c r="U50" s="417"/>
      <c r="V50" s="418"/>
      <c r="W50" s="407" t="str">
        <f t="shared" si="8"/>
        <v/>
      </c>
      <c r="X50" s="2755"/>
      <c r="Y50" s="191"/>
      <c r="Z50" s="425"/>
      <c r="AA50" s="426"/>
      <c r="AB50" s="191"/>
      <c r="AC50" s="230" t="str">
        <f t="shared" si="0"/>
        <v/>
      </c>
      <c r="AD50" s="230" t="str">
        <f t="shared" si="1"/>
        <v/>
      </c>
      <c r="AE50" s="231" t="str">
        <f t="shared" si="9"/>
        <v/>
      </c>
      <c r="AF50" s="231" t="str">
        <f t="shared" si="10"/>
        <v/>
      </c>
      <c r="AG50" s="231">
        <f t="shared" ref="AG50" si="88">IF(AE50="○",P50*IF(D49="低炭素電気へ切替",Z50,VLOOKUP(O50,$BH$10:$BI$42,2,))*IFERROR(VLOOKUP(Q50,$BN$10:$BO$18,2,),1),0)</f>
        <v>0</v>
      </c>
      <c r="AH50" s="231">
        <f t="shared" ref="AH50" si="89">IF(AF50="○",U50*IF(D49="低炭素電気へ切替",AA50,VLOOKUP(T50,$BH$10:$BI$42,2,))*VLOOKUP(V50,$BN$10:$BO$18,2,),0)</f>
        <v>0</v>
      </c>
      <c r="AI50" s="191"/>
      <c r="AJ50" s="191"/>
      <c r="AK50" s="191"/>
      <c r="AL50" s="191"/>
      <c r="AM50" s="191"/>
      <c r="AN50" s="191"/>
      <c r="AO50" s="191"/>
      <c r="AP50" s="191"/>
      <c r="AQ50" s="191"/>
      <c r="AR50" s="191"/>
      <c r="AS50" s="191"/>
      <c r="AT50" s="191"/>
      <c r="AU50" s="191"/>
      <c r="AV50" s="191"/>
      <c r="AW50" s="191"/>
      <c r="AX50" s="191"/>
      <c r="AY50" s="191"/>
      <c r="AZ50" s="191"/>
      <c r="BA50" s="191"/>
      <c r="BB50" s="191"/>
      <c r="BC50" s="191"/>
      <c r="BD50" s="191"/>
      <c r="BE50" s="191"/>
      <c r="BF50" s="191"/>
      <c r="BG50" s="191"/>
      <c r="BH50" s="191"/>
      <c r="BI50" s="191"/>
      <c r="BJ50" s="191"/>
      <c r="BK50" s="191"/>
      <c r="BL50" s="191"/>
      <c r="BM50" s="214"/>
      <c r="BN50" s="214"/>
      <c r="BO50" s="214"/>
      <c r="BP50" s="214"/>
      <c r="BQ50" s="191"/>
      <c r="BR50" s="191"/>
      <c r="BS50" s="191"/>
      <c r="BT50" s="191"/>
    </row>
    <row r="51" spans="2:72" ht="42.95" customHeight="1" thickBot="1">
      <c r="B51" s="2567"/>
      <c r="C51" s="2742"/>
      <c r="D51" s="2743"/>
      <c r="E51" s="2743"/>
      <c r="F51" s="2744"/>
      <c r="G51" s="2745"/>
      <c r="H51" s="2745"/>
      <c r="I51" s="2745"/>
      <c r="J51" s="2746"/>
      <c r="K51" s="2747"/>
      <c r="L51" s="2748"/>
      <c r="M51" s="191"/>
      <c r="N51" s="2750"/>
      <c r="O51" s="1362"/>
      <c r="P51" s="419"/>
      <c r="Q51" s="420"/>
      <c r="R51" s="411" t="str">
        <f t="shared" si="7"/>
        <v/>
      </c>
      <c r="S51" s="2761"/>
      <c r="T51" s="1362"/>
      <c r="U51" s="419"/>
      <c r="V51" s="420"/>
      <c r="W51" s="412" t="str">
        <f t="shared" si="8"/>
        <v/>
      </c>
      <c r="X51" s="2755"/>
      <c r="Y51" s="191"/>
      <c r="Z51" s="427"/>
      <c r="AA51" s="428"/>
      <c r="AB51" s="191"/>
      <c r="AC51" s="230" t="str">
        <f t="shared" si="0"/>
        <v/>
      </c>
      <c r="AD51" s="230" t="str">
        <f t="shared" si="1"/>
        <v/>
      </c>
      <c r="AE51" s="231" t="str">
        <f t="shared" si="9"/>
        <v/>
      </c>
      <c r="AF51" s="231" t="str">
        <f t="shared" si="10"/>
        <v/>
      </c>
      <c r="AG51" s="231">
        <f t="shared" ref="AG51" si="90">IF(AE51="○",P51*IF(D49="低炭素電気へ切替",Z51,VLOOKUP(O51,$BH$10:$BI$42,2,))*IFERROR(VLOOKUP(Q51,$BN$10:$BO$18,2,),1),0)</f>
        <v>0</v>
      </c>
      <c r="AH51" s="231">
        <f t="shared" ref="AH51" si="91">IF(AF51="○",U51*IF(D49="低炭素電気へ切替",AA51,VLOOKUP(T51,$BH$10:$BI$42,2,))*VLOOKUP(V51,$BN$10:$BO$18,2,),0)</f>
        <v>0</v>
      </c>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214"/>
      <c r="BN51" s="214"/>
      <c r="BO51" s="214"/>
      <c r="BP51" s="214"/>
      <c r="BQ51" s="191"/>
      <c r="BR51" s="191"/>
      <c r="BS51" s="191"/>
      <c r="BT51" s="191"/>
    </row>
    <row r="52" spans="2:72" ht="42.95" customHeight="1">
      <c r="B52" s="2567">
        <v>15</v>
      </c>
      <c r="C52" s="2742"/>
      <c r="D52" s="2743"/>
      <c r="E52" s="2743"/>
      <c r="F52" s="2744"/>
      <c r="G52" s="2745"/>
      <c r="H52" s="2745"/>
      <c r="I52" s="2745"/>
      <c r="J52" s="2746"/>
      <c r="K52" s="2747" t="str">
        <f>X52</f>
        <v/>
      </c>
      <c r="L52" s="2748"/>
      <c r="M52" s="191"/>
      <c r="N52" s="2749"/>
      <c r="O52" s="991"/>
      <c r="P52" s="417"/>
      <c r="Q52" s="418"/>
      <c r="R52" s="406" t="str">
        <f t="shared" si="7"/>
        <v/>
      </c>
      <c r="S52" s="2760"/>
      <c r="T52" s="991"/>
      <c r="U52" s="417"/>
      <c r="V52" s="418"/>
      <c r="W52" s="407" t="str">
        <f t="shared" si="8"/>
        <v/>
      </c>
      <c r="X52" s="2754" t="str">
        <f>IF(AND(AE52&lt;&gt;"×",AF52&lt;&gt;"×",OR(AE52="○",AF52="○")),AG52-AH52+AG53-AH53+AG54-AH54,"")</f>
        <v/>
      </c>
      <c r="Y52" s="191"/>
      <c r="Z52" s="423"/>
      <c r="AA52" s="424"/>
      <c r="AB52" s="191"/>
      <c r="AC52" s="230" t="str">
        <f t="shared" si="0"/>
        <v/>
      </c>
      <c r="AD52" s="230" t="str">
        <f t="shared" si="1"/>
        <v/>
      </c>
      <c r="AE52" s="231" t="str">
        <f t="shared" si="9"/>
        <v/>
      </c>
      <c r="AF52" s="231" t="str">
        <f t="shared" si="10"/>
        <v/>
      </c>
      <c r="AG52" s="231">
        <f t="shared" ref="AG52" si="92">IF(AE52="○",P52*IF(D52="低炭素電気へ切替",Z52,VLOOKUP(O52,$BH$10:$BI$42,2,))*IFERROR(VLOOKUP(Q52,$BN$10:$BO$18,2,),1),0)</f>
        <v>0</v>
      </c>
      <c r="AH52" s="231">
        <f t="shared" ref="AH52" si="93">IF(AF52="○",U52*IF(D52="低炭素電気へ切替",AA52,VLOOKUP(T52,$BH$10:$BI$42,2,))*VLOOKUP(V52,$BN$10:$BO$18,2,),0)</f>
        <v>0</v>
      </c>
      <c r="AI52" s="191"/>
      <c r="AJ52" s="191"/>
      <c r="AK52" s="191"/>
      <c r="AL52" s="191"/>
      <c r="AM52" s="191"/>
      <c r="AN52" s="191"/>
      <c r="AO52" s="191"/>
      <c r="AP52" s="191"/>
      <c r="AQ52" s="191"/>
      <c r="AR52" s="191"/>
      <c r="AS52" s="191"/>
      <c r="AT52" s="191"/>
      <c r="AU52" s="191"/>
      <c r="AV52" s="191"/>
      <c r="AW52" s="191"/>
      <c r="AX52" s="191"/>
      <c r="AY52" s="191"/>
      <c r="AZ52" s="191"/>
      <c r="BA52" s="191"/>
      <c r="BB52" s="191"/>
      <c r="BC52" s="191"/>
      <c r="BD52" s="191"/>
      <c r="BE52" s="191"/>
      <c r="BF52" s="191"/>
      <c r="BG52" s="191"/>
      <c r="BH52" s="191"/>
      <c r="BI52" s="191"/>
      <c r="BJ52" s="191"/>
      <c r="BK52" s="191"/>
      <c r="BL52" s="191"/>
      <c r="BM52" s="214"/>
      <c r="BN52" s="214"/>
      <c r="BO52" s="214"/>
      <c r="BP52" s="214"/>
      <c r="BQ52" s="191"/>
      <c r="BR52" s="191"/>
      <c r="BS52" s="191"/>
      <c r="BT52" s="191"/>
    </row>
    <row r="53" spans="2:72" ht="42.95" customHeight="1">
      <c r="B53" s="2567"/>
      <c r="C53" s="2742"/>
      <c r="D53" s="2743"/>
      <c r="E53" s="2743"/>
      <c r="F53" s="2744"/>
      <c r="G53" s="2745"/>
      <c r="H53" s="2745"/>
      <c r="I53" s="2745"/>
      <c r="J53" s="2746"/>
      <c r="K53" s="2747"/>
      <c r="L53" s="2748"/>
      <c r="M53" s="191"/>
      <c r="N53" s="2750"/>
      <c r="O53" s="991"/>
      <c r="P53" s="417"/>
      <c r="Q53" s="418"/>
      <c r="R53" s="406" t="str">
        <f t="shared" si="7"/>
        <v/>
      </c>
      <c r="S53" s="2761"/>
      <c r="T53" s="991"/>
      <c r="U53" s="417"/>
      <c r="V53" s="418"/>
      <c r="W53" s="407" t="str">
        <f t="shared" si="8"/>
        <v/>
      </c>
      <c r="X53" s="2755"/>
      <c r="Y53" s="191"/>
      <c r="Z53" s="425"/>
      <c r="AA53" s="426"/>
      <c r="AB53" s="191"/>
      <c r="AC53" s="230" t="str">
        <f t="shared" si="0"/>
        <v/>
      </c>
      <c r="AD53" s="230" t="str">
        <f t="shared" si="1"/>
        <v/>
      </c>
      <c r="AE53" s="231" t="str">
        <f t="shared" si="9"/>
        <v/>
      </c>
      <c r="AF53" s="231" t="str">
        <f t="shared" si="10"/>
        <v/>
      </c>
      <c r="AG53" s="231">
        <f t="shared" ref="AG53" si="94">IF(AE53="○",P53*IF(D52="低炭素電気へ切替",Z53,VLOOKUP(O53,$BH$10:$BI$42,2,))*IFERROR(VLOOKUP(Q53,$BN$10:$BO$18,2,),1),0)</f>
        <v>0</v>
      </c>
      <c r="AH53" s="231">
        <f t="shared" ref="AH53" si="95">IF(AF53="○",U53*IF(D52="低炭素電気へ切替",AA53,VLOOKUP(T53,$BH$10:$BI$42,2,))*VLOOKUP(V53,$BN$10:$BO$18,2,),0)</f>
        <v>0</v>
      </c>
      <c r="AI53" s="191"/>
      <c r="AJ53" s="191"/>
      <c r="AK53" s="191"/>
      <c r="AL53" s="191"/>
      <c r="AM53" s="191"/>
      <c r="AN53" s="191"/>
      <c r="AO53" s="191"/>
      <c r="AP53" s="191"/>
      <c r="AQ53" s="191"/>
      <c r="AR53" s="191"/>
      <c r="AS53" s="191"/>
      <c r="AT53" s="191"/>
      <c r="AU53" s="191"/>
      <c r="AV53" s="191"/>
      <c r="AW53" s="191"/>
      <c r="AX53" s="191"/>
      <c r="AY53" s="191"/>
      <c r="AZ53" s="191"/>
      <c r="BA53" s="191"/>
      <c r="BB53" s="191"/>
      <c r="BC53" s="191"/>
      <c r="BD53" s="191"/>
      <c r="BE53" s="191"/>
      <c r="BF53" s="191"/>
      <c r="BG53" s="191"/>
      <c r="BH53" s="191"/>
      <c r="BI53" s="191"/>
      <c r="BJ53" s="191"/>
      <c r="BK53" s="191"/>
      <c r="BL53" s="191"/>
      <c r="BM53" s="214"/>
      <c r="BN53" s="214"/>
      <c r="BO53" s="214"/>
      <c r="BP53" s="214"/>
      <c r="BQ53" s="191"/>
      <c r="BR53" s="191"/>
      <c r="BS53" s="191"/>
      <c r="BT53" s="191"/>
    </row>
    <row r="54" spans="2:72" ht="42.95" customHeight="1" thickBot="1">
      <c r="B54" s="2567"/>
      <c r="C54" s="2742"/>
      <c r="D54" s="2743"/>
      <c r="E54" s="2743"/>
      <c r="F54" s="2744"/>
      <c r="G54" s="2745"/>
      <c r="H54" s="2745"/>
      <c r="I54" s="2745"/>
      <c r="J54" s="2746"/>
      <c r="K54" s="2747"/>
      <c r="L54" s="2748"/>
      <c r="M54" s="191"/>
      <c r="N54" s="2751"/>
      <c r="O54" s="991"/>
      <c r="P54" s="417"/>
      <c r="Q54" s="418"/>
      <c r="R54" s="406" t="str">
        <f t="shared" si="7"/>
        <v/>
      </c>
      <c r="S54" s="2769"/>
      <c r="T54" s="991"/>
      <c r="U54" s="417"/>
      <c r="V54" s="418"/>
      <c r="W54" s="407" t="str">
        <f t="shared" si="8"/>
        <v/>
      </c>
      <c r="X54" s="2756"/>
      <c r="Y54" s="191"/>
      <c r="Z54" s="427"/>
      <c r="AA54" s="428"/>
      <c r="AB54" s="191"/>
      <c r="AC54" s="230" t="str">
        <f t="shared" si="0"/>
        <v/>
      </c>
      <c r="AD54" s="230" t="str">
        <f t="shared" si="1"/>
        <v/>
      </c>
      <c r="AE54" s="231" t="str">
        <f t="shared" si="9"/>
        <v/>
      </c>
      <c r="AF54" s="231" t="str">
        <f t="shared" si="10"/>
        <v/>
      </c>
      <c r="AG54" s="231">
        <f t="shared" ref="AG54" si="96">IF(AE54="○",P54*IF(D52="低炭素電気へ切替",Z54,VLOOKUP(O54,$BH$10:$BI$42,2,))*IFERROR(VLOOKUP(Q54,$BN$10:$BO$18,2,),1),0)</f>
        <v>0</v>
      </c>
      <c r="AH54" s="231">
        <f t="shared" ref="AH54" si="97">IF(AF54="○",U54*IF(D52="低炭素電気へ切替",AA54,VLOOKUP(T54,$BH$10:$BI$42,2,))*VLOOKUP(V54,$BN$10:$BO$18,2,),0)</f>
        <v>0</v>
      </c>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214"/>
      <c r="BN54" s="214"/>
      <c r="BO54" s="214"/>
      <c r="BP54" s="214"/>
      <c r="BQ54" s="191"/>
      <c r="BR54" s="191"/>
      <c r="BS54" s="191"/>
      <c r="BT54" s="191"/>
    </row>
    <row r="55" spans="2:72" ht="42.95" customHeight="1">
      <c r="B55" s="2567">
        <v>16</v>
      </c>
      <c r="C55" s="2742"/>
      <c r="D55" s="2743"/>
      <c r="E55" s="2743"/>
      <c r="F55" s="2744"/>
      <c r="G55" s="2745"/>
      <c r="H55" s="2745"/>
      <c r="I55" s="2745"/>
      <c r="J55" s="2746"/>
      <c r="K55" s="2747" t="str">
        <f>X55</f>
        <v/>
      </c>
      <c r="L55" s="2748"/>
      <c r="M55" s="191"/>
      <c r="N55" s="2750"/>
      <c r="O55" s="1363"/>
      <c r="P55" s="421"/>
      <c r="Q55" s="422"/>
      <c r="R55" s="413" t="str">
        <f t="shared" si="7"/>
        <v/>
      </c>
      <c r="S55" s="2762"/>
      <c r="T55" s="1363"/>
      <c r="U55" s="421"/>
      <c r="V55" s="422"/>
      <c r="W55" s="414" t="str">
        <f t="shared" si="8"/>
        <v/>
      </c>
      <c r="X55" s="2755" t="str">
        <f>IF(AND(AE55&lt;&gt;"×",AF55&lt;&gt;"×",OR(AE55="○",AF55="○")),AG55-AH55+AG56-AH56+AG57-AH57,"")</f>
        <v/>
      </c>
      <c r="Y55" s="191"/>
      <c r="Z55" s="423"/>
      <c r="AA55" s="424"/>
      <c r="AB55" s="191"/>
      <c r="AC55" s="230" t="str">
        <f t="shared" si="0"/>
        <v/>
      </c>
      <c r="AD55" s="230" t="str">
        <f t="shared" si="1"/>
        <v/>
      </c>
      <c r="AE55" s="231" t="str">
        <f t="shared" si="9"/>
        <v/>
      </c>
      <c r="AF55" s="231" t="str">
        <f t="shared" si="10"/>
        <v/>
      </c>
      <c r="AG55" s="231">
        <f t="shared" ref="AG55" si="98">IF(AE55="○",P55*IF(D55="低炭素電気へ切替",Z55,VLOOKUP(O55,$BH$10:$BI$42,2,))*IFERROR(VLOOKUP(Q55,$BN$10:$BO$18,2,),1),0)</f>
        <v>0</v>
      </c>
      <c r="AH55" s="231">
        <f t="shared" ref="AH55" si="99">IF(AF55="○",U55*IF(D55="低炭素電気へ切替",AA55,VLOOKUP(T55,$BH$10:$BI$42,2,))*VLOOKUP(V55,$BN$10:$BO$18,2,),0)</f>
        <v>0</v>
      </c>
      <c r="AI55" s="191"/>
      <c r="AJ55" s="191"/>
      <c r="AK55" s="191"/>
      <c r="AL55" s="191"/>
      <c r="AM55" s="191"/>
      <c r="AN55" s="191"/>
      <c r="AO55" s="191"/>
      <c r="AP55" s="191"/>
      <c r="AQ55" s="191"/>
      <c r="AR55" s="191"/>
      <c r="AS55" s="191"/>
      <c r="AT55" s="191"/>
      <c r="AU55" s="191"/>
      <c r="AV55" s="191"/>
      <c r="AW55" s="191"/>
      <c r="AX55" s="191"/>
      <c r="AY55" s="191"/>
      <c r="AZ55" s="191"/>
      <c r="BA55" s="191"/>
      <c r="BB55" s="191"/>
      <c r="BC55" s="191"/>
      <c r="BD55" s="191"/>
      <c r="BE55" s="191"/>
      <c r="BF55" s="191"/>
      <c r="BG55" s="191"/>
      <c r="BH55" s="191"/>
      <c r="BI55" s="191"/>
      <c r="BJ55" s="191"/>
      <c r="BK55" s="191"/>
      <c r="BL55" s="191"/>
      <c r="BM55" s="214"/>
      <c r="BN55" s="214"/>
      <c r="BO55" s="214"/>
      <c r="BP55" s="214"/>
      <c r="BQ55" s="191"/>
      <c r="BR55" s="191"/>
      <c r="BS55" s="191"/>
      <c r="BT55" s="191"/>
    </row>
    <row r="56" spans="2:72" ht="42.95" customHeight="1">
      <c r="B56" s="2567"/>
      <c r="C56" s="2742"/>
      <c r="D56" s="2743"/>
      <c r="E56" s="2743"/>
      <c r="F56" s="2744"/>
      <c r="G56" s="2745"/>
      <c r="H56" s="2745"/>
      <c r="I56" s="2745"/>
      <c r="J56" s="2746"/>
      <c r="K56" s="2747"/>
      <c r="L56" s="2748"/>
      <c r="M56" s="191"/>
      <c r="N56" s="2750"/>
      <c r="O56" s="991"/>
      <c r="P56" s="417"/>
      <c r="Q56" s="418"/>
      <c r="R56" s="406" t="str">
        <f t="shared" si="7"/>
        <v/>
      </c>
      <c r="S56" s="2761"/>
      <c r="T56" s="991"/>
      <c r="U56" s="417"/>
      <c r="V56" s="418"/>
      <c r="W56" s="407" t="str">
        <f t="shared" si="8"/>
        <v/>
      </c>
      <c r="X56" s="2755"/>
      <c r="Y56" s="191"/>
      <c r="Z56" s="425"/>
      <c r="AA56" s="426"/>
      <c r="AB56" s="191"/>
      <c r="AC56" s="230" t="str">
        <f t="shared" si="0"/>
        <v/>
      </c>
      <c r="AD56" s="230" t="str">
        <f t="shared" si="1"/>
        <v/>
      </c>
      <c r="AE56" s="231" t="str">
        <f t="shared" si="9"/>
        <v/>
      </c>
      <c r="AF56" s="231" t="str">
        <f t="shared" si="10"/>
        <v/>
      </c>
      <c r="AG56" s="231">
        <f t="shared" ref="AG56" si="100">IF(AE56="○",P56*IF(D55="低炭素電気へ切替",Z56,VLOOKUP(O56,$BH$10:$BI$42,2,))*IFERROR(VLOOKUP(Q56,$BN$10:$BO$18,2,),1),0)</f>
        <v>0</v>
      </c>
      <c r="AH56" s="231">
        <f t="shared" ref="AH56" si="101">IF(AF56="○",U56*IF(D55="低炭素電気へ切替",AA56,VLOOKUP(T56,$BH$10:$BI$42,2,))*VLOOKUP(V56,$BN$10:$BO$18,2,),0)</f>
        <v>0</v>
      </c>
      <c r="AI56" s="191"/>
      <c r="AJ56" s="191"/>
      <c r="AK56" s="191"/>
      <c r="AL56" s="191"/>
      <c r="AM56" s="191"/>
      <c r="AN56" s="191"/>
      <c r="AO56" s="191"/>
      <c r="AP56" s="191"/>
      <c r="AQ56" s="191"/>
      <c r="AR56" s="191"/>
      <c r="AS56" s="191"/>
      <c r="AT56" s="191"/>
      <c r="AU56" s="191"/>
      <c r="AV56" s="191"/>
      <c r="AW56" s="191"/>
      <c r="AX56" s="191"/>
      <c r="AY56" s="191"/>
      <c r="AZ56" s="191"/>
      <c r="BA56" s="191"/>
      <c r="BB56" s="191"/>
      <c r="BC56" s="191"/>
      <c r="BD56" s="191"/>
      <c r="BE56" s="191"/>
      <c r="BF56" s="191"/>
      <c r="BG56" s="191"/>
      <c r="BH56" s="191"/>
      <c r="BI56" s="191"/>
      <c r="BJ56" s="191"/>
      <c r="BK56" s="191"/>
      <c r="BL56" s="191"/>
      <c r="BM56" s="214"/>
      <c r="BN56" s="214"/>
      <c r="BO56" s="214"/>
      <c r="BP56" s="214"/>
      <c r="BQ56" s="191"/>
      <c r="BR56" s="191"/>
      <c r="BS56" s="191"/>
      <c r="BT56" s="191"/>
    </row>
    <row r="57" spans="2:72" ht="42.95" customHeight="1" thickBot="1">
      <c r="B57" s="2567"/>
      <c r="C57" s="2742"/>
      <c r="D57" s="2743"/>
      <c r="E57" s="2743"/>
      <c r="F57" s="2744"/>
      <c r="G57" s="2745"/>
      <c r="H57" s="2745"/>
      <c r="I57" s="2745"/>
      <c r="J57" s="2746"/>
      <c r="K57" s="2747"/>
      <c r="L57" s="2748"/>
      <c r="M57" s="191"/>
      <c r="N57" s="2750"/>
      <c r="O57" s="1362"/>
      <c r="P57" s="419"/>
      <c r="Q57" s="420"/>
      <c r="R57" s="411" t="str">
        <f t="shared" si="7"/>
        <v/>
      </c>
      <c r="S57" s="2761"/>
      <c r="T57" s="1362"/>
      <c r="U57" s="419"/>
      <c r="V57" s="420"/>
      <c r="W57" s="412" t="str">
        <f t="shared" si="8"/>
        <v/>
      </c>
      <c r="X57" s="2755"/>
      <c r="Y57" s="191"/>
      <c r="Z57" s="427"/>
      <c r="AA57" s="428"/>
      <c r="AB57" s="191"/>
      <c r="AC57" s="230" t="str">
        <f t="shared" si="0"/>
        <v/>
      </c>
      <c r="AD57" s="230" t="str">
        <f t="shared" si="1"/>
        <v/>
      </c>
      <c r="AE57" s="231" t="str">
        <f t="shared" si="9"/>
        <v/>
      </c>
      <c r="AF57" s="231" t="str">
        <f t="shared" si="10"/>
        <v/>
      </c>
      <c r="AG57" s="231">
        <f t="shared" ref="AG57" si="102">IF(AE57="○",P57*IF(D55="低炭素電気へ切替",Z57,VLOOKUP(O57,$BH$10:$BI$42,2,))*IFERROR(VLOOKUP(Q57,$BN$10:$BO$18,2,),1),0)</f>
        <v>0</v>
      </c>
      <c r="AH57" s="231">
        <f t="shared" ref="AH57" si="103">IF(AF57="○",U57*IF(D55="低炭素電気へ切替",AA57,VLOOKUP(T57,$BH$10:$BI$42,2,))*VLOOKUP(V57,$BN$10:$BO$18,2,),0)</f>
        <v>0</v>
      </c>
      <c r="AI57" s="191"/>
      <c r="AJ57" s="191"/>
      <c r="AK57" s="191"/>
      <c r="AL57" s="191"/>
      <c r="AM57" s="191"/>
      <c r="AN57" s="191"/>
      <c r="AO57" s="191"/>
      <c r="AP57" s="191"/>
      <c r="AQ57" s="191"/>
      <c r="AR57" s="191"/>
      <c r="AS57" s="191"/>
      <c r="AT57" s="191"/>
      <c r="AU57" s="191"/>
      <c r="AV57" s="191"/>
      <c r="AW57" s="191"/>
      <c r="AX57" s="191"/>
      <c r="AY57" s="191"/>
      <c r="AZ57" s="191"/>
      <c r="BA57" s="191"/>
      <c r="BB57" s="191"/>
      <c r="BC57" s="191"/>
      <c r="BD57" s="191"/>
      <c r="BE57" s="191"/>
      <c r="BF57" s="191"/>
      <c r="BG57" s="191"/>
      <c r="BH57" s="191"/>
      <c r="BI57" s="191"/>
      <c r="BJ57" s="191"/>
      <c r="BK57" s="191"/>
      <c r="BL57" s="191"/>
      <c r="BM57" s="214"/>
      <c r="BN57" s="214"/>
      <c r="BO57" s="214"/>
      <c r="BP57" s="214"/>
      <c r="BQ57" s="191"/>
      <c r="BR57" s="191"/>
      <c r="BS57" s="191"/>
      <c r="BT57" s="191"/>
    </row>
    <row r="58" spans="2:72" ht="42.95" customHeight="1">
      <c r="B58" s="2567">
        <v>17</v>
      </c>
      <c r="C58" s="2742"/>
      <c r="D58" s="2743"/>
      <c r="E58" s="2743"/>
      <c r="F58" s="2744"/>
      <c r="G58" s="2745"/>
      <c r="H58" s="2745"/>
      <c r="I58" s="2745"/>
      <c r="J58" s="2746"/>
      <c r="K58" s="2747" t="str">
        <f>X58</f>
        <v/>
      </c>
      <c r="L58" s="2748"/>
      <c r="M58" s="191"/>
      <c r="N58" s="2749"/>
      <c r="O58" s="991"/>
      <c r="P58" s="417"/>
      <c r="Q58" s="418"/>
      <c r="R58" s="406" t="str">
        <f t="shared" si="7"/>
        <v/>
      </c>
      <c r="S58" s="2760"/>
      <c r="T58" s="991"/>
      <c r="U58" s="417"/>
      <c r="V58" s="418"/>
      <c r="W58" s="407" t="str">
        <f t="shared" si="8"/>
        <v/>
      </c>
      <c r="X58" s="2754" t="str">
        <f>IF(AND(AE58&lt;&gt;"×",AF58&lt;&gt;"×",OR(AE58="○",AF58="○")),AG58-AH58+AG59-AH59+AG60-AH60,"")</f>
        <v/>
      </c>
      <c r="Y58" s="191"/>
      <c r="Z58" s="423"/>
      <c r="AA58" s="424"/>
      <c r="AB58" s="191"/>
      <c r="AC58" s="230" t="str">
        <f t="shared" si="0"/>
        <v/>
      </c>
      <c r="AD58" s="230" t="str">
        <f t="shared" si="1"/>
        <v/>
      </c>
      <c r="AE58" s="231" t="str">
        <f t="shared" si="9"/>
        <v/>
      </c>
      <c r="AF58" s="231" t="str">
        <f t="shared" si="10"/>
        <v/>
      </c>
      <c r="AG58" s="231">
        <f t="shared" ref="AG58" si="104">IF(AE58="○",P58*IF(D58="低炭素電気へ切替",Z58,VLOOKUP(O58,$BH$10:$BI$42,2,))*IFERROR(VLOOKUP(Q58,$BN$10:$BO$18,2,),1),0)</f>
        <v>0</v>
      </c>
      <c r="AH58" s="231">
        <f t="shared" ref="AH58" si="105">IF(AF58="○",U58*IF(D58="低炭素電気へ切替",AA58,VLOOKUP(T58,$BH$10:$BI$42,2,))*VLOOKUP(V58,$BN$10:$BO$18,2,),0)</f>
        <v>0</v>
      </c>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214"/>
      <c r="BN58" s="214"/>
      <c r="BO58" s="214"/>
      <c r="BP58" s="214"/>
      <c r="BQ58" s="191"/>
      <c r="BR58" s="191"/>
      <c r="BS58" s="191"/>
      <c r="BT58" s="191"/>
    </row>
    <row r="59" spans="2:72" ht="42.95" customHeight="1">
      <c r="B59" s="2567"/>
      <c r="C59" s="2742"/>
      <c r="D59" s="2743"/>
      <c r="E59" s="2743"/>
      <c r="F59" s="2744"/>
      <c r="G59" s="2745"/>
      <c r="H59" s="2745"/>
      <c r="I59" s="2745"/>
      <c r="J59" s="2746"/>
      <c r="K59" s="2747"/>
      <c r="L59" s="2748"/>
      <c r="M59" s="191"/>
      <c r="N59" s="2750"/>
      <c r="O59" s="991"/>
      <c r="P59" s="417"/>
      <c r="Q59" s="418"/>
      <c r="R59" s="406" t="str">
        <f t="shared" si="7"/>
        <v/>
      </c>
      <c r="S59" s="2761"/>
      <c r="T59" s="991"/>
      <c r="U59" s="417"/>
      <c r="V59" s="418"/>
      <c r="W59" s="407" t="str">
        <f t="shared" si="8"/>
        <v/>
      </c>
      <c r="X59" s="2755"/>
      <c r="Y59" s="191"/>
      <c r="Z59" s="425"/>
      <c r="AA59" s="426"/>
      <c r="AB59" s="191"/>
      <c r="AC59" s="230" t="str">
        <f t="shared" si="0"/>
        <v/>
      </c>
      <c r="AD59" s="230" t="str">
        <f t="shared" si="1"/>
        <v/>
      </c>
      <c r="AE59" s="231" t="str">
        <f t="shared" si="9"/>
        <v/>
      </c>
      <c r="AF59" s="231" t="str">
        <f t="shared" si="10"/>
        <v/>
      </c>
      <c r="AG59" s="231">
        <f t="shared" ref="AG59" si="106">IF(AE59="○",P59*IF(D58="低炭素電気へ切替",Z59,VLOOKUP(O59,$BH$10:$BI$42,2,))*IFERROR(VLOOKUP(Q59,$BN$10:$BO$18,2,),1),0)</f>
        <v>0</v>
      </c>
      <c r="AH59" s="231">
        <f t="shared" ref="AH59" si="107">IF(AF59="○",U59*IF(D58="低炭素電気へ切替",AA59,VLOOKUP(T59,$BH$10:$BI$42,2,))*VLOOKUP(V59,$BN$10:$BO$18,2,),0)</f>
        <v>0</v>
      </c>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214"/>
      <c r="BN59" s="214"/>
      <c r="BO59" s="214"/>
      <c r="BP59" s="214"/>
      <c r="BQ59" s="191"/>
      <c r="BR59" s="191"/>
      <c r="BS59" s="191"/>
      <c r="BT59" s="191"/>
    </row>
    <row r="60" spans="2:72" ht="42.95" customHeight="1" thickBot="1">
      <c r="B60" s="2567"/>
      <c r="C60" s="2742"/>
      <c r="D60" s="2743"/>
      <c r="E60" s="2743"/>
      <c r="F60" s="2744"/>
      <c r="G60" s="2745"/>
      <c r="H60" s="2745"/>
      <c r="I60" s="2745"/>
      <c r="J60" s="2746"/>
      <c r="K60" s="2747"/>
      <c r="L60" s="2748"/>
      <c r="M60" s="191"/>
      <c r="N60" s="2751"/>
      <c r="O60" s="991"/>
      <c r="P60" s="417"/>
      <c r="Q60" s="418"/>
      <c r="R60" s="406" t="str">
        <f t="shared" si="7"/>
        <v/>
      </c>
      <c r="S60" s="2769"/>
      <c r="T60" s="991"/>
      <c r="U60" s="417"/>
      <c r="V60" s="418"/>
      <c r="W60" s="407" t="str">
        <f t="shared" si="8"/>
        <v/>
      </c>
      <c r="X60" s="2756"/>
      <c r="Y60" s="191"/>
      <c r="Z60" s="427"/>
      <c r="AA60" s="428"/>
      <c r="AB60" s="191"/>
      <c r="AC60" s="230" t="str">
        <f t="shared" si="0"/>
        <v/>
      </c>
      <c r="AD60" s="230" t="str">
        <f t="shared" si="1"/>
        <v/>
      </c>
      <c r="AE60" s="231" t="str">
        <f t="shared" si="9"/>
        <v/>
      </c>
      <c r="AF60" s="231" t="str">
        <f t="shared" si="10"/>
        <v/>
      </c>
      <c r="AG60" s="231">
        <f t="shared" ref="AG60" si="108">IF(AE60="○",P60*IF(D58="低炭素電気へ切替",Z60,VLOOKUP(O60,$BH$10:$BI$42,2,))*IFERROR(VLOOKUP(Q60,$BN$10:$BO$18,2,),1),0)</f>
        <v>0</v>
      </c>
      <c r="AH60" s="231">
        <f t="shared" ref="AH60" si="109">IF(AF60="○",U60*IF(D58="低炭素電気へ切替",AA60,VLOOKUP(T60,$BH$10:$BI$42,2,))*VLOOKUP(V60,$BN$10:$BO$18,2,),0)</f>
        <v>0</v>
      </c>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214"/>
      <c r="BN60" s="214"/>
      <c r="BO60" s="214"/>
      <c r="BP60" s="214"/>
      <c r="BQ60" s="191"/>
      <c r="BR60" s="191"/>
      <c r="BS60" s="191"/>
      <c r="BT60" s="191"/>
    </row>
    <row r="61" spans="2:72" ht="42.95" customHeight="1">
      <c r="B61" s="2567">
        <v>18</v>
      </c>
      <c r="C61" s="2742"/>
      <c r="D61" s="2743"/>
      <c r="E61" s="2743"/>
      <c r="F61" s="2744"/>
      <c r="G61" s="2745"/>
      <c r="H61" s="2745"/>
      <c r="I61" s="2745"/>
      <c r="J61" s="2746"/>
      <c r="K61" s="2747" t="str">
        <f>X61</f>
        <v/>
      </c>
      <c r="L61" s="2748"/>
      <c r="M61" s="191"/>
      <c r="N61" s="2750"/>
      <c r="O61" s="1363"/>
      <c r="P61" s="421"/>
      <c r="Q61" s="422"/>
      <c r="R61" s="413" t="str">
        <f t="shared" si="7"/>
        <v/>
      </c>
      <c r="S61" s="2762"/>
      <c r="T61" s="1363"/>
      <c r="U61" s="421"/>
      <c r="V61" s="422"/>
      <c r="W61" s="414" t="str">
        <f t="shared" si="8"/>
        <v/>
      </c>
      <c r="X61" s="2755" t="str">
        <f>IF(AND(AE61&lt;&gt;"×",AF61&lt;&gt;"×",OR(AE61="○",AF61="○")),AG61-AH61+AG62-AH62+AG63-AH63,"")</f>
        <v/>
      </c>
      <c r="Y61" s="191"/>
      <c r="Z61" s="423"/>
      <c r="AA61" s="424"/>
      <c r="AB61" s="191"/>
      <c r="AC61" s="230" t="str">
        <f t="shared" si="0"/>
        <v/>
      </c>
      <c r="AD61" s="230" t="str">
        <f t="shared" si="1"/>
        <v/>
      </c>
      <c r="AE61" s="231" t="str">
        <f t="shared" si="9"/>
        <v/>
      </c>
      <c r="AF61" s="231" t="str">
        <f t="shared" si="10"/>
        <v/>
      </c>
      <c r="AG61" s="231">
        <f t="shared" ref="AG61" si="110">IF(AE61="○",P61*IF(D61="低炭素電気へ切替",Z61,VLOOKUP(O61,$BH$10:$BI$42,2,))*IFERROR(VLOOKUP(Q61,$BN$10:$BO$18,2,),1),0)</f>
        <v>0</v>
      </c>
      <c r="AH61" s="231">
        <f t="shared" ref="AH61" si="111">IF(AF61="○",U61*IF(D61="低炭素電気へ切替",AA61,VLOOKUP(T61,$BH$10:$BI$42,2,))*VLOOKUP(V61,$BN$10:$BO$18,2,),0)</f>
        <v>0</v>
      </c>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214"/>
      <c r="BN61" s="214"/>
      <c r="BO61" s="214"/>
      <c r="BP61" s="214"/>
      <c r="BQ61" s="191"/>
      <c r="BR61" s="191"/>
      <c r="BS61" s="191"/>
      <c r="BT61" s="191"/>
    </row>
    <row r="62" spans="2:72" ht="42.95" customHeight="1">
      <c r="B62" s="2567"/>
      <c r="C62" s="2742"/>
      <c r="D62" s="2743"/>
      <c r="E62" s="2743"/>
      <c r="F62" s="2744"/>
      <c r="G62" s="2745"/>
      <c r="H62" s="2745"/>
      <c r="I62" s="2745"/>
      <c r="J62" s="2746"/>
      <c r="K62" s="2747"/>
      <c r="L62" s="2748"/>
      <c r="M62" s="191"/>
      <c r="N62" s="2750"/>
      <c r="O62" s="991"/>
      <c r="P62" s="417"/>
      <c r="Q62" s="418"/>
      <c r="R62" s="406" t="str">
        <f t="shared" si="7"/>
        <v/>
      </c>
      <c r="S62" s="2761"/>
      <c r="T62" s="991"/>
      <c r="U62" s="417"/>
      <c r="V62" s="418"/>
      <c r="W62" s="407" t="str">
        <f t="shared" si="8"/>
        <v/>
      </c>
      <c r="X62" s="2755"/>
      <c r="Y62" s="191"/>
      <c r="Z62" s="425"/>
      <c r="AA62" s="426"/>
      <c r="AB62" s="191"/>
      <c r="AC62" s="230" t="str">
        <f t="shared" si="0"/>
        <v/>
      </c>
      <c r="AD62" s="230" t="str">
        <f t="shared" si="1"/>
        <v/>
      </c>
      <c r="AE62" s="231" t="str">
        <f t="shared" si="9"/>
        <v/>
      </c>
      <c r="AF62" s="231" t="str">
        <f t="shared" si="10"/>
        <v/>
      </c>
      <c r="AG62" s="231">
        <f t="shared" ref="AG62" si="112">IF(AE62="○",P62*IF(D61="低炭素電気へ切替",Z62,VLOOKUP(O62,$BH$10:$BI$42,2,))*IFERROR(VLOOKUP(Q62,$BN$10:$BO$18,2,),1),0)</f>
        <v>0</v>
      </c>
      <c r="AH62" s="231">
        <f t="shared" ref="AH62" si="113">IF(AF62="○",U62*IF(D61="低炭素電気へ切替",AA62,VLOOKUP(T62,$BH$10:$BI$42,2,))*VLOOKUP(V62,$BN$10:$BO$18,2,),0)</f>
        <v>0</v>
      </c>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214"/>
      <c r="BN62" s="214"/>
      <c r="BO62" s="214"/>
      <c r="BP62" s="214"/>
      <c r="BQ62" s="191"/>
      <c r="BR62" s="191"/>
      <c r="BS62" s="191"/>
      <c r="BT62" s="191"/>
    </row>
    <row r="63" spans="2:72" ht="42.95" customHeight="1" thickBot="1">
      <c r="B63" s="2567"/>
      <c r="C63" s="2742"/>
      <c r="D63" s="2743"/>
      <c r="E63" s="2743"/>
      <c r="F63" s="2744"/>
      <c r="G63" s="2745"/>
      <c r="H63" s="2745"/>
      <c r="I63" s="2745"/>
      <c r="J63" s="2746"/>
      <c r="K63" s="2747"/>
      <c r="L63" s="2748"/>
      <c r="M63" s="191"/>
      <c r="N63" s="2750"/>
      <c r="O63" s="1362"/>
      <c r="P63" s="419"/>
      <c r="Q63" s="420"/>
      <c r="R63" s="411" t="str">
        <f t="shared" si="7"/>
        <v/>
      </c>
      <c r="S63" s="2761"/>
      <c r="T63" s="1362"/>
      <c r="U63" s="419"/>
      <c r="V63" s="420"/>
      <c r="W63" s="412" t="str">
        <f t="shared" si="8"/>
        <v/>
      </c>
      <c r="X63" s="2755"/>
      <c r="Y63" s="191"/>
      <c r="Z63" s="427"/>
      <c r="AA63" s="428"/>
      <c r="AB63" s="191"/>
      <c r="AC63" s="230" t="str">
        <f t="shared" si="0"/>
        <v/>
      </c>
      <c r="AD63" s="230" t="str">
        <f t="shared" si="1"/>
        <v/>
      </c>
      <c r="AE63" s="231" t="str">
        <f t="shared" si="9"/>
        <v/>
      </c>
      <c r="AF63" s="231" t="str">
        <f t="shared" si="10"/>
        <v/>
      </c>
      <c r="AG63" s="231">
        <f t="shared" ref="AG63" si="114">IF(AE63="○",P63*IF(D61="低炭素電気へ切替",Z63,VLOOKUP(O63,$BH$10:$BI$42,2,))*IFERROR(VLOOKUP(Q63,$BN$10:$BO$18,2,),1),0)</f>
        <v>0</v>
      </c>
      <c r="AH63" s="231">
        <f t="shared" ref="AH63" si="115">IF(AF63="○",U63*IF(D61="低炭素電気へ切替",AA63,VLOOKUP(T63,$BH$10:$BI$42,2,))*VLOOKUP(V63,$BN$10:$BO$18,2,),0)</f>
        <v>0</v>
      </c>
      <c r="AI63" s="191"/>
      <c r="AJ63" s="191"/>
      <c r="AK63" s="191"/>
      <c r="AL63" s="191"/>
      <c r="AM63" s="191"/>
      <c r="AN63" s="191"/>
      <c r="AO63" s="191"/>
      <c r="AP63" s="191"/>
      <c r="AQ63" s="191"/>
      <c r="AR63" s="191"/>
      <c r="AS63" s="191"/>
      <c r="AT63" s="191"/>
      <c r="AU63" s="191"/>
      <c r="AV63" s="191"/>
      <c r="AW63" s="191"/>
      <c r="AX63" s="191"/>
      <c r="AY63" s="191"/>
      <c r="AZ63" s="191"/>
      <c r="BA63" s="191"/>
      <c r="BB63" s="191"/>
      <c r="BC63" s="191"/>
      <c r="BD63" s="191"/>
      <c r="BE63" s="191"/>
      <c r="BF63" s="191"/>
      <c r="BG63" s="191"/>
      <c r="BH63" s="191"/>
      <c r="BI63" s="191"/>
      <c r="BJ63" s="191"/>
      <c r="BK63" s="191"/>
      <c r="BL63" s="191"/>
      <c r="BM63" s="214"/>
      <c r="BN63" s="214"/>
      <c r="BO63" s="214"/>
      <c r="BP63" s="214"/>
      <c r="BQ63" s="191"/>
      <c r="BR63" s="191"/>
      <c r="BS63" s="191"/>
      <c r="BT63" s="191"/>
    </row>
    <row r="64" spans="2:72" ht="42.95" customHeight="1">
      <c r="B64" s="2567">
        <v>19</v>
      </c>
      <c r="C64" s="2742"/>
      <c r="D64" s="2743"/>
      <c r="E64" s="2743"/>
      <c r="F64" s="2744"/>
      <c r="G64" s="2745"/>
      <c r="H64" s="2745"/>
      <c r="I64" s="2745"/>
      <c r="J64" s="2746"/>
      <c r="K64" s="2747" t="str">
        <f>X64</f>
        <v/>
      </c>
      <c r="L64" s="2748"/>
      <c r="M64" s="191"/>
      <c r="N64" s="2749"/>
      <c r="O64" s="991"/>
      <c r="P64" s="417"/>
      <c r="Q64" s="418"/>
      <c r="R64" s="406" t="str">
        <f t="shared" si="7"/>
        <v/>
      </c>
      <c r="S64" s="2760"/>
      <c r="T64" s="991"/>
      <c r="U64" s="417"/>
      <c r="V64" s="418"/>
      <c r="W64" s="407" t="str">
        <f t="shared" si="8"/>
        <v/>
      </c>
      <c r="X64" s="2754" t="str">
        <f>IF(AND(AE64&lt;&gt;"×",AF64&lt;&gt;"×",OR(AE64="○",AF64="○")),AG64-AH64+AG65-AH65+AG66-AH66,"")</f>
        <v/>
      </c>
      <c r="Y64" s="191"/>
      <c r="Z64" s="423"/>
      <c r="AA64" s="424"/>
      <c r="AB64" s="191"/>
      <c r="AC64" s="230" t="str">
        <f t="shared" si="0"/>
        <v/>
      </c>
      <c r="AD64" s="230" t="str">
        <f t="shared" si="1"/>
        <v/>
      </c>
      <c r="AE64" s="231" t="str">
        <f t="shared" si="9"/>
        <v/>
      </c>
      <c r="AF64" s="231" t="str">
        <f t="shared" si="10"/>
        <v/>
      </c>
      <c r="AG64" s="231">
        <f t="shared" ref="AG64" si="116">IF(AE64="○",P64*IF(D64="低炭素電気へ切替",Z64,VLOOKUP(O64,$BH$10:$BI$42,2,))*IFERROR(VLOOKUP(Q64,$BN$10:$BO$18,2,),1),0)</f>
        <v>0</v>
      </c>
      <c r="AH64" s="231">
        <f t="shared" ref="AH64" si="117">IF(AF64="○",U64*IF(D64="低炭素電気へ切替",AA64,VLOOKUP(T64,$BH$10:$BI$42,2,))*VLOOKUP(V64,$BN$10:$BO$18,2,),0)</f>
        <v>0</v>
      </c>
      <c r="AI64" s="191"/>
      <c r="AJ64" s="191"/>
      <c r="AK64" s="191"/>
      <c r="AL64" s="191"/>
      <c r="AM64" s="191"/>
      <c r="AN64" s="191"/>
      <c r="AO64" s="191"/>
      <c r="AP64" s="191"/>
      <c r="AQ64" s="191"/>
      <c r="AR64" s="191"/>
      <c r="AS64" s="191"/>
      <c r="AT64" s="191"/>
      <c r="AU64" s="191"/>
      <c r="AV64" s="191"/>
      <c r="AW64" s="191"/>
      <c r="AX64" s="191"/>
      <c r="AY64" s="191"/>
      <c r="AZ64" s="191"/>
      <c r="BA64" s="191"/>
      <c r="BB64" s="191"/>
      <c r="BC64" s="191"/>
      <c r="BD64" s="191"/>
      <c r="BE64" s="191"/>
      <c r="BF64" s="191"/>
      <c r="BG64" s="191"/>
      <c r="BH64" s="191"/>
      <c r="BI64" s="191"/>
      <c r="BJ64" s="191"/>
      <c r="BK64" s="191"/>
      <c r="BL64" s="191"/>
      <c r="BM64" s="214"/>
      <c r="BN64" s="214"/>
      <c r="BO64" s="214"/>
      <c r="BP64" s="214"/>
      <c r="BQ64" s="191"/>
      <c r="BR64" s="191"/>
      <c r="BS64" s="191"/>
      <c r="BT64" s="191"/>
    </row>
    <row r="65" spans="2:72" ht="42.95" customHeight="1">
      <c r="B65" s="2567"/>
      <c r="C65" s="2742"/>
      <c r="D65" s="2743"/>
      <c r="E65" s="2743"/>
      <c r="F65" s="2744"/>
      <c r="G65" s="2745"/>
      <c r="H65" s="2745"/>
      <c r="I65" s="2745"/>
      <c r="J65" s="2746"/>
      <c r="K65" s="2747"/>
      <c r="L65" s="2748"/>
      <c r="M65" s="191"/>
      <c r="N65" s="2750"/>
      <c r="O65" s="991"/>
      <c r="P65" s="417"/>
      <c r="Q65" s="418"/>
      <c r="R65" s="406" t="str">
        <f t="shared" si="7"/>
        <v/>
      </c>
      <c r="S65" s="2761"/>
      <c r="T65" s="991"/>
      <c r="U65" s="417"/>
      <c r="V65" s="418"/>
      <c r="W65" s="407" t="str">
        <f t="shared" si="8"/>
        <v/>
      </c>
      <c r="X65" s="2755"/>
      <c r="Y65" s="191"/>
      <c r="Z65" s="425"/>
      <c r="AA65" s="426"/>
      <c r="AB65" s="191"/>
      <c r="AC65" s="230" t="str">
        <f t="shared" si="0"/>
        <v/>
      </c>
      <c r="AD65" s="230" t="str">
        <f t="shared" si="1"/>
        <v/>
      </c>
      <c r="AE65" s="231" t="str">
        <f t="shared" si="9"/>
        <v/>
      </c>
      <c r="AF65" s="231" t="str">
        <f t="shared" si="10"/>
        <v/>
      </c>
      <c r="AG65" s="231">
        <f t="shared" ref="AG65" si="118">IF(AE65="○",P65*IF(D64="低炭素電気へ切替",Z65,VLOOKUP(O65,$BH$10:$BI$42,2,))*IFERROR(VLOOKUP(Q65,$BN$10:$BO$18,2,),1),0)</f>
        <v>0</v>
      </c>
      <c r="AH65" s="231">
        <f t="shared" ref="AH65" si="119">IF(AF65="○",U65*IF(D64="低炭素電気へ切替",AA65,VLOOKUP(T65,$BH$10:$BI$42,2,))*VLOOKUP(V65,$BN$10:$BO$18,2,),0)</f>
        <v>0</v>
      </c>
      <c r="AI65" s="191"/>
      <c r="AJ65" s="191"/>
      <c r="AK65" s="191"/>
      <c r="AL65" s="191"/>
      <c r="AM65" s="191"/>
      <c r="AN65" s="191"/>
      <c r="AO65" s="191"/>
      <c r="AP65" s="191"/>
      <c r="AQ65" s="191"/>
      <c r="AR65" s="191"/>
      <c r="AS65" s="191"/>
      <c r="AT65" s="191"/>
      <c r="AU65" s="191"/>
      <c r="AV65" s="191"/>
      <c r="AW65" s="191"/>
      <c r="AX65" s="191"/>
      <c r="AY65" s="191"/>
      <c r="AZ65" s="191"/>
      <c r="BA65" s="191"/>
      <c r="BB65" s="191"/>
      <c r="BC65" s="191"/>
      <c r="BD65" s="191"/>
      <c r="BE65" s="191"/>
      <c r="BF65" s="191"/>
      <c r="BG65" s="191"/>
      <c r="BH65" s="191"/>
      <c r="BI65" s="191"/>
      <c r="BJ65" s="191"/>
      <c r="BK65" s="191"/>
      <c r="BL65" s="191"/>
      <c r="BM65" s="214"/>
      <c r="BN65" s="214"/>
      <c r="BO65" s="214"/>
      <c r="BP65" s="214"/>
      <c r="BQ65" s="191"/>
      <c r="BR65" s="191"/>
      <c r="BS65" s="191"/>
      <c r="BT65" s="191"/>
    </row>
    <row r="66" spans="2:72" ht="42.95" customHeight="1" thickBot="1">
      <c r="B66" s="2567"/>
      <c r="C66" s="2742"/>
      <c r="D66" s="2743"/>
      <c r="E66" s="2743"/>
      <c r="F66" s="2744"/>
      <c r="G66" s="2745"/>
      <c r="H66" s="2745"/>
      <c r="I66" s="2745"/>
      <c r="J66" s="2746"/>
      <c r="K66" s="2747"/>
      <c r="L66" s="2748"/>
      <c r="M66" s="191"/>
      <c r="N66" s="2751"/>
      <c r="O66" s="991"/>
      <c r="P66" s="417"/>
      <c r="Q66" s="418"/>
      <c r="R66" s="406" t="str">
        <f t="shared" si="7"/>
        <v/>
      </c>
      <c r="S66" s="2769"/>
      <c r="T66" s="991"/>
      <c r="U66" s="417"/>
      <c r="V66" s="418"/>
      <c r="W66" s="407" t="str">
        <f t="shared" si="8"/>
        <v/>
      </c>
      <c r="X66" s="2756"/>
      <c r="Y66" s="191"/>
      <c r="Z66" s="427"/>
      <c r="AA66" s="428"/>
      <c r="AB66" s="191"/>
      <c r="AC66" s="230" t="str">
        <f t="shared" si="0"/>
        <v/>
      </c>
      <c r="AD66" s="230" t="str">
        <f t="shared" si="1"/>
        <v/>
      </c>
      <c r="AE66" s="231" t="str">
        <f t="shared" si="9"/>
        <v/>
      </c>
      <c r="AF66" s="231" t="str">
        <f t="shared" si="10"/>
        <v/>
      </c>
      <c r="AG66" s="231">
        <f t="shared" ref="AG66" si="120">IF(AE66="○",P66*IF(D64="低炭素電気へ切替",Z66,VLOOKUP(O66,$BH$10:$BI$42,2,))*IFERROR(VLOOKUP(Q66,$BN$10:$BO$18,2,),1),0)</f>
        <v>0</v>
      </c>
      <c r="AH66" s="231">
        <f t="shared" ref="AH66" si="121">IF(AF66="○",U66*IF(D64="低炭素電気へ切替",AA66,VLOOKUP(T66,$BH$10:$BI$42,2,))*VLOOKUP(V66,$BN$10:$BO$18,2,),0)</f>
        <v>0</v>
      </c>
      <c r="AI66" s="191"/>
      <c r="AJ66" s="191"/>
      <c r="AK66" s="191"/>
      <c r="AL66" s="191"/>
      <c r="AM66" s="191"/>
      <c r="AN66" s="191"/>
      <c r="AO66" s="191"/>
      <c r="AP66" s="191"/>
      <c r="AQ66" s="191"/>
      <c r="AR66" s="191"/>
      <c r="AS66" s="191"/>
      <c r="AT66" s="191"/>
      <c r="AU66" s="191"/>
      <c r="AV66" s="191"/>
      <c r="AW66" s="191"/>
      <c r="AX66" s="191"/>
      <c r="AY66" s="191"/>
      <c r="AZ66" s="191"/>
      <c r="BA66" s="191"/>
      <c r="BB66" s="191"/>
      <c r="BC66" s="191"/>
      <c r="BD66" s="191"/>
      <c r="BE66" s="191"/>
      <c r="BF66" s="191"/>
      <c r="BG66" s="191"/>
      <c r="BH66" s="191"/>
      <c r="BI66" s="191"/>
      <c r="BJ66" s="191"/>
      <c r="BK66" s="191"/>
      <c r="BL66" s="191"/>
      <c r="BM66" s="214"/>
      <c r="BN66" s="214"/>
      <c r="BO66" s="214"/>
      <c r="BP66" s="214"/>
      <c r="BQ66" s="191"/>
      <c r="BR66" s="191"/>
      <c r="BS66" s="191"/>
      <c r="BT66" s="191"/>
    </row>
    <row r="67" spans="2:72" ht="42.95" customHeight="1">
      <c r="B67" s="2567">
        <v>20</v>
      </c>
      <c r="C67" s="2742"/>
      <c r="D67" s="2743"/>
      <c r="E67" s="2743"/>
      <c r="F67" s="2744"/>
      <c r="G67" s="2745"/>
      <c r="H67" s="2745"/>
      <c r="I67" s="2745"/>
      <c r="J67" s="2746"/>
      <c r="K67" s="2747" t="str">
        <f>X67</f>
        <v/>
      </c>
      <c r="L67" s="2748"/>
      <c r="M67" s="191"/>
      <c r="N67" s="2750"/>
      <c r="O67" s="1363"/>
      <c r="P67" s="421"/>
      <c r="Q67" s="422"/>
      <c r="R67" s="413" t="str">
        <f t="shared" si="7"/>
        <v/>
      </c>
      <c r="S67" s="2762"/>
      <c r="T67" s="1363"/>
      <c r="U67" s="421"/>
      <c r="V67" s="422"/>
      <c r="W67" s="414" t="str">
        <f t="shared" si="8"/>
        <v/>
      </c>
      <c r="X67" s="2755" t="str">
        <f>IF(AND(AE67&lt;&gt;"×",AF67&lt;&gt;"×",OR(AE67="○",AF67="○")),AG67-AH67+AG68-AH68+AG69-AH69,"")</f>
        <v/>
      </c>
      <c r="Y67" s="191"/>
      <c r="Z67" s="423"/>
      <c r="AA67" s="424"/>
      <c r="AB67" s="191"/>
      <c r="AC67" s="230" t="str">
        <f t="shared" si="0"/>
        <v/>
      </c>
      <c r="AD67" s="230" t="str">
        <f t="shared" si="1"/>
        <v/>
      </c>
      <c r="AE67" s="231" t="str">
        <f t="shared" si="9"/>
        <v/>
      </c>
      <c r="AF67" s="231" t="str">
        <f t="shared" si="10"/>
        <v/>
      </c>
      <c r="AG67" s="231">
        <f t="shared" ref="AG67" si="122">IF(AE67="○",P67*IF(D67="低炭素電気へ切替",Z67,VLOOKUP(O67,$BH$10:$BI$42,2,))*IFERROR(VLOOKUP(Q67,$BN$10:$BO$18,2,),1),0)</f>
        <v>0</v>
      </c>
      <c r="AH67" s="231">
        <f t="shared" ref="AH67" si="123">IF(AF67="○",U67*IF(D67="低炭素電気へ切替",AA67,VLOOKUP(T67,$BH$10:$BI$42,2,))*VLOOKUP(V67,$BN$10:$BO$18,2,),0)</f>
        <v>0</v>
      </c>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214"/>
      <c r="BN67" s="214"/>
      <c r="BO67" s="214"/>
      <c r="BP67" s="214"/>
      <c r="BQ67" s="191"/>
      <c r="BR67" s="191"/>
      <c r="BS67" s="191"/>
      <c r="BT67" s="191"/>
    </row>
    <row r="68" spans="2:72" ht="42.95" customHeight="1">
      <c r="B68" s="2567"/>
      <c r="C68" s="2742"/>
      <c r="D68" s="2743"/>
      <c r="E68" s="2743"/>
      <c r="F68" s="2744"/>
      <c r="G68" s="2745"/>
      <c r="H68" s="2745"/>
      <c r="I68" s="2745"/>
      <c r="J68" s="2746"/>
      <c r="K68" s="2747"/>
      <c r="L68" s="2748"/>
      <c r="M68" s="191"/>
      <c r="N68" s="2750"/>
      <c r="O68" s="991"/>
      <c r="P68" s="417"/>
      <c r="Q68" s="418"/>
      <c r="R68" s="406" t="str">
        <f t="shared" si="7"/>
        <v/>
      </c>
      <c r="S68" s="2761"/>
      <c r="T68" s="991"/>
      <c r="U68" s="417"/>
      <c r="V68" s="418"/>
      <c r="W68" s="407" t="str">
        <f t="shared" si="8"/>
        <v/>
      </c>
      <c r="X68" s="2755"/>
      <c r="Y68" s="191"/>
      <c r="Z68" s="425"/>
      <c r="AA68" s="426"/>
      <c r="AB68" s="191"/>
      <c r="AC68" s="230" t="str">
        <f t="shared" si="0"/>
        <v/>
      </c>
      <c r="AD68" s="230" t="str">
        <f t="shared" si="1"/>
        <v/>
      </c>
      <c r="AE68" s="231" t="str">
        <f t="shared" si="9"/>
        <v/>
      </c>
      <c r="AF68" s="231" t="str">
        <f t="shared" si="10"/>
        <v/>
      </c>
      <c r="AG68" s="231">
        <f t="shared" ref="AG68" si="124">IF(AE68="○",P68*IF(D67="低炭素電気へ切替",Z68,VLOOKUP(O68,$BH$10:$BI$42,2,))*IFERROR(VLOOKUP(Q68,$BN$10:$BO$18,2,),1),0)</f>
        <v>0</v>
      </c>
      <c r="AH68" s="231">
        <f t="shared" ref="AH68" si="125">IF(AF68="○",U68*IF(D67="低炭素電気へ切替",AA68,VLOOKUP(T68,$BH$10:$BI$42,2,))*VLOOKUP(V68,$BN$10:$BO$18,2,),0)</f>
        <v>0</v>
      </c>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214"/>
      <c r="BN68" s="214"/>
      <c r="BO68" s="214"/>
      <c r="BP68" s="214"/>
      <c r="BQ68" s="191"/>
      <c r="BR68" s="191"/>
      <c r="BS68" s="191"/>
      <c r="BT68" s="191"/>
    </row>
    <row r="69" spans="2:72" ht="42.95" customHeight="1" thickBot="1">
      <c r="B69" s="2567"/>
      <c r="C69" s="2742"/>
      <c r="D69" s="2743"/>
      <c r="E69" s="2743"/>
      <c r="F69" s="2744"/>
      <c r="G69" s="2745"/>
      <c r="H69" s="2745"/>
      <c r="I69" s="2745"/>
      <c r="J69" s="2746"/>
      <c r="K69" s="2747"/>
      <c r="L69" s="2748"/>
      <c r="M69" s="191"/>
      <c r="N69" s="2750"/>
      <c r="O69" s="1362"/>
      <c r="P69" s="419"/>
      <c r="Q69" s="420"/>
      <c r="R69" s="411" t="str">
        <f t="shared" si="7"/>
        <v/>
      </c>
      <c r="S69" s="2761"/>
      <c r="T69" s="1362"/>
      <c r="U69" s="419"/>
      <c r="V69" s="420"/>
      <c r="W69" s="412" t="str">
        <f t="shared" si="8"/>
        <v/>
      </c>
      <c r="X69" s="2755"/>
      <c r="Y69" s="191"/>
      <c r="Z69" s="427"/>
      <c r="AA69" s="428"/>
      <c r="AB69" s="191"/>
      <c r="AC69" s="230" t="str">
        <f t="shared" si="0"/>
        <v/>
      </c>
      <c r="AD69" s="230" t="str">
        <f t="shared" si="1"/>
        <v/>
      </c>
      <c r="AE69" s="231" t="str">
        <f t="shared" si="9"/>
        <v/>
      </c>
      <c r="AF69" s="231" t="str">
        <f t="shared" si="10"/>
        <v/>
      </c>
      <c r="AG69" s="231">
        <f t="shared" ref="AG69" si="126">IF(AE69="○",P69*IF(D67="低炭素電気へ切替",Z69,VLOOKUP(O69,$BH$10:$BI$42,2,))*IFERROR(VLOOKUP(Q69,$BN$10:$BO$18,2,),1),0)</f>
        <v>0</v>
      </c>
      <c r="AH69" s="231">
        <f t="shared" ref="AH69" si="127">IF(AF69="○",U69*IF(D67="低炭素電気へ切替",AA69,VLOOKUP(T69,$BH$10:$BI$42,2,))*VLOOKUP(V69,$BN$10:$BO$18,2,),0)</f>
        <v>0</v>
      </c>
      <c r="AI69" s="191"/>
      <c r="AJ69" s="191"/>
      <c r="AK69" s="191"/>
      <c r="AL69" s="191"/>
      <c r="AM69" s="191"/>
      <c r="AN69" s="191"/>
      <c r="AO69" s="191"/>
      <c r="AP69" s="191"/>
      <c r="AQ69" s="191"/>
      <c r="AR69" s="191"/>
      <c r="AS69" s="191"/>
      <c r="AT69" s="191"/>
      <c r="AU69" s="191"/>
      <c r="AV69" s="191"/>
      <c r="AW69" s="191"/>
      <c r="AX69" s="191"/>
      <c r="AY69" s="191"/>
      <c r="AZ69" s="191"/>
      <c r="BA69" s="191"/>
      <c r="BB69" s="191"/>
      <c r="BC69" s="191"/>
      <c r="BD69" s="191"/>
      <c r="BE69" s="191"/>
      <c r="BF69" s="191"/>
      <c r="BG69" s="191"/>
      <c r="BH69" s="191"/>
      <c r="BI69" s="191"/>
      <c r="BJ69" s="191"/>
      <c r="BK69" s="191"/>
      <c r="BL69" s="191"/>
      <c r="BM69" s="214"/>
      <c r="BN69" s="214"/>
      <c r="BO69" s="214"/>
      <c r="BP69" s="214"/>
      <c r="BQ69" s="191"/>
      <c r="BR69" s="191"/>
      <c r="BS69" s="191"/>
      <c r="BT69" s="191"/>
    </row>
    <row r="70" spans="2:72" ht="42.95" customHeight="1">
      <c r="B70" s="2567">
        <v>21</v>
      </c>
      <c r="C70" s="2742"/>
      <c r="D70" s="2743"/>
      <c r="E70" s="2743"/>
      <c r="F70" s="2744"/>
      <c r="G70" s="2745"/>
      <c r="H70" s="2745"/>
      <c r="I70" s="2745"/>
      <c r="J70" s="2746"/>
      <c r="K70" s="2747" t="str">
        <f>X70</f>
        <v/>
      </c>
      <c r="L70" s="2748"/>
      <c r="M70" s="191"/>
      <c r="N70" s="2749"/>
      <c r="O70" s="991"/>
      <c r="P70" s="417"/>
      <c r="Q70" s="418"/>
      <c r="R70" s="406" t="str">
        <f t="shared" si="7"/>
        <v/>
      </c>
      <c r="S70" s="2760"/>
      <c r="T70" s="991"/>
      <c r="U70" s="417"/>
      <c r="V70" s="418"/>
      <c r="W70" s="407" t="str">
        <f t="shared" si="8"/>
        <v/>
      </c>
      <c r="X70" s="2754" t="str">
        <f>IF(AND(AE70&lt;&gt;"×",AF70&lt;&gt;"×",OR(AE70="○",AF70="○")),AG70-AH70+AG71-AH71+AG72-AH72,"")</f>
        <v/>
      </c>
      <c r="Y70" s="191"/>
      <c r="Z70" s="423"/>
      <c r="AA70" s="424"/>
      <c r="AB70" s="191"/>
      <c r="AC70" s="230" t="str">
        <f t="shared" si="0"/>
        <v/>
      </c>
      <c r="AD70" s="230" t="str">
        <f t="shared" si="1"/>
        <v/>
      </c>
      <c r="AE70" s="231" t="str">
        <f t="shared" si="9"/>
        <v/>
      </c>
      <c r="AF70" s="231" t="str">
        <f t="shared" si="10"/>
        <v/>
      </c>
      <c r="AG70" s="231">
        <f t="shared" ref="AG70" si="128">IF(AE70="○",P70*IF(D70="低炭素電気へ切替",Z70,VLOOKUP(O70,$BH$10:$BI$42,2,))*IFERROR(VLOOKUP(Q70,$BN$10:$BO$18,2,),1),0)</f>
        <v>0</v>
      </c>
      <c r="AH70" s="231">
        <f t="shared" ref="AH70" si="129">IF(AF70="○",U70*IF(D70="低炭素電気へ切替",AA70,VLOOKUP(T70,$BH$10:$BI$42,2,))*VLOOKUP(V70,$BN$10:$BO$18,2,),0)</f>
        <v>0</v>
      </c>
      <c r="AI70" s="191"/>
      <c r="AJ70" s="191"/>
      <c r="AK70" s="191"/>
      <c r="AL70" s="191"/>
      <c r="AM70" s="191"/>
      <c r="AN70" s="191"/>
      <c r="AO70" s="191"/>
      <c r="AP70" s="191"/>
      <c r="AQ70" s="191"/>
      <c r="AR70" s="191"/>
      <c r="AS70" s="191"/>
      <c r="AT70" s="191"/>
      <c r="AU70" s="191"/>
      <c r="AV70" s="191"/>
      <c r="AW70" s="191"/>
      <c r="AX70" s="191"/>
      <c r="AY70" s="191"/>
      <c r="AZ70" s="191"/>
      <c r="BA70" s="191"/>
      <c r="BB70" s="191"/>
      <c r="BC70" s="191"/>
      <c r="BD70" s="191"/>
      <c r="BE70" s="191"/>
      <c r="BF70" s="191"/>
      <c r="BG70" s="191"/>
      <c r="BH70" s="191"/>
      <c r="BI70" s="191"/>
      <c r="BJ70" s="191"/>
      <c r="BK70" s="191"/>
      <c r="BL70" s="191"/>
      <c r="BM70" s="214"/>
      <c r="BN70" s="214"/>
      <c r="BO70" s="214"/>
      <c r="BP70" s="214"/>
      <c r="BQ70" s="191"/>
      <c r="BR70" s="191"/>
      <c r="BS70" s="191"/>
      <c r="BT70" s="191"/>
    </row>
    <row r="71" spans="2:72" ht="42.95" customHeight="1">
      <c r="B71" s="2567"/>
      <c r="C71" s="2742"/>
      <c r="D71" s="2743"/>
      <c r="E71" s="2743"/>
      <c r="F71" s="2744"/>
      <c r="G71" s="2745"/>
      <c r="H71" s="2745"/>
      <c r="I71" s="2745"/>
      <c r="J71" s="2746"/>
      <c r="K71" s="2747"/>
      <c r="L71" s="2748"/>
      <c r="M71" s="191"/>
      <c r="N71" s="2750"/>
      <c r="O71" s="991"/>
      <c r="P71" s="417"/>
      <c r="Q71" s="418"/>
      <c r="R71" s="406" t="str">
        <f t="shared" si="7"/>
        <v/>
      </c>
      <c r="S71" s="2761"/>
      <c r="T71" s="991"/>
      <c r="U71" s="417"/>
      <c r="V71" s="418"/>
      <c r="W71" s="407" t="str">
        <f t="shared" si="8"/>
        <v/>
      </c>
      <c r="X71" s="2755"/>
      <c r="Y71" s="191"/>
      <c r="Z71" s="425"/>
      <c r="AA71" s="426"/>
      <c r="AB71" s="191"/>
      <c r="AC71" s="230" t="str">
        <f t="shared" si="0"/>
        <v/>
      </c>
      <c r="AD71" s="230" t="str">
        <f t="shared" si="1"/>
        <v/>
      </c>
      <c r="AE71" s="231" t="str">
        <f t="shared" si="9"/>
        <v/>
      </c>
      <c r="AF71" s="231" t="str">
        <f t="shared" si="10"/>
        <v/>
      </c>
      <c r="AG71" s="231">
        <f t="shared" ref="AG71" si="130">IF(AE71="○",P71*IF(D70="低炭素電気へ切替",Z71,VLOOKUP(O71,$BH$10:$BI$42,2,))*IFERROR(VLOOKUP(Q71,$BN$10:$BO$18,2,),1),0)</f>
        <v>0</v>
      </c>
      <c r="AH71" s="231">
        <f t="shared" ref="AH71" si="131">IF(AF71="○",U71*IF(D70="低炭素電気へ切替",AA71,VLOOKUP(T71,$BH$10:$BI$42,2,))*VLOOKUP(V71,$BN$10:$BO$18,2,),0)</f>
        <v>0</v>
      </c>
      <c r="AI71" s="191"/>
      <c r="AJ71" s="191"/>
      <c r="AK71" s="191"/>
      <c r="AL71" s="191"/>
      <c r="AM71" s="191"/>
      <c r="AN71" s="191"/>
      <c r="AO71" s="191"/>
      <c r="AP71" s="191"/>
      <c r="AQ71" s="191"/>
      <c r="AR71" s="191"/>
      <c r="AS71" s="191"/>
      <c r="AT71" s="191"/>
      <c r="AU71" s="191"/>
      <c r="AV71" s="191"/>
      <c r="AW71" s="191"/>
      <c r="AX71" s="191"/>
      <c r="AY71" s="191"/>
      <c r="AZ71" s="191"/>
      <c r="BA71" s="191"/>
      <c r="BB71" s="191"/>
      <c r="BC71" s="191"/>
      <c r="BD71" s="191"/>
      <c r="BE71" s="191"/>
      <c r="BF71" s="191"/>
      <c r="BG71" s="191"/>
      <c r="BH71" s="191"/>
      <c r="BI71" s="191"/>
      <c r="BJ71" s="191"/>
      <c r="BK71" s="191"/>
      <c r="BL71" s="191"/>
      <c r="BM71" s="214"/>
      <c r="BN71" s="214"/>
      <c r="BO71" s="214"/>
      <c r="BP71" s="214"/>
      <c r="BQ71" s="191"/>
      <c r="BR71" s="191"/>
      <c r="BS71" s="191"/>
      <c r="BT71" s="191"/>
    </row>
    <row r="72" spans="2:72" ht="42.95" customHeight="1" thickBot="1">
      <c r="B72" s="2567"/>
      <c r="C72" s="2742"/>
      <c r="D72" s="2743"/>
      <c r="E72" s="2743"/>
      <c r="F72" s="2744"/>
      <c r="G72" s="2745"/>
      <c r="H72" s="2745"/>
      <c r="I72" s="2745"/>
      <c r="J72" s="2746"/>
      <c r="K72" s="2747"/>
      <c r="L72" s="2748"/>
      <c r="M72" s="191"/>
      <c r="N72" s="2751"/>
      <c r="O72" s="991"/>
      <c r="P72" s="417"/>
      <c r="Q72" s="418"/>
      <c r="R72" s="406" t="str">
        <f t="shared" si="7"/>
        <v/>
      </c>
      <c r="S72" s="2769"/>
      <c r="T72" s="991"/>
      <c r="U72" s="417"/>
      <c r="V72" s="418"/>
      <c r="W72" s="407" t="str">
        <f t="shared" si="8"/>
        <v/>
      </c>
      <c r="X72" s="2756"/>
      <c r="Y72" s="191"/>
      <c r="Z72" s="427"/>
      <c r="AA72" s="428"/>
      <c r="AB72" s="191"/>
      <c r="AC72" s="230" t="str">
        <f t="shared" si="0"/>
        <v/>
      </c>
      <c r="AD72" s="230" t="str">
        <f t="shared" si="1"/>
        <v/>
      </c>
      <c r="AE72" s="231" t="str">
        <f t="shared" si="9"/>
        <v/>
      </c>
      <c r="AF72" s="231" t="str">
        <f t="shared" si="10"/>
        <v/>
      </c>
      <c r="AG72" s="231">
        <f t="shared" ref="AG72" si="132">IF(AE72="○",P72*IF(D70="低炭素電気へ切替",Z72,VLOOKUP(O72,$BH$10:$BI$42,2,))*IFERROR(VLOOKUP(Q72,$BN$10:$BO$18,2,),1),0)</f>
        <v>0</v>
      </c>
      <c r="AH72" s="231">
        <f t="shared" ref="AH72" si="133">IF(AF72="○",U72*IF(D70="低炭素電気へ切替",AA72,VLOOKUP(T72,$BH$10:$BI$42,2,))*VLOOKUP(V72,$BN$10:$BO$18,2,),0)</f>
        <v>0</v>
      </c>
      <c r="AI72" s="191"/>
      <c r="AJ72" s="191"/>
      <c r="AK72" s="191"/>
      <c r="AL72" s="191"/>
      <c r="AM72" s="191"/>
      <c r="AN72" s="191"/>
      <c r="AO72" s="191"/>
      <c r="AP72" s="191"/>
      <c r="AQ72" s="191"/>
      <c r="AR72" s="191"/>
      <c r="AS72" s="191"/>
      <c r="AT72" s="191"/>
      <c r="AU72" s="191"/>
      <c r="AV72" s="191"/>
      <c r="AW72" s="191"/>
      <c r="AX72" s="191"/>
      <c r="AY72" s="191"/>
      <c r="AZ72" s="191"/>
      <c r="BA72" s="191"/>
      <c r="BB72" s="191"/>
      <c r="BC72" s="191"/>
      <c r="BD72" s="191"/>
      <c r="BE72" s="191"/>
      <c r="BF72" s="191"/>
      <c r="BG72" s="191"/>
      <c r="BH72" s="191"/>
      <c r="BI72" s="191"/>
      <c r="BJ72" s="191"/>
      <c r="BK72" s="191"/>
      <c r="BL72" s="191"/>
      <c r="BM72" s="214"/>
      <c r="BN72" s="214"/>
      <c r="BO72" s="214"/>
      <c r="BP72" s="214"/>
      <c r="BQ72" s="191"/>
      <c r="BR72" s="191"/>
      <c r="BS72" s="191"/>
      <c r="BT72" s="191"/>
    </row>
    <row r="73" spans="2:72" ht="42.95" customHeight="1">
      <c r="B73" s="2567">
        <v>22</v>
      </c>
      <c r="C73" s="2742"/>
      <c r="D73" s="2743"/>
      <c r="E73" s="2743"/>
      <c r="F73" s="2744"/>
      <c r="G73" s="2745"/>
      <c r="H73" s="2745"/>
      <c r="I73" s="2745"/>
      <c r="J73" s="2746"/>
      <c r="K73" s="2747" t="str">
        <f>X73</f>
        <v/>
      </c>
      <c r="L73" s="2748"/>
      <c r="M73" s="191"/>
      <c r="N73" s="2750"/>
      <c r="O73" s="1363"/>
      <c r="P73" s="421"/>
      <c r="Q73" s="422"/>
      <c r="R73" s="413" t="str">
        <f t="shared" si="7"/>
        <v/>
      </c>
      <c r="S73" s="2762"/>
      <c r="T73" s="1363"/>
      <c r="U73" s="421"/>
      <c r="V73" s="422"/>
      <c r="W73" s="414" t="str">
        <f t="shared" si="8"/>
        <v/>
      </c>
      <c r="X73" s="2755" t="str">
        <f>IF(AND(AE73&lt;&gt;"×",AF73&lt;&gt;"×",OR(AE73="○",AF73="○")),AG73-AH73+AG74-AH74+AG75-AH75,"")</f>
        <v/>
      </c>
      <c r="Y73" s="191"/>
      <c r="Z73" s="423"/>
      <c r="AA73" s="424"/>
      <c r="AB73" s="191"/>
      <c r="AC73" s="230" t="str">
        <f t="shared" si="0"/>
        <v/>
      </c>
      <c r="AD73" s="230" t="str">
        <f t="shared" si="1"/>
        <v/>
      </c>
      <c r="AE73" s="231" t="str">
        <f t="shared" si="9"/>
        <v/>
      </c>
      <c r="AF73" s="231" t="str">
        <f t="shared" si="10"/>
        <v/>
      </c>
      <c r="AG73" s="231">
        <f t="shared" ref="AG73" si="134">IF(AE73="○",P73*IF(D73="低炭素電気へ切替",Z73,VLOOKUP(O73,$BH$10:$BI$42,2,))*IFERROR(VLOOKUP(Q73,$BN$10:$BO$18,2,),1),0)</f>
        <v>0</v>
      </c>
      <c r="AH73" s="231">
        <f t="shared" ref="AH73" si="135">IF(AF73="○",U73*IF(D73="低炭素電気へ切替",AA73,VLOOKUP(T73,$BH$10:$BI$42,2,))*VLOOKUP(V73,$BN$10:$BO$18,2,),0)</f>
        <v>0</v>
      </c>
      <c r="AI73" s="191"/>
      <c r="AJ73" s="191"/>
      <c r="AK73" s="191"/>
      <c r="AL73" s="191"/>
      <c r="AM73" s="191"/>
      <c r="AN73" s="191"/>
      <c r="AO73" s="191"/>
      <c r="AP73" s="191"/>
      <c r="AQ73" s="191"/>
      <c r="AR73" s="191"/>
      <c r="AS73" s="191"/>
      <c r="AT73" s="191"/>
      <c r="AU73" s="191"/>
      <c r="AV73" s="191"/>
      <c r="AW73" s="191"/>
      <c r="AX73" s="191"/>
      <c r="AY73" s="191"/>
      <c r="AZ73" s="191"/>
      <c r="BA73" s="191"/>
      <c r="BB73" s="191"/>
      <c r="BC73" s="191"/>
      <c r="BD73" s="191"/>
      <c r="BE73" s="191"/>
      <c r="BF73" s="191"/>
      <c r="BG73" s="191"/>
      <c r="BH73" s="191"/>
      <c r="BI73" s="191"/>
      <c r="BJ73" s="191"/>
      <c r="BK73" s="191"/>
      <c r="BL73" s="191"/>
      <c r="BM73" s="214"/>
      <c r="BN73" s="214"/>
      <c r="BO73" s="214"/>
      <c r="BP73" s="214"/>
      <c r="BQ73" s="191"/>
      <c r="BR73" s="191"/>
      <c r="BS73" s="191"/>
      <c r="BT73" s="191"/>
    </row>
    <row r="74" spans="2:72" ht="42.95" customHeight="1">
      <c r="B74" s="2567"/>
      <c r="C74" s="2742"/>
      <c r="D74" s="2743"/>
      <c r="E74" s="2743"/>
      <c r="F74" s="2744"/>
      <c r="G74" s="2745"/>
      <c r="H74" s="2745"/>
      <c r="I74" s="2745"/>
      <c r="J74" s="2746"/>
      <c r="K74" s="2747"/>
      <c r="L74" s="2748"/>
      <c r="M74" s="191"/>
      <c r="N74" s="2750"/>
      <c r="O74" s="991"/>
      <c r="P74" s="417"/>
      <c r="Q74" s="418"/>
      <c r="R74" s="406" t="str">
        <f t="shared" si="7"/>
        <v/>
      </c>
      <c r="S74" s="2761"/>
      <c r="T74" s="991"/>
      <c r="U74" s="417"/>
      <c r="V74" s="418"/>
      <c r="W74" s="407" t="str">
        <f t="shared" si="8"/>
        <v/>
      </c>
      <c r="X74" s="2755"/>
      <c r="Y74" s="191"/>
      <c r="Z74" s="425"/>
      <c r="AA74" s="426"/>
      <c r="AB74" s="191"/>
      <c r="AC74" s="230" t="str">
        <f t="shared" ref="AC74:AC99" si="136">IFERROR(IF(O74="","",TEXT(INDEX($BE$10:$BH$42,MATCH(O74,種別リスト,0),1),"00")),"-")</f>
        <v/>
      </c>
      <c r="AD74" s="230" t="str">
        <f t="shared" ref="AD74:AD99" si="137">IFERROR(IF(T74="","",TEXT(INDEX($BE$10:$BH$42,MATCH(T74,種別リスト,0),1),"00")),"-")</f>
        <v/>
      </c>
      <c r="AE74" s="231" t="str">
        <f t="shared" si="9"/>
        <v/>
      </c>
      <c r="AF74" s="231" t="str">
        <f t="shared" si="10"/>
        <v/>
      </c>
      <c r="AG74" s="231">
        <f t="shared" ref="AG74" si="138">IF(AE74="○",P74*IF(D73="低炭素電気へ切替",Z74,VLOOKUP(O74,$BH$10:$BI$42,2,))*IFERROR(VLOOKUP(Q74,$BN$10:$BO$18,2,),1),0)</f>
        <v>0</v>
      </c>
      <c r="AH74" s="231">
        <f t="shared" ref="AH74" si="139">IF(AF74="○",U74*IF(D73="低炭素電気へ切替",AA74,VLOOKUP(T74,$BH$10:$BI$42,2,))*VLOOKUP(V74,$BN$10:$BO$18,2,),0)</f>
        <v>0</v>
      </c>
      <c r="AI74" s="191"/>
      <c r="AJ74" s="191"/>
      <c r="AK74" s="191"/>
      <c r="AL74" s="191"/>
      <c r="AM74" s="191"/>
      <c r="AN74" s="191"/>
      <c r="AO74" s="191"/>
      <c r="AP74" s="191"/>
      <c r="AQ74" s="191"/>
      <c r="AR74" s="191"/>
      <c r="AS74" s="191"/>
      <c r="AT74" s="191"/>
      <c r="AU74" s="191"/>
      <c r="AV74" s="191"/>
      <c r="AW74" s="191"/>
      <c r="AX74" s="191"/>
      <c r="AY74" s="191"/>
      <c r="AZ74" s="191"/>
      <c r="BA74" s="191"/>
      <c r="BB74" s="191"/>
      <c r="BC74" s="191"/>
      <c r="BD74" s="191"/>
      <c r="BE74" s="191"/>
      <c r="BF74" s="191"/>
      <c r="BG74" s="191"/>
      <c r="BH74" s="191"/>
      <c r="BI74" s="191"/>
      <c r="BJ74" s="191"/>
      <c r="BK74" s="191"/>
      <c r="BL74" s="191"/>
      <c r="BM74" s="214"/>
      <c r="BN74" s="214"/>
      <c r="BO74" s="214"/>
      <c r="BP74" s="214"/>
      <c r="BQ74" s="191"/>
      <c r="BR74" s="191"/>
      <c r="BS74" s="191"/>
      <c r="BT74" s="191"/>
    </row>
    <row r="75" spans="2:72" ht="42.95" customHeight="1" thickBot="1">
      <c r="B75" s="2567"/>
      <c r="C75" s="2742"/>
      <c r="D75" s="2743"/>
      <c r="E75" s="2743"/>
      <c r="F75" s="2744"/>
      <c r="G75" s="2745"/>
      <c r="H75" s="2745"/>
      <c r="I75" s="2745"/>
      <c r="J75" s="2746"/>
      <c r="K75" s="2747"/>
      <c r="L75" s="2748"/>
      <c r="M75" s="191"/>
      <c r="N75" s="2750"/>
      <c r="O75" s="1362"/>
      <c r="P75" s="419"/>
      <c r="Q75" s="420"/>
      <c r="R75" s="411" t="str">
        <f t="shared" ref="R75:R99" si="140">IF(AE75="○",AG75,IF(AE75="×","単位不一致",""))</f>
        <v/>
      </c>
      <c r="S75" s="2761"/>
      <c r="T75" s="1362"/>
      <c r="U75" s="419"/>
      <c r="V75" s="420"/>
      <c r="W75" s="412" t="str">
        <f t="shared" ref="W75:W99" si="141">IF(AF75="○",AH75,IF(AF75="×","単位不一致",""))</f>
        <v/>
      </c>
      <c r="X75" s="2755"/>
      <c r="Y75" s="191"/>
      <c r="Z75" s="427"/>
      <c r="AA75" s="428"/>
      <c r="AB75" s="191"/>
      <c r="AC75" s="230" t="str">
        <f t="shared" si="136"/>
        <v/>
      </c>
      <c r="AD75" s="230" t="str">
        <f t="shared" si="137"/>
        <v/>
      </c>
      <c r="AE75" s="231" t="str">
        <f t="shared" ref="AE75:AE99" si="142">IFERROR(IF(AND(Q75&lt;&gt;"",OR(VLOOKUP($O75,$BH$10:$BL$42,4,)=$Q75,VLOOKUP($O75,$BH$10:$BL$42,5,)=$Q75)),"○","×"),"")</f>
        <v/>
      </c>
      <c r="AF75" s="231" t="str">
        <f t="shared" ref="AF75:AF99" si="143">IFERROR(IF(AND(V75&lt;&gt;"",OR(VLOOKUP($T75,$BH$10:$BL$42,4,)=$V75,VLOOKUP($T75,$BH$10:$BL$42,5,)=$V75)),"○","×"),"")</f>
        <v/>
      </c>
      <c r="AG75" s="231">
        <f t="shared" ref="AG75" si="144">IF(AE75="○",P75*IF(D73="低炭素電気へ切替",Z75,VLOOKUP(O75,$BH$10:$BI$42,2,))*IFERROR(VLOOKUP(Q75,$BN$10:$BO$18,2,),1),0)</f>
        <v>0</v>
      </c>
      <c r="AH75" s="231">
        <f t="shared" ref="AH75" si="145">IF(AF75="○",U75*IF(D73="低炭素電気へ切替",AA75,VLOOKUP(T75,$BH$10:$BI$42,2,))*VLOOKUP(V75,$BN$10:$BO$18,2,),0)</f>
        <v>0</v>
      </c>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214"/>
      <c r="BN75" s="214"/>
      <c r="BO75" s="214"/>
      <c r="BP75" s="214"/>
      <c r="BQ75" s="191"/>
      <c r="BR75" s="191"/>
      <c r="BS75" s="191"/>
      <c r="BT75" s="191"/>
    </row>
    <row r="76" spans="2:72" ht="42.95" customHeight="1">
      <c r="B76" s="2567">
        <v>23</v>
      </c>
      <c r="C76" s="2742"/>
      <c r="D76" s="2743"/>
      <c r="E76" s="2743"/>
      <c r="F76" s="2744"/>
      <c r="G76" s="2745"/>
      <c r="H76" s="2745"/>
      <c r="I76" s="2745"/>
      <c r="J76" s="2746"/>
      <c r="K76" s="2747" t="str">
        <f>X76</f>
        <v/>
      </c>
      <c r="L76" s="2748"/>
      <c r="M76" s="191"/>
      <c r="N76" s="2749"/>
      <c r="O76" s="991"/>
      <c r="P76" s="417"/>
      <c r="Q76" s="418"/>
      <c r="R76" s="406" t="str">
        <f t="shared" si="140"/>
        <v/>
      </c>
      <c r="S76" s="2760"/>
      <c r="T76" s="991"/>
      <c r="U76" s="417"/>
      <c r="V76" s="418"/>
      <c r="W76" s="407" t="str">
        <f t="shared" si="141"/>
        <v/>
      </c>
      <c r="X76" s="2754" t="str">
        <f>IF(AND(AE76&lt;&gt;"×",AF76&lt;&gt;"×",OR(AE76="○",AF76="○")),AG76-AH76+AG77-AH77+AG78-AH78,"")</f>
        <v/>
      </c>
      <c r="Y76" s="191"/>
      <c r="Z76" s="423"/>
      <c r="AA76" s="424"/>
      <c r="AB76" s="191"/>
      <c r="AC76" s="230" t="str">
        <f t="shared" si="136"/>
        <v/>
      </c>
      <c r="AD76" s="230" t="str">
        <f t="shared" si="137"/>
        <v/>
      </c>
      <c r="AE76" s="231" t="str">
        <f t="shared" si="142"/>
        <v/>
      </c>
      <c r="AF76" s="231" t="str">
        <f t="shared" si="143"/>
        <v/>
      </c>
      <c r="AG76" s="231">
        <f t="shared" ref="AG76" si="146">IF(AE76="○",P76*IF(D76="低炭素電気へ切替",Z76,VLOOKUP(O76,$BH$10:$BI$42,2,))*IFERROR(VLOOKUP(Q76,$BN$10:$BO$18,2,),1),0)</f>
        <v>0</v>
      </c>
      <c r="AH76" s="231">
        <f t="shared" ref="AH76" si="147">IF(AF76="○",U76*IF(D76="低炭素電気へ切替",AA76,VLOOKUP(T76,$BH$10:$BI$42,2,))*VLOOKUP(V76,$BN$10:$BO$18,2,),0)</f>
        <v>0</v>
      </c>
      <c r="AI76" s="191"/>
      <c r="AJ76" s="191"/>
      <c r="AK76" s="191"/>
      <c r="AL76" s="191"/>
      <c r="AM76" s="191"/>
      <c r="AN76" s="191"/>
      <c r="AO76" s="191"/>
      <c r="AP76" s="191"/>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214"/>
      <c r="BN76" s="214"/>
      <c r="BO76" s="214"/>
      <c r="BP76" s="214"/>
      <c r="BQ76" s="191"/>
      <c r="BR76" s="191"/>
      <c r="BS76" s="191"/>
      <c r="BT76" s="191"/>
    </row>
    <row r="77" spans="2:72" ht="42.95" customHeight="1">
      <c r="B77" s="2567"/>
      <c r="C77" s="2742"/>
      <c r="D77" s="2743"/>
      <c r="E77" s="2743"/>
      <c r="F77" s="2744"/>
      <c r="G77" s="2745"/>
      <c r="H77" s="2745"/>
      <c r="I77" s="2745"/>
      <c r="J77" s="2746"/>
      <c r="K77" s="2747"/>
      <c r="L77" s="2748"/>
      <c r="M77" s="191"/>
      <c r="N77" s="2750"/>
      <c r="O77" s="991"/>
      <c r="P77" s="417"/>
      <c r="Q77" s="418"/>
      <c r="R77" s="406" t="str">
        <f t="shared" si="140"/>
        <v/>
      </c>
      <c r="S77" s="2761"/>
      <c r="T77" s="991"/>
      <c r="U77" s="417"/>
      <c r="V77" s="418"/>
      <c r="W77" s="407" t="str">
        <f t="shared" si="141"/>
        <v/>
      </c>
      <c r="X77" s="2755"/>
      <c r="Y77" s="191"/>
      <c r="Z77" s="425"/>
      <c r="AA77" s="426"/>
      <c r="AB77" s="191"/>
      <c r="AC77" s="230" t="str">
        <f t="shared" si="136"/>
        <v/>
      </c>
      <c r="AD77" s="230" t="str">
        <f t="shared" si="137"/>
        <v/>
      </c>
      <c r="AE77" s="231" t="str">
        <f t="shared" si="142"/>
        <v/>
      </c>
      <c r="AF77" s="231" t="str">
        <f t="shared" si="143"/>
        <v/>
      </c>
      <c r="AG77" s="231">
        <f t="shared" ref="AG77" si="148">IF(AE77="○",P77*IF(D76="低炭素電気へ切替",Z77,VLOOKUP(O77,$BH$10:$BI$42,2,))*IFERROR(VLOOKUP(Q77,$BN$10:$BO$18,2,),1),0)</f>
        <v>0</v>
      </c>
      <c r="AH77" s="231">
        <f t="shared" ref="AH77" si="149">IF(AF77="○",U77*IF(D76="低炭素電気へ切替",AA77,VLOOKUP(T77,$BH$10:$BI$42,2,))*VLOOKUP(V77,$BN$10:$BO$18,2,),0)</f>
        <v>0</v>
      </c>
      <c r="AI77" s="191"/>
      <c r="AJ77" s="191"/>
      <c r="AK77" s="191"/>
      <c r="AL77" s="191"/>
      <c r="AM77" s="191"/>
      <c r="AN77" s="191"/>
      <c r="AO77" s="191"/>
      <c r="AP77" s="191"/>
      <c r="AQ77" s="191"/>
      <c r="AR77" s="191"/>
      <c r="AS77" s="191"/>
      <c r="AT77" s="191"/>
      <c r="AU77" s="191"/>
      <c r="AV77" s="191"/>
      <c r="AW77" s="191"/>
      <c r="AX77" s="191"/>
      <c r="AY77" s="191"/>
      <c r="AZ77" s="191"/>
      <c r="BA77" s="191"/>
      <c r="BB77" s="191"/>
      <c r="BC77" s="191"/>
      <c r="BD77" s="191"/>
      <c r="BE77" s="191"/>
      <c r="BF77" s="191"/>
      <c r="BG77" s="191"/>
      <c r="BH77" s="191"/>
      <c r="BI77" s="191"/>
      <c r="BJ77" s="191"/>
      <c r="BK77" s="191"/>
      <c r="BL77" s="191"/>
      <c r="BM77" s="214"/>
      <c r="BN77" s="214"/>
      <c r="BO77" s="214"/>
      <c r="BP77" s="214"/>
      <c r="BQ77" s="191"/>
      <c r="BR77" s="191"/>
      <c r="BS77" s="191"/>
      <c r="BT77" s="191"/>
    </row>
    <row r="78" spans="2:72" ht="42.95" customHeight="1" thickBot="1">
      <c r="B78" s="2567"/>
      <c r="C78" s="2742"/>
      <c r="D78" s="2743"/>
      <c r="E78" s="2743"/>
      <c r="F78" s="2744"/>
      <c r="G78" s="2745"/>
      <c r="H78" s="2745"/>
      <c r="I78" s="2745"/>
      <c r="J78" s="2746"/>
      <c r="K78" s="2747"/>
      <c r="L78" s="2748"/>
      <c r="M78" s="191"/>
      <c r="N78" s="2751"/>
      <c r="O78" s="991"/>
      <c r="P78" s="417"/>
      <c r="Q78" s="418"/>
      <c r="R78" s="406" t="str">
        <f t="shared" si="140"/>
        <v/>
      </c>
      <c r="S78" s="2769"/>
      <c r="T78" s="991"/>
      <c r="U78" s="417"/>
      <c r="V78" s="418"/>
      <c r="W78" s="407" t="str">
        <f t="shared" si="141"/>
        <v/>
      </c>
      <c r="X78" s="2756"/>
      <c r="Y78" s="191"/>
      <c r="Z78" s="427"/>
      <c r="AA78" s="428"/>
      <c r="AB78" s="191"/>
      <c r="AC78" s="230" t="str">
        <f t="shared" si="136"/>
        <v/>
      </c>
      <c r="AD78" s="230" t="str">
        <f t="shared" si="137"/>
        <v/>
      </c>
      <c r="AE78" s="231" t="str">
        <f t="shared" si="142"/>
        <v/>
      </c>
      <c r="AF78" s="231" t="str">
        <f t="shared" si="143"/>
        <v/>
      </c>
      <c r="AG78" s="231">
        <f t="shared" ref="AG78" si="150">IF(AE78="○",P78*IF(D76="低炭素電気へ切替",Z78,VLOOKUP(O78,$BH$10:$BI$42,2,))*IFERROR(VLOOKUP(Q78,$BN$10:$BO$18,2,),1),0)</f>
        <v>0</v>
      </c>
      <c r="AH78" s="231">
        <f t="shared" ref="AH78" si="151">IF(AF78="○",U78*IF(D76="低炭素電気へ切替",AA78,VLOOKUP(T78,$BH$10:$BI$42,2,))*VLOOKUP(V78,$BN$10:$BO$18,2,),0)</f>
        <v>0</v>
      </c>
      <c r="AI78" s="191"/>
      <c r="AJ78" s="191"/>
      <c r="AK78" s="191"/>
      <c r="AL78" s="191"/>
      <c r="AM78" s="191"/>
      <c r="AN78" s="191"/>
      <c r="AO78" s="191"/>
      <c r="AP78" s="191"/>
      <c r="AQ78" s="191"/>
      <c r="AR78" s="191"/>
      <c r="AS78" s="191"/>
      <c r="AT78" s="191"/>
      <c r="AU78" s="191"/>
      <c r="AV78" s="191"/>
      <c r="AW78" s="191"/>
      <c r="AX78" s="191"/>
      <c r="AY78" s="191"/>
      <c r="AZ78" s="191"/>
      <c r="BA78" s="191"/>
      <c r="BB78" s="191"/>
      <c r="BC78" s="191"/>
      <c r="BD78" s="191"/>
      <c r="BE78" s="191"/>
      <c r="BF78" s="191"/>
      <c r="BG78" s="191"/>
      <c r="BH78" s="191"/>
      <c r="BI78" s="191"/>
      <c r="BJ78" s="191"/>
      <c r="BK78" s="191"/>
      <c r="BL78" s="191"/>
      <c r="BM78" s="214"/>
      <c r="BN78" s="214"/>
      <c r="BO78" s="214"/>
      <c r="BP78" s="214"/>
      <c r="BQ78" s="191"/>
      <c r="BR78" s="191"/>
      <c r="BS78" s="191"/>
      <c r="BT78" s="191"/>
    </row>
    <row r="79" spans="2:72" ht="42.95" customHeight="1">
      <c r="B79" s="2567">
        <v>24</v>
      </c>
      <c r="C79" s="2742"/>
      <c r="D79" s="2743"/>
      <c r="E79" s="2743"/>
      <c r="F79" s="2744"/>
      <c r="G79" s="2745"/>
      <c r="H79" s="2745"/>
      <c r="I79" s="2745"/>
      <c r="J79" s="2746"/>
      <c r="K79" s="2747" t="str">
        <f>X79</f>
        <v/>
      </c>
      <c r="L79" s="2748"/>
      <c r="M79" s="191"/>
      <c r="N79" s="2750"/>
      <c r="O79" s="1363"/>
      <c r="P79" s="421"/>
      <c r="Q79" s="422"/>
      <c r="R79" s="413" t="str">
        <f t="shared" si="140"/>
        <v/>
      </c>
      <c r="S79" s="2762"/>
      <c r="T79" s="1363"/>
      <c r="U79" s="421"/>
      <c r="V79" s="422"/>
      <c r="W79" s="414" t="str">
        <f t="shared" si="141"/>
        <v/>
      </c>
      <c r="X79" s="2755" t="str">
        <f>IF(AND(AE79&lt;&gt;"×",AF79&lt;&gt;"×",OR(AE79="○",AF79="○")),AG79-AH79+AG80-AH80+AG81-AH81,"")</f>
        <v/>
      </c>
      <c r="Y79" s="191"/>
      <c r="Z79" s="423"/>
      <c r="AA79" s="424"/>
      <c r="AB79" s="191"/>
      <c r="AC79" s="230" t="str">
        <f t="shared" si="136"/>
        <v/>
      </c>
      <c r="AD79" s="230" t="str">
        <f t="shared" si="137"/>
        <v/>
      </c>
      <c r="AE79" s="231" t="str">
        <f t="shared" si="142"/>
        <v/>
      </c>
      <c r="AF79" s="231" t="str">
        <f t="shared" si="143"/>
        <v/>
      </c>
      <c r="AG79" s="231">
        <f t="shared" ref="AG79" si="152">IF(AE79="○",P79*IF(D79="低炭素電気へ切替",Z79,VLOOKUP(O79,$BH$10:$BI$42,2,))*IFERROR(VLOOKUP(Q79,$BN$10:$BO$18,2,),1),0)</f>
        <v>0</v>
      </c>
      <c r="AH79" s="231">
        <f t="shared" ref="AH79" si="153">IF(AF79="○",U79*IF(D79="低炭素電気へ切替",AA79,VLOOKUP(T79,$BH$10:$BI$42,2,))*VLOOKUP(V79,$BN$10:$BO$18,2,),0)</f>
        <v>0</v>
      </c>
      <c r="AI79" s="191"/>
      <c r="AJ79" s="191"/>
      <c r="AK79" s="191"/>
      <c r="AL79" s="191"/>
      <c r="AM79" s="191"/>
      <c r="AN79" s="191"/>
      <c r="AO79" s="191"/>
      <c r="AP79" s="191"/>
      <c r="AQ79" s="191"/>
      <c r="AR79" s="191"/>
      <c r="AS79" s="191"/>
      <c r="AT79" s="191"/>
      <c r="AU79" s="191"/>
      <c r="AV79" s="191"/>
      <c r="AW79" s="191"/>
      <c r="AX79" s="191"/>
      <c r="AY79" s="191"/>
      <c r="AZ79" s="191"/>
      <c r="BA79" s="191"/>
      <c r="BB79" s="191"/>
      <c r="BC79" s="191"/>
      <c r="BD79" s="191"/>
      <c r="BE79" s="191"/>
      <c r="BF79" s="191"/>
      <c r="BG79" s="191"/>
      <c r="BH79" s="191"/>
      <c r="BI79" s="191"/>
      <c r="BJ79" s="191"/>
      <c r="BK79" s="191"/>
      <c r="BL79" s="191"/>
      <c r="BM79" s="214"/>
      <c r="BN79" s="214"/>
      <c r="BO79" s="214"/>
      <c r="BP79" s="214"/>
      <c r="BQ79" s="191"/>
      <c r="BR79" s="191"/>
      <c r="BS79" s="191"/>
      <c r="BT79" s="191"/>
    </row>
    <row r="80" spans="2:72" ht="42.95" customHeight="1">
      <c r="B80" s="2567"/>
      <c r="C80" s="2742"/>
      <c r="D80" s="2743"/>
      <c r="E80" s="2743"/>
      <c r="F80" s="2744"/>
      <c r="G80" s="2745"/>
      <c r="H80" s="2745"/>
      <c r="I80" s="2745"/>
      <c r="J80" s="2746"/>
      <c r="K80" s="2747"/>
      <c r="L80" s="2748"/>
      <c r="M80" s="191"/>
      <c r="N80" s="2750"/>
      <c r="O80" s="991"/>
      <c r="P80" s="417"/>
      <c r="Q80" s="418"/>
      <c r="R80" s="406" t="str">
        <f t="shared" si="140"/>
        <v/>
      </c>
      <c r="S80" s="2761"/>
      <c r="T80" s="991"/>
      <c r="U80" s="417"/>
      <c r="V80" s="418"/>
      <c r="W80" s="407" t="str">
        <f t="shared" si="141"/>
        <v/>
      </c>
      <c r="X80" s="2755"/>
      <c r="Y80" s="191"/>
      <c r="Z80" s="425"/>
      <c r="AA80" s="426"/>
      <c r="AB80" s="191"/>
      <c r="AC80" s="230" t="str">
        <f t="shared" si="136"/>
        <v/>
      </c>
      <c r="AD80" s="230" t="str">
        <f t="shared" si="137"/>
        <v/>
      </c>
      <c r="AE80" s="231" t="str">
        <f t="shared" si="142"/>
        <v/>
      </c>
      <c r="AF80" s="231" t="str">
        <f t="shared" si="143"/>
        <v/>
      </c>
      <c r="AG80" s="231">
        <f t="shared" ref="AG80" si="154">IF(AE80="○",P80*IF(D79="低炭素電気へ切替",Z80,VLOOKUP(O80,$BH$10:$BI$42,2,))*IFERROR(VLOOKUP(Q80,$BN$10:$BO$18,2,),1),0)</f>
        <v>0</v>
      </c>
      <c r="AH80" s="231">
        <f t="shared" ref="AH80" si="155">IF(AF80="○",U80*IF(D79="低炭素電気へ切替",AA80,VLOOKUP(T80,$BH$10:$BI$42,2,))*VLOOKUP(V80,$BN$10:$BO$18,2,),0)</f>
        <v>0</v>
      </c>
      <c r="AI80" s="191"/>
      <c r="AJ80" s="191"/>
      <c r="AK80" s="191"/>
      <c r="AL80" s="191"/>
      <c r="AM80" s="191"/>
      <c r="AN80" s="191"/>
      <c r="AO80" s="191"/>
      <c r="AP80" s="191"/>
      <c r="AQ80" s="191"/>
      <c r="AR80" s="191"/>
      <c r="AS80" s="191"/>
      <c r="AT80" s="191"/>
      <c r="AU80" s="191"/>
      <c r="AV80" s="191"/>
      <c r="AW80" s="191"/>
      <c r="AX80" s="191"/>
      <c r="AY80" s="191"/>
      <c r="AZ80" s="191"/>
      <c r="BA80" s="191"/>
      <c r="BB80" s="191"/>
      <c r="BC80" s="191"/>
      <c r="BD80" s="191"/>
      <c r="BE80" s="191"/>
      <c r="BF80" s="191"/>
      <c r="BG80" s="191"/>
      <c r="BH80" s="191"/>
      <c r="BI80" s="191"/>
      <c r="BJ80" s="191"/>
      <c r="BK80" s="191"/>
      <c r="BL80" s="191"/>
      <c r="BM80" s="214"/>
      <c r="BN80" s="214"/>
      <c r="BO80" s="214"/>
      <c r="BP80" s="214"/>
      <c r="BQ80" s="191"/>
      <c r="BR80" s="191"/>
      <c r="BS80" s="191"/>
      <c r="BT80" s="191"/>
    </row>
    <row r="81" spans="2:72" ht="42.95" customHeight="1" thickBot="1">
      <c r="B81" s="2567"/>
      <c r="C81" s="2742"/>
      <c r="D81" s="2743"/>
      <c r="E81" s="2743"/>
      <c r="F81" s="2744"/>
      <c r="G81" s="2745"/>
      <c r="H81" s="2745"/>
      <c r="I81" s="2745"/>
      <c r="J81" s="2746"/>
      <c r="K81" s="2747"/>
      <c r="L81" s="2748"/>
      <c r="M81" s="191"/>
      <c r="N81" s="2750"/>
      <c r="O81" s="1362"/>
      <c r="P81" s="419"/>
      <c r="Q81" s="420"/>
      <c r="R81" s="411" t="str">
        <f t="shared" si="140"/>
        <v/>
      </c>
      <c r="S81" s="2761"/>
      <c r="T81" s="1362"/>
      <c r="U81" s="419"/>
      <c r="V81" s="420"/>
      <c r="W81" s="412" t="str">
        <f t="shared" si="141"/>
        <v/>
      </c>
      <c r="X81" s="2755"/>
      <c r="Y81" s="191"/>
      <c r="Z81" s="427"/>
      <c r="AA81" s="428"/>
      <c r="AB81" s="191"/>
      <c r="AC81" s="230" t="str">
        <f t="shared" si="136"/>
        <v/>
      </c>
      <c r="AD81" s="230" t="str">
        <f t="shared" si="137"/>
        <v/>
      </c>
      <c r="AE81" s="231" t="str">
        <f t="shared" si="142"/>
        <v/>
      </c>
      <c r="AF81" s="231" t="str">
        <f t="shared" si="143"/>
        <v/>
      </c>
      <c r="AG81" s="231">
        <f t="shared" ref="AG81" si="156">IF(AE81="○",P81*IF(D79="低炭素電気へ切替",Z81,VLOOKUP(O81,$BH$10:$BI$42,2,))*IFERROR(VLOOKUP(Q81,$BN$10:$BO$18,2,),1),0)</f>
        <v>0</v>
      </c>
      <c r="AH81" s="231">
        <f t="shared" ref="AH81" si="157">IF(AF81="○",U81*IF(D79="低炭素電気へ切替",AA81,VLOOKUP(T81,$BH$10:$BI$42,2,))*VLOOKUP(V81,$BN$10:$BO$18,2,),0)</f>
        <v>0</v>
      </c>
      <c r="AI81" s="191"/>
      <c r="AJ81" s="191"/>
      <c r="AK81" s="191"/>
      <c r="AL81" s="191"/>
      <c r="AM81" s="191"/>
      <c r="AN81" s="191"/>
      <c r="AO81" s="191"/>
      <c r="AP81" s="191"/>
      <c r="AQ81" s="191"/>
      <c r="AR81" s="191"/>
      <c r="AS81" s="191"/>
      <c r="AT81" s="191"/>
      <c r="AU81" s="191"/>
      <c r="AV81" s="191"/>
      <c r="AW81" s="191"/>
      <c r="AX81" s="191"/>
      <c r="AY81" s="191"/>
      <c r="AZ81" s="191"/>
      <c r="BA81" s="191"/>
      <c r="BB81" s="191"/>
      <c r="BC81" s="191"/>
      <c r="BD81" s="191"/>
      <c r="BE81" s="191"/>
      <c r="BF81" s="191"/>
      <c r="BG81" s="191"/>
      <c r="BH81" s="191"/>
      <c r="BI81" s="191"/>
      <c r="BJ81" s="191"/>
      <c r="BK81" s="191"/>
      <c r="BL81" s="191"/>
      <c r="BM81" s="214"/>
      <c r="BN81" s="214"/>
      <c r="BO81" s="214"/>
      <c r="BP81" s="214"/>
      <c r="BQ81" s="191"/>
      <c r="BR81" s="191"/>
      <c r="BS81" s="191"/>
      <c r="BT81" s="191"/>
    </row>
    <row r="82" spans="2:72" ht="42.95" customHeight="1">
      <c r="B82" s="2567">
        <v>25</v>
      </c>
      <c r="C82" s="2742"/>
      <c r="D82" s="2743"/>
      <c r="E82" s="2743"/>
      <c r="F82" s="2744"/>
      <c r="G82" s="2745"/>
      <c r="H82" s="2745"/>
      <c r="I82" s="2745"/>
      <c r="J82" s="2746"/>
      <c r="K82" s="2747" t="str">
        <f>X82</f>
        <v/>
      </c>
      <c r="L82" s="2748"/>
      <c r="M82" s="191"/>
      <c r="N82" s="2749"/>
      <c r="O82" s="991"/>
      <c r="P82" s="417"/>
      <c r="Q82" s="418"/>
      <c r="R82" s="406" t="str">
        <f t="shared" si="140"/>
        <v/>
      </c>
      <c r="S82" s="2760"/>
      <c r="T82" s="991"/>
      <c r="U82" s="417"/>
      <c r="V82" s="418"/>
      <c r="W82" s="407" t="str">
        <f t="shared" si="141"/>
        <v/>
      </c>
      <c r="X82" s="2754" t="str">
        <f>IF(AND(AE82&lt;&gt;"×",AF82&lt;&gt;"×",OR(AE82="○",AF82="○")),AG82-AH82+AG83-AH83+AG84-AH84,"")</f>
        <v/>
      </c>
      <c r="Y82" s="191"/>
      <c r="Z82" s="423"/>
      <c r="AA82" s="424"/>
      <c r="AB82" s="191"/>
      <c r="AC82" s="230" t="str">
        <f t="shared" si="136"/>
        <v/>
      </c>
      <c r="AD82" s="230" t="str">
        <f t="shared" si="137"/>
        <v/>
      </c>
      <c r="AE82" s="231" t="str">
        <f t="shared" si="142"/>
        <v/>
      </c>
      <c r="AF82" s="231" t="str">
        <f t="shared" si="143"/>
        <v/>
      </c>
      <c r="AG82" s="231">
        <f t="shared" ref="AG82" si="158">IF(AE82="○",P82*IF(D82="低炭素電気へ切替",Z82,VLOOKUP(O82,$BH$10:$BI$42,2,))*IFERROR(VLOOKUP(Q82,$BN$10:$BO$18,2,),1),0)</f>
        <v>0</v>
      </c>
      <c r="AH82" s="231">
        <f t="shared" ref="AH82" si="159">IF(AF82="○",U82*IF(D82="低炭素電気へ切替",AA82,VLOOKUP(T82,$BH$10:$BI$42,2,))*VLOOKUP(V82,$BN$10:$BO$18,2,),0)</f>
        <v>0</v>
      </c>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214"/>
      <c r="BN82" s="214"/>
      <c r="BO82" s="214"/>
      <c r="BP82" s="214"/>
      <c r="BQ82" s="191"/>
      <c r="BR82" s="191"/>
      <c r="BS82" s="191"/>
      <c r="BT82" s="191"/>
    </row>
    <row r="83" spans="2:72" ht="42.95" customHeight="1">
      <c r="B83" s="2567"/>
      <c r="C83" s="2742"/>
      <c r="D83" s="2743"/>
      <c r="E83" s="2743"/>
      <c r="F83" s="2744"/>
      <c r="G83" s="2745"/>
      <c r="H83" s="2745"/>
      <c r="I83" s="2745"/>
      <c r="J83" s="2746"/>
      <c r="K83" s="2747"/>
      <c r="L83" s="2748"/>
      <c r="M83" s="191"/>
      <c r="N83" s="2750"/>
      <c r="O83" s="991"/>
      <c r="P83" s="417"/>
      <c r="Q83" s="418"/>
      <c r="R83" s="406" t="str">
        <f t="shared" si="140"/>
        <v/>
      </c>
      <c r="S83" s="2761"/>
      <c r="T83" s="991"/>
      <c r="U83" s="417"/>
      <c r="V83" s="418"/>
      <c r="W83" s="407" t="str">
        <f t="shared" si="141"/>
        <v/>
      </c>
      <c r="X83" s="2755"/>
      <c r="Y83" s="191"/>
      <c r="Z83" s="425"/>
      <c r="AA83" s="426"/>
      <c r="AB83" s="191"/>
      <c r="AC83" s="230" t="str">
        <f t="shared" si="136"/>
        <v/>
      </c>
      <c r="AD83" s="230" t="str">
        <f t="shared" si="137"/>
        <v/>
      </c>
      <c r="AE83" s="231" t="str">
        <f t="shared" si="142"/>
        <v/>
      </c>
      <c r="AF83" s="231" t="str">
        <f t="shared" si="143"/>
        <v/>
      </c>
      <c r="AG83" s="231">
        <f t="shared" ref="AG83" si="160">IF(AE83="○",P83*IF(D82="低炭素電気へ切替",Z83,VLOOKUP(O83,$BH$10:$BI$42,2,))*IFERROR(VLOOKUP(Q83,$BN$10:$BO$18,2,),1),0)</f>
        <v>0</v>
      </c>
      <c r="AH83" s="231">
        <f t="shared" ref="AH83" si="161">IF(AF83="○",U83*IF(D82="低炭素電気へ切替",AA83,VLOOKUP(T83,$BH$10:$BI$42,2,))*VLOOKUP(V83,$BN$10:$BO$18,2,),0)</f>
        <v>0</v>
      </c>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214"/>
      <c r="BN83" s="214"/>
      <c r="BO83" s="214"/>
      <c r="BP83" s="214"/>
      <c r="BQ83" s="191"/>
      <c r="BR83" s="191"/>
      <c r="BS83" s="191"/>
      <c r="BT83" s="191"/>
    </row>
    <row r="84" spans="2:72" ht="42.95" customHeight="1" thickBot="1">
      <c r="B84" s="2567"/>
      <c r="C84" s="2742"/>
      <c r="D84" s="2743"/>
      <c r="E84" s="2743"/>
      <c r="F84" s="2744"/>
      <c r="G84" s="2745"/>
      <c r="H84" s="2745"/>
      <c r="I84" s="2745"/>
      <c r="J84" s="2746"/>
      <c r="K84" s="2747"/>
      <c r="L84" s="2748"/>
      <c r="M84" s="191"/>
      <c r="N84" s="2751"/>
      <c r="O84" s="991"/>
      <c r="P84" s="417"/>
      <c r="Q84" s="418"/>
      <c r="R84" s="406" t="str">
        <f t="shared" si="140"/>
        <v/>
      </c>
      <c r="S84" s="2769"/>
      <c r="T84" s="991"/>
      <c r="U84" s="417"/>
      <c r="V84" s="418"/>
      <c r="W84" s="407" t="str">
        <f t="shared" si="141"/>
        <v/>
      </c>
      <c r="X84" s="2756"/>
      <c r="Y84" s="191"/>
      <c r="Z84" s="427"/>
      <c r="AA84" s="428"/>
      <c r="AB84" s="191"/>
      <c r="AC84" s="230" t="str">
        <f t="shared" si="136"/>
        <v/>
      </c>
      <c r="AD84" s="230" t="str">
        <f t="shared" si="137"/>
        <v/>
      </c>
      <c r="AE84" s="231" t="str">
        <f t="shared" si="142"/>
        <v/>
      </c>
      <c r="AF84" s="231" t="str">
        <f t="shared" si="143"/>
        <v/>
      </c>
      <c r="AG84" s="231">
        <f t="shared" ref="AG84" si="162">IF(AE84="○",P84*IF(D82="低炭素電気へ切替",Z84,VLOOKUP(O84,$BH$10:$BI$42,2,))*IFERROR(VLOOKUP(Q84,$BN$10:$BO$18,2,),1),0)</f>
        <v>0</v>
      </c>
      <c r="AH84" s="231">
        <f t="shared" ref="AH84" si="163">IF(AF84="○",U84*IF(D82="低炭素電気へ切替",AA84,VLOOKUP(T84,$BH$10:$BI$42,2,))*VLOOKUP(V84,$BN$10:$BO$18,2,),0)</f>
        <v>0</v>
      </c>
      <c r="AI84" s="191"/>
      <c r="AJ84" s="191"/>
      <c r="AK84" s="191"/>
      <c r="AL84" s="191"/>
      <c r="AM84" s="191"/>
      <c r="AN84" s="191"/>
      <c r="AO84" s="191"/>
      <c r="AP84" s="191"/>
      <c r="AQ84" s="191"/>
      <c r="AR84" s="191"/>
      <c r="AS84" s="191"/>
      <c r="AT84" s="191"/>
      <c r="AU84" s="191"/>
      <c r="AV84" s="191"/>
      <c r="AW84" s="191"/>
      <c r="AX84" s="191"/>
      <c r="AY84" s="191"/>
      <c r="AZ84" s="191"/>
      <c r="BA84" s="191"/>
      <c r="BB84" s="191"/>
      <c r="BC84" s="191"/>
      <c r="BD84" s="191"/>
      <c r="BE84" s="191"/>
      <c r="BF84" s="191"/>
      <c r="BG84" s="191"/>
      <c r="BH84" s="191"/>
      <c r="BI84" s="191"/>
      <c r="BJ84" s="191"/>
      <c r="BK84" s="191"/>
      <c r="BL84" s="191"/>
      <c r="BM84" s="214"/>
      <c r="BN84" s="214"/>
      <c r="BO84" s="214"/>
      <c r="BP84" s="214"/>
      <c r="BQ84" s="191"/>
      <c r="BR84" s="191"/>
      <c r="BS84" s="191"/>
      <c r="BT84" s="191"/>
    </row>
    <row r="85" spans="2:72" ht="42.95" customHeight="1">
      <c r="B85" s="2567">
        <v>26</v>
      </c>
      <c r="C85" s="2742"/>
      <c r="D85" s="2743"/>
      <c r="E85" s="2743"/>
      <c r="F85" s="2744"/>
      <c r="G85" s="2745"/>
      <c r="H85" s="2745"/>
      <c r="I85" s="2745"/>
      <c r="J85" s="2746"/>
      <c r="K85" s="2747" t="str">
        <f>X85</f>
        <v/>
      </c>
      <c r="L85" s="2748"/>
      <c r="M85" s="191"/>
      <c r="N85" s="2750"/>
      <c r="O85" s="1363"/>
      <c r="P85" s="421"/>
      <c r="Q85" s="422"/>
      <c r="R85" s="413" t="str">
        <f t="shared" si="140"/>
        <v/>
      </c>
      <c r="S85" s="2762"/>
      <c r="T85" s="1363"/>
      <c r="U85" s="421"/>
      <c r="V85" s="422"/>
      <c r="W85" s="414" t="str">
        <f t="shared" si="141"/>
        <v/>
      </c>
      <c r="X85" s="2755" t="str">
        <f>IF(AND(AE85&lt;&gt;"×",AF85&lt;&gt;"×",OR(AE85="○",AF85="○")),AG85-AH85+AG86-AH86+AG87-AH87,"")</f>
        <v/>
      </c>
      <c r="Y85" s="191"/>
      <c r="Z85" s="423"/>
      <c r="AA85" s="424"/>
      <c r="AB85" s="191"/>
      <c r="AC85" s="230" t="str">
        <f t="shared" si="136"/>
        <v/>
      </c>
      <c r="AD85" s="230" t="str">
        <f t="shared" si="137"/>
        <v/>
      </c>
      <c r="AE85" s="231" t="str">
        <f t="shared" si="142"/>
        <v/>
      </c>
      <c r="AF85" s="231" t="str">
        <f t="shared" si="143"/>
        <v/>
      </c>
      <c r="AG85" s="231">
        <f t="shared" ref="AG85" si="164">IF(AE85="○",P85*IF(D85="低炭素電気へ切替",Z85,VLOOKUP(O85,$BH$10:$BI$42,2,))*IFERROR(VLOOKUP(Q85,$BN$10:$BO$18,2,),1),0)</f>
        <v>0</v>
      </c>
      <c r="AH85" s="231">
        <f t="shared" ref="AH85" si="165">IF(AF85="○",U85*IF(D85="低炭素電気へ切替",AA85,VLOOKUP(T85,$BH$10:$BI$42,2,))*VLOOKUP(V85,$BN$10:$BO$18,2,),0)</f>
        <v>0</v>
      </c>
      <c r="AI85" s="191"/>
      <c r="AJ85" s="191"/>
      <c r="AK85" s="191"/>
      <c r="AL85" s="191"/>
      <c r="AM85" s="191"/>
      <c r="AN85" s="191"/>
      <c r="AO85" s="191"/>
      <c r="AP85" s="191"/>
      <c r="AQ85" s="191"/>
      <c r="AR85" s="191"/>
      <c r="AS85" s="191"/>
      <c r="AT85" s="191"/>
      <c r="AU85" s="191"/>
      <c r="AV85" s="191"/>
      <c r="AW85" s="191"/>
      <c r="AX85" s="191"/>
      <c r="AY85" s="191"/>
      <c r="AZ85" s="191"/>
      <c r="BA85" s="191"/>
      <c r="BB85" s="191"/>
      <c r="BC85" s="191"/>
      <c r="BD85" s="191"/>
      <c r="BE85" s="191"/>
      <c r="BF85" s="191"/>
      <c r="BG85" s="191"/>
      <c r="BH85" s="191"/>
      <c r="BI85" s="191"/>
      <c r="BJ85" s="191"/>
      <c r="BK85" s="191"/>
      <c r="BL85" s="191"/>
      <c r="BM85" s="214"/>
      <c r="BN85" s="214"/>
      <c r="BO85" s="214"/>
      <c r="BP85" s="214"/>
      <c r="BQ85" s="191"/>
      <c r="BR85" s="191"/>
      <c r="BS85" s="191"/>
      <c r="BT85" s="191"/>
    </row>
    <row r="86" spans="2:72" ht="42.95" customHeight="1">
      <c r="B86" s="2567"/>
      <c r="C86" s="2742"/>
      <c r="D86" s="2743"/>
      <c r="E86" s="2743"/>
      <c r="F86" s="2744"/>
      <c r="G86" s="2745"/>
      <c r="H86" s="2745"/>
      <c r="I86" s="2745"/>
      <c r="J86" s="2746"/>
      <c r="K86" s="2747"/>
      <c r="L86" s="2748"/>
      <c r="M86" s="191"/>
      <c r="N86" s="2750"/>
      <c r="O86" s="991"/>
      <c r="P86" s="417"/>
      <c r="Q86" s="418"/>
      <c r="R86" s="406" t="str">
        <f t="shared" si="140"/>
        <v/>
      </c>
      <c r="S86" s="2761"/>
      <c r="T86" s="991"/>
      <c r="U86" s="417"/>
      <c r="V86" s="418"/>
      <c r="W86" s="407" t="str">
        <f t="shared" si="141"/>
        <v/>
      </c>
      <c r="X86" s="2755"/>
      <c r="Y86" s="191"/>
      <c r="Z86" s="425"/>
      <c r="AA86" s="426"/>
      <c r="AB86" s="191"/>
      <c r="AC86" s="230" t="str">
        <f t="shared" si="136"/>
        <v/>
      </c>
      <c r="AD86" s="230" t="str">
        <f t="shared" si="137"/>
        <v/>
      </c>
      <c r="AE86" s="231" t="str">
        <f t="shared" si="142"/>
        <v/>
      </c>
      <c r="AF86" s="231" t="str">
        <f t="shared" si="143"/>
        <v/>
      </c>
      <c r="AG86" s="231">
        <f t="shared" ref="AG86" si="166">IF(AE86="○",P86*IF(D85="低炭素電気へ切替",Z86,VLOOKUP(O86,$BH$10:$BI$42,2,))*IFERROR(VLOOKUP(Q86,$BN$10:$BO$18,2,),1),0)</f>
        <v>0</v>
      </c>
      <c r="AH86" s="231">
        <f t="shared" ref="AH86" si="167">IF(AF86="○",U86*IF(D85="低炭素電気へ切替",AA86,VLOOKUP(T86,$BH$10:$BI$42,2,))*VLOOKUP(V86,$BN$10:$BO$18,2,),0)</f>
        <v>0</v>
      </c>
      <c r="AI86" s="191"/>
      <c r="AJ86" s="191"/>
      <c r="AK86" s="191"/>
      <c r="AL86" s="191"/>
      <c r="AM86" s="191"/>
      <c r="AN86" s="191"/>
      <c r="AO86" s="191"/>
      <c r="AP86" s="191"/>
      <c r="AQ86" s="191"/>
      <c r="AR86" s="191"/>
      <c r="AS86" s="191"/>
      <c r="AT86" s="191"/>
      <c r="AU86" s="191"/>
      <c r="AV86" s="191"/>
      <c r="AW86" s="191"/>
      <c r="AX86" s="191"/>
      <c r="AY86" s="191"/>
      <c r="AZ86" s="191"/>
      <c r="BA86" s="191"/>
      <c r="BB86" s="191"/>
      <c r="BC86" s="191"/>
      <c r="BD86" s="191"/>
      <c r="BE86" s="191"/>
      <c r="BF86" s="191"/>
      <c r="BG86" s="191"/>
      <c r="BH86" s="191"/>
      <c r="BI86" s="191"/>
      <c r="BJ86" s="191"/>
      <c r="BK86" s="191"/>
      <c r="BL86" s="191"/>
      <c r="BM86" s="214"/>
      <c r="BN86" s="214"/>
      <c r="BO86" s="214"/>
      <c r="BP86" s="214"/>
      <c r="BQ86" s="191"/>
      <c r="BR86" s="191"/>
      <c r="BS86" s="191"/>
      <c r="BT86" s="191"/>
    </row>
    <row r="87" spans="2:72" ht="42.95" customHeight="1" thickBot="1">
      <c r="B87" s="2567"/>
      <c r="C87" s="2742"/>
      <c r="D87" s="2743"/>
      <c r="E87" s="2743"/>
      <c r="F87" s="2744"/>
      <c r="G87" s="2745"/>
      <c r="H87" s="2745"/>
      <c r="I87" s="2745"/>
      <c r="J87" s="2746"/>
      <c r="K87" s="2747"/>
      <c r="L87" s="2748"/>
      <c r="M87" s="191"/>
      <c r="N87" s="2750"/>
      <c r="O87" s="1362"/>
      <c r="P87" s="419"/>
      <c r="Q87" s="420"/>
      <c r="R87" s="411" t="str">
        <f t="shared" si="140"/>
        <v/>
      </c>
      <c r="S87" s="2761"/>
      <c r="T87" s="1362"/>
      <c r="U87" s="419"/>
      <c r="V87" s="420"/>
      <c r="W87" s="412" t="str">
        <f t="shared" si="141"/>
        <v/>
      </c>
      <c r="X87" s="2755"/>
      <c r="Y87" s="191"/>
      <c r="Z87" s="427"/>
      <c r="AA87" s="428"/>
      <c r="AB87" s="191"/>
      <c r="AC87" s="230" t="str">
        <f t="shared" si="136"/>
        <v/>
      </c>
      <c r="AD87" s="230" t="str">
        <f t="shared" si="137"/>
        <v/>
      </c>
      <c r="AE87" s="231" t="str">
        <f t="shared" si="142"/>
        <v/>
      </c>
      <c r="AF87" s="231" t="str">
        <f t="shared" si="143"/>
        <v/>
      </c>
      <c r="AG87" s="231">
        <f t="shared" ref="AG87" si="168">IF(AE87="○",P87*IF(D85="低炭素電気へ切替",Z87,VLOOKUP(O87,$BH$10:$BI$42,2,))*IFERROR(VLOOKUP(Q87,$BN$10:$BO$18,2,),1),0)</f>
        <v>0</v>
      </c>
      <c r="AH87" s="231">
        <f t="shared" ref="AH87" si="169">IF(AF87="○",U87*IF(D85="低炭素電気へ切替",AA87,VLOOKUP(T87,$BH$10:$BI$42,2,))*VLOOKUP(V87,$BN$10:$BO$18,2,),0)</f>
        <v>0</v>
      </c>
      <c r="AI87" s="191"/>
      <c r="AJ87" s="191"/>
      <c r="AK87" s="191"/>
      <c r="AL87" s="191"/>
      <c r="AM87" s="191"/>
      <c r="AN87" s="191"/>
      <c r="AO87" s="191"/>
      <c r="AP87" s="191"/>
      <c r="AQ87" s="191"/>
      <c r="AR87" s="191"/>
      <c r="AS87" s="191"/>
      <c r="AT87" s="191"/>
      <c r="AU87" s="191"/>
      <c r="AV87" s="191"/>
      <c r="AW87" s="191"/>
      <c r="AX87" s="191"/>
      <c r="AY87" s="191"/>
      <c r="AZ87" s="191"/>
      <c r="BA87" s="191"/>
      <c r="BB87" s="191"/>
      <c r="BC87" s="191"/>
      <c r="BD87" s="191"/>
      <c r="BE87" s="191"/>
      <c r="BF87" s="191"/>
      <c r="BG87" s="191"/>
      <c r="BH87" s="191"/>
      <c r="BI87" s="191"/>
      <c r="BJ87" s="191"/>
      <c r="BK87" s="191"/>
      <c r="BL87" s="191"/>
      <c r="BM87" s="214"/>
      <c r="BN87" s="214"/>
      <c r="BO87" s="214"/>
      <c r="BP87" s="214"/>
      <c r="BQ87" s="191"/>
      <c r="BR87" s="191"/>
      <c r="BS87" s="191"/>
      <c r="BT87" s="191"/>
    </row>
    <row r="88" spans="2:72" ht="42.95" customHeight="1">
      <c r="B88" s="2567">
        <v>27</v>
      </c>
      <c r="C88" s="2742"/>
      <c r="D88" s="2743"/>
      <c r="E88" s="2743"/>
      <c r="F88" s="2744"/>
      <c r="G88" s="2745"/>
      <c r="H88" s="2745"/>
      <c r="I88" s="2745"/>
      <c r="J88" s="2746"/>
      <c r="K88" s="2747" t="str">
        <f>X88</f>
        <v/>
      </c>
      <c r="L88" s="2748"/>
      <c r="M88" s="191"/>
      <c r="N88" s="2749"/>
      <c r="O88" s="991"/>
      <c r="P88" s="417"/>
      <c r="Q88" s="418"/>
      <c r="R88" s="406" t="str">
        <f t="shared" si="140"/>
        <v/>
      </c>
      <c r="S88" s="2760"/>
      <c r="T88" s="991"/>
      <c r="U88" s="417"/>
      <c r="V88" s="418"/>
      <c r="W88" s="407" t="str">
        <f t="shared" si="141"/>
        <v/>
      </c>
      <c r="X88" s="2754" t="str">
        <f>IF(AND(AE88&lt;&gt;"×",AF88&lt;&gt;"×",OR(AE88="○",AF88="○")),AG88-AH88+AG89-AH89+AG90-AH90,"")</f>
        <v/>
      </c>
      <c r="Y88" s="191"/>
      <c r="Z88" s="423"/>
      <c r="AA88" s="424"/>
      <c r="AB88" s="191"/>
      <c r="AC88" s="230" t="str">
        <f t="shared" si="136"/>
        <v/>
      </c>
      <c r="AD88" s="230" t="str">
        <f t="shared" si="137"/>
        <v/>
      </c>
      <c r="AE88" s="231" t="str">
        <f t="shared" si="142"/>
        <v/>
      </c>
      <c r="AF88" s="231" t="str">
        <f t="shared" si="143"/>
        <v/>
      </c>
      <c r="AG88" s="231">
        <f t="shared" ref="AG88" si="170">IF(AE88="○",P88*IF(D88="低炭素電気へ切替",Z88,VLOOKUP(O88,$BH$10:$BI$42,2,))*IFERROR(VLOOKUP(Q88,$BN$10:$BO$18,2,),1),0)</f>
        <v>0</v>
      </c>
      <c r="AH88" s="231">
        <f t="shared" ref="AH88" si="171">IF(AF88="○",U88*IF(D88="低炭素電気へ切替",AA88,VLOOKUP(T88,$BH$10:$BI$42,2,))*VLOOKUP(V88,$BN$10:$BO$18,2,),0)</f>
        <v>0</v>
      </c>
      <c r="AI88" s="191"/>
      <c r="AJ88" s="191"/>
      <c r="AK88" s="191"/>
      <c r="AL88" s="191"/>
      <c r="AM88" s="191"/>
      <c r="AN88" s="191"/>
      <c r="AO88" s="191"/>
      <c r="AP88" s="191"/>
      <c r="AQ88" s="191"/>
      <c r="AR88" s="191"/>
      <c r="AS88" s="191"/>
      <c r="AT88" s="191"/>
      <c r="AU88" s="191"/>
      <c r="AV88" s="191"/>
      <c r="AW88" s="191"/>
      <c r="AX88" s="191"/>
      <c r="AY88" s="191"/>
      <c r="AZ88" s="191"/>
      <c r="BA88" s="191"/>
      <c r="BB88" s="191"/>
      <c r="BC88" s="191"/>
      <c r="BD88" s="191"/>
      <c r="BE88" s="191"/>
      <c r="BF88" s="191"/>
      <c r="BG88" s="191"/>
      <c r="BH88" s="191"/>
      <c r="BI88" s="191"/>
      <c r="BJ88" s="191"/>
      <c r="BK88" s="191"/>
      <c r="BL88" s="191"/>
      <c r="BM88" s="214"/>
      <c r="BN88" s="214"/>
      <c r="BO88" s="214"/>
      <c r="BP88" s="214"/>
      <c r="BQ88" s="191"/>
      <c r="BR88" s="191"/>
      <c r="BS88" s="191"/>
      <c r="BT88" s="191"/>
    </row>
    <row r="89" spans="2:72" ht="42.95" customHeight="1">
      <c r="B89" s="2567"/>
      <c r="C89" s="2742"/>
      <c r="D89" s="2743"/>
      <c r="E89" s="2743"/>
      <c r="F89" s="2744"/>
      <c r="G89" s="2745"/>
      <c r="H89" s="2745"/>
      <c r="I89" s="2745"/>
      <c r="J89" s="2746"/>
      <c r="K89" s="2747"/>
      <c r="L89" s="2748"/>
      <c r="M89" s="191"/>
      <c r="N89" s="2750"/>
      <c r="O89" s="991"/>
      <c r="P89" s="417"/>
      <c r="Q89" s="418"/>
      <c r="R89" s="406" t="str">
        <f t="shared" si="140"/>
        <v/>
      </c>
      <c r="S89" s="2761"/>
      <c r="T89" s="991"/>
      <c r="U89" s="417"/>
      <c r="V89" s="418"/>
      <c r="W89" s="407" t="str">
        <f t="shared" si="141"/>
        <v/>
      </c>
      <c r="X89" s="2755"/>
      <c r="Y89" s="191"/>
      <c r="Z89" s="425"/>
      <c r="AA89" s="426"/>
      <c r="AB89" s="191"/>
      <c r="AC89" s="230" t="str">
        <f t="shared" si="136"/>
        <v/>
      </c>
      <c r="AD89" s="230" t="str">
        <f t="shared" si="137"/>
        <v/>
      </c>
      <c r="AE89" s="231" t="str">
        <f t="shared" si="142"/>
        <v/>
      </c>
      <c r="AF89" s="231" t="str">
        <f t="shared" si="143"/>
        <v/>
      </c>
      <c r="AG89" s="231">
        <f t="shared" ref="AG89" si="172">IF(AE89="○",P89*IF(D88="低炭素電気へ切替",Z89,VLOOKUP(O89,$BH$10:$BI$42,2,))*IFERROR(VLOOKUP(Q89,$BN$10:$BO$18,2,),1),0)</f>
        <v>0</v>
      </c>
      <c r="AH89" s="231">
        <f t="shared" ref="AH89" si="173">IF(AF89="○",U89*IF(D88="低炭素電気へ切替",AA89,VLOOKUP(T89,$BH$10:$BI$42,2,))*VLOOKUP(V89,$BN$10:$BO$18,2,),0)</f>
        <v>0</v>
      </c>
      <c r="AI89" s="191"/>
      <c r="AJ89" s="191"/>
      <c r="AK89" s="191"/>
      <c r="AL89" s="191"/>
      <c r="AM89" s="191"/>
      <c r="AN89" s="191"/>
      <c r="AO89" s="191"/>
      <c r="AP89" s="191"/>
      <c r="AQ89" s="191"/>
      <c r="AR89" s="191"/>
      <c r="AS89" s="191"/>
      <c r="AT89" s="191"/>
      <c r="AU89" s="191"/>
      <c r="AV89" s="191"/>
      <c r="AW89" s="191"/>
      <c r="AX89" s="191"/>
      <c r="AY89" s="191"/>
      <c r="AZ89" s="191"/>
      <c r="BA89" s="191"/>
      <c r="BB89" s="191"/>
      <c r="BC89" s="191"/>
      <c r="BD89" s="191"/>
      <c r="BE89" s="191"/>
      <c r="BF89" s="191"/>
      <c r="BG89" s="191"/>
      <c r="BH89" s="191"/>
      <c r="BI89" s="191"/>
      <c r="BJ89" s="191"/>
      <c r="BK89" s="191"/>
      <c r="BL89" s="191"/>
      <c r="BM89" s="214"/>
      <c r="BN89" s="214"/>
      <c r="BO89" s="214"/>
      <c r="BP89" s="214"/>
      <c r="BQ89" s="191"/>
      <c r="BR89" s="191"/>
      <c r="BS89" s="191"/>
      <c r="BT89" s="191"/>
    </row>
    <row r="90" spans="2:72" ht="42.95" customHeight="1" thickBot="1">
      <c r="B90" s="2567"/>
      <c r="C90" s="2742"/>
      <c r="D90" s="2743"/>
      <c r="E90" s="2743"/>
      <c r="F90" s="2744"/>
      <c r="G90" s="2745"/>
      <c r="H90" s="2745"/>
      <c r="I90" s="2745"/>
      <c r="J90" s="2746"/>
      <c r="K90" s="2747"/>
      <c r="L90" s="2748"/>
      <c r="M90" s="191"/>
      <c r="N90" s="2751"/>
      <c r="O90" s="991"/>
      <c r="P90" s="417"/>
      <c r="Q90" s="418"/>
      <c r="R90" s="406" t="str">
        <f t="shared" si="140"/>
        <v/>
      </c>
      <c r="S90" s="2769"/>
      <c r="T90" s="991"/>
      <c r="U90" s="417"/>
      <c r="V90" s="418"/>
      <c r="W90" s="407" t="str">
        <f t="shared" si="141"/>
        <v/>
      </c>
      <c r="X90" s="2756"/>
      <c r="Y90" s="191"/>
      <c r="Z90" s="427"/>
      <c r="AA90" s="428"/>
      <c r="AB90" s="191"/>
      <c r="AC90" s="230" t="str">
        <f t="shared" si="136"/>
        <v/>
      </c>
      <c r="AD90" s="230" t="str">
        <f t="shared" si="137"/>
        <v/>
      </c>
      <c r="AE90" s="231" t="str">
        <f t="shared" si="142"/>
        <v/>
      </c>
      <c r="AF90" s="231" t="str">
        <f t="shared" si="143"/>
        <v/>
      </c>
      <c r="AG90" s="231">
        <f t="shared" ref="AG90" si="174">IF(AE90="○",P90*IF(D88="低炭素電気へ切替",Z90,VLOOKUP(O90,$BH$10:$BI$42,2,))*IFERROR(VLOOKUP(Q90,$BN$10:$BO$18,2,),1),0)</f>
        <v>0</v>
      </c>
      <c r="AH90" s="231">
        <f t="shared" ref="AH90" si="175">IF(AF90="○",U90*IF(D88="低炭素電気へ切替",AA90,VLOOKUP(T90,$BH$10:$BI$42,2,))*VLOOKUP(V90,$BN$10:$BO$18,2,),0)</f>
        <v>0</v>
      </c>
      <c r="AI90" s="191"/>
      <c r="AJ90" s="191"/>
      <c r="AK90" s="191"/>
      <c r="AL90" s="191"/>
      <c r="AM90" s="191"/>
      <c r="AN90" s="191"/>
      <c r="AO90" s="191"/>
      <c r="AP90" s="191"/>
      <c r="AQ90" s="191"/>
      <c r="AR90" s="191"/>
      <c r="AS90" s="191"/>
      <c r="AT90" s="191"/>
      <c r="AU90" s="191"/>
      <c r="AV90" s="191"/>
      <c r="AW90" s="191"/>
      <c r="AX90" s="191"/>
      <c r="AY90" s="191"/>
      <c r="AZ90" s="191"/>
      <c r="BA90" s="191"/>
      <c r="BB90" s="191"/>
      <c r="BC90" s="191"/>
      <c r="BD90" s="191"/>
      <c r="BE90" s="191"/>
      <c r="BF90" s="191"/>
      <c r="BG90" s="191"/>
      <c r="BH90" s="191"/>
      <c r="BI90" s="191"/>
      <c r="BJ90" s="191"/>
      <c r="BK90" s="191"/>
      <c r="BL90" s="191"/>
      <c r="BM90" s="214"/>
      <c r="BN90" s="214"/>
      <c r="BO90" s="214"/>
      <c r="BP90" s="214"/>
      <c r="BQ90" s="191"/>
      <c r="BR90" s="191"/>
      <c r="BS90" s="191"/>
      <c r="BT90" s="191"/>
    </row>
    <row r="91" spans="2:72" ht="42.95" customHeight="1">
      <c r="B91" s="2567">
        <v>28</v>
      </c>
      <c r="C91" s="2742"/>
      <c r="D91" s="2743"/>
      <c r="E91" s="2743"/>
      <c r="F91" s="2744"/>
      <c r="G91" s="2745"/>
      <c r="H91" s="2745"/>
      <c r="I91" s="2745"/>
      <c r="J91" s="2746"/>
      <c r="K91" s="2747" t="str">
        <f>X91</f>
        <v/>
      </c>
      <c r="L91" s="2748"/>
      <c r="M91" s="191"/>
      <c r="N91" s="2750"/>
      <c r="O91" s="1363"/>
      <c r="P91" s="421"/>
      <c r="Q91" s="422"/>
      <c r="R91" s="413" t="str">
        <f t="shared" si="140"/>
        <v/>
      </c>
      <c r="S91" s="2762"/>
      <c r="T91" s="1363"/>
      <c r="U91" s="421"/>
      <c r="V91" s="422"/>
      <c r="W91" s="414" t="str">
        <f t="shared" si="141"/>
        <v/>
      </c>
      <c r="X91" s="2755" t="str">
        <f>IF(AND(AE91&lt;&gt;"×",AF91&lt;&gt;"×",OR(AE91="○",AF91="○")),AG91-AH91+AG92-AH92+AG93-AH93,"")</f>
        <v/>
      </c>
      <c r="Y91" s="191"/>
      <c r="Z91" s="423"/>
      <c r="AA91" s="424"/>
      <c r="AB91" s="191"/>
      <c r="AC91" s="230" t="str">
        <f t="shared" si="136"/>
        <v/>
      </c>
      <c r="AD91" s="230" t="str">
        <f t="shared" si="137"/>
        <v/>
      </c>
      <c r="AE91" s="231" t="str">
        <f t="shared" si="142"/>
        <v/>
      </c>
      <c r="AF91" s="231" t="str">
        <f t="shared" si="143"/>
        <v/>
      </c>
      <c r="AG91" s="231">
        <f t="shared" ref="AG91" si="176">IF(AE91="○",P91*IF(D91="低炭素電気へ切替",Z91,VLOOKUP(O91,$BH$10:$BI$42,2,))*IFERROR(VLOOKUP(Q91,$BN$10:$BO$18,2,),1),0)</f>
        <v>0</v>
      </c>
      <c r="AH91" s="231">
        <f t="shared" ref="AH91" si="177">IF(AF91="○",U91*IF(D91="低炭素電気へ切替",AA91,VLOOKUP(T91,$BH$10:$BI$42,2,))*VLOOKUP(V91,$BN$10:$BO$18,2,),0)</f>
        <v>0</v>
      </c>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214"/>
      <c r="BN91" s="214"/>
      <c r="BO91" s="214"/>
      <c r="BP91" s="214"/>
      <c r="BQ91" s="191"/>
      <c r="BR91" s="191"/>
      <c r="BS91" s="191"/>
      <c r="BT91" s="191"/>
    </row>
    <row r="92" spans="2:72" ht="42.95" customHeight="1">
      <c r="B92" s="2567"/>
      <c r="C92" s="2742"/>
      <c r="D92" s="2743"/>
      <c r="E92" s="2743"/>
      <c r="F92" s="2744"/>
      <c r="G92" s="2745"/>
      <c r="H92" s="2745"/>
      <c r="I92" s="2745"/>
      <c r="J92" s="2746"/>
      <c r="K92" s="2747"/>
      <c r="L92" s="2748"/>
      <c r="M92" s="191"/>
      <c r="N92" s="2750"/>
      <c r="O92" s="991"/>
      <c r="P92" s="417"/>
      <c r="Q92" s="418"/>
      <c r="R92" s="406" t="str">
        <f t="shared" si="140"/>
        <v/>
      </c>
      <c r="S92" s="2761"/>
      <c r="T92" s="991"/>
      <c r="U92" s="417"/>
      <c r="V92" s="418"/>
      <c r="W92" s="407" t="str">
        <f t="shared" si="141"/>
        <v/>
      </c>
      <c r="X92" s="2755"/>
      <c r="Y92" s="191"/>
      <c r="Z92" s="425"/>
      <c r="AA92" s="426"/>
      <c r="AB92" s="191"/>
      <c r="AC92" s="230" t="str">
        <f t="shared" si="136"/>
        <v/>
      </c>
      <c r="AD92" s="230" t="str">
        <f t="shared" si="137"/>
        <v/>
      </c>
      <c r="AE92" s="231" t="str">
        <f t="shared" si="142"/>
        <v/>
      </c>
      <c r="AF92" s="231" t="str">
        <f t="shared" si="143"/>
        <v/>
      </c>
      <c r="AG92" s="231">
        <f t="shared" ref="AG92" si="178">IF(AE92="○",P92*IF(D91="低炭素電気へ切替",Z92,VLOOKUP(O92,$BH$10:$BI$42,2,))*IFERROR(VLOOKUP(Q92,$BN$10:$BO$18,2,),1),0)</f>
        <v>0</v>
      </c>
      <c r="AH92" s="231">
        <f t="shared" ref="AH92" si="179">IF(AF92="○",U92*IF(D91="低炭素電気へ切替",AA92,VLOOKUP(T92,$BH$10:$BI$42,2,))*VLOOKUP(V92,$BN$10:$BO$18,2,),0)</f>
        <v>0</v>
      </c>
      <c r="AI92" s="191"/>
      <c r="AJ92" s="191"/>
      <c r="AK92" s="191"/>
      <c r="AL92" s="191"/>
      <c r="AM92" s="191"/>
      <c r="AN92" s="191"/>
      <c r="AO92" s="191"/>
      <c r="AP92" s="191"/>
      <c r="AQ92" s="191"/>
      <c r="AR92" s="191"/>
      <c r="AS92" s="191"/>
      <c r="AT92" s="191"/>
      <c r="AU92" s="191"/>
      <c r="AV92" s="191"/>
      <c r="AW92" s="191"/>
      <c r="AX92" s="191"/>
      <c r="AY92" s="191"/>
      <c r="AZ92" s="191"/>
      <c r="BA92" s="191"/>
      <c r="BB92" s="191"/>
      <c r="BC92" s="191"/>
      <c r="BD92" s="191"/>
      <c r="BE92" s="191"/>
      <c r="BF92" s="191"/>
      <c r="BG92" s="191"/>
      <c r="BH92" s="191"/>
      <c r="BI92" s="191"/>
      <c r="BJ92" s="191"/>
      <c r="BK92" s="191"/>
      <c r="BL92" s="191"/>
      <c r="BM92" s="214"/>
      <c r="BN92" s="214"/>
      <c r="BO92" s="214"/>
      <c r="BP92" s="214"/>
      <c r="BQ92" s="191"/>
      <c r="BR92" s="191"/>
      <c r="BS92" s="191"/>
      <c r="BT92" s="191"/>
    </row>
    <row r="93" spans="2:72" ht="42.95" customHeight="1" thickBot="1">
      <c r="B93" s="2567"/>
      <c r="C93" s="2742"/>
      <c r="D93" s="2743"/>
      <c r="E93" s="2743"/>
      <c r="F93" s="2744"/>
      <c r="G93" s="2745"/>
      <c r="H93" s="2745"/>
      <c r="I93" s="2745"/>
      <c r="J93" s="2746"/>
      <c r="K93" s="2747"/>
      <c r="L93" s="2748"/>
      <c r="M93" s="191"/>
      <c r="N93" s="2750"/>
      <c r="O93" s="1362"/>
      <c r="P93" s="419"/>
      <c r="Q93" s="420"/>
      <c r="R93" s="411" t="str">
        <f t="shared" si="140"/>
        <v/>
      </c>
      <c r="S93" s="2761"/>
      <c r="T93" s="1362"/>
      <c r="U93" s="419"/>
      <c r="V93" s="420"/>
      <c r="W93" s="412" t="str">
        <f t="shared" si="141"/>
        <v/>
      </c>
      <c r="X93" s="2755"/>
      <c r="Y93" s="191"/>
      <c r="Z93" s="427"/>
      <c r="AA93" s="428"/>
      <c r="AB93" s="191"/>
      <c r="AC93" s="230" t="str">
        <f t="shared" si="136"/>
        <v/>
      </c>
      <c r="AD93" s="230" t="str">
        <f t="shared" si="137"/>
        <v/>
      </c>
      <c r="AE93" s="231" t="str">
        <f t="shared" si="142"/>
        <v/>
      </c>
      <c r="AF93" s="231" t="str">
        <f t="shared" si="143"/>
        <v/>
      </c>
      <c r="AG93" s="231">
        <f t="shared" ref="AG93" si="180">IF(AE93="○",P93*IF(D91="低炭素電気へ切替",Z93,VLOOKUP(O93,$BH$10:$BI$42,2,))*IFERROR(VLOOKUP(Q93,$BN$10:$BO$18,2,),1),0)</f>
        <v>0</v>
      </c>
      <c r="AH93" s="231">
        <f t="shared" ref="AH93" si="181">IF(AF93="○",U93*IF(D91="低炭素電気へ切替",AA93,VLOOKUP(T93,$BH$10:$BI$42,2,))*VLOOKUP(V93,$BN$10:$BO$18,2,),0)</f>
        <v>0</v>
      </c>
      <c r="AI93" s="191"/>
      <c r="AJ93" s="191"/>
      <c r="AK93" s="191"/>
      <c r="AL93" s="191"/>
      <c r="AM93" s="191"/>
      <c r="AN93" s="191"/>
      <c r="AO93" s="191"/>
      <c r="AP93" s="191"/>
      <c r="AQ93" s="191"/>
      <c r="AR93" s="191"/>
      <c r="AS93" s="191"/>
      <c r="AT93" s="191"/>
      <c r="AU93" s="191"/>
      <c r="AV93" s="191"/>
      <c r="AW93" s="191"/>
      <c r="AX93" s="191"/>
      <c r="AY93" s="191"/>
      <c r="AZ93" s="191"/>
      <c r="BA93" s="191"/>
      <c r="BB93" s="191"/>
      <c r="BC93" s="191"/>
      <c r="BD93" s="191"/>
      <c r="BE93" s="191"/>
      <c r="BF93" s="191"/>
      <c r="BG93" s="191"/>
      <c r="BH93" s="191"/>
      <c r="BI93" s="191"/>
      <c r="BJ93" s="191"/>
      <c r="BK93" s="191"/>
      <c r="BL93" s="191"/>
      <c r="BM93" s="214"/>
      <c r="BN93" s="214"/>
      <c r="BO93" s="214"/>
      <c r="BP93" s="214"/>
      <c r="BQ93" s="191"/>
      <c r="BR93" s="191"/>
      <c r="BS93" s="191"/>
      <c r="BT93" s="191"/>
    </row>
    <row r="94" spans="2:72" ht="42.95" customHeight="1">
      <c r="B94" s="2567">
        <v>29</v>
      </c>
      <c r="C94" s="2742"/>
      <c r="D94" s="2743"/>
      <c r="E94" s="2743"/>
      <c r="F94" s="2744"/>
      <c r="G94" s="2745"/>
      <c r="H94" s="2745"/>
      <c r="I94" s="2745"/>
      <c r="J94" s="2746"/>
      <c r="K94" s="2747" t="str">
        <f>X94</f>
        <v/>
      </c>
      <c r="L94" s="2748"/>
      <c r="M94" s="191"/>
      <c r="N94" s="2749"/>
      <c r="O94" s="991"/>
      <c r="P94" s="417"/>
      <c r="Q94" s="418"/>
      <c r="R94" s="406" t="str">
        <f t="shared" si="140"/>
        <v/>
      </c>
      <c r="S94" s="2760"/>
      <c r="T94" s="991"/>
      <c r="U94" s="417"/>
      <c r="V94" s="418"/>
      <c r="W94" s="407" t="str">
        <f t="shared" si="141"/>
        <v/>
      </c>
      <c r="X94" s="2754" t="str">
        <f>IF(AND(AE94&lt;&gt;"×",AF94&lt;&gt;"×",OR(AE94="○",AF94="○")),AG94-AH94+AG95-AH95+AG96-AH96,"")</f>
        <v/>
      </c>
      <c r="Y94" s="191"/>
      <c r="Z94" s="423"/>
      <c r="AA94" s="424"/>
      <c r="AB94" s="191"/>
      <c r="AC94" s="230" t="str">
        <f t="shared" si="136"/>
        <v/>
      </c>
      <c r="AD94" s="230" t="str">
        <f t="shared" si="137"/>
        <v/>
      </c>
      <c r="AE94" s="231" t="str">
        <f t="shared" si="142"/>
        <v/>
      </c>
      <c r="AF94" s="231" t="str">
        <f t="shared" si="143"/>
        <v/>
      </c>
      <c r="AG94" s="231">
        <f t="shared" ref="AG94" si="182">IF(AE94="○",P94*IF(D94="低炭素電気へ切替",Z94,VLOOKUP(O94,$BH$10:$BI$42,2,))*IFERROR(VLOOKUP(Q94,$BN$10:$BO$18,2,),1),0)</f>
        <v>0</v>
      </c>
      <c r="AH94" s="231">
        <f t="shared" ref="AH94" si="183">IF(AF94="○",U94*IF(D94="低炭素電気へ切替",AA94,VLOOKUP(T94,$BH$10:$BI$42,2,))*VLOOKUP(V94,$BN$10:$BO$18,2,),0)</f>
        <v>0</v>
      </c>
      <c r="AI94" s="191"/>
      <c r="AJ94" s="191"/>
      <c r="AK94" s="191"/>
      <c r="AL94" s="191"/>
      <c r="AM94" s="191"/>
      <c r="AN94" s="191"/>
      <c r="AO94" s="191"/>
      <c r="AP94" s="191"/>
      <c r="AQ94" s="191"/>
      <c r="AR94" s="191"/>
      <c r="AS94" s="191"/>
      <c r="AT94" s="191"/>
      <c r="AU94" s="191"/>
      <c r="AV94" s="191"/>
      <c r="AW94" s="191"/>
      <c r="AX94" s="191"/>
      <c r="AY94" s="191"/>
      <c r="AZ94" s="191"/>
      <c r="BA94" s="191"/>
      <c r="BB94" s="191"/>
      <c r="BC94" s="191"/>
      <c r="BD94" s="191"/>
      <c r="BE94" s="191"/>
      <c r="BF94" s="191"/>
      <c r="BG94" s="191"/>
      <c r="BH94" s="191"/>
      <c r="BI94" s="191"/>
      <c r="BJ94" s="191"/>
      <c r="BK94" s="191"/>
      <c r="BL94" s="191"/>
      <c r="BM94" s="214"/>
      <c r="BN94" s="214"/>
      <c r="BO94" s="214"/>
      <c r="BP94" s="214"/>
      <c r="BQ94" s="191"/>
      <c r="BR94" s="191"/>
      <c r="BS94" s="191"/>
      <c r="BT94" s="191"/>
    </row>
    <row r="95" spans="2:72" ht="42.95" customHeight="1">
      <c r="B95" s="2567"/>
      <c r="C95" s="2742"/>
      <c r="D95" s="2743"/>
      <c r="E95" s="2743"/>
      <c r="F95" s="2744"/>
      <c r="G95" s="2745"/>
      <c r="H95" s="2745"/>
      <c r="I95" s="2745"/>
      <c r="J95" s="2746"/>
      <c r="K95" s="2747"/>
      <c r="L95" s="2748"/>
      <c r="M95" s="191"/>
      <c r="N95" s="2750"/>
      <c r="O95" s="991"/>
      <c r="P95" s="417"/>
      <c r="Q95" s="418"/>
      <c r="R95" s="406" t="str">
        <f t="shared" si="140"/>
        <v/>
      </c>
      <c r="S95" s="2761"/>
      <c r="T95" s="991"/>
      <c r="U95" s="417"/>
      <c r="V95" s="418"/>
      <c r="W95" s="407" t="str">
        <f t="shared" si="141"/>
        <v/>
      </c>
      <c r="X95" s="2755"/>
      <c r="Y95" s="191"/>
      <c r="Z95" s="425"/>
      <c r="AA95" s="426"/>
      <c r="AB95" s="191"/>
      <c r="AC95" s="230" t="str">
        <f t="shared" si="136"/>
        <v/>
      </c>
      <c r="AD95" s="230" t="str">
        <f t="shared" si="137"/>
        <v/>
      </c>
      <c r="AE95" s="231" t="str">
        <f t="shared" si="142"/>
        <v/>
      </c>
      <c r="AF95" s="231" t="str">
        <f t="shared" si="143"/>
        <v/>
      </c>
      <c r="AG95" s="231">
        <f t="shared" ref="AG95" si="184">IF(AE95="○",P95*IF(D94="低炭素電気へ切替",Z95,VLOOKUP(O95,$BH$10:$BI$42,2,))*IFERROR(VLOOKUP(Q95,$BN$10:$BO$18,2,),1),0)</f>
        <v>0</v>
      </c>
      <c r="AH95" s="231">
        <f t="shared" ref="AH95" si="185">IF(AF95="○",U95*IF(D94="低炭素電気へ切替",AA95,VLOOKUP(T95,$BH$10:$BI$42,2,))*VLOOKUP(V95,$BN$10:$BO$18,2,),0)</f>
        <v>0</v>
      </c>
      <c r="AI95" s="191"/>
      <c r="AJ95" s="191"/>
      <c r="AK95" s="191"/>
      <c r="AL95" s="191"/>
      <c r="AM95" s="191"/>
      <c r="AN95" s="191"/>
      <c r="AO95" s="191"/>
      <c r="AP95" s="191"/>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214"/>
      <c r="BN95" s="214"/>
      <c r="BO95" s="214"/>
      <c r="BP95" s="214"/>
      <c r="BQ95" s="191"/>
      <c r="BR95" s="191"/>
      <c r="BS95" s="191"/>
      <c r="BT95" s="191"/>
    </row>
    <row r="96" spans="2:72" ht="42.95" customHeight="1" thickBot="1">
      <c r="B96" s="2567"/>
      <c r="C96" s="2742"/>
      <c r="D96" s="2743"/>
      <c r="E96" s="2743"/>
      <c r="F96" s="2744"/>
      <c r="G96" s="2745"/>
      <c r="H96" s="2745"/>
      <c r="I96" s="2745"/>
      <c r="J96" s="2746"/>
      <c r="K96" s="2747"/>
      <c r="L96" s="2748"/>
      <c r="M96" s="191"/>
      <c r="N96" s="2751"/>
      <c r="O96" s="991"/>
      <c r="P96" s="417"/>
      <c r="Q96" s="418"/>
      <c r="R96" s="406" t="str">
        <f t="shared" si="140"/>
        <v/>
      </c>
      <c r="S96" s="2769"/>
      <c r="T96" s="991"/>
      <c r="U96" s="417"/>
      <c r="V96" s="418"/>
      <c r="W96" s="407" t="str">
        <f t="shared" si="141"/>
        <v/>
      </c>
      <c r="X96" s="2756"/>
      <c r="Y96" s="191"/>
      <c r="Z96" s="427"/>
      <c r="AA96" s="428"/>
      <c r="AB96" s="191"/>
      <c r="AC96" s="230" t="str">
        <f t="shared" si="136"/>
        <v/>
      </c>
      <c r="AD96" s="230" t="str">
        <f t="shared" si="137"/>
        <v/>
      </c>
      <c r="AE96" s="231" t="str">
        <f t="shared" si="142"/>
        <v/>
      </c>
      <c r="AF96" s="231" t="str">
        <f t="shared" si="143"/>
        <v/>
      </c>
      <c r="AG96" s="231">
        <f t="shared" ref="AG96" si="186">IF(AE96="○",P96*IF(D94="低炭素電気へ切替",Z96,VLOOKUP(O96,$BH$10:$BI$42,2,))*IFERROR(VLOOKUP(Q96,$BN$10:$BO$18,2,),1),0)</f>
        <v>0</v>
      </c>
      <c r="AH96" s="231">
        <f t="shared" ref="AH96" si="187">IF(AF96="○",U96*IF(D94="低炭素電気へ切替",AA96,VLOOKUP(T96,$BH$10:$BI$42,2,))*VLOOKUP(V96,$BN$10:$BO$18,2,),0)</f>
        <v>0</v>
      </c>
      <c r="AI96" s="191"/>
      <c r="AJ96" s="191"/>
      <c r="AK96" s="191"/>
      <c r="AL96" s="191"/>
      <c r="AM96" s="191"/>
      <c r="AN96" s="191"/>
      <c r="AO96" s="191"/>
      <c r="AP96" s="191"/>
      <c r="AQ96" s="191"/>
      <c r="AR96" s="191"/>
      <c r="AS96" s="191"/>
      <c r="AT96" s="191"/>
      <c r="AU96" s="191"/>
      <c r="AV96" s="191"/>
      <c r="AW96" s="191"/>
      <c r="AX96" s="191"/>
      <c r="AY96" s="191"/>
      <c r="AZ96" s="191"/>
      <c r="BA96" s="191"/>
      <c r="BB96" s="191"/>
      <c r="BC96" s="191"/>
      <c r="BD96" s="191"/>
      <c r="BE96" s="191"/>
      <c r="BF96" s="191"/>
      <c r="BG96" s="191"/>
      <c r="BH96" s="191"/>
      <c r="BI96" s="191"/>
      <c r="BJ96" s="191"/>
      <c r="BK96" s="191"/>
      <c r="BL96" s="191"/>
      <c r="BM96" s="214"/>
      <c r="BN96" s="214"/>
      <c r="BO96" s="214"/>
      <c r="BP96" s="214"/>
      <c r="BQ96" s="191"/>
      <c r="BR96" s="191"/>
      <c r="BS96" s="191"/>
      <c r="BT96" s="191"/>
    </row>
    <row r="97" spans="2:72" ht="42.95" customHeight="1">
      <c r="B97" s="2567">
        <v>30</v>
      </c>
      <c r="C97" s="2742"/>
      <c r="D97" s="2743"/>
      <c r="E97" s="2743"/>
      <c r="F97" s="2744"/>
      <c r="G97" s="2745"/>
      <c r="H97" s="2745"/>
      <c r="I97" s="2745"/>
      <c r="J97" s="2746"/>
      <c r="K97" s="2747" t="str">
        <f>X97</f>
        <v/>
      </c>
      <c r="L97" s="2748"/>
      <c r="M97" s="191"/>
      <c r="N97" s="2750"/>
      <c r="O97" s="1363"/>
      <c r="P97" s="421"/>
      <c r="Q97" s="422"/>
      <c r="R97" s="413" t="str">
        <f t="shared" si="140"/>
        <v/>
      </c>
      <c r="S97" s="2762"/>
      <c r="T97" s="1363"/>
      <c r="U97" s="421"/>
      <c r="V97" s="422"/>
      <c r="W97" s="414" t="str">
        <f t="shared" si="141"/>
        <v/>
      </c>
      <c r="X97" s="2755" t="str">
        <f>IF(AND(AE97&lt;&gt;"×",AF97&lt;&gt;"×",OR(AE97="○",AF97="○")),AG97-AH97+AG98-AH98+AG99-AH99,"")</f>
        <v/>
      </c>
      <c r="Y97" s="191"/>
      <c r="Z97" s="423"/>
      <c r="AA97" s="424"/>
      <c r="AB97" s="191"/>
      <c r="AC97" s="230" t="str">
        <f t="shared" si="136"/>
        <v/>
      </c>
      <c r="AD97" s="230" t="str">
        <f t="shared" si="137"/>
        <v/>
      </c>
      <c r="AE97" s="231" t="str">
        <f t="shared" si="142"/>
        <v/>
      </c>
      <c r="AF97" s="231" t="str">
        <f t="shared" si="143"/>
        <v/>
      </c>
      <c r="AG97" s="231">
        <f t="shared" ref="AG97" si="188">IF(AE97="○",P97*IF(D97="低炭素電気へ切替",Z97,VLOOKUP(O97,$BH$10:$BI$42,2,))*IFERROR(VLOOKUP(Q97,$BN$10:$BO$18,2,),1),0)</f>
        <v>0</v>
      </c>
      <c r="AH97" s="231">
        <f t="shared" ref="AH97" si="189">IF(AF97="○",U97*IF(D97="低炭素電気へ切替",AA97,VLOOKUP(T97,$BH$10:$BI$42,2,))*VLOOKUP(V97,$BN$10:$BO$18,2,),0)</f>
        <v>0</v>
      </c>
      <c r="AI97" s="191"/>
      <c r="AJ97" s="191"/>
      <c r="AK97" s="191"/>
      <c r="AL97" s="191"/>
      <c r="AM97" s="191"/>
      <c r="AN97" s="191"/>
      <c r="AO97" s="191"/>
      <c r="AP97" s="191"/>
      <c r="AQ97" s="191"/>
      <c r="AR97" s="191"/>
      <c r="AS97" s="191"/>
      <c r="AT97" s="191"/>
      <c r="AU97" s="191"/>
      <c r="AV97" s="191"/>
      <c r="AW97" s="191"/>
      <c r="AX97" s="191"/>
      <c r="AY97" s="191"/>
      <c r="AZ97" s="191"/>
      <c r="BA97" s="191"/>
      <c r="BB97" s="191"/>
      <c r="BC97" s="191"/>
      <c r="BD97" s="191"/>
      <c r="BE97" s="191"/>
      <c r="BF97" s="191"/>
      <c r="BG97" s="191"/>
      <c r="BH97" s="191"/>
      <c r="BI97" s="191"/>
      <c r="BJ97" s="191"/>
      <c r="BK97" s="191"/>
      <c r="BL97" s="191"/>
      <c r="BM97" s="214"/>
      <c r="BN97" s="214"/>
      <c r="BO97" s="214"/>
      <c r="BP97" s="214"/>
      <c r="BQ97" s="191"/>
      <c r="BR97" s="191"/>
      <c r="BS97" s="191"/>
      <c r="BT97" s="191"/>
    </row>
    <row r="98" spans="2:72" ht="42.95" customHeight="1">
      <c r="B98" s="2567"/>
      <c r="C98" s="2742"/>
      <c r="D98" s="2743"/>
      <c r="E98" s="2743"/>
      <c r="F98" s="2744"/>
      <c r="G98" s="2745"/>
      <c r="H98" s="2745"/>
      <c r="I98" s="2745"/>
      <c r="J98" s="2746"/>
      <c r="K98" s="2747"/>
      <c r="L98" s="2748"/>
      <c r="M98" s="191"/>
      <c r="N98" s="2750"/>
      <c r="O98" s="991"/>
      <c r="P98" s="417"/>
      <c r="Q98" s="418"/>
      <c r="R98" s="406" t="str">
        <f t="shared" si="140"/>
        <v/>
      </c>
      <c r="S98" s="2761"/>
      <c r="T98" s="991"/>
      <c r="U98" s="417"/>
      <c r="V98" s="418"/>
      <c r="W98" s="407" t="str">
        <f t="shared" si="141"/>
        <v/>
      </c>
      <c r="X98" s="2755"/>
      <c r="Y98" s="191"/>
      <c r="Z98" s="425"/>
      <c r="AA98" s="426"/>
      <c r="AB98" s="191"/>
      <c r="AC98" s="230" t="str">
        <f t="shared" si="136"/>
        <v/>
      </c>
      <c r="AD98" s="230" t="str">
        <f t="shared" si="137"/>
        <v/>
      </c>
      <c r="AE98" s="231" t="str">
        <f t="shared" si="142"/>
        <v/>
      </c>
      <c r="AF98" s="231" t="str">
        <f t="shared" si="143"/>
        <v/>
      </c>
      <c r="AG98" s="231">
        <f t="shared" ref="AG98" si="190">IF(AE98="○",P98*IF(D97="低炭素電気へ切替",Z98,VLOOKUP(O98,$BH$10:$BI$42,2,))*IFERROR(VLOOKUP(Q98,$BN$10:$BO$18,2,),1),0)</f>
        <v>0</v>
      </c>
      <c r="AH98" s="231">
        <f t="shared" ref="AH98" si="191">IF(AF98="○",U98*IF(D97="低炭素電気へ切替",AA98,VLOOKUP(T98,$BH$10:$BI$42,2,))*VLOOKUP(V98,$BN$10:$BO$18,2,),0)</f>
        <v>0</v>
      </c>
      <c r="AI98" s="191"/>
      <c r="AJ98" s="191"/>
      <c r="AK98" s="191"/>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c r="BI98" s="191"/>
      <c r="BJ98" s="191"/>
      <c r="BK98" s="191"/>
      <c r="BL98" s="191"/>
      <c r="BM98" s="214"/>
      <c r="BN98" s="214"/>
      <c r="BO98" s="214"/>
      <c r="BP98" s="214"/>
      <c r="BQ98" s="191"/>
      <c r="BR98" s="191"/>
      <c r="BS98" s="191"/>
      <c r="BT98" s="191"/>
    </row>
    <row r="99" spans="2:72" ht="42.95" customHeight="1" thickBot="1">
      <c r="B99" s="2567"/>
      <c r="C99" s="2742"/>
      <c r="D99" s="2743"/>
      <c r="E99" s="2743"/>
      <c r="F99" s="2744"/>
      <c r="G99" s="2745"/>
      <c r="H99" s="2745"/>
      <c r="I99" s="2745"/>
      <c r="J99" s="2746"/>
      <c r="K99" s="2747"/>
      <c r="L99" s="2748"/>
      <c r="M99" s="191"/>
      <c r="N99" s="2751"/>
      <c r="O99" s="991"/>
      <c r="P99" s="417"/>
      <c r="Q99" s="418"/>
      <c r="R99" s="406" t="str">
        <f t="shared" si="140"/>
        <v/>
      </c>
      <c r="S99" s="2769"/>
      <c r="T99" s="991"/>
      <c r="U99" s="417"/>
      <c r="V99" s="418"/>
      <c r="W99" s="407" t="str">
        <f t="shared" si="141"/>
        <v/>
      </c>
      <c r="X99" s="2756"/>
      <c r="Y99" s="191"/>
      <c r="Z99" s="427"/>
      <c r="AA99" s="428"/>
      <c r="AB99" s="191"/>
      <c r="AC99" s="230" t="str">
        <f t="shared" si="136"/>
        <v/>
      </c>
      <c r="AD99" s="230" t="str">
        <f t="shared" si="137"/>
        <v/>
      </c>
      <c r="AE99" s="231" t="str">
        <f t="shared" si="142"/>
        <v/>
      </c>
      <c r="AF99" s="231" t="str">
        <f t="shared" si="143"/>
        <v/>
      </c>
      <c r="AG99" s="231">
        <f t="shared" ref="AG99" si="192">IF(AE99="○",P99*IF(D97="低炭素電気へ切替",Z99,VLOOKUP(O99,$BH$10:$BI$42,2,))*IFERROR(VLOOKUP(Q99,$BN$10:$BO$18,2,),1),0)</f>
        <v>0</v>
      </c>
      <c r="AH99" s="231">
        <f t="shared" ref="AH99" si="193">IF(AF99="○",U99*IF(D97="低炭素電気へ切替",AA99,VLOOKUP(T99,$BH$10:$BI$42,2,))*VLOOKUP(V99,$BN$10:$BO$18,2,),0)</f>
        <v>0</v>
      </c>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214"/>
      <c r="BN99" s="214"/>
      <c r="BO99" s="214"/>
      <c r="BP99" s="214"/>
      <c r="BQ99" s="191"/>
      <c r="BR99" s="191"/>
      <c r="BS99" s="191"/>
      <c r="BT99" s="191"/>
    </row>
    <row r="100" spans="2:72" ht="39.950000000000003" customHeight="1">
      <c r="B100" s="191"/>
      <c r="C100" s="191"/>
      <c r="D100" s="191"/>
      <c r="E100" s="191"/>
      <c r="F100" s="191"/>
      <c r="G100" s="191"/>
      <c r="H100" s="191"/>
      <c r="I100" s="191"/>
      <c r="J100" s="191"/>
      <c r="K100" s="191"/>
      <c r="L100" s="194"/>
      <c r="M100" s="191"/>
      <c r="N100" s="191"/>
      <c r="O100" s="191"/>
      <c r="P100" s="191"/>
      <c r="Q100" s="191"/>
      <c r="R100" s="191"/>
      <c r="S100" s="191"/>
      <c r="T100" s="191"/>
      <c r="U100" s="191"/>
      <c r="V100" s="191"/>
      <c r="W100" s="191"/>
      <c r="X100" s="191"/>
      <c r="Y100" s="191"/>
      <c r="Z100" s="331"/>
      <c r="AA100" s="332"/>
      <c r="AB100" s="191"/>
      <c r="AC100" s="191"/>
      <c r="AD100" s="191"/>
      <c r="AE100" s="191"/>
      <c r="AF100" s="191"/>
      <c r="AG100" s="191"/>
      <c r="AH100" s="191"/>
      <c r="AI100" s="191"/>
      <c r="AJ100" s="191"/>
      <c r="AK100" s="191"/>
      <c r="AL100" s="191"/>
      <c r="AM100" s="191"/>
      <c r="AN100" s="191"/>
      <c r="AO100" s="191"/>
      <c r="AP100" s="191"/>
      <c r="AQ100" s="191"/>
      <c r="AR100" s="191"/>
      <c r="AS100" s="191"/>
      <c r="AT100" s="191"/>
      <c r="AU100" s="191"/>
      <c r="AV100" s="191"/>
      <c r="AW100" s="191"/>
      <c r="AX100" s="191"/>
      <c r="AY100" s="191"/>
      <c r="AZ100" s="191"/>
      <c r="BA100" s="191"/>
      <c r="BB100" s="191"/>
      <c r="BC100" s="191"/>
      <c r="BD100" s="191"/>
      <c r="BE100" s="191"/>
      <c r="BF100" s="191"/>
      <c r="BG100" s="191"/>
      <c r="BH100" s="191"/>
      <c r="BI100" s="191"/>
      <c r="BJ100" s="191"/>
      <c r="BK100" s="191"/>
      <c r="BL100" s="191"/>
      <c r="BM100" s="214"/>
      <c r="BN100" s="214"/>
      <c r="BO100" s="214"/>
      <c r="BP100" s="214"/>
      <c r="BQ100" s="191"/>
      <c r="BR100" s="191"/>
      <c r="BS100" s="191"/>
      <c r="BT100" s="191"/>
    </row>
    <row r="101" spans="2:72" ht="50.1" customHeight="1">
      <c r="B101" s="191"/>
      <c r="C101" s="191"/>
      <c r="D101" s="191"/>
      <c r="E101" s="191"/>
      <c r="F101" s="191"/>
      <c r="G101" s="191"/>
      <c r="H101" s="191"/>
      <c r="I101" s="191"/>
      <c r="J101" s="191"/>
      <c r="K101" s="191"/>
      <c r="L101" s="191"/>
      <c r="M101" s="191"/>
      <c r="N101" s="191"/>
      <c r="O101" s="191"/>
      <c r="P101" s="191"/>
      <c r="Q101" s="191"/>
      <c r="R101" s="191"/>
      <c r="S101" s="191"/>
      <c r="T101" s="191"/>
      <c r="U101" s="191"/>
      <c r="V101" s="191"/>
      <c r="W101" s="191"/>
      <c r="X101" s="191"/>
      <c r="Y101" s="191"/>
      <c r="Z101" s="331"/>
      <c r="AA101" s="332"/>
      <c r="AB101" s="191"/>
      <c r="AC101" s="191"/>
      <c r="AD101" s="191"/>
      <c r="AE101" s="191"/>
      <c r="AF101" s="191"/>
      <c r="AG101" s="191"/>
      <c r="AH101" s="191"/>
      <c r="AI101" s="191"/>
      <c r="AJ101" s="191"/>
      <c r="AK101" s="191"/>
      <c r="AL101" s="191"/>
      <c r="AM101" s="191"/>
      <c r="AN101" s="191"/>
      <c r="AO101" s="191"/>
      <c r="AP101" s="191"/>
      <c r="AQ101" s="191"/>
      <c r="AR101" s="191"/>
      <c r="AS101" s="191"/>
      <c r="AT101" s="191"/>
      <c r="AU101" s="191"/>
      <c r="AV101" s="191"/>
      <c r="AW101" s="191"/>
      <c r="AX101" s="191"/>
      <c r="AY101" s="191"/>
      <c r="AZ101" s="191"/>
      <c r="BA101" s="191"/>
      <c r="BB101" s="191"/>
      <c r="BC101" s="191"/>
      <c r="BD101" s="191"/>
      <c r="BE101" s="191"/>
      <c r="BF101" s="191"/>
      <c r="BG101" s="191"/>
      <c r="BH101" s="191"/>
      <c r="BI101" s="191"/>
      <c r="BJ101" s="191"/>
      <c r="BK101" s="191"/>
      <c r="BL101" s="191"/>
      <c r="BM101" s="214"/>
      <c r="BN101" s="214"/>
      <c r="BO101" s="214"/>
      <c r="BP101" s="214"/>
      <c r="BQ101" s="191"/>
      <c r="BR101" s="191"/>
      <c r="BS101" s="191"/>
      <c r="BT101" s="191"/>
    </row>
    <row r="102" spans="2:72" ht="50.1" customHeight="1">
      <c r="B102" s="191"/>
      <c r="C102" s="191"/>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331"/>
      <c r="AA102" s="332"/>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214"/>
      <c r="BN102" s="214"/>
      <c r="BO102" s="214"/>
      <c r="BP102" s="214"/>
      <c r="BQ102" s="191"/>
      <c r="BR102" s="191"/>
      <c r="BS102" s="209"/>
      <c r="BT102" s="209"/>
    </row>
    <row r="103" spans="2:72" ht="50.1" customHeight="1">
      <c r="B103" s="191"/>
      <c r="C103" s="191"/>
      <c r="D103" s="191"/>
      <c r="E103" s="191"/>
      <c r="F103" s="191"/>
      <c r="G103" s="191"/>
      <c r="H103" s="191"/>
      <c r="I103" s="191"/>
      <c r="J103" s="191"/>
      <c r="K103" s="191"/>
      <c r="L103" s="191"/>
      <c r="M103" s="191"/>
      <c r="N103" s="191"/>
      <c r="O103" s="191"/>
      <c r="P103" s="191"/>
      <c r="Q103" s="191"/>
      <c r="R103" s="191"/>
      <c r="S103" s="191"/>
      <c r="T103" s="191"/>
      <c r="U103" s="191"/>
      <c r="V103" s="191"/>
      <c r="W103" s="191"/>
      <c r="X103" s="191"/>
      <c r="Y103" s="191"/>
      <c r="Z103" s="331"/>
      <c r="AA103" s="332"/>
      <c r="AB103" s="191"/>
      <c r="AC103" s="191"/>
      <c r="AD103" s="191"/>
      <c r="AE103" s="191"/>
      <c r="AF103" s="191"/>
      <c r="AG103" s="191"/>
      <c r="AH103" s="191"/>
      <c r="AI103" s="191"/>
      <c r="AJ103" s="191"/>
      <c r="AK103" s="191"/>
      <c r="AL103" s="191"/>
      <c r="AM103" s="191"/>
      <c r="AN103" s="191"/>
      <c r="AO103" s="191"/>
      <c r="AP103" s="191"/>
      <c r="AQ103" s="191"/>
      <c r="AR103" s="191"/>
      <c r="AS103" s="191"/>
      <c r="AT103" s="191"/>
      <c r="AU103" s="191"/>
      <c r="AV103" s="191"/>
      <c r="AW103" s="191"/>
      <c r="AX103" s="191"/>
      <c r="AY103" s="191"/>
      <c r="AZ103" s="191"/>
      <c r="BA103" s="191"/>
      <c r="BB103" s="191"/>
      <c r="BC103" s="191"/>
      <c r="BD103" s="191"/>
      <c r="BE103" s="191"/>
      <c r="BF103" s="191"/>
      <c r="BG103" s="191"/>
      <c r="BH103" s="191"/>
      <c r="BI103" s="191"/>
      <c r="BJ103" s="191"/>
      <c r="BK103" s="191"/>
      <c r="BL103" s="191"/>
      <c r="BM103" s="214"/>
      <c r="BN103" s="214"/>
      <c r="BO103" s="214"/>
      <c r="BP103" s="214"/>
      <c r="BQ103" s="191"/>
      <c r="BR103" s="191"/>
      <c r="BS103" s="191"/>
      <c r="BT103" s="191"/>
    </row>
    <row r="104" spans="2:72" ht="50.1" customHeight="1">
      <c r="B104" s="191"/>
      <c r="C104" s="191"/>
      <c r="D104" s="191"/>
      <c r="E104" s="191"/>
      <c r="F104" s="191"/>
      <c r="G104" s="191"/>
      <c r="H104" s="191"/>
      <c r="I104" s="191"/>
      <c r="J104" s="191"/>
      <c r="K104" s="191"/>
      <c r="L104" s="191"/>
      <c r="M104" s="191"/>
      <c r="N104" s="191"/>
      <c r="O104" s="191"/>
      <c r="P104" s="191"/>
      <c r="Q104" s="191"/>
      <c r="R104" s="191"/>
      <c r="S104" s="191"/>
      <c r="T104" s="191"/>
      <c r="U104" s="191"/>
      <c r="V104" s="191"/>
      <c r="W104" s="191"/>
      <c r="X104" s="191"/>
      <c r="Y104" s="191"/>
      <c r="Z104" s="191"/>
      <c r="AA104" s="191"/>
      <c r="AB104" s="191"/>
      <c r="AC104" s="191"/>
      <c r="AD104" s="191"/>
      <c r="AE104" s="191"/>
      <c r="AF104" s="191"/>
      <c r="AG104" s="191"/>
      <c r="AH104" s="191"/>
      <c r="AI104" s="191"/>
      <c r="AJ104" s="191"/>
      <c r="AK104" s="191"/>
      <c r="AL104" s="191"/>
      <c r="AM104" s="191"/>
      <c r="AN104" s="191"/>
      <c r="AO104" s="191"/>
      <c r="AP104" s="191"/>
      <c r="AQ104" s="191"/>
      <c r="AR104" s="191"/>
      <c r="AS104" s="191"/>
      <c r="AT104" s="191"/>
      <c r="AU104" s="191"/>
      <c r="AV104" s="191"/>
      <c r="AW104" s="191"/>
      <c r="AX104" s="191"/>
      <c r="AY104" s="191"/>
      <c r="AZ104" s="191"/>
      <c r="BA104" s="191"/>
      <c r="BB104" s="191"/>
      <c r="BC104" s="191"/>
      <c r="BD104" s="191"/>
      <c r="BE104" s="191"/>
      <c r="BF104" s="191"/>
      <c r="BG104" s="191"/>
      <c r="BH104" s="191"/>
      <c r="BI104" s="191"/>
      <c r="BJ104" s="191"/>
      <c r="BK104" s="191"/>
      <c r="BL104" s="191"/>
      <c r="BM104" s="214"/>
      <c r="BN104" s="214"/>
      <c r="BO104" s="214"/>
      <c r="BP104" s="214"/>
      <c r="BQ104" s="191"/>
      <c r="BR104" s="191"/>
      <c r="BS104" s="191"/>
      <c r="BT104" s="191"/>
    </row>
    <row r="105" spans="2:72" ht="50.1" customHeight="1">
      <c r="B105" s="191"/>
      <c r="C105" s="191"/>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c r="AC105" s="191"/>
      <c r="AD105" s="191"/>
      <c r="AE105" s="191"/>
      <c r="AF105" s="191"/>
      <c r="AG105" s="191"/>
      <c r="AH105" s="191"/>
      <c r="AI105" s="191"/>
      <c r="AJ105" s="191"/>
      <c r="AK105" s="191"/>
      <c r="AL105" s="191"/>
      <c r="AM105" s="191"/>
      <c r="AN105" s="191"/>
      <c r="AO105" s="191"/>
      <c r="AP105" s="191"/>
      <c r="AQ105" s="191"/>
      <c r="AR105" s="191"/>
      <c r="AS105" s="191"/>
      <c r="AT105" s="191"/>
      <c r="AU105" s="191"/>
      <c r="AV105" s="191"/>
      <c r="AW105" s="191"/>
      <c r="AX105" s="191"/>
      <c r="AY105" s="191"/>
      <c r="AZ105" s="191"/>
      <c r="BA105" s="191"/>
      <c r="BB105" s="191"/>
      <c r="BC105" s="191"/>
      <c r="BD105" s="191"/>
      <c r="BE105" s="191"/>
      <c r="BF105" s="191"/>
      <c r="BG105" s="191"/>
      <c r="BH105" s="191"/>
      <c r="BI105" s="191"/>
      <c r="BJ105" s="191"/>
      <c r="BK105" s="191"/>
      <c r="BL105" s="191"/>
      <c r="BM105" s="214"/>
      <c r="BN105" s="214"/>
      <c r="BO105" s="214"/>
      <c r="BP105" s="214"/>
      <c r="BQ105" s="191"/>
      <c r="BR105" s="191"/>
      <c r="BS105" s="191"/>
      <c r="BT105" s="191"/>
    </row>
    <row r="106" spans="2:72" ht="50.1" customHeight="1">
      <c r="B106" s="191"/>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191"/>
      <c r="AO106" s="191"/>
      <c r="AP106" s="191"/>
      <c r="AQ106" s="191"/>
      <c r="AR106" s="191"/>
      <c r="AS106" s="191"/>
      <c r="AT106" s="191"/>
      <c r="AU106" s="191"/>
      <c r="AV106" s="191"/>
      <c r="AW106" s="191"/>
      <c r="AX106" s="191"/>
      <c r="AY106" s="191"/>
      <c r="AZ106" s="191"/>
      <c r="BA106" s="191"/>
      <c r="BB106" s="191"/>
      <c r="BC106" s="191"/>
      <c r="BD106" s="191"/>
      <c r="BE106" s="191"/>
      <c r="BF106" s="191"/>
      <c r="BG106" s="191"/>
      <c r="BH106" s="191"/>
      <c r="BI106" s="191"/>
      <c r="BJ106" s="191"/>
      <c r="BK106" s="191"/>
      <c r="BL106" s="191"/>
      <c r="BM106" s="214"/>
      <c r="BN106" s="214"/>
      <c r="BO106" s="214"/>
      <c r="BP106" s="214"/>
      <c r="BQ106" s="191"/>
      <c r="BR106" s="191"/>
      <c r="BS106" s="191"/>
      <c r="BT106" s="191"/>
    </row>
    <row r="107" spans="2:72" ht="20.100000000000001" customHeight="1">
      <c r="B107" s="191"/>
      <c r="C107" s="191"/>
      <c r="D107" s="191"/>
      <c r="E107" s="191"/>
      <c r="F107" s="191"/>
      <c r="G107" s="191"/>
      <c r="H107" s="191"/>
      <c r="I107" s="191"/>
      <c r="J107" s="191"/>
      <c r="K107" s="191"/>
      <c r="L107" s="191"/>
      <c r="M107" s="191"/>
      <c r="N107" s="191"/>
      <c r="O107" s="191"/>
      <c r="P107" s="191"/>
      <c r="Q107" s="191"/>
      <c r="R107" s="191"/>
      <c r="S107" s="191"/>
      <c r="T107" s="191"/>
      <c r="U107" s="191"/>
      <c r="V107" s="191"/>
      <c r="W107" s="191"/>
      <c r="X107" s="191"/>
      <c r="Y107" s="191"/>
      <c r="Z107" s="191"/>
      <c r="AA107" s="191"/>
      <c r="AB107" s="191"/>
      <c r="AC107" s="191"/>
      <c r="AD107" s="191"/>
      <c r="AE107" s="191"/>
      <c r="AF107" s="191"/>
      <c r="AG107" s="191"/>
      <c r="AH107" s="191"/>
      <c r="AI107" s="191"/>
      <c r="AJ107" s="191"/>
      <c r="AK107" s="191"/>
      <c r="AL107" s="191"/>
      <c r="AM107" s="191"/>
      <c r="AN107" s="191"/>
      <c r="AO107" s="191"/>
      <c r="AP107" s="191"/>
      <c r="AQ107" s="191"/>
      <c r="AR107" s="191"/>
      <c r="AS107" s="191"/>
      <c r="AT107" s="191"/>
      <c r="AU107" s="191"/>
      <c r="AV107" s="191"/>
      <c r="AW107" s="191"/>
      <c r="AX107" s="191"/>
      <c r="AY107" s="191"/>
      <c r="AZ107" s="191"/>
      <c r="BA107" s="191"/>
      <c r="BB107" s="191"/>
      <c r="BC107" s="191"/>
      <c r="BD107" s="191"/>
      <c r="BE107" s="191"/>
      <c r="BF107" s="191"/>
      <c r="BG107" s="191"/>
      <c r="BH107" s="191"/>
      <c r="BI107" s="191"/>
      <c r="BJ107" s="191"/>
      <c r="BK107" s="191"/>
      <c r="BL107" s="191"/>
      <c r="BM107" s="214"/>
      <c r="BN107" s="214"/>
      <c r="BO107" s="214"/>
      <c r="BP107" s="214"/>
      <c r="BQ107" s="191"/>
      <c r="BR107" s="191"/>
      <c r="BS107" s="191"/>
      <c r="BT107" s="191"/>
    </row>
    <row r="108" spans="2:72" ht="20.100000000000001" customHeight="1">
      <c r="B108" s="191"/>
      <c r="C108" s="191"/>
      <c r="D108" s="191"/>
      <c r="E108" s="191"/>
      <c r="F108" s="191"/>
      <c r="G108" s="191"/>
      <c r="H108" s="191"/>
      <c r="I108" s="191"/>
      <c r="J108" s="191"/>
      <c r="K108" s="191"/>
      <c r="L108" s="191"/>
      <c r="M108" s="191"/>
      <c r="N108" s="191"/>
      <c r="O108" s="191"/>
      <c r="P108" s="191"/>
      <c r="Q108" s="191"/>
      <c r="R108" s="191"/>
      <c r="S108" s="191"/>
      <c r="T108" s="191"/>
      <c r="U108" s="191"/>
      <c r="V108" s="191"/>
      <c r="W108" s="191"/>
      <c r="X108" s="191"/>
      <c r="Y108" s="191"/>
      <c r="Z108" s="191"/>
      <c r="AA108" s="191"/>
      <c r="AB108" s="191"/>
      <c r="AC108" s="191"/>
      <c r="AD108" s="191"/>
      <c r="AE108" s="191"/>
      <c r="AF108" s="191"/>
      <c r="AG108" s="191"/>
      <c r="AH108" s="191"/>
      <c r="AI108" s="191"/>
      <c r="AJ108" s="191"/>
      <c r="AK108" s="191"/>
      <c r="AL108" s="191"/>
      <c r="AM108" s="191"/>
      <c r="AN108" s="191"/>
      <c r="AO108" s="191"/>
      <c r="AP108" s="191"/>
      <c r="AQ108" s="191"/>
      <c r="AR108" s="191"/>
      <c r="AS108" s="191"/>
      <c r="AT108" s="191"/>
      <c r="AU108" s="191"/>
      <c r="AV108" s="191"/>
      <c r="AW108" s="191"/>
      <c r="AX108" s="191"/>
      <c r="AY108" s="191"/>
      <c r="AZ108" s="191"/>
      <c r="BA108" s="191"/>
      <c r="BB108" s="191"/>
      <c r="BC108" s="191"/>
      <c r="BD108" s="191"/>
      <c r="BE108" s="191"/>
      <c r="BF108" s="191"/>
      <c r="BG108" s="191"/>
      <c r="BH108" s="191"/>
      <c r="BI108" s="191"/>
      <c r="BJ108" s="191"/>
      <c r="BK108" s="191"/>
      <c r="BL108" s="191"/>
      <c r="BM108" s="214"/>
      <c r="BN108" s="214"/>
      <c r="BO108" s="214"/>
      <c r="BP108" s="214"/>
      <c r="BQ108" s="191"/>
      <c r="BR108" s="191"/>
      <c r="BS108" s="191"/>
      <c r="BT108" s="191"/>
    </row>
    <row r="109" spans="2:72" ht="20.100000000000001" customHeight="1">
      <c r="B109" s="191"/>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191"/>
      <c r="AO109" s="191"/>
      <c r="AP109" s="191"/>
      <c r="AQ109" s="191"/>
      <c r="AR109" s="191"/>
      <c r="AS109" s="191"/>
      <c r="AT109" s="191"/>
      <c r="AU109" s="191"/>
      <c r="AV109" s="191"/>
      <c r="AW109" s="191"/>
      <c r="AX109" s="191"/>
      <c r="AY109" s="191"/>
      <c r="AZ109" s="191"/>
      <c r="BA109" s="191"/>
      <c r="BB109" s="191"/>
      <c r="BC109" s="191"/>
      <c r="BD109" s="191"/>
      <c r="BE109" s="191"/>
      <c r="BF109" s="191"/>
      <c r="BG109" s="191"/>
      <c r="BH109" s="191"/>
      <c r="BI109" s="191"/>
      <c r="BJ109" s="191"/>
      <c r="BK109" s="191"/>
      <c r="BL109" s="191"/>
      <c r="BM109" s="214"/>
      <c r="BN109" s="214"/>
      <c r="BO109" s="214"/>
      <c r="BP109" s="214"/>
      <c r="BQ109" s="191"/>
      <c r="BR109" s="191"/>
      <c r="BS109" s="191"/>
      <c r="BT109" s="191"/>
    </row>
    <row r="110" spans="2:72" ht="20.100000000000001" customHeight="1">
      <c r="B110" s="191"/>
      <c r="C110" s="191"/>
      <c r="D110" s="191"/>
      <c r="E110" s="191"/>
      <c r="F110" s="191"/>
      <c r="G110" s="191"/>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214"/>
      <c r="BN110" s="214"/>
      <c r="BO110" s="214"/>
      <c r="BP110" s="214"/>
      <c r="BQ110" s="191"/>
      <c r="BR110" s="191"/>
      <c r="BS110" s="191"/>
      <c r="BT110" s="191"/>
    </row>
    <row r="111" spans="2:72" ht="13.5" customHeight="1">
      <c r="B111" s="191"/>
      <c r="C111" s="191"/>
      <c r="D111" s="191"/>
      <c r="E111" s="191"/>
      <c r="F111" s="191"/>
      <c r="G111" s="191"/>
      <c r="H111" s="191"/>
      <c r="I111" s="191"/>
      <c r="J111" s="191"/>
      <c r="K111" s="191"/>
      <c r="L111" s="191"/>
      <c r="M111" s="191"/>
      <c r="N111" s="191"/>
      <c r="O111" s="191"/>
      <c r="P111" s="191"/>
      <c r="Q111" s="191"/>
      <c r="R111" s="191"/>
      <c r="S111" s="191"/>
      <c r="T111" s="191"/>
      <c r="U111" s="191"/>
      <c r="V111" s="191"/>
      <c r="W111" s="191"/>
      <c r="X111" s="191"/>
      <c r="Y111" s="191"/>
      <c r="Z111" s="191"/>
      <c r="AA111" s="191"/>
      <c r="AB111" s="191"/>
      <c r="AC111" s="191"/>
      <c r="AD111" s="191"/>
      <c r="AE111" s="191"/>
      <c r="AF111" s="191"/>
      <c r="AG111" s="191"/>
      <c r="AH111" s="191"/>
      <c r="AI111" s="191"/>
      <c r="AJ111" s="191"/>
      <c r="AK111" s="191"/>
      <c r="AL111" s="191"/>
      <c r="AM111" s="191"/>
      <c r="AN111" s="191"/>
      <c r="AO111" s="191"/>
      <c r="AP111" s="191"/>
      <c r="AQ111" s="191"/>
      <c r="AR111" s="191"/>
      <c r="AS111" s="191"/>
      <c r="AT111" s="191"/>
      <c r="AU111" s="191"/>
      <c r="AV111" s="191"/>
      <c r="AW111" s="191"/>
      <c r="AX111" s="191"/>
      <c r="AY111" s="191"/>
      <c r="AZ111" s="191"/>
      <c r="BA111" s="191"/>
      <c r="BB111" s="191"/>
      <c r="BC111" s="191"/>
      <c r="BD111" s="191"/>
      <c r="BE111" s="191"/>
      <c r="BF111" s="191"/>
      <c r="BG111" s="191"/>
      <c r="BH111" s="191"/>
      <c r="BI111" s="191"/>
      <c r="BJ111" s="191"/>
      <c r="BK111" s="191"/>
      <c r="BL111" s="191"/>
      <c r="BM111" s="214"/>
      <c r="BN111" s="214"/>
      <c r="BO111" s="214"/>
      <c r="BP111" s="214"/>
      <c r="BQ111" s="191"/>
      <c r="BR111" s="191"/>
      <c r="BS111" s="191"/>
      <c r="BT111" s="191"/>
    </row>
    <row r="112" spans="2:72" ht="27.95" customHeight="1">
      <c r="B112" s="191"/>
      <c r="C112" s="191"/>
      <c r="D112" s="191"/>
      <c r="E112" s="191"/>
      <c r="F112" s="191"/>
      <c r="G112" s="191"/>
      <c r="H112" s="191"/>
      <c r="I112" s="191"/>
      <c r="J112" s="191"/>
      <c r="K112" s="191"/>
      <c r="L112" s="191"/>
      <c r="M112" s="191"/>
      <c r="N112" s="191"/>
      <c r="O112" s="191"/>
      <c r="P112" s="191"/>
      <c r="Q112" s="191"/>
      <c r="R112" s="191"/>
      <c r="S112" s="191"/>
      <c r="T112" s="191"/>
      <c r="U112" s="191"/>
      <c r="V112" s="191"/>
      <c r="W112" s="191"/>
      <c r="X112" s="191"/>
      <c r="Y112" s="191"/>
      <c r="Z112" s="191"/>
      <c r="AA112" s="191"/>
      <c r="AB112" s="191"/>
      <c r="AC112" s="191"/>
      <c r="AD112" s="191"/>
      <c r="AE112" s="191"/>
      <c r="AF112" s="191"/>
      <c r="AG112" s="191"/>
      <c r="AH112" s="191"/>
      <c r="AI112" s="191"/>
      <c r="AJ112" s="191"/>
      <c r="AK112" s="191"/>
      <c r="AL112" s="191"/>
      <c r="AM112" s="191"/>
      <c r="AN112" s="191"/>
      <c r="AO112" s="191"/>
      <c r="AP112" s="191"/>
      <c r="AQ112" s="191"/>
      <c r="AR112" s="191"/>
      <c r="AS112" s="191"/>
      <c r="AT112" s="191"/>
      <c r="AU112" s="191"/>
      <c r="AV112" s="191"/>
      <c r="AW112" s="191"/>
      <c r="AX112" s="191"/>
      <c r="AY112" s="191"/>
      <c r="AZ112" s="191"/>
      <c r="BA112" s="191"/>
      <c r="BB112" s="191"/>
      <c r="BC112" s="191"/>
      <c r="BD112" s="191"/>
      <c r="BE112" s="191"/>
      <c r="BF112" s="191"/>
      <c r="BG112" s="191"/>
      <c r="BH112" s="191"/>
      <c r="BI112" s="191"/>
      <c r="BJ112" s="191"/>
      <c r="BK112" s="191"/>
      <c r="BL112" s="191"/>
      <c r="BM112" s="214"/>
      <c r="BN112" s="214"/>
      <c r="BO112" s="214"/>
      <c r="BP112" s="214"/>
      <c r="BQ112" s="191"/>
      <c r="BR112" s="191"/>
      <c r="BS112" s="191"/>
      <c r="BT112" s="191"/>
    </row>
    <row r="113" spans="2:72" ht="27.95" customHeight="1">
      <c r="B113" s="191"/>
      <c r="C113" s="191"/>
      <c r="D113" s="191"/>
      <c r="E113" s="191"/>
      <c r="F113" s="191"/>
      <c r="G113" s="191"/>
      <c r="H113" s="191"/>
      <c r="I113" s="191"/>
      <c r="J113" s="191"/>
      <c r="K113" s="191"/>
      <c r="L113" s="333"/>
      <c r="M113" s="191"/>
      <c r="N113" s="191"/>
      <c r="O113" s="191"/>
      <c r="P113" s="191"/>
      <c r="Q113" s="191"/>
      <c r="R113" s="191"/>
      <c r="S113" s="191"/>
      <c r="T113" s="191"/>
      <c r="U113" s="191"/>
      <c r="V113" s="191"/>
      <c r="W113" s="191"/>
      <c r="X113" s="191"/>
      <c r="Y113" s="191"/>
      <c r="Z113" s="191"/>
      <c r="AA113" s="191"/>
      <c r="AB113" s="191"/>
      <c r="AC113" s="191"/>
      <c r="AD113" s="191"/>
      <c r="AE113" s="191"/>
      <c r="AF113" s="191"/>
      <c r="AG113" s="191"/>
      <c r="AH113" s="191"/>
      <c r="AI113" s="191"/>
      <c r="AJ113" s="191"/>
      <c r="AK113" s="191"/>
      <c r="AL113" s="191"/>
      <c r="AM113" s="191"/>
      <c r="AN113" s="191"/>
      <c r="AO113" s="191"/>
      <c r="AP113" s="191"/>
      <c r="AQ113" s="191"/>
      <c r="AR113" s="191"/>
      <c r="AS113" s="191"/>
      <c r="AT113" s="191"/>
      <c r="AU113" s="191"/>
      <c r="AV113" s="191"/>
      <c r="AW113" s="191"/>
      <c r="AX113" s="191"/>
      <c r="AY113" s="191"/>
      <c r="AZ113" s="191"/>
      <c r="BA113" s="191"/>
      <c r="BB113" s="191"/>
      <c r="BC113" s="191"/>
      <c r="BD113" s="191"/>
      <c r="BE113" s="191"/>
      <c r="BF113" s="191"/>
      <c r="BG113" s="191"/>
      <c r="BH113" s="191"/>
      <c r="BI113" s="191"/>
      <c r="BJ113" s="191"/>
      <c r="BK113" s="191"/>
      <c r="BL113" s="191"/>
      <c r="BM113" s="214"/>
      <c r="BN113" s="214"/>
      <c r="BO113" s="214"/>
      <c r="BP113" s="214"/>
      <c r="BQ113" s="191"/>
      <c r="BR113" s="191"/>
      <c r="BS113" s="191"/>
      <c r="BT113" s="191"/>
    </row>
    <row r="114" spans="2:72" ht="13.5" customHeight="1">
      <c r="B114" s="191"/>
      <c r="C114" s="191"/>
      <c r="D114" s="191"/>
      <c r="E114" s="191"/>
      <c r="F114" s="191"/>
      <c r="G114" s="191"/>
      <c r="H114" s="191"/>
      <c r="I114" s="191"/>
      <c r="J114" s="191"/>
      <c r="K114" s="191"/>
      <c r="L114" s="191"/>
      <c r="M114" s="191"/>
      <c r="N114" s="191"/>
      <c r="O114" s="191"/>
      <c r="P114" s="191"/>
      <c r="Q114" s="191"/>
      <c r="R114" s="191"/>
      <c r="S114" s="191"/>
      <c r="T114" s="191"/>
      <c r="U114" s="191"/>
      <c r="V114" s="191"/>
      <c r="W114" s="191"/>
      <c r="X114" s="191"/>
      <c r="Y114" s="191"/>
      <c r="Z114" s="191"/>
      <c r="AA114" s="191"/>
      <c r="AB114" s="191"/>
      <c r="AC114" s="191"/>
      <c r="AD114" s="191"/>
      <c r="AE114" s="191"/>
      <c r="AF114" s="191"/>
      <c r="AG114" s="191"/>
      <c r="AH114" s="191"/>
      <c r="AI114" s="191"/>
      <c r="AJ114" s="191"/>
      <c r="AK114" s="191"/>
      <c r="AL114" s="191"/>
      <c r="AM114" s="191"/>
      <c r="AN114" s="191"/>
      <c r="AO114" s="191"/>
      <c r="AP114" s="191"/>
      <c r="AQ114" s="191"/>
      <c r="AR114" s="191"/>
      <c r="AS114" s="191"/>
      <c r="AT114" s="191"/>
      <c r="AU114" s="191"/>
      <c r="AV114" s="191"/>
      <c r="AW114" s="191"/>
      <c r="AX114" s="191"/>
      <c r="AY114" s="191"/>
      <c r="AZ114" s="191"/>
      <c r="BA114" s="191"/>
      <c r="BB114" s="191"/>
      <c r="BC114" s="191"/>
      <c r="BD114" s="191"/>
      <c r="BE114" s="191"/>
      <c r="BF114" s="191"/>
      <c r="BG114" s="191"/>
      <c r="BH114" s="191"/>
      <c r="BI114" s="191"/>
      <c r="BJ114" s="191"/>
      <c r="BK114" s="191"/>
      <c r="BL114" s="191"/>
      <c r="BM114" s="214"/>
      <c r="BN114" s="214"/>
      <c r="BO114" s="214"/>
      <c r="BP114" s="214"/>
      <c r="BQ114" s="191"/>
      <c r="BR114" s="191"/>
      <c r="BS114" s="191"/>
      <c r="BT114" s="191"/>
    </row>
    <row r="115" spans="2:72" ht="13.5" customHeight="1">
      <c r="B115" s="191"/>
      <c r="C115" s="191"/>
      <c r="D115" s="191"/>
      <c r="E115" s="191"/>
      <c r="F115" s="191"/>
      <c r="G115" s="191"/>
      <c r="H115" s="191"/>
      <c r="I115" s="191"/>
      <c r="J115" s="191"/>
      <c r="K115" s="191"/>
      <c r="L115" s="191"/>
      <c r="M115" s="191"/>
      <c r="N115" s="191"/>
      <c r="O115" s="191"/>
      <c r="P115" s="191"/>
      <c r="Q115" s="191"/>
      <c r="R115" s="191"/>
      <c r="S115" s="191"/>
      <c r="T115" s="191"/>
      <c r="U115" s="191"/>
      <c r="V115" s="191"/>
      <c r="W115" s="191"/>
      <c r="X115" s="191"/>
      <c r="Y115" s="191"/>
      <c r="Z115" s="191"/>
      <c r="AA115" s="191"/>
      <c r="AB115" s="191"/>
      <c r="AC115" s="191"/>
      <c r="AD115" s="191"/>
      <c r="AE115" s="191"/>
      <c r="AF115" s="191"/>
      <c r="AG115" s="191"/>
      <c r="AH115" s="191"/>
      <c r="AI115" s="191"/>
      <c r="AJ115" s="191"/>
      <c r="AK115" s="191"/>
      <c r="AL115" s="191"/>
      <c r="AM115" s="191"/>
      <c r="AN115" s="191"/>
      <c r="AO115" s="191"/>
      <c r="AP115" s="191"/>
      <c r="AQ115" s="191"/>
      <c r="AR115" s="191"/>
      <c r="AS115" s="191"/>
      <c r="AT115" s="191"/>
      <c r="AU115" s="191"/>
      <c r="AV115" s="191"/>
      <c r="AW115" s="191"/>
      <c r="AX115" s="191"/>
      <c r="AY115" s="191"/>
      <c r="AZ115" s="191"/>
      <c r="BA115" s="191"/>
      <c r="BB115" s="191"/>
      <c r="BC115" s="191"/>
      <c r="BD115" s="191"/>
      <c r="BE115" s="191"/>
      <c r="BF115" s="191"/>
      <c r="BG115" s="191"/>
      <c r="BH115" s="191"/>
      <c r="BI115" s="191"/>
      <c r="BJ115" s="191"/>
      <c r="BK115" s="191"/>
      <c r="BL115" s="191"/>
      <c r="BM115" s="214"/>
      <c r="BN115" s="214"/>
      <c r="BO115" s="214"/>
      <c r="BP115" s="214"/>
      <c r="BQ115" s="191"/>
      <c r="BR115" s="191"/>
      <c r="BS115" s="191"/>
      <c r="BT115" s="191"/>
    </row>
    <row r="116" spans="2:72" ht="13.5" customHeight="1">
      <c r="B116" s="191"/>
      <c r="C116" s="191"/>
      <c r="D116" s="191"/>
      <c r="E116" s="191"/>
      <c r="F116" s="191"/>
      <c r="G116" s="191"/>
      <c r="H116" s="191"/>
      <c r="I116" s="191"/>
      <c r="J116" s="191"/>
      <c r="K116" s="191"/>
      <c r="L116" s="191"/>
      <c r="M116" s="191"/>
      <c r="N116" s="191"/>
      <c r="O116" s="191"/>
      <c r="P116" s="191"/>
      <c r="Q116" s="191"/>
      <c r="R116" s="191"/>
      <c r="S116" s="191"/>
      <c r="T116" s="191"/>
      <c r="U116" s="191"/>
      <c r="V116" s="191"/>
      <c r="W116" s="191"/>
      <c r="X116" s="191"/>
      <c r="Y116" s="191"/>
      <c r="Z116" s="191"/>
      <c r="AA116" s="191"/>
      <c r="AB116" s="191"/>
      <c r="AC116" s="191"/>
      <c r="AD116" s="191"/>
      <c r="AE116" s="191"/>
      <c r="AF116" s="191"/>
      <c r="AG116" s="191"/>
      <c r="AH116" s="191"/>
      <c r="AI116" s="191"/>
      <c r="AJ116" s="191"/>
      <c r="AK116" s="191"/>
      <c r="AL116" s="191"/>
      <c r="AM116" s="191"/>
      <c r="AN116" s="191"/>
      <c r="AO116" s="191"/>
      <c r="AP116" s="191"/>
      <c r="AQ116" s="191"/>
      <c r="AR116" s="191"/>
      <c r="AS116" s="191"/>
      <c r="AT116" s="191"/>
      <c r="AU116" s="191"/>
      <c r="AV116" s="191"/>
      <c r="AW116" s="191"/>
      <c r="AX116" s="191"/>
      <c r="AY116" s="191"/>
      <c r="AZ116" s="191"/>
      <c r="BA116" s="191"/>
      <c r="BB116" s="191"/>
      <c r="BC116" s="191"/>
      <c r="BD116" s="191"/>
      <c r="BE116" s="191"/>
      <c r="BF116" s="191"/>
      <c r="BG116" s="191"/>
      <c r="BH116" s="191"/>
      <c r="BI116" s="191"/>
      <c r="BJ116" s="191"/>
      <c r="BK116" s="191"/>
      <c r="BL116" s="191"/>
      <c r="BM116" s="278"/>
      <c r="BN116" s="278"/>
      <c r="BO116" s="278"/>
      <c r="BP116" s="278"/>
      <c r="BQ116" s="191"/>
      <c r="BR116" s="191"/>
      <c r="BS116" s="191"/>
      <c r="BT116" s="191"/>
    </row>
    <row r="117" spans="2:72" ht="20.100000000000001" customHeight="1">
      <c r="B117" s="191"/>
      <c r="C117" s="191"/>
      <c r="D117" s="191"/>
      <c r="E117" s="191"/>
      <c r="F117" s="209"/>
      <c r="G117" s="193"/>
      <c r="H117" s="191"/>
      <c r="I117" s="191"/>
      <c r="J117" s="191"/>
      <c r="K117" s="191"/>
      <c r="L117" s="191"/>
      <c r="M117" s="191"/>
      <c r="N117" s="191"/>
      <c r="O117" s="191"/>
      <c r="P117" s="191"/>
      <c r="Q117" s="191"/>
      <c r="R117" s="191"/>
      <c r="S117" s="191"/>
      <c r="T117" s="191"/>
      <c r="U117" s="191"/>
      <c r="V117" s="191"/>
      <c r="W117" s="191"/>
      <c r="X117" s="191"/>
      <c r="Y117" s="191"/>
      <c r="Z117" s="191"/>
      <c r="AA117" s="191"/>
      <c r="AB117" s="191"/>
      <c r="AC117" s="191"/>
      <c r="AD117" s="191"/>
      <c r="AE117" s="191"/>
      <c r="AF117" s="191"/>
      <c r="AG117" s="191"/>
      <c r="AH117" s="191"/>
      <c r="AI117" s="191"/>
      <c r="AJ117" s="191"/>
      <c r="AK117" s="191"/>
      <c r="AL117" s="191"/>
      <c r="AM117" s="191"/>
      <c r="AN117" s="191"/>
      <c r="AO117" s="191"/>
      <c r="AP117" s="191"/>
      <c r="AQ117" s="191"/>
      <c r="AR117" s="191"/>
      <c r="AS117" s="191"/>
      <c r="AT117" s="191"/>
      <c r="AU117" s="191"/>
      <c r="AV117" s="191"/>
      <c r="AW117" s="191"/>
      <c r="AX117" s="191"/>
      <c r="AY117" s="191"/>
      <c r="AZ117" s="191"/>
      <c r="BA117" s="191"/>
      <c r="BB117" s="191"/>
      <c r="BC117" s="191"/>
      <c r="BD117" s="191"/>
      <c r="BE117" s="191"/>
      <c r="BF117" s="191"/>
      <c r="BG117" s="191"/>
      <c r="BH117" s="191"/>
      <c r="BI117" s="191"/>
      <c r="BJ117" s="191"/>
      <c r="BK117" s="191"/>
      <c r="BL117" s="191"/>
      <c r="BM117" s="191"/>
      <c r="BN117" s="191"/>
      <c r="BO117" s="191"/>
      <c r="BP117" s="191"/>
      <c r="BQ117" s="191"/>
      <c r="BR117" s="191"/>
      <c r="BS117" s="191"/>
      <c r="BT117" s="191"/>
    </row>
    <row r="118" spans="2:72" ht="20.100000000000001" customHeight="1">
      <c r="B118" s="191"/>
      <c r="C118" s="191"/>
      <c r="D118" s="191"/>
      <c r="E118" s="191"/>
      <c r="F118" s="209"/>
      <c r="G118" s="193"/>
      <c r="H118" s="191"/>
      <c r="I118" s="191"/>
      <c r="J118" s="191"/>
      <c r="K118" s="191"/>
      <c r="L118" s="191"/>
      <c r="M118" s="191"/>
      <c r="N118" s="191"/>
      <c r="O118" s="191"/>
      <c r="P118" s="191"/>
      <c r="Q118" s="191"/>
      <c r="R118" s="191"/>
      <c r="S118" s="191"/>
      <c r="T118" s="191"/>
      <c r="U118" s="191"/>
      <c r="V118" s="191"/>
      <c r="W118" s="191"/>
      <c r="X118" s="191"/>
      <c r="Y118" s="191"/>
      <c r="Z118" s="191"/>
      <c r="AA118" s="191"/>
      <c r="AB118" s="191"/>
      <c r="AC118" s="191"/>
      <c r="AD118" s="191"/>
      <c r="AE118" s="191"/>
      <c r="AF118" s="191"/>
      <c r="AG118" s="191"/>
      <c r="AH118" s="191"/>
      <c r="AI118" s="191"/>
      <c r="AJ118" s="191"/>
      <c r="AK118" s="191"/>
      <c r="AL118" s="191"/>
      <c r="AM118" s="191"/>
      <c r="AN118" s="191"/>
      <c r="AO118" s="191"/>
      <c r="AP118" s="191"/>
      <c r="AQ118" s="191"/>
      <c r="AR118" s="191"/>
      <c r="AS118" s="191"/>
      <c r="AT118" s="191"/>
      <c r="AU118" s="191"/>
      <c r="AV118" s="191"/>
      <c r="AW118" s="191"/>
      <c r="AX118" s="191"/>
      <c r="AY118" s="191"/>
      <c r="AZ118" s="191"/>
      <c r="BA118" s="191"/>
      <c r="BB118" s="191"/>
      <c r="BC118" s="191"/>
      <c r="BD118" s="191"/>
      <c r="BE118" s="191"/>
      <c r="BF118" s="191"/>
      <c r="BG118" s="191"/>
      <c r="BH118" s="191"/>
      <c r="BI118" s="191"/>
      <c r="BJ118" s="191"/>
      <c r="BK118" s="191"/>
      <c r="BL118" s="191"/>
      <c r="BM118" s="191"/>
      <c r="BN118" s="191"/>
      <c r="BO118" s="191"/>
      <c r="BP118" s="191"/>
      <c r="BQ118" s="191"/>
      <c r="BR118" s="191"/>
      <c r="BS118" s="191"/>
      <c r="BT118" s="191"/>
    </row>
    <row r="119" spans="2:72" ht="20.100000000000001" customHeight="1">
      <c r="B119" s="191"/>
      <c r="C119" s="191"/>
      <c r="D119" s="191"/>
      <c r="E119" s="191"/>
      <c r="F119" s="209"/>
      <c r="G119" s="193"/>
      <c r="H119" s="191"/>
      <c r="I119" s="191"/>
      <c r="J119" s="191"/>
      <c r="K119" s="191"/>
      <c r="L119" s="191"/>
      <c r="M119" s="191"/>
      <c r="N119" s="191"/>
      <c r="O119" s="191"/>
      <c r="P119" s="191"/>
      <c r="Q119" s="191"/>
      <c r="R119" s="191"/>
      <c r="S119" s="191"/>
      <c r="T119" s="191"/>
      <c r="U119" s="191"/>
      <c r="V119" s="191"/>
      <c r="W119" s="191"/>
      <c r="X119" s="191"/>
      <c r="Y119" s="191"/>
      <c r="Z119" s="191"/>
      <c r="AA119" s="191"/>
      <c r="AB119" s="191"/>
      <c r="AC119" s="191"/>
      <c r="AD119" s="191"/>
      <c r="AE119" s="191"/>
      <c r="AF119" s="191"/>
      <c r="AG119" s="191"/>
      <c r="AH119" s="191"/>
      <c r="AI119" s="191"/>
      <c r="AJ119" s="191"/>
      <c r="AK119" s="191"/>
      <c r="AL119" s="191"/>
      <c r="AM119" s="191"/>
      <c r="AN119" s="191"/>
      <c r="AO119" s="191"/>
      <c r="AP119" s="191"/>
      <c r="AQ119" s="191"/>
      <c r="AR119" s="191"/>
      <c r="AS119" s="191"/>
      <c r="AT119" s="191"/>
      <c r="AU119" s="191"/>
      <c r="AV119" s="191"/>
      <c r="AW119" s="191"/>
      <c r="AX119" s="191"/>
      <c r="AY119" s="191"/>
      <c r="AZ119" s="191"/>
      <c r="BA119" s="191"/>
      <c r="BB119" s="191"/>
      <c r="BC119" s="191"/>
      <c r="BD119" s="191"/>
      <c r="BE119" s="191"/>
      <c r="BF119" s="191"/>
      <c r="BG119" s="191"/>
      <c r="BH119" s="191"/>
      <c r="BI119" s="191"/>
      <c r="BJ119" s="191"/>
      <c r="BK119" s="191"/>
      <c r="BL119" s="191"/>
      <c r="BM119" s="191"/>
      <c r="BN119" s="191"/>
      <c r="BO119" s="191"/>
      <c r="BP119" s="191"/>
      <c r="BQ119" s="191"/>
      <c r="BR119" s="191"/>
      <c r="BS119" s="191"/>
      <c r="BT119" s="191"/>
    </row>
    <row r="120" spans="2:72" ht="20.100000000000001" customHeight="1">
      <c r="B120" s="191"/>
      <c r="C120" s="191"/>
      <c r="D120" s="191"/>
      <c r="E120" s="191"/>
      <c r="F120" s="209"/>
      <c r="G120" s="193"/>
      <c r="H120" s="191"/>
      <c r="I120" s="191"/>
      <c r="J120" s="191"/>
      <c r="K120" s="191"/>
      <c r="L120" s="191"/>
      <c r="M120" s="191"/>
      <c r="N120" s="191"/>
      <c r="O120" s="191"/>
      <c r="P120" s="191"/>
      <c r="Q120" s="191"/>
      <c r="R120" s="191"/>
      <c r="S120" s="191"/>
      <c r="T120" s="191"/>
      <c r="U120" s="191"/>
      <c r="V120" s="191"/>
      <c r="W120" s="191"/>
      <c r="X120" s="191"/>
      <c r="Y120" s="191"/>
      <c r="Z120" s="191"/>
      <c r="AA120" s="191"/>
      <c r="AB120" s="191"/>
      <c r="AC120" s="191"/>
      <c r="AD120" s="191"/>
      <c r="AE120" s="191"/>
      <c r="AF120" s="191"/>
      <c r="AG120" s="191"/>
      <c r="AH120" s="191"/>
      <c r="AI120" s="191"/>
      <c r="AJ120" s="191"/>
      <c r="AK120" s="191"/>
      <c r="AL120" s="191"/>
      <c r="AM120" s="191"/>
      <c r="AN120" s="191"/>
      <c r="AO120" s="191"/>
      <c r="AP120" s="191"/>
      <c r="AQ120" s="191"/>
      <c r="AR120" s="191"/>
      <c r="AS120" s="191"/>
      <c r="AT120" s="191"/>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1"/>
      <c r="BR120" s="191"/>
      <c r="BS120" s="191"/>
      <c r="BT120" s="191"/>
    </row>
    <row r="121" spans="2:72" ht="20.100000000000001" customHeight="1"/>
    <row r="122" spans="2:72" ht="20.100000000000001" customHeight="1"/>
  </sheetData>
  <sheetProtection algorithmName="SHA-512" hashValue="vgdlv9lm+BQSUjtmZWymscfQENdZeb+nBb2lhb8d8bALpG6mBrny7/F2E/ZlCpEbmFLqDsx0qMI03gGI+2GGMg==" saltValue="lBPRZoC4CiBkX3kAm89z6w==" spinCount="100000" sheet="1" formatCells="0"/>
  <mergeCells count="307">
    <mergeCell ref="X97:X99"/>
    <mergeCell ref="S94:S96"/>
    <mergeCell ref="X94:X96"/>
    <mergeCell ref="B97:B99"/>
    <mergeCell ref="C97:C99"/>
    <mergeCell ref="D97:D99"/>
    <mergeCell ref="E97:E99"/>
    <mergeCell ref="F97:J99"/>
    <mergeCell ref="K97:L99"/>
    <mergeCell ref="N97:N99"/>
    <mergeCell ref="S97:S99"/>
    <mergeCell ref="N91:N93"/>
    <mergeCell ref="S91:S93"/>
    <mergeCell ref="X91:X93"/>
    <mergeCell ref="B94:B96"/>
    <mergeCell ref="C94:C96"/>
    <mergeCell ref="D94:D96"/>
    <mergeCell ref="E94:E96"/>
    <mergeCell ref="F94:J96"/>
    <mergeCell ref="K94:L96"/>
    <mergeCell ref="N94:N96"/>
    <mergeCell ref="B91:B93"/>
    <mergeCell ref="C91:C93"/>
    <mergeCell ref="D91:D93"/>
    <mergeCell ref="E91:E93"/>
    <mergeCell ref="F91:J93"/>
    <mergeCell ref="K91:L93"/>
    <mergeCell ref="B88:B90"/>
    <mergeCell ref="C88:C90"/>
    <mergeCell ref="D88:D90"/>
    <mergeCell ref="E88:E90"/>
    <mergeCell ref="F88:J90"/>
    <mergeCell ref="K88:L90"/>
    <mergeCell ref="N88:N90"/>
    <mergeCell ref="S88:S90"/>
    <mergeCell ref="X88:X90"/>
    <mergeCell ref="B85:B87"/>
    <mergeCell ref="C85:C87"/>
    <mergeCell ref="D85:D87"/>
    <mergeCell ref="E85:E87"/>
    <mergeCell ref="F85:J87"/>
    <mergeCell ref="K85:L87"/>
    <mergeCell ref="N85:N87"/>
    <mergeCell ref="S85:S87"/>
    <mergeCell ref="X85:X87"/>
    <mergeCell ref="N79:N81"/>
    <mergeCell ref="S79:S81"/>
    <mergeCell ref="X79:X81"/>
    <mergeCell ref="B82:B84"/>
    <mergeCell ref="C82:C84"/>
    <mergeCell ref="D82:D84"/>
    <mergeCell ref="E82:E84"/>
    <mergeCell ref="F82:J84"/>
    <mergeCell ref="K82:L84"/>
    <mergeCell ref="N82:N84"/>
    <mergeCell ref="B79:B81"/>
    <mergeCell ref="C79:C81"/>
    <mergeCell ref="D79:D81"/>
    <mergeCell ref="E79:E81"/>
    <mergeCell ref="F79:J81"/>
    <mergeCell ref="K79:L81"/>
    <mergeCell ref="S82:S84"/>
    <mergeCell ref="X82:X84"/>
    <mergeCell ref="B76:B78"/>
    <mergeCell ref="C76:C78"/>
    <mergeCell ref="D76:D78"/>
    <mergeCell ref="E76:E78"/>
    <mergeCell ref="F76:J78"/>
    <mergeCell ref="K76:L78"/>
    <mergeCell ref="N76:N78"/>
    <mergeCell ref="S76:S78"/>
    <mergeCell ref="X76:X78"/>
    <mergeCell ref="B73:B75"/>
    <mergeCell ref="C73:C75"/>
    <mergeCell ref="D73:D75"/>
    <mergeCell ref="E73:E75"/>
    <mergeCell ref="F73:J75"/>
    <mergeCell ref="K73:L75"/>
    <mergeCell ref="N73:N75"/>
    <mergeCell ref="S73:S75"/>
    <mergeCell ref="X73:X75"/>
    <mergeCell ref="N67:N69"/>
    <mergeCell ref="S67:S69"/>
    <mergeCell ref="X67:X69"/>
    <mergeCell ref="B70:B72"/>
    <mergeCell ref="C70:C72"/>
    <mergeCell ref="D70:D72"/>
    <mergeCell ref="E70:E72"/>
    <mergeCell ref="F70:J72"/>
    <mergeCell ref="K70:L72"/>
    <mergeCell ref="N70:N72"/>
    <mergeCell ref="B67:B69"/>
    <mergeCell ref="C67:C69"/>
    <mergeCell ref="D67:D69"/>
    <mergeCell ref="E67:E69"/>
    <mergeCell ref="F67:J69"/>
    <mergeCell ref="K67:L69"/>
    <mergeCell ref="S70:S72"/>
    <mergeCell ref="X70:X72"/>
    <mergeCell ref="B64:B66"/>
    <mergeCell ref="C64:C66"/>
    <mergeCell ref="D64:D66"/>
    <mergeCell ref="E64:E66"/>
    <mergeCell ref="F64:J66"/>
    <mergeCell ref="K64:L66"/>
    <mergeCell ref="N64:N66"/>
    <mergeCell ref="S64:S66"/>
    <mergeCell ref="X64:X66"/>
    <mergeCell ref="B61:B63"/>
    <mergeCell ref="C61:C63"/>
    <mergeCell ref="D61:D63"/>
    <mergeCell ref="E61:E63"/>
    <mergeCell ref="F61:J63"/>
    <mergeCell ref="K61:L63"/>
    <mergeCell ref="N61:N63"/>
    <mergeCell ref="S61:S63"/>
    <mergeCell ref="X61:X63"/>
    <mergeCell ref="N55:N57"/>
    <mergeCell ref="S55:S57"/>
    <mergeCell ref="X55:X57"/>
    <mergeCell ref="B58:B60"/>
    <mergeCell ref="C58:C60"/>
    <mergeCell ref="D58:D60"/>
    <mergeCell ref="E58:E60"/>
    <mergeCell ref="F58:J60"/>
    <mergeCell ref="K58:L60"/>
    <mergeCell ref="N58:N60"/>
    <mergeCell ref="B55:B57"/>
    <mergeCell ref="C55:C57"/>
    <mergeCell ref="D55:D57"/>
    <mergeCell ref="E55:E57"/>
    <mergeCell ref="F55:J57"/>
    <mergeCell ref="K55:L57"/>
    <mergeCell ref="S58:S60"/>
    <mergeCell ref="X58:X60"/>
    <mergeCell ref="B52:B54"/>
    <mergeCell ref="C52:C54"/>
    <mergeCell ref="D52:D54"/>
    <mergeCell ref="E52:E54"/>
    <mergeCell ref="F52:J54"/>
    <mergeCell ref="K52:L54"/>
    <mergeCell ref="N52:N54"/>
    <mergeCell ref="S52:S54"/>
    <mergeCell ref="X52:X54"/>
    <mergeCell ref="B49:B51"/>
    <mergeCell ref="C49:C51"/>
    <mergeCell ref="D49:D51"/>
    <mergeCell ref="E49:E51"/>
    <mergeCell ref="F49:J51"/>
    <mergeCell ref="K49:L51"/>
    <mergeCell ref="N49:N51"/>
    <mergeCell ref="S49:S51"/>
    <mergeCell ref="X49:X51"/>
    <mergeCell ref="B46:B48"/>
    <mergeCell ref="C46:C48"/>
    <mergeCell ref="D46:D48"/>
    <mergeCell ref="E46:E48"/>
    <mergeCell ref="F46:J48"/>
    <mergeCell ref="K46:L48"/>
    <mergeCell ref="N46:N48"/>
    <mergeCell ref="S46:S48"/>
    <mergeCell ref="X46:X48"/>
    <mergeCell ref="AK41:AK43"/>
    <mergeCell ref="AL41:AL42"/>
    <mergeCell ref="B43:B45"/>
    <mergeCell ref="C43:C45"/>
    <mergeCell ref="D43:D45"/>
    <mergeCell ref="E43:E45"/>
    <mergeCell ref="F43:J45"/>
    <mergeCell ref="K43:L45"/>
    <mergeCell ref="N43:N45"/>
    <mergeCell ref="S43:S45"/>
    <mergeCell ref="X43:X45"/>
    <mergeCell ref="F37:J39"/>
    <mergeCell ref="K37:L39"/>
    <mergeCell ref="N37:N39"/>
    <mergeCell ref="S37:S39"/>
    <mergeCell ref="X37:X39"/>
    <mergeCell ref="B40:B42"/>
    <mergeCell ref="C40:C42"/>
    <mergeCell ref="D40:D42"/>
    <mergeCell ref="E40:E42"/>
    <mergeCell ref="F40:J42"/>
    <mergeCell ref="K40:L42"/>
    <mergeCell ref="N40:N42"/>
    <mergeCell ref="S40:S42"/>
    <mergeCell ref="X40:X42"/>
    <mergeCell ref="N31:N33"/>
    <mergeCell ref="S31:S33"/>
    <mergeCell ref="X31:X33"/>
    <mergeCell ref="AL32:AM32"/>
    <mergeCell ref="B34:B36"/>
    <mergeCell ref="C34:C36"/>
    <mergeCell ref="D34:D36"/>
    <mergeCell ref="E34:E36"/>
    <mergeCell ref="F34:J36"/>
    <mergeCell ref="K34:L36"/>
    <mergeCell ref="B31:B33"/>
    <mergeCell ref="C31:C33"/>
    <mergeCell ref="D31:D33"/>
    <mergeCell ref="E31:E33"/>
    <mergeCell ref="F31:J33"/>
    <mergeCell ref="K31:L33"/>
    <mergeCell ref="N34:N36"/>
    <mergeCell ref="S34:S36"/>
    <mergeCell ref="X34:X36"/>
    <mergeCell ref="AK36:AK39"/>
    <mergeCell ref="B37:B39"/>
    <mergeCell ref="C37:C39"/>
    <mergeCell ref="D37:D39"/>
    <mergeCell ref="E37:E39"/>
    <mergeCell ref="X25:X27"/>
    <mergeCell ref="B28:B30"/>
    <mergeCell ref="C28:C30"/>
    <mergeCell ref="D28:D30"/>
    <mergeCell ref="E28:E30"/>
    <mergeCell ref="F28:J30"/>
    <mergeCell ref="K28:L30"/>
    <mergeCell ref="N28:N30"/>
    <mergeCell ref="S28:S30"/>
    <mergeCell ref="X28:X30"/>
    <mergeCell ref="K19:L21"/>
    <mergeCell ref="N19:N21"/>
    <mergeCell ref="S19:S21"/>
    <mergeCell ref="X19:X21"/>
    <mergeCell ref="AL20:AL21"/>
    <mergeCell ref="B22:B24"/>
    <mergeCell ref="C22:C24"/>
    <mergeCell ref="D22:D24"/>
    <mergeCell ref="E22:E24"/>
    <mergeCell ref="F22:J24"/>
    <mergeCell ref="K22:L24"/>
    <mergeCell ref="N22:N24"/>
    <mergeCell ref="S22:S24"/>
    <mergeCell ref="X22:X24"/>
    <mergeCell ref="AL22:AL23"/>
    <mergeCell ref="AL24:AL26"/>
    <mergeCell ref="B25:B27"/>
    <mergeCell ref="C25:C27"/>
    <mergeCell ref="D25:D27"/>
    <mergeCell ref="E25:E27"/>
    <mergeCell ref="F25:J27"/>
    <mergeCell ref="K25:L27"/>
    <mergeCell ref="N25:N27"/>
    <mergeCell ref="S25:S27"/>
    <mergeCell ref="AK10:AK35"/>
    <mergeCell ref="B13:B15"/>
    <mergeCell ref="C13:C15"/>
    <mergeCell ref="D13:D15"/>
    <mergeCell ref="E13:E15"/>
    <mergeCell ref="F13:J15"/>
    <mergeCell ref="K13:L15"/>
    <mergeCell ref="N13:N15"/>
    <mergeCell ref="S13:S15"/>
    <mergeCell ref="X13:X15"/>
    <mergeCell ref="B16:B18"/>
    <mergeCell ref="C16:C18"/>
    <mergeCell ref="D16:D18"/>
    <mergeCell ref="E16:E18"/>
    <mergeCell ref="F16:J18"/>
    <mergeCell ref="K16:L18"/>
    <mergeCell ref="N16:N18"/>
    <mergeCell ref="S16:S18"/>
    <mergeCell ref="X16:X18"/>
    <mergeCell ref="B19:B21"/>
    <mergeCell ref="C19:C21"/>
    <mergeCell ref="D19:D21"/>
    <mergeCell ref="E19:E21"/>
    <mergeCell ref="F19:J21"/>
    <mergeCell ref="B10:B12"/>
    <mergeCell ref="C10:C12"/>
    <mergeCell ref="D10:D12"/>
    <mergeCell ref="E10:E12"/>
    <mergeCell ref="F10:J12"/>
    <mergeCell ref="K10:L12"/>
    <mergeCell ref="N10:N12"/>
    <mergeCell ref="S10:S12"/>
    <mergeCell ref="X10:X12"/>
    <mergeCell ref="AC8:AD8"/>
    <mergeCell ref="AE8:AF8"/>
    <mergeCell ref="AG8:AH8"/>
    <mergeCell ref="F9:J9"/>
    <mergeCell ref="K9:L9"/>
    <mergeCell ref="AK9:AM9"/>
    <mergeCell ref="Z7:AA8"/>
    <mergeCell ref="BF7:BG7"/>
    <mergeCell ref="BK7:BL7"/>
    <mergeCell ref="F8:G8"/>
    <mergeCell ref="H8:I8"/>
    <mergeCell ref="J8:K8"/>
    <mergeCell ref="N8:N9"/>
    <mergeCell ref="O8:Q8"/>
    <mergeCell ref="S8:S9"/>
    <mergeCell ref="T8:V8"/>
    <mergeCell ref="AN9:AO9"/>
    <mergeCell ref="AP9:AQ9"/>
    <mergeCell ref="AR9:AS9"/>
    <mergeCell ref="M3:M5"/>
    <mergeCell ref="B4:L4"/>
    <mergeCell ref="Z4:AA5"/>
    <mergeCell ref="B5:L5"/>
    <mergeCell ref="F6:G6"/>
    <mergeCell ref="F7:G7"/>
    <mergeCell ref="H7:I7"/>
    <mergeCell ref="J7:L7"/>
    <mergeCell ref="N7:R7"/>
    <mergeCell ref="S7:W7"/>
  </mergeCells>
  <phoneticPr fontId="9"/>
  <conditionalFormatting sqref="Z10 Z13 Z16 Z19 Z22 Z25 Z28 Z31 Z34 Z37 Z40 Z43 Z46 Z49 Z52 Z55 Z58 Z61 Z64 Z67 Z70 Z73 Z76 Z79 Z82 Z85 Z88 Z91 Z94 Z97">
    <cfRule type="expression" dxfId="294" priority="59">
      <formula>D10&lt;&gt;"低炭素電気へ切替"</formula>
    </cfRule>
  </conditionalFormatting>
  <conditionalFormatting sqref="Z11 Z14 Z17 Z20 Z23 Z26 Z29 Z32 Z35 Z38 Z41 Z44 Z47 Z50 Z53 Z56 Z59 Z62 Z65 Z68 Z71 Z74 Z77 Z80 Z83 Z86 Z89 Z92 Z95 Z98">
    <cfRule type="expression" dxfId="293" priority="58">
      <formula>D10&lt;&gt;"低炭素電気へ切替"</formula>
    </cfRule>
  </conditionalFormatting>
  <conditionalFormatting sqref="Z12 Z15 Z18 Z21 Z24 Z27 Z30 Z33 Z36 Z39 Z42 Z45 Z48 Z51 Z54 Z57 Z60 Z63 Z66 Z69 Z72 Z75 Z78 Z81 Z84 Z87 Z90 Z93 Z96 Z99">
    <cfRule type="expression" dxfId="292" priority="57">
      <formula>D10&lt;&gt;"低炭素電気へ切替"</formula>
    </cfRule>
  </conditionalFormatting>
  <conditionalFormatting sqref="AA10 AA13 AA16 AA19 AA22 AA25 AA28 AA31 AA34 AA37 AA40 AA43 AA46 AA49 AA52 AA55 AA58 AA61 AA64 AA67 AA70 AA73 AA76 AA79 AA82 AA85 AA88 AA91 AA94 AA97">
    <cfRule type="expression" dxfId="291" priority="56">
      <formula>D10&lt;&gt;"低炭素電気へ切替"</formula>
    </cfRule>
  </conditionalFormatting>
  <conditionalFormatting sqref="AA11 AA14 AA17 AA20 AA23 AA26 AA29 AA32 AA35 AA38 AA41 AA44 AA47 AA50 AA53 AA56 AA59 AA62 AA65 AA68 AA71 AA74 AA77 AA80 AA83 AA86 AA89 AA92 AA95 AA98">
    <cfRule type="expression" dxfId="290" priority="55">
      <formula>D10&lt;&gt;"低炭素電気へ切替"</formula>
    </cfRule>
  </conditionalFormatting>
  <conditionalFormatting sqref="AA12 AA15 AA18 AA21 AA24 AA27 AA30 AA33 AA36 AA39 AA42 AA45 AA48 AA51 AA54 AA57 AA60 AA63 AA66 AA69 AA72 AA75 AA78 AA81 AA84 AA87 AA90 AA93 AA96 AA99">
    <cfRule type="expression" dxfId="289" priority="54">
      <formula>D10&lt;&gt;"低炭素電気へ切替"</formula>
    </cfRule>
  </conditionalFormatting>
  <conditionalFormatting sqref="N10:N13 N16 N19 N22 N25 N28 N31 N34 N37 N40 N43 N46 N49 N52 N55 N58 N61 N64 N67 N70 N73 N76 N79 N82 N85 N88 N91 N94 N97">
    <cfRule type="expression" dxfId="288" priority="28">
      <formula>AND(C10="",D10="",E10="",F10="")</formula>
    </cfRule>
  </conditionalFormatting>
  <conditionalFormatting sqref="O10 O13 O16 O19 O22 O25 O28 O31 O34 O37 O40 O43 O46 O49 O52 O55 O58 O61 O64 O67 O70 O73 O76 O79 O82 O85 O88 O91 O94 O97">
    <cfRule type="expression" dxfId="287" priority="27">
      <formula>AND(C10="",D10="",E10="",F10="")</formula>
    </cfRule>
  </conditionalFormatting>
  <conditionalFormatting sqref="P10 P13 P16 P19 P22 P25 P28 P31 P34 P37 P40 P43 P46 P49 P52 P55 P58 P61 P64 P67 P70 P73 P76 P79 P82 P85 P88 P91 P94 P97">
    <cfRule type="expression" dxfId="286" priority="26">
      <formula>AND(C10="",D10="",E10="",F10="")</formula>
    </cfRule>
  </conditionalFormatting>
  <conditionalFormatting sqref="Q10 Q13 Q16 Q19 Q22 Q25 Q28 Q31 Q34 Q37 Q40 Q43 Q46 Q49 Q52 Q55 Q58 Q61 Q64 Q67 Q70 Q73 Q76 Q79 Q82 Q85 Q88 Q91 Q94 Q97">
    <cfRule type="expression" dxfId="285" priority="25">
      <formula>AND(C10="",D10="",E10="",F10="")</formula>
    </cfRule>
  </conditionalFormatting>
  <conditionalFormatting sqref="S10:S13 S16 S19 S22 S25 S28 S31 S34 S37 S40 S43 S46 S49 S52 S55 S58 S61 S64 S67 S70 S73 S76 S79 S82 S85 S88 S91 S94 S97">
    <cfRule type="expression" dxfId="284" priority="24">
      <formula>AND(C10="",D10="",E10="",F10="")</formula>
    </cfRule>
  </conditionalFormatting>
  <conditionalFormatting sqref="T10 T13 T16 T19 T22 T25 T28 T31 T34 T37 T40 T43 T46 T49 T52 T55 T58 T61 T64 T67 T70 T73 T76 T79 T82 T85 T88 T91 T94 T97">
    <cfRule type="expression" dxfId="283" priority="23">
      <formula>AND(C10="",D10="",E10="",F10="")</formula>
    </cfRule>
  </conditionalFormatting>
  <conditionalFormatting sqref="U10 U13 U16 U19 U22 U25 U28 U31 U34 U37 U40 U43 U46 U49 U52 U55 U58 U61 U64 U67 U70 U73 U76 U79 U82 U85 U88 U91 U94 U97">
    <cfRule type="expression" dxfId="282" priority="22">
      <formula>AND(C10="",D10="",E10="",F10="")</formula>
    </cfRule>
  </conditionalFormatting>
  <conditionalFormatting sqref="R10 R13 R16 R19 R22 R25 R28 R31 R34 R37 R40 R43 R46 R49 R52 R55 R58 R61 R64 R67 R70 R73 R76 R79 R82 R85 R88 R91 R94 R97">
    <cfRule type="expression" dxfId="281" priority="21">
      <formula>AND(C10="",D10="",E10="",F10="")</formula>
    </cfRule>
  </conditionalFormatting>
  <conditionalFormatting sqref="V10 V13 V16 V19 V22 V25 V28 V31 V34 V37 V40 V43 V46 V49 V52 V55 V58 V61 V64 V67 V70 V73 V76 V79 V82 V85 V88 V91 V94 V97">
    <cfRule type="expression" dxfId="280" priority="20">
      <formula>AND(C10="",D10="",E10="",F10="")</formula>
    </cfRule>
  </conditionalFormatting>
  <conditionalFormatting sqref="W10 W13 W16 W19 W22 W25 W28 W31 W34 W37 W40 W43 W46 W49 W52 W55 W58 W61 W64 W67 W70 W73 W76 W79 W82 W85 W88 W91 W94 W97">
    <cfRule type="expression" dxfId="279" priority="19">
      <formula>AND(C10="",D10="",E10="",F10="")</formula>
    </cfRule>
  </conditionalFormatting>
  <conditionalFormatting sqref="X10:X13 X16 X19 X22 X25 X28 X31 X34 X37 X40 X43 X46 X49 X52 X55 X58 X61 X64 X67 X70 X73 X76 X79 X82 X85 X88 X91 X94 X97">
    <cfRule type="expression" dxfId="278" priority="18">
      <formula>AND(C10="",D10="",E10="",F10="")</formula>
    </cfRule>
  </conditionalFormatting>
  <conditionalFormatting sqref="O11 O14 O17 O20 O23 O26 O29 O32 O35 O38 O41 O44 O47 O50 O53 O56 O59 O62 O65 O68 O71 O74 O77 O80 O83 O86 O89 O92 O95 O98">
    <cfRule type="expression" dxfId="277" priority="17">
      <formula>AND(C10="",D10="",E10="",F10="")</formula>
    </cfRule>
  </conditionalFormatting>
  <conditionalFormatting sqref="P11 P14 P17 P20 P23 P26 P29 P32 P35 P38 P41 P44 P47 P50 P53 P56 P59 P62 P65 P68 P71 P74 P77 P80 P83 P86 P89 P92 P95 P98">
    <cfRule type="expression" dxfId="276" priority="16">
      <formula>AND(C10="",D10="",E10="",F10="")</formula>
    </cfRule>
  </conditionalFormatting>
  <conditionalFormatting sqref="Q11 Q14 Q17 Q20 Q23 Q26 Q29 Q32 Q35 Q38 Q41 Q44 Q47 Q50 Q53 Q56 Q59 Q62 Q65 Q68 Q71 Q74 Q77 Q80 Q83 Q86 Q89 Q92 Q95 Q98">
    <cfRule type="expression" dxfId="275" priority="15">
      <formula>AND(C10="",D10="",E10="",F10="")</formula>
    </cfRule>
  </conditionalFormatting>
  <conditionalFormatting sqref="T11 T14 T17 T20 T23 T26 T29 T32 T35 T38 T41 T44 T47 T50 T53 T56 T59 T62 T65 T68 T71 T74 T77 T80 T83 T86 T89 T92 T95 T98">
    <cfRule type="expression" dxfId="274" priority="14">
      <formula>AND(C10="",D10="",E10="",F10="")</formula>
    </cfRule>
  </conditionalFormatting>
  <conditionalFormatting sqref="R14 R17 R20 R23 R26 R29 R32 R35 R38 R41 R44 R47 R50 R53 R56 R59 R62 R65 R68 R71 R74 R77 R80 R83 R86 R89 R92 R95 R98 R11">
    <cfRule type="expression" dxfId="273" priority="13">
      <formula>AND(C10="",D10="",E10="",F10="")</formula>
    </cfRule>
  </conditionalFormatting>
  <conditionalFormatting sqref="U11 U14 U17 U20 U23 U26 U29 U32 U35 U38 U41 U44 U47 U50 U53 U56 U59 U62 U65 U68 U71 U74 U77 U80 U83 U86 U89 U92 U95 U98">
    <cfRule type="expression" dxfId="272" priority="12">
      <formula>AND(C10="",D10="",E10="",F10="")</formula>
    </cfRule>
  </conditionalFormatting>
  <conditionalFormatting sqref="V11 V14 V17 V20 V23 V26 V29 V32 V35 V38 V41 V44 V47 V50 V53 V56 V59 V62 V65 V68 V71 V74 V77 V80 V83 V86 V89 V92 V95 V98">
    <cfRule type="expression" dxfId="271" priority="11">
      <formula>AND(C10="",D10="",E10="",F10="")</formula>
    </cfRule>
  </conditionalFormatting>
  <conditionalFormatting sqref="W11 W14 W17 W20 W23 W26 W29 W32 W35 W38 W41 W44 W47 W50 W53 W56 W59 W62 W65 W68 W71 W74 W77 W80 W83 W86 W89 W92 W95 W98">
    <cfRule type="expression" dxfId="270" priority="10">
      <formula>AND(C10="",D10="",E10="",F10="")</formula>
    </cfRule>
  </conditionalFormatting>
  <conditionalFormatting sqref="O12 O15 O18 O21 O24 O27 O30 O33 O36 O39 O42 O45 O48 O51 O54 O57 O60 O63 O66 O69 O72 O75 O78 O81 O84 O87 O90 O93 O96 O99">
    <cfRule type="expression" dxfId="269" priority="9">
      <formula>AND(C10="",D10="",E10="",F10="")</formula>
    </cfRule>
  </conditionalFormatting>
  <conditionalFormatting sqref="P12 P15 P18 P21 P24 P27 P30 P33 P36 P39 P42 P45 P48 P51 P54 P57 P60 P63 P66 P69 P72 P75 P78 P81 P84 P87 P90 P93 P96 P99">
    <cfRule type="expression" dxfId="268" priority="8">
      <formula>AND(C10="",D10="",E10="",F10="")</formula>
    </cfRule>
  </conditionalFormatting>
  <conditionalFormatting sqref="Q12 Q15 Q18 Q21 Q24 Q27 Q30 Q33 Q36 Q39 Q42 Q45 Q48 Q51 Q54 Q57 Q60 Q63 Q66 Q69 Q72 Q75 Q78 Q81 Q84 Q87 Q90 Q93 Q96 Q99">
    <cfRule type="expression" dxfId="267" priority="7">
      <formula>AND(C10="",D10="",E10="",F10="")</formula>
    </cfRule>
  </conditionalFormatting>
  <conditionalFormatting sqref="R12 R15 R18 R21 R24 R27 R30 R33 R36 R39 R42 R45 R48 R51 R54 R57 R60 R63 R66 R69 R72 R75 R78 R81 R84 R87 R90 R93 R96 R99">
    <cfRule type="expression" dxfId="266" priority="6">
      <formula>AND(C10="",D10="",E10="",F10="")</formula>
    </cfRule>
  </conditionalFormatting>
  <conditionalFormatting sqref="T12 T15 T18 T21 T24 T27 T30 T33 T36 T39 T42 T45 T48 T51 T54 T57 T60 T63 T66 T69 T72 T75 T78 T81 T84 T87 T90 T93 T96 T99">
    <cfRule type="expression" dxfId="265" priority="5">
      <formula>AND(C10="",D10="",E10="",F10="")</formula>
    </cfRule>
  </conditionalFormatting>
  <conditionalFormatting sqref="U12 U15 U18 U21 U24 U27 U30 U33 U36 U39 U42 U45 U48 U51 U54 U57 U60 U63 U66 U69 U72 U75 U78 U81 U84 U87 U90 U93 U96 U99">
    <cfRule type="expression" dxfId="264" priority="4">
      <formula>AND(C10="",D10="",E10="",F10="")</formula>
    </cfRule>
  </conditionalFormatting>
  <conditionalFormatting sqref="V12 V15 V18 V21 V24 V27 V30 V33 V36 V39 V42 V45 V48 V51 V54 V57 V60 V63 V66 V69 V72 V75 V78 V81 V84 V87 V90 V93 V96 V99">
    <cfRule type="expression" dxfId="263" priority="3">
      <formula>AND(C10="",D10="",E10="",F10="")</formula>
    </cfRule>
  </conditionalFormatting>
  <conditionalFormatting sqref="W12 W15 W18 W21 W24 W27 W30 W33 W36 W39 W42 W45 W48 W51 W54 W57 W60 W63 W66 W69 W72 W75 W78 W81 W84 W87 W90 W93 W96 W99">
    <cfRule type="expression" dxfId="262" priority="2">
      <formula>AND(C10="",D10="",E10="",F10="")</formula>
    </cfRule>
  </conditionalFormatting>
  <dataValidations count="10">
    <dataValidation type="decimal" operator="greaterThanOrEqual" allowBlank="1" showInputMessage="1" showErrorMessage="1" sqref="M143 M146 M149 I110:I118 H100:H109 L114:L118 AN33:AN35 L110:L112 F100:F109 AP33:AP35 P10:P99 U10:U99">
      <formula1>0</formula1>
    </dataValidation>
    <dataValidation type="list" allowBlank="1" showInputMessage="1" showErrorMessage="1" sqref="J110:K118 G100:G109">
      <formula1>#REF!</formula1>
    </dataValidation>
    <dataValidation type="list" allowBlank="1" showInputMessage="1" showErrorMessage="1" sqref="I100:I109">
      <formula1>INDIRECT("単位" &amp; #REF!)</formula1>
    </dataValidation>
    <dataValidation type="list" allowBlank="1" showInputMessage="1" showErrorMessage="1" sqref="G110:G116">
      <formula1>$Q$22:$Q$27</formula1>
    </dataValidation>
    <dataValidation type="list" allowBlank="1" showInputMessage="1" showErrorMessage="1" sqref="Q10:Q99">
      <formula1>INDIRECT("単位" &amp; $AC10)</formula1>
    </dataValidation>
    <dataValidation type="list" allowBlank="1" showInputMessage="1" showErrorMessage="1" sqref="V10:V99">
      <formula1>INDIRECT("単位" &amp; $AD10)</formula1>
    </dataValidation>
    <dataValidation operator="greaterThanOrEqual" allowBlank="1" showInputMessage="1" showErrorMessage="1" sqref="H8:I8"/>
    <dataValidation type="list" allowBlank="1" showInputMessage="1" showErrorMessage="1" sqref="E10:E99">
      <formula1>$BS$8:$BS$19</formula1>
    </dataValidation>
    <dataValidation type="list" allowBlank="1" showInputMessage="1" showErrorMessage="1" sqref="D10:D99">
      <formula1>$BR$8:$BR$13</formula1>
    </dataValidation>
    <dataValidation type="list" allowBlank="1" showInputMessage="1" showErrorMessage="1" sqref="T10:T99 O10:O99">
      <formula1>$BH$10:$BH$42</formula1>
    </dataValidation>
  </dataValidation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1" id="{56788DEC-FBC8-46EB-A6D1-F6D317B24123}">
            <xm:f>はじめに!$B$35&lt;&gt;"報告書"</xm:f>
            <x14:dxf>
              <fill>
                <patternFill>
                  <bgColor theme="0" tint="-0.14996795556505021"/>
                </patternFill>
              </fill>
            </x14:dxf>
          </x14:cfRule>
          <xm:sqref>C10:J99</xm:sqref>
        </x14:conditionalFormatting>
      </x14:conditionalFormatting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Z106"/>
  <sheetViews>
    <sheetView showGridLines="0" workbookViewId="0">
      <selection activeCell="J9" sqref="J9:O9"/>
    </sheetView>
  </sheetViews>
  <sheetFormatPr defaultColWidth="9" defaultRowHeight="12"/>
  <cols>
    <col min="1" max="1" width="4.625" style="6" customWidth="1"/>
    <col min="2" max="4" width="5" style="6" customWidth="1"/>
    <col min="5" max="5" width="8" style="6" customWidth="1"/>
    <col min="6" max="6" width="5.5" style="6" customWidth="1"/>
    <col min="7" max="7" width="8.875" style="6" customWidth="1"/>
    <col min="8" max="8" width="2.875" style="6" customWidth="1"/>
    <col min="9" max="9" width="5.125" style="6" customWidth="1"/>
    <col min="10" max="13" width="5.5" style="6" customWidth="1"/>
    <col min="14" max="15" width="5.875" style="6" customWidth="1"/>
    <col min="16" max="16" width="8" style="6" customWidth="1"/>
    <col min="17" max="17" width="2.125" style="6" customWidth="1"/>
    <col min="18" max="18" width="9" style="6" hidden="1" customWidth="1"/>
    <col min="19" max="19" width="11.5" style="6" hidden="1" customWidth="1"/>
    <col min="20" max="26" width="11.5" style="6" customWidth="1"/>
    <col min="27" max="16384" width="9" style="6"/>
  </cols>
  <sheetData>
    <row r="1" spans="1:26" s="3" customFormat="1" ht="13.5">
      <c r="A1" s="1" t="s">
        <v>175</v>
      </c>
      <c r="B1" s="2"/>
      <c r="C1" s="2"/>
      <c r="D1" s="2"/>
      <c r="E1" s="2"/>
      <c r="F1" s="2"/>
      <c r="G1" s="2"/>
      <c r="H1" s="2"/>
      <c r="I1" s="2"/>
      <c r="J1" s="2"/>
      <c r="K1" s="2"/>
      <c r="L1" s="2"/>
      <c r="M1" s="2"/>
      <c r="N1" s="2"/>
      <c r="O1" s="2"/>
      <c r="R1" s="165"/>
      <c r="S1" s="165"/>
      <c r="T1" s="165"/>
      <c r="U1" s="165"/>
      <c r="V1" s="165"/>
      <c r="W1" s="165"/>
      <c r="X1" s="165"/>
      <c r="Y1" s="165"/>
      <c r="Z1" s="165"/>
    </row>
    <row r="2" spans="1:26" s="3" customFormat="1" ht="13.5">
      <c r="A2" s="2" t="s">
        <v>119</v>
      </c>
      <c r="B2" s="4"/>
      <c r="C2" s="4"/>
      <c r="D2" s="4"/>
      <c r="E2" s="4"/>
      <c r="F2" s="4"/>
      <c r="G2" s="4"/>
      <c r="H2" s="4"/>
      <c r="I2" s="4"/>
      <c r="J2" s="4"/>
      <c r="K2" s="4"/>
      <c r="L2" s="4"/>
      <c r="M2" s="4"/>
      <c r="N2" s="4"/>
      <c r="O2" s="2"/>
      <c r="R2" s="165"/>
      <c r="S2" s="165"/>
      <c r="T2" s="165"/>
      <c r="U2" s="165"/>
      <c r="V2" s="165"/>
      <c r="W2" s="165"/>
      <c r="X2" s="165"/>
      <c r="Y2" s="165"/>
      <c r="Z2" s="165"/>
    </row>
    <row r="3" spans="1:26" s="3" customFormat="1" ht="11.25" customHeight="1">
      <c r="R3" s="165"/>
      <c r="S3" s="165"/>
      <c r="T3" s="165"/>
      <c r="U3" s="165"/>
      <c r="V3" s="165"/>
      <c r="W3" s="165"/>
      <c r="X3" s="165"/>
      <c r="Y3" s="165"/>
      <c r="Z3" s="165"/>
    </row>
    <row r="4" spans="1:26" s="51" customFormat="1" ht="15.95" customHeight="1">
      <c r="A4" s="51" t="s">
        <v>403</v>
      </c>
      <c r="B4" s="50"/>
      <c r="C4" s="50"/>
      <c r="D4" s="50"/>
      <c r="E4" s="50"/>
      <c r="F4" s="50"/>
      <c r="G4" s="50"/>
      <c r="H4" s="50"/>
      <c r="I4" s="50"/>
      <c r="J4" s="50"/>
      <c r="K4" s="50"/>
      <c r="L4" s="50"/>
      <c r="M4" s="50"/>
      <c r="N4" s="50"/>
      <c r="O4" s="50"/>
      <c r="P4" s="50"/>
      <c r="R4" s="372"/>
      <c r="S4" s="372"/>
      <c r="T4" s="372"/>
      <c r="U4" s="372"/>
      <c r="V4" s="372"/>
      <c r="W4" s="372"/>
      <c r="X4" s="372"/>
      <c r="Y4" s="372"/>
      <c r="Z4" s="372"/>
    </row>
    <row r="5" spans="1:26" ht="15.75" customHeight="1">
      <c r="A5" s="2775" t="s">
        <v>524</v>
      </c>
      <c r="B5" s="2776"/>
      <c r="C5" s="2776"/>
      <c r="D5" s="2776"/>
      <c r="E5" s="2776"/>
      <c r="F5" s="2776"/>
      <c r="G5" s="2776"/>
      <c r="H5" s="2776"/>
      <c r="I5" s="2776"/>
      <c r="J5" s="2776"/>
      <c r="K5" s="2776"/>
      <c r="L5" s="2776"/>
      <c r="M5" s="2776"/>
      <c r="N5" s="2776"/>
      <c r="O5" s="2776"/>
      <c r="P5" s="2777"/>
      <c r="Q5" s="9"/>
      <c r="R5" s="344"/>
      <c r="S5" s="344"/>
      <c r="T5" s="344"/>
      <c r="U5" s="344"/>
      <c r="V5" s="344"/>
      <c r="W5" s="174"/>
      <c r="X5" s="174"/>
      <c r="Y5" s="174"/>
      <c r="Z5" s="174"/>
    </row>
    <row r="6" spans="1:26" ht="20.25" customHeight="1">
      <c r="A6" s="334"/>
      <c r="B6" s="133" t="s">
        <v>442</v>
      </c>
      <c r="C6" s="134"/>
      <c r="D6" s="134"/>
      <c r="E6" s="134"/>
      <c r="F6" s="134"/>
      <c r="G6" s="134"/>
      <c r="H6" s="134"/>
      <c r="I6" s="134"/>
      <c r="J6" s="134"/>
      <c r="K6" s="134"/>
      <c r="L6" s="134"/>
      <c r="M6" s="134"/>
      <c r="N6" s="134"/>
      <c r="O6" s="134"/>
      <c r="P6" s="135"/>
      <c r="Q6" s="9"/>
      <c r="R6" s="373" t="b">
        <v>0</v>
      </c>
      <c r="S6" s="344"/>
      <c r="T6" s="344"/>
      <c r="U6" s="344"/>
      <c r="V6" s="344"/>
      <c r="W6" s="174"/>
      <c r="X6" s="174"/>
      <c r="Y6" s="174"/>
      <c r="Z6" s="174"/>
    </row>
    <row r="7" spans="1:26" ht="20.25" customHeight="1">
      <c r="A7" s="334"/>
      <c r="B7" s="133" t="s">
        <v>450</v>
      </c>
      <c r="C7" s="134"/>
      <c r="D7" s="134"/>
      <c r="E7" s="134"/>
      <c r="F7" s="134"/>
      <c r="G7" s="134"/>
      <c r="H7" s="134"/>
      <c r="I7" s="134"/>
      <c r="J7" s="134"/>
      <c r="K7" s="134"/>
      <c r="L7" s="134"/>
      <c r="M7" s="134"/>
      <c r="N7" s="134"/>
      <c r="O7" s="134"/>
      <c r="P7" s="135"/>
      <c r="Q7" s="9"/>
      <c r="R7" s="373" t="b">
        <v>0</v>
      </c>
      <c r="S7" s="344"/>
      <c r="T7" s="344"/>
      <c r="U7" s="344"/>
      <c r="V7" s="344"/>
      <c r="W7" s="174"/>
      <c r="X7" s="174"/>
      <c r="Y7" s="174"/>
      <c r="Z7" s="174"/>
    </row>
    <row r="8" spans="1:26" ht="20.25" customHeight="1">
      <c r="A8" s="334"/>
      <c r="B8" s="133" t="s">
        <v>443</v>
      </c>
      <c r="C8" s="134"/>
      <c r="D8" s="134"/>
      <c r="E8" s="134"/>
      <c r="F8" s="134"/>
      <c r="G8" s="134"/>
      <c r="H8" s="134"/>
      <c r="I8" s="134"/>
      <c r="J8" s="134"/>
      <c r="K8" s="134"/>
      <c r="L8" s="134"/>
      <c r="M8" s="134"/>
      <c r="N8" s="134"/>
      <c r="O8" s="134"/>
      <c r="P8" s="135"/>
      <c r="Q8" s="9"/>
      <c r="R8" s="373" t="b">
        <v>0</v>
      </c>
      <c r="S8" s="344"/>
      <c r="T8" s="344"/>
      <c r="U8" s="344"/>
      <c r="V8" s="344"/>
      <c r="W8" s="174"/>
      <c r="X8" s="174"/>
      <c r="Y8" s="174"/>
      <c r="Z8" s="174"/>
    </row>
    <row r="9" spans="1:26" ht="20.25" customHeight="1">
      <c r="A9" s="334"/>
      <c r="B9" s="133" t="s">
        <v>444</v>
      </c>
      <c r="C9" s="134"/>
      <c r="D9" s="134"/>
      <c r="E9" s="134"/>
      <c r="F9" s="134"/>
      <c r="G9" s="134"/>
      <c r="H9" s="134"/>
      <c r="I9" s="134"/>
      <c r="J9" s="134"/>
      <c r="K9" s="134"/>
      <c r="L9" s="134"/>
      <c r="M9" s="134"/>
      <c r="N9" s="134"/>
      <c r="O9" s="134"/>
      <c r="P9" s="135"/>
      <c r="Q9" s="9"/>
      <c r="R9" s="373" t="b">
        <v>0</v>
      </c>
      <c r="S9" s="344"/>
      <c r="T9" s="344"/>
      <c r="U9" s="344"/>
      <c r="V9" s="344"/>
      <c r="W9" s="174"/>
      <c r="X9" s="174"/>
      <c r="Y9" s="174"/>
      <c r="Z9" s="174"/>
    </row>
    <row r="10" spans="1:26" ht="20.25" customHeight="1">
      <c r="A10" s="334"/>
      <c r="B10" s="133" t="s">
        <v>445</v>
      </c>
      <c r="C10" s="134"/>
      <c r="D10" s="134"/>
      <c r="E10" s="134"/>
      <c r="F10" s="134"/>
      <c r="G10" s="134"/>
      <c r="H10" s="134"/>
      <c r="I10" s="134"/>
      <c r="J10" s="134"/>
      <c r="K10" s="134"/>
      <c r="L10" s="134"/>
      <c r="M10" s="134"/>
      <c r="N10" s="134"/>
      <c r="O10" s="134"/>
      <c r="P10" s="135"/>
      <c r="Q10" s="9"/>
      <c r="R10" s="373" t="b">
        <v>0</v>
      </c>
      <c r="S10" s="344"/>
      <c r="T10" s="344"/>
      <c r="U10" s="344"/>
      <c r="V10" s="344"/>
      <c r="W10" s="174"/>
      <c r="X10" s="174"/>
      <c r="Y10" s="174"/>
      <c r="Z10" s="174"/>
    </row>
    <row r="11" spans="1:26" ht="20.25" customHeight="1">
      <c r="A11" s="334"/>
      <c r="B11" s="133" t="s">
        <v>446</v>
      </c>
      <c r="C11" s="134"/>
      <c r="D11" s="134"/>
      <c r="E11" s="134"/>
      <c r="F11" s="134"/>
      <c r="G11" s="134"/>
      <c r="H11" s="134"/>
      <c r="I11" s="134"/>
      <c r="J11" s="134"/>
      <c r="K11" s="134"/>
      <c r="L11" s="134"/>
      <c r="M11" s="134"/>
      <c r="N11" s="134"/>
      <c r="O11" s="134"/>
      <c r="P11" s="135"/>
      <c r="Q11" s="9"/>
      <c r="R11" s="373" t="b">
        <v>0</v>
      </c>
      <c r="S11" s="344"/>
      <c r="T11" s="344"/>
      <c r="U11" s="344"/>
      <c r="V11" s="344"/>
      <c r="W11" s="174"/>
      <c r="X11" s="174"/>
      <c r="Y11" s="174"/>
      <c r="Z11" s="174"/>
    </row>
    <row r="12" spans="1:26" ht="20.25" customHeight="1">
      <c r="A12" s="334"/>
      <c r="B12" s="133" t="s">
        <v>447</v>
      </c>
      <c r="C12" s="134"/>
      <c r="D12" s="134"/>
      <c r="E12" s="134"/>
      <c r="F12" s="134"/>
      <c r="G12" s="134"/>
      <c r="H12" s="134"/>
      <c r="I12" s="134"/>
      <c r="J12" s="134"/>
      <c r="K12" s="134"/>
      <c r="L12" s="134"/>
      <c r="M12" s="134"/>
      <c r="N12" s="134"/>
      <c r="O12" s="134"/>
      <c r="P12" s="135"/>
      <c r="Q12" s="9"/>
      <c r="R12" s="373" t="b">
        <v>0</v>
      </c>
      <c r="S12" s="344"/>
      <c r="T12" s="344"/>
      <c r="U12" s="344"/>
      <c r="V12" s="344"/>
      <c r="W12" s="174"/>
      <c r="X12" s="174"/>
      <c r="Y12" s="174"/>
      <c r="Z12" s="174"/>
    </row>
    <row r="13" spans="1:26" ht="20.25" customHeight="1">
      <c r="A13" s="334"/>
      <c r="B13" s="133" t="s">
        <v>449</v>
      </c>
      <c r="C13" s="134"/>
      <c r="D13" s="134"/>
      <c r="E13" s="134"/>
      <c r="F13" s="134"/>
      <c r="G13" s="134"/>
      <c r="H13" s="134"/>
      <c r="I13" s="134"/>
      <c r="J13" s="134"/>
      <c r="K13" s="134"/>
      <c r="L13" s="134"/>
      <c r="M13" s="134"/>
      <c r="N13" s="134"/>
      <c r="O13" s="134"/>
      <c r="P13" s="135"/>
      <c r="Q13" s="9"/>
      <c r="R13" s="373" t="b">
        <v>0</v>
      </c>
      <c r="S13" s="344"/>
      <c r="T13" s="344"/>
      <c r="U13" s="344"/>
      <c r="V13" s="344"/>
      <c r="W13" s="174"/>
      <c r="X13" s="174"/>
      <c r="Y13" s="174"/>
      <c r="Z13" s="174"/>
    </row>
    <row r="14" spans="1:26" ht="30.75" customHeight="1">
      <c r="A14" s="2778"/>
      <c r="B14" s="2779"/>
      <c r="C14" s="2779"/>
      <c r="D14" s="2779"/>
      <c r="E14" s="2779"/>
      <c r="F14" s="2779"/>
      <c r="G14" s="2779"/>
      <c r="H14" s="2779"/>
      <c r="I14" s="2779"/>
      <c r="J14" s="2779"/>
      <c r="K14" s="2779"/>
      <c r="L14" s="2779"/>
      <c r="M14" s="2779"/>
      <c r="N14" s="2779"/>
      <c r="O14" s="2779"/>
      <c r="P14" s="2780"/>
      <c r="Q14" s="9"/>
      <c r="R14" s="373"/>
      <c r="S14" s="344"/>
      <c r="T14" s="344"/>
      <c r="U14" s="344"/>
      <c r="V14" s="344"/>
      <c r="W14" s="174"/>
      <c r="X14" s="174"/>
      <c r="Y14" s="174"/>
      <c r="Z14" s="174"/>
    </row>
    <row r="15" spans="1:26" ht="49.9" customHeight="1">
      <c r="A15" s="2781"/>
      <c r="B15" s="2782"/>
      <c r="C15" s="2782"/>
      <c r="D15" s="2782"/>
      <c r="E15" s="2782"/>
      <c r="F15" s="2782"/>
      <c r="G15" s="2782"/>
      <c r="H15" s="2782"/>
      <c r="I15" s="2782"/>
      <c r="J15" s="2782"/>
      <c r="K15" s="2782"/>
      <c r="L15" s="2782"/>
      <c r="M15" s="2782"/>
      <c r="N15" s="2782"/>
      <c r="O15" s="2782"/>
      <c r="P15" s="2783"/>
      <c r="R15" s="374"/>
      <c r="S15" s="174"/>
      <c r="T15" s="174"/>
      <c r="U15" s="174"/>
      <c r="V15" s="174"/>
      <c r="W15" s="174"/>
      <c r="X15" s="174"/>
      <c r="Y15" s="174"/>
      <c r="Z15" s="174"/>
    </row>
    <row r="16" spans="1:26" ht="49.9" customHeight="1">
      <c r="P16" s="90"/>
      <c r="R16" s="374"/>
      <c r="S16" s="174"/>
      <c r="T16" s="174"/>
      <c r="U16" s="174"/>
      <c r="V16" s="174"/>
      <c r="W16" s="174"/>
      <c r="X16" s="174"/>
      <c r="Y16" s="174"/>
      <c r="Z16" s="174"/>
    </row>
    <row r="17" spans="1:26" s="51" customFormat="1" ht="15.95" customHeight="1">
      <c r="A17" s="51" t="s">
        <v>404</v>
      </c>
      <c r="B17" s="50"/>
      <c r="C17" s="50"/>
      <c r="D17" s="50"/>
      <c r="E17" s="50"/>
      <c r="F17" s="50"/>
      <c r="G17" s="50"/>
      <c r="H17" s="50"/>
      <c r="I17" s="50"/>
      <c r="J17" s="50"/>
      <c r="K17" s="50"/>
      <c r="L17" s="50"/>
      <c r="M17" s="50"/>
      <c r="N17" s="50"/>
      <c r="O17" s="50"/>
      <c r="P17" s="50"/>
      <c r="R17" s="375"/>
      <c r="S17" s="372"/>
      <c r="T17" s="372"/>
      <c r="U17" s="372"/>
      <c r="V17" s="372"/>
      <c r="W17" s="372"/>
      <c r="X17" s="372"/>
      <c r="Y17" s="372"/>
      <c r="Z17" s="372"/>
    </row>
    <row r="18" spans="1:26" ht="117.75" customHeight="1">
      <c r="A18" s="2784"/>
      <c r="B18" s="2785"/>
      <c r="C18" s="2785"/>
      <c r="D18" s="2785"/>
      <c r="E18" s="2785"/>
      <c r="F18" s="2785"/>
      <c r="G18" s="2785"/>
      <c r="H18" s="2785"/>
      <c r="I18" s="2785"/>
      <c r="J18" s="2785"/>
      <c r="K18" s="2785"/>
      <c r="L18" s="2785"/>
      <c r="M18" s="2785"/>
      <c r="N18" s="2785"/>
      <c r="O18" s="2785"/>
      <c r="P18" s="2786"/>
      <c r="Q18" s="9"/>
      <c r="R18" s="373"/>
      <c r="S18" s="344"/>
      <c r="T18" s="344"/>
      <c r="U18" s="344"/>
      <c r="V18" s="344"/>
      <c r="W18" s="174"/>
      <c r="X18" s="174"/>
      <c r="Y18" s="174"/>
      <c r="Z18" s="174"/>
    </row>
    <row r="19" spans="1:26" ht="117.75" customHeight="1">
      <c r="A19" s="2781"/>
      <c r="B19" s="2782"/>
      <c r="C19" s="2782"/>
      <c r="D19" s="2782"/>
      <c r="E19" s="2782"/>
      <c r="F19" s="2782"/>
      <c r="G19" s="2782"/>
      <c r="H19" s="2782"/>
      <c r="I19" s="2782"/>
      <c r="J19" s="2782"/>
      <c r="K19" s="2782"/>
      <c r="L19" s="2782"/>
      <c r="M19" s="2782"/>
      <c r="N19" s="2782"/>
      <c r="O19" s="2782"/>
      <c r="P19" s="2783"/>
      <c r="R19" s="376"/>
      <c r="S19" s="174"/>
      <c r="T19" s="174"/>
      <c r="U19" s="174"/>
      <c r="V19" s="174"/>
      <c r="W19" s="174"/>
      <c r="X19" s="174"/>
      <c r="Y19" s="174"/>
      <c r="Z19" s="174"/>
    </row>
    <row r="20" spans="1:26" ht="9.9499999999999993" customHeight="1">
      <c r="A20" s="94"/>
      <c r="B20" s="94"/>
      <c r="C20" s="94"/>
      <c r="D20" s="94"/>
      <c r="E20" s="94"/>
      <c r="F20" s="94"/>
      <c r="G20" s="94"/>
      <c r="H20" s="94"/>
      <c r="I20" s="94"/>
      <c r="J20" s="94"/>
      <c r="K20" s="94"/>
      <c r="L20" s="94"/>
      <c r="M20" s="94"/>
      <c r="N20" s="94"/>
      <c r="O20" s="94"/>
      <c r="P20" s="94"/>
      <c r="R20" s="376"/>
      <c r="S20" s="174"/>
      <c r="T20" s="174"/>
      <c r="U20" s="174"/>
      <c r="V20" s="174"/>
      <c r="W20" s="174"/>
      <c r="X20" s="174"/>
      <c r="Y20" s="174"/>
      <c r="Z20" s="174"/>
    </row>
    <row r="21" spans="1:26" ht="36" customHeight="1">
      <c r="A21" s="180"/>
      <c r="B21" s="180"/>
      <c r="C21" s="180"/>
      <c r="D21" s="180"/>
      <c r="E21" s="180"/>
      <c r="F21" s="180"/>
      <c r="G21" s="180"/>
      <c r="H21" s="180"/>
      <c r="I21" s="180"/>
      <c r="J21" s="180"/>
      <c r="K21" s="180"/>
      <c r="L21" s="180"/>
      <c r="M21" s="180"/>
      <c r="N21" s="180"/>
      <c r="O21" s="180"/>
      <c r="P21" s="180"/>
      <c r="Q21" s="174"/>
      <c r="R21" s="376"/>
      <c r="S21" s="174"/>
      <c r="T21" s="174"/>
      <c r="U21" s="174"/>
      <c r="V21" s="174"/>
      <c r="W21" s="174"/>
      <c r="X21" s="174"/>
      <c r="Y21" s="174"/>
      <c r="Z21" s="174"/>
    </row>
    <row r="22" spans="1:26" ht="21" customHeight="1">
      <c r="A22" s="174"/>
      <c r="B22" s="174"/>
      <c r="C22" s="174"/>
      <c r="D22" s="174"/>
      <c r="E22" s="174"/>
      <c r="F22" s="174"/>
      <c r="G22" s="174"/>
      <c r="H22" s="174"/>
      <c r="I22" s="174"/>
      <c r="J22" s="174"/>
      <c r="K22" s="174"/>
      <c r="L22" s="174"/>
      <c r="M22" s="174"/>
      <c r="N22" s="174"/>
      <c r="O22" s="174"/>
      <c r="P22" s="173"/>
      <c r="Q22" s="174"/>
      <c r="R22" s="376"/>
      <c r="S22" s="174"/>
      <c r="T22" s="174"/>
      <c r="U22" s="174"/>
      <c r="V22" s="174"/>
      <c r="W22" s="174"/>
      <c r="X22" s="174"/>
      <c r="Y22" s="174"/>
      <c r="Z22" s="174"/>
    </row>
    <row r="23" spans="1:26" ht="20.100000000000001" customHeight="1">
      <c r="A23" s="174"/>
      <c r="B23" s="174"/>
      <c r="C23" s="174"/>
      <c r="D23" s="174"/>
      <c r="E23" s="174"/>
      <c r="F23" s="174"/>
      <c r="G23" s="174"/>
      <c r="H23" s="174"/>
      <c r="I23" s="174"/>
      <c r="J23" s="174"/>
      <c r="K23" s="174"/>
      <c r="L23" s="174"/>
      <c r="M23" s="174"/>
      <c r="N23" s="174"/>
      <c r="O23" s="174"/>
      <c r="P23" s="187"/>
      <c r="Q23" s="174"/>
      <c r="R23" s="376"/>
      <c r="S23" s="174"/>
      <c r="T23" s="174"/>
      <c r="U23" s="174"/>
      <c r="V23" s="174"/>
      <c r="W23" s="174"/>
      <c r="X23" s="174"/>
      <c r="Y23" s="174"/>
      <c r="Z23" s="174"/>
    </row>
    <row r="24" spans="1:26" ht="20.100000000000001" customHeight="1">
      <c r="A24" s="174"/>
      <c r="B24" s="174"/>
      <c r="C24" s="174"/>
      <c r="D24" s="174"/>
      <c r="E24" s="174"/>
      <c r="F24" s="174"/>
      <c r="G24" s="174"/>
      <c r="H24" s="174"/>
      <c r="I24" s="174"/>
      <c r="J24" s="174"/>
      <c r="K24" s="174"/>
      <c r="L24" s="174"/>
      <c r="M24" s="174"/>
      <c r="N24" s="174"/>
      <c r="O24" s="174"/>
      <c r="P24" s="174"/>
      <c r="Q24" s="174"/>
      <c r="R24" s="376"/>
      <c r="S24" s="174"/>
      <c r="T24" s="174"/>
      <c r="U24" s="174"/>
      <c r="V24" s="174"/>
      <c r="W24" s="174"/>
      <c r="X24" s="174"/>
      <c r="Y24" s="174"/>
      <c r="Z24" s="174"/>
    </row>
    <row r="25" spans="1:26" ht="20.100000000000001" customHeight="1">
      <c r="A25" s="174"/>
      <c r="B25" s="174"/>
      <c r="C25" s="174"/>
      <c r="D25" s="174"/>
      <c r="E25" s="174"/>
      <c r="F25" s="174"/>
      <c r="G25" s="174"/>
      <c r="H25" s="174"/>
      <c r="I25" s="174"/>
      <c r="J25" s="174"/>
      <c r="K25" s="174"/>
      <c r="L25" s="174"/>
      <c r="M25" s="174"/>
      <c r="N25" s="174"/>
      <c r="O25" s="174"/>
      <c r="P25" s="174"/>
      <c r="Q25" s="174"/>
      <c r="R25" s="376"/>
      <c r="S25" s="174"/>
      <c r="T25" s="174"/>
      <c r="U25" s="174"/>
      <c r="V25" s="174"/>
      <c r="W25" s="174"/>
      <c r="X25" s="174"/>
      <c r="Y25" s="174"/>
      <c r="Z25" s="174"/>
    </row>
    <row r="26" spans="1:26" ht="20.100000000000001" customHeight="1">
      <c r="A26" s="174"/>
      <c r="B26" s="174"/>
      <c r="C26" s="174"/>
      <c r="D26" s="174"/>
      <c r="E26" s="174"/>
      <c r="F26" s="174"/>
      <c r="G26" s="174"/>
      <c r="H26" s="174"/>
      <c r="I26" s="174"/>
      <c r="J26" s="174"/>
      <c r="K26" s="174"/>
      <c r="L26" s="174"/>
      <c r="M26" s="174"/>
      <c r="N26" s="174"/>
      <c r="O26" s="174"/>
      <c r="P26" s="174"/>
      <c r="Q26" s="174"/>
      <c r="R26" s="376"/>
      <c r="S26" s="174"/>
      <c r="T26" s="174"/>
      <c r="U26" s="174"/>
      <c r="V26" s="174"/>
      <c r="W26" s="174"/>
      <c r="X26" s="174"/>
      <c r="Y26" s="174"/>
      <c r="Z26" s="174"/>
    </row>
    <row r="27" spans="1:26" ht="20.100000000000001" customHeight="1">
      <c r="A27" s="174"/>
      <c r="B27" s="174"/>
      <c r="C27" s="174"/>
      <c r="D27" s="174"/>
      <c r="E27" s="174"/>
      <c r="F27" s="174"/>
      <c r="G27" s="174"/>
      <c r="H27" s="174"/>
      <c r="I27" s="174"/>
      <c r="J27" s="174"/>
      <c r="K27" s="174"/>
      <c r="L27" s="174"/>
      <c r="M27" s="174"/>
      <c r="N27" s="174"/>
      <c r="O27" s="174"/>
      <c r="P27" s="174"/>
      <c r="Q27" s="174"/>
      <c r="R27" s="376"/>
      <c r="S27" s="174"/>
      <c r="T27" s="174"/>
      <c r="U27" s="174"/>
      <c r="V27" s="174"/>
      <c r="W27" s="174"/>
      <c r="X27" s="174"/>
      <c r="Y27" s="174"/>
      <c r="Z27" s="174"/>
    </row>
    <row r="28" spans="1:26" ht="20.100000000000001" customHeight="1">
      <c r="A28" s="174"/>
      <c r="B28" s="174"/>
      <c r="C28" s="174"/>
      <c r="D28" s="174"/>
      <c r="E28" s="174"/>
      <c r="F28" s="174"/>
      <c r="G28" s="174"/>
      <c r="H28" s="174"/>
      <c r="I28" s="174"/>
      <c r="J28" s="174"/>
      <c r="K28" s="174"/>
      <c r="L28" s="174"/>
      <c r="M28" s="174"/>
      <c r="N28" s="174"/>
      <c r="O28" s="174"/>
      <c r="P28" s="174"/>
      <c r="Q28" s="174"/>
      <c r="R28" s="376"/>
      <c r="S28" s="174"/>
      <c r="T28" s="174"/>
      <c r="U28" s="174"/>
      <c r="V28" s="174"/>
      <c r="W28" s="174"/>
      <c r="X28" s="174"/>
      <c r="Y28" s="174"/>
      <c r="Z28" s="174"/>
    </row>
    <row r="29" spans="1:26" ht="20.100000000000001" customHeight="1">
      <c r="A29" s="174"/>
      <c r="B29" s="174"/>
      <c r="C29" s="174"/>
      <c r="D29" s="174"/>
      <c r="E29" s="174"/>
      <c r="F29" s="174"/>
      <c r="G29" s="174"/>
      <c r="H29" s="174"/>
      <c r="I29" s="174"/>
      <c r="J29" s="174"/>
      <c r="K29" s="174"/>
      <c r="L29" s="174"/>
      <c r="M29" s="174"/>
      <c r="N29" s="174"/>
      <c r="O29" s="174"/>
      <c r="P29" s="174"/>
      <c r="Q29" s="174"/>
      <c r="R29" s="376"/>
      <c r="S29" s="174"/>
      <c r="T29" s="174"/>
      <c r="U29" s="174"/>
      <c r="V29" s="174"/>
      <c r="W29" s="174"/>
      <c r="X29" s="174"/>
      <c r="Y29" s="174"/>
      <c r="Z29" s="174"/>
    </row>
    <row r="30" spans="1:26" ht="20.100000000000001" customHeight="1">
      <c r="A30" s="174"/>
      <c r="B30" s="174"/>
      <c r="C30" s="174"/>
      <c r="D30" s="174"/>
      <c r="E30" s="174"/>
      <c r="F30" s="174"/>
      <c r="G30" s="174"/>
      <c r="H30" s="174"/>
      <c r="I30" s="174"/>
      <c r="J30" s="174"/>
      <c r="K30" s="174"/>
      <c r="L30" s="174"/>
      <c r="M30" s="174"/>
      <c r="N30" s="174"/>
      <c r="O30" s="174"/>
      <c r="P30" s="174"/>
      <c r="Q30" s="174"/>
      <c r="R30" s="376"/>
      <c r="S30" s="174"/>
      <c r="T30" s="174"/>
      <c r="U30" s="174"/>
      <c r="V30" s="174"/>
      <c r="W30" s="174"/>
      <c r="X30" s="174"/>
      <c r="Y30" s="174"/>
      <c r="Z30" s="174"/>
    </row>
    <row r="31" spans="1:26" ht="20.100000000000001" customHeight="1">
      <c r="A31" s="174"/>
      <c r="B31" s="174"/>
      <c r="C31" s="174"/>
      <c r="D31" s="174"/>
      <c r="E31" s="174"/>
      <c r="F31" s="174"/>
      <c r="G31" s="174"/>
      <c r="H31" s="174"/>
      <c r="I31" s="174"/>
      <c r="J31" s="174"/>
      <c r="K31" s="174"/>
      <c r="L31" s="174"/>
      <c r="M31" s="174"/>
      <c r="N31" s="174"/>
      <c r="O31" s="174"/>
      <c r="P31" s="174"/>
      <c r="Q31" s="174"/>
      <c r="R31" s="376"/>
      <c r="S31" s="174"/>
      <c r="T31" s="174"/>
      <c r="U31" s="174"/>
      <c r="V31" s="174"/>
      <c r="W31" s="174"/>
      <c r="X31" s="174"/>
      <c r="Y31" s="174"/>
      <c r="Z31" s="174"/>
    </row>
    <row r="32" spans="1:26" ht="20.100000000000001" customHeight="1">
      <c r="A32" s="174"/>
      <c r="B32" s="174"/>
      <c r="C32" s="174"/>
      <c r="D32" s="174"/>
      <c r="E32" s="174"/>
      <c r="F32" s="174"/>
      <c r="G32" s="174"/>
      <c r="H32" s="174"/>
      <c r="I32" s="174"/>
      <c r="J32" s="174"/>
      <c r="K32" s="174"/>
      <c r="L32" s="174"/>
      <c r="M32" s="174"/>
      <c r="N32" s="174"/>
      <c r="O32" s="174"/>
      <c r="P32" s="174"/>
      <c r="Q32" s="174"/>
      <c r="R32" s="376"/>
      <c r="S32" s="174"/>
      <c r="T32" s="174"/>
      <c r="U32" s="174"/>
      <c r="V32" s="174"/>
      <c r="W32" s="174"/>
      <c r="X32" s="174"/>
      <c r="Y32" s="174"/>
      <c r="Z32" s="174"/>
    </row>
    <row r="33" spans="1:26" ht="20.100000000000001" customHeight="1">
      <c r="A33" s="174"/>
      <c r="B33" s="174"/>
      <c r="C33" s="174"/>
      <c r="D33" s="174"/>
      <c r="E33" s="174"/>
      <c r="F33" s="174"/>
      <c r="G33" s="174"/>
      <c r="H33" s="174"/>
      <c r="I33" s="174"/>
      <c r="J33" s="174"/>
      <c r="K33" s="174"/>
      <c r="L33" s="174"/>
      <c r="M33" s="174"/>
      <c r="N33" s="174"/>
      <c r="O33" s="174"/>
      <c r="P33" s="187"/>
      <c r="Q33" s="174"/>
      <c r="R33" s="376"/>
      <c r="S33" s="174"/>
      <c r="T33" s="174"/>
      <c r="U33" s="174"/>
      <c r="V33" s="174"/>
      <c r="W33" s="174"/>
      <c r="X33" s="174"/>
      <c r="Y33" s="174"/>
      <c r="Z33" s="174"/>
    </row>
    <row r="34" spans="1:26">
      <c r="A34" s="174"/>
      <c r="B34" s="174"/>
      <c r="C34" s="174"/>
      <c r="D34" s="174"/>
      <c r="E34" s="174"/>
      <c r="F34" s="174"/>
      <c r="G34" s="174"/>
      <c r="H34" s="174"/>
      <c r="I34" s="174"/>
      <c r="J34" s="174"/>
      <c r="K34" s="174"/>
      <c r="L34" s="174"/>
      <c r="M34" s="174"/>
      <c r="N34" s="174"/>
      <c r="O34" s="174"/>
      <c r="P34" s="174"/>
      <c r="Q34" s="174"/>
      <c r="R34" s="376"/>
      <c r="S34" s="174"/>
      <c r="T34" s="174"/>
      <c r="U34" s="174"/>
      <c r="V34" s="174"/>
      <c r="W34" s="174"/>
      <c r="X34" s="174"/>
      <c r="Y34" s="174"/>
      <c r="Z34" s="174"/>
    </row>
    <row r="35" spans="1:26">
      <c r="A35" s="174"/>
      <c r="B35" s="174"/>
      <c r="C35" s="174"/>
      <c r="D35" s="174"/>
      <c r="E35" s="174"/>
      <c r="F35" s="174"/>
      <c r="G35" s="174"/>
      <c r="H35" s="174"/>
      <c r="I35" s="174"/>
      <c r="J35" s="174"/>
      <c r="K35" s="174"/>
      <c r="L35" s="174"/>
      <c r="M35" s="174"/>
      <c r="N35" s="174"/>
      <c r="O35" s="174"/>
      <c r="P35" s="174"/>
      <c r="Q35" s="174"/>
      <c r="R35" s="376"/>
      <c r="S35" s="174"/>
      <c r="T35" s="174"/>
      <c r="U35" s="174"/>
      <c r="V35" s="174"/>
      <c r="W35" s="174"/>
      <c r="X35" s="174"/>
      <c r="Y35" s="174"/>
      <c r="Z35" s="174"/>
    </row>
    <row r="36" spans="1:26">
      <c r="A36" s="174"/>
      <c r="B36" s="174"/>
      <c r="C36" s="174"/>
      <c r="D36" s="174"/>
      <c r="E36" s="174"/>
      <c r="F36" s="174"/>
      <c r="G36" s="174"/>
      <c r="H36" s="174"/>
      <c r="I36" s="174"/>
      <c r="J36" s="174"/>
      <c r="K36" s="174"/>
      <c r="L36" s="174"/>
      <c r="M36" s="174"/>
      <c r="N36" s="174"/>
      <c r="O36" s="174"/>
      <c r="P36" s="174"/>
      <c r="Q36" s="174"/>
      <c r="R36" s="376"/>
      <c r="S36" s="174"/>
      <c r="T36" s="174"/>
      <c r="U36" s="174"/>
      <c r="V36" s="174"/>
      <c r="W36" s="174"/>
      <c r="X36" s="174"/>
      <c r="Y36" s="174"/>
      <c r="Z36" s="174"/>
    </row>
    <row r="37" spans="1:26">
      <c r="A37" s="174"/>
      <c r="B37" s="174"/>
      <c r="C37" s="174"/>
      <c r="D37" s="174"/>
      <c r="E37" s="174"/>
      <c r="F37" s="174"/>
      <c r="G37" s="174"/>
      <c r="H37" s="174"/>
      <c r="I37" s="174"/>
      <c r="J37" s="174"/>
      <c r="K37" s="174"/>
      <c r="L37" s="174"/>
      <c r="M37" s="174"/>
      <c r="N37" s="174"/>
      <c r="O37" s="174"/>
      <c r="P37" s="174"/>
      <c r="Q37" s="174"/>
      <c r="R37" s="376"/>
      <c r="S37" s="174"/>
      <c r="T37" s="174"/>
      <c r="U37" s="174"/>
      <c r="V37" s="174"/>
      <c r="W37" s="174"/>
      <c r="X37" s="174"/>
      <c r="Y37" s="174"/>
      <c r="Z37" s="174"/>
    </row>
    <row r="38" spans="1:26">
      <c r="A38" s="174"/>
      <c r="B38" s="174"/>
      <c r="C38" s="174"/>
      <c r="D38" s="174"/>
      <c r="E38" s="174"/>
      <c r="F38" s="174"/>
      <c r="G38" s="174"/>
      <c r="H38" s="174"/>
      <c r="I38" s="174"/>
      <c r="J38" s="174"/>
      <c r="K38" s="174"/>
      <c r="L38" s="174"/>
      <c r="M38" s="174"/>
      <c r="N38" s="174"/>
      <c r="O38" s="174"/>
      <c r="P38" s="174"/>
      <c r="Q38" s="174"/>
      <c r="R38" s="376"/>
      <c r="S38" s="174"/>
      <c r="T38" s="174"/>
      <c r="U38" s="174"/>
      <c r="V38" s="174"/>
      <c r="W38" s="174"/>
      <c r="X38" s="174"/>
      <c r="Y38" s="174"/>
      <c r="Z38" s="174"/>
    </row>
    <row r="39" spans="1:26">
      <c r="A39" s="174"/>
      <c r="B39" s="174"/>
      <c r="C39" s="174"/>
      <c r="D39" s="174"/>
      <c r="E39" s="174"/>
      <c r="F39" s="174"/>
      <c r="G39" s="174"/>
      <c r="H39" s="174"/>
      <c r="I39" s="174"/>
      <c r="J39" s="174"/>
      <c r="K39" s="174"/>
      <c r="L39" s="174"/>
      <c r="M39" s="174"/>
      <c r="N39" s="174"/>
      <c r="O39" s="174"/>
      <c r="P39" s="174"/>
      <c r="Q39" s="174"/>
      <c r="R39" s="376"/>
      <c r="S39" s="174"/>
      <c r="T39" s="174"/>
      <c r="U39" s="174"/>
      <c r="V39" s="174"/>
      <c r="W39" s="174"/>
      <c r="X39" s="174"/>
      <c r="Y39" s="174"/>
      <c r="Z39" s="174"/>
    </row>
    <row r="40" spans="1:26">
      <c r="A40" s="174"/>
      <c r="B40" s="174"/>
      <c r="C40" s="174"/>
      <c r="D40" s="174"/>
      <c r="E40" s="174"/>
      <c r="F40" s="174"/>
      <c r="G40" s="174"/>
      <c r="H40" s="174"/>
      <c r="I40" s="174"/>
      <c r="J40" s="174"/>
      <c r="K40" s="174"/>
      <c r="L40" s="174"/>
      <c r="M40" s="174"/>
      <c r="N40" s="174"/>
      <c r="O40" s="174"/>
      <c r="P40" s="174"/>
      <c r="Q40" s="174"/>
      <c r="R40" s="376"/>
      <c r="S40" s="174"/>
      <c r="T40" s="174"/>
      <c r="U40" s="174"/>
      <c r="V40" s="174"/>
      <c r="W40" s="174"/>
      <c r="X40" s="174"/>
      <c r="Y40" s="174"/>
      <c r="Z40" s="174"/>
    </row>
    <row r="41" spans="1:26">
      <c r="A41" s="174"/>
      <c r="B41" s="174"/>
      <c r="C41" s="174"/>
      <c r="D41" s="174"/>
      <c r="E41" s="174"/>
      <c r="F41" s="174"/>
      <c r="G41" s="174"/>
      <c r="H41" s="174"/>
      <c r="I41" s="174"/>
      <c r="J41" s="174"/>
      <c r="K41" s="174"/>
      <c r="L41" s="174"/>
      <c r="M41" s="174"/>
      <c r="N41" s="174"/>
      <c r="O41" s="174"/>
      <c r="P41" s="174"/>
      <c r="Q41" s="174"/>
      <c r="R41" s="376"/>
      <c r="S41" s="174"/>
      <c r="T41" s="174"/>
      <c r="U41" s="174"/>
      <c r="V41" s="174"/>
      <c r="W41" s="174"/>
      <c r="X41" s="174"/>
      <c r="Y41" s="174"/>
      <c r="Z41" s="174"/>
    </row>
    <row r="42" spans="1:26">
      <c r="A42" s="174"/>
      <c r="B42" s="174"/>
      <c r="C42" s="174"/>
      <c r="D42" s="174"/>
      <c r="E42" s="174"/>
      <c r="F42" s="174"/>
      <c r="G42" s="174"/>
      <c r="H42" s="174"/>
      <c r="I42" s="174"/>
      <c r="J42" s="174"/>
      <c r="K42" s="174"/>
      <c r="L42" s="174"/>
      <c r="M42" s="174"/>
      <c r="N42" s="174"/>
      <c r="O42" s="174"/>
      <c r="P42" s="174"/>
      <c r="Q42" s="174"/>
      <c r="R42" s="376"/>
      <c r="S42" s="174"/>
      <c r="T42" s="174"/>
      <c r="U42" s="174"/>
      <c r="V42" s="174"/>
      <c r="W42" s="174"/>
      <c r="X42" s="174"/>
      <c r="Y42" s="174"/>
      <c r="Z42" s="174"/>
    </row>
    <row r="43" spans="1:26">
      <c r="A43" s="174"/>
      <c r="B43" s="174"/>
      <c r="C43" s="174"/>
      <c r="D43" s="174"/>
      <c r="E43" s="174"/>
      <c r="F43" s="174"/>
      <c r="G43" s="174"/>
      <c r="H43" s="174"/>
      <c r="I43" s="174"/>
      <c r="J43" s="174"/>
      <c r="K43" s="174"/>
      <c r="L43" s="174"/>
      <c r="M43" s="174"/>
      <c r="N43" s="174"/>
      <c r="O43" s="174"/>
      <c r="P43" s="174"/>
      <c r="Q43" s="174"/>
      <c r="R43" s="376"/>
      <c r="S43" s="174"/>
      <c r="T43" s="174"/>
      <c r="U43" s="174"/>
      <c r="V43" s="174"/>
      <c r="W43" s="174"/>
      <c r="X43" s="174"/>
      <c r="Y43" s="174"/>
      <c r="Z43" s="174"/>
    </row>
    <row r="44" spans="1:26">
      <c r="A44" s="174"/>
      <c r="B44" s="174"/>
      <c r="C44" s="174"/>
      <c r="D44" s="174"/>
      <c r="E44" s="174"/>
      <c r="F44" s="174"/>
      <c r="G44" s="174"/>
      <c r="H44" s="174"/>
      <c r="I44" s="174"/>
      <c r="J44" s="174"/>
      <c r="K44" s="174"/>
      <c r="L44" s="174"/>
      <c r="M44" s="174"/>
      <c r="N44" s="174"/>
      <c r="O44" s="174"/>
      <c r="P44" s="174"/>
      <c r="Q44" s="174"/>
      <c r="R44" s="376"/>
      <c r="S44" s="174"/>
      <c r="T44" s="174"/>
      <c r="U44" s="174"/>
      <c r="V44" s="174"/>
      <c r="W44" s="174"/>
      <c r="X44" s="174"/>
      <c r="Y44" s="174"/>
      <c r="Z44" s="174"/>
    </row>
    <row r="45" spans="1:26">
      <c r="A45" s="174"/>
      <c r="B45" s="174"/>
      <c r="C45" s="174"/>
      <c r="D45" s="174"/>
      <c r="E45" s="174"/>
      <c r="F45" s="174"/>
      <c r="G45" s="174"/>
      <c r="H45" s="174"/>
      <c r="I45" s="174"/>
      <c r="J45" s="174"/>
      <c r="K45" s="174"/>
      <c r="L45" s="174"/>
      <c r="M45" s="174"/>
      <c r="N45" s="174"/>
      <c r="O45" s="174"/>
      <c r="P45" s="174"/>
      <c r="Q45" s="174"/>
      <c r="R45" s="376"/>
      <c r="S45" s="174"/>
      <c r="T45" s="174"/>
      <c r="U45" s="174"/>
      <c r="V45" s="174"/>
      <c r="W45" s="174"/>
      <c r="X45" s="174"/>
      <c r="Y45" s="174"/>
      <c r="Z45" s="174"/>
    </row>
    <row r="46" spans="1:26">
      <c r="A46" s="174"/>
      <c r="B46" s="174"/>
      <c r="C46" s="174"/>
      <c r="D46" s="174"/>
      <c r="E46" s="174"/>
      <c r="F46" s="174"/>
      <c r="G46" s="174"/>
      <c r="H46" s="174"/>
      <c r="I46" s="174"/>
      <c r="J46" s="174"/>
      <c r="K46" s="174"/>
      <c r="L46" s="174"/>
      <c r="M46" s="174"/>
      <c r="N46" s="174"/>
      <c r="O46" s="174"/>
      <c r="P46" s="174"/>
      <c r="Q46" s="174"/>
      <c r="R46" s="376"/>
      <c r="S46" s="174"/>
      <c r="T46" s="174"/>
      <c r="U46" s="174"/>
      <c r="V46" s="174"/>
      <c r="W46" s="174"/>
      <c r="X46" s="174"/>
      <c r="Y46" s="174"/>
      <c r="Z46" s="174"/>
    </row>
    <row r="47" spans="1:26">
      <c r="A47" s="174"/>
      <c r="B47" s="174"/>
      <c r="C47" s="174"/>
      <c r="D47" s="174"/>
      <c r="E47" s="174"/>
      <c r="F47" s="174"/>
      <c r="G47" s="174"/>
      <c r="H47" s="174"/>
      <c r="I47" s="174"/>
      <c r="J47" s="174"/>
      <c r="K47" s="174"/>
      <c r="L47" s="174"/>
      <c r="M47" s="174"/>
      <c r="N47" s="174"/>
      <c r="O47" s="174"/>
      <c r="P47" s="174"/>
      <c r="Q47" s="174"/>
      <c r="R47" s="376"/>
      <c r="S47" s="174"/>
      <c r="T47" s="174"/>
      <c r="U47" s="174"/>
      <c r="V47" s="174"/>
      <c r="W47" s="174"/>
      <c r="X47" s="174"/>
      <c r="Y47" s="174"/>
      <c r="Z47" s="174"/>
    </row>
    <row r="48" spans="1:26">
      <c r="R48" s="8"/>
    </row>
    <row r="49" spans="18:18">
      <c r="R49" s="8"/>
    </row>
    <row r="50" spans="18:18">
      <c r="R50" s="8"/>
    </row>
    <row r="51" spans="18:18">
      <c r="R51" s="8"/>
    </row>
    <row r="52" spans="18:18">
      <c r="R52" s="8"/>
    </row>
    <row r="53" spans="18:18">
      <c r="R53" s="8"/>
    </row>
    <row r="54" spans="18:18">
      <c r="R54" s="8"/>
    </row>
    <row r="55" spans="18:18">
      <c r="R55" s="8"/>
    </row>
    <row r="56" spans="18:18">
      <c r="R56" s="8"/>
    </row>
    <row r="57" spans="18:18">
      <c r="R57" s="8"/>
    </row>
    <row r="58" spans="18:18">
      <c r="R58" s="8"/>
    </row>
    <row r="59" spans="18:18">
      <c r="R59" s="8"/>
    </row>
    <row r="60" spans="18:18">
      <c r="R60" s="8"/>
    </row>
    <row r="61" spans="18:18">
      <c r="R61" s="8"/>
    </row>
    <row r="62" spans="18:18">
      <c r="R62" s="8"/>
    </row>
    <row r="63" spans="18:18">
      <c r="R63" s="8"/>
    </row>
    <row r="64" spans="18:18">
      <c r="R64" s="8"/>
    </row>
    <row r="65" spans="18:18">
      <c r="R65" s="8"/>
    </row>
    <row r="66" spans="18:18">
      <c r="R66" s="8"/>
    </row>
    <row r="67" spans="18:18">
      <c r="R67" s="8"/>
    </row>
    <row r="68" spans="18:18">
      <c r="R68" s="8"/>
    </row>
    <row r="69" spans="18:18">
      <c r="R69" s="8"/>
    </row>
    <row r="70" spans="18:18">
      <c r="R70" s="8"/>
    </row>
    <row r="71" spans="18:18">
      <c r="R71" s="8"/>
    </row>
    <row r="72" spans="18:18">
      <c r="R72" s="8"/>
    </row>
    <row r="73" spans="18:18">
      <c r="R73" s="8"/>
    </row>
    <row r="74" spans="18:18">
      <c r="R74" s="8"/>
    </row>
    <row r="75" spans="18:18">
      <c r="R75" s="8"/>
    </row>
    <row r="76" spans="18:18">
      <c r="R76" s="8"/>
    </row>
    <row r="77" spans="18:18">
      <c r="R77" s="8"/>
    </row>
    <row r="78" spans="18:18">
      <c r="R78" s="8"/>
    </row>
    <row r="79" spans="18:18">
      <c r="R79" s="8"/>
    </row>
    <row r="80" spans="18:18">
      <c r="R80" s="8"/>
    </row>
    <row r="81" spans="18:18">
      <c r="R81" s="8"/>
    </row>
    <row r="82" spans="18:18">
      <c r="R82" s="8"/>
    </row>
    <row r="83" spans="18:18">
      <c r="R83" s="8"/>
    </row>
    <row r="84" spans="18:18">
      <c r="R84" s="8"/>
    </row>
    <row r="85" spans="18:18">
      <c r="R85" s="8"/>
    </row>
    <row r="86" spans="18:18">
      <c r="R86" s="8"/>
    </row>
    <row r="87" spans="18:18">
      <c r="R87" s="8"/>
    </row>
    <row r="88" spans="18:18">
      <c r="R88" s="8"/>
    </row>
    <row r="89" spans="18:18">
      <c r="R89" s="8"/>
    </row>
    <row r="90" spans="18:18">
      <c r="R90" s="8"/>
    </row>
    <row r="91" spans="18:18">
      <c r="R91" s="8"/>
    </row>
    <row r="92" spans="18:18">
      <c r="R92" s="8"/>
    </row>
    <row r="93" spans="18:18">
      <c r="R93" s="8"/>
    </row>
    <row r="94" spans="18:18">
      <c r="R94" s="8"/>
    </row>
    <row r="95" spans="18:18">
      <c r="R95" s="8"/>
    </row>
    <row r="96" spans="18:18">
      <c r="R96" s="8"/>
    </row>
    <row r="97" spans="18:18">
      <c r="R97" s="8"/>
    </row>
    <row r="98" spans="18:18">
      <c r="R98" s="8"/>
    </row>
    <row r="99" spans="18:18">
      <c r="R99" s="8"/>
    </row>
    <row r="100" spans="18:18">
      <c r="R100" s="8"/>
    </row>
    <row r="101" spans="18:18">
      <c r="R101" s="8"/>
    </row>
    <row r="102" spans="18:18">
      <c r="R102" s="8"/>
    </row>
    <row r="103" spans="18:18">
      <c r="R103" s="8"/>
    </row>
    <row r="104" spans="18:18">
      <c r="R104" s="8"/>
    </row>
    <row r="105" spans="18:18">
      <c r="R105" s="8"/>
    </row>
    <row r="106" spans="18:18">
      <c r="R106" s="8"/>
    </row>
  </sheetData>
  <sheetProtection algorithmName="SHA-512" hashValue="jXjw+CLQOhhIvfR0CvLUtJxsxOWARg12n8xntvT65n3ZqAzndV9vPclMNU/dFFXuLieDCgqGKzgmWmqO5MM3xw==" saltValue="wpIamNVgGYDpjRxWNsmtgg==" spinCount="100000" sheet="1" formatCells="0"/>
  <mergeCells count="3">
    <mergeCell ref="A5:P5"/>
    <mergeCell ref="A14:P15"/>
    <mergeCell ref="A18:P19"/>
  </mergeCells>
  <phoneticPr fontId="9"/>
  <printOptions horizontalCentered="1"/>
  <pageMargins left="0.59055118110236227" right="0.59055118110236227" top="0.39370078740157483" bottom="0.59055118110236227" header="0.31496062992125984" footer="0.23622047244094491"/>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9404" r:id="rId4" name="Check Box 12">
              <controlPr defaultSize="0" autoFill="0" autoLine="0" autoPict="0">
                <anchor moveWithCells="1">
                  <from>
                    <xdr:col>0</xdr:col>
                    <xdr:colOff>66675</xdr:colOff>
                    <xdr:row>5</xdr:row>
                    <xdr:rowOff>38100</xdr:rowOff>
                  </from>
                  <to>
                    <xdr:col>0</xdr:col>
                    <xdr:colOff>285750</xdr:colOff>
                    <xdr:row>5</xdr:row>
                    <xdr:rowOff>171450</xdr:rowOff>
                  </to>
                </anchor>
              </controlPr>
            </control>
          </mc:Choice>
        </mc:AlternateContent>
        <mc:AlternateContent xmlns:mc="http://schemas.openxmlformats.org/markup-compatibility/2006">
          <mc:Choice Requires="x14">
            <control shapeId="59405" r:id="rId5" name="Check Box 13">
              <controlPr defaultSize="0" autoFill="0" autoLine="0" autoPict="0">
                <anchor moveWithCells="1">
                  <from>
                    <xdr:col>0</xdr:col>
                    <xdr:colOff>66675</xdr:colOff>
                    <xdr:row>6</xdr:row>
                    <xdr:rowOff>38100</xdr:rowOff>
                  </from>
                  <to>
                    <xdr:col>0</xdr:col>
                    <xdr:colOff>285750</xdr:colOff>
                    <xdr:row>6</xdr:row>
                    <xdr:rowOff>171450</xdr:rowOff>
                  </to>
                </anchor>
              </controlPr>
            </control>
          </mc:Choice>
        </mc:AlternateContent>
        <mc:AlternateContent xmlns:mc="http://schemas.openxmlformats.org/markup-compatibility/2006">
          <mc:Choice Requires="x14">
            <control shapeId="59406" r:id="rId6" name="Check Box 14">
              <controlPr defaultSize="0" autoFill="0" autoLine="0" autoPict="0">
                <anchor moveWithCells="1">
                  <from>
                    <xdr:col>0</xdr:col>
                    <xdr:colOff>66675</xdr:colOff>
                    <xdr:row>7</xdr:row>
                    <xdr:rowOff>38100</xdr:rowOff>
                  </from>
                  <to>
                    <xdr:col>0</xdr:col>
                    <xdr:colOff>285750</xdr:colOff>
                    <xdr:row>7</xdr:row>
                    <xdr:rowOff>171450</xdr:rowOff>
                  </to>
                </anchor>
              </controlPr>
            </control>
          </mc:Choice>
        </mc:AlternateContent>
        <mc:AlternateContent xmlns:mc="http://schemas.openxmlformats.org/markup-compatibility/2006">
          <mc:Choice Requires="x14">
            <control shapeId="59407" r:id="rId7" name="Check Box 15">
              <controlPr defaultSize="0" autoFill="0" autoLine="0" autoPict="0">
                <anchor moveWithCells="1">
                  <from>
                    <xdr:col>0</xdr:col>
                    <xdr:colOff>66675</xdr:colOff>
                    <xdr:row>8</xdr:row>
                    <xdr:rowOff>38100</xdr:rowOff>
                  </from>
                  <to>
                    <xdr:col>0</xdr:col>
                    <xdr:colOff>285750</xdr:colOff>
                    <xdr:row>8</xdr:row>
                    <xdr:rowOff>171450</xdr:rowOff>
                  </to>
                </anchor>
              </controlPr>
            </control>
          </mc:Choice>
        </mc:AlternateContent>
        <mc:AlternateContent xmlns:mc="http://schemas.openxmlformats.org/markup-compatibility/2006">
          <mc:Choice Requires="x14">
            <control shapeId="59408" r:id="rId8" name="Check Box 16">
              <controlPr defaultSize="0" autoFill="0" autoLine="0" autoPict="0">
                <anchor moveWithCells="1">
                  <from>
                    <xdr:col>0</xdr:col>
                    <xdr:colOff>66675</xdr:colOff>
                    <xdr:row>9</xdr:row>
                    <xdr:rowOff>38100</xdr:rowOff>
                  </from>
                  <to>
                    <xdr:col>0</xdr:col>
                    <xdr:colOff>285750</xdr:colOff>
                    <xdr:row>9</xdr:row>
                    <xdr:rowOff>171450</xdr:rowOff>
                  </to>
                </anchor>
              </controlPr>
            </control>
          </mc:Choice>
        </mc:AlternateContent>
        <mc:AlternateContent xmlns:mc="http://schemas.openxmlformats.org/markup-compatibility/2006">
          <mc:Choice Requires="x14">
            <control shapeId="59409" r:id="rId9" name="Check Box 17">
              <controlPr defaultSize="0" autoFill="0" autoLine="0" autoPict="0">
                <anchor moveWithCells="1">
                  <from>
                    <xdr:col>0</xdr:col>
                    <xdr:colOff>66675</xdr:colOff>
                    <xdr:row>10</xdr:row>
                    <xdr:rowOff>38100</xdr:rowOff>
                  </from>
                  <to>
                    <xdr:col>0</xdr:col>
                    <xdr:colOff>285750</xdr:colOff>
                    <xdr:row>10</xdr:row>
                    <xdr:rowOff>171450</xdr:rowOff>
                  </to>
                </anchor>
              </controlPr>
            </control>
          </mc:Choice>
        </mc:AlternateContent>
        <mc:AlternateContent xmlns:mc="http://schemas.openxmlformats.org/markup-compatibility/2006">
          <mc:Choice Requires="x14">
            <control shapeId="59410" r:id="rId10" name="Check Box 18">
              <controlPr defaultSize="0" autoFill="0" autoLine="0" autoPict="0">
                <anchor moveWithCells="1">
                  <from>
                    <xdr:col>0</xdr:col>
                    <xdr:colOff>66675</xdr:colOff>
                    <xdr:row>11</xdr:row>
                    <xdr:rowOff>38100</xdr:rowOff>
                  </from>
                  <to>
                    <xdr:col>0</xdr:col>
                    <xdr:colOff>285750</xdr:colOff>
                    <xdr:row>11</xdr:row>
                    <xdr:rowOff>171450</xdr:rowOff>
                  </to>
                </anchor>
              </controlPr>
            </control>
          </mc:Choice>
        </mc:AlternateContent>
        <mc:AlternateContent xmlns:mc="http://schemas.openxmlformats.org/markup-compatibility/2006">
          <mc:Choice Requires="x14">
            <control shapeId="59411" r:id="rId11" name="Check Box 19">
              <controlPr defaultSize="0" autoFill="0" autoLine="0" autoPict="0">
                <anchor moveWithCells="1">
                  <from>
                    <xdr:col>0</xdr:col>
                    <xdr:colOff>66675</xdr:colOff>
                    <xdr:row>12</xdr:row>
                    <xdr:rowOff>38100</xdr:rowOff>
                  </from>
                  <to>
                    <xdr:col>0</xdr:col>
                    <xdr:colOff>285750</xdr:colOff>
                    <xdr:row>12</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8A19EECF-6445-447E-B2B8-357FE79FB6E2}">
            <xm:f>はじめに!$B$35&lt;&gt;"報告書"</xm:f>
            <x14:dxf>
              <fill>
                <patternFill>
                  <bgColor theme="0" tint="-0.14996795556505021"/>
                </patternFill>
              </fill>
            </x14:dxf>
          </x14:cfRule>
          <xm:sqref>A6:A13 A14:P15 A18:P19</xm:sqref>
        </x14:conditionalFormatting>
      </x14:conditionalFormatting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pageSetUpPr fitToPage="1"/>
  </sheetPr>
  <dimension ref="A1:AB1000"/>
  <sheetViews>
    <sheetView showGridLines="0" topLeftCell="A13" zoomScale="82" zoomScaleNormal="82" workbookViewId="0">
      <selection activeCell="C17" sqref="C17:O21"/>
    </sheetView>
  </sheetViews>
  <sheetFormatPr defaultColWidth="9" defaultRowHeight="13.5"/>
  <cols>
    <col min="1" max="1" width="6.625" style="3" customWidth="1"/>
    <col min="2" max="2" width="10.375" style="3" customWidth="1"/>
    <col min="3" max="3" width="4.625" style="3" customWidth="1"/>
    <col min="4" max="4" width="6.625" style="3" customWidth="1"/>
    <col min="5" max="5" width="5.875" style="3" customWidth="1"/>
    <col min="6" max="6" width="4.75" style="3" customWidth="1"/>
    <col min="7" max="7" width="8.75" style="3" customWidth="1"/>
    <col min="8" max="8" width="6.125" style="3" customWidth="1"/>
    <col min="9" max="9" width="5.125" style="3" customWidth="1"/>
    <col min="10" max="10" width="5" style="3" customWidth="1"/>
    <col min="11" max="11" width="5.625" style="3" customWidth="1"/>
    <col min="12" max="12" width="6.125" style="3" customWidth="1"/>
    <col min="13" max="13" width="5.625" style="3" customWidth="1"/>
    <col min="14" max="14" width="6.125" style="3" customWidth="1"/>
    <col min="15" max="15" width="5.375" style="3" customWidth="1"/>
    <col min="16" max="16" width="44.125" style="3" customWidth="1"/>
    <col min="17" max="21" width="9" style="1277" hidden="1" customWidth="1"/>
    <col min="22" max="26" width="14.625" style="3" customWidth="1"/>
    <col min="27" max="16384" width="9" style="3"/>
  </cols>
  <sheetData>
    <row r="1" spans="1:25">
      <c r="A1" s="1" t="s">
        <v>175</v>
      </c>
      <c r="B1" s="2"/>
      <c r="C1" s="2"/>
      <c r="D1" s="2"/>
      <c r="E1" s="2"/>
      <c r="F1" s="2"/>
      <c r="G1" s="2"/>
      <c r="H1" s="2"/>
      <c r="I1" s="2"/>
      <c r="J1" s="2"/>
      <c r="K1" s="2"/>
      <c r="L1" s="2"/>
      <c r="M1" s="2"/>
      <c r="N1" s="2"/>
      <c r="O1" s="2"/>
      <c r="P1" s="165" t="str">
        <f>"個別票"&amp;Q1</f>
        <v>個別票1</v>
      </c>
      <c r="Q1" s="1277">
        <v>1</v>
      </c>
      <c r="U1" s="1277" t="s">
        <v>164</v>
      </c>
      <c r="V1" s="165"/>
      <c r="W1" s="165"/>
      <c r="X1" s="165"/>
      <c r="Y1" s="165"/>
    </row>
    <row r="2" spans="1:25">
      <c r="A2" s="2" t="s">
        <v>150</v>
      </c>
      <c r="B2" s="4"/>
      <c r="C2" s="4"/>
      <c r="D2" s="4"/>
      <c r="E2" s="4"/>
      <c r="F2" s="4"/>
      <c r="G2" s="4"/>
      <c r="H2" s="4"/>
      <c r="I2" s="4"/>
      <c r="J2" s="4"/>
      <c r="K2" s="4"/>
      <c r="L2" s="4"/>
      <c r="M2" s="4"/>
      <c r="N2" s="2"/>
      <c r="O2" s="2"/>
      <c r="P2" s="165"/>
      <c r="U2" s="1277" t="s">
        <v>165</v>
      </c>
      <c r="V2" s="165"/>
      <c r="W2" s="165"/>
      <c r="X2" s="165"/>
      <c r="Y2" s="165"/>
    </row>
    <row r="3" spans="1:25" ht="17.25">
      <c r="A3" s="2832" t="s">
        <v>405</v>
      </c>
      <c r="B3" s="2832"/>
      <c r="C3" s="2832"/>
      <c r="D3" s="2832"/>
      <c r="E3" s="2832"/>
      <c r="F3" s="2832"/>
      <c r="G3" s="2832"/>
      <c r="H3" s="2832"/>
      <c r="I3" s="2832"/>
      <c r="J3" s="2832"/>
      <c r="K3" s="2832"/>
      <c r="L3" s="2832"/>
      <c r="M3" s="2832"/>
      <c r="N3" s="2832"/>
      <c r="O3" s="2832"/>
      <c r="P3" s="165"/>
      <c r="U3" s="1277" t="s">
        <v>183</v>
      </c>
      <c r="V3" s="165"/>
      <c r="W3" s="165"/>
      <c r="X3" s="165"/>
      <c r="Y3" s="165"/>
    </row>
    <row r="4" spans="1:25" ht="31.5" customHeight="1">
      <c r="A4" s="39"/>
      <c r="B4" s="39"/>
      <c r="C4" s="39"/>
      <c r="D4" s="39"/>
      <c r="E4" s="39"/>
      <c r="F4" s="39"/>
      <c r="G4" s="39"/>
      <c r="H4" s="39"/>
      <c r="I4" s="39"/>
      <c r="J4" s="39"/>
      <c r="K4" s="39"/>
      <c r="L4" s="39"/>
      <c r="M4" s="39"/>
      <c r="N4" s="39"/>
      <c r="O4" s="39"/>
      <c r="P4" s="165"/>
      <c r="U4" s="1277" t="s">
        <v>166</v>
      </c>
      <c r="V4" s="165"/>
      <c r="W4" s="165"/>
      <c r="X4" s="165"/>
      <c r="Y4" s="165"/>
    </row>
    <row r="5" spans="1:25" s="52" customFormat="1" ht="15.95" customHeight="1">
      <c r="A5" s="49" t="s">
        <v>151</v>
      </c>
      <c r="B5" s="83"/>
      <c r="C5" s="83"/>
      <c r="D5" s="83"/>
      <c r="E5" s="83"/>
      <c r="F5" s="83"/>
      <c r="G5" s="83"/>
      <c r="H5" s="83"/>
      <c r="I5" s="83"/>
      <c r="J5" s="83"/>
      <c r="K5" s="83"/>
      <c r="L5" s="83"/>
      <c r="M5" s="83"/>
      <c r="P5" s="335"/>
      <c r="Q5" s="1285"/>
      <c r="R5" s="1285"/>
      <c r="S5" s="1285"/>
      <c r="T5" s="1285"/>
      <c r="U5" s="1277" t="s">
        <v>167</v>
      </c>
      <c r="V5" s="335"/>
      <c r="W5" s="335"/>
      <c r="X5" s="335"/>
      <c r="Y5" s="335"/>
    </row>
    <row r="6" spans="1:25" ht="39.950000000000003" customHeight="1">
      <c r="A6" s="2833" t="s">
        <v>152</v>
      </c>
      <c r="B6" s="2834"/>
      <c r="C6" s="2835"/>
      <c r="D6" s="2836" t="str">
        <f>参照元個別!I5</f>
        <v>事業所名を入力1</v>
      </c>
      <c r="E6" s="2837"/>
      <c r="F6" s="2837"/>
      <c r="G6" s="2837"/>
      <c r="H6" s="2837"/>
      <c r="I6" s="2837"/>
      <c r="J6" s="2837"/>
      <c r="K6" s="2837"/>
      <c r="L6" s="2837"/>
      <c r="M6" s="2837"/>
      <c r="N6" s="2837"/>
      <c r="O6" s="2838"/>
      <c r="P6" s="165"/>
      <c r="U6" s="1277" t="s">
        <v>168</v>
      </c>
      <c r="V6" s="165"/>
      <c r="W6" s="165"/>
      <c r="X6" s="165"/>
      <c r="Y6" s="165"/>
    </row>
    <row r="7" spans="1:25" ht="39.950000000000003" customHeight="1">
      <c r="A7" s="2418" t="s">
        <v>153</v>
      </c>
      <c r="B7" s="2419"/>
      <c r="C7" s="2839"/>
      <c r="D7" s="2847"/>
      <c r="E7" s="2848"/>
      <c r="F7" s="2848"/>
      <c r="G7" s="2848"/>
      <c r="H7" s="2848"/>
      <c r="I7" s="2848"/>
      <c r="J7" s="2848"/>
      <c r="K7" s="2848"/>
      <c r="L7" s="2848"/>
      <c r="M7" s="2848"/>
      <c r="N7" s="2848"/>
      <c r="O7" s="2849"/>
      <c r="P7" s="165"/>
      <c r="U7" s="1277" t="s">
        <v>169</v>
      </c>
      <c r="V7" s="165"/>
      <c r="W7" s="165"/>
      <c r="X7" s="165"/>
      <c r="Y7" s="165"/>
    </row>
    <row r="8" spans="1:25" ht="39.950000000000003" customHeight="1">
      <c r="A8" s="2384" t="s">
        <v>154</v>
      </c>
      <c r="B8" s="2827"/>
      <c r="C8" s="2828"/>
      <c r="D8" s="2829"/>
      <c r="E8" s="104" t="s">
        <v>180</v>
      </c>
      <c r="F8" s="2823" t="s">
        <v>406</v>
      </c>
      <c r="G8" s="2824"/>
      <c r="H8" s="2830" t="str">
        <f ca="1">参照元個別!$P$5</f>
        <v/>
      </c>
      <c r="I8" s="2831"/>
      <c r="J8" s="59" t="s">
        <v>176</v>
      </c>
      <c r="K8" s="2823" t="s">
        <v>407</v>
      </c>
      <c r="L8" s="2824"/>
      <c r="M8" s="2820"/>
      <c r="N8" s="2821"/>
      <c r="O8" s="2822"/>
      <c r="P8" s="165"/>
      <c r="R8" s="1277" t="s">
        <v>155</v>
      </c>
      <c r="S8" s="1277" t="s">
        <v>156</v>
      </c>
      <c r="T8" s="1277" t="s">
        <v>157</v>
      </c>
      <c r="U8" s="1285" t="s">
        <v>170</v>
      </c>
      <c r="V8" s="165"/>
      <c r="W8" s="165"/>
      <c r="X8" s="165"/>
      <c r="Y8" s="165"/>
    </row>
    <row r="9" spans="1:25" ht="39.950000000000003" customHeight="1">
      <c r="A9" s="2823" t="s">
        <v>408</v>
      </c>
      <c r="B9" s="2824"/>
      <c r="C9" s="2825"/>
      <c r="D9" s="2745"/>
      <c r="E9" s="2746"/>
      <c r="F9" s="2823" t="s">
        <v>158</v>
      </c>
      <c r="G9" s="2824"/>
      <c r="H9" s="2825"/>
      <c r="I9" s="2745"/>
      <c r="J9" s="2746"/>
      <c r="K9" s="2428"/>
      <c r="L9" s="2826"/>
      <c r="M9" s="2826"/>
      <c r="N9" s="2826"/>
      <c r="O9" s="2826"/>
      <c r="P9" s="165"/>
      <c r="R9" s="1277" t="s">
        <v>159</v>
      </c>
      <c r="S9" s="1277" t="s">
        <v>160</v>
      </c>
      <c r="T9" s="1277" t="s">
        <v>161</v>
      </c>
      <c r="U9" s="1277" t="s">
        <v>171</v>
      </c>
      <c r="V9" s="165"/>
      <c r="W9" s="165"/>
      <c r="X9" s="165"/>
      <c r="Y9" s="165"/>
    </row>
    <row r="10" spans="1:25" ht="18.75" customHeight="1">
      <c r="A10" s="40"/>
      <c r="B10" s="40"/>
      <c r="C10" s="41"/>
      <c r="D10" s="42"/>
      <c r="E10" s="41"/>
      <c r="F10" s="43"/>
      <c r="P10" s="165"/>
      <c r="R10" s="1277" t="s">
        <v>123</v>
      </c>
      <c r="S10" s="1277" t="s">
        <v>162</v>
      </c>
      <c r="T10" s="1277" t="s">
        <v>163</v>
      </c>
      <c r="U10" s="1277" t="s">
        <v>172</v>
      </c>
      <c r="V10" s="336"/>
      <c r="W10" s="336"/>
      <c r="X10" s="165"/>
      <c r="Y10" s="165"/>
    </row>
    <row r="11" spans="1:25" ht="51.75" customHeight="1">
      <c r="A11" s="2799" t="s">
        <v>526</v>
      </c>
      <c r="B11" s="2800"/>
      <c r="C11" s="2800"/>
      <c r="D11" s="2800"/>
      <c r="E11" s="2800"/>
      <c r="F11" s="2800"/>
      <c r="G11" s="2800"/>
      <c r="H11" s="2800"/>
      <c r="I11" s="2800"/>
      <c r="J11" s="2800"/>
      <c r="K11" s="2800"/>
      <c r="L11" s="2800"/>
      <c r="M11" s="2800"/>
      <c r="N11" s="2800"/>
      <c r="O11" s="2800"/>
      <c r="P11" s="165"/>
      <c r="S11" s="1277" t="s">
        <v>123</v>
      </c>
      <c r="U11" s="1277" t="s">
        <v>173</v>
      </c>
      <c r="V11" s="336"/>
      <c r="W11" s="336"/>
      <c r="X11" s="165"/>
      <c r="Y11" s="165"/>
    </row>
    <row r="12" spans="1:25" ht="57.75" customHeight="1">
      <c r="A12" s="40"/>
      <c r="B12" s="40"/>
      <c r="C12" s="41"/>
      <c r="D12" s="42"/>
      <c r="E12" s="41"/>
      <c r="F12" s="43"/>
      <c r="P12" s="165"/>
      <c r="Q12" s="1286"/>
      <c r="R12" s="1286"/>
      <c r="S12" s="1286"/>
      <c r="T12" s="1286"/>
      <c r="U12" s="1277" t="s">
        <v>581</v>
      </c>
      <c r="V12" s="336"/>
      <c r="W12" s="336"/>
      <c r="X12" s="165"/>
      <c r="Y12" s="165"/>
    </row>
    <row r="13" spans="1:25" s="52" customFormat="1" ht="15.95" customHeight="1">
      <c r="A13" s="51" t="s">
        <v>530</v>
      </c>
      <c r="B13" s="53"/>
      <c r="C13" s="53"/>
      <c r="D13" s="53"/>
      <c r="E13" s="53"/>
      <c r="F13" s="53"/>
      <c r="G13" s="53"/>
      <c r="H13" s="53"/>
      <c r="I13" s="53"/>
      <c r="J13" s="53"/>
      <c r="K13" s="53"/>
      <c r="L13" s="51"/>
      <c r="M13" s="51"/>
      <c r="N13" s="51"/>
      <c r="O13" s="51"/>
      <c r="P13" s="335"/>
      <c r="Q13" s="1287"/>
      <c r="R13" s="1287"/>
      <c r="S13" s="1287"/>
      <c r="T13" s="1287"/>
      <c r="U13" s="1277" t="s">
        <v>580</v>
      </c>
      <c r="V13" s="337"/>
      <c r="W13" s="337"/>
      <c r="X13" s="335"/>
      <c r="Y13" s="335"/>
    </row>
    <row r="14" spans="1:25" ht="36" customHeight="1">
      <c r="A14" s="2500"/>
      <c r="B14" s="2501"/>
      <c r="C14" s="2521" t="s">
        <v>525</v>
      </c>
      <c r="D14" s="2521"/>
      <c r="E14" s="2521"/>
      <c r="F14" s="2521"/>
      <c r="G14" s="2521"/>
      <c r="H14" s="2801"/>
      <c r="I14" s="2520" t="s">
        <v>409</v>
      </c>
      <c r="J14" s="2802"/>
      <c r="K14" s="2802"/>
      <c r="L14" s="2802"/>
      <c r="M14" s="2802"/>
      <c r="N14" s="2802"/>
      <c r="O14" s="2801"/>
      <c r="P14" s="165"/>
      <c r="U14" s="1277" t="s">
        <v>579</v>
      </c>
      <c r="V14" s="165"/>
      <c r="W14" s="165"/>
      <c r="X14" s="165"/>
      <c r="Y14" s="165"/>
    </row>
    <row r="15" spans="1:25" ht="24" customHeight="1">
      <c r="A15" s="2479" t="s">
        <v>236</v>
      </c>
      <c r="B15" s="2803"/>
      <c r="C15" s="2804" t="str">
        <f ca="1">IF(報1!$L$23=1,"",参照元個別!E5)</f>
        <v/>
      </c>
      <c r="D15" s="2804"/>
      <c r="E15" s="2804"/>
      <c r="F15" s="2804"/>
      <c r="G15" s="2850"/>
      <c r="H15" s="2808" t="s">
        <v>416</v>
      </c>
      <c r="I15" s="2843" t="str">
        <f>IF(報1!$L$23=1,"",参照元個別!F5)</f>
        <v/>
      </c>
      <c r="J15" s="2844"/>
      <c r="K15" s="2844"/>
      <c r="L15" s="2844"/>
      <c r="M15" s="2814" t="s">
        <v>417</v>
      </c>
      <c r="N15" s="2816" t="str">
        <f>IF(報1!$L$23=1,"",参照元個別!G5)</f>
        <v/>
      </c>
      <c r="O15" s="2817"/>
      <c r="P15" s="174"/>
      <c r="U15" s="1277" t="s">
        <v>578</v>
      </c>
      <c r="V15" s="165"/>
      <c r="W15" s="165"/>
      <c r="X15" s="165"/>
      <c r="Y15" s="165"/>
    </row>
    <row r="16" spans="1:25" ht="23.1" customHeight="1">
      <c r="A16" s="2483">
        <f>IF(報1!L28="","",報1!$L$28)</f>
        <v>2022</v>
      </c>
      <c r="B16" s="2484"/>
      <c r="C16" s="2806"/>
      <c r="D16" s="2806"/>
      <c r="E16" s="2806"/>
      <c r="F16" s="2806"/>
      <c r="G16" s="2851"/>
      <c r="H16" s="2809"/>
      <c r="I16" s="2845"/>
      <c r="J16" s="2846"/>
      <c r="K16" s="2846"/>
      <c r="L16" s="2846"/>
      <c r="M16" s="2815"/>
      <c r="N16" s="2818"/>
      <c r="O16" s="2819"/>
      <c r="P16" s="174"/>
      <c r="U16" s="1277" t="s">
        <v>123</v>
      </c>
      <c r="V16" s="165"/>
      <c r="W16" s="165"/>
      <c r="X16" s="165"/>
      <c r="Y16" s="165"/>
    </row>
    <row r="17" spans="1:28" ht="25.15" customHeight="1">
      <c r="A17" s="2787" t="s">
        <v>277</v>
      </c>
      <c r="B17" s="2788"/>
      <c r="C17" s="2789"/>
      <c r="D17" s="2790"/>
      <c r="E17" s="2790"/>
      <c r="F17" s="2790"/>
      <c r="G17" s="2790"/>
      <c r="H17" s="2790"/>
      <c r="I17" s="2790"/>
      <c r="J17" s="2790"/>
      <c r="K17" s="2790"/>
      <c r="L17" s="2790"/>
      <c r="M17" s="2790"/>
      <c r="N17" s="2790"/>
      <c r="O17" s="2791"/>
      <c r="P17" s="165"/>
      <c r="Q17" s="1288">
        <v>1</v>
      </c>
      <c r="R17" s="1280"/>
      <c r="S17" s="1289"/>
      <c r="T17" s="1290"/>
      <c r="U17" s="1291"/>
      <c r="V17" s="165"/>
      <c r="W17" s="165"/>
      <c r="X17" s="338"/>
      <c r="Y17" s="339"/>
      <c r="Z17" s="102"/>
      <c r="AA17" s="44"/>
      <c r="AB17" s="45"/>
    </row>
    <row r="18" spans="1:28" ht="25.15" customHeight="1">
      <c r="A18" s="2787"/>
      <c r="B18" s="2788"/>
      <c r="C18" s="2790"/>
      <c r="D18" s="2790"/>
      <c r="E18" s="2790"/>
      <c r="F18" s="2790"/>
      <c r="G18" s="2790"/>
      <c r="H18" s="2790"/>
      <c r="I18" s="2790"/>
      <c r="J18" s="2790"/>
      <c r="K18" s="2790"/>
      <c r="L18" s="2790"/>
      <c r="M18" s="2790"/>
      <c r="N18" s="2790"/>
      <c r="O18" s="2791"/>
      <c r="P18" s="165"/>
      <c r="Q18" s="1292"/>
      <c r="R18" s="1293" t="s">
        <v>423</v>
      </c>
      <c r="S18" s="1293" t="s">
        <v>453</v>
      </c>
      <c r="T18" s="1293" t="s">
        <v>454</v>
      </c>
      <c r="U18" s="1293" t="s">
        <v>448</v>
      </c>
      <c r="V18" s="165"/>
      <c r="W18" s="165"/>
      <c r="X18" s="165"/>
      <c r="Y18" s="165"/>
    </row>
    <row r="19" spans="1:28" ht="24.75" customHeight="1">
      <c r="A19" s="2787"/>
      <c r="B19" s="2788"/>
      <c r="C19" s="2790"/>
      <c r="D19" s="2790"/>
      <c r="E19" s="2790"/>
      <c r="F19" s="2790"/>
      <c r="G19" s="2790"/>
      <c r="H19" s="2790"/>
      <c r="I19" s="2790"/>
      <c r="J19" s="2790"/>
      <c r="K19" s="2790"/>
      <c r="L19" s="2790"/>
      <c r="M19" s="2790"/>
      <c r="N19" s="2790"/>
      <c r="O19" s="2791"/>
      <c r="P19" s="165"/>
      <c r="Q19" s="1292"/>
      <c r="R19" s="1291" t="s">
        <v>427</v>
      </c>
      <c r="S19" s="1291" t="s">
        <v>427</v>
      </c>
      <c r="T19" s="1291" t="s">
        <v>427</v>
      </c>
      <c r="U19" s="1291" t="s">
        <v>427</v>
      </c>
      <c r="V19" s="165"/>
      <c r="W19" s="165"/>
      <c r="X19" s="165"/>
      <c r="Y19" s="165"/>
    </row>
    <row r="20" spans="1:28" ht="10.15" customHeight="1">
      <c r="A20" s="2794"/>
      <c r="B20" s="2795"/>
      <c r="C20" s="2790"/>
      <c r="D20" s="2790"/>
      <c r="E20" s="2790"/>
      <c r="F20" s="2790"/>
      <c r="G20" s="2790"/>
      <c r="H20" s="2790"/>
      <c r="I20" s="2790"/>
      <c r="J20" s="2790"/>
      <c r="K20" s="2790"/>
      <c r="L20" s="2790"/>
      <c r="M20" s="2790"/>
      <c r="N20" s="2790"/>
      <c r="O20" s="2791"/>
      <c r="P20" s="165"/>
      <c r="Q20" s="1294" t="s">
        <v>451</v>
      </c>
      <c r="R20" s="1291" t="s">
        <v>424</v>
      </c>
      <c r="S20" s="1291" t="s">
        <v>428</v>
      </c>
      <c r="T20" s="1291" t="s">
        <v>457</v>
      </c>
      <c r="U20" s="1291" t="s">
        <v>455</v>
      </c>
      <c r="V20" s="165"/>
      <c r="W20" s="165"/>
      <c r="X20" s="165"/>
      <c r="Y20" s="165"/>
    </row>
    <row r="21" spans="1:28" ht="45" customHeight="1">
      <c r="A21" s="2796">
        <f>IF( 報1!$L$28="","", 報1!$L$28 )</f>
        <v>2022</v>
      </c>
      <c r="B21" s="2797"/>
      <c r="C21" s="2792"/>
      <c r="D21" s="2792"/>
      <c r="E21" s="2792"/>
      <c r="F21" s="2792"/>
      <c r="G21" s="2792"/>
      <c r="H21" s="2792"/>
      <c r="I21" s="2792"/>
      <c r="J21" s="2792"/>
      <c r="K21" s="2792"/>
      <c r="L21" s="2792"/>
      <c r="M21" s="2792"/>
      <c r="N21" s="2792"/>
      <c r="O21" s="2793"/>
      <c r="P21" s="165"/>
      <c r="Q21" s="1295"/>
      <c r="R21" s="1291" t="s">
        <v>425</v>
      </c>
      <c r="S21" s="1291" t="s">
        <v>425</v>
      </c>
      <c r="T21" s="1291" t="s">
        <v>425</v>
      </c>
      <c r="U21" s="1291" t="s">
        <v>425</v>
      </c>
      <c r="V21" s="165"/>
      <c r="W21" s="165"/>
      <c r="X21" s="165"/>
      <c r="Y21" s="165"/>
    </row>
    <row r="22" spans="1:28" ht="26.25" customHeight="1">
      <c r="A22" s="2798"/>
      <c r="B22" s="2798"/>
      <c r="C22" s="2798"/>
      <c r="D22" s="2798"/>
      <c r="E22" s="2798"/>
      <c r="F22" s="2798"/>
      <c r="G22" s="2798"/>
      <c r="H22" s="2798"/>
      <c r="I22" s="2798"/>
      <c r="J22" s="2798"/>
      <c r="K22" s="2798"/>
      <c r="L22" s="2798"/>
      <c r="M22" s="2798"/>
      <c r="N22" s="2798"/>
      <c r="O22" s="2798"/>
      <c r="P22" s="165"/>
      <c r="Q22" s="1294" t="s">
        <v>452</v>
      </c>
      <c r="R22" s="1291" t="s">
        <v>426</v>
      </c>
      <c r="S22" s="1291" t="s">
        <v>429</v>
      </c>
      <c r="T22" s="1291" t="s">
        <v>458</v>
      </c>
      <c r="U22" s="1291" t="s">
        <v>456</v>
      </c>
      <c r="V22" s="165"/>
      <c r="W22" s="165"/>
      <c r="X22" s="165"/>
      <c r="Y22" s="165"/>
    </row>
    <row r="23" spans="1:28" ht="20.45" customHeight="1">
      <c r="A23" s="165"/>
      <c r="B23" s="165"/>
      <c r="C23" s="165"/>
      <c r="D23" s="165"/>
      <c r="E23" s="165"/>
      <c r="F23" s="165"/>
      <c r="G23" s="165"/>
      <c r="H23" s="165"/>
      <c r="I23" s="165"/>
      <c r="J23" s="165"/>
      <c r="K23" s="165"/>
      <c r="L23" s="165"/>
      <c r="M23" s="165"/>
      <c r="N23" s="165"/>
      <c r="O23" s="340"/>
      <c r="P23" s="165"/>
      <c r="Q23" s="1283"/>
      <c r="R23" s="1295"/>
      <c r="S23" s="1279"/>
      <c r="T23" s="1279"/>
      <c r="V23" s="165"/>
      <c r="W23" s="165"/>
      <c r="X23" s="165"/>
      <c r="Y23" s="165"/>
    </row>
    <row r="24" spans="1:28" ht="18" customHeight="1">
      <c r="A24" s="165"/>
      <c r="B24" s="165"/>
      <c r="C24" s="165"/>
      <c r="D24" s="165"/>
      <c r="E24" s="165"/>
      <c r="F24" s="165"/>
      <c r="G24" s="165"/>
      <c r="H24" s="165"/>
      <c r="I24" s="165"/>
      <c r="J24" s="165"/>
      <c r="K24" s="165"/>
      <c r="L24" s="165"/>
      <c r="M24" s="165"/>
      <c r="N24" s="165"/>
      <c r="O24" s="340"/>
      <c r="P24" s="165"/>
      <c r="Q24" s="1296"/>
      <c r="R24" s="1295"/>
      <c r="S24" s="1279"/>
      <c r="T24" s="1279"/>
      <c r="V24" s="165"/>
      <c r="W24" s="165"/>
      <c r="X24" s="165"/>
      <c r="Y24" s="165"/>
    </row>
    <row r="25" spans="1:28" ht="18" customHeight="1">
      <c r="A25" s="165"/>
      <c r="B25" s="165"/>
      <c r="C25" s="165"/>
      <c r="D25" s="165"/>
      <c r="E25" s="165"/>
      <c r="F25" s="165"/>
      <c r="G25" s="165"/>
      <c r="H25" s="165"/>
      <c r="I25" s="165"/>
      <c r="J25" s="165"/>
      <c r="K25" s="165"/>
      <c r="L25" s="165"/>
      <c r="M25" s="165"/>
      <c r="N25" s="165"/>
      <c r="O25" s="340"/>
      <c r="P25" s="165"/>
      <c r="Q25" s="1296"/>
      <c r="R25" s="1295"/>
      <c r="S25" s="1279"/>
      <c r="T25" s="1279"/>
      <c r="V25" s="165"/>
      <c r="W25" s="165"/>
      <c r="X25" s="165"/>
      <c r="Y25" s="165"/>
    </row>
    <row r="26" spans="1:28">
      <c r="A26" s="1" t="s">
        <v>175</v>
      </c>
      <c r="B26" s="2"/>
      <c r="C26" s="2"/>
      <c r="D26" s="2"/>
      <c r="E26" s="2"/>
      <c r="F26" s="2"/>
      <c r="G26" s="2"/>
      <c r="H26" s="2"/>
      <c r="I26" s="2"/>
      <c r="J26" s="2"/>
      <c r="K26" s="2"/>
      <c r="L26" s="2"/>
      <c r="M26" s="2"/>
      <c r="N26" s="2"/>
      <c r="O26" s="2"/>
      <c r="P26" s="165" t="str">
        <f>"個別票"&amp;Q26</f>
        <v>個別票2</v>
      </c>
      <c r="Q26" s="1277">
        <f>Q1+1</f>
        <v>2</v>
      </c>
      <c r="V26" s="165"/>
      <c r="W26" s="165"/>
      <c r="X26" s="165"/>
      <c r="Y26" s="165"/>
    </row>
    <row r="27" spans="1:28">
      <c r="A27" s="2" t="s">
        <v>150</v>
      </c>
      <c r="B27" s="4"/>
      <c r="C27" s="4"/>
      <c r="D27" s="4"/>
      <c r="E27" s="4"/>
      <c r="F27" s="4"/>
      <c r="G27" s="4"/>
      <c r="H27" s="4"/>
      <c r="I27" s="4"/>
      <c r="J27" s="4"/>
      <c r="K27" s="4"/>
      <c r="L27" s="4"/>
      <c r="M27" s="4"/>
      <c r="N27" s="2"/>
      <c r="O27" s="2"/>
      <c r="P27" s="165"/>
      <c r="V27" s="165"/>
      <c r="W27" s="165"/>
      <c r="X27" s="165"/>
      <c r="Y27" s="165"/>
    </row>
    <row r="28" spans="1:28" ht="17.25">
      <c r="A28" s="2832" t="s">
        <v>405</v>
      </c>
      <c r="B28" s="2832"/>
      <c r="C28" s="2832"/>
      <c r="D28" s="2832"/>
      <c r="E28" s="2832"/>
      <c r="F28" s="2832"/>
      <c r="G28" s="2832"/>
      <c r="H28" s="2832"/>
      <c r="I28" s="2832"/>
      <c r="J28" s="2832"/>
      <c r="K28" s="2832"/>
      <c r="L28" s="2832"/>
      <c r="M28" s="2832"/>
      <c r="N28" s="2832"/>
      <c r="O28" s="2832"/>
      <c r="P28" s="165"/>
      <c r="V28" s="165"/>
      <c r="W28" s="165"/>
      <c r="X28" s="165"/>
      <c r="Y28" s="165"/>
    </row>
    <row r="29" spans="1:28" ht="31.5" customHeight="1">
      <c r="A29" s="39"/>
      <c r="B29" s="39"/>
      <c r="C29" s="39"/>
      <c r="D29" s="39"/>
      <c r="E29" s="39"/>
      <c r="F29" s="39"/>
      <c r="G29" s="39"/>
      <c r="H29" s="39"/>
      <c r="I29" s="39"/>
      <c r="J29" s="39"/>
      <c r="K29" s="39"/>
      <c r="L29" s="39"/>
      <c r="M29" s="39"/>
      <c r="N29" s="39"/>
      <c r="O29" s="39"/>
      <c r="P29" s="165"/>
      <c r="Q29" s="1277" t="s">
        <v>6488</v>
      </c>
      <c r="V29" s="165"/>
      <c r="W29" s="165"/>
      <c r="X29" s="165"/>
      <c r="Y29" s="165"/>
    </row>
    <row r="30" spans="1:28" s="52" customFormat="1" ht="15.95" customHeight="1">
      <c r="A30" s="49" t="s">
        <v>151</v>
      </c>
      <c r="B30" s="83"/>
      <c r="C30" s="83"/>
      <c r="D30" s="83"/>
      <c r="E30" s="83"/>
      <c r="F30" s="83"/>
      <c r="G30" s="83"/>
      <c r="H30" s="83"/>
      <c r="I30" s="83"/>
      <c r="J30" s="83"/>
      <c r="K30" s="83"/>
      <c r="L30" s="83"/>
      <c r="M30" s="83"/>
      <c r="P30" s="335"/>
      <c r="Q30" s="1285"/>
      <c r="R30" s="1285"/>
      <c r="S30" s="1285"/>
      <c r="T30" s="1285"/>
      <c r="U30" s="1277"/>
      <c r="V30" s="335"/>
      <c r="W30" s="335"/>
      <c r="X30" s="335"/>
      <c r="Y30" s="335"/>
    </row>
    <row r="31" spans="1:28" ht="39.950000000000003" customHeight="1">
      <c r="A31" s="2833" t="s">
        <v>152</v>
      </c>
      <c r="B31" s="2834"/>
      <c r="C31" s="2835"/>
      <c r="D31" s="2836" t="str">
        <f>参照元個別!I6</f>
        <v>事業所名を入力2</v>
      </c>
      <c r="E31" s="2837"/>
      <c r="F31" s="2837"/>
      <c r="G31" s="2837"/>
      <c r="H31" s="2837"/>
      <c r="I31" s="2837"/>
      <c r="J31" s="2837"/>
      <c r="K31" s="2837"/>
      <c r="L31" s="2837"/>
      <c r="M31" s="2837"/>
      <c r="N31" s="2837"/>
      <c r="O31" s="2838"/>
      <c r="P31" s="165"/>
      <c r="V31" s="165"/>
      <c r="W31" s="165"/>
      <c r="X31" s="165"/>
      <c r="Y31" s="165"/>
    </row>
    <row r="32" spans="1:28" ht="39.950000000000003" customHeight="1">
      <c r="A32" s="2418" t="s">
        <v>153</v>
      </c>
      <c r="B32" s="2419"/>
      <c r="C32" s="2839"/>
      <c r="D32" s="2840"/>
      <c r="E32" s="2841"/>
      <c r="F32" s="2841"/>
      <c r="G32" s="2841"/>
      <c r="H32" s="2841"/>
      <c r="I32" s="2841"/>
      <c r="J32" s="2841"/>
      <c r="K32" s="2841"/>
      <c r="L32" s="2841"/>
      <c r="M32" s="2841"/>
      <c r="N32" s="2841"/>
      <c r="O32" s="2842"/>
      <c r="P32" s="165"/>
      <c r="V32" s="165"/>
      <c r="W32" s="165"/>
      <c r="X32" s="165"/>
      <c r="Y32" s="165"/>
    </row>
    <row r="33" spans="1:28" ht="39.950000000000003" customHeight="1">
      <c r="A33" s="2384" t="s">
        <v>154</v>
      </c>
      <c r="B33" s="2827"/>
      <c r="C33" s="2828"/>
      <c r="D33" s="2829"/>
      <c r="E33" s="104" t="s">
        <v>180</v>
      </c>
      <c r="F33" s="2823" t="s">
        <v>406</v>
      </c>
      <c r="G33" s="2824"/>
      <c r="H33" s="2830" t="str">
        <f ca="1">参照元個別!$P$6</f>
        <v/>
      </c>
      <c r="I33" s="2831"/>
      <c r="J33" s="59" t="s">
        <v>176</v>
      </c>
      <c r="K33" s="2823" t="s">
        <v>407</v>
      </c>
      <c r="L33" s="2824"/>
      <c r="M33" s="2820"/>
      <c r="N33" s="2821"/>
      <c r="O33" s="2822"/>
      <c r="P33" s="165"/>
      <c r="U33" s="1285"/>
      <c r="V33" s="165"/>
      <c r="W33" s="165"/>
      <c r="X33" s="165"/>
      <c r="Y33" s="165"/>
    </row>
    <row r="34" spans="1:28" ht="39.950000000000003" customHeight="1">
      <c r="A34" s="2823" t="s">
        <v>408</v>
      </c>
      <c r="B34" s="2824"/>
      <c r="C34" s="2825"/>
      <c r="D34" s="2745"/>
      <c r="E34" s="2746"/>
      <c r="F34" s="2823" t="s">
        <v>158</v>
      </c>
      <c r="G34" s="2824"/>
      <c r="H34" s="2825"/>
      <c r="I34" s="2745"/>
      <c r="J34" s="2746"/>
      <c r="K34" s="2428"/>
      <c r="L34" s="2826"/>
      <c r="M34" s="2826"/>
      <c r="N34" s="2826"/>
      <c r="O34" s="2826"/>
      <c r="P34" s="165"/>
      <c r="V34" s="165"/>
      <c r="W34" s="165"/>
      <c r="X34" s="165"/>
      <c r="Y34" s="165"/>
    </row>
    <row r="35" spans="1:28" ht="18.75" customHeight="1">
      <c r="A35" s="40"/>
      <c r="B35" s="40"/>
      <c r="C35" s="41"/>
      <c r="D35" s="42"/>
      <c r="E35" s="41"/>
      <c r="F35" s="43"/>
      <c r="P35" s="165"/>
      <c r="V35" s="336"/>
      <c r="W35" s="336"/>
      <c r="X35" s="165"/>
      <c r="Y35" s="165"/>
    </row>
    <row r="36" spans="1:28" ht="51.75" customHeight="1">
      <c r="A36" s="2799" t="s">
        <v>526</v>
      </c>
      <c r="B36" s="2800"/>
      <c r="C36" s="2800"/>
      <c r="D36" s="2800"/>
      <c r="E36" s="2800"/>
      <c r="F36" s="2800"/>
      <c r="G36" s="2800"/>
      <c r="H36" s="2800"/>
      <c r="I36" s="2800"/>
      <c r="J36" s="2800"/>
      <c r="K36" s="2800"/>
      <c r="L36" s="2800"/>
      <c r="M36" s="2800"/>
      <c r="N36" s="2800"/>
      <c r="O36" s="2800"/>
      <c r="P36" s="165"/>
      <c r="V36" s="336"/>
      <c r="W36" s="336"/>
      <c r="X36" s="165"/>
      <c r="Y36" s="165"/>
    </row>
    <row r="37" spans="1:28" ht="57.75" customHeight="1">
      <c r="A37" s="40"/>
      <c r="B37" s="40"/>
      <c r="C37" s="41"/>
      <c r="D37" s="42"/>
      <c r="E37" s="41"/>
      <c r="F37" s="43"/>
      <c r="P37" s="165"/>
      <c r="Q37" s="1286"/>
      <c r="R37" s="1286"/>
      <c r="S37" s="1286"/>
      <c r="T37" s="1286"/>
      <c r="V37" s="336"/>
      <c r="W37" s="336"/>
      <c r="X37" s="165"/>
      <c r="Y37" s="165"/>
    </row>
    <row r="38" spans="1:28" s="52" customFormat="1" ht="15.95" customHeight="1">
      <c r="A38" s="51" t="s">
        <v>530</v>
      </c>
      <c r="B38" s="53"/>
      <c r="C38" s="53"/>
      <c r="D38" s="53"/>
      <c r="E38" s="53"/>
      <c r="F38" s="53"/>
      <c r="G38" s="53"/>
      <c r="H38" s="53"/>
      <c r="I38" s="53"/>
      <c r="J38" s="53"/>
      <c r="K38" s="53"/>
      <c r="L38" s="51"/>
      <c r="M38" s="51"/>
      <c r="N38" s="51"/>
      <c r="O38" s="51"/>
      <c r="P38" s="335"/>
      <c r="Q38" s="1287"/>
      <c r="R38" s="1287"/>
      <c r="S38" s="1287"/>
      <c r="T38" s="1287"/>
      <c r="U38" s="1277"/>
      <c r="V38" s="337"/>
      <c r="W38" s="337"/>
      <c r="X38" s="335"/>
      <c r="Y38" s="335"/>
    </row>
    <row r="39" spans="1:28" ht="36" customHeight="1">
      <c r="A39" s="2500"/>
      <c r="B39" s="2501"/>
      <c r="C39" s="2521" t="s">
        <v>525</v>
      </c>
      <c r="D39" s="2521"/>
      <c r="E39" s="2521"/>
      <c r="F39" s="2521"/>
      <c r="G39" s="2521"/>
      <c r="H39" s="2801"/>
      <c r="I39" s="2520" t="s">
        <v>409</v>
      </c>
      <c r="J39" s="2802"/>
      <c r="K39" s="2802"/>
      <c r="L39" s="2802"/>
      <c r="M39" s="2802"/>
      <c r="N39" s="2802"/>
      <c r="O39" s="2801"/>
      <c r="P39" s="165"/>
      <c r="V39" s="165"/>
      <c r="W39" s="165"/>
      <c r="X39" s="165"/>
      <c r="Y39" s="165"/>
    </row>
    <row r="40" spans="1:28" ht="24" customHeight="1">
      <c r="A40" s="2479" t="s">
        <v>236</v>
      </c>
      <c r="B40" s="2803"/>
      <c r="C40" s="2804" t="str">
        <f ca="1">参照元個別!E6</f>
        <v/>
      </c>
      <c r="D40" s="2804"/>
      <c r="E40" s="2804"/>
      <c r="F40" s="2804"/>
      <c r="G40" s="2805"/>
      <c r="H40" s="2808" t="s">
        <v>416</v>
      </c>
      <c r="I40" s="2843" t="str">
        <f>参照元個別!F6</f>
        <v/>
      </c>
      <c r="J40" s="2844"/>
      <c r="K40" s="2844"/>
      <c r="L40" s="2844"/>
      <c r="M40" s="2814" t="s">
        <v>417</v>
      </c>
      <c r="N40" s="2816" t="str">
        <f>参照元個別!G6</f>
        <v/>
      </c>
      <c r="O40" s="2817"/>
      <c r="P40" s="174"/>
      <c r="V40" s="165"/>
      <c r="W40" s="165"/>
      <c r="X40" s="165"/>
      <c r="Y40" s="165"/>
    </row>
    <row r="41" spans="1:28" ht="23.1" customHeight="1">
      <c r="A41" s="2483">
        <f>IF( 報1!$L$28="","", 報1!$L$28 )</f>
        <v>2022</v>
      </c>
      <c r="B41" s="2484"/>
      <c r="C41" s="2806"/>
      <c r="D41" s="2806"/>
      <c r="E41" s="2806"/>
      <c r="F41" s="2806"/>
      <c r="G41" s="2807"/>
      <c r="H41" s="2809"/>
      <c r="I41" s="2845"/>
      <c r="J41" s="2846"/>
      <c r="K41" s="2846"/>
      <c r="L41" s="2846"/>
      <c r="M41" s="2815"/>
      <c r="N41" s="2818"/>
      <c r="O41" s="2819"/>
      <c r="P41" s="174"/>
      <c r="V41" s="165"/>
      <c r="W41" s="165"/>
      <c r="X41" s="165"/>
      <c r="Y41" s="165"/>
    </row>
    <row r="42" spans="1:28" ht="25.15" customHeight="1">
      <c r="A42" s="2787" t="s">
        <v>277</v>
      </c>
      <c r="B42" s="2788"/>
      <c r="C42" s="2789"/>
      <c r="D42" s="2790"/>
      <c r="E42" s="2790"/>
      <c r="F42" s="2790"/>
      <c r="G42" s="2790"/>
      <c r="H42" s="2790"/>
      <c r="I42" s="2790"/>
      <c r="J42" s="2790"/>
      <c r="K42" s="2790"/>
      <c r="L42" s="2790"/>
      <c r="M42" s="2790"/>
      <c r="N42" s="2790"/>
      <c r="O42" s="2791"/>
      <c r="P42" s="165"/>
      <c r="Q42" s="1288">
        <v>1</v>
      </c>
      <c r="R42" s="1280"/>
      <c r="S42" s="1289"/>
      <c r="T42" s="1290"/>
      <c r="U42" s="1291"/>
      <c r="V42" s="165"/>
      <c r="W42" s="165"/>
      <c r="X42" s="338"/>
      <c r="Y42" s="339"/>
      <c r="Z42" s="102"/>
      <c r="AA42" s="44"/>
      <c r="AB42" s="45"/>
    </row>
    <row r="43" spans="1:28" ht="25.15" customHeight="1">
      <c r="A43" s="2787"/>
      <c r="B43" s="2788"/>
      <c r="C43" s="2790"/>
      <c r="D43" s="2790"/>
      <c r="E43" s="2790"/>
      <c r="F43" s="2790"/>
      <c r="G43" s="2790"/>
      <c r="H43" s="2790"/>
      <c r="I43" s="2790"/>
      <c r="J43" s="2790"/>
      <c r="K43" s="2790"/>
      <c r="L43" s="2790"/>
      <c r="M43" s="2790"/>
      <c r="N43" s="2790"/>
      <c r="O43" s="2791"/>
      <c r="P43" s="165"/>
      <c r="Q43" s="1292"/>
      <c r="R43" s="1293"/>
      <c r="S43" s="1293"/>
      <c r="T43" s="1293"/>
      <c r="U43" s="1293"/>
      <c r="V43" s="165"/>
      <c r="W43" s="165"/>
      <c r="X43" s="165"/>
      <c r="Y43" s="165"/>
    </row>
    <row r="44" spans="1:28" ht="24.75" customHeight="1">
      <c r="A44" s="2787"/>
      <c r="B44" s="2788"/>
      <c r="C44" s="2790"/>
      <c r="D44" s="2790"/>
      <c r="E44" s="2790"/>
      <c r="F44" s="2790"/>
      <c r="G44" s="2790"/>
      <c r="H44" s="2790"/>
      <c r="I44" s="2790"/>
      <c r="J44" s="2790"/>
      <c r="K44" s="2790"/>
      <c r="L44" s="2790"/>
      <c r="M44" s="2790"/>
      <c r="N44" s="2790"/>
      <c r="O44" s="2791"/>
      <c r="P44" s="165"/>
      <c r="Q44" s="1292"/>
      <c r="R44" s="1291"/>
      <c r="S44" s="1291"/>
      <c r="T44" s="1291"/>
      <c r="U44" s="1291"/>
      <c r="V44" s="165"/>
      <c r="W44" s="165"/>
      <c r="X44" s="165"/>
      <c r="Y44" s="165"/>
    </row>
    <row r="45" spans="1:28" ht="10.15" customHeight="1">
      <c r="A45" s="2794"/>
      <c r="B45" s="2795"/>
      <c r="C45" s="2790"/>
      <c r="D45" s="2790"/>
      <c r="E45" s="2790"/>
      <c r="F45" s="2790"/>
      <c r="G45" s="2790"/>
      <c r="H45" s="2790"/>
      <c r="I45" s="2790"/>
      <c r="J45" s="2790"/>
      <c r="K45" s="2790"/>
      <c r="L45" s="2790"/>
      <c r="M45" s="2790"/>
      <c r="N45" s="2790"/>
      <c r="O45" s="2791"/>
      <c r="P45" s="165"/>
      <c r="Q45" s="1294"/>
      <c r="R45" s="1291"/>
      <c r="S45" s="1291"/>
      <c r="T45" s="1291"/>
      <c r="U45" s="1291"/>
      <c r="V45" s="165"/>
      <c r="W45" s="165"/>
      <c r="X45" s="165"/>
      <c r="Y45" s="165"/>
    </row>
    <row r="46" spans="1:28" ht="45" customHeight="1">
      <c r="A46" s="2796">
        <f>IF( 報1!$L$28="","", 報1!$L$28 )</f>
        <v>2022</v>
      </c>
      <c r="B46" s="2797"/>
      <c r="C46" s="2792"/>
      <c r="D46" s="2792"/>
      <c r="E46" s="2792"/>
      <c r="F46" s="2792"/>
      <c r="G46" s="2792"/>
      <c r="H46" s="2792"/>
      <c r="I46" s="2792"/>
      <c r="J46" s="2792"/>
      <c r="K46" s="2792"/>
      <c r="L46" s="2792"/>
      <c r="M46" s="2792"/>
      <c r="N46" s="2792"/>
      <c r="O46" s="2793"/>
      <c r="P46" s="165"/>
      <c r="Q46" s="1295"/>
      <c r="R46" s="1291"/>
      <c r="S46" s="1291"/>
      <c r="T46" s="1291"/>
      <c r="U46" s="1291"/>
      <c r="V46" s="165"/>
      <c r="W46" s="165"/>
      <c r="X46" s="165"/>
      <c r="Y46" s="165"/>
    </row>
    <row r="47" spans="1:28" ht="26.25" customHeight="1">
      <c r="A47" s="2798"/>
      <c r="B47" s="2798"/>
      <c r="C47" s="2798"/>
      <c r="D47" s="2798"/>
      <c r="E47" s="2798"/>
      <c r="F47" s="2798"/>
      <c r="G47" s="2798"/>
      <c r="H47" s="2798"/>
      <c r="I47" s="2798"/>
      <c r="J47" s="2798"/>
      <c r="K47" s="2798"/>
      <c r="L47" s="2798"/>
      <c r="M47" s="2798"/>
      <c r="N47" s="2798"/>
      <c r="O47" s="2798"/>
      <c r="P47" s="165"/>
      <c r="Q47" s="1294"/>
      <c r="R47" s="1291"/>
      <c r="S47" s="1291"/>
      <c r="T47" s="1291"/>
      <c r="U47" s="1291"/>
      <c r="V47" s="165"/>
      <c r="W47" s="165"/>
      <c r="X47" s="165"/>
      <c r="Y47" s="165"/>
    </row>
    <row r="48" spans="1:28" ht="30" customHeight="1">
      <c r="A48" s="165"/>
      <c r="B48" s="165"/>
      <c r="C48" s="165"/>
      <c r="D48" s="165"/>
      <c r="E48" s="165"/>
      <c r="F48" s="165"/>
      <c r="G48" s="165"/>
      <c r="H48" s="165"/>
      <c r="I48" s="165"/>
      <c r="J48" s="165"/>
      <c r="K48" s="165"/>
      <c r="L48" s="165"/>
      <c r="M48" s="165"/>
      <c r="N48" s="165"/>
      <c r="O48" s="340"/>
      <c r="P48" s="165"/>
      <c r="Q48" s="1283"/>
      <c r="R48" s="1295"/>
      <c r="S48" s="1279"/>
      <c r="T48" s="1279"/>
      <c r="V48" s="165"/>
      <c r="W48" s="165"/>
      <c r="X48" s="165"/>
      <c r="Y48" s="165"/>
    </row>
    <row r="49" spans="1:25" ht="18" customHeight="1">
      <c r="A49" s="165"/>
      <c r="B49" s="165"/>
      <c r="C49" s="165"/>
      <c r="D49" s="165"/>
      <c r="E49" s="165"/>
      <c r="F49" s="165"/>
      <c r="G49" s="165"/>
      <c r="H49" s="165"/>
      <c r="I49" s="165"/>
      <c r="J49" s="165"/>
      <c r="K49" s="165"/>
      <c r="L49" s="165"/>
      <c r="M49" s="165"/>
      <c r="N49" s="165"/>
      <c r="O49" s="340"/>
      <c r="P49" s="165"/>
      <c r="Q49" s="1296"/>
      <c r="R49" s="1295"/>
      <c r="S49" s="1279"/>
      <c r="T49" s="1279"/>
      <c r="V49" s="165"/>
      <c r="W49" s="165"/>
      <c r="X49" s="165"/>
      <c r="Y49" s="165"/>
    </row>
    <row r="50" spans="1:25" ht="18" customHeight="1">
      <c r="A50" s="165"/>
      <c r="B50" s="165"/>
      <c r="C50" s="165"/>
      <c r="D50" s="165"/>
      <c r="E50" s="165"/>
      <c r="F50" s="165"/>
      <c r="G50" s="165"/>
      <c r="H50" s="165"/>
      <c r="I50" s="165"/>
      <c r="J50" s="165"/>
      <c r="K50" s="165"/>
      <c r="L50" s="165"/>
      <c r="M50" s="165"/>
      <c r="N50" s="165"/>
      <c r="O50" s="340"/>
      <c r="P50" s="165"/>
      <c r="Q50" s="1296"/>
      <c r="R50" s="1295"/>
      <c r="S50" s="1279"/>
      <c r="T50" s="1279"/>
      <c r="V50" s="165"/>
      <c r="W50" s="165"/>
      <c r="X50" s="165"/>
      <c r="Y50" s="165"/>
    </row>
    <row r="51" spans="1:25">
      <c r="A51" s="1" t="s">
        <v>175</v>
      </c>
      <c r="B51" s="2"/>
      <c r="C51" s="2"/>
      <c r="D51" s="2"/>
      <c r="E51" s="2"/>
      <c r="F51" s="2"/>
      <c r="G51" s="2"/>
      <c r="H51" s="2"/>
      <c r="I51" s="2"/>
      <c r="J51" s="2"/>
      <c r="K51" s="2"/>
      <c r="L51" s="2"/>
      <c r="M51" s="2"/>
      <c r="N51" s="2"/>
      <c r="O51" s="2"/>
      <c r="P51" s="165" t="str">
        <f>"個別票"&amp;Q51</f>
        <v>個別票3</v>
      </c>
      <c r="Q51" s="1277">
        <f>Q26+1</f>
        <v>3</v>
      </c>
      <c r="V51" s="165"/>
      <c r="W51" s="165"/>
      <c r="X51" s="165"/>
      <c r="Y51" s="165"/>
    </row>
    <row r="52" spans="1:25">
      <c r="A52" s="2" t="s">
        <v>150</v>
      </c>
      <c r="B52" s="4"/>
      <c r="C52" s="4"/>
      <c r="D52" s="4"/>
      <c r="E52" s="4"/>
      <c r="F52" s="4"/>
      <c r="G52" s="4"/>
      <c r="H52" s="4"/>
      <c r="I52" s="4"/>
      <c r="J52" s="4"/>
      <c r="K52" s="4"/>
      <c r="L52" s="4"/>
      <c r="M52" s="4"/>
      <c r="N52" s="2"/>
      <c r="O52" s="2"/>
      <c r="P52" s="165"/>
      <c r="V52" s="165"/>
      <c r="W52" s="165"/>
      <c r="X52" s="165"/>
      <c r="Y52" s="165"/>
    </row>
    <row r="53" spans="1:25" ht="17.25">
      <c r="A53" s="2832" t="s">
        <v>405</v>
      </c>
      <c r="B53" s="2832"/>
      <c r="C53" s="2832"/>
      <c r="D53" s="2832"/>
      <c r="E53" s="2832"/>
      <c r="F53" s="2832"/>
      <c r="G53" s="2832"/>
      <c r="H53" s="2832"/>
      <c r="I53" s="2832"/>
      <c r="J53" s="2832"/>
      <c r="K53" s="2832"/>
      <c r="L53" s="2832"/>
      <c r="M53" s="2832"/>
      <c r="N53" s="2832"/>
      <c r="O53" s="2832"/>
      <c r="P53" s="165"/>
      <c r="V53" s="165"/>
      <c r="W53" s="165"/>
      <c r="X53" s="165"/>
      <c r="Y53" s="165"/>
    </row>
    <row r="54" spans="1:25" ht="31.5" customHeight="1">
      <c r="A54" s="39"/>
      <c r="B54" s="39"/>
      <c r="C54" s="39"/>
      <c r="D54" s="39"/>
      <c r="E54" s="39"/>
      <c r="F54" s="39"/>
      <c r="G54" s="39"/>
      <c r="H54" s="39"/>
      <c r="I54" s="39"/>
      <c r="J54" s="39"/>
      <c r="K54" s="39"/>
      <c r="L54" s="39"/>
      <c r="M54" s="39"/>
      <c r="N54" s="39"/>
      <c r="O54" s="39"/>
      <c r="P54" s="165"/>
      <c r="V54" s="165"/>
      <c r="W54" s="165"/>
      <c r="X54" s="165"/>
      <c r="Y54" s="165"/>
    </row>
    <row r="55" spans="1:25" s="52" customFormat="1" ht="15.95" customHeight="1">
      <c r="A55" s="49" t="s">
        <v>151</v>
      </c>
      <c r="B55" s="83"/>
      <c r="C55" s="83"/>
      <c r="D55" s="83"/>
      <c r="E55" s="83"/>
      <c r="F55" s="83"/>
      <c r="G55" s="83"/>
      <c r="H55" s="83"/>
      <c r="I55" s="83"/>
      <c r="J55" s="83"/>
      <c r="K55" s="83"/>
      <c r="L55" s="83"/>
      <c r="M55" s="83"/>
      <c r="P55" s="335"/>
      <c r="Q55" s="1285"/>
      <c r="R55" s="1285"/>
      <c r="S55" s="1285"/>
      <c r="T55" s="1285"/>
      <c r="U55" s="1277"/>
      <c r="V55" s="335"/>
      <c r="W55" s="335"/>
      <c r="X55" s="335"/>
      <c r="Y55" s="335"/>
    </row>
    <row r="56" spans="1:25" ht="39.950000000000003" customHeight="1">
      <c r="A56" s="2833" t="s">
        <v>152</v>
      </c>
      <c r="B56" s="2834"/>
      <c r="C56" s="2835"/>
      <c r="D56" s="2836" t="str">
        <f>参照元個別!I7</f>
        <v>事業所名を入力3</v>
      </c>
      <c r="E56" s="2837"/>
      <c r="F56" s="2837"/>
      <c r="G56" s="2837"/>
      <c r="H56" s="2837"/>
      <c r="I56" s="2837"/>
      <c r="J56" s="2837"/>
      <c r="K56" s="2837"/>
      <c r="L56" s="2837"/>
      <c r="M56" s="2837"/>
      <c r="N56" s="2837"/>
      <c r="O56" s="2838"/>
      <c r="P56" s="165"/>
      <c r="V56" s="165"/>
      <c r="W56" s="165"/>
      <c r="X56" s="165"/>
      <c r="Y56" s="165"/>
    </row>
    <row r="57" spans="1:25" ht="39.950000000000003" customHeight="1">
      <c r="A57" s="2418" t="s">
        <v>153</v>
      </c>
      <c r="B57" s="2419"/>
      <c r="C57" s="2839"/>
      <c r="D57" s="2840"/>
      <c r="E57" s="2841"/>
      <c r="F57" s="2841"/>
      <c r="G57" s="2841"/>
      <c r="H57" s="2841"/>
      <c r="I57" s="2841"/>
      <c r="J57" s="2841"/>
      <c r="K57" s="2841"/>
      <c r="L57" s="2841"/>
      <c r="M57" s="2841"/>
      <c r="N57" s="2841"/>
      <c r="O57" s="2842"/>
      <c r="P57" s="165"/>
      <c r="V57" s="165"/>
      <c r="W57" s="165"/>
      <c r="X57" s="165"/>
      <c r="Y57" s="165"/>
    </row>
    <row r="58" spans="1:25" ht="39.950000000000003" customHeight="1">
      <c r="A58" s="2384" t="s">
        <v>154</v>
      </c>
      <c r="B58" s="2827"/>
      <c r="C58" s="2828"/>
      <c r="D58" s="2829"/>
      <c r="E58" s="104" t="s">
        <v>180</v>
      </c>
      <c r="F58" s="2823" t="s">
        <v>406</v>
      </c>
      <c r="G58" s="2824"/>
      <c r="H58" s="2830" t="str">
        <f ca="1">参照元個別!$P$7</f>
        <v/>
      </c>
      <c r="I58" s="2831"/>
      <c r="J58" s="59" t="s">
        <v>176</v>
      </c>
      <c r="K58" s="2823" t="s">
        <v>407</v>
      </c>
      <c r="L58" s="2824"/>
      <c r="M58" s="2820"/>
      <c r="N58" s="2821"/>
      <c r="O58" s="2822"/>
      <c r="P58" s="165"/>
      <c r="U58" s="1285"/>
      <c r="V58" s="165"/>
      <c r="W58" s="165"/>
      <c r="X58" s="165"/>
      <c r="Y58" s="165"/>
    </row>
    <row r="59" spans="1:25" ht="39.950000000000003" customHeight="1">
      <c r="A59" s="2823" t="s">
        <v>408</v>
      </c>
      <c r="B59" s="2824"/>
      <c r="C59" s="2825"/>
      <c r="D59" s="2745"/>
      <c r="E59" s="2746"/>
      <c r="F59" s="2823" t="s">
        <v>158</v>
      </c>
      <c r="G59" s="2824"/>
      <c r="H59" s="2825"/>
      <c r="I59" s="2745"/>
      <c r="J59" s="2746"/>
      <c r="K59" s="2428"/>
      <c r="L59" s="2826"/>
      <c r="M59" s="2826"/>
      <c r="N59" s="2826"/>
      <c r="O59" s="2826"/>
      <c r="P59" s="165"/>
      <c r="V59" s="165"/>
      <c r="W59" s="165"/>
      <c r="X59" s="165"/>
      <c r="Y59" s="165"/>
    </row>
    <row r="60" spans="1:25" ht="18.75" customHeight="1">
      <c r="A60" s="40"/>
      <c r="B60" s="40"/>
      <c r="C60" s="41"/>
      <c r="D60" s="42"/>
      <c r="E60" s="41"/>
      <c r="F60" s="43"/>
      <c r="P60" s="165"/>
      <c r="V60" s="336"/>
      <c r="W60" s="336"/>
      <c r="X60" s="165"/>
      <c r="Y60" s="165"/>
    </row>
    <row r="61" spans="1:25" ht="51.75" customHeight="1">
      <c r="A61" s="2799" t="s">
        <v>526</v>
      </c>
      <c r="B61" s="2800"/>
      <c r="C61" s="2800"/>
      <c r="D61" s="2800"/>
      <c r="E61" s="2800"/>
      <c r="F61" s="2800"/>
      <c r="G61" s="2800"/>
      <c r="H61" s="2800"/>
      <c r="I61" s="2800"/>
      <c r="J61" s="2800"/>
      <c r="K61" s="2800"/>
      <c r="L61" s="2800"/>
      <c r="M61" s="2800"/>
      <c r="N61" s="2800"/>
      <c r="O61" s="2800"/>
      <c r="P61" s="165"/>
      <c r="V61" s="336"/>
      <c r="W61" s="336"/>
      <c r="X61" s="165"/>
      <c r="Y61" s="165"/>
    </row>
    <row r="62" spans="1:25" ht="57.75" customHeight="1">
      <c r="A62" s="40"/>
      <c r="B62" s="40"/>
      <c r="C62" s="41"/>
      <c r="D62" s="42"/>
      <c r="E62" s="41"/>
      <c r="F62" s="43"/>
      <c r="P62" s="165"/>
      <c r="Q62" s="1286"/>
      <c r="R62" s="1286"/>
      <c r="S62" s="1286"/>
      <c r="T62" s="1286"/>
      <c r="V62" s="336"/>
      <c r="W62" s="336"/>
      <c r="X62" s="165"/>
      <c r="Y62" s="165"/>
    </row>
    <row r="63" spans="1:25" s="52" customFormat="1" ht="15.95" customHeight="1">
      <c r="A63" s="51" t="s">
        <v>530</v>
      </c>
      <c r="B63" s="53"/>
      <c r="C63" s="53"/>
      <c r="D63" s="53"/>
      <c r="E63" s="53"/>
      <c r="F63" s="53"/>
      <c r="G63" s="53"/>
      <c r="H63" s="53"/>
      <c r="I63" s="53"/>
      <c r="J63" s="53"/>
      <c r="K63" s="53"/>
      <c r="L63" s="51"/>
      <c r="M63" s="51"/>
      <c r="N63" s="51"/>
      <c r="O63" s="51"/>
      <c r="P63" s="335"/>
      <c r="Q63" s="1287"/>
      <c r="R63" s="1287"/>
      <c r="S63" s="1287"/>
      <c r="T63" s="1287"/>
      <c r="U63" s="1277"/>
      <c r="V63" s="337"/>
      <c r="W63" s="337"/>
      <c r="X63" s="335"/>
      <c r="Y63" s="335"/>
    </row>
    <row r="64" spans="1:25" ht="36" customHeight="1">
      <c r="A64" s="2500"/>
      <c r="B64" s="2501"/>
      <c r="C64" s="2521" t="s">
        <v>525</v>
      </c>
      <c r="D64" s="2521"/>
      <c r="E64" s="2521"/>
      <c r="F64" s="2521"/>
      <c r="G64" s="2521"/>
      <c r="H64" s="2801"/>
      <c r="I64" s="2520" t="s">
        <v>409</v>
      </c>
      <c r="J64" s="2802"/>
      <c r="K64" s="2802"/>
      <c r="L64" s="2802"/>
      <c r="M64" s="2802"/>
      <c r="N64" s="2802"/>
      <c r="O64" s="2801"/>
      <c r="P64" s="165"/>
      <c r="V64" s="165"/>
      <c r="W64" s="165"/>
      <c r="X64" s="165"/>
      <c r="Y64" s="165"/>
    </row>
    <row r="65" spans="1:28" ht="24" customHeight="1">
      <c r="A65" s="2479" t="s">
        <v>236</v>
      </c>
      <c r="B65" s="2803"/>
      <c r="C65" s="2804" t="str">
        <f ca="1">参照元個別!E7</f>
        <v/>
      </c>
      <c r="D65" s="2804"/>
      <c r="E65" s="2804"/>
      <c r="F65" s="2804"/>
      <c r="G65" s="2805"/>
      <c r="H65" s="2808" t="s">
        <v>416</v>
      </c>
      <c r="I65" s="2810" t="str">
        <f>参照元個別!F7</f>
        <v/>
      </c>
      <c r="J65" s="2811"/>
      <c r="K65" s="2811"/>
      <c r="L65" s="2811"/>
      <c r="M65" s="2814" t="s">
        <v>417</v>
      </c>
      <c r="N65" s="2816" t="str">
        <f>参照元個別!G7</f>
        <v/>
      </c>
      <c r="O65" s="2817"/>
      <c r="P65" s="174"/>
      <c r="V65" s="165"/>
      <c r="W65" s="165"/>
      <c r="X65" s="165"/>
      <c r="Y65" s="165"/>
    </row>
    <row r="66" spans="1:28" ht="23.1" customHeight="1">
      <c r="A66" s="2483">
        <f>IF( 報1!$L$28="","", 報1!$L$28 )</f>
        <v>2022</v>
      </c>
      <c r="B66" s="2484"/>
      <c r="C66" s="2806"/>
      <c r="D66" s="2806"/>
      <c r="E66" s="2806"/>
      <c r="F66" s="2806"/>
      <c r="G66" s="2807"/>
      <c r="H66" s="2809"/>
      <c r="I66" s="2812"/>
      <c r="J66" s="2813"/>
      <c r="K66" s="2813"/>
      <c r="L66" s="2813"/>
      <c r="M66" s="2815"/>
      <c r="N66" s="2818"/>
      <c r="O66" s="2819"/>
      <c r="P66" s="174"/>
      <c r="V66" s="165"/>
      <c r="W66" s="165"/>
      <c r="X66" s="165"/>
      <c r="Y66" s="165"/>
    </row>
    <row r="67" spans="1:28" ht="25.15" customHeight="1">
      <c r="A67" s="2787" t="s">
        <v>277</v>
      </c>
      <c r="B67" s="2788"/>
      <c r="C67" s="2789"/>
      <c r="D67" s="2790"/>
      <c r="E67" s="2790"/>
      <c r="F67" s="2790"/>
      <c r="G67" s="2790"/>
      <c r="H67" s="2790"/>
      <c r="I67" s="2790"/>
      <c r="J67" s="2790"/>
      <c r="K67" s="2790"/>
      <c r="L67" s="2790"/>
      <c r="M67" s="2790"/>
      <c r="N67" s="2790"/>
      <c r="O67" s="2791"/>
      <c r="P67" s="165"/>
      <c r="Q67" s="1288">
        <v>1</v>
      </c>
      <c r="R67" s="1280"/>
      <c r="S67" s="1289"/>
      <c r="T67" s="1290"/>
      <c r="U67" s="1291"/>
      <c r="V67" s="165"/>
      <c r="W67" s="165"/>
      <c r="X67" s="338"/>
      <c r="Y67" s="339"/>
      <c r="Z67" s="102"/>
      <c r="AA67" s="44"/>
      <c r="AB67" s="45"/>
    </row>
    <row r="68" spans="1:28" ht="25.15" customHeight="1">
      <c r="A68" s="2787"/>
      <c r="B68" s="2788"/>
      <c r="C68" s="2790"/>
      <c r="D68" s="2790"/>
      <c r="E68" s="2790"/>
      <c r="F68" s="2790"/>
      <c r="G68" s="2790"/>
      <c r="H68" s="2790"/>
      <c r="I68" s="2790"/>
      <c r="J68" s="2790"/>
      <c r="K68" s="2790"/>
      <c r="L68" s="2790"/>
      <c r="M68" s="2790"/>
      <c r="N68" s="2790"/>
      <c r="O68" s="2791"/>
      <c r="P68" s="165"/>
      <c r="Q68" s="1292"/>
      <c r="R68" s="1293"/>
      <c r="S68" s="1293"/>
      <c r="T68" s="1293"/>
      <c r="U68" s="1293"/>
      <c r="V68" s="165"/>
      <c r="W68" s="165"/>
      <c r="X68" s="165"/>
      <c r="Y68" s="165"/>
    </row>
    <row r="69" spans="1:28" ht="24.75" customHeight="1">
      <c r="A69" s="2787"/>
      <c r="B69" s="2788"/>
      <c r="C69" s="2790"/>
      <c r="D69" s="2790"/>
      <c r="E69" s="2790"/>
      <c r="F69" s="2790"/>
      <c r="G69" s="2790"/>
      <c r="H69" s="2790"/>
      <c r="I69" s="2790"/>
      <c r="J69" s="2790"/>
      <c r="K69" s="2790"/>
      <c r="L69" s="2790"/>
      <c r="M69" s="2790"/>
      <c r="N69" s="2790"/>
      <c r="O69" s="2791"/>
      <c r="P69" s="165"/>
      <c r="Q69" s="1292"/>
      <c r="R69" s="1291"/>
      <c r="S69" s="1291"/>
      <c r="T69" s="1291"/>
      <c r="U69" s="1291"/>
      <c r="V69" s="165"/>
      <c r="W69" s="165"/>
      <c r="X69" s="165"/>
      <c r="Y69" s="165"/>
    </row>
    <row r="70" spans="1:28" ht="10.15" customHeight="1">
      <c r="A70" s="2794"/>
      <c r="B70" s="2795"/>
      <c r="C70" s="2790"/>
      <c r="D70" s="2790"/>
      <c r="E70" s="2790"/>
      <c r="F70" s="2790"/>
      <c r="G70" s="2790"/>
      <c r="H70" s="2790"/>
      <c r="I70" s="2790"/>
      <c r="J70" s="2790"/>
      <c r="K70" s="2790"/>
      <c r="L70" s="2790"/>
      <c r="M70" s="2790"/>
      <c r="N70" s="2790"/>
      <c r="O70" s="2791"/>
      <c r="P70" s="165"/>
      <c r="Q70" s="1294"/>
      <c r="R70" s="1291"/>
      <c r="S70" s="1291"/>
      <c r="T70" s="1291"/>
      <c r="U70" s="1291"/>
      <c r="V70" s="165"/>
      <c r="W70" s="165"/>
      <c r="X70" s="165"/>
      <c r="Y70" s="165"/>
    </row>
    <row r="71" spans="1:28" ht="45" customHeight="1">
      <c r="A71" s="2796">
        <f>IF( 報1!$L$28="","", 報1!$L$28 )</f>
        <v>2022</v>
      </c>
      <c r="B71" s="2797"/>
      <c r="C71" s="2792"/>
      <c r="D71" s="2792"/>
      <c r="E71" s="2792"/>
      <c r="F71" s="2792"/>
      <c r="G71" s="2792"/>
      <c r="H71" s="2792"/>
      <c r="I71" s="2792"/>
      <c r="J71" s="2792"/>
      <c r="K71" s="2792"/>
      <c r="L71" s="2792"/>
      <c r="M71" s="2792"/>
      <c r="N71" s="2792"/>
      <c r="O71" s="2793"/>
      <c r="P71" s="165"/>
      <c r="Q71" s="1295"/>
      <c r="R71" s="1291"/>
      <c r="S71" s="1291"/>
      <c r="T71" s="1291"/>
      <c r="U71" s="1291"/>
      <c r="V71" s="165"/>
      <c r="W71" s="165"/>
      <c r="X71" s="165"/>
      <c r="Y71" s="165"/>
    </row>
    <row r="72" spans="1:28" ht="26.25" customHeight="1">
      <c r="A72" s="2798"/>
      <c r="B72" s="2798"/>
      <c r="C72" s="2798"/>
      <c r="D72" s="2798"/>
      <c r="E72" s="2798"/>
      <c r="F72" s="2798"/>
      <c r="G72" s="2798"/>
      <c r="H72" s="2798"/>
      <c r="I72" s="2798"/>
      <c r="J72" s="2798"/>
      <c r="K72" s="2798"/>
      <c r="L72" s="2798"/>
      <c r="M72" s="2798"/>
      <c r="N72" s="2798"/>
      <c r="O72" s="2798"/>
      <c r="P72" s="165"/>
      <c r="Q72" s="1294"/>
      <c r="R72" s="1291"/>
      <c r="S72" s="1291"/>
      <c r="T72" s="1291"/>
      <c r="U72" s="1291"/>
      <c r="V72" s="165"/>
      <c r="W72" s="165"/>
      <c r="X72" s="165"/>
      <c r="Y72" s="165"/>
    </row>
    <row r="73" spans="1:28" ht="30" customHeight="1">
      <c r="A73" s="165"/>
      <c r="B73" s="165"/>
      <c r="C73" s="165"/>
      <c r="D73" s="165"/>
      <c r="E73" s="165"/>
      <c r="F73" s="165"/>
      <c r="G73" s="165"/>
      <c r="H73" s="165"/>
      <c r="I73" s="165"/>
      <c r="J73" s="165"/>
      <c r="K73" s="165"/>
      <c r="L73" s="165"/>
      <c r="M73" s="165"/>
      <c r="N73" s="165"/>
      <c r="O73" s="340"/>
      <c r="P73" s="165"/>
      <c r="Q73" s="1283"/>
      <c r="R73" s="1295"/>
      <c r="S73" s="1279"/>
      <c r="T73" s="1279"/>
      <c r="V73" s="165"/>
      <c r="W73" s="165"/>
      <c r="X73" s="165"/>
      <c r="Y73" s="165"/>
    </row>
    <row r="74" spans="1:28" ht="18" customHeight="1">
      <c r="A74" s="165"/>
      <c r="B74" s="165"/>
      <c r="C74" s="165"/>
      <c r="D74" s="165"/>
      <c r="E74" s="165"/>
      <c r="F74" s="165"/>
      <c r="G74" s="165"/>
      <c r="H74" s="165"/>
      <c r="I74" s="165"/>
      <c r="J74" s="165"/>
      <c r="K74" s="165"/>
      <c r="L74" s="165"/>
      <c r="M74" s="165"/>
      <c r="N74" s="165"/>
      <c r="O74" s="340"/>
      <c r="P74" s="165"/>
      <c r="Q74" s="1296"/>
      <c r="R74" s="1295"/>
      <c r="S74" s="1279"/>
      <c r="T74" s="1279"/>
      <c r="V74" s="165"/>
      <c r="W74" s="165"/>
      <c r="X74" s="165"/>
      <c r="Y74" s="165"/>
    </row>
    <row r="75" spans="1:28" ht="18" customHeight="1">
      <c r="A75" s="165"/>
      <c r="B75" s="165"/>
      <c r="C75" s="165"/>
      <c r="D75" s="165"/>
      <c r="E75" s="165"/>
      <c r="F75" s="165"/>
      <c r="G75" s="165"/>
      <c r="H75" s="165"/>
      <c r="I75" s="165"/>
      <c r="J75" s="165"/>
      <c r="K75" s="165"/>
      <c r="L75" s="165"/>
      <c r="M75" s="165"/>
      <c r="N75" s="165"/>
      <c r="O75" s="340"/>
      <c r="P75" s="165"/>
      <c r="Q75" s="1296"/>
      <c r="R75" s="1295"/>
      <c r="S75" s="1279"/>
      <c r="T75" s="1279"/>
      <c r="V75" s="165"/>
      <c r="W75" s="165"/>
      <c r="X75" s="165"/>
      <c r="Y75" s="165"/>
    </row>
    <row r="76" spans="1:28">
      <c r="A76" s="1" t="s">
        <v>175</v>
      </c>
      <c r="B76" s="2"/>
      <c r="C76" s="2"/>
      <c r="D76" s="2"/>
      <c r="E76" s="2"/>
      <c r="F76" s="2"/>
      <c r="G76" s="2"/>
      <c r="H76" s="2"/>
      <c r="I76" s="2"/>
      <c r="J76" s="2"/>
      <c r="K76" s="2"/>
      <c r="L76" s="2"/>
      <c r="M76" s="2"/>
      <c r="N76" s="2"/>
      <c r="O76" s="2"/>
      <c r="P76" s="165" t="str">
        <f>"個別票"&amp;Q76</f>
        <v>個別票4</v>
      </c>
      <c r="Q76" s="1277">
        <f>Q51+1</f>
        <v>4</v>
      </c>
      <c r="V76" s="165"/>
      <c r="W76" s="165"/>
      <c r="X76" s="165"/>
      <c r="Y76" s="165"/>
    </row>
    <row r="77" spans="1:28">
      <c r="A77" s="2" t="s">
        <v>150</v>
      </c>
      <c r="B77" s="4"/>
      <c r="C77" s="4"/>
      <c r="D77" s="4"/>
      <c r="E77" s="4"/>
      <c r="F77" s="4"/>
      <c r="G77" s="4"/>
      <c r="H77" s="4"/>
      <c r="I77" s="4"/>
      <c r="J77" s="4"/>
      <c r="K77" s="4"/>
      <c r="L77" s="4"/>
      <c r="M77" s="4"/>
      <c r="N77" s="2"/>
      <c r="O77" s="2"/>
      <c r="P77" s="165"/>
      <c r="V77" s="165"/>
      <c r="W77" s="165"/>
      <c r="X77" s="165"/>
      <c r="Y77" s="165"/>
    </row>
    <row r="78" spans="1:28" ht="17.25">
      <c r="A78" s="2832" t="s">
        <v>405</v>
      </c>
      <c r="B78" s="2832"/>
      <c r="C78" s="2832"/>
      <c r="D78" s="2832"/>
      <c r="E78" s="2832"/>
      <c r="F78" s="2832"/>
      <c r="G78" s="2832"/>
      <c r="H78" s="2832"/>
      <c r="I78" s="2832"/>
      <c r="J78" s="2832"/>
      <c r="K78" s="2832"/>
      <c r="L78" s="2832"/>
      <c r="M78" s="2832"/>
      <c r="N78" s="2832"/>
      <c r="O78" s="2832"/>
      <c r="P78" s="165"/>
      <c r="V78" s="165"/>
      <c r="W78" s="165"/>
      <c r="X78" s="165"/>
      <c r="Y78" s="165"/>
    </row>
    <row r="79" spans="1:28" ht="31.5" customHeight="1">
      <c r="A79" s="39"/>
      <c r="B79" s="39"/>
      <c r="C79" s="39"/>
      <c r="D79" s="39"/>
      <c r="E79" s="39"/>
      <c r="F79" s="39"/>
      <c r="G79" s="39"/>
      <c r="H79" s="39"/>
      <c r="I79" s="39"/>
      <c r="J79" s="39"/>
      <c r="K79" s="39"/>
      <c r="L79" s="39"/>
      <c r="M79" s="39"/>
      <c r="N79" s="39"/>
      <c r="O79" s="39"/>
      <c r="P79" s="165"/>
      <c r="V79" s="165"/>
      <c r="W79" s="165"/>
      <c r="X79" s="165"/>
      <c r="Y79" s="165"/>
    </row>
    <row r="80" spans="1:28" s="52" customFormat="1" ht="15.95" customHeight="1">
      <c r="A80" s="49" t="s">
        <v>151</v>
      </c>
      <c r="B80" s="83"/>
      <c r="C80" s="83"/>
      <c r="D80" s="83"/>
      <c r="E80" s="83"/>
      <c r="F80" s="83"/>
      <c r="G80" s="83"/>
      <c r="H80" s="83"/>
      <c r="I80" s="83"/>
      <c r="J80" s="83"/>
      <c r="K80" s="83"/>
      <c r="L80" s="83"/>
      <c r="M80" s="83"/>
      <c r="P80" s="335"/>
      <c r="Q80" s="1285"/>
      <c r="R80" s="1285"/>
      <c r="S80" s="1285"/>
      <c r="T80" s="1285"/>
      <c r="U80" s="1277"/>
      <c r="V80" s="335"/>
      <c r="W80" s="335"/>
      <c r="X80" s="335"/>
      <c r="Y80" s="335"/>
    </row>
    <row r="81" spans="1:28" ht="39.950000000000003" customHeight="1">
      <c r="A81" s="2833" t="s">
        <v>152</v>
      </c>
      <c r="B81" s="2834"/>
      <c r="C81" s="2835"/>
      <c r="D81" s="2836" t="str">
        <f>参照元個別!I8</f>
        <v>事業所名を入力4</v>
      </c>
      <c r="E81" s="2837"/>
      <c r="F81" s="2837"/>
      <c r="G81" s="2837"/>
      <c r="H81" s="2837"/>
      <c r="I81" s="2837"/>
      <c r="J81" s="2837"/>
      <c r="K81" s="2837"/>
      <c r="L81" s="2837"/>
      <c r="M81" s="2837"/>
      <c r="N81" s="2837"/>
      <c r="O81" s="2838"/>
      <c r="P81" s="165"/>
      <c r="V81" s="165"/>
      <c r="W81" s="165"/>
      <c r="X81" s="165"/>
      <c r="Y81" s="165"/>
    </row>
    <row r="82" spans="1:28" ht="39.950000000000003" customHeight="1">
      <c r="A82" s="2418" t="s">
        <v>153</v>
      </c>
      <c r="B82" s="2419"/>
      <c r="C82" s="2839"/>
      <c r="D82" s="2840"/>
      <c r="E82" s="2841"/>
      <c r="F82" s="2841"/>
      <c r="G82" s="2841"/>
      <c r="H82" s="2841"/>
      <c r="I82" s="2841"/>
      <c r="J82" s="2841"/>
      <c r="K82" s="2841"/>
      <c r="L82" s="2841"/>
      <c r="M82" s="2841"/>
      <c r="N82" s="2841"/>
      <c r="O82" s="2842"/>
      <c r="P82" s="165"/>
      <c r="V82" s="165"/>
      <c r="W82" s="165"/>
      <c r="X82" s="165"/>
      <c r="Y82" s="165"/>
    </row>
    <row r="83" spans="1:28" ht="39.950000000000003" customHeight="1">
      <c r="A83" s="2384" t="s">
        <v>154</v>
      </c>
      <c r="B83" s="2827"/>
      <c r="C83" s="2828"/>
      <c r="D83" s="2829"/>
      <c r="E83" s="104" t="s">
        <v>180</v>
      </c>
      <c r="F83" s="2823" t="s">
        <v>406</v>
      </c>
      <c r="G83" s="2824"/>
      <c r="H83" s="2830" t="str">
        <f ca="1">参照元個別!$P$8</f>
        <v/>
      </c>
      <c r="I83" s="2831"/>
      <c r="J83" s="59" t="s">
        <v>176</v>
      </c>
      <c r="K83" s="2823" t="s">
        <v>407</v>
      </c>
      <c r="L83" s="2824"/>
      <c r="M83" s="2820"/>
      <c r="N83" s="2821"/>
      <c r="O83" s="2822"/>
      <c r="P83" s="165"/>
      <c r="U83" s="1285"/>
      <c r="V83" s="165"/>
      <c r="W83" s="165"/>
      <c r="X83" s="165"/>
      <c r="Y83" s="165"/>
    </row>
    <row r="84" spans="1:28" ht="39.950000000000003" customHeight="1">
      <c r="A84" s="2823" t="s">
        <v>408</v>
      </c>
      <c r="B84" s="2824"/>
      <c r="C84" s="2825"/>
      <c r="D84" s="2745"/>
      <c r="E84" s="2746"/>
      <c r="F84" s="2823" t="s">
        <v>158</v>
      </c>
      <c r="G84" s="2824"/>
      <c r="H84" s="2825"/>
      <c r="I84" s="2745"/>
      <c r="J84" s="2746"/>
      <c r="K84" s="2428"/>
      <c r="L84" s="2826"/>
      <c r="M84" s="2826"/>
      <c r="N84" s="2826"/>
      <c r="O84" s="2826"/>
      <c r="P84" s="165"/>
      <c r="V84" s="165"/>
      <c r="W84" s="165"/>
      <c r="X84" s="165"/>
      <c r="Y84" s="165"/>
    </row>
    <row r="85" spans="1:28" ht="18.75" customHeight="1">
      <c r="A85" s="40"/>
      <c r="B85" s="40"/>
      <c r="C85" s="41"/>
      <c r="D85" s="42"/>
      <c r="E85" s="41"/>
      <c r="F85" s="43"/>
      <c r="P85" s="165"/>
      <c r="V85" s="336"/>
      <c r="W85" s="336"/>
      <c r="X85" s="165"/>
      <c r="Y85" s="165"/>
    </row>
    <row r="86" spans="1:28" ht="51.75" customHeight="1">
      <c r="A86" s="2799" t="s">
        <v>526</v>
      </c>
      <c r="B86" s="2800"/>
      <c r="C86" s="2800"/>
      <c r="D86" s="2800"/>
      <c r="E86" s="2800"/>
      <c r="F86" s="2800"/>
      <c r="G86" s="2800"/>
      <c r="H86" s="2800"/>
      <c r="I86" s="2800"/>
      <c r="J86" s="2800"/>
      <c r="K86" s="2800"/>
      <c r="L86" s="2800"/>
      <c r="M86" s="2800"/>
      <c r="N86" s="2800"/>
      <c r="O86" s="2800"/>
      <c r="P86" s="165"/>
      <c r="V86" s="336"/>
      <c r="W86" s="336"/>
      <c r="X86" s="165"/>
      <c r="Y86" s="165"/>
    </row>
    <row r="87" spans="1:28" ht="57.75" customHeight="1">
      <c r="A87" s="40"/>
      <c r="B87" s="40"/>
      <c r="C87" s="41"/>
      <c r="D87" s="42"/>
      <c r="E87" s="41"/>
      <c r="F87" s="43"/>
      <c r="P87" s="165"/>
      <c r="Q87" s="1286"/>
      <c r="R87" s="1286"/>
      <c r="S87" s="1286"/>
      <c r="T87" s="1286"/>
      <c r="V87" s="336"/>
      <c r="W87" s="336"/>
      <c r="X87" s="165"/>
      <c r="Y87" s="165"/>
    </row>
    <row r="88" spans="1:28" s="52" customFormat="1" ht="15.95" customHeight="1">
      <c r="A88" s="51" t="s">
        <v>530</v>
      </c>
      <c r="B88" s="53"/>
      <c r="C88" s="53"/>
      <c r="D88" s="53"/>
      <c r="E88" s="53"/>
      <c r="F88" s="53"/>
      <c r="G88" s="53"/>
      <c r="H88" s="53"/>
      <c r="I88" s="53"/>
      <c r="J88" s="53"/>
      <c r="K88" s="53"/>
      <c r="L88" s="51"/>
      <c r="M88" s="51"/>
      <c r="N88" s="51"/>
      <c r="O88" s="51"/>
      <c r="P88" s="335"/>
      <c r="Q88" s="1287"/>
      <c r="R88" s="1287"/>
      <c r="S88" s="1287"/>
      <c r="T88" s="1287"/>
      <c r="U88" s="1277"/>
      <c r="V88" s="337"/>
      <c r="W88" s="337"/>
      <c r="X88" s="335"/>
      <c r="Y88" s="335"/>
    </row>
    <row r="89" spans="1:28" ht="36" customHeight="1">
      <c r="A89" s="2500"/>
      <c r="B89" s="2501"/>
      <c r="C89" s="2521" t="s">
        <v>525</v>
      </c>
      <c r="D89" s="2521"/>
      <c r="E89" s="2521"/>
      <c r="F89" s="2521"/>
      <c r="G89" s="2521"/>
      <c r="H89" s="2801"/>
      <c r="I89" s="2520" t="s">
        <v>409</v>
      </c>
      <c r="J89" s="2802"/>
      <c r="K89" s="2802"/>
      <c r="L89" s="2802"/>
      <c r="M89" s="2802"/>
      <c r="N89" s="2802"/>
      <c r="O89" s="2801"/>
      <c r="P89" s="165"/>
      <c r="V89" s="165"/>
      <c r="W89" s="165"/>
      <c r="X89" s="165"/>
      <c r="Y89" s="165"/>
    </row>
    <row r="90" spans="1:28" ht="24" customHeight="1">
      <c r="A90" s="2479" t="s">
        <v>236</v>
      </c>
      <c r="B90" s="2803"/>
      <c r="C90" s="2804" t="str">
        <f ca="1">参照元個別!E8</f>
        <v/>
      </c>
      <c r="D90" s="2804"/>
      <c r="E90" s="2804"/>
      <c r="F90" s="2804"/>
      <c r="G90" s="2805"/>
      <c r="H90" s="2808" t="s">
        <v>416</v>
      </c>
      <c r="I90" s="2810" t="str">
        <f>参照元個別!F8</f>
        <v/>
      </c>
      <c r="J90" s="2811"/>
      <c r="K90" s="2811"/>
      <c r="L90" s="2811"/>
      <c r="M90" s="2814" t="s">
        <v>417</v>
      </c>
      <c r="N90" s="2816" t="str">
        <f>参照元個別!G8</f>
        <v/>
      </c>
      <c r="O90" s="2817"/>
      <c r="P90" s="174"/>
      <c r="V90" s="165"/>
      <c r="W90" s="165"/>
      <c r="X90" s="165"/>
      <c r="Y90" s="165"/>
    </row>
    <row r="91" spans="1:28" ht="23.1" customHeight="1">
      <c r="A91" s="2483">
        <f>IF( 報1!$L$28="","", 報1!$L$28 )</f>
        <v>2022</v>
      </c>
      <c r="B91" s="2484"/>
      <c r="C91" s="2806"/>
      <c r="D91" s="2806"/>
      <c r="E91" s="2806"/>
      <c r="F91" s="2806"/>
      <c r="G91" s="2807"/>
      <c r="H91" s="2809"/>
      <c r="I91" s="2812"/>
      <c r="J91" s="2813"/>
      <c r="K91" s="2813"/>
      <c r="L91" s="2813"/>
      <c r="M91" s="2815"/>
      <c r="N91" s="2818"/>
      <c r="O91" s="2819"/>
      <c r="P91" s="174"/>
      <c r="V91" s="165"/>
      <c r="W91" s="165"/>
      <c r="X91" s="165"/>
      <c r="Y91" s="165"/>
    </row>
    <row r="92" spans="1:28" ht="25.15" customHeight="1">
      <c r="A92" s="2787" t="s">
        <v>277</v>
      </c>
      <c r="B92" s="2788"/>
      <c r="C92" s="2789"/>
      <c r="D92" s="2790"/>
      <c r="E92" s="2790"/>
      <c r="F92" s="2790"/>
      <c r="G92" s="2790"/>
      <c r="H92" s="2790"/>
      <c r="I92" s="2790"/>
      <c r="J92" s="2790"/>
      <c r="K92" s="2790"/>
      <c r="L92" s="2790"/>
      <c r="M92" s="2790"/>
      <c r="N92" s="2790"/>
      <c r="O92" s="2791"/>
      <c r="P92" s="165"/>
      <c r="Q92" s="1288">
        <v>1</v>
      </c>
      <c r="R92" s="1280"/>
      <c r="S92" s="1289"/>
      <c r="T92" s="1290"/>
      <c r="U92" s="1291"/>
      <c r="V92" s="165"/>
      <c r="W92" s="165"/>
      <c r="X92" s="338"/>
      <c r="Y92" s="339"/>
      <c r="Z92" s="102"/>
      <c r="AA92" s="44"/>
      <c r="AB92" s="45"/>
    </row>
    <row r="93" spans="1:28" ht="25.15" customHeight="1">
      <c r="A93" s="2787"/>
      <c r="B93" s="2788"/>
      <c r="C93" s="2790"/>
      <c r="D93" s="2790"/>
      <c r="E93" s="2790"/>
      <c r="F93" s="2790"/>
      <c r="G93" s="2790"/>
      <c r="H93" s="2790"/>
      <c r="I93" s="2790"/>
      <c r="J93" s="2790"/>
      <c r="K93" s="2790"/>
      <c r="L93" s="2790"/>
      <c r="M93" s="2790"/>
      <c r="N93" s="2790"/>
      <c r="O93" s="2791"/>
      <c r="P93" s="165"/>
      <c r="Q93" s="1292"/>
      <c r="R93" s="1293"/>
      <c r="S93" s="1293"/>
      <c r="T93" s="1293"/>
      <c r="U93" s="1293"/>
      <c r="V93" s="165"/>
      <c r="W93" s="165"/>
      <c r="X93" s="165"/>
      <c r="Y93" s="165"/>
    </row>
    <row r="94" spans="1:28" ht="24.75" customHeight="1">
      <c r="A94" s="2787"/>
      <c r="B94" s="2788"/>
      <c r="C94" s="2790"/>
      <c r="D94" s="2790"/>
      <c r="E94" s="2790"/>
      <c r="F94" s="2790"/>
      <c r="G94" s="2790"/>
      <c r="H94" s="2790"/>
      <c r="I94" s="2790"/>
      <c r="J94" s="2790"/>
      <c r="K94" s="2790"/>
      <c r="L94" s="2790"/>
      <c r="M94" s="2790"/>
      <c r="N94" s="2790"/>
      <c r="O94" s="2791"/>
      <c r="P94" s="165"/>
      <c r="Q94" s="1292"/>
      <c r="R94" s="1291"/>
      <c r="S94" s="1291"/>
      <c r="T94" s="1291"/>
      <c r="U94" s="1291"/>
      <c r="V94" s="165"/>
      <c r="W94" s="165"/>
      <c r="X94" s="165"/>
      <c r="Y94" s="165"/>
    </row>
    <row r="95" spans="1:28" ht="10.15" customHeight="1">
      <c r="A95" s="2794"/>
      <c r="B95" s="2795"/>
      <c r="C95" s="2790"/>
      <c r="D95" s="2790"/>
      <c r="E95" s="2790"/>
      <c r="F95" s="2790"/>
      <c r="G95" s="2790"/>
      <c r="H95" s="2790"/>
      <c r="I95" s="2790"/>
      <c r="J95" s="2790"/>
      <c r="K95" s="2790"/>
      <c r="L95" s="2790"/>
      <c r="M95" s="2790"/>
      <c r="N95" s="2790"/>
      <c r="O95" s="2791"/>
      <c r="P95" s="165"/>
      <c r="Q95" s="1294"/>
      <c r="R95" s="1291"/>
      <c r="S95" s="1291"/>
      <c r="T95" s="1291"/>
      <c r="U95" s="1291"/>
      <c r="V95" s="165"/>
      <c r="W95" s="165"/>
      <c r="X95" s="165"/>
      <c r="Y95" s="165"/>
    </row>
    <row r="96" spans="1:28" ht="45" customHeight="1">
      <c r="A96" s="2796">
        <f>IF( 報1!$L$28="","", 報1!$L$28 )</f>
        <v>2022</v>
      </c>
      <c r="B96" s="2797"/>
      <c r="C96" s="2792"/>
      <c r="D96" s="2792"/>
      <c r="E96" s="2792"/>
      <c r="F96" s="2792"/>
      <c r="G96" s="2792"/>
      <c r="H96" s="2792"/>
      <c r="I96" s="2792"/>
      <c r="J96" s="2792"/>
      <c r="K96" s="2792"/>
      <c r="L96" s="2792"/>
      <c r="M96" s="2792"/>
      <c r="N96" s="2792"/>
      <c r="O96" s="2793"/>
      <c r="P96" s="165"/>
      <c r="Q96" s="1295"/>
      <c r="R96" s="1291"/>
      <c r="S96" s="1291"/>
      <c r="T96" s="1291"/>
      <c r="U96" s="1291"/>
      <c r="V96" s="165"/>
      <c r="W96" s="165"/>
      <c r="X96" s="165"/>
      <c r="Y96" s="165"/>
    </row>
    <row r="97" spans="1:25" ht="26.25" customHeight="1">
      <c r="A97" s="2798"/>
      <c r="B97" s="2798"/>
      <c r="C97" s="2798"/>
      <c r="D97" s="2798"/>
      <c r="E97" s="2798"/>
      <c r="F97" s="2798"/>
      <c r="G97" s="2798"/>
      <c r="H97" s="2798"/>
      <c r="I97" s="2798"/>
      <c r="J97" s="2798"/>
      <c r="K97" s="2798"/>
      <c r="L97" s="2798"/>
      <c r="M97" s="2798"/>
      <c r="N97" s="2798"/>
      <c r="O97" s="2798"/>
      <c r="P97" s="165"/>
      <c r="Q97" s="1294"/>
      <c r="R97" s="1291"/>
      <c r="S97" s="1291"/>
      <c r="T97" s="1291"/>
      <c r="U97" s="1291"/>
      <c r="V97" s="165"/>
      <c r="W97" s="165"/>
      <c r="X97" s="165"/>
      <c r="Y97" s="165"/>
    </row>
    <row r="98" spans="1:25" ht="30" customHeight="1">
      <c r="A98" s="165"/>
      <c r="B98" s="165"/>
      <c r="C98" s="165"/>
      <c r="D98" s="165"/>
      <c r="E98" s="165"/>
      <c r="F98" s="165"/>
      <c r="G98" s="165"/>
      <c r="H98" s="165"/>
      <c r="I98" s="165"/>
      <c r="J98" s="165"/>
      <c r="K98" s="165"/>
      <c r="L98" s="165"/>
      <c r="M98" s="165"/>
      <c r="N98" s="165"/>
      <c r="O98" s="340"/>
      <c r="P98" s="165"/>
      <c r="Q98" s="1283"/>
      <c r="R98" s="1295"/>
      <c r="S98" s="1279"/>
      <c r="T98" s="1279"/>
      <c r="V98" s="165"/>
      <c r="W98" s="165"/>
      <c r="X98" s="165"/>
      <c r="Y98" s="165"/>
    </row>
    <row r="99" spans="1:25" ht="18" customHeight="1">
      <c r="A99" s="165"/>
      <c r="B99" s="165"/>
      <c r="C99" s="165"/>
      <c r="D99" s="165"/>
      <c r="E99" s="165"/>
      <c r="F99" s="165"/>
      <c r="G99" s="165"/>
      <c r="H99" s="165"/>
      <c r="I99" s="165"/>
      <c r="J99" s="165"/>
      <c r="K99" s="165"/>
      <c r="L99" s="165"/>
      <c r="M99" s="165"/>
      <c r="N99" s="165"/>
      <c r="O99" s="340"/>
      <c r="P99" s="165"/>
      <c r="Q99" s="1296"/>
      <c r="R99" s="1295"/>
      <c r="S99" s="1279"/>
      <c r="T99" s="1279"/>
      <c r="V99" s="165"/>
      <c r="W99" s="165"/>
      <c r="X99" s="165"/>
      <c r="Y99" s="165"/>
    </row>
    <row r="100" spans="1:25" ht="18" customHeight="1">
      <c r="A100" s="165"/>
      <c r="B100" s="165"/>
      <c r="C100" s="165"/>
      <c r="D100" s="165"/>
      <c r="E100" s="165"/>
      <c r="F100" s="165"/>
      <c r="G100" s="165"/>
      <c r="H100" s="165"/>
      <c r="I100" s="165"/>
      <c r="J100" s="165"/>
      <c r="K100" s="165"/>
      <c r="L100" s="165"/>
      <c r="M100" s="165"/>
      <c r="N100" s="165"/>
      <c r="O100" s="340"/>
      <c r="P100" s="165"/>
      <c r="Q100" s="1296"/>
      <c r="R100" s="1295"/>
      <c r="S100" s="1279"/>
      <c r="T100" s="1279"/>
      <c r="V100" s="165"/>
      <c r="W100" s="165"/>
      <c r="X100" s="165"/>
      <c r="Y100" s="165"/>
    </row>
    <row r="101" spans="1:25">
      <c r="A101" s="1" t="s">
        <v>175</v>
      </c>
      <c r="B101" s="2"/>
      <c r="C101" s="2"/>
      <c r="D101" s="2"/>
      <c r="E101" s="2"/>
      <c r="F101" s="2"/>
      <c r="G101" s="2"/>
      <c r="H101" s="2"/>
      <c r="I101" s="2"/>
      <c r="J101" s="2"/>
      <c r="K101" s="2"/>
      <c r="L101" s="2"/>
      <c r="M101" s="2"/>
      <c r="N101" s="2"/>
      <c r="O101" s="2"/>
      <c r="P101" s="165" t="str">
        <f>"個別票"&amp;Q101</f>
        <v>個別票5</v>
      </c>
      <c r="Q101" s="1277">
        <f>Q76+1</f>
        <v>5</v>
      </c>
      <c r="V101" s="165"/>
      <c r="W101" s="165"/>
      <c r="X101" s="165"/>
      <c r="Y101" s="165"/>
    </row>
    <row r="102" spans="1:25">
      <c r="A102" s="2" t="s">
        <v>150</v>
      </c>
      <c r="B102" s="4"/>
      <c r="C102" s="4"/>
      <c r="D102" s="4"/>
      <c r="E102" s="4"/>
      <c r="F102" s="4"/>
      <c r="G102" s="4"/>
      <c r="H102" s="4"/>
      <c r="I102" s="4"/>
      <c r="J102" s="4"/>
      <c r="K102" s="4"/>
      <c r="L102" s="4"/>
      <c r="M102" s="4"/>
      <c r="N102" s="2"/>
      <c r="O102" s="2"/>
      <c r="P102" s="165"/>
      <c r="V102" s="165"/>
      <c r="W102" s="165"/>
      <c r="X102" s="165"/>
      <c r="Y102" s="165"/>
    </row>
    <row r="103" spans="1:25" ht="17.25">
      <c r="A103" s="2832" t="s">
        <v>405</v>
      </c>
      <c r="B103" s="2832"/>
      <c r="C103" s="2832"/>
      <c r="D103" s="2832"/>
      <c r="E103" s="2832"/>
      <c r="F103" s="2832"/>
      <c r="G103" s="2832"/>
      <c r="H103" s="2832"/>
      <c r="I103" s="2832"/>
      <c r="J103" s="2832"/>
      <c r="K103" s="2832"/>
      <c r="L103" s="2832"/>
      <c r="M103" s="2832"/>
      <c r="N103" s="2832"/>
      <c r="O103" s="2832"/>
      <c r="P103" s="165"/>
      <c r="V103" s="165"/>
      <c r="W103" s="165"/>
      <c r="X103" s="165"/>
      <c r="Y103" s="165"/>
    </row>
    <row r="104" spans="1:25" ht="31.5" customHeight="1">
      <c r="A104" s="39"/>
      <c r="B104" s="39"/>
      <c r="C104" s="39"/>
      <c r="D104" s="39"/>
      <c r="E104" s="39"/>
      <c r="F104" s="39"/>
      <c r="G104" s="39"/>
      <c r="H104" s="39"/>
      <c r="I104" s="39"/>
      <c r="J104" s="39"/>
      <c r="K104" s="39"/>
      <c r="L104" s="39"/>
      <c r="M104" s="39"/>
      <c r="N104" s="39"/>
      <c r="O104" s="39"/>
      <c r="P104" s="165"/>
      <c r="V104" s="165"/>
      <c r="W104" s="165"/>
      <c r="X104" s="165"/>
      <c r="Y104" s="165"/>
    </row>
    <row r="105" spans="1:25" s="52" customFormat="1" ht="15.95" customHeight="1">
      <c r="A105" s="49" t="s">
        <v>151</v>
      </c>
      <c r="B105" s="83"/>
      <c r="C105" s="83"/>
      <c r="D105" s="83"/>
      <c r="E105" s="83"/>
      <c r="F105" s="83"/>
      <c r="G105" s="83"/>
      <c r="H105" s="83"/>
      <c r="I105" s="83"/>
      <c r="J105" s="83"/>
      <c r="K105" s="83"/>
      <c r="L105" s="83"/>
      <c r="M105" s="83"/>
      <c r="P105" s="335"/>
      <c r="Q105" s="1285"/>
      <c r="R105" s="1285"/>
      <c r="S105" s="1285"/>
      <c r="T105" s="1285"/>
      <c r="U105" s="1277"/>
      <c r="V105" s="335"/>
      <c r="W105" s="335"/>
      <c r="X105" s="335"/>
      <c r="Y105" s="335"/>
    </row>
    <row r="106" spans="1:25" ht="39.950000000000003" customHeight="1">
      <c r="A106" s="2833" t="s">
        <v>152</v>
      </c>
      <c r="B106" s="2834"/>
      <c r="C106" s="2835"/>
      <c r="D106" s="2836" t="str">
        <f>参照元個別!I9</f>
        <v>事業所名を入力5</v>
      </c>
      <c r="E106" s="2837"/>
      <c r="F106" s="2837"/>
      <c r="G106" s="2837"/>
      <c r="H106" s="2837"/>
      <c r="I106" s="2837"/>
      <c r="J106" s="2837"/>
      <c r="K106" s="2837"/>
      <c r="L106" s="2837"/>
      <c r="M106" s="2837"/>
      <c r="N106" s="2837"/>
      <c r="O106" s="2838"/>
      <c r="P106" s="165"/>
      <c r="V106" s="165"/>
      <c r="W106" s="165"/>
      <c r="X106" s="165"/>
      <c r="Y106" s="165"/>
    </row>
    <row r="107" spans="1:25" ht="39.950000000000003" customHeight="1">
      <c r="A107" s="2418" t="s">
        <v>153</v>
      </c>
      <c r="B107" s="2419"/>
      <c r="C107" s="2839"/>
      <c r="D107" s="2840"/>
      <c r="E107" s="2841"/>
      <c r="F107" s="2841"/>
      <c r="G107" s="2841"/>
      <c r="H107" s="2841"/>
      <c r="I107" s="2841"/>
      <c r="J107" s="2841"/>
      <c r="K107" s="2841"/>
      <c r="L107" s="2841"/>
      <c r="M107" s="2841"/>
      <c r="N107" s="2841"/>
      <c r="O107" s="2842"/>
      <c r="P107" s="165"/>
      <c r="V107" s="165"/>
      <c r="W107" s="165"/>
      <c r="X107" s="165"/>
      <c r="Y107" s="165"/>
    </row>
    <row r="108" spans="1:25" ht="39.950000000000003" customHeight="1">
      <c r="A108" s="2384" t="s">
        <v>154</v>
      </c>
      <c r="B108" s="2827"/>
      <c r="C108" s="2828"/>
      <c r="D108" s="2829"/>
      <c r="E108" s="104" t="s">
        <v>180</v>
      </c>
      <c r="F108" s="2823" t="s">
        <v>406</v>
      </c>
      <c r="G108" s="2824"/>
      <c r="H108" s="2830" t="str">
        <f ca="1">参照元個別!$P$9</f>
        <v/>
      </c>
      <c r="I108" s="2831"/>
      <c r="J108" s="59" t="s">
        <v>176</v>
      </c>
      <c r="K108" s="2823" t="s">
        <v>407</v>
      </c>
      <c r="L108" s="2824"/>
      <c r="M108" s="2820"/>
      <c r="N108" s="2821"/>
      <c r="O108" s="2822"/>
      <c r="P108" s="165"/>
      <c r="U108" s="1285"/>
      <c r="V108" s="165"/>
      <c r="W108" s="165"/>
      <c r="X108" s="165"/>
      <c r="Y108" s="165"/>
    </row>
    <row r="109" spans="1:25" ht="39.950000000000003" customHeight="1">
      <c r="A109" s="2823" t="s">
        <v>408</v>
      </c>
      <c r="B109" s="2824"/>
      <c r="C109" s="2825"/>
      <c r="D109" s="2745"/>
      <c r="E109" s="2746"/>
      <c r="F109" s="2823" t="s">
        <v>158</v>
      </c>
      <c r="G109" s="2824"/>
      <c r="H109" s="2825"/>
      <c r="I109" s="2745"/>
      <c r="J109" s="2746"/>
      <c r="K109" s="2428"/>
      <c r="L109" s="2826"/>
      <c r="M109" s="2826"/>
      <c r="N109" s="2826"/>
      <c r="O109" s="2826"/>
      <c r="P109" s="165"/>
      <c r="V109" s="165"/>
      <c r="W109" s="165"/>
      <c r="X109" s="165"/>
      <c r="Y109" s="165"/>
    </row>
    <row r="110" spans="1:25" ht="18.75" customHeight="1">
      <c r="A110" s="40"/>
      <c r="B110" s="40"/>
      <c r="C110" s="41"/>
      <c r="D110" s="42"/>
      <c r="E110" s="41"/>
      <c r="F110" s="43"/>
      <c r="P110" s="165"/>
      <c r="V110" s="336"/>
      <c r="W110" s="336"/>
      <c r="X110" s="165"/>
      <c r="Y110" s="165"/>
    </row>
    <row r="111" spans="1:25" ht="51.75" customHeight="1">
      <c r="A111" s="2799" t="s">
        <v>526</v>
      </c>
      <c r="B111" s="2800"/>
      <c r="C111" s="2800"/>
      <c r="D111" s="2800"/>
      <c r="E111" s="2800"/>
      <c r="F111" s="2800"/>
      <c r="G111" s="2800"/>
      <c r="H111" s="2800"/>
      <c r="I111" s="2800"/>
      <c r="J111" s="2800"/>
      <c r="K111" s="2800"/>
      <c r="L111" s="2800"/>
      <c r="M111" s="2800"/>
      <c r="N111" s="2800"/>
      <c r="O111" s="2800"/>
      <c r="P111" s="165"/>
      <c r="V111" s="336"/>
      <c r="W111" s="336"/>
      <c r="X111" s="165"/>
      <c r="Y111" s="165"/>
    </row>
    <row r="112" spans="1:25" ht="57.75" customHeight="1">
      <c r="A112" s="40"/>
      <c r="B112" s="40"/>
      <c r="C112" s="41"/>
      <c r="D112" s="42"/>
      <c r="E112" s="41"/>
      <c r="F112" s="43"/>
      <c r="P112" s="165"/>
      <c r="Q112" s="1286"/>
      <c r="R112" s="1286"/>
      <c r="S112" s="1286"/>
      <c r="T112" s="1286"/>
      <c r="V112" s="336"/>
      <c r="W112" s="336"/>
      <c r="X112" s="165"/>
      <c r="Y112" s="165"/>
    </row>
    <row r="113" spans="1:28" s="52" customFormat="1" ht="15.95" customHeight="1">
      <c r="A113" s="51" t="s">
        <v>530</v>
      </c>
      <c r="B113" s="53"/>
      <c r="C113" s="53"/>
      <c r="D113" s="53"/>
      <c r="E113" s="53"/>
      <c r="F113" s="53"/>
      <c r="G113" s="53"/>
      <c r="H113" s="53"/>
      <c r="I113" s="53"/>
      <c r="J113" s="53"/>
      <c r="K113" s="53"/>
      <c r="L113" s="51"/>
      <c r="M113" s="51"/>
      <c r="N113" s="51"/>
      <c r="O113" s="51"/>
      <c r="P113" s="335"/>
      <c r="Q113" s="1287"/>
      <c r="R113" s="1287"/>
      <c r="S113" s="1287"/>
      <c r="T113" s="1287"/>
      <c r="U113" s="1277"/>
      <c r="V113" s="337"/>
      <c r="W113" s="337"/>
      <c r="X113" s="335"/>
      <c r="Y113" s="335"/>
    </row>
    <row r="114" spans="1:28" ht="36" customHeight="1">
      <c r="A114" s="2500"/>
      <c r="B114" s="2501"/>
      <c r="C114" s="2521" t="s">
        <v>525</v>
      </c>
      <c r="D114" s="2521"/>
      <c r="E114" s="2521"/>
      <c r="F114" s="2521"/>
      <c r="G114" s="2521"/>
      <c r="H114" s="2801"/>
      <c r="I114" s="2520" t="s">
        <v>409</v>
      </c>
      <c r="J114" s="2802"/>
      <c r="K114" s="2802"/>
      <c r="L114" s="2802"/>
      <c r="M114" s="2802"/>
      <c r="N114" s="2802"/>
      <c r="O114" s="2801"/>
      <c r="P114" s="165"/>
      <c r="V114" s="165"/>
      <c r="W114" s="165"/>
      <c r="X114" s="165"/>
      <c r="Y114" s="165"/>
    </row>
    <row r="115" spans="1:28" ht="24" customHeight="1">
      <c r="A115" s="2479" t="s">
        <v>236</v>
      </c>
      <c r="B115" s="2803"/>
      <c r="C115" s="2804" t="str">
        <f ca="1">参照元個別!E9</f>
        <v/>
      </c>
      <c r="D115" s="2804"/>
      <c r="E115" s="2804"/>
      <c r="F115" s="2804"/>
      <c r="G115" s="2805"/>
      <c r="H115" s="2808" t="s">
        <v>416</v>
      </c>
      <c r="I115" s="2810" t="str">
        <f>参照元個別!F9</f>
        <v/>
      </c>
      <c r="J115" s="2811"/>
      <c r="K115" s="2811"/>
      <c r="L115" s="2811"/>
      <c r="M115" s="2814" t="s">
        <v>417</v>
      </c>
      <c r="N115" s="2816" t="str">
        <f>参照元個別!G9</f>
        <v/>
      </c>
      <c r="O115" s="2817"/>
      <c r="P115" s="174"/>
      <c r="V115" s="165"/>
      <c r="W115" s="165"/>
      <c r="X115" s="165"/>
      <c r="Y115" s="165"/>
    </row>
    <row r="116" spans="1:28" ht="23.1" customHeight="1">
      <c r="A116" s="2483">
        <f>IF( 報1!$L$28="","", 報1!$L$28 )</f>
        <v>2022</v>
      </c>
      <c r="B116" s="2484"/>
      <c r="C116" s="2806"/>
      <c r="D116" s="2806"/>
      <c r="E116" s="2806"/>
      <c r="F116" s="2806"/>
      <c r="G116" s="2807"/>
      <c r="H116" s="2809"/>
      <c r="I116" s="2812"/>
      <c r="J116" s="2813"/>
      <c r="K116" s="2813"/>
      <c r="L116" s="2813"/>
      <c r="M116" s="2815"/>
      <c r="N116" s="2818"/>
      <c r="O116" s="2819"/>
      <c r="P116" s="174"/>
      <c r="V116" s="165"/>
      <c r="W116" s="165"/>
      <c r="X116" s="165"/>
      <c r="Y116" s="165"/>
    </row>
    <row r="117" spans="1:28" ht="25.15" customHeight="1">
      <c r="A117" s="2787" t="s">
        <v>277</v>
      </c>
      <c r="B117" s="2788"/>
      <c r="C117" s="2789"/>
      <c r="D117" s="2790"/>
      <c r="E117" s="2790"/>
      <c r="F117" s="2790"/>
      <c r="G117" s="2790"/>
      <c r="H117" s="2790"/>
      <c r="I117" s="2790"/>
      <c r="J117" s="2790"/>
      <c r="K117" s="2790"/>
      <c r="L117" s="2790"/>
      <c r="M117" s="2790"/>
      <c r="N117" s="2790"/>
      <c r="O117" s="2791"/>
      <c r="P117" s="165"/>
      <c r="Q117" s="1288">
        <v>1</v>
      </c>
      <c r="R117" s="1280"/>
      <c r="S117" s="1289"/>
      <c r="T117" s="1290"/>
      <c r="U117" s="1291"/>
      <c r="V117" s="165"/>
      <c r="W117" s="165"/>
      <c r="X117" s="338"/>
      <c r="Y117" s="339"/>
      <c r="Z117" s="102"/>
      <c r="AA117" s="44"/>
      <c r="AB117" s="45"/>
    </row>
    <row r="118" spans="1:28" ht="25.15" customHeight="1">
      <c r="A118" s="2787"/>
      <c r="B118" s="2788"/>
      <c r="C118" s="2790"/>
      <c r="D118" s="2790"/>
      <c r="E118" s="2790"/>
      <c r="F118" s="2790"/>
      <c r="G118" s="2790"/>
      <c r="H118" s="2790"/>
      <c r="I118" s="2790"/>
      <c r="J118" s="2790"/>
      <c r="K118" s="2790"/>
      <c r="L118" s="2790"/>
      <c r="M118" s="2790"/>
      <c r="N118" s="2790"/>
      <c r="O118" s="2791"/>
      <c r="P118" s="165"/>
      <c r="Q118" s="1292"/>
      <c r="R118" s="1293"/>
      <c r="S118" s="1293"/>
      <c r="T118" s="1293"/>
      <c r="U118" s="1293"/>
      <c r="V118" s="165"/>
      <c r="W118" s="165"/>
      <c r="X118" s="165"/>
      <c r="Y118" s="165"/>
    </row>
    <row r="119" spans="1:28" ht="24.75" customHeight="1">
      <c r="A119" s="2787"/>
      <c r="B119" s="2788"/>
      <c r="C119" s="2790"/>
      <c r="D119" s="2790"/>
      <c r="E119" s="2790"/>
      <c r="F119" s="2790"/>
      <c r="G119" s="2790"/>
      <c r="H119" s="2790"/>
      <c r="I119" s="2790"/>
      <c r="J119" s="2790"/>
      <c r="K119" s="2790"/>
      <c r="L119" s="2790"/>
      <c r="M119" s="2790"/>
      <c r="N119" s="2790"/>
      <c r="O119" s="2791"/>
      <c r="P119" s="165"/>
      <c r="Q119" s="1292"/>
      <c r="R119" s="1291"/>
      <c r="S119" s="1291"/>
      <c r="T119" s="1291"/>
      <c r="U119" s="1291"/>
      <c r="V119" s="165"/>
      <c r="W119" s="165"/>
      <c r="X119" s="165"/>
      <c r="Y119" s="165"/>
    </row>
    <row r="120" spans="1:28" ht="10.15" customHeight="1">
      <c r="A120" s="2794"/>
      <c r="B120" s="2795"/>
      <c r="C120" s="2790"/>
      <c r="D120" s="2790"/>
      <c r="E120" s="2790"/>
      <c r="F120" s="2790"/>
      <c r="G120" s="2790"/>
      <c r="H120" s="2790"/>
      <c r="I120" s="2790"/>
      <c r="J120" s="2790"/>
      <c r="K120" s="2790"/>
      <c r="L120" s="2790"/>
      <c r="M120" s="2790"/>
      <c r="N120" s="2790"/>
      <c r="O120" s="2791"/>
      <c r="P120" s="165"/>
      <c r="Q120" s="1294"/>
      <c r="R120" s="1291"/>
      <c r="S120" s="1291"/>
      <c r="T120" s="1291"/>
      <c r="U120" s="1291"/>
      <c r="V120" s="165"/>
      <c r="W120" s="165"/>
      <c r="X120" s="165"/>
      <c r="Y120" s="165"/>
    </row>
    <row r="121" spans="1:28" ht="45" customHeight="1">
      <c r="A121" s="2796">
        <f>IF( 報1!$L$28="","", 報1!$L$28 )</f>
        <v>2022</v>
      </c>
      <c r="B121" s="2797"/>
      <c r="C121" s="2792"/>
      <c r="D121" s="2792"/>
      <c r="E121" s="2792"/>
      <c r="F121" s="2792"/>
      <c r="G121" s="2792"/>
      <c r="H121" s="2792"/>
      <c r="I121" s="2792"/>
      <c r="J121" s="2792"/>
      <c r="K121" s="2792"/>
      <c r="L121" s="2792"/>
      <c r="M121" s="2792"/>
      <c r="N121" s="2792"/>
      <c r="O121" s="2793"/>
      <c r="P121" s="165"/>
      <c r="Q121" s="1295"/>
      <c r="R121" s="1291"/>
      <c r="S121" s="1291"/>
      <c r="T121" s="1291"/>
      <c r="U121" s="1291"/>
      <c r="V121" s="165"/>
      <c r="W121" s="165"/>
      <c r="X121" s="165"/>
      <c r="Y121" s="165"/>
    </row>
    <row r="122" spans="1:28" ht="26.25" customHeight="1">
      <c r="A122" s="2798"/>
      <c r="B122" s="2798"/>
      <c r="C122" s="2798"/>
      <c r="D122" s="2798"/>
      <c r="E122" s="2798"/>
      <c r="F122" s="2798"/>
      <c r="G122" s="2798"/>
      <c r="H122" s="2798"/>
      <c r="I122" s="2798"/>
      <c r="J122" s="2798"/>
      <c r="K122" s="2798"/>
      <c r="L122" s="2798"/>
      <c r="M122" s="2798"/>
      <c r="N122" s="2798"/>
      <c r="O122" s="2798"/>
      <c r="P122" s="165"/>
      <c r="Q122" s="1294"/>
      <c r="R122" s="1291"/>
      <c r="S122" s="1291"/>
      <c r="T122" s="1291"/>
      <c r="U122" s="1291"/>
      <c r="V122" s="165"/>
      <c r="W122" s="165"/>
      <c r="X122" s="165"/>
      <c r="Y122" s="165"/>
    </row>
    <row r="123" spans="1:28" ht="30" customHeight="1">
      <c r="A123" s="165"/>
      <c r="B123" s="165"/>
      <c r="C123" s="165"/>
      <c r="D123" s="165"/>
      <c r="E123" s="165"/>
      <c r="F123" s="165"/>
      <c r="G123" s="165"/>
      <c r="H123" s="165"/>
      <c r="I123" s="165"/>
      <c r="J123" s="165"/>
      <c r="K123" s="165"/>
      <c r="L123" s="165"/>
      <c r="M123" s="165"/>
      <c r="N123" s="165"/>
      <c r="O123" s="340"/>
      <c r="P123" s="165"/>
      <c r="Q123" s="1283"/>
      <c r="R123" s="1295"/>
      <c r="S123" s="1279"/>
      <c r="T123" s="1279"/>
      <c r="V123" s="165"/>
      <c r="W123" s="165"/>
      <c r="X123" s="165"/>
      <c r="Y123" s="165"/>
    </row>
    <row r="124" spans="1:28" ht="18" customHeight="1">
      <c r="A124" s="165"/>
      <c r="B124" s="165"/>
      <c r="C124" s="165"/>
      <c r="D124" s="165"/>
      <c r="E124" s="165"/>
      <c r="F124" s="165"/>
      <c r="G124" s="165"/>
      <c r="H124" s="165"/>
      <c r="I124" s="165"/>
      <c r="J124" s="165"/>
      <c r="K124" s="165"/>
      <c r="L124" s="165"/>
      <c r="M124" s="165"/>
      <c r="N124" s="165"/>
      <c r="O124" s="340"/>
      <c r="P124" s="165"/>
      <c r="Q124" s="1296"/>
      <c r="R124" s="1295"/>
      <c r="S124" s="1279"/>
      <c r="T124" s="1279"/>
      <c r="V124" s="165"/>
      <c r="W124" s="165"/>
      <c r="X124" s="165"/>
      <c r="Y124" s="165"/>
    </row>
    <row r="125" spans="1:28" ht="18" customHeight="1">
      <c r="A125" s="165"/>
      <c r="B125" s="165"/>
      <c r="C125" s="165"/>
      <c r="D125" s="165"/>
      <c r="E125" s="165"/>
      <c r="F125" s="165"/>
      <c r="G125" s="165"/>
      <c r="H125" s="165"/>
      <c r="I125" s="165"/>
      <c r="J125" s="165"/>
      <c r="K125" s="165"/>
      <c r="L125" s="165"/>
      <c r="M125" s="165"/>
      <c r="N125" s="165"/>
      <c r="O125" s="340"/>
      <c r="P125" s="165"/>
      <c r="Q125" s="1296"/>
      <c r="R125" s="1295"/>
      <c r="S125" s="1279"/>
      <c r="T125" s="1279"/>
      <c r="V125" s="165"/>
      <c r="W125" s="165"/>
      <c r="X125" s="165"/>
      <c r="Y125" s="165"/>
    </row>
    <row r="126" spans="1:28">
      <c r="A126" s="1" t="s">
        <v>175</v>
      </c>
      <c r="B126" s="2"/>
      <c r="C126" s="2"/>
      <c r="D126" s="2"/>
      <c r="E126" s="2"/>
      <c r="F126" s="2"/>
      <c r="G126" s="2"/>
      <c r="H126" s="2"/>
      <c r="I126" s="2"/>
      <c r="J126" s="2"/>
      <c r="K126" s="2"/>
      <c r="L126" s="2"/>
      <c r="M126" s="2"/>
      <c r="N126" s="2"/>
      <c r="O126" s="2"/>
      <c r="P126" s="165" t="str">
        <f>"個別票"&amp;Q126</f>
        <v>個別票6</v>
      </c>
      <c r="Q126" s="1277">
        <f>Q101+1</f>
        <v>6</v>
      </c>
      <c r="V126" s="165"/>
      <c r="W126" s="165"/>
      <c r="X126" s="165"/>
      <c r="Y126" s="165"/>
    </row>
    <row r="127" spans="1:28">
      <c r="A127" s="2" t="s">
        <v>150</v>
      </c>
      <c r="B127" s="4"/>
      <c r="C127" s="4"/>
      <c r="D127" s="4"/>
      <c r="E127" s="4"/>
      <c r="F127" s="4"/>
      <c r="G127" s="4"/>
      <c r="H127" s="4"/>
      <c r="I127" s="4"/>
      <c r="J127" s="4"/>
      <c r="K127" s="4"/>
      <c r="L127" s="4"/>
      <c r="M127" s="4"/>
      <c r="N127" s="2"/>
      <c r="O127" s="2"/>
      <c r="P127" s="165"/>
      <c r="V127" s="165"/>
      <c r="W127" s="165"/>
      <c r="X127" s="165"/>
      <c r="Y127" s="165"/>
    </row>
    <row r="128" spans="1:28" ht="17.25">
      <c r="A128" s="2832" t="s">
        <v>405</v>
      </c>
      <c r="B128" s="2832"/>
      <c r="C128" s="2832"/>
      <c r="D128" s="2832"/>
      <c r="E128" s="2832"/>
      <c r="F128" s="2832"/>
      <c r="G128" s="2832"/>
      <c r="H128" s="2832"/>
      <c r="I128" s="2832"/>
      <c r="J128" s="2832"/>
      <c r="K128" s="2832"/>
      <c r="L128" s="2832"/>
      <c r="M128" s="2832"/>
      <c r="N128" s="2832"/>
      <c r="O128" s="2832"/>
      <c r="P128" s="165"/>
      <c r="V128" s="165"/>
      <c r="W128" s="165"/>
      <c r="X128" s="165"/>
      <c r="Y128" s="165"/>
    </row>
    <row r="129" spans="1:28" ht="31.5" customHeight="1">
      <c r="A129" s="39"/>
      <c r="B129" s="39"/>
      <c r="C129" s="39"/>
      <c r="D129" s="39"/>
      <c r="E129" s="39"/>
      <c r="F129" s="39"/>
      <c r="G129" s="39"/>
      <c r="H129" s="39"/>
      <c r="I129" s="39"/>
      <c r="J129" s="39"/>
      <c r="K129" s="39"/>
      <c r="L129" s="39"/>
      <c r="M129" s="39"/>
      <c r="N129" s="39"/>
      <c r="O129" s="39"/>
      <c r="P129" s="165"/>
      <c r="V129" s="165"/>
      <c r="W129" s="165"/>
      <c r="X129" s="165"/>
      <c r="Y129" s="165"/>
    </row>
    <row r="130" spans="1:28" s="52" customFormat="1" ht="15.95" customHeight="1">
      <c r="A130" s="49" t="s">
        <v>151</v>
      </c>
      <c r="B130" s="83"/>
      <c r="C130" s="83"/>
      <c r="D130" s="83"/>
      <c r="E130" s="83"/>
      <c r="F130" s="83"/>
      <c r="G130" s="83"/>
      <c r="H130" s="83"/>
      <c r="I130" s="83"/>
      <c r="J130" s="83"/>
      <c r="K130" s="83"/>
      <c r="L130" s="83"/>
      <c r="M130" s="83"/>
      <c r="P130" s="335"/>
      <c r="Q130" s="1285"/>
      <c r="R130" s="1285"/>
      <c r="S130" s="1285"/>
      <c r="T130" s="1285"/>
      <c r="U130" s="1277"/>
      <c r="V130" s="335"/>
      <c r="W130" s="335"/>
      <c r="X130" s="335"/>
      <c r="Y130" s="335"/>
    </row>
    <row r="131" spans="1:28" ht="39.950000000000003" customHeight="1">
      <c r="A131" s="2833" t="s">
        <v>152</v>
      </c>
      <c r="B131" s="2834"/>
      <c r="C131" s="2835"/>
      <c r="D131" s="2836" t="str">
        <f>参照元個別!I10</f>
        <v>事業所名を入力6</v>
      </c>
      <c r="E131" s="2837"/>
      <c r="F131" s="2837"/>
      <c r="G131" s="2837"/>
      <c r="H131" s="2837"/>
      <c r="I131" s="2837"/>
      <c r="J131" s="2837"/>
      <c r="K131" s="2837"/>
      <c r="L131" s="2837"/>
      <c r="M131" s="2837"/>
      <c r="N131" s="2837"/>
      <c r="O131" s="2838"/>
      <c r="P131" s="165"/>
      <c r="V131" s="165"/>
      <c r="W131" s="165"/>
      <c r="X131" s="165"/>
      <c r="Y131" s="165"/>
    </row>
    <row r="132" spans="1:28" ht="39.950000000000003" customHeight="1">
      <c r="A132" s="2418" t="s">
        <v>153</v>
      </c>
      <c r="B132" s="2419"/>
      <c r="C132" s="2839"/>
      <c r="D132" s="2840"/>
      <c r="E132" s="2841"/>
      <c r="F132" s="2841"/>
      <c r="G132" s="2841"/>
      <c r="H132" s="2841"/>
      <c r="I132" s="2841"/>
      <c r="J132" s="2841"/>
      <c r="K132" s="2841"/>
      <c r="L132" s="2841"/>
      <c r="M132" s="2841"/>
      <c r="N132" s="2841"/>
      <c r="O132" s="2842"/>
      <c r="P132" s="165"/>
      <c r="V132" s="165"/>
      <c r="W132" s="165"/>
      <c r="X132" s="165"/>
      <c r="Y132" s="165"/>
    </row>
    <row r="133" spans="1:28" ht="39.950000000000003" customHeight="1">
      <c r="A133" s="2384" t="s">
        <v>154</v>
      </c>
      <c r="B133" s="2827"/>
      <c r="C133" s="2828"/>
      <c r="D133" s="2829"/>
      <c r="E133" s="104" t="s">
        <v>180</v>
      </c>
      <c r="F133" s="2823" t="s">
        <v>406</v>
      </c>
      <c r="G133" s="2824"/>
      <c r="H133" s="2830" t="str">
        <f ca="1">参照元個別!$P$10</f>
        <v/>
      </c>
      <c r="I133" s="2831"/>
      <c r="J133" s="59" t="s">
        <v>176</v>
      </c>
      <c r="K133" s="2823" t="s">
        <v>407</v>
      </c>
      <c r="L133" s="2824"/>
      <c r="M133" s="2820"/>
      <c r="N133" s="2821"/>
      <c r="O133" s="2822"/>
      <c r="P133" s="165"/>
      <c r="U133" s="1285"/>
      <c r="V133" s="165"/>
      <c r="W133" s="165"/>
      <c r="X133" s="165"/>
      <c r="Y133" s="165"/>
    </row>
    <row r="134" spans="1:28" ht="39.950000000000003" customHeight="1">
      <c r="A134" s="2823" t="s">
        <v>408</v>
      </c>
      <c r="B134" s="2824"/>
      <c r="C134" s="2825"/>
      <c r="D134" s="2745"/>
      <c r="E134" s="2746"/>
      <c r="F134" s="2823" t="s">
        <v>158</v>
      </c>
      <c r="G134" s="2824"/>
      <c r="H134" s="2825"/>
      <c r="I134" s="2745"/>
      <c r="J134" s="2746"/>
      <c r="K134" s="2428"/>
      <c r="L134" s="2826"/>
      <c r="M134" s="2826"/>
      <c r="N134" s="2826"/>
      <c r="O134" s="2826"/>
      <c r="P134" s="165"/>
      <c r="V134" s="165"/>
      <c r="W134" s="165"/>
      <c r="X134" s="165"/>
      <c r="Y134" s="165"/>
    </row>
    <row r="135" spans="1:28" ht="18.75" customHeight="1">
      <c r="A135" s="40"/>
      <c r="B135" s="40"/>
      <c r="C135" s="41"/>
      <c r="D135" s="42"/>
      <c r="E135" s="41"/>
      <c r="F135" s="43"/>
      <c r="P135" s="165"/>
      <c r="V135" s="336"/>
      <c r="W135" s="336"/>
      <c r="X135" s="165"/>
      <c r="Y135" s="165"/>
    </row>
    <row r="136" spans="1:28" ht="51.75" customHeight="1">
      <c r="A136" s="2799" t="s">
        <v>526</v>
      </c>
      <c r="B136" s="2800"/>
      <c r="C136" s="2800"/>
      <c r="D136" s="2800"/>
      <c r="E136" s="2800"/>
      <c r="F136" s="2800"/>
      <c r="G136" s="2800"/>
      <c r="H136" s="2800"/>
      <c r="I136" s="2800"/>
      <c r="J136" s="2800"/>
      <c r="K136" s="2800"/>
      <c r="L136" s="2800"/>
      <c r="M136" s="2800"/>
      <c r="N136" s="2800"/>
      <c r="O136" s="2800"/>
      <c r="P136" s="165"/>
      <c r="V136" s="336"/>
      <c r="W136" s="336"/>
      <c r="X136" s="165"/>
      <c r="Y136" s="165"/>
    </row>
    <row r="137" spans="1:28" ht="57.75" customHeight="1">
      <c r="A137" s="40"/>
      <c r="B137" s="40"/>
      <c r="C137" s="41"/>
      <c r="D137" s="42"/>
      <c r="E137" s="41"/>
      <c r="F137" s="43"/>
      <c r="P137" s="165"/>
      <c r="Q137" s="1286"/>
      <c r="R137" s="1286"/>
      <c r="S137" s="1286"/>
      <c r="T137" s="1286"/>
      <c r="V137" s="336"/>
      <c r="W137" s="336"/>
      <c r="X137" s="165"/>
      <c r="Y137" s="165"/>
    </row>
    <row r="138" spans="1:28" s="52" customFormat="1" ht="15.95" customHeight="1">
      <c r="A138" s="51" t="s">
        <v>530</v>
      </c>
      <c r="B138" s="53"/>
      <c r="C138" s="53"/>
      <c r="D138" s="53"/>
      <c r="E138" s="53"/>
      <c r="F138" s="53"/>
      <c r="G138" s="53"/>
      <c r="H138" s="53"/>
      <c r="I138" s="53"/>
      <c r="J138" s="53"/>
      <c r="K138" s="53"/>
      <c r="L138" s="51"/>
      <c r="M138" s="51"/>
      <c r="N138" s="51"/>
      <c r="O138" s="51"/>
      <c r="P138" s="335"/>
      <c r="Q138" s="1287"/>
      <c r="R138" s="1287"/>
      <c r="S138" s="1287"/>
      <c r="T138" s="1287"/>
      <c r="U138" s="1277"/>
      <c r="V138" s="337"/>
      <c r="W138" s="337"/>
      <c r="X138" s="335"/>
      <c r="Y138" s="335"/>
    </row>
    <row r="139" spans="1:28" ht="36" customHeight="1">
      <c r="A139" s="2500"/>
      <c r="B139" s="2501"/>
      <c r="C139" s="2521" t="s">
        <v>525</v>
      </c>
      <c r="D139" s="2521"/>
      <c r="E139" s="2521"/>
      <c r="F139" s="2521"/>
      <c r="G139" s="2521"/>
      <c r="H139" s="2801"/>
      <c r="I139" s="2520" t="s">
        <v>409</v>
      </c>
      <c r="J139" s="2802"/>
      <c r="K139" s="2802"/>
      <c r="L139" s="2802"/>
      <c r="M139" s="2802"/>
      <c r="N139" s="2802"/>
      <c r="O139" s="2801"/>
      <c r="P139" s="165"/>
      <c r="V139" s="165"/>
      <c r="W139" s="165"/>
      <c r="X139" s="165"/>
      <c r="Y139" s="165"/>
    </row>
    <row r="140" spans="1:28" ht="24" customHeight="1">
      <c r="A140" s="2479" t="s">
        <v>236</v>
      </c>
      <c r="B140" s="2803"/>
      <c r="C140" s="2804" t="str">
        <f ca="1">参照元個別!E10</f>
        <v/>
      </c>
      <c r="D140" s="2804"/>
      <c r="E140" s="2804"/>
      <c r="F140" s="2804"/>
      <c r="G140" s="2805"/>
      <c r="H140" s="2808" t="s">
        <v>416</v>
      </c>
      <c r="I140" s="2810" t="str">
        <f>参照元個別!F10</f>
        <v/>
      </c>
      <c r="J140" s="2811"/>
      <c r="K140" s="2811"/>
      <c r="L140" s="2811"/>
      <c r="M140" s="2814" t="s">
        <v>417</v>
      </c>
      <c r="N140" s="2816" t="str">
        <f>参照元個別!G10</f>
        <v/>
      </c>
      <c r="O140" s="2817"/>
      <c r="P140" s="174"/>
      <c r="V140" s="165"/>
      <c r="W140" s="165"/>
      <c r="X140" s="165"/>
      <c r="Y140" s="165"/>
    </row>
    <row r="141" spans="1:28" ht="23.1" customHeight="1">
      <c r="A141" s="2483">
        <f>IF( 報1!$L$28="","", 報1!$L$28 )</f>
        <v>2022</v>
      </c>
      <c r="B141" s="2484"/>
      <c r="C141" s="2806"/>
      <c r="D141" s="2806"/>
      <c r="E141" s="2806"/>
      <c r="F141" s="2806"/>
      <c r="G141" s="2807"/>
      <c r="H141" s="2809"/>
      <c r="I141" s="2812"/>
      <c r="J141" s="2813"/>
      <c r="K141" s="2813"/>
      <c r="L141" s="2813"/>
      <c r="M141" s="2815"/>
      <c r="N141" s="2818"/>
      <c r="O141" s="2819"/>
      <c r="P141" s="174"/>
      <c r="V141" s="165"/>
      <c r="W141" s="165"/>
      <c r="X141" s="165"/>
      <c r="Y141" s="165"/>
    </row>
    <row r="142" spans="1:28" ht="25.15" customHeight="1">
      <c r="A142" s="2787" t="s">
        <v>277</v>
      </c>
      <c r="B142" s="2788"/>
      <c r="C142" s="2789"/>
      <c r="D142" s="2790"/>
      <c r="E142" s="2790"/>
      <c r="F142" s="2790"/>
      <c r="G142" s="2790"/>
      <c r="H142" s="2790"/>
      <c r="I142" s="2790"/>
      <c r="J142" s="2790"/>
      <c r="K142" s="2790"/>
      <c r="L142" s="2790"/>
      <c r="M142" s="2790"/>
      <c r="N142" s="2790"/>
      <c r="O142" s="2791"/>
      <c r="P142" s="165"/>
      <c r="Q142" s="1288">
        <v>1</v>
      </c>
      <c r="R142" s="1280"/>
      <c r="S142" s="1289"/>
      <c r="T142" s="1290"/>
      <c r="U142" s="1291"/>
      <c r="V142" s="165"/>
      <c r="W142" s="165"/>
      <c r="X142" s="338"/>
      <c r="Y142" s="339"/>
      <c r="Z142" s="102"/>
      <c r="AA142" s="44"/>
      <c r="AB142" s="45"/>
    </row>
    <row r="143" spans="1:28" ht="25.15" customHeight="1">
      <c r="A143" s="2787"/>
      <c r="B143" s="2788"/>
      <c r="C143" s="2790"/>
      <c r="D143" s="2790"/>
      <c r="E143" s="2790"/>
      <c r="F143" s="2790"/>
      <c r="G143" s="2790"/>
      <c r="H143" s="2790"/>
      <c r="I143" s="2790"/>
      <c r="J143" s="2790"/>
      <c r="K143" s="2790"/>
      <c r="L143" s="2790"/>
      <c r="M143" s="2790"/>
      <c r="N143" s="2790"/>
      <c r="O143" s="2791"/>
      <c r="P143" s="165"/>
      <c r="Q143" s="1292"/>
      <c r="R143" s="1293"/>
      <c r="S143" s="1293"/>
      <c r="T143" s="1293"/>
      <c r="U143" s="1293"/>
      <c r="V143" s="165"/>
      <c r="W143" s="165"/>
      <c r="X143" s="165"/>
      <c r="Y143" s="165"/>
    </row>
    <row r="144" spans="1:28" ht="24.75" customHeight="1">
      <c r="A144" s="2787"/>
      <c r="B144" s="2788"/>
      <c r="C144" s="2790"/>
      <c r="D144" s="2790"/>
      <c r="E144" s="2790"/>
      <c r="F144" s="2790"/>
      <c r="G144" s="2790"/>
      <c r="H144" s="2790"/>
      <c r="I144" s="2790"/>
      <c r="J144" s="2790"/>
      <c r="K144" s="2790"/>
      <c r="L144" s="2790"/>
      <c r="M144" s="2790"/>
      <c r="N144" s="2790"/>
      <c r="O144" s="2791"/>
      <c r="P144" s="165"/>
      <c r="Q144" s="1292"/>
      <c r="R144" s="1291"/>
      <c r="S144" s="1291"/>
      <c r="T144" s="1291"/>
      <c r="U144" s="1291"/>
      <c r="V144" s="165"/>
      <c r="W144" s="165"/>
      <c r="X144" s="165"/>
      <c r="Y144" s="165"/>
    </row>
    <row r="145" spans="1:25" ht="10.15" customHeight="1">
      <c r="A145" s="2794"/>
      <c r="B145" s="2795"/>
      <c r="C145" s="2790"/>
      <c r="D145" s="2790"/>
      <c r="E145" s="2790"/>
      <c r="F145" s="2790"/>
      <c r="G145" s="2790"/>
      <c r="H145" s="2790"/>
      <c r="I145" s="2790"/>
      <c r="J145" s="2790"/>
      <c r="K145" s="2790"/>
      <c r="L145" s="2790"/>
      <c r="M145" s="2790"/>
      <c r="N145" s="2790"/>
      <c r="O145" s="2791"/>
      <c r="P145" s="165"/>
      <c r="Q145" s="1294"/>
      <c r="R145" s="1291"/>
      <c r="S145" s="1291"/>
      <c r="T145" s="1291"/>
      <c r="U145" s="1291"/>
      <c r="V145" s="165"/>
      <c r="W145" s="165"/>
      <c r="X145" s="165"/>
      <c r="Y145" s="165"/>
    </row>
    <row r="146" spans="1:25" ht="45" customHeight="1">
      <c r="A146" s="2796">
        <f>IF( 報1!$L$28="","", 報1!$L$28 )</f>
        <v>2022</v>
      </c>
      <c r="B146" s="2797"/>
      <c r="C146" s="2792"/>
      <c r="D146" s="2792"/>
      <c r="E146" s="2792"/>
      <c r="F146" s="2792"/>
      <c r="G146" s="2792"/>
      <c r="H146" s="2792"/>
      <c r="I146" s="2792"/>
      <c r="J146" s="2792"/>
      <c r="K146" s="2792"/>
      <c r="L146" s="2792"/>
      <c r="M146" s="2792"/>
      <c r="N146" s="2792"/>
      <c r="O146" s="2793"/>
      <c r="P146" s="165"/>
      <c r="Q146" s="1295"/>
      <c r="R146" s="1291"/>
      <c r="S146" s="1291"/>
      <c r="T146" s="1291"/>
      <c r="U146" s="1291"/>
      <c r="V146" s="165"/>
      <c r="W146" s="165"/>
      <c r="X146" s="165"/>
      <c r="Y146" s="165"/>
    </row>
    <row r="147" spans="1:25" ht="26.25" customHeight="1">
      <c r="A147" s="2798"/>
      <c r="B147" s="2798"/>
      <c r="C147" s="2798"/>
      <c r="D147" s="2798"/>
      <c r="E147" s="2798"/>
      <c r="F147" s="2798"/>
      <c r="G147" s="2798"/>
      <c r="H147" s="2798"/>
      <c r="I147" s="2798"/>
      <c r="J147" s="2798"/>
      <c r="K147" s="2798"/>
      <c r="L147" s="2798"/>
      <c r="M147" s="2798"/>
      <c r="N147" s="2798"/>
      <c r="O147" s="2798"/>
      <c r="P147" s="165"/>
      <c r="Q147" s="1294"/>
      <c r="R147" s="1291"/>
      <c r="S147" s="1291"/>
      <c r="T147" s="1291"/>
      <c r="U147" s="1291"/>
      <c r="V147" s="165"/>
      <c r="W147" s="165"/>
      <c r="X147" s="165"/>
      <c r="Y147" s="165"/>
    </row>
    <row r="148" spans="1:25" ht="30" customHeight="1">
      <c r="A148" s="165"/>
      <c r="B148" s="165"/>
      <c r="C148" s="165"/>
      <c r="D148" s="165"/>
      <c r="E148" s="165"/>
      <c r="F148" s="165"/>
      <c r="G148" s="165"/>
      <c r="H148" s="165"/>
      <c r="I148" s="165"/>
      <c r="J148" s="165"/>
      <c r="K148" s="165"/>
      <c r="L148" s="165"/>
      <c r="M148" s="165"/>
      <c r="N148" s="165"/>
      <c r="O148" s="340"/>
      <c r="P148" s="165"/>
      <c r="Q148" s="1283"/>
      <c r="R148" s="1295"/>
      <c r="S148" s="1279"/>
      <c r="T148" s="1279"/>
      <c r="V148" s="165"/>
      <c r="W148" s="165"/>
      <c r="X148" s="165"/>
      <c r="Y148" s="165"/>
    </row>
    <row r="149" spans="1:25" ht="18" customHeight="1">
      <c r="A149" s="165"/>
      <c r="B149" s="165"/>
      <c r="C149" s="165"/>
      <c r="D149" s="165"/>
      <c r="E149" s="165"/>
      <c r="F149" s="165"/>
      <c r="G149" s="165"/>
      <c r="H149" s="165"/>
      <c r="I149" s="165"/>
      <c r="J149" s="165"/>
      <c r="K149" s="165"/>
      <c r="L149" s="165"/>
      <c r="M149" s="165"/>
      <c r="N149" s="165"/>
      <c r="O149" s="340"/>
      <c r="P149" s="165"/>
      <c r="Q149" s="1296"/>
      <c r="R149" s="1295"/>
      <c r="S149" s="1279"/>
      <c r="T149" s="1279"/>
      <c r="V149" s="165"/>
      <c r="W149" s="165"/>
      <c r="X149" s="165"/>
      <c r="Y149" s="165"/>
    </row>
    <row r="150" spans="1:25" ht="18" customHeight="1">
      <c r="A150" s="165"/>
      <c r="B150" s="165"/>
      <c r="C150" s="165"/>
      <c r="D150" s="165"/>
      <c r="E150" s="165"/>
      <c r="F150" s="165"/>
      <c r="G150" s="165"/>
      <c r="H150" s="165"/>
      <c r="I150" s="165"/>
      <c r="J150" s="165"/>
      <c r="K150" s="165"/>
      <c r="L150" s="165"/>
      <c r="M150" s="165"/>
      <c r="N150" s="165"/>
      <c r="O150" s="340"/>
      <c r="P150" s="165"/>
      <c r="Q150" s="1296"/>
      <c r="R150" s="1295"/>
      <c r="S150" s="1279"/>
      <c r="T150" s="1279"/>
      <c r="V150" s="165"/>
      <c r="W150" s="165"/>
      <c r="X150" s="165"/>
      <c r="Y150" s="165"/>
    </row>
    <row r="151" spans="1:25">
      <c r="A151" s="1" t="s">
        <v>175</v>
      </c>
      <c r="B151" s="2"/>
      <c r="C151" s="2"/>
      <c r="D151" s="2"/>
      <c r="E151" s="2"/>
      <c r="F151" s="2"/>
      <c r="G151" s="2"/>
      <c r="H151" s="2"/>
      <c r="I151" s="2"/>
      <c r="J151" s="2"/>
      <c r="K151" s="2"/>
      <c r="L151" s="2"/>
      <c r="M151" s="2"/>
      <c r="N151" s="2"/>
      <c r="O151" s="2"/>
      <c r="P151" s="165" t="str">
        <f>"個別票"&amp;Q151</f>
        <v>個別票7</v>
      </c>
      <c r="Q151" s="1277">
        <f>Q126+1</f>
        <v>7</v>
      </c>
      <c r="V151" s="165"/>
      <c r="W151" s="165"/>
      <c r="X151" s="165"/>
      <c r="Y151" s="165"/>
    </row>
    <row r="152" spans="1:25">
      <c r="A152" s="2" t="s">
        <v>150</v>
      </c>
      <c r="B152" s="4"/>
      <c r="C152" s="4"/>
      <c r="D152" s="4"/>
      <c r="E152" s="4"/>
      <c r="F152" s="4"/>
      <c r="G152" s="4"/>
      <c r="H152" s="4"/>
      <c r="I152" s="4"/>
      <c r="J152" s="4"/>
      <c r="K152" s="4"/>
      <c r="L152" s="4"/>
      <c r="M152" s="4"/>
      <c r="N152" s="2"/>
      <c r="O152" s="2"/>
      <c r="P152" s="165"/>
      <c r="V152" s="165"/>
      <c r="W152" s="165"/>
      <c r="X152" s="165"/>
      <c r="Y152" s="165"/>
    </row>
    <row r="153" spans="1:25" ht="17.25">
      <c r="A153" s="2832" t="s">
        <v>405</v>
      </c>
      <c r="B153" s="2832"/>
      <c r="C153" s="2832"/>
      <c r="D153" s="2832"/>
      <c r="E153" s="2832"/>
      <c r="F153" s="2832"/>
      <c r="G153" s="2832"/>
      <c r="H153" s="2832"/>
      <c r="I153" s="2832"/>
      <c r="J153" s="2832"/>
      <c r="K153" s="2832"/>
      <c r="L153" s="2832"/>
      <c r="M153" s="2832"/>
      <c r="N153" s="2832"/>
      <c r="O153" s="2832"/>
      <c r="P153" s="165"/>
      <c r="V153" s="165"/>
      <c r="W153" s="165"/>
      <c r="X153" s="165"/>
      <c r="Y153" s="165"/>
    </row>
    <row r="154" spans="1:25" ht="31.5" customHeight="1">
      <c r="A154" s="39"/>
      <c r="B154" s="39"/>
      <c r="C154" s="39"/>
      <c r="D154" s="39"/>
      <c r="E154" s="39"/>
      <c r="F154" s="39"/>
      <c r="G154" s="39"/>
      <c r="H154" s="39"/>
      <c r="I154" s="39"/>
      <c r="J154" s="39"/>
      <c r="K154" s="39"/>
      <c r="L154" s="39"/>
      <c r="M154" s="39"/>
      <c r="N154" s="39"/>
      <c r="O154" s="39"/>
      <c r="P154" s="165"/>
      <c r="V154" s="165"/>
      <c r="W154" s="165"/>
      <c r="X154" s="165"/>
      <c r="Y154" s="165"/>
    </row>
    <row r="155" spans="1:25" s="52" customFormat="1" ht="15.95" customHeight="1">
      <c r="A155" s="49" t="s">
        <v>151</v>
      </c>
      <c r="B155" s="83"/>
      <c r="C155" s="83"/>
      <c r="D155" s="83"/>
      <c r="E155" s="83"/>
      <c r="F155" s="83"/>
      <c r="G155" s="83"/>
      <c r="H155" s="83"/>
      <c r="I155" s="83"/>
      <c r="J155" s="83"/>
      <c r="K155" s="83"/>
      <c r="L155" s="83"/>
      <c r="M155" s="83"/>
      <c r="P155" s="335"/>
      <c r="Q155" s="1285"/>
      <c r="R155" s="1285"/>
      <c r="S155" s="1285"/>
      <c r="T155" s="1285"/>
      <c r="U155" s="1277"/>
      <c r="V155" s="335"/>
      <c r="W155" s="335"/>
      <c r="X155" s="335"/>
      <c r="Y155" s="335"/>
    </row>
    <row r="156" spans="1:25" ht="39.950000000000003" customHeight="1">
      <c r="A156" s="2833" t="s">
        <v>152</v>
      </c>
      <c r="B156" s="2834"/>
      <c r="C156" s="2835"/>
      <c r="D156" s="2836" t="str">
        <f>参照元個別!I11</f>
        <v>事業所名を入力7</v>
      </c>
      <c r="E156" s="2837"/>
      <c r="F156" s="2837"/>
      <c r="G156" s="2837"/>
      <c r="H156" s="2837"/>
      <c r="I156" s="2837"/>
      <c r="J156" s="2837"/>
      <c r="K156" s="2837"/>
      <c r="L156" s="2837"/>
      <c r="M156" s="2837"/>
      <c r="N156" s="2837"/>
      <c r="O156" s="2838"/>
      <c r="P156" s="165"/>
      <c r="V156" s="165"/>
      <c r="W156" s="165"/>
      <c r="X156" s="165"/>
      <c r="Y156" s="165"/>
    </row>
    <row r="157" spans="1:25" ht="39.950000000000003" customHeight="1">
      <c r="A157" s="2418" t="s">
        <v>153</v>
      </c>
      <c r="B157" s="2419"/>
      <c r="C157" s="2839"/>
      <c r="D157" s="2840"/>
      <c r="E157" s="2841"/>
      <c r="F157" s="2841"/>
      <c r="G157" s="2841"/>
      <c r="H157" s="2841"/>
      <c r="I157" s="2841"/>
      <c r="J157" s="2841"/>
      <c r="K157" s="2841"/>
      <c r="L157" s="2841"/>
      <c r="M157" s="2841"/>
      <c r="N157" s="2841"/>
      <c r="O157" s="2842"/>
      <c r="P157" s="165"/>
      <c r="V157" s="165"/>
      <c r="W157" s="165"/>
      <c r="X157" s="165"/>
      <c r="Y157" s="165"/>
    </row>
    <row r="158" spans="1:25" ht="39.950000000000003" customHeight="1">
      <c r="A158" s="2384" t="s">
        <v>154</v>
      </c>
      <c r="B158" s="2827"/>
      <c r="C158" s="2828"/>
      <c r="D158" s="2829"/>
      <c r="E158" s="104" t="s">
        <v>180</v>
      </c>
      <c r="F158" s="2823" t="s">
        <v>406</v>
      </c>
      <c r="G158" s="2824"/>
      <c r="H158" s="2830" t="str">
        <f ca="1">参照元個別!$P$11</f>
        <v/>
      </c>
      <c r="I158" s="2831"/>
      <c r="J158" s="59" t="s">
        <v>176</v>
      </c>
      <c r="K158" s="2823" t="s">
        <v>407</v>
      </c>
      <c r="L158" s="2824"/>
      <c r="M158" s="2820"/>
      <c r="N158" s="2821"/>
      <c r="O158" s="2822"/>
      <c r="P158" s="165"/>
      <c r="U158" s="1285"/>
      <c r="V158" s="165"/>
      <c r="W158" s="165"/>
      <c r="X158" s="165"/>
      <c r="Y158" s="165"/>
    </row>
    <row r="159" spans="1:25" ht="39.950000000000003" customHeight="1">
      <c r="A159" s="2823" t="s">
        <v>408</v>
      </c>
      <c r="B159" s="2824"/>
      <c r="C159" s="2825"/>
      <c r="D159" s="2745"/>
      <c r="E159" s="2746"/>
      <c r="F159" s="2823" t="s">
        <v>158</v>
      </c>
      <c r="G159" s="2824"/>
      <c r="H159" s="2825"/>
      <c r="I159" s="2745"/>
      <c r="J159" s="2746"/>
      <c r="K159" s="2428"/>
      <c r="L159" s="2826"/>
      <c r="M159" s="2826"/>
      <c r="N159" s="2826"/>
      <c r="O159" s="2826"/>
      <c r="P159" s="165"/>
      <c r="V159" s="165"/>
      <c r="W159" s="165"/>
      <c r="X159" s="165"/>
      <c r="Y159" s="165"/>
    </row>
    <row r="160" spans="1:25" ht="18.75" customHeight="1">
      <c r="A160" s="40"/>
      <c r="B160" s="40"/>
      <c r="C160" s="41"/>
      <c r="D160" s="42"/>
      <c r="E160" s="41"/>
      <c r="F160" s="43"/>
      <c r="P160" s="165"/>
      <c r="V160" s="336"/>
      <c r="W160" s="336"/>
      <c r="X160" s="165"/>
      <c r="Y160" s="165"/>
    </row>
    <row r="161" spans="1:28" ht="51.75" customHeight="1">
      <c r="A161" s="2799" t="s">
        <v>526</v>
      </c>
      <c r="B161" s="2800"/>
      <c r="C161" s="2800"/>
      <c r="D161" s="2800"/>
      <c r="E161" s="2800"/>
      <c r="F161" s="2800"/>
      <c r="G161" s="2800"/>
      <c r="H161" s="2800"/>
      <c r="I161" s="2800"/>
      <c r="J161" s="2800"/>
      <c r="K161" s="2800"/>
      <c r="L161" s="2800"/>
      <c r="M161" s="2800"/>
      <c r="N161" s="2800"/>
      <c r="O161" s="2800"/>
      <c r="P161" s="165"/>
      <c r="V161" s="336"/>
      <c r="W161" s="336"/>
      <c r="X161" s="165"/>
      <c r="Y161" s="165"/>
    </row>
    <row r="162" spans="1:28" ht="57.75" customHeight="1">
      <c r="A162" s="40"/>
      <c r="B162" s="40"/>
      <c r="C162" s="41"/>
      <c r="D162" s="42"/>
      <c r="E162" s="41"/>
      <c r="F162" s="43"/>
      <c r="P162" s="165"/>
      <c r="Q162" s="1286"/>
      <c r="R162" s="1286"/>
      <c r="S162" s="1286"/>
      <c r="T162" s="1286"/>
      <c r="V162" s="336"/>
      <c r="W162" s="336"/>
      <c r="X162" s="165"/>
      <c r="Y162" s="165"/>
    </row>
    <row r="163" spans="1:28" s="52" customFormat="1" ht="15.95" customHeight="1">
      <c r="A163" s="51" t="s">
        <v>530</v>
      </c>
      <c r="B163" s="53"/>
      <c r="C163" s="53"/>
      <c r="D163" s="53"/>
      <c r="E163" s="53"/>
      <c r="F163" s="53"/>
      <c r="G163" s="53"/>
      <c r="H163" s="53"/>
      <c r="I163" s="53"/>
      <c r="J163" s="53"/>
      <c r="K163" s="53"/>
      <c r="L163" s="51"/>
      <c r="M163" s="51"/>
      <c r="N163" s="51"/>
      <c r="O163" s="51"/>
      <c r="P163" s="335"/>
      <c r="Q163" s="1287"/>
      <c r="R163" s="1287"/>
      <c r="S163" s="1287"/>
      <c r="T163" s="1287"/>
      <c r="U163" s="1277"/>
      <c r="V163" s="337"/>
      <c r="W163" s="337"/>
      <c r="X163" s="335"/>
      <c r="Y163" s="335"/>
    </row>
    <row r="164" spans="1:28" ht="36" customHeight="1">
      <c r="A164" s="2500"/>
      <c r="B164" s="2501"/>
      <c r="C164" s="2521" t="s">
        <v>525</v>
      </c>
      <c r="D164" s="2521"/>
      <c r="E164" s="2521"/>
      <c r="F164" s="2521"/>
      <c r="G164" s="2521"/>
      <c r="H164" s="2801"/>
      <c r="I164" s="2520" t="s">
        <v>409</v>
      </c>
      <c r="J164" s="2802"/>
      <c r="K164" s="2802"/>
      <c r="L164" s="2802"/>
      <c r="M164" s="2802"/>
      <c r="N164" s="2802"/>
      <c r="O164" s="2801"/>
      <c r="P164" s="165"/>
      <c r="V164" s="165"/>
      <c r="W164" s="165"/>
      <c r="X164" s="165"/>
      <c r="Y164" s="165"/>
    </row>
    <row r="165" spans="1:28" ht="24" customHeight="1">
      <c r="A165" s="2479" t="s">
        <v>236</v>
      </c>
      <c r="B165" s="2803"/>
      <c r="C165" s="2804" t="str">
        <f ca="1">参照元個別!E11</f>
        <v/>
      </c>
      <c r="D165" s="2804"/>
      <c r="E165" s="2804"/>
      <c r="F165" s="2804"/>
      <c r="G165" s="2805"/>
      <c r="H165" s="2808" t="s">
        <v>416</v>
      </c>
      <c r="I165" s="2810" t="str">
        <f>参照元個別!F11</f>
        <v/>
      </c>
      <c r="J165" s="2811"/>
      <c r="K165" s="2811"/>
      <c r="L165" s="2811"/>
      <c r="M165" s="2814" t="s">
        <v>417</v>
      </c>
      <c r="N165" s="2816" t="str">
        <f>参照元個別!G11</f>
        <v/>
      </c>
      <c r="O165" s="2817"/>
      <c r="P165" s="174"/>
      <c r="V165" s="165"/>
      <c r="W165" s="165"/>
      <c r="X165" s="165"/>
      <c r="Y165" s="165"/>
    </row>
    <row r="166" spans="1:28" ht="23.1" customHeight="1">
      <c r="A166" s="2483">
        <f>IF( 報1!$L$28="","", 報1!$L$28 )</f>
        <v>2022</v>
      </c>
      <c r="B166" s="2484"/>
      <c r="C166" s="2806"/>
      <c r="D166" s="2806"/>
      <c r="E166" s="2806"/>
      <c r="F166" s="2806"/>
      <c r="G166" s="2807"/>
      <c r="H166" s="2809"/>
      <c r="I166" s="2812"/>
      <c r="J166" s="2813"/>
      <c r="K166" s="2813"/>
      <c r="L166" s="2813"/>
      <c r="M166" s="2815"/>
      <c r="N166" s="2818"/>
      <c r="O166" s="2819"/>
      <c r="P166" s="174"/>
      <c r="V166" s="165"/>
      <c r="W166" s="165"/>
      <c r="X166" s="165"/>
      <c r="Y166" s="165"/>
    </row>
    <row r="167" spans="1:28" ht="25.15" customHeight="1">
      <c r="A167" s="2787" t="s">
        <v>277</v>
      </c>
      <c r="B167" s="2788"/>
      <c r="C167" s="2789"/>
      <c r="D167" s="2790"/>
      <c r="E167" s="2790"/>
      <c r="F167" s="2790"/>
      <c r="G167" s="2790"/>
      <c r="H167" s="2790"/>
      <c r="I167" s="2790"/>
      <c r="J167" s="2790"/>
      <c r="K167" s="2790"/>
      <c r="L167" s="2790"/>
      <c r="M167" s="2790"/>
      <c r="N167" s="2790"/>
      <c r="O167" s="2791"/>
      <c r="P167" s="165"/>
      <c r="Q167" s="1288">
        <v>1</v>
      </c>
      <c r="R167" s="1280"/>
      <c r="S167" s="1289"/>
      <c r="T167" s="1290"/>
      <c r="U167" s="1291"/>
      <c r="V167" s="165"/>
      <c r="W167" s="165"/>
      <c r="X167" s="338"/>
      <c r="Y167" s="339"/>
      <c r="Z167" s="102"/>
      <c r="AA167" s="44"/>
      <c r="AB167" s="45"/>
    </row>
    <row r="168" spans="1:28" ht="25.15" customHeight="1">
      <c r="A168" s="2787"/>
      <c r="B168" s="2788"/>
      <c r="C168" s="2790"/>
      <c r="D168" s="2790"/>
      <c r="E168" s="2790"/>
      <c r="F168" s="2790"/>
      <c r="G168" s="2790"/>
      <c r="H168" s="2790"/>
      <c r="I168" s="2790"/>
      <c r="J168" s="2790"/>
      <c r="K168" s="2790"/>
      <c r="L168" s="2790"/>
      <c r="M168" s="2790"/>
      <c r="N168" s="2790"/>
      <c r="O168" s="2791"/>
      <c r="P168" s="165"/>
      <c r="Q168" s="1292"/>
      <c r="R168" s="1293"/>
      <c r="S168" s="1293"/>
      <c r="T168" s="1293"/>
      <c r="U168" s="1293"/>
      <c r="V168" s="165"/>
      <c r="W168" s="165"/>
      <c r="X168" s="165"/>
      <c r="Y168" s="165"/>
    </row>
    <row r="169" spans="1:28" ht="24.75" customHeight="1">
      <c r="A169" s="2787"/>
      <c r="B169" s="2788"/>
      <c r="C169" s="2790"/>
      <c r="D169" s="2790"/>
      <c r="E169" s="2790"/>
      <c r="F169" s="2790"/>
      <c r="G169" s="2790"/>
      <c r="H169" s="2790"/>
      <c r="I169" s="2790"/>
      <c r="J169" s="2790"/>
      <c r="K169" s="2790"/>
      <c r="L169" s="2790"/>
      <c r="M169" s="2790"/>
      <c r="N169" s="2790"/>
      <c r="O169" s="2791"/>
      <c r="P169" s="165"/>
      <c r="Q169" s="1292"/>
      <c r="R169" s="1291"/>
      <c r="S169" s="1291"/>
      <c r="T169" s="1291"/>
      <c r="U169" s="1291"/>
      <c r="V169" s="165"/>
      <c r="W169" s="165"/>
      <c r="X169" s="165"/>
      <c r="Y169" s="165"/>
    </row>
    <row r="170" spans="1:28" ht="10.15" customHeight="1">
      <c r="A170" s="2794"/>
      <c r="B170" s="2795"/>
      <c r="C170" s="2790"/>
      <c r="D170" s="2790"/>
      <c r="E170" s="2790"/>
      <c r="F170" s="2790"/>
      <c r="G170" s="2790"/>
      <c r="H170" s="2790"/>
      <c r="I170" s="2790"/>
      <c r="J170" s="2790"/>
      <c r="K170" s="2790"/>
      <c r="L170" s="2790"/>
      <c r="M170" s="2790"/>
      <c r="N170" s="2790"/>
      <c r="O170" s="2791"/>
      <c r="P170" s="165"/>
      <c r="Q170" s="1294"/>
      <c r="R170" s="1291"/>
      <c r="S170" s="1291"/>
      <c r="T170" s="1291"/>
      <c r="U170" s="1291"/>
      <c r="V170" s="165"/>
      <c r="W170" s="165"/>
      <c r="X170" s="165"/>
      <c r="Y170" s="165"/>
    </row>
    <row r="171" spans="1:28" ht="45" customHeight="1">
      <c r="A171" s="2796">
        <f>IF( 報1!$L$28="","", 報1!$L$28 )</f>
        <v>2022</v>
      </c>
      <c r="B171" s="2797"/>
      <c r="C171" s="2792"/>
      <c r="D171" s="2792"/>
      <c r="E171" s="2792"/>
      <c r="F171" s="2792"/>
      <c r="G171" s="2792"/>
      <c r="H171" s="2792"/>
      <c r="I171" s="2792"/>
      <c r="J171" s="2792"/>
      <c r="K171" s="2792"/>
      <c r="L171" s="2792"/>
      <c r="M171" s="2792"/>
      <c r="N171" s="2792"/>
      <c r="O171" s="2793"/>
      <c r="P171" s="165"/>
      <c r="Q171" s="1295"/>
      <c r="R171" s="1291"/>
      <c r="S171" s="1291"/>
      <c r="T171" s="1291"/>
      <c r="U171" s="1291"/>
      <c r="V171" s="165"/>
      <c r="W171" s="165"/>
      <c r="X171" s="165"/>
      <c r="Y171" s="165"/>
    </row>
    <row r="172" spans="1:28" ht="26.25" customHeight="1">
      <c r="A172" s="2798"/>
      <c r="B172" s="2798"/>
      <c r="C172" s="2798"/>
      <c r="D172" s="2798"/>
      <c r="E172" s="2798"/>
      <c r="F172" s="2798"/>
      <c r="G172" s="2798"/>
      <c r="H172" s="2798"/>
      <c r="I172" s="2798"/>
      <c r="J172" s="2798"/>
      <c r="K172" s="2798"/>
      <c r="L172" s="2798"/>
      <c r="M172" s="2798"/>
      <c r="N172" s="2798"/>
      <c r="O172" s="2798"/>
      <c r="P172" s="165"/>
      <c r="Q172" s="1294"/>
      <c r="R172" s="1291"/>
      <c r="S172" s="1291"/>
      <c r="T172" s="1291"/>
      <c r="U172" s="1291"/>
      <c r="V172" s="165"/>
      <c r="W172" s="165"/>
      <c r="X172" s="165"/>
      <c r="Y172" s="165"/>
    </row>
    <row r="173" spans="1:28" ht="30" customHeight="1">
      <c r="A173" s="165"/>
      <c r="B173" s="165"/>
      <c r="C173" s="165"/>
      <c r="D173" s="165"/>
      <c r="E173" s="165"/>
      <c r="F173" s="165"/>
      <c r="G173" s="165"/>
      <c r="H173" s="165"/>
      <c r="I173" s="165"/>
      <c r="J173" s="165"/>
      <c r="K173" s="165"/>
      <c r="L173" s="165"/>
      <c r="M173" s="165"/>
      <c r="N173" s="165"/>
      <c r="O173" s="340"/>
      <c r="P173" s="165"/>
      <c r="Q173" s="1283"/>
      <c r="R173" s="1295"/>
      <c r="S173" s="1279"/>
      <c r="T173" s="1279"/>
      <c r="V173" s="165"/>
      <c r="W173" s="165"/>
      <c r="X173" s="165"/>
      <c r="Y173" s="165"/>
    </row>
    <row r="174" spans="1:28" ht="18" customHeight="1">
      <c r="A174" s="165"/>
      <c r="B174" s="165"/>
      <c r="C174" s="165"/>
      <c r="D174" s="165"/>
      <c r="E174" s="165"/>
      <c r="F174" s="165"/>
      <c r="G174" s="165"/>
      <c r="H174" s="165"/>
      <c r="I174" s="165"/>
      <c r="J174" s="165"/>
      <c r="K174" s="165"/>
      <c r="L174" s="165"/>
      <c r="M174" s="165"/>
      <c r="N174" s="165"/>
      <c r="O174" s="340"/>
      <c r="P174" s="165"/>
      <c r="Q174" s="1296"/>
      <c r="R174" s="1295"/>
      <c r="S174" s="1279"/>
      <c r="T174" s="1279"/>
      <c r="V174" s="165"/>
      <c r="W174" s="165"/>
      <c r="X174" s="165"/>
      <c r="Y174" s="165"/>
    </row>
    <row r="175" spans="1:28" ht="18" customHeight="1">
      <c r="A175" s="165"/>
      <c r="B175" s="165"/>
      <c r="C175" s="165"/>
      <c r="D175" s="165"/>
      <c r="E175" s="165"/>
      <c r="F175" s="165"/>
      <c r="G175" s="165"/>
      <c r="H175" s="165"/>
      <c r="I175" s="165"/>
      <c r="J175" s="165"/>
      <c r="K175" s="165"/>
      <c r="L175" s="165"/>
      <c r="M175" s="165"/>
      <c r="N175" s="165"/>
      <c r="O175" s="340"/>
      <c r="P175" s="165"/>
      <c r="Q175" s="1296"/>
      <c r="R175" s="1295"/>
      <c r="S175" s="1279"/>
      <c r="T175" s="1279"/>
      <c r="V175" s="165"/>
      <c r="W175" s="165"/>
      <c r="X175" s="165"/>
      <c r="Y175" s="165"/>
    </row>
    <row r="176" spans="1:28">
      <c r="A176" s="1" t="s">
        <v>175</v>
      </c>
      <c r="B176" s="2"/>
      <c r="C176" s="2"/>
      <c r="D176" s="2"/>
      <c r="E176" s="2"/>
      <c r="F176" s="2"/>
      <c r="G176" s="2"/>
      <c r="H176" s="2"/>
      <c r="I176" s="2"/>
      <c r="J176" s="2"/>
      <c r="K176" s="2"/>
      <c r="L176" s="2"/>
      <c r="M176" s="2"/>
      <c r="N176" s="2"/>
      <c r="O176" s="2"/>
      <c r="P176" s="165" t="str">
        <f>"個別票"&amp;Q176</f>
        <v>個別票8</v>
      </c>
      <c r="Q176" s="1277">
        <f>Q151+1</f>
        <v>8</v>
      </c>
      <c r="V176" s="165"/>
      <c r="W176" s="165"/>
      <c r="X176" s="165"/>
      <c r="Y176" s="165"/>
    </row>
    <row r="177" spans="1:28">
      <c r="A177" s="2" t="s">
        <v>150</v>
      </c>
      <c r="B177" s="4"/>
      <c r="C177" s="4"/>
      <c r="D177" s="4"/>
      <c r="E177" s="4"/>
      <c r="F177" s="4"/>
      <c r="G177" s="4"/>
      <c r="H177" s="4"/>
      <c r="I177" s="4"/>
      <c r="J177" s="4"/>
      <c r="K177" s="4"/>
      <c r="L177" s="4"/>
      <c r="M177" s="4"/>
      <c r="N177" s="2"/>
      <c r="O177" s="2"/>
      <c r="P177" s="165"/>
      <c r="V177" s="165"/>
      <c r="W177" s="165"/>
      <c r="X177" s="165"/>
      <c r="Y177" s="165"/>
    </row>
    <row r="178" spans="1:28" ht="17.25">
      <c r="A178" s="2832" t="s">
        <v>405</v>
      </c>
      <c r="B178" s="2832"/>
      <c r="C178" s="2832"/>
      <c r="D178" s="2832"/>
      <c r="E178" s="2832"/>
      <c r="F178" s="2832"/>
      <c r="G178" s="2832"/>
      <c r="H178" s="2832"/>
      <c r="I178" s="2832"/>
      <c r="J178" s="2832"/>
      <c r="K178" s="2832"/>
      <c r="L178" s="2832"/>
      <c r="M178" s="2832"/>
      <c r="N178" s="2832"/>
      <c r="O178" s="2832"/>
      <c r="P178" s="165"/>
      <c r="V178" s="165"/>
      <c r="W178" s="165"/>
      <c r="X178" s="165"/>
      <c r="Y178" s="165"/>
    </row>
    <row r="179" spans="1:28" ht="31.5" customHeight="1">
      <c r="A179" s="39"/>
      <c r="B179" s="39"/>
      <c r="C179" s="39"/>
      <c r="D179" s="39"/>
      <c r="E179" s="39"/>
      <c r="F179" s="39"/>
      <c r="G179" s="39"/>
      <c r="H179" s="39"/>
      <c r="I179" s="39"/>
      <c r="J179" s="39"/>
      <c r="K179" s="39"/>
      <c r="L179" s="39"/>
      <c r="M179" s="39"/>
      <c r="N179" s="39"/>
      <c r="O179" s="39"/>
      <c r="P179" s="165"/>
      <c r="V179" s="165"/>
      <c r="W179" s="165"/>
      <c r="X179" s="165"/>
      <c r="Y179" s="165"/>
    </row>
    <row r="180" spans="1:28" s="52" customFormat="1" ht="15.95" customHeight="1">
      <c r="A180" s="49" t="s">
        <v>151</v>
      </c>
      <c r="B180" s="83"/>
      <c r="C180" s="83"/>
      <c r="D180" s="83"/>
      <c r="E180" s="83"/>
      <c r="F180" s="83"/>
      <c r="G180" s="83"/>
      <c r="H180" s="83"/>
      <c r="I180" s="83"/>
      <c r="J180" s="83"/>
      <c r="K180" s="83"/>
      <c r="L180" s="83"/>
      <c r="M180" s="83"/>
      <c r="P180" s="335"/>
      <c r="Q180" s="1285"/>
      <c r="R180" s="1285"/>
      <c r="S180" s="1285"/>
      <c r="T180" s="1285"/>
      <c r="U180" s="1277"/>
      <c r="V180" s="335"/>
      <c r="W180" s="335"/>
      <c r="X180" s="335"/>
      <c r="Y180" s="335"/>
    </row>
    <row r="181" spans="1:28" ht="39.950000000000003" customHeight="1">
      <c r="A181" s="2833" t="s">
        <v>152</v>
      </c>
      <c r="B181" s="2834"/>
      <c r="C181" s="2835"/>
      <c r="D181" s="2836" t="str">
        <f>参照元個別!I12</f>
        <v>事業所名を入力8</v>
      </c>
      <c r="E181" s="2837"/>
      <c r="F181" s="2837"/>
      <c r="G181" s="2837"/>
      <c r="H181" s="2837"/>
      <c r="I181" s="2837"/>
      <c r="J181" s="2837"/>
      <c r="K181" s="2837"/>
      <c r="L181" s="2837"/>
      <c r="M181" s="2837"/>
      <c r="N181" s="2837"/>
      <c r="O181" s="2838"/>
      <c r="P181" s="165"/>
      <c r="V181" s="165"/>
      <c r="W181" s="165"/>
      <c r="X181" s="165"/>
      <c r="Y181" s="165"/>
    </row>
    <row r="182" spans="1:28" ht="39.950000000000003" customHeight="1">
      <c r="A182" s="2418" t="s">
        <v>153</v>
      </c>
      <c r="B182" s="2419"/>
      <c r="C182" s="2839"/>
      <c r="D182" s="2840"/>
      <c r="E182" s="2841"/>
      <c r="F182" s="2841"/>
      <c r="G182" s="2841"/>
      <c r="H182" s="2841"/>
      <c r="I182" s="2841"/>
      <c r="J182" s="2841"/>
      <c r="K182" s="2841"/>
      <c r="L182" s="2841"/>
      <c r="M182" s="2841"/>
      <c r="N182" s="2841"/>
      <c r="O182" s="2842"/>
      <c r="P182" s="165"/>
      <c r="V182" s="165"/>
      <c r="W182" s="165"/>
      <c r="X182" s="165"/>
      <c r="Y182" s="165"/>
    </row>
    <row r="183" spans="1:28" ht="39.950000000000003" customHeight="1">
      <c r="A183" s="2384" t="s">
        <v>154</v>
      </c>
      <c r="B183" s="2827"/>
      <c r="C183" s="2828"/>
      <c r="D183" s="2829"/>
      <c r="E183" s="104" t="s">
        <v>180</v>
      </c>
      <c r="F183" s="2823" t="s">
        <v>406</v>
      </c>
      <c r="G183" s="2824"/>
      <c r="H183" s="2830" t="str">
        <f ca="1">参照元個別!$P$12</f>
        <v/>
      </c>
      <c r="I183" s="2831"/>
      <c r="J183" s="59" t="s">
        <v>176</v>
      </c>
      <c r="K183" s="2823" t="s">
        <v>407</v>
      </c>
      <c r="L183" s="2824"/>
      <c r="M183" s="2820"/>
      <c r="N183" s="2821"/>
      <c r="O183" s="2822"/>
      <c r="P183" s="165"/>
      <c r="U183" s="1285"/>
      <c r="V183" s="165"/>
      <c r="W183" s="165"/>
      <c r="X183" s="165"/>
      <c r="Y183" s="165"/>
    </row>
    <row r="184" spans="1:28" ht="39.950000000000003" customHeight="1">
      <c r="A184" s="2823" t="s">
        <v>408</v>
      </c>
      <c r="B184" s="2824"/>
      <c r="C184" s="2825"/>
      <c r="D184" s="2745"/>
      <c r="E184" s="2746"/>
      <c r="F184" s="2823" t="s">
        <v>158</v>
      </c>
      <c r="G184" s="2824"/>
      <c r="H184" s="2825"/>
      <c r="I184" s="2745"/>
      <c r="J184" s="2746"/>
      <c r="K184" s="2428"/>
      <c r="L184" s="2826"/>
      <c r="M184" s="2826"/>
      <c r="N184" s="2826"/>
      <c r="O184" s="2826"/>
      <c r="P184" s="165"/>
      <c r="V184" s="165"/>
      <c r="W184" s="165"/>
      <c r="X184" s="165"/>
      <c r="Y184" s="165"/>
    </row>
    <row r="185" spans="1:28" ht="18.75" customHeight="1">
      <c r="A185" s="40"/>
      <c r="B185" s="40"/>
      <c r="C185" s="41"/>
      <c r="D185" s="42"/>
      <c r="E185" s="41"/>
      <c r="F185" s="43"/>
      <c r="P185" s="165"/>
      <c r="V185" s="336"/>
      <c r="W185" s="336"/>
      <c r="X185" s="165"/>
      <c r="Y185" s="165"/>
    </row>
    <row r="186" spans="1:28" ht="51.75" customHeight="1">
      <c r="A186" s="2799" t="s">
        <v>526</v>
      </c>
      <c r="B186" s="2800"/>
      <c r="C186" s="2800"/>
      <c r="D186" s="2800"/>
      <c r="E186" s="2800"/>
      <c r="F186" s="2800"/>
      <c r="G186" s="2800"/>
      <c r="H186" s="2800"/>
      <c r="I186" s="2800"/>
      <c r="J186" s="2800"/>
      <c r="K186" s="2800"/>
      <c r="L186" s="2800"/>
      <c r="M186" s="2800"/>
      <c r="N186" s="2800"/>
      <c r="O186" s="2800"/>
      <c r="P186" s="165"/>
      <c r="V186" s="336"/>
      <c r="W186" s="336"/>
      <c r="X186" s="165"/>
      <c r="Y186" s="165"/>
    </row>
    <row r="187" spans="1:28" ht="57.75" customHeight="1">
      <c r="A187" s="40"/>
      <c r="B187" s="40"/>
      <c r="C187" s="41"/>
      <c r="D187" s="42"/>
      <c r="E187" s="41"/>
      <c r="F187" s="43"/>
      <c r="P187" s="165"/>
      <c r="Q187" s="1286"/>
      <c r="R187" s="1286"/>
      <c r="S187" s="1286"/>
      <c r="T187" s="1286"/>
      <c r="V187" s="336"/>
      <c r="W187" s="336"/>
      <c r="X187" s="165"/>
      <c r="Y187" s="165"/>
    </row>
    <row r="188" spans="1:28" s="52" customFormat="1" ht="15.95" customHeight="1">
      <c r="A188" s="51" t="s">
        <v>530</v>
      </c>
      <c r="B188" s="53"/>
      <c r="C188" s="53"/>
      <c r="D188" s="53"/>
      <c r="E188" s="53"/>
      <c r="F188" s="53"/>
      <c r="G188" s="53"/>
      <c r="H188" s="53"/>
      <c r="I188" s="53"/>
      <c r="J188" s="53"/>
      <c r="K188" s="53"/>
      <c r="L188" s="51"/>
      <c r="M188" s="51"/>
      <c r="N188" s="51"/>
      <c r="O188" s="51"/>
      <c r="P188" s="335"/>
      <c r="Q188" s="1287"/>
      <c r="R188" s="1287"/>
      <c r="S188" s="1287"/>
      <c r="T188" s="1287"/>
      <c r="U188" s="1277"/>
      <c r="V188" s="337"/>
      <c r="W188" s="337"/>
      <c r="X188" s="335"/>
      <c r="Y188" s="335"/>
    </row>
    <row r="189" spans="1:28" ht="36" customHeight="1">
      <c r="A189" s="2500"/>
      <c r="B189" s="2501"/>
      <c r="C189" s="2521" t="s">
        <v>525</v>
      </c>
      <c r="D189" s="2521"/>
      <c r="E189" s="2521"/>
      <c r="F189" s="2521"/>
      <c r="G189" s="2521"/>
      <c r="H189" s="2801"/>
      <c r="I189" s="2520" t="s">
        <v>409</v>
      </c>
      <c r="J189" s="2802"/>
      <c r="K189" s="2802"/>
      <c r="L189" s="2802"/>
      <c r="M189" s="2802"/>
      <c r="N189" s="2802"/>
      <c r="O189" s="2801"/>
      <c r="P189" s="165"/>
      <c r="V189" s="165"/>
      <c r="W189" s="165"/>
      <c r="X189" s="165"/>
      <c r="Y189" s="165"/>
    </row>
    <row r="190" spans="1:28" ht="24" customHeight="1">
      <c r="A190" s="2479" t="s">
        <v>236</v>
      </c>
      <c r="B190" s="2803"/>
      <c r="C190" s="2804" t="str">
        <f ca="1">参照元個別!E12</f>
        <v/>
      </c>
      <c r="D190" s="2804"/>
      <c r="E190" s="2804"/>
      <c r="F190" s="2804"/>
      <c r="G190" s="2805"/>
      <c r="H190" s="2808" t="s">
        <v>416</v>
      </c>
      <c r="I190" s="2810" t="str">
        <f>参照元個別!F12</f>
        <v/>
      </c>
      <c r="J190" s="2811"/>
      <c r="K190" s="2811"/>
      <c r="L190" s="2811"/>
      <c r="M190" s="2814" t="s">
        <v>417</v>
      </c>
      <c r="N190" s="2816" t="str">
        <f>参照元個別!G12</f>
        <v/>
      </c>
      <c r="O190" s="2817"/>
      <c r="P190" s="174"/>
      <c r="V190" s="165"/>
      <c r="W190" s="165"/>
      <c r="X190" s="165"/>
      <c r="Y190" s="165"/>
    </row>
    <row r="191" spans="1:28" ht="23.1" customHeight="1">
      <c r="A191" s="2483">
        <f>IF( 報1!$L$28="","", 報1!$L$28 )</f>
        <v>2022</v>
      </c>
      <c r="B191" s="2484"/>
      <c r="C191" s="2806"/>
      <c r="D191" s="2806"/>
      <c r="E191" s="2806"/>
      <c r="F191" s="2806"/>
      <c r="G191" s="2807"/>
      <c r="H191" s="2809"/>
      <c r="I191" s="2812"/>
      <c r="J191" s="2813"/>
      <c r="K191" s="2813"/>
      <c r="L191" s="2813"/>
      <c r="M191" s="2815"/>
      <c r="N191" s="2818"/>
      <c r="O191" s="2819"/>
      <c r="P191" s="174"/>
      <c r="V191" s="165"/>
      <c r="W191" s="165"/>
      <c r="X191" s="165"/>
      <c r="Y191" s="165"/>
    </row>
    <row r="192" spans="1:28" ht="25.15" customHeight="1">
      <c r="A192" s="2787" t="s">
        <v>277</v>
      </c>
      <c r="B192" s="2788"/>
      <c r="C192" s="2789"/>
      <c r="D192" s="2790"/>
      <c r="E192" s="2790"/>
      <c r="F192" s="2790"/>
      <c r="G192" s="2790"/>
      <c r="H192" s="2790"/>
      <c r="I192" s="2790"/>
      <c r="J192" s="2790"/>
      <c r="K192" s="2790"/>
      <c r="L192" s="2790"/>
      <c r="M192" s="2790"/>
      <c r="N192" s="2790"/>
      <c r="O192" s="2791"/>
      <c r="P192" s="165"/>
      <c r="Q192" s="1288">
        <v>1</v>
      </c>
      <c r="R192" s="1280"/>
      <c r="S192" s="1289"/>
      <c r="T192" s="1290"/>
      <c r="U192" s="1291"/>
      <c r="V192" s="165"/>
      <c r="W192" s="165"/>
      <c r="X192" s="338"/>
      <c r="Y192" s="339"/>
      <c r="Z192" s="102"/>
      <c r="AA192" s="44"/>
      <c r="AB192" s="45"/>
    </row>
    <row r="193" spans="1:25" ht="25.15" customHeight="1">
      <c r="A193" s="2787"/>
      <c r="B193" s="2788"/>
      <c r="C193" s="2790"/>
      <c r="D193" s="2790"/>
      <c r="E193" s="2790"/>
      <c r="F193" s="2790"/>
      <c r="G193" s="2790"/>
      <c r="H193" s="2790"/>
      <c r="I193" s="2790"/>
      <c r="J193" s="2790"/>
      <c r="K193" s="2790"/>
      <c r="L193" s="2790"/>
      <c r="M193" s="2790"/>
      <c r="N193" s="2790"/>
      <c r="O193" s="2791"/>
      <c r="P193" s="165"/>
      <c r="Q193" s="1292"/>
      <c r="R193" s="1293"/>
      <c r="S193" s="1293"/>
      <c r="T193" s="1293"/>
      <c r="U193" s="1293"/>
      <c r="V193" s="165"/>
      <c r="W193" s="165"/>
      <c r="X193" s="165"/>
      <c r="Y193" s="165"/>
    </row>
    <row r="194" spans="1:25" ht="24.75" customHeight="1">
      <c r="A194" s="2787"/>
      <c r="B194" s="2788"/>
      <c r="C194" s="2790"/>
      <c r="D194" s="2790"/>
      <c r="E194" s="2790"/>
      <c r="F194" s="2790"/>
      <c r="G194" s="2790"/>
      <c r="H194" s="2790"/>
      <c r="I194" s="2790"/>
      <c r="J194" s="2790"/>
      <c r="K194" s="2790"/>
      <c r="L194" s="2790"/>
      <c r="M194" s="2790"/>
      <c r="N194" s="2790"/>
      <c r="O194" s="2791"/>
      <c r="P194" s="165"/>
      <c r="Q194" s="1292"/>
      <c r="R194" s="1291"/>
      <c r="S194" s="1291"/>
      <c r="T194" s="1291"/>
      <c r="U194" s="1291"/>
      <c r="V194" s="165"/>
      <c r="W194" s="165"/>
      <c r="X194" s="165"/>
      <c r="Y194" s="165"/>
    </row>
    <row r="195" spans="1:25" ht="10.15" customHeight="1">
      <c r="A195" s="2794"/>
      <c r="B195" s="2795"/>
      <c r="C195" s="2790"/>
      <c r="D195" s="2790"/>
      <c r="E195" s="2790"/>
      <c r="F195" s="2790"/>
      <c r="G195" s="2790"/>
      <c r="H195" s="2790"/>
      <c r="I195" s="2790"/>
      <c r="J195" s="2790"/>
      <c r="K195" s="2790"/>
      <c r="L195" s="2790"/>
      <c r="M195" s="2790"/>
      <c r="N195" s="2790"/>
      <c r="O195" s="2791"/>
      <c r="P195" s="165"/>
      <c r="Q195" s="1294"/>
      <c r="R195" s="1291"/>
      <c r="S195" s="1291"/>
      <c r="T195" s="1291"/>
      <c r="U195" s="1291"/>
      <c r="V195" s="165"/>
      <c r="W195" s="165"/>
      <c r="X195" s="165"/>
      <c r="Y195" s="165"/>
    </row>
    <row r="196" spans="1:25" ht="45" customHeight="1">
      <c r="A196" s="2796">
        <f>IF( 報1!$L$28="","", 報1!$L$28 )</f>
        <v>2022</v>
      </c>
      <c r="B196" s="2797"/>
      <c r="C196" s="2792"/>
      <c r="D196" s="2792"/>
      <c r="E196" s="2792"/>
      <c r="F196" s="2792"/>
      <c r="G196" s="2792"/>
      <c r="H196" s="2792"/>
      <c r="I196" s="2792"/>
      <c r="J196" s="2792"/>
      <c r="K196" s="2792"/>
      <c r="L196" s="2792"/>
      <c r="M196" s="2792"/>
      <c r="N196" s="2792"/>
      <c r="O196" s="2793"/>
      <c r="P196" s="165"/>
      <c r="Q196" s="1295"/>
      <c r="R196" s="1291"/>
      <c r="S196" s="1291"/>
      <c r="T196" s="1291"/>
      <c r="U196" s="1291"/>
      <c r="V196" s="165"/>
      <c r="W196" s="165"/>
      <c r="X196" s="165"/>
      <c r="Y196" s="165"/>
    </row>
    <row r="197" spans="1:25" ht="26.25" customHeight="1">
      <c r="A197" s="2798"/>
      <c r="B197" s="2798"/>
      <c r="C197" s="2798"/>
      <c r="D197" s="2798"/>
      <c r="E197" s="2798"/>
      <c r="F197" s="2798"/>
      <c r="G197" s="2798"/>
      <c r="H197" s="2798"/>
      <c r="I197" s="2798"/>
      <c r="J197" s="2798"/>
      <c r="K197" s="2798"/>
      <c r="L197" s="2798"/>
      <c r="M197" s="2798"/>
      <c r="N197" s="2798"/>
      <c r="O197" s="2798"/>
      <c r="P197" s="165"/>
      <c r="Q197" s="1294"/>
      <c r="R197" s="1291"/>
      <c r="S197" s="1291"/>
      <c r="T197" s="1291"/>
      <c r="U197" s="1291"/>
      <c r="V197" s="165"/>
      <c r="W197" s="165"/>
      <c r="X197" s="165"/>
      <c r="Y197" s="165"/>
    </row>
    <row r="198" spans="1:25" ht="30" customHeight="1">
      <c r="A198" s="165"/>
      <c r="B198" s="165"/>
      <c r="C198" s="165"/>
      <c r="D198" s="165"/>
      <c r="E198" s="165"/>
      <c r="F198" s="165"/>
      <c r="G198" s="165"/>
      <c r="H198" s="165"/>
      <c r="I198" s="165"/>
      <c r="J198" s="165"/>
      <c r="K198" s="165"/>
      <c r="L198" s="165"/>
      <c r="M198" s="165"/>
      <c r="N198" s="165"/>
      <c r="O198" s="340"/>
      <c r="P198" s="165"/>
      <c r="Q198" s="1283"/>
      <c r="R198" s="1295"/>
      <c r="S198" s="1279"/>
      <c r="T198" s="1279"/>
      <c r="V198" s="165"/>
      <c r="W198" s="165"/>
      <c r="X198" s="165"/>
      <c r="Y198" s="165"/>
    </row>
    <row r="199" spans="1:25" ht="18" customHeight="1">
      <c r="A199" s="165"/>
      <c r="B199" s="165"/>
      <c r="C199" s="165"/>
      <c r="D199" s="165"/>
      <c r="E199" s="165"/>
      <c r="F199" s="165"/>
      <c r="G199" s="165"/>
      <c r="H199" s="165"/>
      <c r="I199" s="165"/>
      <c r="J199" s="165"/>
      <c r="K199" s="165"/>
      <c r="L199" s="165"/>
      <c r="M199" s="165"/>
      <c r="N199" s="165"/>
      <c r="O199" s="340"/>
      <c r="P199" s="165"/>
      <c r="Q199" s="1296"/>
      <c r="R199" s="1295"/>
      <c r="S199" s="1279"/>
      <c r="T199" s="1279"/>
      <c r="V199" s="165"/>
      <c r="W199" s="165"/>
      <c r="X199" s="165"/>
      <c r="Y199" s="165"/>
    </row>
    <row r="200" spans="1:25" ht="18" customHeight="1">
      <c r="A200" s="165"/>
      <c r="B200" s="165"/>
      <c r="C200" s="165"/>
      <c r="D200" s="165"/>
      <c r="E200" s="165"/>
      <c r="F200" s="165"/>
      <c r="G200" s="165"/>
      <c r="H200" s="165"/>
      <c r="I200" s="165"/>
      <c r="J200" s="165"/>
      <c r="K200" s="165"/>
      <c r="L200" s="165"/>
      <c r="M200" s="165"/>
      <c r="N200" s="165"/>
      <c r="O200" s="340"/>
      <c r="P200" s="165"/>
      <c r="Q200" s="1296"/>
      <c r="R200" s="1295"/>
      <c r="S200" s="1279"/>
      <c r="T200" s="1279"/>
      <c r="V200" s="165"/>
      <c r="W200" s="165"/>
      <c r="X200" s="165"/>
      <c r="Y200" s="165"/>
    </row>
    <row r="201" spans="1:25">
      <c r="A201" s="1" t="s">
        <v>175</v>
      </c>
      <c r="B201" s="2"/>
      <c r="C201" s="2"/>
      <c r="D201" s="2"/>
      <c r="E201" s="2"/>
      <c r="F201" s="2"/>
      <c r="G201" s="2"/>
      <c r="H201" s="2"/>
      <c r="I201" s="2"/>
      <c r="J201" s="2"/>
      <c r="K201" s="2"/>
      <c r="L201" s="2"/>
      <c r="M201" s="2"/>
      <c r="N201" s="2"/>
      <c r="O201" s="2"/>
      <c r="P201" s="165" t="str">
        <f>"個別票"&amp;Q201</f>
        <v>個別票9</v>
      </c>
      <c r="Q201" s="1277">
        <f>Q176+1</f>
        <v>9</v>
      </c>
      <c r="V201" s="165"/>
      <c r="W201" s="165"/>
      <c r="X201" s="165"/>
      <c r="Y201" s="165"/>
    </row>
    <row r="202" spans="1:25">
      <c r="A202" s="2" t="s">
        <v>150</v>
      </c>
      <c r="B202" s="4"/>
      <c r="C202" s="4"/>
      <c r="D202" s="4"/>
      <c r="E202" s="4"/>
      <c r="F202" s="4"/>
      <c r="G202" s="4"/>
      <c r="H202" s="4"/>
      <c r="I202" s="4"/>
      <c r="J202" s="4"/>
      <c r="K202" s="4"/>
      <c r="L202" s="4"/>
      <c r="M202" s="4"/>
      <c r="N202" s="2"/>
      <c r="O202" s="2"/>
      <c r="P202" s="165"/>
      <c r="V202" s="165"/>
      <c r="W202" s="165"/>
      <c r="X202" s="165"/>
      <c r="Y202" s="165"/>
    </row>
    <row r="203" spans="1:25" ht="17.25">
      <c r="A203" s="2832" t="s">
        <v>405</v>
      </c>
      <c r="B203" s="2832"/>
      <c r="C203" s="2832"/>
      <c r="D203" s="2832"/>
      <c r="E203" s="2832"/>
      <c r="F203" s="2832"/>
      <c r="G203" s="2832"/>
      <c r="H203" s="2832"/>
      <c r="I203" s="2832"/>
      <c r="J203" s="2832"/>
      <c r="K203" s="2832"/>
      <c r="L203" s="2832"/>
      <c r="M203" s="2832"/>
      <c r="N203" s="2832"/>
      <c r="O203" s="2832"/>
      <c r="P203" s="165"/>
      <c r="V203" s="165"/>
      <c r="W203" s="165"/>
      <c r="X203" s="165"/>
      <c r="Y203" s="165"/>
    </row>
    <row r="204" spans="1:25" ht="31.5" customHeight="1">
      <c r="A204" s="39"/>
      <c r="B204" s="39"/>
      <c r="C204" s="39"/>
      <c r="D204" s="39"/>
      <c r="E204" s="39"/>
      <c r="F204" s="39"/>
      <c r="G204" s="39"/>
      <c r="H204" s="39"/>
      <c r="I204" s="39"/>
      <c r="J204" s="39"/>
      <c r="K204" s="39"/>
      <c r="L204" s="39"/>
      <c r="M204" s="39"/>
      <c r="N204" s="39"/>
      <c r="O204" s="39"/>
      <c r="P204" s="165"/>
      <c r="V204" s="165"/>
      <c r="W204" s="165"/>
      <c r="X204" s="165"/>
      <c r="Y204" s="165"/>
    </row>
    <row r="205" spans="1:25" s="52" customFormat="1" ht="15.95" customHeight="1">
      <c r="A205" s="49" t="s">
        <v>151</v>
      </c>
      <c r="B205" s="83"/>
      <c r="C205" s="83"/>
      <c r="D205" s="83"/>
      <c r="E205" s="83"/>
      <c r="F205" s="83"/>
      <c r="G205" s="83"/>
      <c r="H205" s="83"/>
      <c r="I205" s="83"/>
      <c r="J205" s="83"/>
      <c r="K205" s="83"/>
      <c r="L205" s="83"/>
      <c r="M205" s="83"/>
      <c r="P205" s="335"/>
      <c r="Q205" s="1285"/>
      <c r="R205" s="1285"/>
      <c r="S205" s="1285"/>
      <c r="T205" s="1285"/>
      <c r="U205" s="1277"/>
      <c r="V205" s="335"/>
      <c r="W205" s="335"/>
      <c r="X205" s="335"/>
      <c r="Y205" s="335"/>
    </row>
    <row r="206" spans="1:25" ht="39.950000000000003" customHeight="1">
      <c r="A206" s="2833" t="s">
        <v>152</v>
      </c>
      <c r="B206" s="2834"/>
      <c r="C206" s="2835"/>
      <c r="D206" s="2836" t="str">
        <f>参照元個別!I13</f>
        <v>事業所名を入力9</v>
      </c>
      <c r="E206" s="2837"/>
      <c r="F206" s="2837"/>
      <c r="G206" s="2837"/>
      <c r="H206" s="2837"/>
      <c r="I206" s="2837"/>
      <c r="J206" s="2837"/>
      <c r="K206" s="2837"/>
      <c r="L206" s="2837"/>
      <c r="M206" s="2837"/>
      <c r="N206" s="2837"/>
      <c r="O206" s="2838"/>
      <c r="P206" s="165"/>
      <c r="V206" s="165"/>
      <c r="W206" s="165"/>
      <c r="X206" s="165"/>
      <c r="Y206" s="165"/>
    </row>
    <row r="207" spans="1:25" ht="39.950000000000003" customHeight="1">
      <c r="A207" s="2418" t="s">
        <v>153</v>
      </c>
      <c r="B207" s="2419"/>
      <c r="C207" s="2839"/>
      <c r="D207" s="2840"/>
      <c r="E207" s="2841"/>
      <c r="F207" s="2841"/>
      <c r="G207" s="2841"/>
      <c r="H207" s="2841"/>
      <c r="I207" s="2841"/>
      <c r="J207" s="2841"/>
      <c r="K207" s="2841"/>
      <c r="L207" s="2841"/>
      <c r="M207" s="2841"/>
      <c r="N207" s="2841"/>
      <c r="O207" s="2842"/>
      <c r="P207" s="165"/>
      <c r="V207" s="165"/>
      <c r="W207" s="165"/>
      <c r="X207" s="165"/>
      <c r="Y207" s="165"/>
    </row>
    <row r="208" spans="1:25" ht="39.950000000000003" customHeight="1">
      <c r="A208" s="2384" t="s">
        <v>154</v>
      </c>
      <c r="B208" s="2827"/>
      <c r="C208" s="2828"/>
      <c r="D208" s="2829"/>
      <c r="E208" s="104" t="s">
        <v>180</v>
      </c>
      <c r="F208" s="2823" t="s">
        <v>406</v>
      </c>
      <c r="G208" s="2824"/>
      <c r="H208" s="2830" t="str">
        <f ca="1">参照元個別!$P$13</f>
        <v/>
      </c>
      <c r="I208" s="2831"/>
      <c r="J208" s="59" t="s">
        <v>176</v>
      </c>
      <c r="K208" s="2823" t="s">
        <v>407</v>
      </c>
      <c r="L208" s="2824"/>
      <c r="M208" s="2820"/>
      <c r="N208" s="2821"/>
      <c r="O208" s="2822"/>
      <c r="P208" s="165"/>
      <c r="U208" s="1285"/>
      <c r="V208" s="165"/>
      <c r="W208" s="165"/>
      <c r="X208" s="165"/>
      <c r="Y208" s="165"/>
    </row>
    <row r="209" spans="1:28" ht="39.950000000000003" customHeight="1">
      <c r="A209" s="2823" t="s">
        <v>408</v>
      </c>
      <c r="B209" s="2824"/>
      <c r="C209" s="2825"/>
      <c r="D209" s="2745"/>
      <c r="E209" s="2746"/>
      <c r="F209" s="2823" t="s">
        <v>158</v>
      </c>
      <c r="G209" s="2824"/>
      <c r="H209" s="2825"/>
      <c r="I209" s="2745"/>
      <c r="J209" s="2746"/>
      <c r="K209" s="2428"/>
      <c r="L209" s="2826"/>
      <c r="M209" s="2826"/>
      <c r="N209" s="2826"/>
      <c r="O209" s="2826"/>
      <c r="P209" s="165"/>
      <c r="V209" s="165"/>
      <c r="W209" s="165"/>
      <c r="X209" s="165"/>
      <c r="Y209" s="165"/>
    </row>
    <row r="210" spans="1:28" ht="18.75" customHeight="1">
      <c r="A210" s="40"/>
      <c r="B210" s="40"/>
      <c r="C210" s="41"/>
      <c r="D210" s="42"/>
      <c r="E210" s="41"/>
      <c r="F210" s="43"/>
      <c r="P210" s="165"/>
      <c r="V210" s="336"/>
      <c r="W210" s="336"/>
      <c r="X210" s="165"/>
      <c r="Y210" s="165"/>
    </row>
    <row r="211" spans="1:28" ht="51.75" customHeight="1">
      <c r="A211" s="2799" t="s">
        <v>526</v>
      </c>
      <c r="B211" s="2800"/>
      <c r="C211" s="2800"/>
      <c r="D211" s="2800"/>
      <c r="E211" s="2800"/>
      <c r="F211" s="2800"/>
      <c r="G211" s="2800"/>
      <c r="H211" s="2800"/>
      <c r="I211" s="2800"/>
      <c r="J211" s="2800"/>
      <c r="K211" s="2800"/>
      <c r="L211" s="2800"/>
      <c r="M211" s="2800"/>
      <c r="N211" s="2800"/>
      <c r="O211" s="2800"/>
      <c r="P211" s="165"/>
      <c r="V211" s="336"/>
      <c r="W211" s="336"/>
      <c r="X211" s="165"/>
      <c r="Y211" s="165"/>
    </row>
    <row r="212" spans="1:28" ht="57.75" customHeight="1">
      <c r="A212" s="40"/>
      <c r="B212" s="40"/>
      <c r="C212" s="41"/>
      <c r="D212" s="42"/>
      <c r="E212" s="41"/>
      <c r="F212" s="43"/>
      <c r="P212" s="165"/>
      <c r="Q212" s="1286"/>
      <c r="R212" s="1286"/>
      <c r="S212" s="1286"/>
      <c r="T212" s="1286"/>
      <c r="V212" s="336"/>
      <c r="W212" s="336"/>
      <c r="X212" s="165"/>
      <c r="Y212" s="165"/>
    </row>
    <row r="213" spans="1:28" s="52" customFormat="1" ht="15.95" customHeight="1">
      <c r="A213" s="51" t="s">
        <v>530</v>
      </c>
      <c r="B213" s="53"/>
      <c r="C213" s="53"/>
      <c r="D213" s="53"/>
      <c r="E213" s="53"/>
      <c r="F213" s="53"/>
      <c r="G213" s="53"/>
      <c r="H213" s="53"/>
      <c r="I213" s="53"/>
      <c r="J213" s="53"/>
      <c r="K213" s="53"/>
      <c r="L213" s="51"/>
      <c r="M213" s="51"/>
      <c r="N213" s="51"/>
      <c r="O213" s="51"/>
      <c r="P213" s="335"/>
      <c r="Q213" s="1287"/>
      <c r="R213" s="1287"/>
      <c r="S213" s="1287"/>
      <c r="T213" s="1287"/>
      <c r="U213" s="1277"/>
      <c r="V213" s="337"/>
      <c r="W213" s="337"/>
      <c r="X213" s="335"/>
      <c r="Y213" s="335"/>
    </row>
    <row r="214" spans="1:28" ht="36" customHeight="1">
      <c r="A214" s="2500"/>
      <c r="B214" s="2501"/>
      <c r="C214" s="2521" t="s">
        <v>525</v>
      </c>
      <c r="D214" s="2521"/>
      <c r="E214" s="2521"/>
      <c r="F214" s="2521"/>
      <c r="G214" s="2521"/>
      <c r="H214" s="2801"/>
      <c r="I214" s="2520" t="s">
        <v>409</v>
      </c>
      <c r="J214" s="2802"/>
      <c r="K214" s="2802"/>
      <c r="L214" s="2802"/>
      <c r="M214" s="2802"/>
      <c r="N214" s="2802"/>
      <c r="O214" s="2801"/>
      <c r="P214" s="165"/>
      <c r="V214" s="165"/>
      <c r="W214" s="165"/>
      <c r="X214" s="165"/>
      <c r="Y214" s="165"/>
    </row>
    <row r="215" spans="1:28" ht="24" customHeight="1">
      <c r="A215" s="2479" t="s">
        <v>236</v>
      </c>
      <c r="B215" s="2803"/>
      <c r="C215" s="2804" t="str">
        <f ca="1">参照元個別!E13</f>
        <v/>
      </c>
      <c r="D215" s="2804"/>
      <c r="E215" s="2804"/>
      <c r="F215" s="2804"/>
      <c r="G215" s="2805"/>
      <c r="H215" s="2808" t="s">
        <v>416</v>
      </c>
      <c r="I215" s="2810" t="str">
        <f>参照元個別!F13</f>
        <v/>
      </c>
      <c r="J215" s="2811"/>
      <c r="K215" s="2811"/>
      <c r="L215" s="2811"/>
      <c r="M215" s="2814" t="s">
        <v>417</v>
      </c>
      <c r="N215" s="2816" t="str">
        <f>参照元個別!G13</f>
        <v/>
      </c>
      <c r="O215" s="2817"/>
      <c r="P215" s="174"/>
      <c r="V215" s="165"/>
      <c r="W215" s="165"/>
      <c r="X215" s="165"/>
      <c r="Y215" s="165"/>
    </row>
    <row r="216" spans="1:28" ht="23.1" customHeight="1">
      <c r="A216" s="2483">
        <f>IF( 報1!$L$28="","", 報1!$L$28 )</f>
        <v>2022</v>
      </c>
      <c r="B216" s="2484"/>
      <c r="C216" s="2806"/>
      <c r="D216" s="2806"/>
      <c r="E216" s="2806"/>
      <c r="F216" s="2806"/>
      <c r="G216" s="2807"/>
      <c r="H216" s="2809"/>
      <c r="I216" s="2812"/>
      <c r="J216" s="2813"/>
      <c r="K216" s="2813"/>
      <c r="L216" s="2813"/>
      <c r="M216" s="2815"/>
      <c r="N216" s="2818"/>
      <c r="O216" s="2819"/>
      <c r="P216" s="174"/>
      <c r="V216" s="165"/>
      <c r="W216" s="165"/>
      <c r="X216" s="165"/>
      <c r="Y216" s="165"/>
    </row>
    <row r="217" spans="1:28" ht="25.15" customHeight="1">
      <c r="A217" s="2787" t="s">
        <v>277</v>
      </c>
      <c r="B217" s="2788"/>
      <c r="C217" s="2789"/>
      <c r="D217" s="2790"/>
      <c r="E217" s="2790"/>
      <c r="F217" s="2790"/>
      <c r="G217" s="2790"/>
      <c r="H217" s="2790"/>
      <c r="I217" s="2790"/>
      <c r="J217" s="2790"/>
      <c r="K217" s="2790"/>
      <c r="L217" s="2790"/>
      <c r="M217" s="2790"/>
      <c r="N217" s="2790"/>
      <c r="O217" s="2791"/>
      <c r="P217" s="165"/>
      <c r="Q217" s="1288">
        <v>1</v>
      </c>
      <c r="R217" s="1280"/>
      <c r="S217" s="1289"/>
      <c r="T217" s="1290"/>
      <c r="U217" s="1291"/>
      <c r="V217" s="165"/>
      <c r="W217" s="165"/>
      <c r="X217" s="338"/>
      <c r="Y217" s="339"/>
      <c r="Z217" s="102"/>
      <c r="AA217" s="44"/>
      <c r="AB217" s="45"/>
    </row>
    <row r="218" spans="1:28" ht="25.15" customHeight="1">
      <c r="A218" s="2787"/>
      <c r="B218" s="2788"/>
      <c r="C218" s="2790"/>
      <c r="D218" s="2790"/>
      <c r="E218" s="2790"/>
      <c r="F218" s="2790"/>
      <c r="G218" s="2790"/>
      <c r="H218" s="2790"/>
      <c r="I218" s="2790"/>
      <c r="J218" s="2790"/>
      <c r="K218" s="2790"/>
      <c r="L218" s="2790"/>
      <c r="M218" s="2790"/>
      <c r="N218" s="2790"/>
      <c r="O218" s="2791"/>
      <c r="P218" s="165"/>
      <c r="Q218" s="1292"/>
      <c r="R218" s="1293"/>
      <c r="S218" s="1293"/>
      <c r="T218" s="1293"/>
      <c r="U218" s="1293"/>
      <c r="V218" s="165"/>
      <c r="W218" s="165"/>
      <c r="X218" s="165"/>
      <c r="Y218" s="165"/>
    </row>
    <row r="219" spans="1:28" ht="24.75" customHeight="1">
      <c r="A219" s="2787"/>
      <c r="B219" s="2788"/>
      <c r="C219" s="2790"/>
      <c r="D219" s="2790"/>
      <c r="E219" s="2790"/>
      <c r="F219" s="2790"/>
      <c r="G219" s="2790"/>
      <c r="H219" s="2790"/>
      <c r="I219" s="2790"/>
      <c r="J219" s="2790"/>
      <c r="K219" s="2790"/>
      <c r="L219" s="2790"/>
      <c r="M219" s="2790"/>
      <c r="N219" s="2790"/>
      <c r="O219" s="2791"/>
      <c r="P219" s="165"/>
      <c r="Q219" s="1292"/>
      <c r="R219" s="1291"/>
      <c r="S219" s="1291"/>
      <c r="T219" s="1291"/>
      <c r="U219" s="1291"/>
      <c r="V219" s="165"/>
      <c r="W219" s="165"/>
      <c r="X219" s="165"/>
      <c r="Y219" s="165"/>
    </row>
    <row r="220" spans="1:28" ht="10.15" customHeight="1">
      <c r="A220" s="2794"/>
      <c r="B220" s="2795"/>
      <c r="C220" s="2790"/>
      <c r="D220" s="2790"/>
      <c r="E220" s="2790"/>
      <c r="F220" s="2790"/>
      <c r="G220" s="2790"/>
      <c r="H220" s="2790"/>
      <c r="I220" s="2790"/>
      <c r="J220" s="2790"/>
      <c r="K220" s="2790"/>
      <c r="L220" s="2790"/>
      <c r="M220" s="2790"/>
      <c r="N220" s="2790"/>
      <c r="O220" s="2791"/>
      <c r="P220" s="165"/>
      <c r="Q220" s="1294"/>
      <c r="R220" s="1291"/>
      <c r="S220" s="1291"/>
      <c r="T220" s="1291"/>
      <c r="U220" s="1291"/>
      <c r="V220" s="165"/>
      <c r="W220" s="165"/>
      <c r="X220" s="165"/>
      <c r="Y220" s="165"/>
    </row>
    <row r="221" spans="1:28" ht="45" customHeight="1">
      <c r="A221" s="2796">
        <f>IF( 報1!$L$28="","", 報1!$L$28 )</f>
        <v>2022</v>
      </c>
      <c r="B221" s="2797"/>
      <c r="C221" s="2792"/>
      <c r="D221" s="2792"/>
      <c r="E221" s="2792"/>
      <c r="F221" s="2792"/>
      <c r="G221" s="2792"/>
      <c r="H221" s="2792"/>
      <c r="I221" s="2792"/>
      <c r="J221" s="2792"/>
      <c r="K221" s="2792"/>
      <c r="L221" s="2792"/>
      <c r="M221" s="2792"/>
      <c r="N221" s="2792"/>
      <c r="O221" s="2793"/>
      <c r="P221" s="165"/>
      <c r="Q221" s="1295"/>
      <c r="R221" s="1291"/>
      <c r="S221" s="1291"/>
      <c r="T221" s="1291"/>
      <c r="U221" s="1291"/>
      <c r="V221" s="165"/>
      <c r="W221" s="165"/>
      <c r="X221" s="165"/>
      <c r="Y221" s="165"/>
    </row>
    <row r="222" spans="1:28" ht="26.25" customHeight="1">
      <c r="A222" s="2798"/>
      <c r="B222" s="2798"/>
      <c r="C222" s="2798"/>
      <c r="D222" s="2798"/>
      <c r="E222" s="2798"/>
      <c r="F222" s="2798"/>
      <c r="G222" s="2798"/>
      <c r="H222" s="2798"/>
      <c r="I222" s="2798"/>
      <c r="J222" s="2798"/>
      <c r="K222" s="2798"/>
      <c r="L222" s="2798"/>
      <c r="M222" s="2798"/>
      <c r="N222" s="2798"/>
      <c r="O222" s="2798"/>
      <c r="P222" s="165"/>
      <c r="Q222" s="1294"/>
      <c r="R222" s="1291"/>
      <c r="S222" s="1291"/>
      <c r="T222" s="1291"/>
      <c r="U222" s="1291"/>
      <c r="V222" s="165"/>
      <c r="W222" s="165"/>
      <c r="X222" s="165"/>
      <c r="Y222" s="165"/>
    </row>
    <row r="223" spans="1:28" ht="30" customHeight="1">
      <c r="A223" s="165"/>
      <c r="B223" s="165"/>
      <c r="C223" s="165"/>
      <c r="D223" s="165"/>
      <c r="E223" s="165"/>
      <c r="F223" s="165"/>
      <c r="G223" s="165"/>
      <c r="H223" s="165"/>
      <c r="I223" s="165"/>
      <c r="J223" s="165"/>
      <c r="K223" s="165"/>
      <c r="L223" s="165"/>
      <c r="M223" s="165"/>
      <c r="N223" s="165"/>
      <c r="O223" s="340"/>
      <c r="P223" s="165"/>
      <c r="Q223" s="1283"/>
      <c r="R223" s="1295"/>
      <c r="S223" s="1279"/>
      <c r="T223" s="1279"/>
      <c r="V223" s="165"/>
      <c r="W223" s="165"/>
      <c r="X223" s="165"/>
      <c r="Y223" s="165"/>
    </row>
    <row r="224" spans="1:28" ht="18" customHeight="1">
      <c r="A224" s="165"/>
      <c r="B224" s="165"/>
      <c r="C224" s="165"/>
      <c r="D224" s="165"/>
      <c r="E224" s="165"/>
      <c r="F224" s="165"/>
      <c r="G224" s="165"/>
      <c r="H224" s="165"/>
      <c r="I224" s="165"/>
      <c r="J224" s="165"/>
      <c r="K224" s="165"/>
      <c r="L224" s="165"/>
      <c r="M224" s="165"/>
      <c r="N224" s="165"/>
      <c r="O224" s="340"/>
      <c r="P224" s="165"/>
      <c r="Q224" s="1296"/>
      <c r="R224" s="1295"/>
      <c r="S224" s="1279"/>
      <c r="T224" s="1279"/>
      <c r="V224" s="165"/>
      <c r="W224" s="165"/>
      <c r="X224" s="165"/>
      <c r="Y224" s="165"/>
    </row>
    <row r="225" spans="1:25" ht="18" customHeight="1">
      <c r="A225" s="165"/>
      <c r="B225" s="165"/>
      <c r="C225" s="165"/>
      <c r="D225" s="165"/>
      <c r="E225" s="165"/>
      <c r="F225" s="165"/>
      <c r="G225" s="165"/>
      <c r="H225" s="165"/>
      <c r="I225" s="165"/>
      <c r="J225" s="165"/>
      <c r="K225" s="165"/>
      <c r="L225" s="165"/>
      <c r="M225" s="165"/>
      <c r="N225" s="165"/>
      <c r="O225" s="340"/>
      <c r="P225" s="165"/>
      <c r="Q225" s="1296"/>
      <c r="R225" s="1295"/>
      <c r="S225" s="1279"/>
      <c r="T225" s="1279"/>
      <c r="V225" s="165"/>
      <c r="W225" s="165"/>
      <c r="X225" s="165"/>
      <c r="Y225" s="165"/>
    </row>
    <row r="226" spans="1:25">
      <c r="A226" s="1" t="s">
        <v>175</v>
      </c>
      <c r="B226" s="2"/>
      <c r="C226" s="2"/>
      <c r="D226" s="2"/>
      <c r="E226" s="2"/>
      <c r="F226" s="2"/>
      <c r="G226" s="2"/>
      <c r="H226" s="2"/>
      <c r="I226" s="2"/>
      <c r="J226" s="2"/>
      <c r="K226" s="2"/>
      <c r="L226" s="2"/>
      <c r="M226" s="2"/>
      <c r="N226" s="2"/>
      <c r="O226" s="2"/>
      <c r="P226" s="165" t="str">
        <f>"個別票"&amp;Q226</f>
        <v>個別票10</v>
      </c>
      <c r="Q226" s="1277">
        <f>Q201+1</f>
        <v>10</v>
      </c>
      <c r="V226" s="165"/>
      <c r="W226" s="165"/>
      <c r="X226" s="165"/>
      <c r="Y226" s="165"/>
    </row>
    <row r="227" spans="1:25">
      <c r="A227" s="2" t="s">
        <v>150</v>
      </c>
      <c r="B227" s="4"/>
      <c r="C227" s="4"/>
      <c r="D227" s="4"/>
      <c r="E227" s="4"/>
      <c r="F227" s="4"/>
      <c r="G227" s="4"/>
      <c r="H227" s="4"/>
      <c r="I227" s="4"/>
      <c r="J227" s="4"/>
      <c r="K227" s="4"/>
      <c r="L227" s="4"/>
      <c r="M227" s="4"/>
      <c r="N227" s="2"/>
      <c r="O227" s="2"/>
      <c r="P227" s="165"/>
      <c r="V227" s="165"/>
      <c r="W227" s="165"/>
      <c r="X227" s="165"/>
      <c r="Y227" s="165"/>
    </row>
    <row r="228" spans="1:25" ht="17.25">
      <c r="A228" s="2832" t="s">
        <v>405</v>
      </c>
      <c r="B228" s="2832"/>
      <c r="C228" s="2832"/>
      <c r="D228" s="2832"/>
      <c r="E228" s="2832"/>
      <c r="F228" s="2832"/>
      <c r="G228" s="2832"/>
      <c r="H228" s="2832"/>
      <c r="I228" s="2832"/>
      <c r="J228" s="2832"/>
      <c r="K228" s="2832"/>
      <c r="L228" s="2832"/>
      <c r="M228" s="2832"/>
      <c r="N228" s="2832"/>
      <c r="O228" s="2832"/>
      <c r="P228" s="165"/>
      <c r="V228" s="165"/>
      <c r="W228" s="165"/>
      <c r="X228" s="165"/>
      <c r="Y228" s="165"/>
    </row>
    <row r="229" spans="1:25" ht="31.5" customHeight="1">
      <c r="A229" s="39"/>
      <c r="B229" s="39"/>
      <c r="C229" s="39"/>
      <c r="D229" s="39"/>
      <c r="E229" s="39"/>
      <c r="F229" s="39"/>
      <c r="G229" s="39"/>
      <c r="H229" s="39"/>
      <c r="I229" s="39"/>
      <c r="J229" s="39"/>
      <c r="K229" s="39"/>
      <c r="L229" s="39"/>
      <c r="M229" s="39"/>
      <c r="N229" s="39"/>
      <c r="O229" s="39"/>
      <c r="P229" s="165"/>
      <c r="V229" s="165"/>
      <c r="W229" s="165"/>
      <c r="X229" s="165"/>
      <c r="Y229" s="165"/>
    </row>
    <row r="230" spans="1:25" s="52" customFormat="1" ht="15.95" customHeight="1">
      <c r="A230" s="49" t="s">
        <v>151</v>
      </c>
      <c r="B230" s="83"/>
      <c r="C230" s="83"/>
      <c r="D230" s="83"/>
      <c r="E230" s="83"/>
      <c r="F230" s="83"/>
      <c r="G230" s="83"/>
      <c r="H230" s="83"/>
      <c r="I230" s="83"/>
      <c r="J230" s="83"/>
      <c r="K230" s="83"/>
      <c r="L230" s="83"/>
      <c r="M230" s="83"/>
      <c r="P230" s="335"/>
      <c r="Q230" s="1285"/>
      <c r="R230" s="1285"/>
      <c r="S230" s="1285"/>
      <c r="T230" s="1285"/>
      <c r="U230" s="1277"/>
      <c r="V230" s="335"/>
      <c r="W230" s="335"/>
      <c r="X230" s="335"/>
      <c r="Y230" s="335"/>
    </row>
    <row r="231" spans="1:25" ht="39.950000000000003" customHeight="1">
      <c r="A231" s="2833" t="s">
        <v>152</v>
      </c>
      <c r="B231" s="2834"/>
      <c r="C231" s="2835"/>
      <c r="D231" s="2836" t="str">
        <f>参照元個別!I14</f>
        <v>事業所名を入力10</v>
      </c>
      <c r="E231" s="2837"/>
      <c r="F231" s="2837"/>
      <c r="G231" s="2837"/>
      <c r="H231" s="2837"/>
      <c r="I231" s="2837"/>
      <c r="J231" s="2837"/>
      <c r="K231" s="2837"/>
      <c r="L231" s="2837"/>
      <c r="M231" s="2837"/>
      <c r="N231" s="2837"/>
      <c r="O231" s="2838"/>
      <c r="P231" s="165"/>
      <c r="V231" s="165"/>
      <c r="W231" s="165"/>
      <c r="X231" s="165"/>
      <c r="Y231" s="165"/>
    </row>
    <row r="232" spans="1:25" ht="39.950000000000003" customHeight="1">
      <c r="A232" s="2418" t="s">
        <v>153</v>
      </c>
      <c r="B232" s="2419"/>
      <c r="C232" s="2839"/>
      <c r="D232" s="2840"/>
      <c r="E232" s="2841"/>
      <c r="F232" s="2841"/>
      <c r="G232" s="2841"/>
      <c r="H232" s="2841"/>
      <c r="I232" s="2841"/>
      <c r="J232" s="2841"/>
      <c r="K232" s="2841"/>
      <c r="L232" s="2841"/>
      <c r="M232" s="2841"/>
      <c r="N232" s="2841"/>
      <c r="O232" s="2842"/>
      <c r="P232" s="165"/>
      <c r="V232" s="165"/>
      <c r="W232" s="165"/>
      <c r="X232" s="165"/>
      <c r="Y232" s="165"/>
    </row>
    <row r="233" spans="1:25" ht="39.950000000000003" customHeight="1">
      <c r="A233" s="2384" t="s">
        <v>154</v>
      </c>
      <c r="B233" s="2827"/>
      <c r="C233" s="2828"/>
      <c r="D233" s="2829"/>
      <c r="E233" s="104" t="s">
        <v>180</v>
      </c>
      <c r="F233" s="2823" t="s">
        <v>406</v>
      </c>
      <c r="G233" s="2824"/>
      <c r="H233" s="2830" t="str">
        <f ca="1">参照元個別!$P$14</f>
        <v/>
      </c>
      <c r="I233" s="2831"/>
      <c r="J233" s="59" t="s">
        <v>176</v>
      </c>
      <c r="K233" s="2823" t="s">
        <v>407</v>
      </c>
      <c r="L233" s="2824"/>
      <c r="M233" s="2820"/>
      <c r="N233" s="2821"/>
      <c r="O233" s="2822"/>
      <c r="P233" s="165"/>
      <c r="U233" s="1285"/>
      <c r="V233" s="165"/>
      <c r="W233" s="165"/>
      <c r="X233" s="165"/>
      <c r="Y233" s="165"/>
    </row>
    <row r="234" spans="1:25" ht="39.950000000000003" customHeight="1">
      <c r="A234" s="2823" t="s">
        <v>408</v>
      </c>
      <c r="B234" s="2824"/>
      <c r="C234" s="2825"/>
      <c r="D234" s="2745"/>
      <c r="E234" s="2746"/>
      <c r="F234" s="2823" t="s">
        <v>158</v>
      </c>
      <c r="G234" s="2824"/>
      <c r="H234" s="2825"/>
      <c r="I234" s="2745"/>
      <c r="J234" s="2746"/>
      <c r="K234" s="2428"/>
      <c r="L234" s="2826"/>
      <c r="M234" s="2826"/>
      <c r="N234" s="2826"/>
      <c r="O234" s="2826"/>
      <c r="P234" s="165"/>
      <c r="V234" s="165"/>
      <c r="W234" s="165"/>
      <c r="X234" s="165"/>
      <c r="Y234" s="165"/>
    </row>
    <row r="235" spans="1:25" ht="18.75" customHeight="1">
      <c r="A235" s="40"/>
      <c r="B235" s="40"/>
      <c r="C235" s="41"/>
      <c r="D235" s="42"/>
      <c r="E235" s="41"/>
      <c r="F235" s="43"/>
      <c r="P235" s="165"/>
      <c r="V235" s="336"/>
      <c r="W235" s="336"/>
      <c r="X235" s="165"/>
      <c r="Y235" s="165"/>
    </row>
    <row r="236" spans="1:25" ht="51.75" customHeight="1">
      <c r="A236" s="2799" t="s">
        <v>526</v>
      </c>
      <c r="B236" s="2800"/>
      <c r="C236" s="2800"/>
      <c r="D236" s="2800"/>
      <c r="E236" s="2800"/>
      <c r="F236" s="2800"/>
      <c r="G236" s="2800"/>
      <c r="H236" s="2800"/>
      <c r="I236" s="2800"/>
      <c r="J236" s="2800"/>
      <c r="K236" s="2800"/>
      <c r="L236" s="2800"/>
      <c r="M236" s="2800"/>
      <c r="N236" s="2800"/>
      <c r="O236" s="2800"/>
      <c r="P236" s="165"/>
      <c r="V236" s="336"/>
      <c r="W236" s="336"/>
      <c r="X236" s="165"/>
      <c r="Y236" s="165"/>
    </row>
    <row r="237" spans="1:25" ht="57.75" customHeight="1">
      <c r="A237" s="40"/>
      <c r="B237" s="40"/>
      <c r="C237" s="41"/>
      <c r="D237" s="42"/>
      <c r="E237" s="41"/>
      <c r="F237" s="43"/>
      <c r="P237" s="165"/>
      <c r="Q237" s="1286"/>
      <c r="R237" s="1286"/>
      <c r="S237" s="1286"/>
      <c r="T237" s="1286"/>
      <c r="V237" s="336"/>
      <c r="W237" s="336"/>
      <c r="X237" s="165"/>
      <c r="Y237" s="165"/>
    </row>
    <row r="238" spans="1:25" s="52" customFormat="1" ht="15.95" customHeight="1">
      <c r="A238" s="51" t="s">
        <v>530</v>
      </c>
      <c r="B238" s="53"/>
      <c r="C238" s="53"/>
      <c r="D238" s="53"/>
      <c r="E238" s="53"/>
      <c r="F238" s="53"/>
      <c r="G238" s="53"/>
      <c r="H238" s="53"/>
      <c r="I238" s="53"/>
      <c r="J238" s="53"/>
      <c r="K238" s="53"/>
      <c r="L238" s="51"/>
      <c r="M238" s="51"/>
      <c r="N238" s="51"/>
      <c r="O238" s="51"/>
      <c r="P238" s="335"/>
      <c r="Q238" s="1287"/>
      <c r="R238" s="1287"/>
      <c r="S238" s="1287"/>
      <c r="T238" s="1287"/>
      <c r="U238" s="1277"/>
      <c r="V238" s="337"/>
      <c r="W238" s="337"/>
      <c r="X238" s="335"/>
      <c r="Y238" s="335"/>
    </row>
    <row r="239" spans="1:25" ht="36" customHeight="1">
      <c r="A239" s="2500"/>
      <c r="B239" s="2501"/>
      <c r="C239" s="2521" t="s">
        <v>525</v>
      </c>
      <c r="D239" s="2521"/>
      <c r="E239" s="2521"/>
      <c r="F239" s="2521"/>
      <c r="G239" s="2521"/>
      <c r="H239" s="2801"/>
      <c r="I239" s="2520" t="s">
        <v>409</v>
      </c>
      <c r="J239" s="2802"/>
      <c r="K239" s="2802"/>
      <c r="L239" s="2802"/>
      <c r="M239" s="2802"/>
      <c r="N239" s="2802"/>
      <c r="O239" s="2801"/>
      <c r="P239" s="165"/>
      <c r="V239" s="165"/>
      <c r="W239" s="165"/>
      <c r="X239" s="165"/>
      <c r="Y239" s="165"/>
    </row>
    <row r="240" spans="1:25" ht="24" customHeight="1">
      <c r="A240" s="2479" t="s">
        <v>236</v>
      </c>
      <c r="B240" s="2803"/>
      <c r="C240" s="2804" t="str">
        <f ca="1">参照元個別!E14</f>
        <v/>
      </c>
      <c r="D240" s="2804"/>
      <c r="E240" s="2804"/>
      <c r="F240" s="2804"/>
      <c r="G240" s="2805"/>
      <c r="H240" s="2808" t="s">
        <v>416</v>
      </c>
      <c r="I240" s="2810" t="str">
        <f>参照元個別!F14</f>
        <v/>
      </c>
      <c r="J240" s="2811"/>
      <c r="K240" s="2811"/>
      <c r="L240" s="2811"/>
      <c r="M240" s="2814" t="s">
        <v>417</v>
      </c>
      <c r="N240" s="2816" t="str">
        <f>参照元個別!G14</f>
        <v/>
      </c>
      <c r="O240" s="2817"/>
      <c r="P240" s="174"/>
      <c r="V240" s="165"/>
      <c r="W240" s="165"/>
      <c r="X240" s="165"/>
      <c r="Y240" s="165"/>
    </row>
    <row r="241" spans="1:28" ht="23.1" customHeight="1">
      <c r="A241" s="2483">
        <f>IF( 報1!$L$28="","", 報1!$L$28 )</f>
        <v>2022</v>
      </c>
      <c r="B241" s="2484"/>
      <c r="C241" s="2806"/>
      <c r="D241" s="2806"/>
      <c r="E241" s="2806"/>
      <c r="F241" s="2806"/>
      <c r="G241" s="2807"/>
      <c r="H241" s="2809"/>
      <c r="I241" s="2812"/>
      <c r="J241" s="2813"/>
      <c r="K241" s="2813"/>
      <c r="L241" s="2813"/>
      <c r="M241" s="2815"/>
      <c r="N241" s="2818"/>
      <c r="O241" s="2819"/>
      <c r="P241" s="174"/>
      <c r="V241" s="165"/>
      <c r="W241" s="165"/>
      <c r="X241" s="165"/>
      <c r="Y241" s="165"/>
    </row>
    <row r="242" spans="1:28" ht="25.15" customHeight="1">
      <c r="A242" s="2787" t="s">
        <v>277</v>
      </c>
      <c r="B242" s="2788"/>
      <c r="C242" s="2789"/>
      <c r="D242" s="2790"/>
      <c r="E242" s="2790"/>
      <c r="F242" s="2790"/>
      <c r="G242" s="2790"/>
      <c r="H242" s="2790"/>
      <c r="I242" s="2790"/>
      <c r="J242" s="2790"/>
      <c r="K242" s="2790"/>
      <c r="L242" s="2790"/>
      <c r="M242" s="2790"/>
      <c r="N242" s="2790"/>
      <c r="O242" s="2791"/>
      <c r="P242" s="165"/>
      <c r="Q242" s="1288">
        <v>1</v>
      </c>
      <c r="R242" s="1280"/>
      <c r="S242" s="1289"/>
      <c r="T242" s="1290"/>
      <c r="U242" s="1291"/>
      <c r="V242" s="165"/>
      <c r="W242" s="165"/>
      <c r="X242" s="338"/>
      <c r="Y242" s="339"/>
      <c r="Z242" s="102"/>
      <c r="AA242" s="44"/>
      <c r="AB242" s="45"/>
    </row>
    <row r="243" spans="1:28" ht="25.15" customHeight="1">
      <c r="A243" s="2787"/>
      <c r="B243" s="2788"/>
      <c r="C243" s="2790"/>
      <c r="D243" s="2790"/>
      <c r="E243" s="2790"/>
      <c r="F243" s="2790"/>
      <c r="G243" s="2790"/>
      <c r="H243" s="2790"/>
      <c r="I243" s="2790"/>
      <c r="J243" s="2790"/>
      <c r="K243" s="2790"/>
      <c r="L243" s="2790"/>
      <c r="M243" s="2790"/>
      <c r="N243" s="2790"/>
      <c r="O243" s="2791"/>
      <c r="P243" s="165"/>
      <c r="Q243" s="1292"/>
      <c r="R243" s="1293"/>
      <c r="S243" s="1293"/>
      <c r="T243" s="1293"/>
      <c r="U243" s="1293"/>
      <c r="V243" s="165"/>
      <c r="W243" s="165"/>
      <c r="X243" s="165"/>
      <c r="Y243" s="165"/>
    </row>
    <row r="244" spans="1:28" ht="24.75" customHeight="1">
      <c r="A244" s="2787"/>
      <c r="B244" s="2788"/>
      <c r="C244" s="2790"/>
      <c r="D244" s="2790"/>
      <c r="E244" s="2790"/>
      <c r="F244" s="2790"/>
      <c r="G244" s="2790"/>
      <c r="H244" s="2790"/>
      <c r="I244" s="2790"/>
      <c r="J244" s="2790"/>
      <c r="K244" s="2790"/>
      <c r="L244" s="2790"/>
      <c r="M244" s="2790"/>
      <c r="N244" s="2790"/>
      <c r="O244" s="2791"/>
      <c r="P244" s="165"/>
      <c r="Q244" s="1292"/>
      <c r="R244" s="1291"/>
      <c r="S244" s="1291"/>
      <c r="T244" s="1291"/>
      <c r="U244" s="1291"/>
      <c r="V244" s="165"/>
      <c r="W244" s="165"/>
      <c r="X244" s="165"/>
      <c r="Y244" s="165"/>
    </row>
    <row r="245" spans="1:28" ht="10.15" customHeight="1">
      <c r="A245" s="2794"/>
      <c r="B245" s="2795"/>
      <c r="C245" s="2790"/>
      <c r="D245" s="2790"/>
      <c r="E245" s="2790"/>
      <c r="F245" s="2790"/>
      <c r="G245" s="2790"/>
      <c r="H245" s="2790"/>
      <c r="I245" s="2790"/>
      <c r="J245" s="2790"/>
      <c r="K245" s="2790"/>
      <c r="L245" s="2790"/>
      <c r="M245" s="2790"/>
      <c r="N245" s="2790"/>
      <c r="O245" s="2791"/>
      <c r="P245" s="165"/>
      <c r="Q245" s="1294"/>
      <c r="R245" s="1291"/>
      <c r="S245" s="1291"/>
      <c r="T245" s="1291"/>
      <c r="U245" s="1291"/>
      <c r="V245" s="165"/>
      <c r="W245" s="165"/>
      <c r="X245" s="165"/>
      <c r="Y245" s="165"/>
    </row>
    <row r="246" spans="1:28" ht="45" customHeight="1">
      <c r="A246" s="2796">
        <f>IF( 報1!$L$28="","", 報1!$L$28 )</f>
        <v>2022</v>
      </c>
      <c r="B246" s="2797"/>
      <c r="C246" s="2792"/>
      <c r="D246" s="2792"/>
      <c r="E246" s="2792"/>
      <c r="F246" s="2792"/>
      <c r="G246" s="2792"/>
      <c r="H246" s="2792"/>
      <c r="I246" s="2792"/>
      <c r="J246" s="2792"/>
      <c r="K246" s="2792"/>
      <c r="L246" s="2792"/>
      <c r="M246" s="2792"/>
      <c r="N246" s="2792"/>
      <c r="O246" s="2793"/>
      <c r="P246" s="165"/>
      <c r="Q246" s="1295"/>
      <c r="R246" s="1291"/>
      <c r="S246" s="1291"/>
      <c r="T246" s="1291"/>
      <c r="U246" s="1291"/>
      <c r="V246" s="165"/>
      <c r="W246" s="165"/>
      <c r="X246" s="165"/>
      <c r="Y246" s="165"/>
    </row>
    <row r="247" spans="1:28" ht="26.25" customHeight="1">
      <c r="A247" s="2798"/>
      <c r="B247" s="2798"/>
      <c r="C247" s="2798"/>
      <c r="D247" s="2798"/>
      <c r="E247" s="2798"/>
      <c r="F247" s="2798"/>
      <c r="G247" s="2798"/>
      <c r="H247" s="2798"/>
      <c r="I247" s="2798"/>
      <c r="J247" s="2798"/>
      <c r="K247" s="2798"/>
      <c r="L247" s="2798"/>
      <c r="M247" s="2798"/>
      <c r="N247" s="2798"/>
      <c r="O247" s="2798"/>
      <c r="P247" s="165"/>
      <c r="Q247" s="1294"/>
      <c r="R247" s="1291"/>
      <c r="S247" s="1291"/>
      <c r="T247" s="1291"/>
      <c r="U247" s="1291"/>
      <c r="V247" s="165"/>
      <c r="W247" s="165"/>
      <c r="X247" s="165"/>
      <c r="Y247" s="165"/>
    </row>
    <row r="248" spans="1:28" ht="30" customHeight="1">
      <c r="A248" s="165"/>
      <c r="B248" s="165"/>
      <c r="C248" s="165"/>
      <c r="D248" s="165"/>
      <c r="E248" s="165"/>
      <c r="F248" s="165"/>
      <c r="G248" s="165"/>
      <c r="H248" s="165"/>
      <c r="I248" s="165"/>
      <c r="J248" s="165"/>
      <c r="K248" s="165"/>
      <c r="L248" s="165"/>
      <c r="M248" s="165"/>
      <c r="N248" s="165"/>
      <c r="O248" s="340"/>
      <c r="P248" s="165"/>
      <c r="Q248" s="1283"/>
      <c r="R248" s="1295"/>
      <c r="S248" s="1279"/>
      <c r="T248" s="1279"/>
      <c r="V248" s="165"/>
      <c r="W248" s="165"/>
      <c r="X248" s="165"/>
      <c r="Y248" s="165"/>
    </row>
    <row r="249" spans="1:28" ht="18" customHeight="1">
      <c r="A249" s="165"/>
      <c r="B249" s="165"/>
      <c r="C249" s="165"/>
      <c r="D249" s="165"/>
      <c r="E249" s="165"/>
      <c r="F249" s="165"/>
      <c r="G249" s="165"/>
      <c r="H249" s="165"/>
      <c r="I249" s="165"/>
      <c r="J249" s="165"/>
      <c r="K249" s="165"/>
      <c r="L249" s="165"/>
      <c r="M249" s="165"/>
      <c r="N249" s="165"/>
      <c r="O249" s="340"/>
      <c r="P249" s="165"/>
      <c r="Q249" s="1296"/>
      <c r="R249" s="1295"/>
      <c r="S249" s="1279"/>
      <c r="T249" s="1279"/>
      <c r="V249" s="165"/>
      <c r="W249" s="165"/>
      <c r="X249" s="165"/>
      <c r="Y249" s="165"/>
    </row>
    <row r="250" spans="1:28" ht="18" customHeight="1">
      <c r="A250" s="165"/>
      <c r="B250" s="165"/>
      <c r="C250" s="165"/>
      <c r="D250" s="165"/>
      <c r="E250" s="165"/>
      <c r="F250" s="165"/>
      <c r="G250" s="165"/>
      <c r="H250" s="165"/>
      <c r="I250" s="165"/>
      <c r="J250" s="165"/>
      <c r="K250" s="165"/>
      <c r="L250" s="165"/>
      <c r="M250" s="165"/>
      <c r="N250" s="165"/>
      <c r="O250" s="340"/>
      <c r="P250" s="165"/>
      <c r="Q250" s="1296"/>
      <c r="R250" s="1295"/>
      <c r="S250" s="1279"/>
      <c r="T250" s="1279"/>
      <c r="V250" s="165"/>
      <c r="W250" s="165"/>
      <c r="X250" s="165"/>
      <c r="Y250" s="165"/>
    </row>
    <row r="251" spans="1:28">
      <c r="A251" s="1" t="s">
        <v>175</v>
      </c>
      <c r="B251" s="2"/>
      <c r="C251" s="2"/>
      <c r="D251" s="2"/>
      <c r="E251" s="2"/>
      <c r="F251" s="2"/>
      <c r="G251" s="2"/>
      <c r="H251" s="2"/>
      <c r="I251" s="2"/>
      <c r="J251" s="2"/>
      <c r="K251" s="2"/>
      <c r="L251" s="2"/>
      <c r="M251" s="2"/>
      <c r="N251" s="2"/>
      <c r="O251" s="2"/>
      <c r="P251" s="165" t="str">
        <f>"個別票"&amp;Q251</f>
        <v>個別票11</v>
      </c>
      <c r="Q251" s="1277">
        <f>Q226+1</f>
        <v>11</v>
      </c>
      <c r="V251" s="165"/>
      <c r="W251" s="165"/>
      <c r="X251" s="165"/>
      <c r="Y251" s="165"/>
    </row>
    <row r="252" spans="1:28">
      <c r="A252" s="2" t="s">
        <v>150</v>
      </c>
      <c r="B252" s="4"/>
      <c r="C252" s="4"/>
      <c r="D252" s="4"/>
      <c r="E252" s="4"/>
      <c r="F252" s="4"/>
      <c r="G252" s="4"/>
      <c r="H252" s="4"/>
      <c r="I252" s="4"/>
      <c r="J252" s="4"/>
      <c r="K252" s="4"/>
      <c r="L252" s="4"/>
      <c r="M252" s="4"/>
      <c r="N252" s="2"/>
      <c r="O252" s="2"/>
      <c r="P252" s="165"/>
      <c r="V252" s="165"/>
      <c r="W252" s="165"/>
      <c r="X252" s="165"/>
      <c r="Y252" s="165"/>
    </row>
    <row r="253" spans="1:28" ht="17.25">
      <c r="A253" s="2832" t="s">
        <v>405</v>
      </c>
      <c r="B253" s="2832"/>
      <c r="C253" s="2832"/>
      <c r="D253" s="2832"/>
      <c r="E253" s="2832"/>
      <c r="F253" s="2832"/>
      <c r="G253" s="2832"/>
      <c r="H253" s="2832"/>
      <c r="I253" s="2832"/>
      <c r="J253" s="2832"/>
      <c r="K253" s="2832"/>
      <c r="L253" s="2832"/>
      <c r="M253" s="2832"/>
      <c r="N253" s="2832"/>
      <c r="O253" s="2832"/>
      <c r="P253" s="165"/>
      <c r="V253" s="165"/>
      <c r="W253" s="165"/>
      <c r="X253" s="165"/>
      <c r="Y253" s="165"/>
    </row>
    <row r="254" spans="1:28" ht="31.5" customHeight="1">
      <c r="A254" s="39"/>
      <c r="B254" s="39"/>
      <c r="C254" s="39"/>
      <c r="D254" s="39"/>
      <c r="E254" s="39"/>
      <c r="F254" s="39"/>
      <c r="G254" s="39"/>
      <c r="H254" s="39"/>
      <c r="I254" s="39"/>
      <c r="J254" s="39"/>
      <c r="K254" s="39"/>
      <c r="L254" s="39"/>
      <c r="M254" s="39"/>
      <c r="N254" s="39"/>
      <c r="O254" s="39"/>
      <c r="P254" s="165"/>
      <c r="V254" s="165"/>
      <c r="W254" s="165"/>
      <c r="X254" s="165"/>
      <c r="Y254" s="165"/>
    </row>
    <row r="255" spans="1:28" s="52" customFormat="1" ht="15.95" customHeight="1">
      <c r="A255" s="49" t="s">
        <v>151</v>
      </c>
      <c r="B255" s="83"/>
      <c r="C255" s="83"/>
      <c r="D255" s="83"/>
      <c r="E255" s="83"/>
      <c r="F255" s="83"/>
      <c r="G255" s="83"/>
      <c r="H255" s="83"/>
      <c r="I255" s="83"/>
      <c r="J255" s="83"/>
      <c r="K255" s="83"/>
      <c r="L255" s="83"/>
      <c r="M255" s="83"/>
      <c r="P255" s="335"/>
      <c r="Q255" s="1285"/>
      <c r="R255" s="1285"/>
      <c r="S255" s="1285"/>
      <c r="T255" s="1285"/>
      <c r="U255" s="1277"/>
      <c r="V255" s="335"/>
      <c r="W255" s="335"/>
      <c r="X255" s="335"/>
      <c r="Y255" s="335"/>
    </row>
    <row r="256" spans="1:28" ht="39.950000000000003" customHeight="1">
      <c r="A256" s="2833" t="s">
        <v>152</v>
      </c>
      <c r="B256" s="2834"/>
      <c r="C256" s="2835"/>
      <c r="D256" s="2836" t="str">
        <f>参照元個別!I15</f>
        <v>事業所名を入力11</v>
      </c>
      <c r="E256" s="2837"/>
      <c r="F256" s="2837"/>
      <c r="G256" s="2837"/>
      <c r="H256" s="2837"/>
      <c r="I256" s="2837"/>
      <c r="J256" s="2837"/>
      <c r="K256" s="2837"/>
      <c r="L256" s="2837"/>
      <c r="M256" s="2837"/>
      <c r="N256" s="2837"/>
      <c r="O256" s="2838"/>
      <c r="P256" s="165"/>
      <c r="V256" s="165"/>
      <c r="W256" s="165"/>
      <c r="X256" s="165"/>
      <c r="Y256" s="165"/>
    </row>
    <row r="257" spans="1:28" ht="39.950000000000003" customHeight="1">
      <c r="A257" s="2418" t="s">
        <v>153</v>
      </c>
      <c r="B257" s="2419"/>
      <c r="C257" s="2839"/>
      <c r="D257" s="2840"/>
      <c r="E257" s="2841"/>
      <c r="F257" s="2841"/>
      <c r="G257" s="2841"/>
      <c r="H257" s="2841"/>
      <c r="I257" s="2841"/>
      <c r="J257" s="2841"/>
      <c r="K257" s="2841"/>
      <c r="L257" s="2841"/>
      <c r="M257" s="2841"/>
      <c r="N257" s="2841"/>
      <c r="O257" s="2842"/>
      <c r="P257" s="165"/>
      <c r="V257" s="165"/>
      <c r="W257" s="165"/>
      <c r="X257" s="165"/>
      <c r="Y257" s="165"/>
    </row>
    <row r="258" spans="1:28" ht="39.950000000000003" customHeight="1">
      <c r="A258" s="2384" t="s">
        <v>154</v>
      </c>
      <c r="B258" s="2827"/>
      <c r="C258" s="2828"/>
      <c r="D258" s="2829"/>
      <c r="E258" s="104" t="s">
        <v>180</v>
      </c>
      <c r="F258" s="2823" t="s">
        <v>406</v>
      </c>
      <c r="G258" s="2824"/>
      <c r="H258" s="2830" t="str">
        <f ca="1">参照元個別!$P$15</f>
        <v/>
      </c>
      <c r="I258" s="2831"/>
      <c r="J258" s="59" t="s">
        <v>176</v>
      </c>
      <c r="K258" s="2823" t="s">
        <v>407</v>
      </c>
      <c r="L258" s="2824"/>
      <c r="M258" s="2820"/>
      <c r="N258" s="2821"/>
      <c r="O258" s="2822"/>
      <c r="P258" s="165"/>
      <c r="U258" s="1285"/>
      <c r="V258" s="165"/>
      <c r="W258" s="165"/>
      <c r="X258" s="165"/>
      <c r="Y258" s="165"/>
    </row>
    <row r="259" spans="1:28" ht="39.950000000000003" customHeight="1">
      <c r="A259" s="2823" t="s">
        <v>408</v>
      </c>
      <c r="B259" s="2824"/>
      <c r="C259" s="2825"/>
      <c r="D259" s="2745"/>
      <c r="E259" s="2746"/>
      <c r="F259" s="2823" t="s">
        <v>158</v>
      </c>
      <c r="G259" s="2824"/>
      <c r="H259" s="2825"/>
      <c r="I259" s="2745"/>
      <c r="J259" s="2746"/>
      <c r="K259" s="2428"/>
      <c r="L259" s="2826"/>
      <c r="M259" s="2826"/>
      <c r="N259" s="2826"/>
      <c r="O259" s="2826"/>
      <c r="P259" s="165"/>
      <c r="V259" s="165"/>
      <c r="W259" s="165"/>
      <c r="X259" s="165"/>
      <c r="Y259" s="165"/>
    </row>
    <row r="260" spans="1:28" ht="18.75" customHeight="1">
      <c r="A260" s="40"/>
      <c r="B260" s="40"/>
      <c r="C260" s="41"/>
      <c r="D260" s="42"/>
      <c r="E260" s="41"/>
      <c r="F260" s="43"/>
      <c r="P260" s="165"/>
      <c r="V260" s="336"/>
      <c r="W260" s="336"/>
      <c r="X260" s="165"/>
      <c r="Y260" s="165"/>
    </row>
    <row r="261" spans="1:28" ht="51.75" customHeight="1">
      <c r="A261" s="2799" t="s">
        <v>526</v>
      </c>
      <c r="B261" s="2800"/>
      <c r="C261" s="2800"/>
      <c r="D261" s="2800"/>
      <c r="E261" s="2800"/>
      <c r="F261" s="2800"/>
      <c r="G261" s="2800"/>
      <c r="H261" s="2800"/>
      <c r="I261" s="2800"/>
      <c r="J261" s="2800"/>
      <c r="K261" s="2800"/>
      <c r="L261" s="2800"/>
      <c r="M261" s="2800"/>
      <c r="N261" s="2800"/>
      <c r="O261" s="2800"/>
      <c r="P261" s="165"/>
      <c r="V261" s="336"/>
      <c r="W261" s="336"/>
      <c r="X261" s="165"/>
      <c r="Y261" s="165"/>
    </row>
    <row r="262" spans="1:28" ht="57.75" customHeight="1">
      <c r="A262" s="40"/>
      <c r="B262" s="40"/>
      <c r="C262" s="41"/>
      <c r="D262" s="42"/>
      <c r="E262" s="41"/>
      <c r="F262" s="43"/>
      <c r="P262" s="165"/>
      <c r="Q262" s="1286"/>
      <c r="R262" s="1286"/>
      <c r="S262" s="1286"/>
      <c r="T262" s="1286"/>
      <c r="V262" s="336"/>
      <c r="W262" s="336"/>
      <c r="X262" s="165"/>
      <c r="Y262" s="165"/>
    </row>
    <row r="263" spans="1:28" s="52" customFormat="1" ht="15.95" customHeight="1">
      <c r="A263" s="51" t="s">
        <v>530</v>
      </c>
      <c r="B263" s="53"/>
      <c r="C263" s="53"/>
      <c r="D263" s="53"/>
      <c r="E263" s="53"/>
      <c r="F263" s="53"/>
      <c r="G263" s="53"/>
      <c r="H263" s="53"/>
      <c r="I263" s="53"/>
      <c r="J263" s="53"/>
      <c r="K263" s="53"/>
      <c r="L263" s="51"/>
      <c r="M263" s="51"/>
      <c r="N263" s="51"/>
      <c r="O263" s="51"/>
      <c r="P263" s="335"/>
      <c r="Q263" s="1287"/>
      <c r="R263" s="1287"/>
      <c r="S263" s="1287"/>
      <c r="T263" s="1287"/>
      <c r="U263" s="1277"/>
      <c r="V263" s="337"/>
      <c r="W263" s="337"/>
      <c r="X263" s="335"/>
      <c r="Y263" s="335"/>
    </row>
    <row r="264" spans="1:28" ht="36" customHeight="1">
      <c r="A264" s="2500"/>
      <c r="B264" s="2501"/>
      <c r="C264" s="2521" t="s">
        <v>525</v>
      </c>
      <c r="D264" s="2521"/>
      <c r="E264" s="2521"/>
      <c r="F264" s="2521"/>
      <c r="G264" s="2521"/>
      <c r="H264" s="2801"/>
      <c r="I264" s="2520" t="s">
        <v>409</v>
      </c>
      <c r="J264" s="2802"/>
      <c r="K264" s="2802"/>
      <c r="L264" s="2802"/>
      <c r="M264" s="2802"/>
      <c r="N264" s="2802"/>
      <c r="O264" s="2801"/>
      <c r="P264" s="165"/>
      <c r="V264" s="165"/>
      <c r="W264" s="165"/>
      <c r="X264" s="165"/>
      <c r="Y264" s="165"/>
    </row>
    <row r="265" spans="1:28" ht="24" customHeight="1">
      <c r="A265" s="2479" t="s">
        <v>236</v>
      </c>
      <c r="B265" s="2803"/>
      <c r="C265" s="2804" t="str">
        <f ca="1">参照元個別!E15</f>
        <v/>
      </c>
      <c r="D265" s="2804"/>
      <c r="E265" s="2804"/>
      <c r="F265" s="2804"/>
      <c r="G265" s="2805"/>
      <c r="H265" s="2808" t="s">
        <v>416</v>
      </c>
      <c r="I265" s="2810" t="str">
        <f>参照元個別!F15</f>
        <v/>
      </c>
      <c r="J265" s="2811"/>
      <c r="K265" s="2811"/>
      <c r="L265" s="2811"/>
      <c r="M265" s="2814" t="s">
        <v>417</v>
      </c>
      <c r="N265" s="2816" t="str">
        <f>参照元個別!G15</f>
        <v/>
      </c>
      <c r="O265" s="2817"/>
      <c r="P265" s="174"/>
      <c r="V265" s="165"/>
      <c r="W265" s="165"/>
      <c r="X265" s="165"/>
      <c r="Y265" s="165"/>
    </row>
    <row r="266" spans="1:28" ht="23.1" customHeight="1">
      <c r="A266" s="2483">
        <f>IF( 報1!$L$28="","", 報1!$L$28 )</f>
        <v>2022</v>
      </c>
      <c r="B266" s="2484"/>
      <c r="C266" s="2806"/>
      <c r="D266" s="2806"/>
      <c r="E266" s="2806"/>
      <c r="F266" s="2806"/>
      <c r="G266" s="2807"/>
      <c r="H266" s="2809"/>
      <c r="I266" s="2812"/>
      <c r="J266" s="2813"/>
      <c r="K266" s="2813"/>
      <c r="L266" s="2813"/>
      <c r="M266" s="2815"/>
      <c r="N266" s="2818"/>
      <c r="O266" s="2819"/>
      <c r="P266" s="174"/>
      <c r="V266" s="165"/>
      <c r="W266" s="165"/>
      <c r="X266" s="165"/>
      <c r="Y266" s="165"/>
    </row>
    <row r="267" spans="1:28" ht="25.15" customHeight="1">
      <c r="A267" s="2787" t="s">
        <v>277</v>
      </c>
      <c r="B267" s="2788"/>
      <c r="C267" s="2789"/>
      <c r="D267" s="2790"/>
      <c r="E267" s="2790"/>
      <c r="F267" s="2790"/>
      <c r="G267" s="2790"/>
      <c r="H267" s="2790"/>
      <c r="I267" s="2790"/>
      <c r="J267" s="2790"/>
      <c r="K267" s="2790"/>
      <c r="L267" s="2790"/>
      <c r="M267" s="2790"/>
      <c r="N267" s="2790"/>
      <c r="O267" s="2791"/>
      <c r="P267" s="165"/>
      <c r="Q267" s="1288">
        <v>1</v>
      </c>
      <c r="R267" s="1280"/>
      <c r="S267" s="1289"/>
      <c r="T267" s="1290"/>
      <c r="U267" s="1291"/>
      <c r="V267" s="165"/>
      <c r="W267" s="165"/>
      <c r="X267" s="338"/>
      <c r="Y267" s="339"/>
      <c r="Z267" s="102"/>
      <c r="AA267" s="44"/>
      <c r="AB267" s="45"/>
    </row>
    <row r="268" spans="1:28" ht="25.15" customHeight="1">
      <c r="A268" s="2787"/>
      <c r="B268" s="2788"/>
      <c r="C268" s="2790"/>
      <c r="D268" s="2790"/>
      <c r="E268" s="2790"/>
      <c r="F268" s="2790"/>
      <c r="G268" s="2790"/>
      <c r="H268" s="2790"/>
      <c r="I268" s="2790"/>
      <c r="J268" s="2790"/>
      <c r="K268" s="2790"/>
      <c r="L268" s="2790"/>
      <c r="M268" s="2790"/>
      <c r="N268" s="2790"/>
      <c r="O268" s="2791"/>
      <c r="P268" s="165"/>
      <c r="Q268" s="1292"/>
      <c r="R268" s="1293"/>
      <c r="S268" s="1293"/>
      <c r="T268" s="1293"/>
      <c r="U268" s="1293"/>
      <c r="V268" s="165"/>
      <c r="W268" s="165"/>
      <c r="X268" s="165"/>
      <c r="Y268" s="165"/>
    </row>
    <row r="269" spans="1:28" ht="24.75" customHeight="1">
      <c r="A269" s="2787"/>
      <c r="B269" s="2788"/>
      <c r="C269" s="2790"/>
      <c r="D269" s="2790"/>
      <c r="E269" s="2790"/>
      <c r="F269" s="2790"/>
      <c r="G269" s="2790"/>
      <c r="H269" s="2790"/>
      <c r="I269" s="2790"/>
      <c r="J269" s="2790"/>
      <c r="K269" s="2790"/>
      <c r="L269" s="2790"/>
      <c r="M269" s="2790"/>
      <c r="N269" s="2790"/>
      <c r="O269" s="2791"/>
      <c r="P269" s="165"/>
      <c r="Q269" s="1292"/>
      <c r="R269" s="1291"/>
      <c r="S269" s="1291"/>
      <c r="T269" s="1291"/>
      <c r="U269" s="1291"/>
      <c r="V269" s="165"/>
      <c r="W269" s="165"/>
      <c r="X269" s="165"/>
      <c r="Y269" s="165"/>
    </row>
    <row r="270" spans="1:28" ht="10.15" customHeight="1">
      <c r="A270" s="2794"/>
      <c r="B270" s="2795"/>
      <c r="C270" s="2790"/>
      <c r="D270" s="2790"/>
      <c r="E270" s="2790"/>
      <c r="F270" s="2790"/>
      <c r="G270" s="2790"/>
      <c r="H270" s="2790"/>
      <c r="I270" s="2790"/>
      <c r="J270" s="2790"/>
      <c r="K270" s="2790"/>
      <c r="L270" s="2790"/>
      <c r="M270" s="2790"/>
      <c r="N270" s="2790"/>
      <c r="O270" s="2791"/>
      <c r="P270" s="165"/>
      <c r="Q270" s="1294"/>
      <c r="R270" s="1291"/>
      <c r="S270" s="1291"/>
      <c r="T270" s="1291"/>
      <c r="U270" s="1291"/>
      <c r="V270" s="165"/>
      <c r="W270" s="165"/>
      <c r="X270" s="165"/>
      <c r="Y270" s="165"/>
    </row>
    <row r="271" spans="1:28" ht="45" customHeight="1">
      <c r="A271" s="2796">
        <f>IF( 報1!$L$28="","", 報1!$L$28 )</f>
        <v>2022</v>
      </c>
      <c r="B271" s="2797"/>
      <c r="C271" s="2792"/>
      <c r="D271" s="2792"/>
      <c r="E271" s="2792"/>
      <c r="F271" s="2792"/>
      <c r="G271" s="2792"/>
      <c r="H271" s="2792"/>
      <c r="I271" s="2792"/>
      <c r="J271" s="2792"/>
      <c r="K271" s="2792"/>
      <c r="L271" s="2792"/>
      <c r="M271" s="2792"/>
      <c r="N271" s="2792"/>
      <c r="O271" s="2793"/>
      <c r="P271" s="165"/>
      <c r="Q271" s="1295"/>
      <c r="R271" s="1291"/>
      <c r="S271" s="1291"/>
      <c r="T271" s="1291"/>
      <c r="U271" s="1291"/>
      <c r="V271" s="165"/>
      <c r="W271" s="165"/>
      <c r="X271" s="165"/>
      <c r="Y271" s="165"/>
    </row>
    <row r="272" spans="1:28" ht="26.25" customHeight="1">
      <c r="A272" s="2798"/>
      <c r="B272" s="2798"/>
      <c r="C272" s="2798"/>
      <c r="D272" s="2798"/>
      <c r="E272" s="2798"/>
      <c r="F272" s="2798"/>
      <c r="G272" s="2798"/>
      <c r="H272" s="2798"/>
      <c r="I272" s="2798"/>
      <c r="J272" s="2798"/>
      <c r="K272" s="2798"/>
      <c r="L272" s="2798"/>
      <c r="M272" s="2798"/>
      <c r="N272" s="2798"/>
      <c r="O272" s="2798"/>
      <c r="P272" s="165"/>
      <c r="Q272" s="1294"/>
      <c r="R272" s="1291"/>
      <c r="S272" s="1291"/>
      <c r="T272" s="1291"/>
      <c r="U272" s="1291"/>
      <c r="V272" s="165"/>
      <c r="W272" s="165"/>
      <c r="X272" s="165"/>
      <c r="Y272" s="165"/>
    </row>
    <row r="273" spans="1:25" ht="30" customHeight="1">
      <c r="A273" s="165"/>
      <c r="B273" s="165"/>
      <c r="C273" s="165"/>
      <c r="D273" s="165"/>
      <c r="E273" s="165"/>
      <c r="F273" s="165"/>
      <c r="G273" s="165"/>
      <c r="H273" s="165"/>
      <c r="I273" s="165"/>
      <c r="J273" s="165"/>
      <c r="K273" s="165"/>
      <c r="L273" s="165"/>
      <c r="M273" s="165"/>
      <c r="N273" s="165"/>
      <c r="O273" s="340"/>
      <c r="P273" s="165"/>
      <c r="Q273" s="1283"/>
      <c r="R273" s="1295"/>
      <c r="S273" s="1279"/>
      <c r="T273" s="1279"/>
      <c r="V273" s="165"/>
      <c r="W273" s="165"/>
      <c r="X273" s="165"/>
      <c r="Y273" s="165"/>
    </row>
    <row r="274" spans="1:25" ht="18" customHeight="1">
      <c r="A274" s="165"/>
      <c r="B274" s="165"/>
      <c r="C274" s="165"/>
      <c r="D274" s="165"/>
      <c r="E274" s="165"/>
      <c r="F274" s="165"/>
      <c r="G274" s="165"/>
      <c r="H274" s="165"/>
      <c r="I274" s="165"/>
      <c r="J274" s="165"/>
      <c r="K274" s="165"/>
      <c r="L274" s="165"/>
      <c r="M274" s="165"/>
      <c r="N274" s="165"/>
      <c r="O274" s="340"/>
      <c r="P274" s="165"/>
      <c r="Q274" s="1296"/>
      <c r="R274" s="1295"/>
      <c r="S274" s="1279"/>
      <c r="T274" s="1279"/>
      <c r="V274" s="165"/>
      <c r="W274" s="165"/>
      <c r="X274" s="165"/>
      <c r="Y274" s="165"/>
    </row>
    <row r="275" spans="1:25" ht="18" customHeight="1">
      <c r="A275" s="165"/>
      <c r="B275" s="165"/>
      <c r="C275" s="165"/>
      <c r="D275" s="165"/>
      <c r="E275" s="165"/>
      <c r="F275" s="165"/>
      <c r="G275" s="165"/>
      <c r="H275" s="165"/>
      <c r="I275" s="165"/>
      <c r="J275" s="165"/>
      <c r="K275" s="165"/>
      <c r="L275" s="165"/>
      <c r="M275" s="165"/>
      <c r="N275" s="165"/>
      <c r="O275" s="340"/>
      <c r="P275" s="165"/>
      <c r="Q275" s="1296"/>
      <c r="R275" s="1295"/>
      <c r="S275" s="1279"/>
      <c r="T275" s="1279"/>
      <c r="V275" s="165"/>
      <c r="W275" s="165"/>
      <c r="X275" s="165"/>
      <c r="Y275" s="165"/>
    </row>
    <row r="276" spans="1:25">
      <c r="A276" s="1" t="s">
        <v>175</v>
      </c>
      <c r="B276" s="2"/>
      <c r="C276" s="2"/>
      <c r="D276" s="2"/>
      <c r="E276" s="2"/>
      <c r="F276" s="2"/>
      <c r="G276" s="2"/>
      <c r="H276" s="2"/>
      <c r="I276" s="2"/>
      <c r="J276" s="2"/>
      <c r="K276" s="2"/>
      <c r="L276" s="2"/>
      <c r="M276" s="2"/>
      <c r="N276" s="2"/>
      <c r="O276" s="2"/>
      <c r="P276" s="165" t="str">
        <f>"個別票"&amp;Q276</f>
        <v>個別票12</v>
      </c>
      <c r="Q276" s="1277">
        <f>Q251+1</f>
        <v>12</v>
      </c>
      <c r="V276" s="165"/>
      <c r="W276" s="165"/>
      <c r="X276" s="165"/>
      <c r="Y276" s="165"/>
    </row>
    <row r="277" spans="1:25">
      <c r="A277" s="2" t="s">
        <v>150</v>
      </c>
      <c r="B277" s="4"/>
      <c r="C277" s="4"/>
      <c r="D277" s="4"/>
      <c r="E277" s="4"/>
      <c r="F277" s="4"/>
      <c r="G277" s="4"/>
      <c r="H277" s="4"/>
      <c r="I277" s="4"/>
      <c r="J277" s="4"/>
      <c r="K277" s="4"/>
      <c r="L277" s="4"/>
      <c r="M277" s="4"/>
      <c r="N277" s="2"/>
      <c r="O277" s="2"/>
      <c r="P277" s="165"/>
      <c r="V277" s="165"/>
      <c r="W277" s="165"/>
      <c r="X277" s="165"/>
      <c r="Y277" s="165"/>
    </row>
    <row r="278" spans="1:25" ht="17.25">
      <c r="A278" s="2832" t="s">
        <v>405</v>
      </c>
      <c r="B278" s="2832"/>
      <c r="C278" s="2832"/>
      <c r="D278" s="2832"/>
      <c r="E278" s="2832"/>
      <c r="F278" s="2832"/>
      <c r="G278" s="2832"/>
      <c r="H278" s="2832"/>
      <c r="I278" s="2832"/>
      <c r="J278" s="2832"/>
      <c r="K278" s="2832"/>
      <c r="L278" s="2832"/>
      <c r="M278" s="2832"/>
      <c r="N278" s="2832"/>
      <c r="O278" s="2832"/>
      <c r="P278" s="165"/>
      <c r="V278" s="165"/>
      <c r="W278" s="165"/>
      <c r="X278" s="165"/>
      <c r="Y278" s="165"/>
    </row>
    <row r="279" spans="1:25" ht="31.5" customHeight="1">
      <c r="A279" s="39"/>
      <c r="B279" s="39"/>
      <c r="C279" s="39"/>
      <c r="D279" s="39"/>
      <c r="E279" s="39"/>
      <c r="F279" s="39"/>
      <c r="G279" s="39"/>
      <c r="H279" s="39"/>
      <c r="I279" s="39"/>
      <c r="J279" s="39"/>
      <c r="K279" s="39"/>
      <c r="L279" s="39"/>
      <c r="M279" s="39"/>
      <c r="N279" s="39"/>
      <c r="O279" s="39"/>
      <c r="P279" s="165"/>
      <c r="V279" s="165"/>
      <c r="W279" s="165"/>
      <c r="X279" s="165"/>
      <c r="Y279" s="165"/>
    </row>
    <row r="280" spans="1:25" s="52" customFormat="1" ht="15.95" customHeight="1">
      <c r="A280" s="49" t="s">
        <v>151</v>
      </c>
      <c r="B280" s="83"/>
      <c r="C280" s="83"/>
      <c r="D280" s="83"/>
      <c r="E280" s="83"/>
      <c r="F280" s="83"/>
      <c r="G280" s="83"/>
      <c r="H280" s="83"/>
      <c r="I280" s="83"/>
      <c r="J280" s="83"/>
      <c r="K280" s="83"/>
      <c r="L280" s="83"/>
      <c r="M280" s="83"/>
      <c r="P280" s="335"/>
      <c r="Q280" s="1285"/>
      <c r="R280" s="1285"/>
      <c r="S280" s="1285"/>
      <c r="T280" s="1285"/>
      <c r="U280" s="1277"/>
      <c r="V280" s="335"/>
      <c r="W280" s="335"/>
      <c r="X280" s="335"/>
      <c r="Y280" s="335"/>
    </row>
    <row r="281" spans="1:25" ht="39.950000000000003" customHeight="1">
      <c r="A281" s="2833" t="s">
        <v>152</v>
      </c>
      <c r="B281" s="2834"/>
      <c r="C281" s="2835"/>
      <c r="D281" s="2836" t="str">
        <f>参照元個別!I16</f>
        <v>事業所名を入力12</v>
      </c>
      <c r="E281" s="2837"/>
      <c r="F281" s="2837"/>
      <c r="G281" s="2837"/>
      <c r="H281" s="2837"/>
      <c r="I281" s="2837"/>
      <c r="J281" s="2837"/>
      <c r="K281" s="2837"/>
      <c r="L281" s="2837"/>
      <c r="M281" s="2837"/>
      <c r="N281" s="2837"/>
      <c r="O281" s="2838"/>
      <c r="P281" s="165"/>
      <c r="V281" s="165"/>
      <c r="W281" s="165"/>
      <c r="X281" s="165"/>
      <c r="Y281" s="165"/>
    </row>
    <row r="282" spans="1:25" ht="39.950000000000003" customHeight="1">
      <c r="A282" s="2418" t="s">
        <v>153</v>
      </c>
      <c r="B282" s="2419"/>
      <c r="C282" s="2839"/>
      <c r="D282" s="2840"/>
      <c r="E282" s="2841"/>
      <c r="F282" s="2841"/>
      <c r="G282" s="2841"/>
      <c r="H282" s="2841"/>
      <c r="I282" s="2841"/>
      <c r="J282" s="2841"/>
      <c r="K282" s="2841"/>
      <c r="L282" s="2841"/>
      <c r="M282" s="2841"/>
      <c r="N282" s="2841"/>
      <c r="O282" s="2842"/>
      <c r="P282" s="165"/>
      <c r="V282" s="165"/>
      <c r="W282" s="165"/>
      <c r="X282" s="165"/>
      <c r="Y282" s="165"/>
    </row>
    <row r="283" spans="1:25" ht="39.950000000000003" customHeight="1">
      <c r="A283" s="2384" t="s">
        <v>154</v>
      </c>
      <c r="B283" s="2827"/>
      <c r="C283" s="2828"/>
      <c r="D283" s="2829"/>
      <c r="E283" s="104" t="s">
        <v>180</v>
      </c>
      <c r="F283" s="2823" t="s">
        <v>406</v>
      </c>
      <c r="G283" s="2824"/>
      <c r="H283" s="2830" t="str">
        <f ca="1">参照元個別!$P$16</f>
        <v/>
      </c>
      <c r="I283" s="2831"/>
      <c r="J283" s="59" t="s">
        <v>176</v>
      </c>
      <c r="K283" s="2823" t="s">
        <v>407</v>
      </c>
      <c r="L283" s="2824"/>
      <c r="M283" s="2820"/>
      <c r="N283" s="2821"/>
      <c r="O283" s="2822"/>
      <c r="P283" s="165"/>
      <c r="U283" s="1285"/>
      <c r="V283" s="165"/>
      <c r="W283" s="165"/>
      <c r="X283" s="165"/>
      <c r="Y283" s="165"/>
    </row>
    <row r="284" spans="1:25" ht="39.950000000000003" customHeight="1">
      <c r="A284" s="2823" t="s">
        <v>408</v>
      </c>
      <c r="B284" s="2824"/>
      <c r="C284" s="2825"/>
      <c r="D284" s="2745"/>
      <c r="E284" s="2746"/>
      <c r="F284" s="2823" t="s">
        <v>158</v>
      </c>
      <c r="G284" s="2824"/>
      <c r="H284" s="2825"/>
      <c r="I284" s="2745"/>
      <c r="J284" s="2746"/>
      <c r="K284" s="2428"/>
      <c r="L284" s="2826"/>
      <c r="M284" s="2826"/>
      <c r="N284" s="2826"/>
      <c r="O284" s="2826"/>
      <c r="P284" s="165"/>
      <c r="V284" s="165"/>
      <c r="W284" s="165"/>
      <c r="X284" s="165"/>
      <c r="Y284" s="165"/>
    </row>
    <row r="285" spans="1:25" ht="18.75" customHeight="1">
      <c r="A285" s="40"/>
      <c r="B285" s="40"/>
      <c r="C285" s="41"/>
      <c r="D285" s="42"/>
      <c r="E285" s="41"/>
      <c r="F285" s="43"/>
      <c r="P285" s="165"/>
      <c r="V285" s="336"/>
      <c r="W285" s="336"/>
      <c r="X285" s="165"/>
      <c r="Y285" s="165"/>
    </row>
    <row r="286" spans="1:25" ht="51.75" customHeight="1">
      <c r="A286" s="2799" t="s">
        <v>526</v>
      </c>
      <c r="B286" s="2800"/>
      <c r="C286" s="2800"/>
      <c r="D286" s="2800"/>
      <c r="E286" s="2800"/>
      <c r="F286" s="2800"/>
      <c r="G286" s="2800"/>
      <c r="H286" s="2800"/>
      <c r="I286" s="2800"/>
      <c r="J286" s="2800"/>
      <c r="K286" s="2800"/>
      <c r="L286" s="2800"/>
      <c r="M286" s="2800"/>
      <c r="N286" s="2800"/>
      <c r="O286" s="2800"/>
      <c r="P286" s="165"/>
      <c r="V286" s="336"/>
      <c r="W286" s="336"/>
      <c r="X286" s="165"/>
      <c r="Y286" s="165"/>
    </row>
    <row r="287" spans="1:25" ht="57.75" customHeight="1">
      <c r="A287" s="40"/>
      <c r="B287" s="40"/>
      <c r="C287" s="41"/>
      <c r="D287" s="42"/>
      <c r="E287" s="41"/>
      <c r="F287" s="43"/>
      <c r="P287" s="165"/>
      <c r="Q287" s="1286"/>
      <c r="R287" s="1286"/>
      <c r="S287" s="1286"/>
      <c r="T287" s="1286"/>
      <c r="V287" s="336"/>
      <c r="W287" s="336"/>
      <c r="X287" s="165"/>
      <c r="Y287" s="165"/>
    </row>
    <row r="288" spans="1:25" s="52" customFormat="1" ht="15.95" customHeight="1">
      <c r="A288" s="51" t="s">
        <v>530</v>
      </c>
      <c r="B288" s="53"/>
      <c r="C288" s="53"/>
      <c r="D288" s="53"/>
      <c r="E288" s="53"/>
      <c r="F288" s="53"/>
      <c r="G288" s="53"/>
      <c r="H288" s="53"/>
      <c r="I288" s="53"/>
      <c r="J288" s="53"/>
      <c r="K288" s="53"/>
      <c r="L288" s="51"/>
      <c r="M288" s="51"/>
      <c r="N288" s="51"/>
      <c r="O288" s="51"/>
      <c r="P288" s="335"/>
      <c r="Q288" s="1287"/>
      <c r="R288" s="1287"/>
      <c r="S288" s="1287"/>
      <c r="T288" s="1287"/>
      <c r="U288" s="1277"/>
      <c r="V288" s="337"/>
      <c r="W288" s="337"/>
      <c r="X288" s="335"/>
      <c r="Y288" s="335"/>
    </row>
    <row r="289" spans="1:28" ht="36" customHeight="1">
      <c r="A289" s="2500"/>
      <c r="B289" s="2501"/>
      <c r="C289" s="2521" t="s">
        <v>525</v>
      </c>
      <c r="D289" s="2521"/>
      <c r="E289" s="2521"/>
      <c r="F289" s="2521"/>
      <c r="G289" s="2521"/>
      <c r="H289" s="2801"/>
      <c r="I289" s="2520" t="s">
        <v>409</v>
      </c>
      <c r="J289" s="2802"/>
      <c r="K289" s="2802"/>
      <c r="L289" s="2802"/>
      <c r="M289" s="2802"/>
      <c r="N289" s="2802"/>
      <c r="O289" s="2801"/>
      <c r="P289" s="165"/>
      <c r="V289" s="165"/>
      <c r="W289" s="165"/>
      <c r="X289" s="165"/>
      <c r="Y289" s="165"/>
    </row>
    <row r="290" spans="1:28" ht="24" customHeight="1">
      <c r="A290" s="2479" t="s">
        <v>236</v>
      </c>
      <c r="B290" s="2803"/>
      <c r="C290" s="2804" t="str">
        <f ca="1">参照元個別!E16</f>
        <v/>
      </c>
      <c r="D290" s="2804"/>
      <c r="E290" s="2804"/>
      <c r="F290" s="2804"/>
      <c r="G290" s="2805"/>
      <c r="H290" s="2808" t="s">
        <v>416</v>
      </c>
      <c r="I290" s="2810" t="str">
        <f>参照元個別!F16</f>
        <v/>
      </c>
      <c r="J290" s="2811"/>
      <c r="K290" s="2811"/>
      <c r="L290" s="2811"/>
      <c r="M290" s="2814" t="s">
        <v>417</v>
      </c>
      <c r="N290" s="2816" t="str">
        <f>参照元個別!G16</f>
        <v/>
      </c>
      <c r="O290" s="2817"/>
      <c r="P290" s="174"/>
      <c r="V290" s="165"/>
      <c r="W290" s="165"/>
      <c r="X290" s="165"/>
      <c r="Y290" s="165"/>
    </row>
    <row r="291" spans="1:28" ht="23.1" customHeight="1">
      <c r="A291" s="2483">
        <f>IF( 報1!$L$28="","", 報1!$L$28 )</f>
        <v>2022</v>
      </c>
      <c r="B291" s="2484"/>
      <c r="C291" s="2806"/>
      <c r="D291" s="2806"/>
      <c r="E291" s="2806"/>
      <c r="F291" s="2806"/>
      <c r="G291" s="2807"/>
      <c r="H291" s="2809"/>
      <c r="I291" s="2812"/>
      <c r="J291" s="2813"/>
      <c r="K291" s="2813"/>
      <c r="L291" s="2813"/>
      <c r="M291" s="2815"/>
      <c r="N291" s="2818"/>
      <c r="O291" s="2819"/>
      <c r="P291" s="174"/>
      <c r="V291" s="165"/>
      <c r="W291" s="165"/>
      <c r="X291" s="165"/>
      <c r="Y291" s="165"/>
    </row>
    <row r="292" spans="1:28" ht="25.15" customHeight="1">
      <c r="A292" s="2787" t="s">
        <v>277</v>
      </c>
      <c r="B292" s="2788"/>
      <c r="C292" s="2789"/>
      <c r="D292" s="2790"/>
      <c r="E292" s="2790"/>
      <c r="F292" s="2790"/>
      <c r="G292" s="2790"/>
      <c r="H292" s="2790"/>
      <c r="I292" s="2790"/>
      <c r="J292" s="2790"/>
      <c r="K292" s="2790"/>
      <c r="L292" s="2790"/>
      <c r="M292" s="2790"/>
      <c r="N292" s="2790"/>
      <c r="O292" s="2791"/>
      <c r="P292" s="165"/>
      <c r="Q292" s="1288">
        <v>1</v>
      </c>
      <c r="R292" s="1280"/>
      <c r="S292" s="1289"/>
      <c r="T292" s="1290"/>
      <c r="U292" s="1291"/>
      <c r="V292" s="165"/>
      <c r="W292" s="165"/>
      <c r="X292" s="338"/>
      <c r="Y292" s="339"/>
      <c r="Z292" s="102"/>
      <c r="AA292" s="44"/>
      <c r="AB292" s="45"/>
    </row>
    <row r="293" spans="1:28" ht="25.15" customHeight="1">
      <c r="A293" s="2787"/>
      <c r="B293" s="2788"/>
      <c r="C293" s="2790"/>
      <c r="D293" s="2790"/>
      <c r="E293" s="2790"/>
      <c r="F293" s="2790"/>
      <c r="G293" s="2790"/>
      <c r="H293" s="2790"/>
      <c r="I293" s="2790"/>
      <c r="J293" s="2790"/>
      <c r="K293" s="2790"/>
      <c r="L293" s="2790"/>
      <c r="M293" s="2790"/>
      <c r="N293" s="2790"/>
      <c r="O293" s="2791"/>
      <c r="P293" s="165"/>
      <c r="Q293" s="1292"/>
      <c r="R293" s="1293"/>
      <c r="S293" s="1293"/>
      <c r="T293" s="1293"/>
      <c r="U293" s="1293"/>
      <c r="V293" s="165"/>
      <c r="W293" s="165"/>
      <c r="X293" s="165"/>
      <c r="Y293" s="165"/>
    </row>
    <row r="294" spans="1:28" ht="24.75" customHeight="1">
      <c r="A294" s="2787"/>
      <c r="B294" s="2788"/>
      <c r="C294" s="2790"/>
      <c r="D294" s="2790"/>
      <c r="E294" s="2790"/>
      <c r="F294" s="2790"/>
      <c r="G294" s="2790"/>
      <c r="H294" s="2790"/>
      <c r="I294" s="2790"/>
      <c r="J294" s="2790"/>
      <c r="K294" s="2790"/>
      <c r="L294" s="2790"/>
      <c r="M294" s="2790"/>
      <c r="N294" s="2790"/>
      <c r="O294" s="2791"/>
      <c r="P294" s="165"/>
      <c r="Q294" s="1292"/>
      <c r="R294" s="1291"/>
      <c r="S294" s="1291"/>
      <c r="T294" s="1291"/>
      <c r="U294" s="1291"/>
      <c r="V294" s="165"/>
      <c r="W294" s="165"/>
      <c r="X294" s="165"/>
      <c r="Y294" s="165"/>
    </row>
    <row r="295" spans="1:28" ht="10.15" customHeight="1">
      <c r="A295" s="2794"/>
      <c r="B295" s="2795"/>
      <c r="C295" s="2790"/>
      <c r="D295" s="2790"/>
      <c r="E295" s="2790"/>
      <c r="F295" s="2790"/>
      <c r="G295" s="2790"/>
      <c r="H295" s="2790"/>
      <c r="I295" s="2790"/>
      <c r="J295" s="2790"/>
      <c r="K295" s="2790"/>
      <c r="L295" s="2790"/>
      <c r="M295" s="2790"/>
      <c r="N295" s="2790"/>
      <c r="O295" s="2791"/>
      <c r="P295" s="165"/>
      <c r="Q295" s="1294"/>
      <c r="R295" s="1291"/>
      <c r="S295" s="1291"/>
      <c r="T295" s="1291"/>
      <c r="U295" s="1291"/>
      <c r="V295" s="165"/>
      <c r="W295" s="165"/>
      <c r="X295" s="165"/>
      <c r="Y295" s="165"/>
    </row>
    <row r="296" spans="1:28" ht="45" customHeight="1">
      <c r="A296" s="2796">
        <f>IF( 報1!$L$28="","", 報1!$L$28 )</f>
        <v>2022</v>
      </c>
      <c r="B296" s="2797"/>
      <c r="C296" s="2792"/>
      <c r="D296" s="2792"/>
      <c r="E296" s="2792"/>
      <c r="F296" s="2792"/>
      <c r="G296" s="2792"/>
      <c r="H296" s="2792"/>
      <c r="I296" s="2792"/>
      <c r="J296" s="2792"/>
      <c r="K296" s="2792"/>
      <c r="L296" s="2792"/>
      <c r="M296" s="2792"/>
      <c r="N296" s="2792"/>
      <c r="O296" s="2793"/>
      <c r="P296" s="165"/>
      <c r="Q296" s="1295"/>
      <c r="R296" s="1291"/>
      <c r="S296" s="1291"/>
      <c r="T296" s="1291"/>
      <c r="U296" s="1291"/>
      <c r="V296" s="165"/>
      <c r="W296" s="165"/>
      <c r="X296" s="165"/>
      <c r="Y296" s="165"/>
    </row>
    <row r="297" spans="1:28" ht="26.25" customHeight="1">
      <c r="A297" s="2798"/>
      <c r="B297" s="2798"/>
      <c r="C297" s="2798"/>
      <c r="D297" s="2798"/>
      <c r="E297" s="2798"/>
      <c r="F297" s="2798"/>
      <c r="G297" s="2798"/>
      <c r="H297" s="2798"/>
      <c r="I297" s="2798"/>
      <c r="J297" s="2798"/>
      <c r="K297" s="2798"/>
      <c r="L297" s="2798"/>
      <c r="M297" s="2798"/>
      <c r="N297" s="2798"/>
      <c r="O297" s="2798"/>
      <c r="P297" s="165"/>
      <c r="Q297" s="1294"/>
      <c r="R297" s="1291"/>
      <c r="S297" s="1291"/>
      <c r="T297" s="1291"/>
      <c r="U297" s="1291"/>
      <c r="V297" s="165"/>
      <c r="W297" s="165"/>
      <c r="X297" s="165"/>
      <c r="Y297" s="165"/>
    </row>
    <row r="298" spans="1:28" ht="30" customHeight="1">
      <c r="A298" s="165"/>
      <c r="B298" s="165"/>
      <c r="C298" s="165"/>
      <c r="D298" s="165"/>
      <c r="E298" s="165"/>
      <c r="F298" s="165"/>
      <c r="G298" s="165"/>
      <c r="H298" s="165"/>
      <c r="I298" s="165"/>
      <c r="J298" s="165"/>
      <c r="K298" s="165"/>
      <c r="L298" s="165"/>
      <c r="M298" s="165"/>
      <c r="N298" s="165"/>
      <c r="O298" s="340"/>
      <c r="P298" s="165"/>
      <c r="Q298" s="1283"/>
      <c r="R298" s="1295"/>
      <c r="S298" s="1279"/>
      <c r="T298" s="1279"/>
      <c r="V298" s="165"/>
      <c r="W298" s="165"/>
      <c r="X298" s="165"/>
      <c r="Y298" s="165"/>
    </row>
    <row r="299" spans="1:28" ht="18" customHeight="1">
      <c r="A299" s="165"/>
      <c r="B299" s="165"/>
      <c r="C299" s="165"/>
      <c r="D299" s="165"/>
      <c r="E299" s="165"/>
      <c r="F299" s="165"/>
      <c r="G299" s="165"/>
      <c r="H299" s="165"/>
      <c r="I299" s="165"/>
      <c r="J299" s="165"/>
      <c r="K299" s="165"/>
      <c r="L299" s="165"/>
      <c r="M299" s="165"/>
      <c r="N299" s="165"/>
      <c r="O299" s="340"/>
      <c r="P299" s="165"/>
      <c r="Q299" s="1296"/>
      <c r="R299" s="1295"/>
      <c r="S299" s="1279"/>
      <c r="T299" s="1279"/>
      <c r="V299" s="165"/>
      <c r="W299" s="165"/>
      <c r="X299" s="165"/>
      <c r="Y299" s="165"/>
    </row>
    <row r="300" spans="1:28" ht="18" customHeight="1">
      <c r="A300" s="165"/>
      <c r="B300" s="165"/>
      <c r="C300" s="165"/>
      <c r="D300" s="165"/>
      <c r="E300" s="165"/>
      <c r="F300" s="165"/>
      <c r="G300" s="165"/>
      <c r="H300" s="165"/>
      <c r="I300" s="165"/>
      <c r="J300" s="165"/>
      <c r="K300" s="165"/>
      <c r="L300" s="165"/>
      <c r="M300" s="165"/>
      <c r="N300" s="165"/>
      <c r="O300" s="340"/>
      <c r="P300" s="165"/>
      <c r="Q300" s="1296"/>
      <c r="R300" s="1295"/>
      <c r="S300" s="1279"/>
      <c r="T300" s="1279"/>
      <c r="V300" s="165"/>
      <c r="W300" s="165"/>
      <c r="X300" s="165"/>
      <c r="Y300" s="165"/>
    </row>
    <row r="301" spans="1:28">
      <c r="A301" s="1" t="s">
        <v>175</v>
      </c>
      <c r="B301" s="2"/>
      <c r="C301" s="2"/>
      <c r="D301" s="2"/>
      <c r="E301" s="2"/>
      <c r="F301" s="2"/>
      <c r="G301" s="2"/>
      <c r="H301" s="2"/>
      <c r="I301" s="2"/>
      <c r="J301" s="2"/>
      <c r="K301" s="2"/>
      <c r="L301" s="2"/>
      <c r="M301" s="2"/>
      <c r="N301" s="2"/>
      <c r="O301" s="2"/>
      <c r="P301" s="165" t="str">
        <f>"個別票"&amp;Q301</f>
        <v>個別票13</v>
      </c>
      <c r="Q301" s="1277">
        <f>Q276+1</f>
        <v>13</v>
      </c>
      <c r="V301" s="165"/>
      <c r="W301" s="165"/>
      <c r="X301" s="165"/>
      <c r="Y301" s="165"/>
    </row>
    <row r="302" spans="1:28">
      <c r="A302" s="2" t="s">
        <v>150</v>
      </c>
      <c r="B302" s="4"/>
      <c r="C302" s="4"/>
      <c r="D302" s="4"/>
      <c r="E302" s="4"/>
      <c r="F302" s="4"/>
      <c r="G302" s="4"/>
      <c r="H302" s="4"/>
      <c r="I302" s="4"/>
      <c r="J302" s="4"/>
      <c r="K302" s="4"/>
      <c r="L302" s="4"/>
      <c r="M302" s="4"/>
      <c r="N302" s="2"/>
      <c r="O302" s="2"/>
      <c r="P302" s="165"/>
      <c r="V302" s="165"/>
      <c r="W302" s="165"/>
      <c r="X302" s="165"/>
      <c r="Y302" s="165"/>
    </row>
    <row r="303" spans="1:28" ht="17.25">
      <c r="A303" s="2832" t="s">
        <v>405</v>
      </c>
      <c r="B303" s="2832"/>
      <c r="C303" s="2832"/>
      <c r="D303" s="2832"/>
      <c r="E303" s="2832"/>
      <c r="F303" s="2832"/>
      <c r="G303" s="2832"/>
      <c r="H303" s="2832"/>
      <c r="I303" s="2832"/>
      <c r="J303" s="2832"/>
      <c r="K303" s="2832"/>
      <c r="L303" s="2832"/>
      <c r="M303" s="2832"/>
      <c r="N303" s="2832"/>
      <c r="O303" s="2832"/>
      <c r="P303" s="165"/>
      <c r="V303" s="165"/>
      <c r="W303" s="165"/>
      <c r="X303" s="165"/>
      <c r="Y303" s="165"/>
    </row>
    <row r="304" spans="1:28" ht="31.5" customHeight="1">
      <c r="A304" s="39"/>
      <c r="B304" s="39"/>
      <c r="C304" s="39"/>
      <c r="D304" s="39"/>
      <c r="E304" s="39"/>
      <c r="F304" s="39"/>
      <c r="G304" s="39"/>
      <c r="H304" s="39"/>
      <c r="I304" s="39"/>
      <c r="J304" s="39"/>
      <c r="K304" s="39"/>
      <c r="L304" s="39"/>
      <c r="M304" s="39"/>
      <c r="N304" s="39"/>
      <c r="O304" s="39"/>
      <c r="P304" s="165"/>
      <c r="V304" s="165"/>
      <c r="W304" s="165"/>
      <c r="X304" s="165"/>
      <c r="Y304" s="165"/>
    </row>
    <row r="305" spans="1:28" s="52" customFormat="1" ht="15.95" customHeight="1">
      <c r="A305" s="49" t="s">
        <v>151</v>
      </c>
      <c r="B305" s="83"/>
      <c r="C305" s="83"/>
      <c r="D305" s="83"/>
      <c r="E305" s="83"/>
      <c r="F305" s="83"/>
      <c r="G305" s="83"/>
      <c r="H305" s="83"/>
      <c r="I305" s="83"/>
      <c r="J305" s="83"/>
      <c r="K305" s="83"/>
      <c r="L305" s="83"/>
      <c r="M305" s="83"/>
      <c r="P305" s="335"/>
      <c r="Q305" s="1285"/>
      <c r="R305" s="1285"/>
      <c r="S305" s="1285"/>
      <c r="T305" s="1285"/>
      <c r="U305" s="1277"/>
      <c r="V305" s="335"/>
      <c r="W305" s="335"/>
      <c r="X305" s="335"/>
      <c r="Y305" s="335"/>
    </row>
    <row r="306" spans="1:28" ht="39.950000000000003" customHeight="1">
      <c r="A306" s="2833" t="s">
        <v>152</v>
      </c>
      <c r="B306" s="2834"/>
      <c r="C306" s="2835"/>
      <c r="D306" s="2836" t="str">
        <f>参照元個別!I17</f>
        <v>事業所名を入力13</v>
      </c>
      <c r="E306" s="2837"/>
      <c r="F306" s="2837"/>
      <c r="G306" s="2837"/>
      <c r="H306" s="2837"/>
      <c r="I306" s="2837"/>
      <c r="J306" s="2837"/>
      <c r="K306" s="2837"/>
      <c r="L306" s="2837"/>
      <c r="M306" s="2837"/>
      <c r="N306" s="2837"/>
      <c r="O306" s="2838"/>
      <c r="P306" s="165"/>
      <c r="V306" s="165"/>
      <c r="W306" s="165"/>
      <c r="X306" s="165"/>
      <c r="Y306" s="165"/>
    </row>
    <row r="307" spans="1:28" ht="39.950000000000003" customHeight="1">
      <c r="A307" s="2418" t="s">
        <v>153</v>
      </c>
      <c r="B307" s="2419"/>
      <c r="C307" s="2839"/>
      <c r="D307" s="2840"/>
      <c r="E307" s="2841"/>
      <c r="F307" s="2841"/>
      <c r="G307" s="2841"/>
      <c r="H307" s="2841"/>
      <c r="I307" s="2841"/>
      <c r="J307" s="2841"/>
      <c r="K307" s="2841"/>
      <c r="L307" s="2841"/>
      <c r="M307" s="2841"/>
      <c r="N307" s="2841"/>
      <c r="O307" s="2842"/>
      <c r="P307" s="165"/>
      <c r="V307" s="165"/>
      <c r="W307" s="165"/>
      <c r="X307" s="165"/>
      <c r="Y307" s="165"/>
    </row>
    <row r="308" spans="1:28" ht="39.950000000000003" customHeight="1">
      <c r="A308" s="2384" t="s">
        <v>154</v>
      </c>
      <c r="B308" s="2827"/>
      <c r="C308" s="2828"/>
      <c r="D308" s="2829"/>
      <c r="E308" s="104" t="s">
        <v>180</v>
      </c>
      <c r="F308" s="2823" t="s">
        <v>406</v>
      </c>
      <c r="G308" s="2824"/>
      <c r="H308" s="2830" t="str">
        <f ca="1">参照元個別!$P$17</f>
        <v/>
      </c>
      <c r="I308" s="2831"/>
      <c r="J308" s="59" t="s">
        <v>176</v>
      </c>
      <c r="K308" s="2823" t="s">
        <v>407</v>
      </c>
      <c r="L308" s="2824"/>
      <c r="M308" s="2820"/>
      <c r="N308" s="2821"/>
      <c r="O308" s="2822"/>
      <c r="P308" s="165"/>
      <c r="U308" s="1285"/>
      <c r="V308" s="165"/>
      <c r="W308" s="165"/>
      <c r="X308" s="165"/>
      <c r="Y308" s="165"/>
    </row>
    <row r="309" spans="1:28" ht="39.950000000000003" customHeight="1">
      <c r="A309" s="2823" t="s">
        <v>408</v>
      </c>
      <c r="B309" s="2824"/>
      <c r="C309" s="2825"/>
      <c r="D309" s="2745"/>
      <c r="E309" s="2746"/>
      <c r="F309" s="2823" t="s">
        <v>158</v>
      </c>
      <c r="G309" s="2824"/>
      <c r="H309" s="2825"/>
      <c r="I309" s="2745"/>
      <c r="J309" s="2746"/>
      <c r="K309" s="2428"/>
      <c r="L309" s="2826"/>
      <c r="M309" s="2826"/>
      <c r="N309" s="2826"/>
      <c r="O309" s="2826"/>
      <c r="P309" s="165"/>
      <c r="V309" s="165"/>
      <c r="W309" s="165"/>
      <c r="X309" s="165"/>
      <c r="Y309" s="165"/>
    </row>
    <row r="310" spans="1:28" ht="18.75" customHeight="1">
      <c r="A310" s="40"/>
      <c r="B310" s="40"/>
      <c r="C310" s="41"/>
      <c r="D310" s="42"/>
      <c r="E310" s="41"/>
      <c r="F310" s="43"/>
      <c r="P310" s="165"/>
      <c r="V310" s="336"/>
      <c r="W310" s="336"/>
      <c r="X310" s="165"/>
      <c r="Y310" s="165"/>
    </row>
    <row r="311" spans="1:28" ht="51.75" customHeight="1">
      <c r="A311" s="2799" t="s">
        <v>526</v>
      </c>
      <c r="B311" s="2800"/>
      <c r="C311" s="2800"/>
      <c r="D311" s="2800"/>
      <c r="E311" s="2800"/>
      <c r="F311" s="2800"/>
      <c r="G311" s="2800"/>
      <c r="H311" s="2800"/>
      <c r="I311" s="2800"/>
      <c r="J311" s="2800"/>
      <c r="K311" s="2800"/>
      <c r="L311" s="2800"/>
      <c r="M311" s="2800"/>
      <c r="N311" s="2800"/>
      <c r="O311" s="2800"/>
      <c r="P311" s="165"/>
      <c r="V311" s="336"/>
      <c r="W311" s="336"/>
      <c r="X311" s="165"/>
      <c r="Y311" s="165"/>
    </row>
    <row r="312" spans="1:28" ht="57.75" customHeight="1">
      <c r="A312" s="40"/>
      <c r="B312" s="40"/>
      <c r="C312" s="41"/>
      <c r="D312" s="42"/>
      <c r="E312" s="41"/>
      <c r="F312" s="43"/>
      <c r="P312" s="165"/>
      <c r="Q312" s="1286"/>
      <c r="R312" s="1286"/>
      <c r="S312" s="1286"/>
      <c r="T312" s="1286"/>
      <c r="V312" s="336"/>
      <c r="W312" s="336"/>
      <c r="X312" s="165"/>
      <c r="Y312" s="165"/>
    </row>
    <row r="313" spans="1:28" s="52" customFormat="1" ht="15.95" customHeight="1">
      <c r="A313" s="51" t="s">
        <v>530</v>
      </c>
      <c r="B313" s="53"/>
      <c r="C313" s="53"/>
      <c r="D313" s="53"/>
      <c r="E313" s="53"/>
      <c r="F313" s="53"/>
      <c r="G313" s="53"/>
      <c r="H313" s="53"/>
      <c r="I313" s="53"/>
      <c r="J313" s="53"/>
      <c r="K313" s="53"/>
      <c r="L313" s="51"/>
      <c r="M313" s="51"/>
      <c r="N313" s="51"/>
      <c r="O313" s="51"/>
      <c r="P313" s="335"/>
      <c r="Q313" s="1287"/>
      <c r="R313" s="1287"/>
      <c r="S313" s="1287"/>
      <c r="T313" s="1287"/>
      <c r="U313" s="1277"/>
      <c r="V313" s="337"/>
      <c r="W313" s="337"/>
      <c r="X313" s="335"/>
      <c r="Y313" s="335"/>
    </row>
    <row r="314" spans="1:28" ht="36" customHeight="1">
      <c r="A314" s="2500"/>
      <c r="B314" s="2501"/>
      <c r="C314" s="2521" t="s">
        <v>525</v>
      </c>
      <c r="D314" s="2521"/>
      <c r="E314" s="2521"/>
      <c r="F314" s="2521"/>
      <c r="G314" s="2521"/>
      <c r="H314" s="2801"/>
      <c r="I314" s="2520" t="s">
        <v>409</v>
      </c>
      <c r="J314" s="2802"/>
      <c r="K314" s="2802"/>
      <c r="L314" s="2802"/>
      <c r="M314" s="2802"/>
      <c r="N314" s="2802"/>
      <c r="O314" s="2801"/>
      <c r="P314" s="165"/>
      <c r="V314" s="165"/>
      <c r="W314" s="165"/>
      <c r="X314" s="165"/>
      <c r="Y314" s="165"/>
    </row>
    <row r="315" spans="1:28" ht="24" customHeight="1">
      <c r="A315" s="2479" t="s">
        <v>236</v>
      </c>
      <c r="B315" s="2803"/>
      <c r="C315" s="2804" t="str">
        <f ca="1">参照元個別!E17</f>
        <v/>
      </c>
      <c r="D315" s="2804"/>
      <c r="E315" s="2804"/>
      <c r="F315" s="2804"/>
      <c r="G315" s="2805"/>
      <c r="H315" s="2808" t="s">
        <v>416</v>
      </c>
      <c r="I315" s="2810" t="str">
        <f>参照元個別!F17</f>
        <v/>
      </c>
      <c r="J315" s="2811"/>
      <c r="K315" s="2811"/>
      <c r="L315" s="2811"/>
      <c r="M315" s="2814" t="s">
        <v>417</v>
      </c>
      <c r="N315" s="2816" t="str">
        <f>参照元個別!G17</f>
        <v/>
      </c>
      <c r="O315" s="2817"/>
      <c r="P315" s="174"/>
      <c r="V315" s="165"/>
      <c r="W315" s="165"/>
      <c r="X315" s="165"/>
      <c r="Y315" s="165"/>
    </row>
    <row r="316" spans="1:28" ht="23.1" customHeight="1">
      <c r="A316" s="2483">
        <f>IF( 報1!$L$28="","", 報1!$L$28 )</f>
        <v>2022</v>
      </c>
      <c r="B316" s="2484"/>
      <c r="C316" s="2806"/>
      <c r="D316" s="2806"/>
      <c r="E316" s="2806"/>
      <c r="F316" s="2806"/>
      <c r="G316" s="2807"/>
      <c r="H316" s="2809"/>
      <c r="I316" s="2812"/>
      <c r="J316" s="2813"/>
      <c r="K316" s="2813"/>
      <c r="L316" s="2813"/>
      <c r="M316" s="2815"/>
      <c r="N316" s="2818"/>
      <c r="O316" s="2819"/>
      <c r="P316" s="174"/>
      <c r="V316" s="165"/>
      <c r="W316" s="165"/>
      <c r="X316" s="165"/>
      <c r="Y316" s="165"/>
    </row>
    <row r="317" spans="1:28" ht="25.15" customHeight="1">
      <c r="A317" s="2787" t="s">
        <v>277</v>
      </c>
      <c r="B317" s="2788"/>
      <c r="C317" s="2789"/>
      <c r="D317" s="2790"/>
      <c r="E317" s="2790"/>
      <c r="F317" s="2790"/>
      <c r="G317" s="2790"/>
      <c r="H317" s="2790"/>
      <c r="I317" s="2790"/>
      <c r="J317" s="2790"/>
      <c r="K317" s="2790"/>
      <c r="L317" s="2790"/>
      <c r="M317" s="2790"/>
      <c r="N317" s="2790"/>
      <c r="O317" s="2791"/>
      <c r="P317" s="165"/>
      <c r="Q317" s="1288">
        <v>1</v>
      </c>
      <c r="R317" s="1280"/>
      <c r="S317" s="1289"/>
      <c r="T317" s="1290"/>
      <c r="U317" s="1291"/>
      <c r="V317" s="165"/>
      <c r="W317" s="165"/>
      <c r="X317" s="338"/>
      <c r="Y317" s="339"/>
      <c r="Z317" s="102"/>
      <c r="AA317" s="44"/>
      <c r="AB317" s="45"/>
    </row>
    <row r="318" spans="1:28" ht="25.15" customHeight="1">
      <c r="A318" s="2787"/>
      <c r="B318" s="2788"/>
      <c r="C318" s="2790"/>
      <c r="D318" s="2790"/>
      <c r="E318" s="2790"/>
      <c r="F318" s="2790"/>
      <c r="G318" s="2790"/>
      <c r="H318" s="2790"/>
      <c r="I318" s="2790"/>
      <c r="J318" s="2790"/>
      <c r="K318" s="2790"/>
      <c r="L318" s="2790"/>
      <c r="M318" s="2790"/>
      <c r="N318" s="2790"/>
      <c r="O318" s="2791"/>
      <c r="P318" s="165"/>
      <c r="Q318" s="1292"/>
      <c r="R318" s="1293"/>
      <c r="S318" s="1293"/>
      <c r="T318" s="1293"/>
      <c r="U318" s="1293"/>
      <c r="V318" s="165"/>
      <c r="W318" s="165"/>
      <c r="X318" s="165"/>
      <c r="Y318" s="165"/>
    </row>
    <row r="319" spans="1:28" ht="24.75" customHeight="1">
      <c r="A319" s="2787"/>
      <c r="B319" s="2788"/>
      <c r="C319" s="2790"/>
      <c r="D319" s="2790"/>
      <c r="E319" s="2790"/>
      <c r="F319" s="2790"/>
      <c r="G319" s="2790"/>
      <c r="H319" s="2790"/>
      <c r="I319" s="2790"/>
      <c r="J319" s="2790"/>
      <c r="K319" s="2790"/>
      <c r="L319" s="2790"/>
      <c r="M319" s="2790"/>
      <c r="N319" s="2790"/>
      <c r="O319" s="2791"/>
      <c r="P319" s="165"/>
      <c r="Q319" s="1292"/>
      <c r="R319" s="1291"/>
      <c r="S319" s="1291"/>
      <c r="T319" s="1291"/>
      <c r="U319" s="1291"/>
      <c r="V319" s="165"/>
      <c r="W319" s="165"/>
      <c r="X319" s="165"/>
      <c r="Y319" s="165"/>
    </row>
    <row r="320" spans="1:28" ht="10.15" customHeight="1">
      <c r="A320" s="2794"/>
      <c r="B320" s="2795"/>
      <c r="C320" s="2790"/>
      <c r="D320" s="2790"/>
      <c r="E320" s="2790"/>
      <c r="F320" s="2790"/>
      <c r="G320" s="2790"/>
      <c r="H320" s="2790"/>
      <c r="I320" s="2790"/>
      <c r="J320" s="2790"/>
      <c r="K320" s="2790"/>
      <c r="L320" s="2790"/>
      <c r="M320" s="2790"/>
      <c r="N320" s="2790"/>
      <c r="O320" s="2791"/>
      <c r="P320" s="165"/>
      <c r="Q320" s="1294"/>
      <c r="R320" s="1291"/>
      <c r="S320" s="1291"/>
      <c r="T320" s="1291"/>
      <c r="U320" s="1291"/>
      <c r="V320" s="165"/>
      <c r="W320" s="165"/>
      <c r="X320" s="165"/>
      <c r="Y320" s="165"/>
    </row>
    <row r="321" spans="1:25" ht="45" customHeight="1">
      <c r="A321" s="2796">
        <f>IF( 報1!$L$28="","", 報1!$L$28 )</f>
        <v>2022</v>
      </c>
      <c r="B321" s="2797"/>
      <c r="C321" s="2792"/>
      <c r="D321" s="2792"/>
      <c r="E321" s="2792"/>
      <c r="F321" s="2792"/>
      <c r="G321" s="2792"/>
      <c r="H321" s="2792"/>
      <c r="I321" s="2792"/>
      <c r="J321" s="2792"/>
      <c r="K321" s="2792"/>
      <c r="L321" s="2792"/>
      <c r="M321" s="2792"/>
      <c r="N321" s="2792"/>
      <c r="O321" s="2793"/>
      <c r="P321" s="165"/>
      <c r="Q321" s="1295"/>
      <c r="R321" s="1291"/>
      <c r="S321" s="1291"/>
      <c r="T321" s="1291"/>
      <c r="U321" s="1291"/>
      <c r="V321" s="165"/>
      <c r="W321" s="165"/>
      <c r="X321" s="165"/>
      <c r="Y321" s="165"/>
    </row>
    <row r="322" spans="1:25" ht="26.25" customHeight="1">
      <c r="A322" s="2798"/>
      <c r="B322" s="2798"/>
      <c r="C322" s="2798"/>
      <c r="D322" s="2798"/>
      <c r="E322" s="2798"/>
      <c r="F322" s="2798"/>
      <c r="G322" s="2798"/>
      <c r="H322" s="2798"/>
      <c r="I322" s="2798"/>
      <c r="J322" s="2798"/>
      <c r="K322" s="2798"/>
      <c r="L322" s="2798"/>
      <c r="M322" s="2798"/>
      <c r="N322" s="2798"/>
      <c r="O322" s="2798"/>
      <c r="P322" s="165"/>
      <c r="Q322" s="1294"/>
      <c r="R322" s="1291"/>
      <c r="S322" s="1291"/>
      <c r="T322" s="1291"/>
      <c r="U322" s="1291"/>
      <c r="V322" s="165"/>
      <c r="W322" s="165"/>
      <c r="X322" s="165"/>
      <c r="Y322" s="165"/>
    </row>
    <row r="323" spans="1:25" ht="30" customHeight="1">
      <c r="A323" s="165"/>
      <c r="B323" s="165"/>
      <c r="C323" s="165"/>
      <c r="D323" s="165"/>
      <c r="E323" s="165"/>
      <c r="F323" s="165"/>
      <c r="G323" s="165"/>
      <c r="H323" s="165"/>
      <c r="I323" s="165"/>
      <c r="J323" s="165"/>
      <c r="K323" s="165"/>
      <c r="L323" s="165"/>
      <c r="M323" s="165"/>
      <c r="N323" s="165"/>
      <c r="O323" s="340"/>
      <c r="P323" s="165"/>
      <c r="Q323" s="1283"/>
      <c r="R323" s="1295"/>
      <c r="S323" s="1279"/>
      <c r="T323" s="1279"/>
      <c r="V323" s="165"/>
      <c r="W323" s="165"/>
      <c r="X323" s="165"/>
      <c r="Y323" s="165"/>
    </row>
    <row r="324" spans="1:25" ht="18" customHeight="1">
      <c r="A324" s="165"/>
      <c r="B324" s="165"/>
      <c r="C324" s="165"/>
      <c r="D324" s="165"/>
      <c r="E324" s="165"/>
      <c r="F324" s="165"/>
      <c r="G324" s="165"/>
      <c r="H324" s="165"/>
      <c r="I324" s="165"/>
      <c r="J324" s="165"/>
      <c r="K324" s="165"/>
      <c r="L324" s="165"/>
      <c r="M324" s="165"/>
      <c r="N324" s="165"/>
      <c r="O324" s="340"/>
      <c r="P324" s="165"/>
      <c r="Q324" s="1296"/>
      <c r="R324" s="1295"/>
      <c r="S324" s="1279"/>
      <c r="T324" s="1279"/>
      <c r="V324" s="165"/>
      <c r="W324" s="165"/>
      <c r="X324" s="165"/>
      <c r="Y324" s="165"/>
    </row>
    <row r="325" spans="1:25" ht="18" customHeight="1">
      <c r="A325" s="165"/>
      <c r="B325" s="165"/>
      <c r="C325" s="165"/>
      <c r="D325" s="165"/>
      <c r="E325" s="165"/>
      <c r="F325" s="165"/>
      <c r="G325" s="165"/>
      <c r="H325" s="165"/>
      <c r="I325" s="165"/>
      <c r="J325" s="165"/>
      <c r="K325" s="165"/>
      <c r="L325" s="165"/>
      <c r="M325" s="165"/>
      <c r="N325" s="165"/>
      <c r="O325" s="340"/>
      <c r="P325" s="165"/>
      <c r="Q325" s="1296"/>
      <c r="R325" s="1295"/>
      <c r="S325" s="1279"/>
      <c r="T325" s="1279"/>
      <c r="V325" s="165"/>
      <c r="W325" s="165"/>
      <c r="X325" s="165"/>
      <c r="Y325" s="165"/>
    </row>
    <row r="326" spans="1:25">
      <c r="A326" s="1" t="s">
        <v>175</v>
      </c>
      <c r="B326" s="2"/>
      <c r="C326" s="2"/>
      <c r="D326" s="2"/>
      <c r="E326" s="2"/>
      <c r="F326" s="2"/>
      <c r="G326" s="2"/>
      <c r="H326" s="2"/>
      <c r="I326" s="2"/>
      <c r="J326" s="2"/>
      <c r="K326" s="2"/>
      <c r="L326" s="2"/>
      <c r="M326" s="2"/>
      <c r="N326" s="2"/>
      <c r="O326" s="2"/>
      <c r="P326" s="165" t="str">
        <f>"個別票"&amp;Q326</f>
        <v>個別票14</v>
      </c>
      <c r="Q326" s="1277">
        <f>Q301+1</f>
        <v>14</v>
      </c>
      <c r="V326" s="165"/>
      <c r="W326" s="165"/>
      <c r="X326" s="165"/>
      <c r="Y326" s="165"/>
    </row>
    <row r="327" spans="1:25">
      <c r="A327" s="2" t="s">
        <v>150</v>
      </c>
      <c r="B327" s="4"/>
      <c r="C327" s="4"/>
      <c r="D327" s="4"/>
      <c r="E327" s="4"/>
      <c r="F327" s="4"/>
      <c r="G327" s="4"/>
      <c r="H327" s="4"/>
      <c r="I327" s="4"/>
      <c r="J327" s="4"/>
      <c r="K327" s="4"/>
      <c r="L327" s="4"/>
      <c r="M327" s="4"/>
      <c r="N327" s="2"/>
      <c r="O327" s="2"/>
      <c r="P327" s="165"/>
      <c r="V327" s="165"/>
      <c r="W327" s="165"/>
      <c r="X327" s="165"/>
      <c r="Y327" s="165"/>
    </row>
    <row r="328" spans="1:25" ht="17.25">
      <c r="A328" s="2832" t="s">
        <v>405</v>
      </c>
      <c r="B328" s="2832"/>
      <c r="C328" s="2832"/>
      <c r="D328" s="2832"/>
      <c r="E328" s="2832"/>
      <c r="F328" s="2832"/>
      <c r="G328" s="2832"/>
      <c r="H328" s="2832"/>
      <c r="I328" s="2832"/>
      <c r="J328" s="2832"/>
      <c r="K328" s="2832"/>
      <c r="L328" s="2832"/>
      <c r="M328" s="2832"/>
      <c r="N328" s="2832"/>
      <c r="O328" s="2832"/>
      <c r="P328" s="165"/>
      <c r="V328" s="165"/>
      <c r="W328" s="165"/>
      <c r="X328" s="165"/>
      <c r="Y328" s="165"/>
    </row>
    <row r="329" spans="1:25" ht="31.5" customHeight="1">
      <c r="A329" s="39"/>
      <c r="B329" s="39"/>
      <c r="C329" s="39"/>
      <c r="D329" s="39"/>
      <c r="E329" s="39"/>
      <c r="F329" s="39"/>
      <c r="G329" s="39"/>
      <c r="H329" s="39"/>
      <c r="I329" s="39"/>
      <c r="J329" s="39"/>
      <c r="K329" s="39"/>
      <c r="L329" s="39"/>
      <c r="M329" s="39"/>
      <c r="N329" s="39"/>
      <c r="O329" s="39"/>
      <c r="P329" s="165"/>
      <c r="V329" s="165"/>
      <c r="W329" s="165"/>
      <c r="X329" s="165"/>
      <c r="Y329" s="165"/>
    </row>
    <row r="330" spans="1:25" s="52" customFormat="1" ht="15.95" customHeight="1">
      <c r="A330" s="49" t="s">
        <v>151</v>
      </c>
      <c r="B330" s="83"/>
      <c r="C330" s="83"/>
      <c r="D330" s="83"/>
      <c r="E330" s="83"/>
      <c r="F330" s="83"/>
      <c r="G330" s="83"/>
      <c r="H330" s="83"/>
      <c r="I330" s="83"/>
      <c r="J330" s="83"/>
      <c r="K330" s="83"/>
      <c r="L330" s="83"/>
      <c r="M330" s="83"/>
      <c r="P330" s="335"/>
      <c r="Q330" s="1285"/>
      <c r="R330" s="1285"/>
      <c r="S330" s="1285"/>
      <c r="T330" s="1285"/>
      <c r="U330" s="1277"/>
      <c r="V330" s="335"/>
      <c r="W330" s="335"/>
      <c r="X330" s="335"/>
      <c r="Y330" s="335"/>
    </row>
    <row r="331" spans="1:25" ht="39.950000000000003" customHeight="1">
      <c r="A331" s="2833" t="s">
        <v>152</v>
      </c>
      <c r="B331" s="2834"/>
      <c r="C331" s="2835"/>
      <c r="D331" s="2836" t="str">
        <f>参照元個別!I18</f>
        <v>事業所名を入力14</v>
      </c>
      <c r="E331" s="2837"/>
      <c r="F331" s="2837"/>
      <c r="G331" s="2837"/>
      <c r="H331" s="2837"/>
      <c r="I331" s="2837"/>
      <c r="J331" s="2837"/>
      <c r="K331" s="2837"/>
      <c r="L331" s="2837"/>
      <c r="M331" s="2837"/>
      <c r="N331" s="2837"/>
      <c r="O331" s="2838"/>
      <c r="P331" s="165"/>
      <c r="V331" s="165"/>
      <c r="W331" s="165"/>
      <c r="X331" s="165"/>
      <c r="Y331" s="165"/>
    </row>
    <row r="332" spans="1:25" ht="39.950000000000003" customHeight="1">
      <c r="A332" s="2418" t="s">
        <v>153</v>
      </c>
      <c r="B332" s="2419"/>
      <c r="C332" s="2839"/>
      <c r="D332" s="2840"/>
      <c r="E332" s="2841"/>
      <c r="F332" s="2841"/>
      <c r="G332" s="2841"/>
      <c r="H332" s="2841"/>
      <c r="I332" s="2841"/>
      <c r="J332" s="2841"/>
      <c r="K332" s="2841"/>
      <c r="L332" s="2841"/>
      <c r="M332" s="2841"/>
      <c r="N332" s="2841"/>
      <c r="O332" s="2842"/>
      <c r="P332" s="165"/>
      <c r="V332" s="165"/>
      <c r="W332" s="165"/>
      <c r="X332" s="165"/>
      <c r="Y332" s="165"/>
    </row>
    <row r="333" spans="1:25" ht="39.950000000000003" customHeight="1">
      <c r="A333" s="2384" t="s">
        <v>154</v>
      </c>
      <c r="B333" s="2827"/>
      <c r="C333" s="2828"/>
      <c r="D333" s="2829"/>
      <c r="E333" s="104" t="s">
        <v>180</v>
      </c>
      <c r="F333" s="2823" t="s">
        <v>406</v>
      </c>
      <c r="G333" s="2824"/>
      <c r="H333" s="2830" t="str">
        <f ca="1">参照元個別!$P$18</f>
        <v/>
      </c>
      <c r="I333" s="2831"/>
      <c r="J333" s="59" t="s">
        <v>176</v>
      </c>
      <c r="K333" s="2823" t="s">
        <v>407</v>
      </c>
      <c r="L333" s="2824"/>
      <c r="M333" s="2820"/>
      <c r="N333" s="2821"/>
      <c r="O333" s="2822"/>
      <c r="P333" s="165"/>
      <c r="U333" s="1285"/>
      <c r="V333" s="165"/>
      <c r="W333" s="165"/>
      <c r="X333" s="165"/>
      <c r="Y333" s="165"/>
    </row>
    <row r="334" spans="1:25" ht="39.950000000000003" customHeight="1">
      <c r="A334" s="2823" t="s">
        <v>408</v>
      </c>
      <c r="B334" s="2824"/>
      <c r="C334" s="2825"/>
      <c r="D334" s="2745"/>
      <c r="E334" s="2746"/>
      <c r="F334" s="2823" t="s">
        <v>158</v>
      </c>
      <c r="G334" s="2824"/>
      <c r="H334" s="2825"/>
      <c r="I334" s="2745"/>
      <c r="J334" s="2746"/>
      <c r="K334" s="2428"/>
      <c r="L334" s="2826"/>
      <c r="M334" s="2826"/>
      <c r="N334" s="2826"/>
      <c r="O334" s="2826"/>
      <c r="P334" s="165"/>
      <c r="V334" s="165"/>
      <c r="W334" s="165"/>
      <c r="X334" s="165"/>
      <c r="Y334" s="165"/>
    </row>
    <row r="335" spans="1:25" ht="18.75" customHeight="1">
      <c r="A335" s="40"/>
      <c r="B335" s="40"/>
      <c r="C335" s="41"/>
      <c r="D335" s="42"/>
      <c r="E335" s="41"/>
      <c r="F335" s="43"/>
      <c r="P335" s="165"/>
      <c r="V335" s="336"/>
      <c r="W335" s="336"/>
      <c r="X335" s="165"/>
      <c r="Y335" s="165"/>
    </row>
    <row r="336" spans="1:25" ht="51.75" customHeight="1">
      <c r="A336" s="2799" t="s">
        <v>526</v>
      </c>
      <c r="B336" s="2800"/>
      <c r="C336" s="2800"/>
      <c r="D336" s="2800"/>
      <c r="E336" s="2800"/>
      <c r="F336" s="2800"/>
      <c r="G336" s="2800"/>
      <c r="H336" s="2800"/>
      <c r="I336" s="2800"/>
      <c r="J336" s="2800"/>
      <c r="K336" s="2800"/>
      <c r="L336" s="2800"/>
      <c r="M336" s="2800"/>
      <c r="N336" s="2800"/>
      <c r="O336" s="2800"/>
      <c r="P336" s="165"/>
      <c r="V336" s="336"/>
      <c r="W336" s="336"/>
      <c r="X336" s="165"/>
      <c r="Y336" s="165"/>
    </row>
    <row r="337" spans="1:28" ht="57.75" customHeight="1">
      <c r="A337" s="40"/>
      <c r="B337" s="40"/>
      <c r="C337" s="41"/>
      <c r="D337" s="42"/>
      <c r="E337" s="41"/>
      <c r="F337" s="43"/>
      <c r="P337" s="165"/>
      <c r="Q337" s="1286"/>
      <c r="R337" s="1286"/>
      <c r="S337" s="1286"/>
      <c r="T337" s="1286"/>
      <c r="V337" s="336"/>
      <c r="W337" s="336"/>
      <c r="X337" s="165"/>
      <c r="Y337" s="165"/>
    </row>
    <row r="338" spans="1:28" s="52" customFormat="1" ht="15.95" customHeight="1">
      <c r="A338" s="51" t="s">
        <v>530</v>
      </c>
      <c r="B338" s="53"/>
      <c r="C338" s="53"/>
      <c r="D338" s="53"/>
      <c r="E338" s="53"/>
      <c r="F338" s="53"/>
      <c r="G338" s="53"/>
      <c r="H338" s="53"/>
      <c r="I338" s="53"/>
      <c r="J338" s="53"/>
      <c r="K338" s="53"/>
      <c r="L338" s="51"/>
      <c r="M338" s="51"/>
      <c r="N338" s="51"/>
      <c r="O338" s="51"/>
      <c r="P338" s="335"/>
      <c r="Q338" s="1287"/>
      <c r="R338" s="1287"/>
      <c r="S338" s="1287"/>
      <c r="T338" s="1287"/>
      <c r="U338" s="1277"/>
      <c r="V338" s="337"/>
      <c r="W338" s="337"/>
      <c r="X338" s="335"/>
      <c r="Y338" s="335"/>
    </row>
    <row r="339" spans="1:28" ht="36" customHeight="1">
      <c r="A339" s="2500"/>
      <c r="B339" s="2501"/>
      <c r="C339" s="2521" t="s">
        <v>525</v>
      </c>
      <c r="D339" s="2521"/>
      <c r="E339" s="2521"/>
      <c r="F339" s="2521"/>
      <c r="G339" s="2521"/>
      <c r="H339" s="2801"/>
      <c r="I339" s="2520" t="s">
        <v>409</v>
      </c>
      <c r="J339" s="2802"/>
      <c r="K339" s="2802"/>
      <c r="L339" s="2802"/>
      <c r="M339" s="2802"/>
      <c r="N339" s="2802"/>
      <c r="O339" s="2801"/>
      <c r="P339" s="165"/>
      <c r="V339" s="165"/>
      <c r="W339" s="165"/>
      <c r="X339" s="165"/>
      <c r="Y339" s="165"/>
    </row>
    <row r="340" spans="1:28" ht="24" customHeight="1">
      <c r="A340" s="2479" t="s">
        <v>236</v>
      </c>
      <c r="B340" s="2803"/>
      <c r="C340" s="2804" t="str">
        <f ca="1">参照元個別!E18</f>
        <v/>
      </c>
      <c r="D340" s="2804"/>
      <c r="E340" s="2804"/>
      <c r="F340" s="2804"/>
      <c r="G340" s="2805"/>
      <c r="H340" s="2808" t="s">
        <v>416</v>
      </c>
      <c r="I340" s="2810" t="str">
        <f>参照元個別!F18</f>
        <v/>
      </c>
      <c r="J340" s="2811"/>
      <c r="K340" s="2811"/>
      <c r="L340" s="2811"/>
      <c r="M340" s="2814" t="s">
        <v>417</v>
      </c>
      <c r="N340" s="2816" t="str">
        <f>参照元個別!G18</f>
        <v/>
      </c>
      <c r="O340" s="2817"/>
      <c r="P340" s="174"/>
      <c r="V340" s="165"/>
      <c r="W340" s="165"/>
      <c r="X340" s="165"/>
      <c r="Y340" s="165"/>
    </row>
    <row r="341" spans="1:28" ht="23.1" customHeight="1">
      <c r="A341" s="2483">
        <f>IF( 報1!$L$28="","", 報1!$L$28 )</f>
        <v>2022</v>
      </c>
      <c r="B341" s="2484"/>
      <c r="C341" s="2806"/>
      <c r="D341" s="2806"/>
      <c r="E341" s="2806"/>
      <c r="F341" s="2806"/>
      <c r="G341" s="2807"/>
      <c r="H341" s="2809"/>
      <c r="I341" s="2812"/>
      <c r="J341" s="2813"/>
      <c r="K341" s="2813"/>
      <c r="L341" s="2813"/>
      <c r="M341" s="2815"/>
      <c r="N341" s="2818"/>
      <c r="O341" s="2819"/>
      <c r="P341" s="174"/>
      <c r="V341" s="165"/>
      <c r="W341" s="165"/>
      <c r="X341" s="165"/>
      <c r="Y341" s="165"/>
    </row>
    <row r="342" spans="1:28" ht="25.15" customHeight="1">
      <c r="A342" s="2787" t="s">
        <v>277</v>
      </c>
      <c r="B342" s="2788"/>
      <c r="C342" s="2789"/>
      <c r="D342" s="2790"/>
      <c r="E342" s="2790"/>
      <c r="F342" s="2790"/>
      <c r="G342" s="2790"/>
      <c r="H342" s="2790"/>
      <c r="I342" s="2790"/>
      <c r="J342" s="2790"/>
      <c r="K342" s="2790"/>
      <c r="L342" s="2790"/>
      <c r="M342" s="2790"/>
      <c r="N342" s="2790"/>
      <c r="O342" s="2791"/>
      <c r="P342" s="165"/>
      <c r="Q342" s="1288">
        <v>1</v>
      </c>
      <c r="R342" s="1280"/>
      <c r="S342" s="1289"/>
      <c r="T342" s="1290"/>
      <c r="U342" s="1291"/>
      <c r="V342" s="165"/>
      <c r="W342" s="165"/>
      <c r="X342" s="338"/>
      <c r="Y342" s="339"/>
      <c r="Z342" s="102"/>
      <c r="AA342" s="44"/>
      <c r="AB342" s="45"/>
    </row>
    <row r="343" spans="1:28" ht="25.15" customHeight="1">
      <c r="A343" s="2787"/>
      <c r="B343" s="2788"/>
      <c r="C343" s="2790"/>
      <c r="D343" s="2790"/>
      <c r="E343" s="2790"/>
      <c r="F343" s="2790"/>
      <c r="G343" s="2790"/>
      <c r="H343" s="2790"/>
      <c r="I343" s="2790"/>
      <c r="J343" s="2790"/>
      <c r="K343" s="2790"/>
      <c r="L343" s="2790"/>
      <c r="M343" s="2790"/>
      <c r="N343" s="2790"/>
      <c r="O343" s="2791"/>
      <c r="P343" s="165"/>
      <c r="Q343" s="1292"/>
      <c r="R343" s="1293"/>
      <c r="S343" s="1293"/>
      <c r="T343" s="1293"/>
      <c r="U343" s="1293"/>
      <c r="V343" s="165"/>
      <c r="W343" s="165"/>
      <c r="X343" s="165"/>
      <c r="Y343" s="165"/>
    </row>
    <row r="344" spans="1:28" ht="24.75" customHeight="1">
      <c r="A344" s="2787"/>
      <c r="B344" s="2788"/>
      <c r="C344" s="2790"/>
      <c r="D344" s="2790"/>
      <c r="E344" s="2790"/>
      <c r="F344" s="2790"/>
      <c r="G344" s="2790"/>
      <c r="H344" s="2790"/>
      <c r="I344" s="2790"/>
      <c r="J344" s="2790"/>
      <c r="K344" s="2790"/>
      <c r="L344" s="2790"/>
      <c r="M344" s="2790"/>
      <c r="N344" s="2790"/>
      <c r="O344" s="2791"/>
      <c r="P344" s="165"/>
      <c r="Q344" s="1292"/>
      <c r="R344" s="1291"/>
      <c r="S344" s="1291"/>
      <c r="T344" s="1291"/>
      <c r="U344" s="1291"/>
      <c r="V344" s="165"/>
      <c r="W344" s="165"/>
      <c r="X344" s="165"/>
      <c r="Y344" s="165"/>
    </row>
    <row r="345" spans="1:28" ht="10.15" customHeight="1">
      <c r="A345" s="2794"/>
      <c r="B345" s="2795"/>
      <c r="C345" s="2790"/>
      <c r="D345" s="2790"/>
      <c r="E345" s="2790"/>
      <c r="F345" s="2790"/>
      <c r="G345" s="2790"/>
      <c r="H345" s="2790"/>
      <c r="I345" s="2790"/>
      <c r="J345" s="2790"/>
      <c r="K345" s="2790"/>
      <c r="L345" s="2790"/>
      <c r="M345" s="2790"/>
      <c r="N345" s="2790"/>
      <c r="O345" s="2791"/>
      <c r="P345" s="165"/>
      <c r="Q345" s="1294"/>
      <c r="R345" s="1291"/>
      <c r="S345" s="1291"/>
      <c r="T345" s="1291"/>
      <c r="U345" s="1291"/>
      <c r="V345" s="165"/>
      <c r="W345" s="165"/>
      <c r="X345" s="165"/>
      <c r="Y345" s="165"/>
    </row>
    <row r="346" spans="1:28" ht="45" customHeight="1">
      <c r="A346" s="2796">
        <f>IF( 報1!$L$28="","", 報1!$L$28 )</f>
        <v>2022</v>
      </c>
      <c r="B346" s="2797"/>
      <c r="C346" s="2792"/>
      <c r="D346" s="2792"/>
      <c r="E346" s="2792"/>
      <c r="F346" s="2792"/>
      <c r="G346" s="2792"/>
      <c r="H346" s="2792"/>
      <c r="I346" s="2792"/>
      <c r="J346" s="2792"/>
      <c r="K346" s="2792"/>
      <c r="L346" s="2792"/>
      <c r="M346" s="2792"/>
      <c r="N346" s="2792"/>
      <c r="O346" s="2793"/>
      <c r="P346" s="165"/>
      <c r="Q346" s="1295"/>
      <c r="R346" s="1291"/>
      <c r="S346" s="1291"/>
      <c r="T346" s="1291"/>
      <c r="U346" s="1291"/>
      <c r="V346" s="165"/>
      <c r="W346" s="165"/>
      <c r="X346" s="165"/>
      <c r="Y346" s="165"/>
    </row>
    <row r="347" spans="1:28" ht="26.25" customHeight="1">
      <c r="A347" s="2798"/>
      <c r="B347" s="2798"/>
      <c r="C347" s="2798"/>
      <c r="D347" s="2798"/>
      <c r="E347" s="2798"/>
      <c r="F347" s="2798"/>
      <c r="G347" s="2798"/>
      <c r="H347" s="2798"/>
      <c r="I347" s="2798"/>
      <c r="J347" s="2798"/>
      <c r="K347" s="2798"/>
      <c r="L347" s="2798"/>
      <c r="M347" s="2798"/>
      <c r="N347" s="2798"/>
      <c r="O347" s="2798"/>
      <c r="P347" s="165"/>
      <c r="Q347" s="1294"/>
      <c r="R347" s="1291"/>
      <c r="S347" s="1291"/>
      <c r="T347" s="1291"/>
      <c r="U347" s="1291"/>
      <c r="V347" s="165"/>
      <c r="W347" s="165"/>
      <c r="X347" s="165"/>
      <c r="Y347" s="165"/>
    </row>
    <row r="348" spans="1:28" ht="30" customHeight="1">
      <c r="A348" s="165"/>
      <c r="B348" s="165"/>
      <c r="C348" s="165"/>
      <c r="D348" s="165"/>
      <c r="E348" s="165"/>
      <c r="F348" s="165"/>
      <c r="G348" s="165"/>
      <c r="H348" s="165"/>
      <c r="I348" s="165"/>
      <c r="J348" s="165"/>
      <c r="K348" s="165"/>
      <c r="L348" s="165"/>
      <c r="M348" s="165"/>
      <c r="N348" s="165"/>
      <c r="O348" s="340"/>
      <c r="P348" s="165"/>
      <c r="Q348" s="1283"/>
      <c r="R348" s="1295"/>
      <c r="S348" s="1279"/>
      <c r="T348" s="1279"/>
      <c r="V348" s="165"/>
      <c r="W348" s="165"/>
      <c r="X348" s="165"/>
      <c r="Y348" s="165"/>
    </row>
    <row r="349" spans="1:28" ht="18" customHeight="1">
      <c r="A349" s="165"/>
      <c r="B349" s="165"/>
      <c r="C349" s="165"/>
      <c r="D349" s="165"/>
      <c r="E349" s="165"/>
      <c r="F349" s="165"/>
      <c r="G349" s="165"/>
      <c r="H349" s="165"/>
      <c r="I349" s="165"/>
      <c r="J349" s="165"/>
      <c r="K349" s="165"/>
      <c r="L349" s="165"/>
      <c r="M349" s="165"/>
      <c r="N349" s="165"/>
      <c r="O349" s="340"/>
      <c r="P349" s="165"/>
      <c r="Q349" s="1296"/>
      <c r="R349" s="1295"/>
      <c r="S349" s="1279"/>
      <c r="T349" s="1279"/>
      <c r="V349" s="165"/>
      <c r="W349" s="165"/>
      <c r="X349" s="165"/>
      <c r="Y349" s="165"/>
    </row>
    <row r="350" spans="1:28" ht="18" customHeight="1">
      <c r="A350" s="165"/>
      <c r="B350" s="165"/>
      <c r="C350" s="165"/>
      <c r="D350" s="165"/>
      <c r="E350" s="165"/>
      <c r="F350" s="165"/>
      <c r="G350" s="165"/>
      <c r="H350" s="165"/>
      <c r="I350" s="165"/>
      <c r="J350" s="165"/>
      <c r="K350" s="165"/>
      <c r="L350" s="165"/>
      <c r="M350" s="165"/>
      <c r="N350" s="165"/>
      <c r="O350" s="340"/>
      <c r="P350" s="165"/>
      <c r="Q350" s="1296"/>
      <c r="R350" s="1295"/>
      <c r="S350" s="1279"/>
      <c r="T350" s="1279"/>
      <c r="V350" s="165"/>
      <c r="W350" s="165"/>
      <c r="X350" s="165"/>
      <c r="Y350" s="165"/>
    </row>
    <row r="351" spans="1:28">
      <c r="A351" s="1" t="s">
        <v>175</v>
      </c>
      <c r="B351" s="2"/>
      <c r="C351" s="2"/>
      <c r="D351" s="2"/>
      <c r="E351" s="2"/>
      <c r="F351" s="2"/>
      <c r="G351" s="2"/>
      <c r="H351" s="2"/>
      <c r="I351" s="2"/>
      <c r="J351" s="2"/>
      <c r="K351" s="2"/>
      <c r="L351" s="2"/>
      <c r="M351" s="2"/>
      <c r="N351" s="2"/>
      <c r="O351" s="2"/>
      <c r="P351" s="165" t="str">
        <f>"個別票"&amp;Q351</f>
        <v>個別票15</v>
      </c>
      <c r="Q351" s="1277">
        <f>Q326+1</f>
        <v>15</v>
      </c>
      <c r="V351" s="165"/>
      <c r="W351" s="165"/>
      <c r="X351" s="165"/>
      <c r="Y351" s="165"/>
    </row>
    <row r="352" spans="1:28">
      <c r="A352" s="2" t="s">
        <v>150</v>
      </c>
      <c r="B352" s="4"/>
      <c r="C352" s="4"/>
      <c r="D352" s="4"/>
      <c r="E352" s="4"/>
      <c r="F352" s="4"/>
      <c r="G352" s="4"/>
      <c r="H352" s="4"/>
      <c r="I352" s="4"/>
      <c r="J352" s="4"/>
      <c r="K352" s="4"/>
      <c r="L352" s="4"/>
      <c r="M352" s="4"/>
      <c r="N352" s="2"/>
      <c r="O352" s="2"/>
      <c r="P352" s="165"/>
      <c r="V352" s="165"/>
      <c r="W352" s="165"/>
      <c r="X352" s="165"/>
      <c r="Y352" s="165"/>
    </row>
    <row r="353" spans="1:28" ht="17.25">
      <c r="A353" s="2832" t="s">
        <v>405</v>
      </c>
      <c r="B353" s="2832"/>
      <c r="C353" s="2832"/>
      <c r="D353" s="2832"/>
      <c r="E353" s="2832"/>
      <c r="F353" s="2832"/>
      <c r="G353" s="2832"/>
      <c r="H353" s="2832"/>
      <c r="I353" s="2832"/>
      <c r="J353" s="2832"/>
      <c r="K353" s="2832"/>
      <c r="L353" s="2832"/>
      <c r="M353" s="2832"/>
      <c r="N353" s="2832"/>
      <c r="O353" s="2832"/>
      <c r="P353" s="165"/>
      <c r="V353" s="165"/>
      <c r="W353" s="165"/>
      <c r="X353" s="165"/>
      <c r="Y353" s="165"/>
    </row>
    <row r="354" spans="1:28" ht="31.5" customHeight="1">
      <c r="A354" s="39"/>
      <c r="B354" s="39"/>
      <c r="C354" s="39"/>
      <c r="D354" s="39"/>
      <c r="E354" s="39"/>
      <c r="F354" s="39"/>
      <c r="G354" s="39"/>
      <c r="H354" s="39"/>
      <c r="I354" s="39"/>
      <c r="J354" s="39"/>
      <c r="K354" s="39"/>
      <c r="L354" s="39"/>
      <c r="M354" s="39"/>
      <c r="N354" s="39"/>
      <c r="O354" s="39"/>
      <c r="P354" s="165"/>
      <c r="V354" s="165"/>
      <c r="W354" s="165"/>
      <c r="X354" s="165"/>
      <c r="Y354" s="165"/>
    </row>
    <row r="355" spans="1:28" s="52" customFormat="1" ht="15.95" customHeight="1">
      <c r="A355" s="49" t="s">
        <v>151</v>
      </c>
      <c r="B355" s="83"/>
      <c r="C355" s="83"/>
      <c r="D355" s="83"/>
      <c r="E355" s="83"/>
      <c r="F355" s="83"/>
      <c r="G355" s="83"/>
      <c r="H355" s="83"/>
      <c r="I355" s="83"/>
      <c r="J355" s="83"/>
      <c r="K355" s="83"/>
      <c r="L355" s="83"/>
      <c r="M355" s="83"/>
      <c r="P355" s="335"/>
      <c r="Q355" s="1285"/>
      <c r="R355" s="1285"/>
      <c r="S355" s="1285"/>
      <c r="T355" s="1285"/>
      <c r="U355" s="1277"/>
      <c r="V355" s="335"/>
      <c r="W355" s="335"/>
      <c r="X355" s="335"/>
      <c r="Y355" s="335"/>
    </row>
    <row r="356" spans="1:28" ht="39.950000000000003" customHeight="1">
      <c r="A356" s="2833" t="s">
        <v>152</v>
      </c>
      <c r="B356" s="2834"/>
      <c r="C356" s="2835"/>
      <c r="D356" s="2836" t="str">
        <f>参照元個別!I19</f>
        <v>事業所名を入力15</v>
      </c>
      <c r="E356" s="2837"/>
      <c r="F356" s="2837"/>
      <c r="G356" s="2837"/>
      <c r="H356" s="2837"/>
      <c r="I356" s="2837"/>
      <c r="J356" s="2837"/>
      <c r="K356" s="2837"/>
      <c r="L356" s="2837"/>
      <c r="M356" s="2837"/>
      <c r="N356" s="2837"/>
      <c r="O356" s="2838"/>
      <c r="P356" s="165"/>
      <c r="V356" s="165"/>
      <c r="W356" s="165"/>
      <c r="X356" s="165"/>
      <c r="Y356" s="165"/>
    </row>
    <row r="357" spans="1:28" ht="39.950000000000003" customHeight="1">
      <c r="A357" s="2418" t="s">
        <v>153</v>
      </c>
      <c r="B357" s="2419"/>
      <c r="C357" s="2839"/>
      <c r="D357" s="2840"/>
      <c r="E357" s="2841"/>
      <c r="F357" s="2841"/>
      <c r="G357" s="2841"/>
      <c r="H357" s="2841"/>
      <c r="I357" s="2841"/>
      <c r="J357" s="2841"/>
      <c r="K357" s="2841"/>
      <c r="L357" s="2841"/>
      <c r="M357" s="2841"/>
      <c r="N357" s="2841"/>
      <c r="O357" s="2842"/>
      <c r="P357" s="165"/>
      <c r="V357" s="165"/>
      <c r="W357" s="165"/>
      <c r="X357" s="165"/>
      <c r="Y357" s="165"/>
    </row>
    <row r="358" spans="1:28" ht="39.950000000000003" customHeight="1">
      <c r="A358" s="2384" t="s">
        <v>154</v>
      </c>
      <c r="B358" s="2827"/>
      <c r="C358" s="2828"/>
      <c r="D358" s="2829"/>
      <c r="E358" s="104" t="s">
        <v>180</v>
      </c>
      <c r="F358" s="2823" t="s">
        <v>406</v>
      </c>
      <c r="G358" s="2824"/>
      <c r="H358" s="2830" t="str">
        <f ca="1">参照元個別!$P$19</f>
        <v/>
      </c>
      <c r="I358" s="2831"/>
      <c r="J358" s="59" t="s">
        <v>176</v>
      </c>
      <c r="K358" s="2823" t="s">
        <v>407</v>
      </c>
      <c r="L358" s="2824"/>
      <c r="M358" s="2820"/>
      <c r="N358" s="2821"/>
      <c r="O358" s="2822"/>
      <c r="P358" s="165"/>
      <c r="U358" s="1285"/>
      <c r="V358" s="165"/>
      <c r="W358" s="165"/>
      <c r="X358" s="165"/>
      <c r="Y358" s="165"/>
    </row>
    <row r="359" spans="1:28" ht="39.950000000000003" customHeight="1">
      <c r="A359" s="2823" t="s">
        <v>408</v>
      </c>
      <c r="B359" s="2824"/>
      <c r="C359" s="2825"/>
      <c r="D359" s="2745"/>
      <c r="E359" s="2746"/>
      <c r="F359" s="2823" t="s">
        <v>158</v>
      </c>
      <c r="G359" s="2824"/>
      <c r="H359" s="2825"/>
      <c r="I359" s="2745"/>
      <c r="J359" s="2746"/>
      <c r="K359" s="2428"/>
      <c r="L359" s="2826"/>
      <c r="M359" s="2826"/>
      <c r="N359" s="2826"/>
      <c r="O359" s="2826"/>
      <c r="P359" s="165"/>
      <c r="V359" s="165"/>
      <c r="W359" s="165"/>
      <c r="X359" s="165"/>
      <c r="Y359" s="165"/>
    </row>
    <row r="360" spans="1:28" ht="18.75" customHeight="1">
      <c r="A360" s="40"/>
      <c r="B360" s="40"/>
      <c r="C360" s="41"/>
      <c r="D360" s="42"/>
      <c r="E360" s="41"/>
      <c r="F360" s="43"/>
      <c r="P360" s="165"/>
      <c r="V360" s="336"/>
      <c r="W360" s="336"/>
      <c r="X360" s="165"/>
      <c r="Y360" s="165"/>
    </row>
    <row r="361" spans="1:28" ht="51.75" customHeight="1">
      <c r="A361" s="2799" t="s">
        <v>526</v>
      </c>
      <c r="B361" s="2800"/>
      <c r="C361" s="2800"/>
      <c r="D361" s="2800"/>
      <c r="E361" s="2800"/>
      <c r="F361" s="2800"/>
      <c r="G361" s="2800"/>
      <c r="H361" s="2800"/>
      <c r="I361" s="2800"/>
      <c r="J361" s="2800"/>
      <c r="K361" s="2800"/>
      <c r="L361" s="2800"/>
      <c r="M361" s="2800"/>
      <c r="N361" s="2800"/>
      <c r="O361" s="2800"/>
      <c r="P361" s="165"/>
      <c r="V361" s="336"/>
      <c r="W361" s="336"/>
      <c r="X361" s="165"/>
      <c r="Y361" s="165"/>
    </row>
    <row r="362" spans="1:28" ht="57.75" customHeight="1">
      <c r="A362" s="40"/>
      <c r="B362" s="40"/>
      <c r="C362" s="41"/>
      <c r="D362" s="42"/>
      <c r="E362" s="41"/>
      <c r="F362" s="43"/>
      <c r="P362" s="165"/>
      <c r="Q362" s="1286"/>
      <c r="R362" s="1286"/>
      <c r="S362" s="1286"/>
      <c r="T362" s="1286"/>
      <c r="V362" s="336"/>
      <c r="W362" s="336"/>
      <c r="X362" s="165"/>
      <c r="Y362" s="165"/>
    </row>
    <row r="363" spans="1:28" s="52" customFormat="1" ht="15.95" customHeight="1">
      <c r="A363" s="51" t="s">
        <v>530</v>
      </c>
      <c r="B363" s="53"/>
      <c r="C363" s="53"/>
      <c r="D363" s="53"/>
      <c r="E363" s="53"/>
      <c r="F363" s="53"/>
      <c r="G363" s="53"/>
      <c r="H363" s="53"/>
      <c r="I363" s="53"/>
      <c r="J363" s="53"/>
      <c r="K363" s="53"/>
      <c r="L363" s="51"/>
      <c r="M363" s="51"/>
      <c r="N363" s="51"/>
      <c r="O363" s="51"/>
      <c r="P363" s="335"/>
      <c r="Q363" s="1287"/>
      <c r="R363" s="1287"/>
      <c r="S363" s="1287"/>
      <c r="T363" s="1287"/>
      <c r="U363" s="1277"/>
      <c r="V363" s="337"/>
      <c r="W363" s="337"/>
      <c r="X363" s="335"/>
      <c r="Y363" s="335"/>
    </row>
    <row r="364" spans="1:28" ht="36" customHeight="1">
      <c r="A364" s="2500"/>
      <c r="B364" s="2501"/>
      <c r="C364" s="2521" t="s">
        <v>525</v>
      </c>
      <c r="D364" s="2521"/>
      <c r="E364" s="2521"/>
      <c r="F364" s="2521"/>
      <c r="G364" s="2521"/>
      <c r="H364" s="2801"/>
      <c r="I364" s="2520" t="s">
        <v>409</v>
      </c>
      <c r="J364" s="2802"/>
      <c r="K364" s="2802"/>
      <c r="L364" s="2802"/>
      <c r="M364" s="2802"/>
      <c r="N364" s="2802"/>
      <c r="O364" s="2801"/>
      <c r="P364" s="165"/>
      <c r="V364" s="165"/>
      <c r="W364" s="165"/>
      <c r="X364" s="165"/>
      <c r="Y364" s="165"/>
    </row>
    <row r="365" spans="1:28" ht="24" customHeight="1">
      <c r="A365" s="2479" t="s">
        <v>236</v>
      </c>
      <c r="B365" s="2803"/>
      <c r="C365" s="2804" t="str">
        <f ca="1">参照元個別!E19</f>
        <v/>
      </c>
      <c r="D365" s="2804"/>
      <c r="E365" s="2804"/>
      <c r="F365" s="2804"/>
      <c r="G365" s="2805"/>
      <c r="H365" s="2808" t="s">
        <v>416</v>
      </c>
      <c r="I365" s="2810" t="str">
        <f>参照元個別!F19</f>
        <v/>
      </c>
      <c r="J365" s="2811"/>
      <c r="K365" s="2811"/>
      <c r="L365" s="2811"/>
      <c r="M365" s="2814" t="s">
        <v>417</v>
      </c>
      <c r="N365" s="2816" t="str">
        <f>参照元個別!G19</f>
        <v/>
      </c>
      <c r="O365" s="2817"/>
      <c r="P365" s="174"/>
      <c r="V365" s="165"/>
      <c r="W365" s="165"/>
      <c r="X365" s="165"/>
      <c r="Y365" s="165"/>
    </row>
    <row r="366" spans="1:28" ht="23.1" customHeight="1">
      <c r="A366" s="2483">
        <f>IF( 報1!$L$28="","", 報1!$L$28 )</f>
        <v>2022</v>
      </c>
      <c r="B366" s="2484"/>
      <c r="C366" s="2806"/>
      <c r="D366" s="2806"/>
      <c r="E366" s="2806"/>
      <c r="F366" s="2806"/>
      <c r="G366" s="2807"/>
      <c r="H366" s="2809"/>
      <c r="I366" s="2812"/>
      <c r="J366" s="2813"/>
      <c r="K366" s="2813"/>
      <c r="L366" s="2813"/>
      <c r="M366" s="2815"/>
      <c r="N366" s="2818"/>
      <c r="O366" s="2819"/>
      <c r="P366" s="174"/>
      <c r="V366" s="165"/>
      <c r="W366" s="165"/>
      <c r="X366" s="165"/>
      <c r="Y366" s="165"/>
    </row>
    <row r="367" spans="1:28" ht="25.15" customHeight="1">
      <c r="A367" s="2787" t="s">
        <v>277</v>
      </c>
      <c r="B367" s="2788"/>
      <c r="C367" s="2789"/>
      <c r="D367" s="2790"/>
      <c r="E367" s="2790"/>
      <c r="F367" s="2790"/>
      <c r="G367" s="2790"/>
      <c r="H367" s="2790"/>
      <c r="I367" s="2790"/>
      <c r="J367" s="2790"/>
      <c r="K367" s="2790"/>
      <c r="L367" s="2790"/>
      <c r="M367" s="2790"/>
      <c r="N367" s="2790"/>
      <c r="O367" s="2791"/>
      <c r="P367" s="165"/>
      <c r="Q367" s="1288">
        <v>1</v>
      </c>
      <c r="R367" s="1280"/>
      <c r="S367" s="1289"/>
      <c r="T367" s="1290"/>
      <c r="U367" s="1291"/>
      <c r="V367" s="165"/>
      <c r="W367" s="165"/>
      <c r="X367" s="338"/>
      <c r="Y367" s="339"/>
      <c r="Z367" s="102"/>
      <c r="AA367" s="44"/>
      <c r="AB367" s="45"/>
    </row>
    <row r="368" spans="1:28" ht="25.15" customHeight="1">
      <c r="A368" s="2787"/>
      <c r="B368" s="2788"/>
      <c r="C368" s="2790"/>
      <c r="D368" s="2790"/>
      <c r="E368" s="2790"/>
      <c r="F368" s="2790"/>
      <c r="G368" s="2790"/>
      <c r="H368" s="2790"/>
      <c r="I368" s="2790"/>
      <c r="J368" s="2790"/>
      <c r="K368" s="2790"/>
      <c r="L368" s="2790"/>
      <c r="M368" s="2790"/>
      <c r="N368" s="2790"/>
      <c r="O368" s="2791"/>
      <c r="P368" s="165"/>
      <c r="Q368" s="1292"/>
      <c r="R368" s="1293"/>
      <c r="S368" s="1293"/>
      <c r="T368" s="1293"/>
      <c r="U368" s="1293"/>
      <c r="V368" s="165"/>
      <c r="W368" s="165"/>
      <c r="X368" s="165"/>
      <c r="Y368" s="165"/>
    </row>
    <row r="369" spans="1:25" ht="24.75" customHeight="1">
      <c r="A369" s="2787"/>
      <c r="B369" s="2788"/>
      <c r="C369" s="2790"/>
      <c r="D369" s="2790"/>
      <c r="E369" s="2790"/>
      <c r="F369" s="2790"/>
      <c r="G369" s="2790"/>
      <c r="H369" s="2790"/>
      <c r="I369" s="2790"/>
      <c r="J369" s="2790"/>
      <c r="K369" s="2790"/>
      <c r="L369" s="2790"/>
      <c r="M369" s="2790"/>
      <c r="N369" s="2790"/>
      <c r="O369" s="2791"/>
      <c r="P369" s="165"/>
      <c r="Q369" s="1292"/>
      <c r="R369" s="1291"/>
      <c r="S369" s="1291"/>
      <c r="T369" s="1291"/>
      <c r="U369" s="1291"/>
      <c r="V369" s="165"/>
      <c r="W369" s="165"/>
      <c r="X369" s="165"/>
      <c r="Y369" s="165"/>
    </row>
    <row r="370" spans="1:25" ht="10.15" customHeight="1">
      <c r="A370" s="2794"/>
      <c r="B370" s="2795"/>
      <c r="C370" s="2790"/>
      <c r="D370" s="2790"/>
      <c r="E370" s="2790"/>
      <c r="F370" s="2790"/>
      <c r="G370" s="2790"/>
      <c r="H370" s="2790"/>
      <c r="I370" s="2790"/>
      <c r="J370" s="2790"/>
      <c r="K370" s="2790"/>
      <c r="L370" s="2790"/>
      <c r="M370" s="2790"/>
      <c r="N370" s="2790"/>
      <c r="O370" s="2791"/>
      <c r="P370" s="165"/>
      <c r="Q370" s="1294"/>
      <c r="R370" s="1291"/>
      <c r="S370" s="1291"/>
      <c r="T370" s="1291"/>
      <c r="U370" s="1291"/>
      <c r="V370" s="165"/>
      <c r="W370" s="165"/>
      <c r="X370" s="165"/>
      <c r="Y370" s="165"/>
    </row>
    <row r="371" spans="1:25" ht="45" customHeight="1">
      <c r="A371" s="2796">
        <f>IF( 報1!$L$28="","", 報1!$L$28 )</f>
        <v>2022</v>
      </c>
      <c r="B371" s="2797"/>
      <c r="C371" s="2792"/>
      <c r="D371" s="2792"/>
      <c r="E371" s="2792"/>
      <c r="F371" s="2792"/>
      <c r="G371" s="2792"/>
      <c r="H371" s="2792"/>
      <c r="I371" s="2792"/>
      <c r="J371" s="2792"/>
      <c r="K371" s="2792"/>
      <c r="L371" s="2792"/>
      <c r="M371" s="2792"/>
      <c r="N371" s="2792"/>
      <c r="O371" s="2793"/>
      <c r="P371" s="165"/>
      <c r="Q371" s="1295"/>
      <c r="R371" s="1291"/>
      <c r="S371" s="1291"/>
      <c r="T371" s="1291"/>
      <c r="U371" s="1291"/>
      <c r="V371" s="165"/>
      <c r="W371" s="165"/>
      <c r="X371" s="165"/>
      <c r="Y371" s="165"/>
    </row>
    <row r="372" spans="1:25" ht="26.25" customHeight="1">
      <c r="A372" s="2798"/>
      <c r="B372" s="2798"/>
      <c r="C372" s="2798"/>
      <c r="D372" s="2798"/>
      <c r="E372" s="2798"/>
      <c r="F372" s="2798"/>
      <c r="G372" s="2798"/>
      <c r="H372" s="2798"/>
      <c r="I372" s="2798"/>
      <c r="J372" s="2798"/>
      <c r="K372" s="2798"/>
      <c r="L372" s="2798"/>
      <c r="M372" s="2798"/>
      <c r="N372" s="2798"/>
      <c r="O372" s="2798"/>
      <c r="P372" s="165"/>
      <c r="Q372" s="1294"/>
      <c r="R372" s="1291"/>
      <c r="S372" s="1291"/>
      <c r="T372" s="1291"/>
      <c r="U372" s="1291"/>
      <c r="V372" s="165"/>
      <c r="W372" s="165"/>
      <c r="X372" s="165"/>
      <c r="Y372" s="165"/>
    </row>
    <row r="373" spans="1:25" ht="30" customHeight="1">
      <c r="A373" s="165"/>
      <c r="B373" s="165"/>
      <c r="C373" s="165"/>
      <c r="D373" s="165"/>
      <c r="E373" s="165"/>
      <c r="F373" s="165"/>
      <c r="G373" s="165"/>
      <c r="H373" s="165"/>
      <c r="I373" s="165"/>
      <c r="J373" s="165"/>
      <c r="K373" s="165"/>
      <c r="L373" s="165"/>
      <c r="M373" s="165"/>
      <c r="N373" s="165"/>
      <c r="O373" s="340"/>
      <c r="P373" s="165"/>
      <c r="Q373" s="1283"/>
      <c r="R373" s="1295"/>
      <c r="S373" s="1279"/>
      <c r="T373" s="1279"/>
      <c r="V373" s="165"/>
      <c r="W373" s="165"/>
      <c r="X373" s="165"/>
      <c r="Y373" s="165"/>
    </row>
    <row r="374" spans="1:25" ht="18" customHeight="1">
      <c r="A374" s="165"/>
      <c r="B374" s="165"/>
      <c r="C374" s="165"/>
      <c r="D374" s="165"/>
      <c r="E374" s="165"/>
      <c r="F374" s="165"/>
      <c r="G374" s="165"/>
      <c r="H374" s="165"/>
      <c r="I374" s="165"/>
      <c r="J374" s="165"/>
      <c r="K374" s="165"/>
      <c r="L374" s="165"/>
      <c r="M374" s="165"/>
      <c r="N374" s="165"/>
      <c r="O374" s="340"/>
      <c r="P374" s="165"/>
      <c r="Q374" s="1296"/>
      <c r="R374" s="1295"/>
      <c r="S374" s="1279"/>
      <c r="T374" s="1279"/>
      <c r="V374" s="165"/>
      <c r="W374" s="165"/>
      <c r="X374" s="165"/>
      <c r="Y374" s="165"/>
    </row>
    <row r="375" spans="1:25" ht="18" customHeight="1">
      <c r="A375" s="165"/>
      <c r="B375" s="165"/>
      <c r="C375" s="165"/>
      <c r="D375" s="165"/>
      <c r="E375" s="165"/>
      <c r="F375" s="165"/>
      <c r="G375" s="165"/>
      <c r="H375" s="165"/>
      <c r="I375" s="165"/>
      <c r="J375" s="165"/>
      <c r="K375" s="165"/>
      <c r="L375" s="165"/>
      <c r="M375" s="165"/>
      <c r="N375" s="165"/>
      <c r="O375" s="340"/>
      <c r="P375" s="165"/>
      <c r="Q375" s="1296"/>
      <c r="R375" s="1295"/>
      <c r="S375" s="1279"/>
      <c r="T375" s="1279"/>
      <c r="V375" s="165"/>
      <c r="W375" s="165"/>
      <c r="X375" s="165"/>
      <c r="Y375" s="165"/>
    </row>
    <row r="376" spans="1:25">
      <c r="A376" s="1" t="s">
        <v>175</v>
      </c>
      <c r="B376" s="2"/>
      <c r="C376" s="2"/>
      <c r="D376" s="2"/>
      <c r="E376" s="2"/>
      <c r="F376" s="2"/>
      <c r="G376" s="2"/>
      <c r="H376" s="2"/>
      <c r="I376" s="2"/>
      <c r="J376" s="2"/>
      <c r="K376" s="2"/>
      <c r="L376" s="2"/>
      <c r="M376" s="2"/>
      <c r="N376" s="2"/>
      <c r="O376" s="2"/>
      <c r="P376" s="165" t="str">
        <f>"個別票"&amp;Q376</f>
        <v>個別票16</v>
      </c>
      <c r="Q376" s="1277">
        <f>Q351+1</f>
        <v>16</v>
      </c>
      <c r="V376" s="165"/>
      <c r="W376" s="165"/>
      <c r="X376" s="165"/>
      <c r="Y376" s="165"/>
    </row>
    <row r="377" spans="1:25">
      <c r="A377" s="2" t="s">
        <v>150</v>
      </c>
      <c r="B377" s="4"/>
      <c r="C377" s="4"/>
      <c r="D377" s="4"/>
      <c r="E377" s="4"/>
      <c r="F377" s="4"/>
      <c r="G377" s="4"/>
      <c r="H377" s="4"/>
      <c r="I377" s="4"/>
      <c r="J377" s="4"/>
      <c r="K377" s="4"/>
      <c r="L377" s="4"/>
      <c r="M377" s="4"/>
      <c r="N377" s="2"/>
      <c r="O377" s="2"/>
      <c r="P377" s="165"/>
      <c r="V377" s="165"/>
      <c r="W377" s="165"/>
      <c r="X377" s="165"/>
      <c r="Y377" s="165"/>
    </row>
    <row r="378" spans="1:25" ht="17.25">
      <c r="A378" s="2832" t="s">
        <v>405</v>
      </c>
      <c r="B378" s="2832"/>
      <c r="C378" s="2832"/>
      <c r="D378" s="2832"/>
      <c r="E378" s="2832"/>
      <c r="F378" s="2832"/>
      <c r="G378" s="2832"/>
      <c r="H378" s="2832"/>
      <c r="I378" s="2832"/>
      <c r="J378" s="2832"/>
      <c r="K378" s="2832"/>
      <c r="L378" s="2832"/>
      <c r="M378" s="2832"/>
      <c r="N378" s="2832"/>
      <c r="O378" s="2832"/>
      <c r="P378" s="165"/>
      <c r="V378" s="165"/>
      <c r="W378" s="165"/>
      <c r="X378" s="165"/>
      <c r="Y378" s="165"/>
    </row>
    <row r="379" spans="1:25" ht="31.5" customHeight="1">
      <c r="A379" s="39"/>
      <c r="B379" s="39"/>
      <c r="C379" s="39"/>
      <c r="D379" s="39"/>
      <c r="E379" s="39"/>
      <c r="F379" s="39"/>
      <c r="G379" s="39"/>
      <c r="H379" s="39"/>
      <c r="I379" s="39"/>
      <c r="J379" s="39"/>
      <c r="K379" s="39"/>
      <c r="L379" s="39"/>
      <c r="M379" s="39"/>
      <c r="N379" s="39"/>
      <c r="O379" s="39"/>
      <c r="P379" s="165"/>
      <c r="V379" s="165"/>
      <c r="W379" s="165"/>
      <c r="X379" s="165"/>
      <c r="Y379" s="165"/>
    </row>
    <row r="380" spans="1:25" s="52" customFormat="1" ht="15.95" customHeight="1">
      <c r="A380" s="49" t="s">
        <v>151</v>
      </c>
      <c r="B380" s="83"/>
      <c r="C380" s="83"/>
      <c r="D380" s="83"/>
      <c r="E380" s="83"/>
      <c r="F380" s="83"/>
      <c r="G380" s="83"/>
      <c r="H380" s="83"/>
      <c r="I380" s="83"/>
      <c r="J380" s="83"/>
      <c r="K380" s="83"/>
      <c r="L380" s="83"/>
      <c r="M380" s="83"/>
      <c r="P380" s="335"/>
      <c r="Q380" s="1285"/>
      <c r="R380" s="1285"/>
      <c r="S380" s="1285"/>
      <c r="T380" s="1285"/>
      <c r="U380" s="1277"/>
      <c r="V380" s="335"/>
      <c r="W380" s="335"/>
      <c r="X380" s="335"/>
      <c r="Y380" s="335"/>
    </row>
    <row r="381" spans="1:25" ht="39.950000000000003" customHeight="1">
      <c r="A381" s="2833" t="s">
        <v>152</v>
      </c>
      <c r="B381" s="2834"/>
      <c r="C381" s="2835"/>
      <c r="D381" s="2836" t="str">
        <f>参照元個別!I20</f>
        <v>事業所名を入力16</v>
      </c>
      <c r="E381" s="2837"/>
      <c r="F381" s="2837"/>
      <c r="G381" s="2837"/>
      <c r="H381" s="2837"/>
      <c r="I381" s="2837"/>
      <c r="J381" s="2837"/>
      <c r="K381" s="2837"/>
      <c r="L381" s="2837"/>
      <c r="M381" s="2837"/>
      <c r="N381" s="2837"/>
      <c r="O381" s="2838"/>
      <c r="P381" s="165"/>
      <c r="V381" s="165"/>
      <c r="W381" s="165"/>
      <c r="X381" s="165"/>
      <c r="Y381" s="165"/>
    </row>
    <row r="382" spans="1:25" ht="39.950000000000003" customHeight="1">
      <c r="A382" s="2418" t="s">
        <v>153</v>
      </c>
      <c r="B382" s="2419"/>
      <c r="C382" s="2839"/>
      <c r="D382" s="2840"/>
      <c r="E382" s="2841"/>
      <c r="F382" s="2841"/>
      <c r="G382" s="2841"/>
      <c r="H382" s="2841"/>
      <c r="I382" s="2841"/>
      <c r="J382" s="2841"/>
      <c r="K382" s="2841"/>
      <c r="L382" s="2841"/>
      <c r="M382" s="2841"/>
      <c r="N382" s="2841"/>
      <c r="O382" s="2842"/>
      <c r="P382" s="165"/>
      <c r="V382" s="165"/>
      <c r="W382" s="165"/>
      <c r="X382" s="165"/>
      <c r="Y382" s="165"/>
    </row>
    <row r="383" spans="1:25" ht="39.950000000000003" customHeight="1">
      <c r="A383" s="2384" t="s">
        <v>154</v>
      </c>
      <c r="B383" s="2827"/>
      <c r="C383" s="2828"/>
      <c r="D383" s="2829"/>
      <c r="E383" s="104" t="s">
        <v>180</v>
      </c>
      <c r="F383" s="2823" t="s">
        <v>406</v>
      </c>
      <c r="G383" s="2824"/>
      <c r="H383" s="2830" t="str">
        <f ca="1">参照元個別!$P$20</f>
        <v/>
      </c>
      <c r="I383" s="2831"/>
      <c r="J383" s="59" t="s">
        <v>176</v>
      </c>
      <c r="K383" s="2823" t="s">
        <v>407</v>
      </c>
      <c r="L383" s="2824"/>
      <c r="M383" s="2820"/>
      <c r="N383" s="2821"/>
      <c r="O383" s="2822"/>
      <c r="P383" s="165"/>
      <c r="U383" s="1285"/>
      <c r="V383" s="165"/>
      <c r="W383" s="165"/>
      <c r="X383" s="165"/>
      <c r="Y383" s="165"/>
    </row>
    <row r="384" spans="1:25" ht="39.950000000000003" customHeight="1">
      <c r="A384" s="2823" t="s">
        <v>408</v>
      </c>
      <c r="B384" s="2824"/>
      <c r="C384" s="2825"/>
      <c r="D384" s="2745"/>
      <c r="E384" s="2746"/>
      <c r="F384" s="2823" t="s">
        <v>158</v>
      </c>
      <c r="G384" s="2824"/>
      <c r="H384" s="2825"/>
      <c r="I384" s="2745"/>
      <c r="J384" s="2746"/>
      <c r="K384" s="2428"/>
      <c r="L384" s="2826"/>
      <c r="M384" s="2826"/>
      <c r="N384" s="2826"/>
      <c r="O384" s="2826"/>
      <c r="P384" s="165"/>
      <c r="V384" s="165"/>
      <c r="W384" s="165"/>
      <c r="X384" s="165"/>
      <c r="Y384" s="165"/>
    </row>
    <row r="385" spans="1:28" ht="18.75" customHeight="1">
      <c r="A385" s="40"/>
      <c r="B385" s="40"/>
      <c r="C385" s="41"/>
      <c r="D385" s="42"/>
      <c r="E385" s="41"/>
      <c r="F385" s="43"/>
      <c r="P385" s="165"/>
      <c r="V385" s="336"/>
      <c r="W385" s="336"/>
      <c r="X385" s="165"/>
      <c r="Y385" s="165"/>
    </row>
    <row r="386" spans="1:28" ht="51.75" customHeight="1">
      <c r="A386" s="2799" t="s">
        <v>526</v>
      </c>
      <c r="B386" s="2800"/>
      <c r="C386" s="2800"/>
      <c r="D386" s="2800"/>
      <c r="E386" s="2800"/>
      <c r="F386" s="2800"/>
      <c r="G386" s="2800"/>
      <c r="H386" s="2800"/>
      <c r="I386" s="2800"/>
      <c r="J386" s="2800"/>
      <c r="K386" s="2800"/>
      <c r="L386" s="2800"/>
      <c r="M386" s="2800"/>
      <c r="N386" s="2800"/>
      <c r="O386" s="2800"/>
      <c r="P386" s="165"/>
      <c r="V386" s="336"/>
      <c r="W386" s="336"/>
      <c r="X386" s="165"/>
      <c r="Y386" s="165"/>
    </row>
    <row r="387" spans="1:28" ht="57.75" customHeight="1">
      <c r="A387" s="40"/>
      <c r="B387" s="40"/>
      <c r="C387" s="41"/>
      <c r="D387" s="42"/>
      <c r="E387" s="41"/>
      <c r="F387" s="43"/>
      <c r="P387" s="165"/>
      <c r="Q387" s="1286"/>
      <c r="R387" s="1286"/>
      <c r="S387" s="1286"/>
      <c r="T387" s="1286"/>
      <c r="V387" s="336"/>
      <c r="W387" s="336"/>
      <c r="X387" s="165"/>
      <c r="Y387" s="165"/>
    </row>
    <row r="388" spans="1:28" s="52" customFormat="1" ht="15.95" customHeight="1">
      <c r="A388" s="51" t="s">
        <v>530</v>
      </c>
      <c r="B388" s="53"/>
      <c r="C388" s="53"/>
      <c r="D388" s="53"/>
      <c r="E388" s="53"/>
      <c r="F388" s="53"/>
      <c r="G388" s="53"/>
      <c r="H388" s="53"/>
      <c r="I388" s="53"/>
      <c r="J388" s="53"/>
      <c r="K388" s="53"/>
      <c r="L388" s="51"/>
      <c r="M388" s="51"/>
      <c r="N388" s="51"/>
      <c r="O388" s="51"/>
      <c r="P388" s="335"/>
      <c r="Q388" s="1287"/>
      <c r="R388" s="1287"/>
      <c r="S388" s="1287"/>
      <c r="T388" s="1287"/>
      <c r="U388" s="1277"/>
      <c r="V388" s="337"/>
      <c r="W388" s="337"/>
      <c r="X388" s="335"/>
      <c r="Y388" s="335"/>
    </row>
    <row r="389" spans="1:28" ht="36" customHeight="1">
      <c r="A389" s="2500"/>
      <c r="B389" s="2501"/>
      <c r="C389" s="2521" t="s">
        <v>525</v>
      </c>
      <c r="D389" s="2521"/>
      <c r="E389" s="2521"/>
      <c r="F389" s="2521"/>
      <c r="G389" s="2521"/>
      <c r="H389" s="2801"/>
      <c r="I389" s="2520" t="s">
        <v>409</v>
      </c>
      <c r="J389" s="2802"/>
      <c r="K389" s="2802"/>
      <c r="L389" s="2802"/>
      <c r="M389" s="2802"/>
      <c r="N389" s="2802"/>
      <c r="O389" s="2801"/>
      <c r="P389" s="165"/>
      <c r="V389" s="165"/>
      <c r="W389" s="165"/>
      <c r="X389" s="165"/>
      <c r="Y389" s="165"/>
    </row>
    <row r="390" spans="1:28" ht="24" customHeight="1">
      <c r="A390" s="2479" t="s">
        <v>236</v>
      </c>
      <c r="B390" s="2803"/>
      <c r="C390" s="2804" t="str">
        <f ca="1">参照元個別!E20</f>
        <v/>
      </c>
      <c r="D390" s="2804"/>
      <c r="E390" s="2804"/>
      <c r="F390" s="2804"/>
      <c r="G390" s="2805"/>
      <c r="H390" s="2808" t="s">
        <v>416</v>
      </c>
      <c r="I390" s="2810" t="str">
        <f>参照元個別!F20</f>
        <v/>
      </c>
      <c r="J390" s="2811"/>
      <c r="K390" s="2811"/>
      <c r="L390" s="2811"/>
      <c r="M390" s="2814" t="s">
        <v>417</v>
      </c>
      <c r="N390" s="2816" t="str">
        <f>参照元個別!G20</f>
        <v/>
      </c>
      <c r="O390" s="2817"/>
      <c r="P390" s="174"/>
      <c r="V390" s="165"/>
      <c r="W390" s="165"/>
      <c r="X390" s="165"/>
      <c r="Y390" s="165"/>
    </row>
    <row r="391" spans="1:28" ht="23.1" customHeight="1">
      <c r="A391" s="2483">
        <f>IF( 報1!$L$28="","", 報1!$L$28 )</f>
        <v>2022</v>
      </c>
      <c r="B391" s="2484"/>
      <c r="C391" s="2806"/>
      <c r="D391" s="2806"/>
      <c r="E391" s="2806"/>
      <c r="F391" s="2806"/>
      <c r="G391" s="2807"/>
      <c r="H391" s="2809"/>
      <c r="I391" s="2812"/>
      <c r="J391" s="2813"/>
      <c r="K391" s="2813"/>
      <c r="L391" s="2813"/>
      <c r="M391" s="2815"/>
      <c r="N391" s="2818"/>
      <c r="O391" s="2819"/>
      <c r="P391" s="174"/>
      <c r="V391" s="165"/>
      <c r="W391" s="165"/>
      <c r="X391" s="165"/>
      <c r="Y391" s="165"/>
    </row>
    <row r="392" spans="1:28" ht="25.15" customHeight="1">
      <c r="A392" s="2787" t="s">
        <v>277</v>
      </c>
      <c r="B392" s="2788"/>
      <c r="C392" s="2789"/>
      <c r="D392" s="2790"/>
      <c r="E392" s="2790"/>
      <c r="F392" s="2790"/>
      <c r="G392" s="2790"/>
      <c r="H392" s="2790"/>
      <c r="I392" s="2790"/>
      <c r="J392" s="2790"/>
      <c r="K392" s="2790"/>
      <c r="L392" s="2790"/>
      <c r="M392" s="2790"/>
      <c r="N392" s="2790"/>
      <c r="O392" s="2791"/>
      <c r="P392" s="165"/>
      <c r="Q392" s="1288">
        <v>1</v>
      </c>
      <c r="R392" s="1280"/>
      <c r="S392" s="1289"/>
      <c r="T392" s="1290"/>
      <c r="U392" s="1291"/>
      <c r="V392" s="165"/>
      <c r="W392" s="165"/>
      <c r="X392" s="338"/>
      <c r="Y392" s="339"/>
      <c r="Z392" s="102"/>
      <c r="AA392" s="44"/>
      <c r="AB392" s="45"/>
    </row>
    <row r="393" spans="1:28" ht="25.15" customHeight="1">
      <c r="A393" s="2787"/>
      <c r="B393" s="2788"/>
      <c r="C393" s="2790"/>
      <c r="D393" s="2790"/>
      <c r="E393" s="2790"/>
      <c r="F393" s="2790"/>
      <c r="G393" s="2790"/>
      <c r="H393" s="2790"/>
      <c r="I393" s="2790"/>
      <c r="J393" s="2790"/>
      <c r="K393" s="2790"/>
      <c r="L393" s="2790"/>
      <c r="M393" s="2790"/>
      <c r="N393" s="2790"/>
      <c r="O393" s="2791"/>
      <c r="P393" s="165"/>
      <c r="Q393" s="1292"/>
      <c r="R393" s="1293"/>
      <c r="S393" s="1293"/>
      <c r="T393" s="1293"/>
      <c r="U393" s="1293"/>
      <c r="V393" s="165"/>
      <c r="W393" s="165"/>
      <c r="X393" s="165"/>
      <c r="Y393" s="165"/>
    </row>
    <row r="394" spans="1:28" ht="24.75" customHeight="1">
      <c r="A394" s="2787"/>
      <c r="B394" s="2788"/>
      <c r="C394" s="2790"/>
      <c r="D394" s="2790"/>
      <c r="E394" s="2790"/>
      <c r="F394" s="2790"/>
      <c r="G394" s="2790"/>
      <c r="H394" s="2790"/>
      <c r="I394" s="2790"/>
      <c r="J394" s="2790"/>
      <c r="K394" s="2790"/>
      <c r="L394" s="2790"/>
      <c r="M394" s="2790"/>
      <c r="N394" s="2790"/>
      <c r="O394" s="2791"/>
      <c r="P394" s="165"/>
      <c r="Q394" s="1292"/>
      <c r="R394" s="1291"/>
      <c r="S394" s="1291"/>
      <c r="T394" s="1291"/>
      <c r="U394" s="1291"/>
      <c r="V394" s="165"/>
      <c r="W394" s="165"/>
      <c r="X394" s="165"/>
      <c r="Y394" s="165"/>
    </row>
    <row r="395" spans="1:28" ht="10.15" customHeight="1">
      <c r="A395" s="2794"/>
      <c r="B395" s="2795"/>
      <c r="C395" s="2790"/>
      <c r="D395" s="2790"/>
      <c r="E395" s="2790"/>
      <c r="F395" s="2790"/>
      <c r="G395" s="2790"/>
      <c r="H395" s="2790"/>
      <c r="I395" s="2790"/>
      <c r="J395" s="2790"/>
      <c r="K395" s="2790"/>
      <c r="L395" s="2790"/>
      <c r="M395" s="2790"/>
      <c r="N395" s="2790"/>
      <c r="O395" s="2791"/>
      <c r="P395" s="165"/>
      <c r="Q395" s="1294"/>
      <c r="R395" s="1291"/>
      <c r="S395" s="1291"/>
      <c r="T395" s="1291"/>
      <c r="U395" s="1291"/>
      <c r="V395" s="165"/>
      <c r="W395" s="165"/>
      <c r="X395" s="165"/>
      <c r="Y395" s="165"/>
    </row>
    <row r="396" spans="1:28" ht="45" customHeight="1">
      <c r="A396" s="2796">
        <f>IF( 報1!$L$28="","", 報1!$L$28 )</f>
        <v>2022</v>
      </c>
      <c r="B396" s="2797"/>
      <c r="C396" s="2792"/>
      <c r="D396" s="2792"/>
      <c r="E396" s="2792"/>
      <c r="F396" s="2792"/>
      <c r="G396" s="2792"/>
      <c r="H396" s="2792"/>
      <c r="I396" s="2792"/>
      <c r="J396" s="2792"/>
      <c r="K396" s="2792"/>
      <c r="L396" s="2792"/>
      <c r="M396" s="2792"/>
      <c r="N396" s="2792"/>
      <c r="O396" s="2793"/>
      <c r="P396" s="165"/>
      <c r="Q396" s="1295"/>
      <c r="R396" s="1291"/>
      <c r="S396" s="1291"/>
      <c r="T396" s="1291"/>
      <c r="U396" s="1291"/>
      <c r="V396" s="165"/>
      <c r="W396" s="165"/>
      <c r="X396" s="165"/>
      <c r="Y396" s="165"/>
    </row>
    <row r="397" spans="1:28" ht="26.25" customHeight="1">
      <c r="A397" s="2798"/>
      <c r="B397" s="2798"/>
      <c r="C397" s="2798"/>
      <c r="D397" s="2798"/>
      <c r="E397" s="2798"/>
      <c r="F397" s="2798"/>
      <c r="G397" s="2798"/>
      <c r="H397" s="2798"/>
      <c r="I397" s="2798"/>
      <c r="J397" s="2798"/>
      <c r="K397" s="2798"/>
      <c r="L397" s="2798"/>
      <c r="M397" s="2798"/>
      <c r="N397" s="2798"/>
      <c r="O397" s="2798"/>
      <c r="P397" s="165"/>
      <c r="Q397" s="1294"/>
      <c r="R397" s="1291"/>
      <c r="S397" s="1291"/>
      <c r="T397" s="1291"/>
      <c r="U397" s="1291"/>
      <c r="V397" s="165"/>
      <c r="W397" s="165"/>
      <c r="X397" s="165"/>
      <c r="Y397" s="165"/>
    </row>
    <row r="398" spans="1:28" ht="30" customHeight="1">
      <c r="A398" s="165"/>
      <c r="B398" s="165"/>
      <c r="C398" s="165"/>
      <c r="D398" s="165"/>
      <c r="E398" s="165"/>
      <c r="F398" s="165"/>
      <c r="G398" s="165"/>
      <c r="H398" s="165"/>
      <c r="I398" s="165"/>
      <c r="J398" s="165"/>
      <c r="K398" s="165"/>
      <c r="L398" s="165"/>
      <c r="M398" s="165"/>
      <c r="N398" s="165"/>
      <c r="O398" s="340"/>
      <c r="P398" s="165"/>
      <c r="Q398" s="1283"/>
      <c r="R398" s="1295"/>
      <c r="S398" s="1279"/>
      <c r="T398" s="1279"/>
      <c r="V398" s="165"/>
      <c r="W398" s="165"/>
      <c r="X398" s="165"/>
      <c r="Y398" s="165"/>
    </row>
    <row r="399" spans="1:28" ht="18" customHeight="1">
      <c r="A399" s="165"/>
      <c r="B399" s="165"/>
      <c r="C399" s="165"/>
      <c r="D399" s="165"/>
      <c r="E399" s="165"/>
      <c r="F399" s="165"/>
      <c r="G399" s="165"/>
      <c r="H399" s="165"/>
      <c r="I399" s="165"/>
      <c r="J399" s="165"/>
      <c r="K399" s="165"/>
      <c r="L399" s="165"/>
      <c r="M399" s="165"/>
      <c r="N399" s="165"/>
      <c r="O399" s="340"/>
      <c r="P399" s="165"/>
      <c r="Q399" s="1296"/>
      <c r="R399" s="1295"/>
      <c r="S399" s="1279"/>
      <c r="T399" s="1279"/>
      <c r="V399" s="165"/>
      <c r="W399" s="165"/>
      <c r="X399" s="165"/>
      <c r="Y399" s="165"/>
    </row>
    <row r="400" spans="1:28" ht="18" customHeight="1">
      <c r="A400" s="165"/>
      <c r="B400" s="165"/>
      <c r="C400" s="165"/>
      <c r="D400" s="165"/>
      <c r="E400" s="165"/>
      <c r="F400" s="165"/>
      <c r="G400" s="165"/>
      <c r="H400" s="165"/>
      <c r="I400" s="165"/>
      <c r="J400" s="165"/>
      <c r="K400" s="165"/>
      <c r="L400" s="165"/>
      <c r="M400" s="165"/>
      <c r="N400" s="165"/>
      <c r="O400" s="340"/>
      <c r="P400" s="165"/>
      <c r="Q400" s="1296"/>
      <c r="R400" s="1295"/>
      <c r="S400" s="1279"/>
      <c r="T400" s="1279"/>
      <c r="V400" s="165"/>
      <c r="W400" s="165"/>
      <c r="X400" s="165"/>
      <c r="Y400" s="165"/>
    </row>
    <row r="401" spans="1:25">
      <c r="A401" s="1" t="s">
        <v>175</v>
      </c>
      <c r="B401" s="2"/>
      <c r="C401" s="2"/>
      <c r="D401" s="2"/>
      <c r="E401" s="2"/>
      <c r="F401" s="2"/>
      <c r="G401" s="2"/>
      <c r="H401" s="2"/>
      <c r="I401" s="2"/>
      <c r="J401" s="2"/>
      <c r="K401" s="2"/>
      <c r="L401" s="2"/>
      <c r="M401" s="2"/>
      <c r="N401" s="2"/>
      <c r="O401" s="2"/>
      <c r="P401" s="165" t="str">
        <f>"個別票"&amp;Q401</f>
        <v>個別票17</v>
      </c>
      <c r="Q401" s="1277">
        <f>Q376+1</f>
        <v>17</v>
      </c>
      <c r="V401" s="165"/>
      <c r="W401" s="165"/>
      <c r="X401" s="165"/>
      <c r="Y401" s="165"/>
    </row>
    <row r="402" spans="1:25">
      <c r="A402" s="2" t="s">
        <v>150</v>
      </c>
      <c r="B402" s="4"/>
      <c r="C402" s="4"/>
      <c r="D402" s="4"/>
      <c r="E402" s="4"/>
      <c r="F402" s="4"/>
      <c r="G402" s="4"/>
      <c r="H402" s="4"/>
      <c r="I402" s="4"/>
      <c r="J402" s="4"/>
      <c r="K402" s="4"/>
      <c r="L402" s="4"/>
      <c r="M402" s="4"/>
      <c r="N402" s="2"/>
      <c r="O402" s="2"/>
      <c r="P402" s="165"/>
      <c r="V402" s="165"/>
      <c r="W402" s="165"/>
      <c r="X402" s="165"/>
      <c r="Y402" s="165"/>
    </row>
    <row r="403" spans="1:25" ht="17.25">
      <c r="A403" s="2832" t="s">
        <v>405</v>
      </c>
      <c r="B403" s="2832"/>
      <c r="C403" s="2832"/>
      <c r="D403" s="2832"/>
      <c r="E403" s="2832"/>
      <c r="F403" s="2832"/>
      <c r="G403" s="2832"/>
      <c r="H403" s="2832"/>
      <c r="I403" s="2832"/>
      <c r="J403" s="2832"/>
      <c r="K403" s="2832"/>
      <c r="L403" s="2832"/>
      <c r="M403" s="2832"/>
      <c r="N403" s="2832"/>
      <c r="O403" s="2832"/>
      <c r="P403" s="165"/>
      <c r="V403" s="165"/>
      <c r="W403" s="165"/>
      <c r="X403" s="165"/>
      <c r="Y403" s="165"/>
    </row>
    <row r="404" spans="1:25" ht="31.5" customHeight="1">
      <c r="A404" s="39"/>
      <c r="B404" s="39"/>
      <c r="C404" s="39"/>
      <c r="D404" s="39"/>
      <c r="E404" s="39"/>
      <c r="F404" s="39"/>
      <c r="G404" s="39"/>
      <c r="H404" s="39"/>
      <c r="I404" s="39"/>
      <c r="J404" s="39"/>
      <c r="K404" s="39"/>
      <c r="L404" s="39"/>
      <c r="M404" s="39"/>
      <c r="N404" s="39"/>
      <c r="O404" s="39"/>
      <c r="P404" s="165"/>
      <c r="V404" s="165"/>
      <c r="W404" s="165"/>
      <c r="X404" s="165"/>
      <c r="Y404" s="165"/>
    </row>
    <row r="405" spans="1:25" s="52" customFormat="1" ht="15.95" customHeight="1">
      <c r="A405" s="49" t="s">
        <v>151</v>
      </c>
      <c r="B405" s="83"/>
      <c r="C405" s="83"/>
      <c r="D405" s="83"/>
      <c r="E405" s="83"/>
      <c r="F405" s="83"/>
      <c r="G405" s="83"/>
      <c r="H405" s="83"/>
      <c r="I405" s="83"/>
      <c r="J405" s="83"/>
      <c r="K405" s="83"/>
      <c r="L405" s="83"/>
      <c r="M405" s="83"/>
      <c r="P405" s="335"/>
      <c r="Q405" s="1285"/>
      <c r="R405" s="1285"/>
      <c r="S405" s="1285"/>
      <c r="T405" s="1285"/>
      <c r="U405" s="1277"/>
      <c r="V405" s="335"/>
      <c r="W405" s="335"/>
      <c r="X405" s="335"/>
      <c r="Y405" s="335"/>
    </row>
    <row r="406" spans="1:25" ht="39.950000000000003" customHeight="1">
      <c r="A406" s="2833" t="s">
        <v>152</v>
      </c>
      <c r="B406" s="2834"/>
      <c r="C406" s="2835"/>
      <c r="D406" s="2836" t="str">
        <f>参照元個別!I21</f>
        <v>事業所名を入力17</v>
      </c>
      <c r="E406" s="2837"/>
      <c r="F406" s="2837"/>
      <c r="G406" s="2837"/>
      <c r="H406" s="2837"/>
      <c r="I406" s="2837"/>
      <c r="J406" s="2837"/>
      <c r="K406" s="2837"/>
      <c r="L406" s="2837"/>
      <c r="M406" s="2837"/>
      <c r="N406" s="2837"/>
      <c r="O406" s="2838"/>
      <c r="P406" s="165"/>
      <c r="V406" s="165"/>
      <c r="W406" s="165"/>
      <c r="X406" s="165"/>
      <c r="Y406" s="165"/>
    </row>
    <row r="407" spans="1:25" ht="39.950000000000003" customHeight="1">
      <c r="A407" s="2418" t="s">
        <v>153</v>
      </c>
      <c r="B407" s="2419"/>
      <c r="C407" s="2839"/>
      <c r="D407" s="2840"/>
      <c r="E407" s="2841"/>
      <c r="F407" s="2841"/>
      <c r="G407" s="2841"/>
      <c r="H407" s="2841"/>
      <c r="I407" s="2841"/>
      <c r="J407" s="2841"/>
      <c r="K407" s="2841"/>
      <c r="L407" s="2841"/>
      <c r="M407" s="2841"/>
      <c r="N407" s="2841"/>
      <c r="O407" s="2842"/>
      <c r="P407" s="165"/>
      <c r="V407" s="165"/>
      <c r="W407" s="165"/>
      <c r="X407" s="165"/>
      <c r="Y407" s="165"/>
    </row>
    <row r="408" spans="1:25" ht="39.950000000000003" customHeight="1">
      <c r="A408" s="2384" t="s">
        <v>154</v>
      </c>
      <c r="B408" s="2827"/>
      <c r="C408" s="2828"/>
      <c r="D408" s="2829"/>
      <c r="E408" s="104" t="s">
        <v>180</v>
      </c>
      <c r="F408" s="2823" t="s">
        <v>406</v>
      </c>
      <c r="G408" s="2824"/>
      <c r="H408" s="2830" t="str">
        <f ca="1">参照元個別!$P$21</f>
        <v/>
      </c>
      <c r="I408" s="2831"/>
      <c r="J408" s="59" t="s">
        <v>176</v>
      </c>
      <c r="K408" s="2823" t="s">
        <v>407</v>
      </c>
      <c r="L408" s="2824"/>
      <c r="M408" s="2820"/>
      <c r="N408" s="2821"/>
      <c r="O408" s="2822"/>
      <c r="P408" s="165"/>
      <c r="U408" s="1285"/>
      <c r="V408" s="165"/>
      <c r="W408" s="165"/>
      <c r="X408" s="165"/>
      <c r="Y408" s="165"/>
    </row>
    <row r="409" spans="1:25" ht="39.950000000000003" customHeight="1">
      <c r="A409" s="2823" t="s">
        <v>408</v>
      </c>
      <c r="B409" s="2824"/>
      <c r="C409" s="2825"/>
      <c r="D409" s="2745"/>
      <c r="E409" s="2746"/>
      <c r="F409" s="2823" t="s">
        <v>158</v>
      </c>
      <c r="G409" s="2824"/>
      <c r="H409" s="2825"/>
      <c r="I409" s="2745"/>
      <c r="J409" s="2746"/>
      <c r="K409" s="2428"/>
      <c r="L409" s="2826"/>
      <c r="M409" s="2826"/>
      <c r="N409" s="2826"/>
      <c r="O409" s="2826"/>
      <c r="P409" s="165"/>
      <c r="V409" s="165"/>
      <c r="W409" s="165"/>
      <c r="X409" s="165"/>
      <c r="Y409" s="165"/>
    </row>
    <row r="410" spans="1:25" ht="18.75" customHeight="1">
      <c r="A410" s="40"/>
      <c r="B410" s="40"/>
      <c r="C410" s="41"/>
      <c r="D410" s="42"/>
      <c r="E410" s="41"/>
      <c r="F410" s="43"/>
      <c r="P410" s="165"/>
      <c r="V410" s="336"/>
      <c r="W410" s="336"/>
      <c r="X410" s="165"/>
      <c r="Y410" s="165"/>
    </row>
    <row r="411" spans="1:25" ht="51.75" customHeight="1">
      <c r="A411" s="2799" t="s">
        <v>526</v>
      </c>
      <c r="B411" s="2800"/>
      <c r="C411" s="2800"/>
      <c r="D411" s="2800"/>
      <c r="E411" s="2800"/>
      <c r="F411" s="2800"/>
      <c r="G411" s="2800"/>
      <c r="H411" s="2800"/>
      <c r="I411" s="2800"/>
      <c r="J411" s="2800"/>
      <c r="K411" s="2800"/>
      <c r="L411" s="2800"/>
      <c r="M411" s="2800"/>
      <c r="N411" s="2800"/>
      <c r="O411" s="2800"/>
      <c r="P411" s="165"/>
      <c r="V411" s="336"/>
      <c r="W411" s="336"/>
      <c r="X411" s="165"/>
      <c r="Y411" s="165"/>
    </row>
    <row r="412" spans="1:25" ht="57.75" customHeight="1">
      <c r="A412" s="40"/>
      <c r="B412" s="40"/>
      <c r="C412" s="41"/>
      <c r="D412" s="42"/>
      <c r="E412" s="41"/>
      <c r="F412" s="43"/>
      <c r="P412" s="165"/>
      <c r="Q412" s="1286"/>
      <c r="R412" s="1286"/>
      <c r="S412" s="1286"/>
      <c r="T412" s="1286"/>
      <c r="V412" s="336"/>
      <c r="W412" s="336"/>
      <c r="X412" s="165"/>
      <c r="Y412" s="165"/>
    </row>
    <row r="413" spans="1:25" s="52" customFormat="1" ht="15.95" customHeight="1">
      <c r="A413" s="51" t="s">
        <v>530</v>
      </c>
      <c r="B413" s="53"/>
      <c r="C413" s="53"/>
      <c r="D413" s="53"/>
      <c r="E413" s="53"/>
      <c r="F413" s="53"/>
      <c r="G413" s="53"/>
      <c r="H413" s="53"/>
      <c r="I413" s="53"/>
      <c r="J413" s="53"/>
      <c r="K413" s="53"/>
      <c r="L413" s="51"/>
      <c r="M413" s="51"/>
      <c r="N413" s="51"/>
      <c r="O413" s="51"/>
      <c r="P413" s="335"/>
      <c r="Q413" s="1287"/>
      <c r="R413" s="1287"/>
      <c r="S413" s="1287"/>
      <c r="T413" s="1287"/>
      <c r="U413" s="1277"/>
      <c r="V413" s="337"/>
      <c r="W413" s="337"/>
      <c r="X413" s="335"/>
      <c r="Y413" s="335"/>
    </row>
    <row r="414" spans="1:25" ht="36" customHeight="1">
      <c r="A414" s="2500"/>
      <c r="B414" s="2501"/>
      <c r="C414" s="2521" t="s">
        <v>525</v>
      </c>
      <c r="D414" s="2521"/>
      <c r="E414" s="2521"/>
      <c r="F414" s="2521"/>
      <c r="G414" s="2521"/>
      <c r="H414" s="2801"/>
      <c r="I414" s="2520" t="s">
        <v>409</v>
      </c>
      <c r="J414" s="2802"/>
      <c r="K414" s="2802"/>
      <c r="L414" s="2802"/>
      <c r="M414" s="2802"/>
      <c r="N414" s="2802"/>
      <c r="O414" s="2801"/>
      <c r="P414" s="165"/>
      <c r="V414" s="165"/>
      <c r="W414" s="165"/>
      <c r="X414" s="165"/>
      <c r="Y414" s="165"/>
    </row>
    <row r="415" spans="1:25" ht="24" customHeight="1">
      <c r="A415" s="2479" t="s">
        <v>236</v>
      </c>
      <c r="B415" s="2803"/>
      <c r="C415" s="2804" t="str">
        <f ca="1">参照元個別!E21</f>
        <v/>
      </c>
      <c r="D415" s="2804"/>
      <c r="E415" s="2804"/>
      <c r="F415" s="2804"/>
      <c r="G415" s="2805"/>
      <c r="H415" s="2808" t="s">
        <v>416</v>
      </c>
      <c r="I415" s="2810" t="str">
        <f>参照元個別!F21</f>
        <v/>
      </c>
      <c r="J415" s="2811"/>
      <c r="K415" s="2811"/>
      <c r="L415" s="2811"/>
      <c r="M415" s="2814" t="s">
        <v>417</v>
      </c>
      <c r="N415" s="2816" t="str">
        <f>参照元個別!G21</f>
        <v/>
      </c>
      <c r="O415" s="2817"/>
      <c r="P415" s="174"/>
      <c r="V415" s="165"/>
      <c r="W415" s="165"/>
      <c r="X415" s="165"/>
      <c r="Y415" s="165"/>
    </row>
    <row r="416" spans="1:25" ht="23.1" customHeight="1">
      <c r="A416" s="2483">
        <f>IF( 報1!$L$28="","", 報1!$L$28 )</f>
        <v>2022</v>
      </c>
      <c r="B416" s="2484"/>
      <c r="C416" s="2806"/>
      <c r="D416" s="2806"/>
      <c r="E416" s="2806"/>
      <c r="F416" s="2806"/>
      <c r="G416" s="2807"/>
      <c r="H416" s="2809"/>
      <c r="I416" s="2812"/>
      <c r="J416" s="2813"/>
      <c r="K416" s="2813"/>
      <c r="L416" s="2813"/>
      <c r="M416" s="2815"/>
      <c r="N416" s="2818"/>
      <c r="O416" s="2819"/>
      <c r="P416" s="174"/>
      <c r="V416" s="165"/>
      <c r="W416" s="165"/>
      <c r="X416" s="165"/>
      <c r="Y416" s="165"/>
    </row>
    <row r="417" spans="1:28" ht="25.15" customHeight="1">
      <c r="A417" s="2787" t="s">
        <v>277</v>
      </c>
      <c r="B417" s="2788"/>
      <c r="C417" s="2789"/>
      <c r="D417" s="2790"/>
      <c r="E417" s="2790"/>
      <c r="F417" s="2790"/>
      <c r="G417" s="2790"/>
      <c r="H417" s="2790"/>
      <c r="I417" s="2790"/>
      <c r="J417" s="2790"/>
      <c r="K417" s="2790"/>
      <c r="L417" s="2790"/>
      <c r="M417" s="2790"/>
      <c r="N417" s="2790"/>
      <c r="O417" s="2791"/>
      <c r="P417" s="165"/>
      <c r="Q417" s="1288">
        <v>1</v>
      </c>
      <c r="R417" s="1280"/>
      <c r="S417" s="1289"/>
      <c r="T417" s="1290"/>
      <c r="U417" s="1291"/>
      <c r="V417" s="165"/>
      <c r="W417" s="165"/>
      <c r="X417" s="338"/>
      <c r="Y417" s="339"/>
      <c r="Z417" s="102"/>
      <c r="AA417" s="44"/>
      <c r="AB417" s="45"/>
    </row>
    <row r="418" spans="1:28" ht="25.15" customHeight="1">
      <c r="A418" s="2787"/>
      <c r="B418" s="2788"/>
      <c r="C418" s="2790"/>
      <c r="D418" s="2790"/>
      <c r="E418" s="2790"/>
      <c r="F418" s="2790"/>
      <c r="G418" s="2790"/>
      <c r="H418" s="2790"/>
      <c r="I418" s="2790"/>
      <c r="J418" s="2790"/>
      <c r="K418" s="2790"/>
      <c r="L418" s="2790"/>
      <c r="M418" s="2790"/>
      <c r="N418" s="2790"/>
      <c r="O418" s="2791"/>
      <c r="P418" s="165"/>
      <c r="Q418" s="1292"/>
      <c r="R418" s="1293"/>
      <c r="S418" s="1293"/>
      <c r="T418" s="1293"/>
      <c r="U418" s="1293"/>
      <c r="V418" s="165"/>
      <c r="W418" s="165"/>
      <c r="X418" s="165"/>
      <c r="Y418" s="165"/>
    </row>
    <row r="419" spans="1:28" ht="24.75" customHeight="1">
      <c r="A419" s="2787"/>
      <c r="B419" s="2788"/>
      <c r="C419" s="2790"/>
      <c r="D419" s="2790"/>
      <c r="E419" s="2790"/>
      <c r="F419" s="2790"/>
      <c r="G419" s="2790"/>
      <c r="H419" s="2790"/>
      <c r="I419" s="2790"/>
      <c r="J419" s="2790"/>
      <c r="K419" s="2790"/>
      <c r="L419" s="2790"/>
      <c r="M419" s="2790"/>
      <c r="N419" s="2790"/>
      <c r="O419" s="2791"/>
      <c r="P419" s="165"/>
      <c r="Q419" s="1292"/>
      <c r="R419" s="1291"/>
      <c r="S419" s="1291"/>
      <c r="T419" s="1291"/>
      <c r="U419" s="1291"/>
      <c r="V419" s="165"/>
      <c r="W419" s="165"/>
      <c r="X419" s="165"/>
      <c r="Y419" s="165"/>
    </row>
    <row r="420" spans="1:28" ht="10.15" customHeight="1">
      <c r="A420" s="2794"/>
      <c r="B420" s="2795"/>
      <c r="C420" s="2790"/>
      <c r="D420" s="2790"/>
      <c r="E420" s="2790"/>
      <c r="F420" s="2790"/>
      <c r="G420" s="2790"/>
      <c r="H420" s="2790"/>
      <c r="I420" s="2790"/>
      <c r="J420" s="2790"/>
      <c r="K420" s="2790"/>
      <c r="L420" s="2790"/>
      <c r="M420" s="2790"/>
      <c r="N420" s="2790"/>
      <c r="O420" s="2791"/>
      <c r="P420" s="165"/>
      <c r="Q420" s="1294"/>
      <c r="R420" s="1291"/>
      <c r="S420" s="1291"/>
      <c r="T420" s="1291"/>
      <c r="U420" s="1291"/>
      <c r="V420" s="165"/>
      <c r="W420" s="165"/>
      <c r="X420" s="165"/>
      <c r="Y420" s="165"/>
    </row>
    <row r="421" spans="1:28" ht="45" customHeight="1">
      <c r="A421" s="2796">
        <f>IF( 報1!$L$28="","", 報1!$L$28 )</f>
        <v>2022</v>
      </c>
      <c r="B421" s="2797"/>
      <c r="C421" s="2792"/>
      <c r="D421" s="2792"/>
      <c r="E421" s="2792"/>
      <c r="F421" s="2792"/>
      <c r="G421" s="2792"/>
      <c r="H421" s="2792"/>
      <c r="I421" s="2792"/>
      <c r="J421" s="2792"/>
      <c r="K421" s="2792"/>
      <c r="L421" s="2792"/>
      <c r="M421" s="2792"/>
      <c r="N421" s="2792"/>
      <c r="O421" s="2793"/>
      <c r="P421" s="165"/>
      <c r="Q421" s="1295"/>
      <c r="R421" s="1291"/>
      <c r="S421" s="1291"/>
      <c r="T421" s="1291"/>
      <c r="U421" s="1291"/>
      <c r="V421" s="165"/>
      <c r="W421" s="165"/>
      <c r="X421" s="165"/>
      <c r="Y421" s="165"/>
    </row>
    <row r="422" spans="1:28" ht="26.25" customHeight="1">
      <c r="A422" s="2798"/>
      <c r="B422" s="2798"/>
      <c r="C422" s="2798"/>
      <c r="D422" s="2798"/>
      <c r="E422" s="2798"/>
      <c r="F422" s="2798"/>
      <c r="G422" s="2798"/>
      <c r="H422" s="2798"/>
      <c r="I422" s="2798"/>
      <c r="J422" s="2798"/>
      <c r="K422" s="2798"/>
      <c r="L422" s="2798"/>
      <c r="M422" s="2798"/>
      <c r="N422" s="2798"/>
      <c r="O422" s="2798"/>
      <c r="P422" s="165"/>
      <c r="Q422" s="1294"/>
      <c r="R422" s="1291"/>
      <c r="S422" s="1291"/>
      <c r="T422" s="1291"/>
      <c r="U422" s="1291"/>
      <c r="V422" s="165"/>
      <c r="W422" s="165"/>
      <c r="X422" s="165"/>
      <c r="Y422" s="165"/>
    </row>
    <row r="423" spans="1:28" ht="30" customHeight="1">
      <c r="A423" s="165"/>
      <c r="B423" s="165"/>
      <c r="C423" s="165"/>
      <c r="D423" s="165"/>
      <c r="E423" s="165"/>
      <c r="F423" s="165"/>
      <c r="G423" s="165"/>
      <c r="H423" s="165"/>
      <c r="I423" s="165"/>
      <c r="J423" s="165"/>
      <c r="K423" s="165"/>
      <c r="L423" s="165"/>
      <c r="M423" s="165"/>
      <c r="N423" s="165"/>
      <c r="O423" s="340"/>
      <c r="P423" s="165"/>
      <c r="Q423" s="1283"/>
      <c r="R423" s="1295"/>
      <c r="S423" s="1279"/>
      <c r="T423" s="1279"/>
      <c r="V423" s="165"/>
      <c r="W423" s="165"/>
      <c r="X423" s="165"/>
      <c r="Y423" s="165"/>
    </row>
    <row r="424" spans="1:28" ht="18" customHeight="1">
      <c r="A424" s="165"/>
      <c r="B424" s="165"/>
      <c r="C424" s="165"/>
      <c r="D424" s="165"/>
      <c r="E424" s="165"/>
      <c r="F424" s="165"/>
      <c r="G424" s="165"/>
      <c r="H424" s="165"/>
      <c r="I424" s="165"/>
      <c r="J424" s="165"/>
      <c r="K424" s="165"/>
      <c r="L424" s="165"/>
      <c r="M424" s="165"/>
      <c r="N424" s="165"/>
      <c r="O424" s="340"/>
      <c r="P424" s="165"/>
      <c r="Q424" s="1296"/>
      <c r="R424" s="1295"/>
      <c r="S424" s="1279"/>
      <c r="T424" s="1279"/>
      <c r="V424" s="165"/>
      <c r="W424" s="165"/>
      <c r="X424" s="165"/>
      <c r="Y424" s="165"/>
    </row>
    <row r="425" spans="1:28" ht="18" customHeight="1">
      <c r="A425" s="165"/>
      <c r="B425" s="165"/>
      <c r="C425" s="165"/>
      <c r="D425" s="165"/>
      <c r="E425" s="165"/>
      <c r="F425" s="165"/>
      <c r="G425" s="165"/>
      <c r="H425" s="165"/>
      <c r="I425" s="165"/>
      <c r="J425" s="165"/>
      <c r="K425" s="165"/>
      <c r="L425" s="165"/>
      <c r="M425" s="165"/>
      <c r="N425" s="165"/>
      <c r="O425" s="340"/>
      <c r="P425" s="165"/>
      <c r="Q425" s="1296"/>
      <c r="R425" s="1295"/>
      <c r="S425" s="1279"/>
      <c r="T425" s="1279"/>
      <c r="V425" s="165"/>
      <c r="W425" s="165"/>
      <c r="X425" s="165"/>
      <c r="Y425" s="165"/>
    </row>
    <row r="426" spans="1:28">
      <c r="A426" s="1" t="s">
        <v>175</v>
      </c>
      <c r="B426" s="2"/>
      <c r="C426" s="2"/>
      <c r="D426" s="2"/>
      <c r="E426" s="2"/>
      <c r="F426" s="2"/>
      <c r="G426" s="2"/>
      <c r="H426" s="2"/>
      <c r="I426" s="2"/>
      <c r="J426" s="2"/>
      <c r="K426" s="2"/>
      <c r="L426" s="2"/>
      <c r="M426" s="2"/>
      <c r="N426" s="2"/>
      <c r="O426" s="2"/>
      <c r="P426" s="165" t="str">
        <f>"個別票"&amp;Q426</f>
        <v>個別票18</v>
      </c>
      <c r="Q426" s="1277">
        <f>Q401+1</f>
        <v>18</v>
      </c>
      <c r="V426" s="165"/>
      <c r="W426" s="165"/>
      <c r="X426" s="165"/>
      <c r="Y426" s="165"/>
    </row>
    <row r="427" spans="1:28">
      <c r="A427" s="2" t="s">
        <v>150</v>
      </c>
      <c r="B427" s="4"/>
      <c r="C427" s="4"/>
      <c r="D427" s="4"/>
      <c r="E427" s="4"/>
      <c r="F427" s="4"/>
      <c r="G427" s="4"/>
      <c r="H427" s="4"/>
      <c r="I427" s="4"/>
      <c r="J427" s="4"/>
      <c r="K427" s="4"/>
      <c r="L427" s="4"/>
      <c r="M427" s="4"/>
      <c r="N427" s="2"/>
      <c r="O427" s="2"/>
      <c r="P427" s="165"/>
      <c r="V427" s="165"/>
      <c r="W427" s="165"/>
      <c r="X427" s="165"/>
      <c r="Y427" s="165"/>
    </row>
    <row r="428" spans="1:28" ht="17.25">
      <c r="A428" s="2832" t="s">
        <v>405</v>
      </c>
      <c r="B428" s="2832"/>
      <c r="C428" s="2832"/>
      <c r="D428" s="2832"/>
      <c r="E428" s="2832"/>
      <c r="F428" s="2832"/>
      <c r="G428" s="2832"/>
      <c r="H428" s="2832"/>
      <c r="I428" s="2832"/>
      <c r="J428" s="2832"/>
      <c r="K428" s="2832"/>
      <c r="L428" s="2832"/>
      <c r="M428" s="2832"/>
      <c r="N428" s="2832"/>
      <c r="O428" s="2832"/>
      <c r="P428" s="165"/>
      <c r="V428" s="165"/>
      <c r="W428" s="165"/>
      <c r="X428" s="165"/>
      <c r="Y428" s="165"/>
    </row>
    <row r="429" spans="1:28" ht="31.5" customHeight="1">
      <c r="A429" s="39"/>
      <c r="B429" s="39"/>
      <c r="C429" s="39"/>
      <c r="D429" s="39"/>
      <c r="E429" s="39"/>
      <c r="F429" s="39"/>
      <c r="G429" s="39"/>
      <c r="H429" s="39"/>
      <c r="I429" s="39"/>
      <c r="J429" s="39"/>
      <c r="K429" s="39"/>
      <c r="L429" s="39"/>
      <c r="M429" s="39"/>
      <c r="N429" s="39"/>
      <c r="O429" s="39"/>
      <c r="P429" s="165"/>
      <c r="V429" s="165"/>
      <c r="W429" s="165"/>
      <c r="X429" s="165"/>
      <c r="Y429" s="165"/>
    </row>
    <row r="430" spans="1:28" s="52" customFormat="1" ht="15.95" customHeight="1">
      <c r="A430" s="49" t="s">
        <v>151</v>
      </c>
      <c r="B430" s="83"/>
      <c r="C430" s="83"/>
      <c r="D430" s="83"/>
      <c r="E430" s="83"/>
      <c r="F430" s="83"/>
      <c r="G430" s="83"/>
      <c r="H430" s="83"/>
      <c r="I430" s="83"/>
      <c r="J430" s="83"/>
      <c r="K430" s="83"/>
      <c r="L430" s="83"/>
      <c r="M430" s="83"/>
      <c r="P430" s="335"/>
      <c r="Q430" s="1285"/>
      <c r="R430" s="1285"/>
      <c r="S430" s="1285"/>
      <c r="T430" s="1285"/>
      <c r="U430" s="1277"/>
      <c r="V430" s="335"/>
      <c r="W430" s="335"/>
      <c r="X430" s="335"/>
      <c r="Y430" s="335"/>
    </row>
    <row r="431" spans="1:28" ht="39.950000000000003" customHeight="1">
      <c r="A431" s="2833" t="s">
        <v>152</v>
      </c>
      <c r="B431" s="2834"/>
      <c r="C431" s="2835"/>
      <c r="D431" s="2836" t="str">
        <f>参照元個別!I22</f>
        <v>事業所名を入力18</v>
      </c>
      <c r="E431" s="2837"/>
      <c r="F431" s="2837"/>
      <c r="G431" s="2837"/>
      <c r="H431" s="2837"/>
      <c r="I431" s="2837"/>
      <c r="J431" s="2837"/>
      <c r="K431" s="2837"/>
      <c r="L431" s="2837"/>
      <c r="M431" s="2837"/>
      <c r="N431" s="2837"/>
      <c r="O431" s="2838"/>
      <c r="P431" s="165"/>
      <c r="V431" s="165"/>
      <c r="W431" s="165"/>
      <c r="X431" s="165"/>
      <c r="Y431" s="165"/>
    </row>
    <row r="432" spans="1:28" ht="39.950000000000003" customHeight="1">
      <c r="A432" s="2418" t="s">
        <v>153</v>
      </c>
      <c r="B432" s="2419"/>
      <c r="C432" s="2839"/>
      <c r="D432" s="2840"/>
      <c r="E432" s="2841"/>
      <c r="F432" s="2841"/>
      <c r="G432" s="2841"/>
      <c r="H432" s="2841"/>
      <c r="I432" s="2841"/>
      <c r="J432" s="2841"/>
      <c r="K432" s="2841"/>
      <c r="L432" s="2841"/>
      <c r="M432" s="2841"/>
      <c r="N432" s="2841"/>
      <c r="O432" s="2842"/>
      <c r="P432" s="165"/>
      <c r="V432" s="165"/>
      <c r="W432" s="165"/>
      <c r="X432" s="165"/>
      <c r="Y432" s="165"/>
    </row>
    <row r="433" spans="1:28" ht="39.950000000000003" customHeight="1">
      <c r="A433" s="2384" t="s">
        <v>154</v>
      </c>
      <c r="B433" s="2827"/>
      <c r="C433" s="2828"/>
      <c r="D433" s="2829"/>
      <c r="E433" s="104" t="s">
        <v>180</v>
      </c>
      <c r="F433" s="2823" t="s">
        <v>406</v>
      </c>
      <c r="G433" s="2824"/>
      <c r="H433" s="2830" t="str">
        <f ca="1">参照元個別!$P$22</f>
        <v/>
      </c>
      <c r="I433" s="2831"/>
      <c r="J433" s="59" t="s">
        <v>176</v>
      </c>
      <c r="K433" s="2823" t="s">
        <v>407</v>
      </c>
      <c r="L433" s="2824"/>
      <c r="M433" s="2820"/>
      <c r="N433" s="2821"/>
      <c r="O433" s="2822"/>
      <c r="P433" s="165"/>
      <c r="U433" s="1285"/>
      <c r="V433" s="165"/>
      <c r="W433" s="165"/>
      <c r="X433" s="165"/>
      <c r="Y433" s="165"/>
    </row>
    <row r="434" spans="1:28" ht="39.950000000000003" customHeight="1">
      <c r="A434" s="2823" t="s">
        <v>408</v>
      </c>
      <c r="B434" s="2824"/>
      <c r="C434" s="2825"/>
      <c r="D434" s="2745"/>
      <c r="E434" s="2746"/>
      <c r="F434" s="2823" t="s">
        <v>158</v>
      </c>
      <c r="G434" s="2824"/>
      <c r="H434" s="2825"/>
      <c r="I434" s="2745"/>
      <c r="J434" s="2746"/>
      <c r="K434" s="2428"/>
      <c r="L434" s="2826"/>
      <c r="M434" s="2826"/>
      <c r="N434" s="2826"/>
      <c r="O434" s="2826"/>
      <c r="P434" s="165"/>
      <c r="V434" s="165"/>
      <c r="W434" s="165"/>
      <c r="X434" s="165"/>
      <c r="Y434" s="165"/>
    </row>
    <row r="435" spans="1:28" ht="18.75" customHeight="1">
      <c r="A435" s="40"/>
      <c r="B435" s="40"/>
      <c r="C435" s="41"/>
      <c r="D435" s="42"/>
      <c r="E435" s="41"/>
      <c r="F435" s="43"/>
      <c r="P435" s="165"/>
      <c r="V435" s="336"/>
      <c r="W435" s="336"/>
      <c r="X435" s="165"/>
      <c r="Y435" s="165"/>
    </row>
    <row r="436" spans="1:28" ht="51.75" customHeight="1">
      <c r="A436" s="2799" t="s">
        <v>526</v>
      </c>
      <c r="B436" s="2800"/>
      <c r="C436" s="2800"/>
      <c r="D436" s="2800"/>
      <c r="E436" s="2800"/>
      <c r="F436" s="2800"/>
      <c r="G436" s="2800"/>
      <c r="H436" s="2800"/>
      <c r="I436" s="2800"/>
      <c r="J436" s="2800"/>
      <c r="K436" s="2800"/>
      <c r="L436" s="2800"/>
      <c r="M436" s="2800"/>
      <c r="N436" s="2800"/>
      <c r="O436" s="2800"/>
      <c r="P436" s="165"/>
      <c r="V436" s="336"/>
      <c r="W436" s="336"/>
      <c r="X436" s="165"/>
      <c r="Y436" s="165"/>
    </row>
    <row r="437" spans="1:28" ht="57.75" customHeight="1">
      <c r="A437" s="40"/>
      <c r="B437" s="40"/>
      <c r="C437" s="41"/>
      <c r="D437" s="42"/>
      <c r="E437" s="41"/>
      <c r="F437" s="43"/>
      <c r="P437" s="165"/>
      <c r="Q437" s="1286"/>
      <c r="R437" s="1286"/>
      <c r="S437" s="1286"/>
      <c r="T437" s="1286"/>
      <c r="V437" s="336"/>
      <c r="W437" s="336"/>
      <c r="X437" s="165"/>
      <c r="Y437" s="165"/>
    </row>
    <row r="438" spans="1:28" s="52" customFormat="1" ht="15.95" customHeight="1">
      <c r="A438" s="51" t="s">
        <v>530</v>
      </c>
      <c r="B438" s="53"/>
      <c r="C438" s="53"/>
      <c r="D438" s="53"/>
      <c r="E438" s="53"/>
      <c r="F438" s="53"/>
      <c r="G438" s="53"/>
      <c r="H438" s="53"/>
      <c r="I438" s="53"/>
      <c r="J438" s="53"/>
      <c r="K438" s="53"/>
      <c r="L438" s="51"/>
      <c r="M438" s="51"/>
      <c r="N438" s="51"/>
      <c r="O438" s="51"/>
      <c r="P438" s="335"/>
      <c r="Q438" s="1287"/>
      <c r="R438" s="1287"/>
      <c r="S438" s="1287"/>
      <c r="T438" s="1287"/>
      <c r="U438" s="1277"/>
      <c r="V438" s="337"/>
      <c r="W438" s="337"/>
      <c r="X438" s="335"/>
      <c r="Y438" s="335"/>
    </row>
    <row r="439" spans="1:28" ht="36" customHeight="1">
      <c r="A439" s="2500"/>
      <c r="B439" s="2501"/>
      <c r="C439" s="2521" t="s">
        <v>525</v>
      </c>
      <c r="D439" s="2521"/>
      <c r="E439" s="2521"/>
      <c r="F439" s="2521"/>
      <c r="G439" s="2521"/>
      <c r="H439" s="2801"/>
      <c r="I439" s="2520" t="s">
        <v>409</v>
      </c>
      <c r="J439" s="2802"/>
      <c r="K439" s="2802"/>
      <c r="L439" s="2802"/>
      <c r="M439" s="2802"/>
      <c r="N439" s="2802"/>
      <c r="O439" s="2801"/>
      <c r="P439" s="165"/>
      <c r="V439" s="165"/>
      <c r="W439" s="165"/>
      <c r="X439" s="165"/>
      <c r="Y439" s="165"/>
    </row>
    <row r="440" spans="1:28" ht="24" customHeight="1">
      <c r="A440" s="2479" t="s">
        <v>236</v>
      </c>
      <c r="B440" s="2803"/>
      <c r="C440" s="2804" t="str">
        <f ca="1">参照元個別!E22</f>
        <v/>
      </c>
      <c r="D440" s="2804"/>
      <c r="E440" s="2804"/>
      <c r="F440" s="2804"/>
      <c r="G440" s="2805"/>
      <c r="H440" s="2808" t="s">
        <v>416</v>
      </c>
      <c r="I440" s="2810" t="str">
        <f>参照元個別!F22</f>
        <v/>
      </c>
      <c r="J440" s="2811"/>
      <c r="K440" s="2811"/>
      <c r="L440" s="2811"/>
      <c r="M440" s="2814" t="s">
        <v>417</v>
      </c>
      <c r="N440" s="2816" t="str">
        <f>参照元個別!G22</f>
        <v/>
      </c>
      <c r="O440" s="2817"/>
      <c r="P440" s="174"/>
      <c r="V440" s="165"/>
      <c r="W440" s="165"/>
      <c r="X440" s="165"/>
      <c r="Y440" s="165"/>
    </row>
    <row r="441" spans="1:28" ht="23.1" customHeight="1">
      <c r="A441" s="2483">
        <f>IF( 報1!$L$28="","", 報1!$L$28 )</f>
        <v>2022</v>
      </c>
      <c r="B441" s="2484"/>
      <c r="C441" s="2806"/>
      <c r="D441" s="2806"/>
      <c r="E441" s="2806"/>
      <c r="F441" s="2806"/>
      <c r="G441" s="2807"/>
      <c r="H441" s="2809"/>
      <c r="I441" s="2812"/>
      <c r="J441" s="2813"/>
      <c r="K441" s="2813"/>
      <c r="L441" s="2813"/>
      <c r="M441" s="2815"/>
      <c r="N441" s="2818"/>
      <c r="O441" s="2819"/>
      <c r="P441" s="174"/>
      <c r="V441" s="165"/>
      <c r="W441" s="165"/>
      <c r="X441" s="165"/>
      <c r="Y441" s="165"/>
    </row>
    <row r="442" spans="1:28" ht="25.15" customHeight="1">
      <c r="A442" s="2787" t="s">
        <v>277</v>
      </c>
      <c r="B442" s="2788"/>
      <c r="C442" s="2789"/>
      <c r="D442" s="2790"/>
      <c r="E442" s="2790"/>
      <c r="F442" s="2790"/>
      <c r="G442" s="2790"/>
      <c r="H442" s="2790"/>
      <c r="I442" s="2790"/>
      <c r="J442" s="2790"/>
      <c r="K442" s="2790"/>
      <c r="L442" s="2790"/>
      <c r="M442" s="2790"/>
      <c r="N442" s="2790"/>
      <c r="O442" s="2791"/>
      <c r="P442" s="165"/>
      <c r="Q442" s="1288">
        <v>1</v>
      </c>
      <c r="R442" s="1280"/>
      <c r="S442" s="1289"/>
      <c r="T442" s="1290"/>
      <c r="U442" s="1291"/>
      <c r="V442" s="165"/>
      <c r="W442" s="165"/>
      <c r="X442" s="338"/>
      <c r="Y442" s="339"/>
      <c r="Z442" s="102"/>
      <c r="AA442" s="44"/>
      <c r="AB442" s="45"/>
    </row>
    <row r="443" spans="1:28" ht="25.15" customHeight="1">
      <c r="A443" s="2787"/>
      <c r="B443" s="2788"/>
      <c r="C443" s="2790"/>
      <c r="D443" s="2790"/>
      <c r="E443" s="2790"/>
      <c r="F443" s="2790"/>
      <c r="G443" s="2790"/>
      <c r="H443" s="2790"/>
      <c r="I443" s="2790"/>
      <c r="J443" s="2790"/>
      <c r="K443" s="2790"/>
      <c r="L443" s="2790"/>
      <c r="M443" s="2790"/>
      <c r="N443" s="2790"/>
      <c r="O443" s="2791"/>
      <c r="P443" s="165"/>
      <c r="Q443" s="1292"/>
      <c r="R443" s="1293"/>
      <c r="S443" s="1293"/>
      <c r="T443" s="1293"/>
      <c r="U443" s="1293"/>
      <c r="V443" s="165"/>
      <c r="W443" s="165"/>
      <c r="X443" s="165"/>
      <c r="Y443" s="165"/>
    </row>
    <row r="444" spans="1:28" ht="24.75" customHeight="1">
      <c r="A444" s="2787"/>
      <c r="B444" s="2788"/>
      <c r="C444" s="2790"/>
      <c r="D444" s="2790"/>
      <c r="E444" s="2790"/>
      <c r="F444" s="2790"/>
      <c r="G444" s="2790"/>
      <c r="H444" s="2790"/>
      <c r="I444" s="2790"/>
      <c r="J444" s="2790"/>
      <c r="K444" s="2790"/>
      <c r="L444" s="2790"/>
      <c r="M444" s="2790"/>
      <c r="N444" s="2790"/>
      <c r="O444" s="2791"/>
      <c r="P444" s="165"/>
      <c r="Q444" s="1292"/>
      <c r="R444" s="1291"/>
      <c r="S444" s="1291"/>
      <c r="T444" s="1291"/>
      <c r="U444" s="1291"/>
      <c r="V444" s="165"/>
      <c r="W444" s="165"/>
      <c r="X444" s="165"/>
      <c r="Y444" s="165"/>
    </row>
    <row r="445" spans="1:28" ht="10.15" customHeight="1">
      <c r="A445" s="2794"/>
      <c r="B445" s="2795"/>
      <c r="C445" s="2790"/>
      <c r="D445" s="2790"/>
      <c r="E445" s="2790"/>
      <c r="F445" s="2790"/>
      <c r="G445" s="2790"/>
      <c r="H445" s="2790"/>
      <c r="I445" s="2790"/>
      <c r="J445" s="2790"/>
      <c r="K445" s="2790"/>
      <c r="L445" s="2790"/>
      <c r="M445" s="2790"/>
      <c r="N445" s="2790"/>
      <c r="O445" s="2791"/>
      <c r="P445" s="165"/>
      <c r="Q445" s="1294"/>
      <c r="R445" s="1291"/>
      <c r="S445" s="1291"/>
      <c r="T445" s="1291"/>
      <c r="U445" s="1291"/>
      <c r="V445" s="165"/>
      <c r="W445" s="165"/>
      <c r="X445" s="165"/>
      <c r="Y445" s="165"/>
    </row>
    <row r="446" spans="1:28" ht="45" customHeight="1">
      <c r="A446" s="2796">
        <f>IF( 報1!$L$28="","", 報1!$L$28 )</f>
        <v>2022</v>
      </c>
      <c r="B446" s="2797"/>
      <c r="C446" s="2792"/>
      <c r="D446" s="2792"/>
      <c r="E446" s="2792"/>
      <c r="F446" s="2792"/>
      <c r="G446" s="2792"/>
      <c r="H446" s="2792"/>
      <c r="I446" s="2792"/>
      <c r="J446" s="2792"/>
      <c r="K446" s="2792"/>
      <c r="L446" s="2792"/>
      <c r="M446" s="2792"/>
      <c r="N446" s="2792"/>
      <c r="O446" s="2793"/>
      <c r="P446" s="165"/>
      <c r="Q446" s="1295"/>
      <c r="R446" s="1291"/>
      <c r="S446" s="1291"/>
      <c r="T446" s="1291"/>
      <c r="U446" s="1291"/>
      <c r="V446" s="165"/>
      <c r="W446" s="165"/>
      <c r="X446" s="165"/>
      <c r="Y446" s="165"/>
    </row>
    <row r="447" spans="1:28" ht="26.25" customHeight="1">
      <c r="A447" s="2798"/>
      <c r="B447" s="2798"/>
      <c r="C447" s="2798"/>
      <c r="D447" s="2798"/>
      <c r="E447" s="2798"/>
      <c r="F447" s="2798"/>
      <c r="G447" s="2798"/>
      <c r="H447" s="2798"/>
      <c r="I447" s="2798"/>
      <c r="J447" s="2798"/>
      <c r="K447" s="2798"/>
      <c r="L447" s="2798"/>
      <c r="M447" s="2798"/>
      <c r="N447" s="2798"/>
      <c r="O447" s="2798"/>
      <c r="P447" s="165"/>
      <c r="Q447" s="1294"/>
      <c r="R447" s="1291"/>
      <c r="S447" s="1291"/>
      <c r="T447" s="1291"/>
      <c r="U447" s="1291"/>
      <c r="V447" s="165"/>
      <c r="W447" s="165"/>
      <c r="X447" s="165"/>
      <c r="Y447" s="165"/>
    </row>
    <row r="448" spans="1:28" ht="30" customHeight="1">
      <c r="A448" s="165"/>
      <c r="B448" s="165"/>
      <c r="C448" s="165"/>
      <c r="D448" s="165"/>
      <c r="E448" s="165"/>
      <c r="F448" s="165"/>
      <c r="G448" s="165"/>
      <c r="H448" s="165"/>
      <c r="I448" s="165"/>
      <c r="J448" s="165"/>
      <c r="K448" s="165"/>
      <c r="L448" s="165"/>
      <c r="M448" s="165"/>
      <c r="N448" s="165"/>
      <c r="O448" s="340"/>
      <c r="P448" s="165"/>
      <c r="Q448" s="1283"/>
      <c r="R448" s="1295"/>
      <c r="S448" s="1279"/>
      <c r="T448" s="1279"/>
      <c r="V448" s="165"/>
      <c r="W448" s="165"/>
      <c r="X448" s="165"/>
      <c r="Y448" s="165"/>
    </row>
    <row r="449" spans="1:25" ht="18" customHeight="1">
      <c r="A449" s="165"/>
      <c r="B449" s="165"/>
      <c r="C449" s="165"/>
      <c r="D449" s="165"/>
      <c r="E449" s="165"/>
      <c r="F449" s="165"/>
      <c r="G449" s="165"/>
      <c r="H449" s="165"/>
      <c r="I449" s="165"/>
      <c r="J449" s="165"/>
      <c r="K449" s="165"/>
      <c r="L449" s="165"/>
      <c r="M449" s="165"/>
      <c r="N449" s="165"/>
      <c r="O449" s="340"/>
      <c r="P449" s="165"/>
      <c r="Q449" s="1296"/>
      <c r="R449" s="1295"/>
      <c r="S449" s="1279"/>
      <c r="T449" s="1279"/>
      <c r="V449" s="165"/>
      <c r="W449" s="165"/>
      <c r="X449" s="165"/>
      <c r="Y449" s="165"/>
    </row>
    <row r="450" spans="1:25" ht="18" customHeight="1">
      <c r="A450" s="165"/>
      <c r="B450" s="165"/>
      <c r="C450" s="165"/>
      <c r="D450" s="165"/>
      <c r="E450" s="165"/>
      <c r="F450" s="165"/>
      <c r="G450" s="165"/>
      <c r="H450" s="165"/>
      <c r="I450" s="165"/>
      <c r="J450" s="165"/>
      <c r="K450" s="165"/>
      <c r="L450" s="165"/>
      <c r="M450" s="165"/>
      <c r="N450" s="165"/>
      <c r="O450" s="340"/>
      <c r="P450" s="165"/>
      <c r="Q450" s="1296"/>
      <c r="R450" s="1295"/>
      <c r="S450" s="1279"/>
      <c r="T450" s="1279"/>
      <c r="V450" s="165"/>
      <c r="W450" s="165"/>
      <c r="X450" s="165"/>
      <c r="Y450" s="165"/>
    </row>
    <row r="451" spans="1:25">
      <c r="A451" s="1" t="s">
        <v>175</v>
      </c>
      <c r="B451" s="2"/>
      <c r="C451" s="2"/>
      <c r="D451" s="2"/>
      <c r="E451" s="2"/>
      <c r="F451" s="2"/>
      <c r="G451" s="2"/>
      <c r="H451" s="2"/>
      <c r="I451" s="2"/>
      <c r="J451" s="2"/>
      <c r="K451" s="2"/>
      <c r="L451" s="2"/>
      <c r="M451" s="2"/>
      <c r="N451" s="2"/>
      <c r="O451" s="2"/>
      <c r="P451" s="165" t="str">
        <f>"個別票"&amp;Q451</f>
        <v>個別票19</v>
      </c>
      <c r="Q451" s="1277">
        <f>Q426+1</f>
        <v>19</v>
      </c>
      <c r="V451" s="165"/>
      <c r="W451" s="165"/>
      <c r="X451" s="165"/>
      <c r="Y451" s="165"/>
    </row>
    <row r="452" spans="1:25">
      <c r="A452" s="2" t="s">
        <v>150</v>
      </c>
      <c r="B452" s="4"/>
      <c r="C452" s="4"/>
      <c r="D452" s="4"/>
      <c r="E452" s="4"/>
      <c r="F452" s="4"/>
      <c r="G452" s="4"/>
      <c r="H452" s="4"/>
      <c r="I452" s="4"/>
      <c r="J452" s="4"/>
      <c r="K452" s="4"/>
      <c r="L452" s="4"/>
      <c r="M452" s="4"/>
      <c r="N452" s="2"/>
      <c r="O452" s="2"/>
      <c r="P452" s="165"/>
      <c r="V452" s="165"/>
      <c r="W452" s="165"/>
      <c r="X452" s="165"/>
      <c r="Y452" s="165"/>
    </row>
    <row r="453" spans="1:25" ht="17.25">
      <c r="A453" s="2832" t="s">
        <v>405</v>
      </c>
      <c r="B453" s="2832"/>
      <c r="C453" s="2832"/>
      <c r="D453" s="2832"/>
      <c r="E453" s="2832"/>
      <c r="F453" s="2832"/>
      <c r="G453" s="2832"/>
      <c r="H453" s="2832"/>
      <c r="I453" s="2832"/>
      <c r="J453" s="2832"/>
      <c r="K453" s="2832"/>
      <c r="L453" s="2832"/>
      <c r="M453" s="2832"/>
      <c r="N453" s="2832"/>
      <c r="O453" s="2832"/>
      <c r="P453" s="165"/>
      <c r="V453" s="165"/>
      <c r="W453" s="165"/>
      <c r="X453" s="165"/>
      <c r="Y453" s="165"/>
    </row>
    <row r="454" spans="1:25" ht="31.5" customHeight="1">
      <c r="A454" s="39"/>
      <c r="B454" s="39"/>
      <c r="C454" s="39"/>
      <c r="D454" s="39"/>
      <c r="E454" s="39"/>
      <c r="F454" s="39"/>
      <c r="G454" s="39"/>
      <c r="H454" s="39"/>
      <c r="I454" s="39"/>
      <c r="J454" s="39"/>
      <c r="K454" s="39"/>
      <c r="L454" s="39"/>
      <c r="M454" s="39"/>
      <c r="N454" s="39"/>
      <c r="O454" s="39"/>
      <c r="P454" s="165"/>
      <c r="V454" s="165"/>
      <c r="W454" s="165"/>
      <c r="X454" s="165"/>
      <c r="Y454" s="165"/>
    </row>
    <row r="455" spans="1:25" s="52" customFormat="1" ht="15.95" customHeight="1">
      <c r="A455" s="49" t="s">
        <v>151</v>
      </c>
      <c r="B455" s="83"/>
      <c r="C455" s="83"/>
      <c r="D455" s="83"/>
      <c r="E455" s="83"/>
      <c r="F455" s="83"/>
      <c r="G455" s="83"/>
      <c r="H455" s="83"/>
      <c r="I455" s="83"/>
      <c r="J455" s="83"/>
      <c r="K455" s="83"/>
      <c r="L455" s="83"/>
      <c r="M455" s="83"/>
      <c r="P455" s="335"/>
      <c r="Q455" s="1285"/>
      <c r="R455" s="1285"/>
      <c r="S455" s="1285"/>
      <c r="T455" s="1285"/>
      <c r="U455" s="1277"/>
      <c r="V455" s="335"/>
      <c r="W455" s="335"/>
      <c r="X455" s="335"/>
      <c r="Y455" s="335"/>
    </row>
    <row r="456" spans="1:25" ht="39.950000000000003" customHeight="1">
      <c r="A456" s="2833" t="s">
        <v>152</v>
      </c>
      <c r="B456" s="2834"/>
      <c r="C456" s="2835"/>
      <c r="D456" s="2836" t="str">
        <f>参照元個別!I23</f>
        <v>事業所名を入力19</v>
      </c>
      <c r="E456" s="2837"/>
      <c r="F456" s="2837"/>
      <c r="G456" s="2837"/>
      <c r="H456" s="2837"/>
      <c r="I456" s="2837"/>
      <c r="J456" s="2837"/>
      <c r="K456" s="2837"/>
      <c r="L456" s="2837"/>
      <c r="M456" s="2837"/>
      <c r="N456" s="2837"/>
      <c r="O456" s="2838"/>
      <c r="P456" s="165"/>
      <c r="V456" s="165"/>
      <c r="W456" s="165"/>
      <c r="X456" s="165"/>
      <c r="Y456" s="165"/>
    </row>
    <row r="457" spans="1:25" ht="39.950000000000003" customHeight="1">
      <c r="A457" s="2418" t="s">
        <v>153</v>
      </c>
      <c r="B457" s="2419"/>
      <c r="C457" s="2839"/>
      <c r="D457" s="2840"/>
      <c r="E457" s="2841"/>
      <c r="F457" s="2841"/>
      <c r="G457" s="2841"/>
      <c r="H457" s="2841"/>
      <c r="I457" s="2841"/>
      <c r="J457" s="2841"/>
      <c r="K457" s="2841"/>
      <c r="L457" s="2841"/>
      <c r="M457" s="2841"/>
      <c r="N457" s="2841"/>
      <c r="O457" s="2842"/>
      <c r="P457" s="165"/>
      <c r="V457" s="165"/>
      <c r="W457" s="165"/>
      <c r="X457" s="165"/>
      <c r="Y457" s="165"/>
    </row>
    <row r="458" spans="1:25" ht="39.950000000000003" customHeight="1">
      <c r="A458" s="2384" t="s">
        <v>154</v>
      </c>
      <c r="B458" s="2827"/>
      <c r="C458" s="2828"/>
      <c r="D458" s="2829"/>
      <c r="E458" s="104" t="s">
        <v>180</v>
      </c>
      <c r="F458" s="2823" t="s">
        <v>406</v>
      </c>
      <c r="G458" s="2824"/>
      <c r="H458" s="2830" t="str">
        <f ca="1">参照元個別!$P$23</f>
        <v/>
      </c>
      <c r="I458" s="2831"/>
      <c r="J458" s="59" t="s">
        <v>176</v>
      </c>
      <c r="K458" s="2823" t="s">
        <v>407</v>
      </c>
      <c r="L458" s="2824"/>
      <c r="M458" s="2820"/>
      <c r="N458" s="2821"/>
      <c r="O458" s="2822"/>
      <c r="P458" s="165"/>
      <c r="U458" s="1285"/>
      <c r="V458" s="165"/>
      <c r="W458" s="165"/>
      <c r="X458" s="165"/>
      <c r="Y458" s="165"/>
    </row>
    <row r="459" spans="1:25" ht="39.950000000000003" customHeight="1">
      <c r="A459" s="2823" t="s">
        <v>408</v>
      </c>
      <c r="B459" s="2824"/>
      <c r="C459" s="2825"/>
      <c r="D459" s="2745"/>
      <c r="E459" s="2746"/>
      <c r="F459" s="2823" t="s">
        <v>158</v>
      </c>
      <c r="G459" s="2824"/>
      <c r="H459" s="2825"/>
      <c r="I459" s="2745"/>
      <c r="J459" s="2746"/>
      <c r="K459" s="2428"/>
      <c r="L459" s="2826"/>
      <c r="M459" s="2826"/>
      <c r="N459" s="2826"/>
      <c r="O459" s="2826"/>
      <c r="P459" s="165"/>
      <c r="V459" s="165"/>
      <c r="W459" s="165"/>
      <c r="X459" s="165"/>
      <c r="Y459" s="165"/>
    </row>
    <row r="460" spans="1:25" ht="18.75" customHeight="1">
      <c r="A460" s="40"/>
      <c r="B460" s="40"/>
      <c r="C460" s="41"/>
      <c r="D460" s="42"/>
      <c r="E460" s="41"/>
      <c r="F460" s="43"/>
      <c r="P460" s="165"/>
      <c r="V460" s="336"/>
      <c r="W460" s="336"/>
      <c r="X460" s="165"/>
      <c r="Y460" s="165"/>
    </row>
    <row r="461" spans="1:25" ht="51.75" customHeight="1">
      <c r="A461" s="2799" t="s">
        <v>526</v>
      </c>
      <c r="B461" s="2800"/>
      <c r="C461" s="2800"/>
      <c r="D461" s="2800"/>
      <c r="E461" s="2800"/>
      <c r="F461" s="2800"/>
      <c r="G461" s="2800"/>
      <c r="H461" s="2800"/>
      <c r="I461" s="2800"/>
      <c r="J461" s="2800"/>
      <c r="K461" s="2800"/>
      <c r="L461" s="2800"/>
      <c r="M461" s="2800"/>
      <c r="N461" s="2800"/>
      <c r="O461" s="2800"/>
      <c r="P461" s="165"/>
      <c r="V461" s="336"/>
      <c r="W461" s="336"/>
      <c r="X461" s="165"/>
      <c r="Y461" s="165"/>
    </row>
    <row r="462" spans="1:25" ht="57.75" customHeight="1">
      <c r="A462" s="40"/>
      <c r="B462" s="40"/>
      <c r="C462" s="41"/>
      <c r="D462" s="42"/>
      <c r="E462" s="41"/>
      <c r="F462" s="43"/>
      <c r="P462" s="165"/>
      <c r="Q462" s="1286"/>
      <c r="R462" s="1286"/>
      <c r="S462" s="1286"/>
      <c r="T462" s="1286"/>
      <c r="V462" s="336"/>
      <c r="W462" s="336"/>
      <c r="X462" s="165"/>
      <c r="Y462" s="165"/>
    </row>
    <row r="463" spans="1:25" s="52" customFormat="1" ht="15.95" customHeight="1">
      <c r="A463" s="51" t="s">
        <v>530</v>
      </c>
      <c r="B463" s="53"/>
      <c r="C463" s="53"/>
      <c r="D463" s="53"/>
      <c r="E463" s="53"/>
      <c r="F463" s="53"/>
      <c r="G463" s="53"/>
      <c r="H463" s="53"/>
      <c r="I463" s="53"/>
      <c r="J463" s="53"/>
      <c r="K463" s="53"/>
      <c r="L463" s="51"/>
      <c r="M463" s="51"/>
      <c r="N463" s="51"/>
      <c r="O463" s="51"/>
      <c r="P463" s="335"/>
      <c r="Q463" s="1287"/>
      <c r="R463" s="1287"/>
      <c r="S463" s="1287"/>
      <c r="T463" s="1287"/>
      <c r="U463" s="1277"/>
      <c r="V463" s="337"/>
      <c r="W463" s="337"/>
      <c r="X463" s="335"/>
      <c r="Y463" s="335"/>
    </row>
    <row r="464" spans="1:25" ht="36" customHeight="1">
      <c r="A464" s="2500"/>
      <c r="B464" s="2501"/>
      <c r="C464" s="2521" t="s">
        <v>525</v>
      </c>
      <c r="D464" s="2521"/>
      <c r="E464" s="2521"/>
      <c r="F464" s="2521"/>
      <c r="G464" s="2521"/>
      <c r="H464" s="2801"/>
      <c r="I464" s="2520" t="s">
        <v>409</v>
      </c>
      <c r="J464" s="2802"/>
      <c r="K464" s="2802"/>
      <c r="L464" s="2802"/>
      <c r="M464" s="2802"/>
      <c r="N464" s="2802"/>
      <c r="O464" s="2801"/>
      <c r="P464" s="165"/>
      <c r="V464" s="165"/>
      <c r="W464" s="165"/>
      <c r="X464" s="165"/>
      <c r="Y464" s="165"/>
    </row>
    <row r="465" spans="1:28" ht="24" customHeight="1">
      <c r="A465" s="2479" t="s">
        <v>236</v>
      </c>
      <c r="B465" s="2803"/>
      <c r="C465" s="2804" t="str">
        <f ca="1">参照元個別!E23</f>
        <v/>
      </c>
      <c r="D465" s="2804"/>
      <c r="E465" s="2804"/>
      <c r="F465" s="2804"/>
      <c r="G465" s="2805"/>
      <c r="H465" s="2808" t="s">
        <v>416</v>
      </c>
      <c r="I465" s="2810" t="str">
        <f>参照元個別!F23</f>
        <v/>
      </c>
      <c r="J465" s="2811"/>
      <c r="K465" s="2811"/>
      <c r="L465" s="2811"/>
      <c r="M465" s="2814" t="s">
        <v>417</v>
      </c>
      <c r="N465" s="2816" t="str">
        <f>参照元個別!G23</f>
        <v/>
      </c>
      <c r="O465" s="2817"/>
      <c r="P465" s="174"/>
      <c r="V465" s="165"/>
      <c r="W465" s="165"/>
      <c r="X465" s="165"/>
      <c r="Y465" s="165"/>
    </row>
    <row r="466" spans="1:28" ht="23.1" customHeight="1">
      <c r="A466" s="2483">
        <f>IF( 報1!$L$28="","", 報1!$L$28 )</f>
        <v>2022</v>
      </c>
      <c r="B466" s="2484"/>
      <c r="C466" s="2806"/>
      <c r="D466" s="2806"/>
      <c r="E466" s="2806"/>
      <c r="F466" s="2806"/>
      <c r="G466" s="2807"/>
      <c r="H466" s="2809"/>
      <c r="I466" s="2812"/>
      <c r="J466" s="2813"/>
      <c r="K466" s="2813"/>
      <c r="L466" s="2813"/>
      <c r="M466" s="2815"/>
      <c r="N466" s="2818"/>
      <c r="O466" s="2819"/>
      <c r="P466" s="174"/>
      <c r="V466" s="165"/>
      <c r="W466" s="165"/>
      <c r="X466" s="165"/>
      <c r="Y466" s="165"/>
    </row>
    <row r="467" spans="1:28" ht="25.15" customHeight="1">
      <c r="A467" s="2787" t="s">
        <v>277</v>
      </c>
      <c r="B467" s="2788"/>
      <c r="C467" s="2789"/>
      <c r="D467" s="2790"/>
      <c r="E467" s="2790"/>
      <c r="F467" s="2790"/>
      <c r="G467" s="2790"/>
      <c r="H467" s="2790"/>
      <c r="I467" s="2790"/>
      <c r="J467" s="2790"/>
      <c r="K467" s="2790"/>
      <c r="L467" s="2790"/>
      <c r="M467" s="2790"/>
      <c r="N467" s="2790"/>
      <c r="O467" s="2791"/>
      <c r="P467" s="165"/>
      <c r="Q467" s="1288">
        <v>1</v>
      </c>
      <c r="R467" s="1280"/>
      <c r="S467" s="1289"/>
      <c r="T467" s="1290"/>
      <c r="U467" s="1291"/>
      <c r="V467" s="165"/>
      <c r="W467" s="165"/>
      <c r="X467" s="338"/>
      <c r="Y467" s="339"/>
      <c r="Z467" s="102"/>
      <c r="AA467" s="44"/>
      <c r="AB467" s="45"/>
    </row>
    <row r="468" spans="1:28" ht="25.15" customHeight="1">
      <c r="A468" s="2787"/>
      <c r="B468" s="2788"/>
      <c r="C468" s="2790"/>
      <c r="D468" s="2790"/>
      <c r="E468" s="2790"/>
      <c r="F468" s="2790"/>
      <c r="G468" s="2790"/>
      <c r="H468" s="2790"/>
      <c r="I468" s="2790"/>
      <c r="J468" s="2790"/>
      <c r="K468" s="2790"/>
      <c r="L468" s="2790"/>
      <c r="M468" s="2790"/>
      <c r="N468" s="2790"/>
      <c r="O468" s="2791"/>
      <c r="P468" s="165"/>
      <c r="Q468" s="1292"/>
      <c r="R468" s="1293"/>
      <c r="S468" s="1293"/>
      <c r="T468" s="1293"/>
      <c r="U468" s="1293"/>
      <c r="V468" s="165"/>
      <c r="W468" s="165"/>
      <c r="X468" s="165"/>
      <c r="Y468" s="165"/>
    </row>
    <row r="469" spans="1:28" ht="24.75" customHeight="1">
      <c r="A469" s="2787"/>
      <c r="B469" s="2788"/>
      <c r="C469" s="2790"/>
      <c r="D469" s="2790"/>
      <c r="E469" s="2790"/>
      <c r="F469" s="2790"/>
      <c r="G469" s="2790"/>
      <c r="H469" s="2790"/>
      <c r="I469" s="2790"/>
      <c r="J469" s="2790"/>
      <c r="K469" s="2790"/>
      <c r="L469" s="2790"/>
      <c r="M469" s="2790"/>
      <c r="N469" s="2790"/>
      <c r="O469" s="2791"/>
      <c r="P469" s="165"/>
      <c r="Q469" s="1292"/>
      <c r="R469" s="1291"/>
      <c r="S469" s="1291"/>
      <c r="T469" s="1291"/>
      <c r="U469" s="1291"/>
      <c r="V469" s="165"/>
      <c r="W469" s="165"/>
      <c r="X469" s="165"/>
      <c r="Y469" s="165"/>
    </row>
    <row r="470" spans="1:28" ht="10.15" customHeight="1">
      <c r="A470" s="2794"/>
      <c r="B470" s="2795"/>
      <c r="C470" s="2790"/>
      <c r="D470" s="2790"/>
      <c r="E470" s="2790"/>
      <c r="F470" s="2790"/>
      <c r="G470" s="2790"/>
      <c r="H470" s="2790"/>
      <c r="I470" s="2790"/>
      <c r="J470" s="2790"/>
      <c r="K470" s="2790"/>
      <c r="L470" s="2790"/>
      <c r="M470" s="2790"/>
      <c r="N470" s="2790"/>
      <c r="O470" s="2791"/>
      <c r="P470" s="165"/>
      <c r="Q470" s="1294"/>
      <c r="R470" s="1291"/>
      <c r="S470" s="1291"/>
      <c r="T470" s="1291"/>
      <c r="U470" s="1291"/>
      <c r="V470" s="165"/>
      <c r="W470" s="165"/>
      <c r="X470" s="165"/>
      <c r="Y470" s="165"/>
    </row>
    <row r="471" spans="1:28" ht="45" customHeight="1">
      <c r="A471" s="2796">
        <f>IF( 報1!$L$28="","", 報1!$L$28 )</f>
        <v>2022</v>
      </c>
      <c r="B471" s="2797"/>
      <c r="C471" s="2792"/>
      <c r="D471" s="2792"/>
      <c r="E471" s="2792"/>
      <c r="F471" s="2792"/>
      <c r="G471" s="2792"/>
      <c r="H471" s="2792"/>
      <c r="I471" s="2792"/>
      <c r="J471" s="2792"/>
      <c r="K471" s="2792"/>
      <c r="L471" s="2792"/>
      <c r="M471" s="2792"/>
      <c r="N471" s="2792"/>
      <c r="O471" s="2793"/>
      <c r="P471" s="165"/>
      <c r="Q471" s="1295"/>
      <c r="R471" s="1291"/>
      <c r="S471" s="1291"/>
      <c r="T471" s="1291"/>
      <c r="U471" s="1291"/>
      <c r="V471" s="165"/>
      <c r="W471" s="165"/>
      <c r="X471" s="165"/>
      <c r="Y471" s="165"/>
    </row>
    <row r="472" spans="1:28" ht="26.25" customHeight="1">
      <c r="A472" s="2798"/>
      <c r="B472" s="2798"/>
      <c r="C472" s="2798"/>
      <c r="D472" s="2798"/>
      <c r="E472" s="2798"/>
      <c r="F472" s="2798"/>
      <c r="G472" s="2798"/>
      <c r="H472" s="2798"/>
      <c r="I472" s="2798"/>
      <c r="J472" s="2798"/>
      <c r="K472" s="2798"/>
      <c r="L472" s="2798"/>
      <c r="M472" s="2798"/>
      <c r="N472" s="2798"/>
      <c r="O472" s="2798"/>
      <c r="P472" s="165"/>
      <c r="Q472" s="1294"/>
      <c r="R472" s="1291"/>
      <c r="S472" s="1291"/>
      <c r="T472" s="1291"/>
      <c r="U472" s="1291"/>
      <c r="V472" s="165"/>
      <c r="W472" s="165"/>
      <c r="X472" s="165"/>
      <c r="Y472" s="165"/>
    </row>
    <row r="473" spans="1:28" ht="30" customHeight="1">
      <c r="A473" s="165"/>
      <c r="B473" s="165"/>
      <c r="C473" s="165"/>
      <c r="D473" s="165"/>
      <c r="E473" s="165"/>
      <c r="F473" s="165"/>
      <c r="G473" s="165"/>
      <c r="H473" s="165"/>
      <c r="I473" s="165"/>
      <c r="J473" s="165"/>
      <c r="K473" s="165"/>
      <c r="L473" s="165"/>
      <c r="M473" s="165"/>
      <c r="N473" s="165"/>
      <c r="O473" s="340"/>
      <c r="P473" s="165"/>
      <c r="Q473" s="1283"/>
      <c r="R473" s="1295"/>
      <c r="S473" s="1279"/>
      <c r="T473" s="1279"/>
      <c r="V473" s="165"/>
      <c r="W473" s="165"/>
      <c r="X473" s="165"/>
      <c r="Y473" s="165"/>
    </row>
    <row r="474" spans="1:28" ht="18" customHeight="1">
      <c r="A474" s="165"/>
      <c r="B474" s="165"/>
      <c r="C474" s="165"/>
      <c r="D474" s="165"/>
      <c r="E474" s="165"/>
      <c r="F474" s="165"/>
      <c r="G474" s="165"/>
      <c r="H474" s="165"/>
      <c r="I474" s="165"/>
      <c r="J474" s="165"/>
      <c r="K474" s="165"/>
      <c r="L474" s="165"/>
      <c r="M474" s="165"/>
      <c r="N474" s="165"/>
      <c r="O474" s="340"/>
      <c r="P474" s="165"/>
      <c r="Q474" s="1296"/>
      <c r="R474" s="1295"/>
      <c r="S474" s="1279"/>
      <c r="T474" s="1279"/>
      <c r="V474" s="165"/>
      <c r="W474" s="165"/>
      <c r="X474" s="165"/>
      <c r="Y474" s="165"/>
    </row>
    <row r="475" spans="1:28" ht="18" customHeight="1">
      <c r="A475" s="165"/>
      <c r="B475" s="165"/>
      <c r="C475" s="165"/>
      <c r="D475" s="165"/>
      <c r="E475" s="165"/>
      <c r="F475" s="165"/>
      <c r="G475" s="165"/>
      <c r="H475" s="165"/>
      <c r="I475" s="165"/>
      <c r="J475" s="165"/>
      <c r="K475" s="165"/>
      <c r="L475" s="165"/>
      <c r="M475" s="165"/>
      <c r="N475" s="165"/>
      <c r="O475" s="340"/>
      <c r="P475" s="165"/>
      <c r="Q475" s="1296"/>
      <c r="R475" s="1295"/>
      <c r="S475" s="1279"/>
      <c r="T475" s="1279"/>
      <c r="V475" s="165"/>
      <c r="W475" s="165"/>
      <c r="X475" s="165"/>
      <c r="Y475" s="165"/>
    </row>
    <row r="476" spans="1:28">
      <c r="A476" s="1" t="s">
        <v>175</v>
      </c>
      <c r="B476" s="2"/>
      <c r="C476" s="2"/>
      <c r="D476" s="2"/>
      <c r="E476" s="2"/>
      <c r="F476" s="2"/>
      <c r="G476" s="2"/>
      <c r="H476" s="2"/>
      <c r="I476" s="2"/>
      <c r="J476" s="2"/>
      <c r="K476" s="2"/>
      <c r="L476" s="2"/>
      <c r="M476" s="2"/>
      <c r="N476" s="2"/>
      <c r="O476" s="2"/>
      <c r="P476" s="165" t="str">
        <f>"個別票"&amp;Q476</f>
        <v>個別票20</v>
      </c>
      <c r="Q476" s="1277">
        <f>Q451+1</f>
        <v>20</v>
      </c>
      <c r="V476" s="165"/>
      <c r="W476" s="165"/>
      <c r="X476" s="165"/>
      <c r="Y476" s="165"/>
    </row>
    <row r="477" spans="1:28">
      <c r="A477" s="2" t="s">
        <v>150</v>
      </c>
      <c r="B477" s="4"/>
      <c r="C477" s="4"/>
      <c r="D477" s="4"/>
      <c r="E477" s="4"/>
      <c r="F477" s="4"/>
      <c r="G477" s="4"/>
      <c r="H477" s="4"/>
      <c r="I477" s="4"/>
      <c r="J477" s="4"/>
      <c r="K477" s="4"/>
      <c r="L477" s="4"/>
      <c r="M477" s="4"/>
      <c r="N477" s="2"/>
      <c r="O477" s="2"/>
      <c r="P477" s="165"/>
      <c r="V477" s="165"/>
      <c r="W477" s="165"/>
      <c r="X477" s="165"/>
      <c r="Y477" s="165"/>
    </row>
    <row r="478" spans="1:28" ht="17.25">
      <c r="A478" s="2832" t="s">
        <v>405</v>
      </c>
      <c r="B478" s="2832"/>
      <c r="C478" s="2832"/>
      <c r="D478" s="2832"/>
      <c r="E478" s="2832"/>
      <c r="F478" s="2832"/>
      <c r="G478" s="2832"/>
      <c r="H478" s="2832"/>
      <c r="I478" s="2832"/>
      <c r="J478" s="2832"/>
      <c r="K478" s="2832"/>
      <c r="L478" s="2832"/>
      <c r="M478" s="2832"/>
      <c r="N478" s="2832"/>
      <c r="O478" s="2832"/>
      <c r="P478" s="165"/>
      <c r="V478" s="165"/>
      <c r="W478" s="165"/>
      <c r="X478" s="165"/>
      <c r="Y478" s="165"/>
    </row>
    <row r="479" spans="1:28" ht="31.5" customHeight="1">
      <c r="A479" s="39"/>
      <c r="B479" s="39"/>
      <c r="C479" s="39"/>
      <c r="D479" s="39"/>
      <c r="E479" s="39"/>
      <c r="F479" s="39"/>
      <c r="G479" s="39"/>
      <c r="H479" s="39"/>
      <c r="I479" s="39"/>
      <c r="J479" s="39"/>
      <c r="K479" s="39"/>
      <c r="L479" s="39"/>
      <c r="M479" s="39"/>
      <c r="N479" s="39"/>
      <c r="O479" s="39"/>
      <c r="P479" s="165"/>
      <c r="V479" s="165"/>
      <c r="W479" s="165"/>
      <c r="X479" s="165"/>
      <c r="Y479" s="165"/>
    </row>
    <row r="480" spans="1:28" s="52" customFormat="1" ht="15.95" customHeight="1">
      <c r="A480" s="49" t="s">
        <v>151</v>
      </c>
      <c r="B480" s="83"/>
      <c r="C480" s="83"/>
      <c r="D480" s="83"/>
      <c r="E480" s="83"/>
      <c r="F480" s="83"/>
      <c r="G480" s="83"/>
      <c r="H480" s="83"/>
      <c r="I480" s="83"/>
      <c r="J480" s="83"/>
      <c r="K480" s="83"/>
      <c r="L480" s="83"/>
      <c r="M480" s="83"/>
      <c r="P480" s="335"/>
      <c r="Q480" s="1285"/>
      <c r="R480" s="1285"/>
      <c r="S480" s="1285"/>
      <c r="T480" s="1285"/>
      <c r="U480" s="1277"/>
      <c r="V480" s="335"/>
      <c r="W480" s="335"/>
      <c r="X480" s="335"/>
      <c r="Y480" s="335"/>
    </row>
    <row r="481" spans="1:28" ht="39.950000000000003" customHeight="1">
      <c r="A481" s="2833" t="s">
        <v>152</v>
      </c>
      <c r="B481" s="2834"/>
      <c r="C481" s="2835"/>
      <c r="D481" s="2836" t="str">
        <f>参照元個別!I24</f>
        <v>事業所名を入力20</v>
      </c>
      <c r="E481" s="2837"/>
      <c r="F481" s="2837"/>
      <c r="G481" s="2837"/>
      <c r="H481" s="2837"/>
      <c r="I481" s="2837"/>
      <c r="J481" s="2837"/>
      <c r="K481" s="2837"/>
      <c r="L481" s="2837"/>
      <c r="M481" s="2837"/>
      <c r="N481" s="2837"/>
      <c r="O481" s="2838"/>
      <c r="P481" s="165"/>
      <c r="V481" s="165"/>
      <c r="W481" s="165"/>
      <c r="X481" s="165"/>
      <c r="Y481" s="165"/>
    </row>
    <row r="482" spans="1:28" ht="39.950000000000003" customHeight="1">
      <c r="A482" s="2418" t="s">
        <v>153</v>
      </c>
      <c r="B482" s="2419"/>
      <c r="C482" s="2839"/>
      <c r="D482" s="2840"/>
      <c r="E482" s="2841"/>
      <c r="F482" s="2841"/>
      <c r="G482" s="2841"/>
      <c r="H482" s="2841"/>
      <c r="I482" s="2841"/>
      <c r="J482" s="2841"/>
      <c r="K482" s="2841"/>
      <c r="L482" s="2841"/>
      <c r="M482" s="2841"/>
      <c r="N482" s="2841"/>
      <c r="O482" s="2842"/>
      <c r="P482" s="165"/>
      <c r="V482" s="165"/>
      <c r="W482" s="165"/>
      <c r="X482" s="165"/>
      <c r="Y482" s="165"/>
    </row>
    <row r="483" spans="1:28" ht="39.950000000000003" customHeight="1">
      <c r="A483" s="2384" t="s">
        <v>154</v>
      </c>
      <c r="B483" s="2827"/>
      <c r="C483" s="2828"/>
      <c r="D483" s="2829"/>
      <c r="E483" s="104" t="s">
        <v>180</v>
      </c>
      <c r="F483" s="2823" t="s">
        <v>406</v>
      </c>
      <c r="G483" s="2824"/>
      <c r="H483" s="2830" t="str">
        <f ca="1">参照元個別!$P$24</f>
        <v/>
      </c>
      <c r="I483" s="2831"/>
      <c r="J483" s="59" t="s">
        <v>176</v>
      </c>
      <c r="K483" s="2823" t="s">
        <v>407</v>
      </c>
      <c r="L483" s="2824"/>
      <c r="M483" s="2820"/>
      <c r="N483" s="2821"/>
      <c r="O483" s="2822"/>
      <c r="P483" s="165"/>
      <c r="U483" s="1285"/>
      <c r="V483" s="165"/>
      <c r="W483" s="165"/>
      <c r="X483" s="165"/>
      <c r="Y483" s="165"/>
    </row>
    <row r="484" spans="1:28" ht="39.950000000000003" customHeight="1">
      <c r="A484" s="2823" t="s">
        <v>408</v>
      </c>
      <c r="B484" s="2824"/>
      <c r="C484" s="2825"/>
      <c r="D484" s="2745"/>
      <c r="E484" s="2746"/>
      <c r="F484" s="2823" t="s">
        <v>158</v>
      </c>
      <c r="G484" s="2824"/>
      <c r="H484" s="2825"/>
      <c r="I484" s="2745"/>
      <c r="J484" s="2746"/>
      <c r="K484" s="2428"/>
      <c r="L484" s="2826"/>
      <c r="M484" s="2826"/>
      <c r="N484" s="2826"/>
      <c r="O484" s="2826"/>
      <c r="P484" s="165"/>
      <c r="V484" s="165"/>
      <c r="W484" s="165"/>
      <c r="X484" s="165"/>
      <c r="Y484" s="165"/>
    </row>
    <row r="485" spans="1:28" ht="18.75" customHeight="1">
      <c r="A485" s="40"/>
      <c r="B485" s="40"/>
      <c r="C485" s="41"/>
      <c r="D485" s="42"/>
      <c r="E485" s="41"/>
      <c r="F485" s="43"/>
      <c r="P485" s="165"/>
      <c r="V485" s="336"/>
      <c r="W485" s="336"/>
      <c r="X485" s="165"/>
      <c r="Y485" s="165"/>
    </row>
    <row r="486" spans="1:28" ht="51.75" customHeight="1">
      <c r="A486" s="2799" t="s">
        <v>526</v>
      </c>
      <c r="B486" s="2800"/>
      <c r="C486" s="2800"/>
      <c r="D486" s="2800"/>
      <c r="E486" s="2800"/>
      <c r="F486" s="2800"/>
      <c r="G486" s="2800"/>
      <c r="H486" s="2800"/>
      <c r="I486" s="2800"/>
      <c r="J486" s="2800"/>
      <c r="K486" s="2800"/>
      <c r="L486" s="2800"/>
      <c r="M486" s="2800"/>
      <c r="N486" s="2800"/>
      <c r="O486" s="2800"/>
      <c r="P486" s="165"/>
      <c r="V486" s="336"/>
      <c r="W486" s="336"/>
      <c r="X486" s="165"/>
      <c r="Y486" s="165"/>
    </row>
    <row r="487" spans="1:28" ht="57.75" customHeight="1">
      <c r="A487" s="40"/>
      <c r="B487" s="40"/>
      <c r="C487" s="41"/>
      <c r="D487" s="42"/>
      <c r="E487" s="41"/>
      <c r="F487" s="43"/>
      <c r="P487" s="165"/>
      <c r="Q487" s="1286"/>
      <c r="R487" s="1286"/>
      <c r="S487" s="1286"/>
      <c r="T487" s="1286"/>
      <c r="V487" s="336"/>
      <c r="W487" s="336"/>
      <c r="X487" s="165"/>
      <c r="Y487" s="165"/>
    </row>
    <row r="488" spans="1:28" s="52" customFormat="1" ht="15.95" customHeight="1">
      <c r="A488" s="51" t="s">
        <v>530</v>
      </c>
      <c r="B488" s="53"/>
      <c r="C488" s="53"/>
      <c r="D488" s="53"/>
      <c r="E488" s="53"/>
      <c r="F488" s="53"/>
      <c r="G488" s="53"/>
      <c r="H488" s="53"/>
      <c r="I488" s="53"/>
      <c r="J488" s="53"/>
      <c r="K488" s="53"/>
      <c r="L488" s="51"/>
      <c r="M488" s="51"/>
      <c r="N488" s="51"/>
      <c r="O488" s="51"/>
      <c r="P488" s="335"/>
      <c r="Q488" s="1287"/>
      <c r="R488" s="1287"/>
      <c r="S488" s="1287"/>
      <c r="T488" s="1287"/>
      <c r="U488" s="1277"/>
      <c r="V488" s="337"/>
      <c r="W488" s="337"/>
      <c r="X488" s="335"/>
      <c r="Y488" s="335"/>
    </row>
    <row r="489" spans="1:28" ht="36" customHeight="1">
      <c r="A489" s="2500"/>
      <c r="B489" s="2501"/>
      <c r="C489" s="2521" t="s">
        <v>525</v>
      </c>
      <c r="D489" s="2521"/>
      <c r="E489" s="2521"/>
      <c r="F489" s="2521"/>
      <c r="G489" s="2521"/>
      <c r="H489" s="2801"/>
      <c r="I489" s="2520" t="s">
        <v>409</v>
      </c>
      <c r="J489" s="2802"/>
      <c r="K489" s="2802"/>
      <c r="L489" s="2802"/>
      <c r="M489" s="2802"/>
      <c r="N489" s="2802"/>
      <c r="O489" s="2801"/>
      <c r="P489" s="165"/>
      <c r="V489" s="165"/>
      <c r="W489" s="165"/>
      <c r="X489" s="165"/>
      <c r="Y489" s="165"/>
    </row>
    <row r="490" spans="1:28" ht="24" customHeight="1">
      <c r="A490" s="2479" t="s">
        <v>236</v>
      </c>
      <c r="B490" s="2803"/>
      <c r="C490" s="2804" t="str">
        <f ca="1">参照元個別!E24</f>
        <v/>
      </c>
      <c r="D490" s="2804"/>
      <c r="E490" s="2804"/>
      <c r="F490" s="2804"/>
      <c r="G490" s="2805"/>
      <c r="H490" s="2808" t="s">
        <v>416</v>
      </c>
      <c r="I490" s="2810" t="str">
        <f>参照元個別!F24</f>
        <v/>
      </c>
      <c r="J490" s="2811"/>
      <c r="K490" s="2811"/>
      <c r="L490" s="2811"/>
      <c r="M490" s="2814" t="s">
        <v>417</v>
      </c>
      <c r="N490" s="2816" t="str">
        <f>参照元個別!G24</f>
        <v/>
      </c>
      <c r="O490" s="2817"/>
      <c r="P490" s="174"/>
      <c r="V490" s="165"/>
      <c r="W490" s="165"/>
      <c r="X490" s="165"/>
      <c r="Y490" s="165"/>
    </row>
    <row r="491" spans="1:28" ht="23.1" customHeight="1">
      <c r="A491" s="2483">
        <f>IF( 報1!$L$28="","", 報1!$L$28 )</f>
        <v>2022</v>
      </c>
      <c r="B491" s="2484"/>
      <c r="C491" s="2806"/>
      <c r="D491" s="2806"/>
      <c r="E491" s="2806"/>
      <c r="F491" s="2806"/>
      <c r="G491" s="2807"/>
      <c r="H491" s="2809"/>
      <c r="I491" s="2812"/>
      <c r="J491" s="2813"/>
      <c r="K491" s="2813"/>
      <c r="L491" s="2813"/>
      <c r="M491" s="2815"/>
      <c r="N491" s="2818"/>
      <c r="O491" s="2819"/>
      <c r="P491" s="174"/>
      <c r="V491" s="165"/>
      <c r="W491" s="165"/>
      <c r="X491" s="165"/>
      <c r="Y491" s="165"/>
    </row>
    <row r="492" spans="1:28" ht="25.15" customHeight="1">
      <c r="A492" s="2787" t="s">
        <v>277</v>
      </c>
      <c r="B492" s="2788"/>
      <c r="C492" s="2789"/>
      <c r="D492" s="2790"/>
      <c r="E492" s="2790"/>
      <c r="F492" s="2790"/>
      <c r="G492" s="2790"/>
      <c r="H492" s="2790"/>
      <c r="I492" s="2790"/>
      <c r="J492" s="2790"/>
      <c r="K492" s="2790"/>
      <c r="L492" s="2790"/>
      <c r="M492" s="2790"/>
      <c r="N492" s="2790"/>
      <c r="O492" s="2791"/>
      <c r="P492" s="165"/>
      <c r="Q492" s="1288">
        <v>1</v>
      </c>
      <c r="R492" s="1280"/>
      <c r="S492" s="1289"/>
      <c r="T492" s="1290"/>
      <c r="U492" s="1291"/>
      <c r="V492" s="165"/>
      <c r="W492" s="165"/>
      <c r="X492" s="338"/>
      <c r="Y492" s="339"/>
      <c r="Z492" s="102"/>
      <c r="AA492" s="44"/>
      <c r="AB492" s="45"/>
    </row>
    <row r="493" spans="1:28" ht="25.15" customHeight="1">
      <c r="A493" s="2787"/>
      <c r="B493" s="2788"/>
      <c r="C493" s="2790"/>
      <c r="D493" s="2790"/>
      <c r="E493" s="2790"/>
      <c r="F493" s="2790"/>
      <c r="G493" s="2790"/>
      <c r="H493" s="2790"/>
      <c r="I493" s="2790"/>
      <c r="J493" s="2790"/>
      <c r="K493" s="2790"/>
      <c r="L493" s="2790"/>
      <c r="M493" s="2790"/>
      <c r="N493" s="2790"/>
      <c r="O493" s="2791"/>
      <c r="P493" s="165"/>
      <c r="Q493" s="1292"/>
      <c r="R493" s="1293"/>
      <c r="S493" s="1293"/>
      <c r="T493" s="1293"/>
      <c r="U493" s="1293"/>
      <c r="V493" s="165"/>
      <c r="W493" s="165"/>
      <c r="X493" s="165"/>
      <c r="Y493" s="165"/>
    </row>
    <row r="494" spans="1:28" ht="24.75" customHeight="1">
      <c r="A494" s="2787"/>
      <c r="B494" s="2788"/>
      <c r="C494" s="2790"/>
      <c r="D494" s="2790"/>
      <c r="E494" s="2790"/>
      <c r="F494" s="2790"/>
      <c r="G494" s="2790"/>
      <c r="H494" s="2790"/>
      <c r="I494" s="2790"/>
      <c r="J494" s="2790"/>
      <c r="K494" s="2790"/>
      <c r="L494" s="2790"/>
      <c r="M494" s="2790"/>
      <c r="N494" s="2790"/>
      <c r="O494" s="2791"/>
      <c r="P494" s="165"/>
      <c r="Q494" s="1292"/>
      <c r="R494" s="1291"/>
      <c r="S494" s="1291"/>
      <c r="T494" s="1291"/>
      <c r="U494" s="1291"/>
      <c r="V494" s="165"/>
      <c r="W494" s="165"/>
      <c r="X494" s="165"/>
      <c r="Y494" s="165"/>
    </row>
    <row r="495" spans="1:28" ht="10.15" customHeight="1">
      <c r="A495" s="2794"/>
      <c r="B495" s="2795"/>
      <c r="C495" s="2790"/>
      <c r="D495" s="2790"/>
      <c r="E495" s="2790"/>
      <c r="F495" s="2790"/>
      <c r="G495" s="2790"/>
      <c r="H495" s="2790"/>
      <c r="I495" s="2790"/>
      <c r="J495" s="2790"/>
      <c r="K495" s="2790"/>
      <c r="L495" s="2790"/>
      <c r="M495" s="2790"/>
      <c r="N495" s="2790"/>
      <c r="O495" s="2791"/>
      <c r="P495" s="165"/>
      <c r="Q495" s="1294"/>
      <c r="R495" s="1291"/>
      <c r="S495" s="1291"/>
      <c r="T495" s="1291"/>
      <c r="U495" s="1291"/>
      <c r="V495" s="165"/>
      <c r="W495" s="165"/>
      <c r="X495" s="165"/>
      <c r="Y495" s="165"/>
    </row>
    <row r="496" spans="1:28" ht="45" customHeight="1">
      <c r="A496" s="2796">
        <f>IF( 報1!$L$28="","", 報1!$L$28 )</f>
        <v>2022</v>
      </c>
      <c r="B496" s="2797"/>
      <c r="C496" s="2792"/>
      <c r="D496" s="2792"/>
      <c r="E496" s="2792"/>
      <c r="F496" s="2792"/>
      <c r="G496" s="2792"/>
      <c r="H496" s="2792"/>
      <c r="I496" s="2792"/>
      <c r="J496" s="2792"/>
      <c r="K496" s="2792"/>
      <c r="L496" s="2792"/>
      <c r="M496" s="2792"/>
      <c r="N496" s="2792"/>
      <c r="O496" s="2793"/>
      <c r="P496" s="165"/>
      <c r="Q496" s="1295"/>
      <c r="R496" s="1291"/>
      <c r="S496" s="1291"/>
      <c r="T496" s="1291"/>
      <c r="U496" s="1291"/>
      <c r="V496" s="165"/>
      <c r="W496" s="165"/>
      <c r="X496" s="165"/>
      <c r="Y496" s="165"/>
    </row>
    <row r="497" spans="1:25" ht="26.25" customHeight="1">
      <c r="A497" s="2798"/>
      <c r="B497" s="2798"/>
      <c r="C497" s="2798"/>
      <c r="D497" s="2798"/>
      <c r="E497" s="2798"/>
      <c r="F497" s="2798"/>
      <c r="G497" s="2798"/>
      <c r="H497" s="2798"/>
      <c r="I497" s="2798"/>
      <c r="J497" s="2798"/>
      <c r="K497" s="2798"/>
      <c r="L497" s="2798"/>
      <c r="M497" s="2798"/>
      <c r="N497" s="2798"/>
      <c r="O497" s="2798"/>
      <c r="P497" s="165"/>
      <c r="Q497" s="1294"/>
      <c r="R497" s="1291"/>
      <c r="S497" s="1291"/>
      <c r="T497" s="1291"/>
      <c r="U497" s="1291"/>
      <c r="V497" s="165"/>
      <c r="W497" s="165"/>
      <c r="X497" s="165"/>
      <c r="Y497" s="165"/>
    </row>
    <row r="498" spans="1:25" ht="30" customHeight="1">
      <c r="A498" s="165"/>
      <c r="B498" s="165"/>
      <c r="C498" s="165"/>
      <c r="D498" s="165"/>
      <c r="E498" s="165"/>
      <c r="F498" s="165"/>
      <c r="G498" s="165"/>
      <c r="H498" s="165"/>
      <c r="I498" s="165"/>
      <c r="J498" s="165"/>
      <c r="K498" s="165"/>
      <c r="L498" s="165"/>
      <c r="M498" s="165"/>
      <c r="N498" s="165"/>
      <c r="O498" s="340"/>
      <c r="P498" s="165"/>
      <c r="Q498" s="1283"/>
      <c r="R498" s="1295"/>
      <c r="S498" s="1279"/>
      <c r="T498" s="1279"/>
      <c r="V498" s="165"/>
      <c r="W498" s="165"/>
      <c r="X498" s="165"/>
      <c r="Y498" s="165"/>
    </row>
    <row r="499" spans="1:25" ht="18" customHeight="1">
      <c r="A499" s="165"/>
      <c r="B499" s="165"/>
      <c r="C499" s="165"/>
      <c r="D499" s="165"/>
      <c r="E499" s="165"/>
      <c r="F499" s="165"/>
      <c r="G499" s="165"/>
      <c r="H499" s="165"/>
      <c r="I499" s="165"/>
      <c r="J499" s="165"/>
      <c r="K499" s="165"/>
      <c r="L499" s="165"/>
      <c r="M499" s="165"/>
      <c r="N499" s="165"/>
      <c r="O499" s="340"/>
      <c r="P499" s="165"/>
      <c r="Q499" s="1296"/>
      <c r="R499" s="1295"/>
      <c r="S499" s="1279"/>
      <c r="T499" s="1279"/>
      <c r="V499" s="165"/>
      <c r="W499" s="165"/>
      <c r="X499" s="165"/>
      <c r="Y499" s="165"/>
    </row>
    <row r="500" spans="1:25" ht="18" customHeight="1">
      <c r="A500" s="165"/>
      <c r="B500" s="165"/>
      <c r="C500" s="165"/>
      <c r="D500" s="165"/>
      <c r="E500" s="165"/>
      <c r="F500" s="165"/>
      <c r="G500" s="165"/>
      <c r="H500" s="165"/>
      <c r="I500" s="165"/>
      <c r="J500" s="165"/>
      <c r="K500" s="165"/>
      <c r="L500" s="165"/>
      <c r="M500" s="165"/>
      <c r="N500" s="165"/>
      <c r="O500" s="340"/>
      <c r="P500" s="165"/>
      <c r="Q500" s="1296"/>
      <c r="R500" s="1295"/>
      <c r="S500" s="1279"/>
      <c r="T500" s="1279"/>
      <c r="V500" s="165"/>
      <c r="W500" s="165"/>
      <c r="X500" s="165"/>
      <c r="Y500" s="165"/>
    </row>
    <row r="501" spans="1:25">
      <c r="A501" s="1" t="s">
        <v>175</v>
      </c>
      <c r="B501" s="2"/>
      <c r="C501" s="2"/>
      <c r="D501" s="2"/>
      <c r="E501" s="2"/>
      <c r="F501" s="2"/>
      <c r="G501" s="2"/>
      <c r="H501" s="2"/>
      <c r="I501" s="2"/>
      <c r="J501" s="2"/>
      <c r="K501" s="2"/>
      <c r="L501" s="2"/>
      <c r="M501" s="2"/>
      <c r="N501" s="2"/>
      <c r="O501" s="2"/>
      <c r="P501" s="165" t="str">
        <f>"個別票"&amp;Q501</f>
        <v>個別票21</v>
      </c>
      <c r="Q501" s="1277">
        <f>Q476+1</f>
        <v>21</v>
      </c>
      <c r="V501" s="165"/>
      <c r="W501" s="165"/>
      <c r="X501" s="165"/>
      <c r="Y501" s="165"/>
    </row>
    <row r="502" spans="1:25">
      <c r="A502" s="2" t="s">
        <v>150</v>
      </c>
      <c r="B502" s="4"/>
      <c r="C502" s="4"/>
      <c r="D502" s="4"/>
      <c r="E502" s="4"/>
      <c r="F502" s="4"/>
      <c r="G502" s="4"/>
      <c r="H502" s="4"/>
      <c r="I502" s="4"/>
      <c r="J502" s="4"/>
      <c r="K502" s="4"/>
      <c r="L502" s="4"/>
      <c r="M502" s="4"/>
      <c r="N502" s="2"/>
      <c r="O502" s="2"/>
      <c r="P502" s="165"/>
      <c r="V502" s="165"/>
      <c r="W502" s="165"/>
      <c r="X502" s="165"/>
      <c r="Y502" s="165"/>
    </row>
    <row r="503" spans="1:25" ht="17.25">
      <c r="A503" s="2832" t="s">
        <v>405</v>
      </c>
      <c r="B503" s="2832"/>
      <c r="C503" s="2832"/>
      <c r="D503" s="2832"/>
      <c r="E503" s="2832"/>
      <c r="F503" s="2832"/>
      <c r="G503" s="2832"/>
      <c r="H503" s="2832"/>
      <c r="I503" s="2832"/>
      <c r="J503" s="2832"/>
      <c r="K503" s="2832"/>
      <c r="L503" s="2832"/>
      <c r="M503" s="2832"/>
      <c r="N503" s="2832"/>
      <c r="O503" s="2832"/>
      <c r="P503" s="165"/>
      <c r="V503" s="165"/>
      <c r="W503" s="165"/>
      <c r="X503" s="165"/>
      <c r="Y503" s="165"/>
    </row>
    <row r="504" spans="1:25" ht="31.5" customHeight="1">
      <c r="A504" s="39"/>
      <c r="B504" s="39"/>
      <c r="C504" s="39"/>
      <c r="D504" s="39"/>
      <c r="E504" s="39"/>
      <c r="F504" s="39"/>
      <c r="G504" s="39"/>
      <c r="H504" s="39"/>
      <c r="I504" s="39"/>
      <c r="J504" s="39"/>
      <c r="K504" s="39"/>
      <c r="L504" s="39"/>
      <c r="M504" s="39"/>
      <c r="N504" s="39"/>
      <c r="O504" s="39"/>
      <c r="P504" s="165"/>
      <c r="V504" s="165"/>
      <c r="W504" s="165"/>
      <c r="X504" s="165"/>
      <c r="Y504" s="165"/>
    </row>
    <row r="505" spans="1:25" s="52" customFormat="1" ht="15.95" customHeight="1">
      <c r="A505" s="49" t="s">
        <v>151</v>
      </c>
      <c r="B505" s="83"/>
      <c r="C505" s="83"/>
      <c r="D505" s="83"/>
      <c r="E505" s="83"/>
      <c r="F505" s="83"/>
      <c r="G505" s="83"/>
      <c r="H505" s="83"/>
      <c r="I505" s="83"/>
      <c r="J505" s="83"/>
      <c r="K505" s="83"/>
      <c r="L505" s="83"/>
      <c r="M505" s="83"/>
      <c r="P505" s="335"/>
      <c r="Q505" s="1285"/>
      <c r="R505" s="1285"/>
      <c r="S505" s="1285"/>
      <c r="T505" s="1285"/>
      <c r="U505" s="1277"/>
      <c r="V505" s="335"/>
      <c r="W505" s="335"/>
      <c r="X505" s="335"/>
      <c r="Y505" s="335"/>
    </row>
    <row r="506" spans="1:25" ht="39.950000000000003" customHeight="1">
      <c r="A506" s="2833" t="s">
        <v>152</v>
      </c>
      <c r="B506" s="2834"/>
      <c r="C506" s="2835"/>
      <c r="D506" s="2836" t="str">
        <f>参照元個別!I25</f>
        <v>事業所名を入力21</v>
      </c>
      <c r="E506" s="2837"/>
      <c r="F506" s="2837"/>
      <c r="G506" s="2837"/>
      <c r="H506" s="2837"/>
      <c r="I506" s="2837"/>
      <c r="J506" s="2837"/>
      <c r="K506" s="2837"/>
      <c r="L506" s="2837"/>
      <c r="M506" s="2837"/>
      <c r="N506" s="2837"/>
      <c r="O506" s="2838"/>
      <c r="P506" s="165"/>
      <c r="V506" s="165"/>
      <c r="W506" s="165"/>
      <c r="X506" s="165"/>
      <c r="Y506" s="165"/>
    </row>
    <row r="507" spans="1:25" ht="39.950000000000003" customHeight="1">
      <c r="A507" s="2418" t="s">
        <v>153</v>
      </c>
      <c r="B507" s="2419"/>
      <c r="C507" s="2839"/>
      <c r="D507" s="2840"/>
      <c r="E507" s="2841"/>
      <c r="F507" s="2841"/>
      <c r="G507" s="2841"/>
      <c r="H507" s="2841"/>
      <c r="I507" s="2841"/>
      <c r="J507" s="2841"/>
      <c r="K507" s="2841"/>
      <c r="L507" s="2841"/>
      <c r="M507" s="2841"/>
      <c r="N507" s="2841"/>
      <c r="O507" s="2842"/>
      <c r="P507" s="165"/>
      <c r="V507" s="165"/>
      <c r="W507" s="165"/>
      <c r="X507" s="165"/>
      <c r="Y507" s="165"/>
    </row>
    <row r="508" spans="1:25" ht="39.950000000000003" customHeight="1">
      <c r="A508" s="2384" t="s">
        <v>154</v>
      </c>
      <c r="B508" s="2827"/>
      <c r="C508" s="2828"/>
      <c r="D508" s="2829"/>
      <c r="E508" s="104" t="s">
        <v>180</v>
      </c>
      <c r="F508" s="2823" t="s">
        <v>406</v>
      </c>
      <c r="G508" s="2824"/>
      <c r="H508" s="2830" t="str">
        <f ca="1">参照元個別!$P$25</f>
        <v/>
      </c>
      <c r="I508" s="2831"/>
      <c r="J508" s="59" t="s">
        <v>176</v>
      </c>
      <c r="K508" s="2823" t="s">
        <v>407</v>
      </c>
      <c r="L508" s="2824"/>
      <c r="M508" s="2820"/>
      <c r="N508" s="2821"/>
      <c r="O508" s="2822"/>
      <c r="P508" s="165"/>
      <c r="U508" s="1285"/>
      <c r="V508" s="165"/>
      <c r="W508" s="165"/>
      <c r="X508" s="165"/>
      <c r="Y508" s="165"/>
    </row>
    <row r="509" spans="1:25" ht="39.950000000000003" customHeight="1">
      <c r="A509" s="2823" t="s">
        <v>408</v>
      </c>
      <c r="B509" s="2824"/>
      <c r="C509" s="2825"/>
      <c r="D509" s="2745"/>
      <c r="E509" s="2746"/>
      <c r="F509" s="2823" t="s">
        <v>158</v>
      </c>
      <c r="G509" s="2824"/>
      <c r="H509" s="2825"/>
      <c r="I509" s="2745"/>
      <c r="J509" s="2746"/>
      <c r="K509" s="2428"/>
      <c r="L509" s="2826"/>
      <c r="M509" s="2826"/>
      <c r="N509" s="2826"/>
      <c r="O509" s="2826"/>
      <c r="P509" s="165"/>
      <c r="V509" s="165"/>
      <c r="W509" s="165"/>
      <c r="X509" s="165"/>
      <c r="Y509" s="165"/>
    </row>
    <row r="510" spans="1:25" ht="18.75" customHeight="1">
      <c r="A510" s="40"/>
      <c r="B510" s="40"/>
      <c r="C510" s="41"/>
      <c r="D510" s="42"/>
      <c r="E510" s="41"/>
      <c r="F510" s="43"/>
      <c r="P510" s="165"/>
      <c r="V510" s="336"/>
      <c r="W510" s="336"/>
      <c r="X510" s="165"/>
      <c r="Y510" s="165"/>
    </row>
    <row r="511" spans="1:25" ht="51.75" customHeight="1">
      <c r="A511" s="2799" t="s">
        <v>526</v>
      </c>
      <c r="B511" s="2800"/>
      <c r="C511" s="2800"/>
      <c r="D511" s="2800"/>
      <c r="E511" s="2800"/>
      <c r="F511" s="2800"/>
      <c r="G511" s="2800"/>
      <c r="H511" s="2800"/>
      <c r="I511" s="2800"/>
      <c r="J511" s="2800"/>
      <c r="K511" s="2800"/>
      <c r="L511" s="2800"/>
      <c r="M511" s="2800"/>
      <c r="N511" s="2800"/>
      <c r="O511" s="2800"/>
      <c r="P511" s="165"/>
      <c r="V511" s="336"/>
      <c r="W511" s="336"/>
      <c r="X511" s="165"/>
      <c r="Y511" s="165"/>
    </row>
    <row r="512" spans="1:25" ht="57.75" customHeight="1">
      <c r="A512" s="40"/>
      <c r="B512" s="40"/>
      <c r="C512" s="41"/>
      <c r="D512" s="42"/>
      <c r="E512" s="41"/>
      <c r="F512" s="43"/>
      <c r="P512" s="165"/>
      <c r="Q512" s="1286"/>
      <c r="R512" s="1286"/>
      <c r="S512" s="1286"/>
      <c r="T512" s="1286"/>
      <c r="V512" s="336"/>
      <c r="W512" s="336"/>
      <c r="X512" s="165"/>
      <c r="Y512" s="165"/>
    </row>
    <row r="513" spans="1:28" s="52" customFormat="1" ht="15.95" customHeight="1">
      <c r="A513" s="51" t="s">
        <v>530</v>
      </c>
      <c r="B513" s="53"/>
      <c r="C513" s="53"/>
      <c r="D513" s="53"/>
      <c r="E513" s="53"/>
      <c r="F513" s="53"/>
      <c r="G513" s="53"/>
      <c r="H513" s="53"/>
      <c r="I513" s="53"/>
      <c r="J513" s="53"/>
      <c r="K513" s="53"/>
      <c r="L513" s="51"/>
      <c r="M513" s="51"/>
      <c r="N513" s="51"/>
      <c r="O513" s="51"/>
      <c r="P513" s="335"/>
      <c r="Q513" s="1287"/>
      <c r="R513" s="1287"/>
      <c r="S513" s="1287"/>
      <c r="T513" s="1287"/>
      <c r="U513" s="1277"/>
      <c r="V513" s="337"/>
      <c r="W513" s="337"/>
      <c r="X513" s="335"/>
      <c r="Y513" s="335"/>
    </row>
    <row r="514" spans="1:28" ht="36" customHeight="1">
      <c r="A514" s="2500"/>
      <c r="B514" s="2501"/>
      <c r="C514" s="2521" t="s">
        <v>525</v>
      </c>
      <c r="D514" s="2521"/>
      <c r="E514" s="2521"/>
      <c r="F514" s="2521"/>
      <c r="G514" s="2521"/>
      <c r="H514" s="2801"/>
      <c r="I514" s="2520" t="s">
        <v>409</v>
      </c>
      <c r="J514" s="2802"/>
      <c r="K514" s="2802"/>
      <c r="L514" s="2802"/>
      <c r="M514" s="2802"/>
      <c r="N514" s="2802"/>
      <c r="O514" s="2801"/>
      <c r="P514" s="165"/>
      <c r="V514" s="165"/>
      <c r="W514" s="165"/>
      <c r="X514" s="165"/>
      <c r="Y514" s="165"/>
    </row>
    <row r="515" spans="1:28" ht="24" customHeight="1">
      <c r="A515" s="2479" t="s">
        <v>236</v>
      </c>
      <c r="B515" s="2803"/>
      <c r="C515" s="2804" t="str">
        <f ca="1">参照元個別!E25</f>
        <v/>
      </c>
      <c r="D515" s="2804"/>
      <c r="E515" s="2804"/>
      <c r="F515" s="2804"/>
      <c r="G515" s="2805"/>
      <c r="H515" s="2808" t="s">
        <v>416</v>
      </c>
      <c r="I515" s="2810" t="str">
        <f>参照元個別!F25</f>
        <v/>
      </c>
      <c r="J515" s="2811"/>
      <c r="K515" s="2811"/>
      <c r="L515" s="2811"/>
      <c r="M515" s="2814" t="s">
        <v>417</v>
      </c>
      <c r="N515" s="2816" t="str">
        <f>参照元個別!G25</f>
        <v/>
      </c>
      <c r="O515" s="2817"/>
      <c r="P515" s="174"/>
      <c r="V515" s="165"/>
      <c r="W515" s="165"/>
      <c r="X515" s="165"/>
      <c r="Y515" s="165"/>
    </row>
    <row r="516" spans="1:28" ht="23.1" customHeight="1">
      <c r="A516" s="2483">
        <f>IF( 報1!$L$28="","", 報1!$L$28 )</f>
        <v>2022</v>
      </c>
      <c r="B516" s="2484"/>
      <c r="C516" s="2806"/>
      <c r="D516" s="2806"/>
      <c r="E516" s="2806"/>
      <c r="F516" s="2806"/>
      <c r="G516" s="2807"/>
      <c r="H516" s="2809"/>
      <c r="I516" s="2812"/>
      <c r="J516" s="2813"/>
      <c r="K516" s="2813"/>
      <c r="L516" s="2813"/>
      <c r="M516" s="2815"/>
      <c r="N516" s="2818"/>
      <c r="O516" s="2819"/>
      <c r="P516" s="174"/>
      <c r="V516" s="165"/>
      <c r="W516" s="165"/>
      <c r="X516" s="165"/>
      <c r="Y516" s="165"/>
    </row>
    <row r="517" spans="1:28" ht="25.15" customHeight="1">
      <c r="A517" s="2787" t="s">
        <v>277</v>
      </c>
      <c r="B517" s="2788"/>
      <c r="C517" s="2789"/>
      <c r="D517" s="2790"/>
      <c r="E517" s="2790"/>
      <c r="F517" s="2790"/>
      <c r="G517" s="2790"/>
      <c r="H517" s="2790"/>
      <c r="I517" s="2790"/>
      <c r="J517" s="2790"/>
      <c r="K517" s="2790"/>
      <c r="L517" s="2790"/>
      <c r="M517" s="2790"/>
      <c r="N517" s="2790"/>
      <c r="O517" s="2791"/>
      <c r="P517" s="165"/>
      <c r="Q517" s="1288">
        <v>1</v>
      </c>
      <c r="R517" s="1280"/>
      <c r="S517" s="1289"/>
      <c r="T517" s="1290"/>
      <c r="U517" s="1291"/>
      <c r="V517" s="165"/>
      <c r="W517" s="165"/>
      <c r="X517" s="338"/>
      <c r="Y517" s="339"/>
      <c r="Z517" s="102"/>
      <c r="AA517" s="44"/>
      <c r="AB517" s="45"/>
    </row>
    <row r="518" spans="1:28" ht="25.15" customHeight="1">
      <c r="A518" s="2787"/>
      <c r="B518" s="2788"/>
      <c r="C518" s="2790"/>
      <c r="D518" s="2790"/>
      <c r="E518" s="2790"/>
      <c r="F518" s="2790"/>
      <c r="G518" s="2790"/>
      <c r="H518" s="2790"/>
      <c r="I518" s="2790"/>
      <c r="J518" s="2790"/>
      <c r="K518" s="2790"/>
      <c r="L518" s="2790"/>
      <c r="M518" s="2790"/>
      <c r="N518" s="2790"/>
      <c r="O518" s="2791"/>
      <c r="P518" s="165"/>
      <c r="Q518" s="1292"/>
      <c r="R518" s="1293"/>
      <c r="S518" s="1293"/>
      <c r="T518" s="1293"/>
      <c r="U518" s="1293"/>
      <c r="V518" s="165"/>
      <c r="W518" s="165"/>
      <c r="X518" s="165"/>
      <c r="Y518" s="165"/>
    </row>
    <row r="519" spans="1:28" ht="24.75" customHeight="1">
      <c r="A519" s="2787"/>
      <c r="B519" s="2788"/>
      <c r="C519" s="2790"/>
      <c r="D519" s="2790"/>
      <c r="E519" s="2790"/>
      <c r="F519" s="2790"/>
      <c r="G519" s="2790"/>
      <c r="H519" s="2790"/>
      <c r="I519" s="2790"/>
      <c r="J519" s="2790"/>
      <c r="K519" s="2790"/>
      <c r="L519" s="2790"/>
      <c r="M519" s="2790"/>
      <c r="N519" s="2790"/>
      <c r="O519" s="2791"/>
      <c r="P519" s="165"/>
      <c r="Q519" s="1292"/>
      <c r="R519" s="1291"/>
      <c r="S519" s="1291"/>
      <c r="T519" s="1291"/>
      <c r="U519" s="1291"/>
      <c r="V519" s="165"/>
      <c r="W519" s="165"/>
      <c r="X519" s="165"/>
      <c r="Y519" s="165"/>
    </row>
    <row r="520" spans="1:28" ht="10.15" customHeight="1">
      <c r="A520" s="2794"/>
      <c r="B520" s="2795"/>
      <c r="C520" s="2790"/>
      <c r="D520" s="2790"/>
      <c r="E520" s="2790"/>
      <c r="F520" s="2790"/>
      <c r="G520" s="2790"/>
      <c r="H520" s="2790"/>
      <c r="I520" s="2790"/>
      <c r="J520" s="2790"/>
      <c r="K520" s="2790"/>
      <c r="L520" s="2790"/>
      <c r="M520" s="2790"/>
      <c r="N520" s="2790"/>
      <c r="O520" s="2791"/>
      <c r="P520" s="165"/>
      <c r="Q520" s="1294"/>
      <c r="R520" s="1291"/>
      <c r="S520" s="1291"/>
      <c r="T520" s="1291"/>
      <c r="U520" s="1291"/>
      <c r="V520" s="165"/>
      <c r="W520" s="165"/>
      <c r="X520" s="165"/>
      <c r="Y520" s="165"/>
    </row>
    <row r="521" spans="1:28" ht="45" customHeight="1">
      <c r="A521" s="2796">
        <f>IF( 報1!$L$28="","", 報1!$L$28 )</f>
        <v>2022</v>
      </c>
      <c r="B521" s="2797"/>
      <c r="C521" s="2792"/>
      <c r="D521" s="2792"/>
      <c r="E521" s="2792"/>
      <c r="F521" s="2792"/>
      <c r="G521" s="2792"/>
      <c r="H521" s="2792"/>
      <c r="I521" s="2792"/>
      <c r="J521" s="2792"/>
      <c r="K521" s="2792"/>
      <c r="L521" s="2792"/>
      <c r="M521" s="2792"/>
      <c r="N521" s="2792"/>
      <c r="O521" s="2793"/>
      <c r="P521" s="165"/>
      <c r="Q521" s="1295"/>
      <c r="R521" s="1291"/>
      <c r="S521" s="1291"/>
      <c r="T521" s="1291"/>
      <c r="U521" s="1291"/>
      <c r="V521" s="165"/>
      <c r="W521" s="165"/>
      <c r="X521" s="165"/>
      <c r="Y521" s="165"/>
    </row>
    <row r="522" spans="1:28" ht="26.25" customHeight="1">
      <c r="A522" s="2798"/>
      <c r="B522" s="2798"/>
      <c r="C522" s="2798"/>
      <c r="D522" s="2798"/>
      <c r="E522" s="2798"/>
      <c r="F522" s="2798"/>
      <c r="G522" s="2798"/>
      <c r="H522" s="2798"/>
      <c r="I522" s="2798"/>
      <c r="J522" s="2798"/>
      <c r="K522" s="2798"/>
      <c r="L522" s="2798"/>
      <c r="M522" s="2798"/>
      <c r="N522" s="2798"/>
      <c r="O522" s="2798"/>
      <c r="P522" s="165"/>
      <c r="Q522" s="1294"/>
      <c r="R522" s="1291"/>
      <c r="S522" s="1291"/>
      <c r="T522" s="1291"/>
      <c r="U522" s="1291"/>
      <c r="V522" s="165"/>
      <c r="W522" s="165"/>
      <c r="X522" s="165"/>
      <c r="Y522" s="165"/>
    </row>
    <row r="523" spans="1:28" ht="30" customHeight="1">
      <c r="A523" s="165"/>
      <c r="B523" s="165"/>
      <c r="C523" s="165"/>
      <c r="D523" s="165"/>
      <c r="E523" s="165"/>
      <c r="F523" s="165"/>
      <c r="G523" s="165"/>
      <c r="H523" s="165"/>
      <c r="I523" s="165"/>
      <c r="J523" s="165"/>
      <c r="K523" s="165"/>
      <c r="L523" s="165"/>
      <c r="M523" s="165"/>
      <c r="N523" s="165"/>
      <c r="O523" s="340"/>
      <c r="P523" s="165"/>
      <c r="Q523" s="1283"/>
      <c r="R523" s="1295"/>
      <c r="S523" s="1279"/>
      <c r="T523" s="1279"/>
      <c r="V523" s="165"/>
      <c r="W523" s="165"/>
      <c r="X523" s="165"/>
      <c r="Y523" s="165"/>
    </row>
    <row r="524" spans="1:28" ht="18" customHeight="1">
      <c r="A524" s="165"/>
      <c r="B524" s="165"/>
      <c r="C524" s="165"/>
      <c r="D524" s="165"/>
      <c r="E524" s="165"/>
      <c r="F524" s="165"/>
      <c r="G524" s="165"/>
      <c r="H524" s="165"/>
      <c r="I524" s="165"/>
      <c r="J524" s="165"/>
      <c r="K524" s="165"/>
      <c r="L524" s="165"/>
      <c r="M524" s="165"/>
      <c r="N524" s="165"/>
      <c r="O524" s="340"/>
      <c r="P524" s="165"/>
      <c r="Q524" s="1296"/>
      <c r="R524" s="1295"/>
      <c r="S524" s="1279"/>
      <c r="T524" s="1279"/>
      <c r="V524" s="165"/>
      <c r="W524" s="165"/>
      <c r="X524" s="165"/>
      <c r="Y524" s="165"/>
    </row>
    <row r="525" spans="1:28" ht="18" customHeight="1">
      <c r="A525" s="165"/>
      <c r="B525" s="165"/>
      <c r="C525" s="165"/>
      <c r="D525" s="165"/>
      <c r="E525" s="165"/>
      <c r="F525" s="165"/>
      <c r="G525" s="165"/>
      <c r="H525" s="165"/>
      <c r="I525" s="165"/>
      <c r="J525" s="165"/>
      <c r="K525" s="165"/>
      <c r="L525" s="165"/>
      <c r="M525" s="165"/>
      <c r="N525" s="165"/>
      <c r="O525" s="340"/>
      <c r="P525" s="165"/>
      <c r="Q525" s="1296"/>
      <c r="R525" s="1295"/>
      <c r="S525" s="1279"/>
      <c r="T525" s="1279"/>
      <c r="V525" s="165"/>
      <c r="W525" s="165"/>
      <c r="X525" s="165"/>
      <c r="Y525" s="165"/>
    </row>
    <row r="526" spans="1:28">
      <c r="A526" s="1" t="s">
        <v>175</v>
      </c>
      <c r="B526" s="2"/>
      <c r="C526" s="2"/>
      <c r="D526" s="2"/>
      <c r="E526" s="2"/>
      <c r="F526" s="2"/>
      <c r="G526" s="2"/>
      <c r="H526" s="2"/>
      <c r="I526" s="2"/>
      <c r="J526" s="2"/>
      <c r="K526" s="2"/>
      <c r="L526" s="2"/>
      <c r="M526" s="2"/>
      <c r="N526" s="2"/>
      <c r="O526" s="2"/>
      <c r="P526" s="165" t="str">
        <f>"個別票"&amp;Q526</f>
        <v>個別票22</v>
      </c>
      <c r="Q526" s="1277">
        <f>Q501+1</f>
        <v>22</v>
      </c>
      <c r="V526" s="165"/>
      <c r="W526" s="165"/>
      <c r="X526" s="165"/>
      <c r="Y526" s="165"/>
    </row>
    <row r="527" spans="1:28">
      <c r="A527" s="2" t="s">
        <v>150</v>
      </c>
      <c r="B527" s="4"/>
      <c r="C527" s="4"/>
      <c r="D527" s="4"/>
      <c r="E527" s="4"/>
      <c r="F527" s="4"/>
      <c r="G527" s="4"/>
      <c r="H527" s="4"/>
      <c r="I527" s="4"/>
      <c r="J527" s="4"/>
      <c r="K527" s="4"/>
      <c r="L527" s="4"/>
      <c r="M527" s="4"/>
      <c r="N527" s="2"/>
      <c r="O527" s="2"/>
      <c r="P527" s="165"/>
      <c r="V527" s="165"/>
      <c r="W527" s="165"/>
      <c r="X527" s="165"/>
      <c r="Y527" s="165"/>
    </row>
    <row r="528" spans="1:28" ht="17.25">
      <c r="A528" s="2832" t="s">
        <v>405</v>
      </c>
      <c r="B528" s="2832"/>
      <c r="C528" s="2832"/>
      <c r="D528" s="2832"/>
      <c r="E528" s="2832"/>
      <c r="F528" s="2832"/>
      <c r="G528" s="2832"/>
      <c r="H528" s="2832"/>
      <c r="I528" s="2832"/>
      <c r="J528" s="2832"/>
      <c r="K528" s="2832"/>
      <c r="L528" s="2832"/>
      <c r="M528" s="2832"/>
      <c r="N528" s="2832"/>
      <c r="O528" s="2832"/>
      <c r="P528" s="165"/>
      <c r="V528" s="165"/>
      <c r="W528" s="165"/>
      <c r="X528" s="165"/>
      <c r="Y528" s="165"/>
    </row>
    <row r="529" spans="1:28" ht="31.5" customHeight="1">
      <c r="A529" s="39"/>
      <c r="B529" s="39"/>
      <c r="C529" s="39"/>
      <c r="D529" s="39"/>
      <c r="E529" s="39"/>
      <c r="F529" s="39"/>
      <c r="G529" s="39"/>
      <c r="H529" s="39"/>
      <c r="I529" s="39"/>
      <c r="J529" s="39"/>
      <c r="K529" s="39"/>
      <c r="L529" s="39"/>
      <c r="M529" s="39"/>
      <c r="N529" s="39"/>
      <c r="O529" s="39"/>
      <c r="P529" s="165"/>
      <c r="V529" s="165"/>
      <c r="W529" s="165"/>
      <c r="X529" s="165"/>
      <c r="Y529" s="165"/>
    </row>
    <row r="530" spans="1:28" s="52" customFormat="1" ht="15.95" customHeight="1">
      <c r="A530" s="49" t="s">
        <v>151</v>
      </c>
      <c r="B530" s="83"/>
      <c r="C530" s="83"/>
      <c r="D530" s="83"/>
      <c r="E530" s="83"/>
      <c r="F530" s="83"/>
      <c r="G530" s="83"/>
      <c r="H530" s="83"/>
      <c r="I530" s="83"/>
      <c r="J530" s="83"/>
      <c r="K530" s="83"/>
      <c r="L530" s="83"/>
      <c r="M530" s="83"/>
      <c r="P530" s="335"/>
      <c r="Q530" s="1285"/>
      <c r="R530" s="1285"/>
      <c r="S530" s="1285"/>
      <c r="T530" s="1285"/>
      <c r="U530" s="1277"/>
      <c r="V530" s="335"/>
      <c r="W530" s="335"/>
      <c r="X530" s="335"/>
      <c r="Y530" s="335"/>
    </row>
    <row r="531" spans="1:28" ht="39.950000000000003" customHeight="1">
      <c r="A531" s="2833" t="s">
        <v>152</v>
      </c>
      <c r="B531" s="2834"/>
      <c r="C531" s="2835"/>
      <c r="D531" s="2836" t="str">
        <f>参照元個別!I26</f>
        <v>事業所名を入力22</v>
      </c>
      <c r="E531" s="2837"/>
      <c r="F531" s="2837"/>
      <c r="G531" s="2837"/>
      <c r="H531" s="2837"/>
      <c r="I531" s="2837"/>
      <c r="J531" s="2837"/>
      <c r="K531" s="2837"/>
      <c r="L531" s="2837"/>
      <c r="M531" s="2837"/>
      <c r="N531" s="2837"/>
      <c r="O531" s="2838"/>
      <c r="P531" s="165"/>
      <c r="V531" s="165"/>
      <c r="W531" s="165"/>
      <c r="X531" s="165"/>
      <c r="Y531" s="165"/>
    </row>
    <row r="532" spans="1:28" ht="39.950000000000003" customHeight="1">
      <c r="A532" s="2418" t="s">
        <v>153</v>
      </c>
      <c r="B532" s="2419"/>
      <c r="C532" s="2839"/>
      <c r="D532" s="2840"/>
      <c r="E532" s="2841"/>
      <c r="F532" s="2841"/>
      <c r="G532" s="2841"/>
      <c r="H532" s="2841"/>
      <c r="I532" s="2841"/>
      <c r="J532" s="2841"/>
      <c r="K532" s="2841"/>
      <c r="L532" s="2841"/>
      <c r="M532" s="2841"/>
      <c r="N532" s="2841"/>
      <c r="O532" s="2842"/>
      <c r="P532" s="165"/>
      <c r="V532" s="165"/>
      <c r="W532" s="165"/>
      <c r="X532" s="165"/>
      <c r="Y532" s="165"/>
    </row>
    <row r="533" spans="1:28" ht="39.950000000000003" customHeight="1">
      <c r="A533" s="2384" t="s">
        <v>154</v>
      </c>
      <c r="B533" s="2827"/>
      <c r="C533" s="2828"/>
      <c r="D533" s="2829"/>
      <c r="E533" s="104" t="s">
        <v>180</v>
      </c>
      <c r="F533" s="2823" t="s">
        <v>406</v>
      </c>
      <c r="G533" s="2824"/>
      <c r="H533" s="2830" t="str">
        <f ca="1">参照元個別!$P$26</f>
        <v/>
      </c>
      <c r="I533" s="2831"/>
      <c r="J533" s="59" t="s">
        <v>176</v>
      </c>
      <c r="K533" s="2823" t="s">
        <v>407</v>
      </c>
      <c r="L533" s="2824"/>
      <c r="M533" s="2820"/>
      <c r="N533" s="2821"/>
      <c r="O533" s="2822"/>
      <c r="P533" s="165"/>
      <c r="U533" s="1285"/>
      <c r="V533" s="165"/>
      <c r="W533" s="165"/>
      <c r="X533" s="165"/>
      <c r="Y533" s="165"/>
    </row>
    <row r="534" spans="1:28" ht="39.950000000000003" customHeight="1">
      <c r="A534" s="2823" t="s">
        <v>408</v>
      </c>
      <c r="B534" s="2824"/>
      <c r="C534" s="2825"/>
      <c r="D534" s="2745"/>
      <c r="E534" s="2746"/>
      <c r="F534" s="2823" t="s">
        <v>158</v>
      </c>
      <c r="G534" s="2824"/>
      <c r="H534" s="2825"/>
      <c r="I534" s="2745"/>
      <c r="J534" s="2746"/>
      <c r="K534" s="2428"/>
      <c r="L534" s="2826"/>
      <c r="M534" s="2826"/>
      <c r="N534" s="2826"/>
      <c r="O534" s="2826"/>
      <c r="P534" s="165"/>
      <c r="V534" s="165"/>
      <c r="W534" s="165"/>
      <c r="X534" s="165"/>
      <c r="Y534" s="165"/>
    </row>
    <row r="535" spans="1:28" ht="18.75" customHeight="1">
      <c r="A535" s="40"/>
      <c r="B535" s="40"/>
      <c r="C535" s="41"/>
      <c r="D535" s="42"/>
      <c r="E535" s="41"/>
      <c r="F535" s="43"/>
      <c r="P535" s="165"/>
      <c r="V535" s="336"/>
      <c r="W535" s="336"/>
      <c r="X535" s="165"/>
      <c r="Y535" s="165"/>
    </row>
    <row r="536" spans="1:28" ht="51.75" customHeight="1">
      <c r="A536" s="2799" t="s">
        <v>526</v>
      </c>
      <c r="B536" s="2800"/>
      <c r="C536" s="2800"/>
      <c r="D536" s="2800"/>
      <c r="E536" s="2800"/>
      <c r="F536" s="2800"/>
      <c r="G536" s="2800"/>
      <c r="H536" s="2800"/>
      <c r="I536" s="2800"/>
      <c r="J536" s="2800"/>
      <c r="K536" s="2800"/>
      <c r="L536" s="2800"/>
      <c r="M536" s="2800"/>
      <c r="N536" s="2800"/>
      <c r="O536" s="2800"/>
      <c r="P536" s="165"/>
      <c r="V536" s="336"/>
      <c r="W536" s="336"/>
      <c r="X536" s="165"/>
      <c r="Y536" s="165"/>
    </row>
    <row r="537" spans="1:28" ht="57.75" customHeight="1">
      <c r="A537" s="40"/>
      <c r="B537" s="40"/>
      <c r="C537" s="41"/>
      <c r="D537" s="42"/>
      <c r="E537" s="41"/>
      <c r="F537" s="43"/>
      <c r="P537" s="165"/>
      <c r="Q537" s="1286"/>
      <c r="R537" s="1286"/>
      <c r="S537" s="1286"/>
      <c r="T537" s="1286"/>
      <c r="V537" s="336"/>
      <c r="W537" s="336"/>
      <c r="X537" s="165"/>
      <c r="Y537" s="165"/>
    </row>
    <row r="538" spans="1:28" s="52" customFormat="1" ht="15.95" customHeight="1">
      <c r="A538" s="51" t="s">
        <v>530</v>
      </c>
      <c r="B538" s="53"/>
      <c r="C538" s="53"/>
      <c r="D538" s="53"/>
      <c r="E538" s="53"/>
      <c r="F538" s="53"/>
      <c r="G538" s="53"/>
      <c r="H538" s="53"/>
      <c r="I538" s="53"/>
      <c r="J538" s="53"/>
      <c r="K538" s="53"/>
      <c r="L538" s="51"/>
      <c r="M538" s="51"/>
      <c r="N538" s="51"/>
      <c r="O538" s="51"/>
      <c r="P538" s="335"/>
      <c r="Q538" s="1287"/>
      <c r="R538" s="1287"/>
      <c r="S538" s="1287"/>
      <c r="T538" s="1287"/>
      <c r="U538" s="1277"/>
      <c r="V538" s="337"/>
      <c r="W538" s="337"/>
      <c r="X538" s="335"/>
      <c r="Y538" s="335"/>
    </row>
    <row r="539" spans="1:28" ht="36" customHeight="1">
      <c r="A539" s="2500"/>
      <c r="B539" s="2501"/>
      <c r="C539" s="2521" t="s">
        <v>525</v>
      </c>
      <c r="D539" s="2521"/>
      <c r="E539" s="2521"/>
      <c r="F539" s="2521"/>
      <c r="G539" s="2521"/>
      <c r="H539" s="2801"/>
      <c r="I539" s="2520" t="s">
        <v>409</v>
      </c>
      <c r="J539" s="2802"/>
      <c r="K539" s="2802"/>
      <c r="L539" s="2802"/>
      <c r="M539" s="2802"/>
      <c r="N539" s="2802"/>
      <c r="O539" s="2801"/>
      <c r="P539" s="165"/>
      <c r="V539" s="165"/>
      <c r="W539" s="165"/>
      <c r="X539" s="165"/>
      <c r="Y539" s="165"/>
    </row>
    <row r="540" spans="1:28" ht="24" customHeight="1">
      <c r="A540" s="2479" t="s">
        <v>236</v>
      </c>
      <c r="B540" s="2803"/>
      <c r="C540" s="2804" t="str">
        <f ca="1">参照元個別!E26</f>
        <v/>
      </c>
      <c r="D540" s="2804"/>
      <c r="E540" s="2804"/>
      <c r="F540" s="2804"/>
      <c r="G540" s="2805"/>
      <c r="H540" s="2808" t="s">
        <v>416</v>
      </c>
      <c r="I540" s="2810" t="str">
        <f>参照元個別!F26</f>
        <v/>
      </c>
      <c r="J540" s="2811"/>
      <c r="K540" s="2811"/>
      <c r="L540" s="2811"/>
      <c r="M540" s="2814" t="s">
        <v>417</v>
      </c>
      <c r="N540" s="2816" t="str">
        <f>参照元個別!G26</f>
        <v/>
      </c>
      <c r="O540" s="2817"/>
      <c r="P540" s="174"/>
      <c r="V540" s="165"/>
      <c r="W540" s="165"/>
      <c r="X540" s="165"/>
      <c r="Y540" s="165"/>
    </row>
    <row r="541" spans="1:28" ht="23.1" customHeight="1">
      <c r="A541" s="2483">
        <f>IF( 報1!$L$28="","", 報1!$L$28 )</f>
        <v>2022</v>
      </c>
      <c r="B541" s="2484"/>
      <c r="C541" s="2806"/>
      <c r="D541" s="2806"/>
      <c r="E541" s="2806"/>
      <c r="F541" s="2806"/>
      <c r="G541" s="2807"/>
      <c r="H541" s="2809"/>
      <c r="I541" s="2812"/>
      <c r="J541" s="2813"/>
      <c r="K541" s="2813"/>
      <c r="L541" s="2813"/>
      <c r="M541" s="2815"/>
      <c r="N541" s="2818"/>
      <c r="O541" s="2819"/>
      <c r="P541" s="174"/>
      <c r="V541" s="165"/>
      <c r="W541" s="165"/>
      <c r="X541" s="165"/>
      <c r="Y541" s="165"/>
    </row>
    <row r="542" spans="1:28" ht="25.15" customHeight="1">
      <c r="A542" s="2787" t="s">
        <v>277</v>
      </c>
      <c r="B542" s="2788"/>
      <c r="C542" s="2789"/>
      <c r="D542" s="2790"/>
      <c r="E542" s="2790"/>
      <c r="F542" s="2790"/>
      <c r="G542" s="2790"/>
      <c r="H542" s="2790"/>
      <c r="I542" s="2790"/>
      <c r="J542" s="2790"/>
      <c r="K542" s="2790"/>
      <c r="L542" s="2790"/>
      <c r="M542" s="2790"/>
      <c r="N542" s="2790"/>
      <c r="O542" s="2791"/>
      <c r="P542" s="165"/>
      <c r="Q542" s="1288">
        <v>1</v>
      </c>
      <c r="R542" s="1280"/>
      <c r="S542" s="1289"/>
      <c r="T542" s="1290"/>
      <c r="U542" s="1291"/>
      <c r="V542" s="165"/>
      <c r="W542" s="165"/>
      <c r="X542" s="338"/>
      <c r="Y542" s="339"/>
      <c r="Z542" s="102"/>
      <c r="AA542" s="44"/>
      <c r="AB542" s="45"/>
    </row>
    <row r="543" spans="1:28" ht="25.15" customHeight="1">
      <c r="A543" s="2787"/>
      <c r="B543" s="2788"/>
      <c r="C543" s="2790"/>
      <c r="D543" s="2790"/>
      <c r="E543" s="2790"/>
      <c r="F543" s="2790"/>
      <c r="G543" s="2790"/>
      <c r="H543" s="2790"/>
      <c r="I543" s="2790"/>
      <c r="J543" s="2790"/>
      <c r="K543" s="2790"/>
      <c r="L543" s="2790"/>
      <c r="M543" s="2790"/>
      <c r="N543" s="2790"/>
      <c r="O543" s="2791"/>
      <c r="P543" s="165"/>
      <c r="Q543" s="1292"/>
      <c r="R543" s="1293"/>
      <c r="S543" s="1293"/>
      <c r="T543" s="1293"/>
      <c r="U543" s="1293"/>
      <c r="V543" s="165"/>
      <c r="W543" s="165"/>
      <c r="X543" s="165"/>
      <c r="Y543" s="165"/>
    </row>
    <row r="544" spans="1:28" ht="24.75" customHeight="1">
      <c r="A544" s="2787"/>
      <c r="B544" s="2788"/>
      <c r="C544" s="2790"/>
      <c r="D544" s="2790"/>
      <c r="E544" s="2790"/>
      <c r="F544" s="2790"/>
      <c r="G544" s="2790"/>
      <c r="H544" s="2790"/>
      <c r="I544" s="2790"/>
      <c r="J544" s="2790"/>
      <c r="K544" s="2790"/>
      <c r="L544" s="2790"/>
      <c r="M544" s="2790"/>
      <c r="N544" s="2790"/>
      <c r="O544" s="2791"/>
      <c r="P544" s="165"/>
      <c r="Q544" s="1292"/>
      <c r="R544" s="1291"/>
      <c r="S544" s="1291"/>
      <c r="T544" s="1291"/>
      <c r="U544" s="1291"/>
      <c r="V544" s="165"/>
      <c r="W544" s="165"/>
      <c r="X544" s="165"/>
      <c r="Y544" s="165"/>
    </row>
    <row r="545" spans="1:25" ht="10.15" customHeight="1">
      <c r="A545" s="2794"/>
      <c r="B545" s="2795"/>
      <c r="C545" s="2790"/>
      <c r="D545" s="2790"/>
      <c r="E545" s="2790"/>
      <c r="F545" s="2790"/>
      <c r="G545" s="2790"/>
      <c r="H545" s="2790"/>
      <c r="I545" s="2790"/>
      <c r="J545" s="2790"/>
      <c r="K545" s="2790"/>
      <c r="L545" s="2790"/>
      <c r="M545" s="2790"/>
      <c r="N545" s="2790"/>
      <c r="O545" s="2791"/>
      <c r="P545" s="165"/>
      <c r="Q545" s="1294"/>
      <c r="R545" s="1291"/>
      <c r="S545" s="1291"/>
      <c r="T545" s="1291"/>
      <c r="U545" s="1291"/>
      <c r="V545" s="165"/>
      <c r="W545" s="165"/>
      <c r="X545" s="165"/>
      <c r="Y545" s="165"/>
    </row>
    <row r="546" spans="1:25" ht="45" customHeight="1">
      <c r="A546" s="2796">
        <f>IF( 報1!$L$28="","", 報1!$L$28 )</f>
        <v>2022</v>
      </c>
      <c r="B546" s="2797"/>
      <c r="C546" s="2792"/>
      <c r="D546" s="2792"/>
      <c r="E546" s="2792"/>
      <c r="F546" s="2792"/>
      <c r="G546" s="2792"/>
      <c r="H546" s="2792"/>
      <c r="I546" s="2792"/>
      <c r="J546" s="2792"/>
      <c r="K546" s="2792"/>
      <c r="L546" s="2792"/>
      <c r="M546" s="2792"/>
      <c r="N546" s="2792"/>
      <c r="O546" s="2793"/>
      <c r="P546" s="165"/>
      <c r="Q546" s="1295"/>
      <c r="R546" s="1291"/>
      <c r="S546" s="1291"/>
      <c r="T546" s="1291"/>
      <c r="U546" s="1291"/>
      <c r="V546" s="165"/>
      <c r="W546" s="165"/>
      <c r="X546" s="165"/>
      <c r="Y546" s="165"/>
    </row>
    <row r="547" spans="1:25" ht="26.25" customHeight="1">
      <c r="A547" s="2798"/>
      <c r="B547" s="2798"/>
      <c r="C547" s="2798"/>
      <c r="D547" s="2798"/>
      <c r="E547" s="2798"/>
      <c r="F547" s="2798"/>
      <c r="G547" s="2798"/>
      <c r="H547" s="2798"/>
      <c r="I547" s="2798"/>
      <c r="J547" s="2798"/>
      <c r="K547" s="2798"/>
      <c r="L547" s="2798"/>
      <c r="M547" s="2798"/>
      <c r="N547" s="2798"/>
      <c r="O547" s="2798"/>
      <c r="P547" s="165"/>
      <c r="Q547" s="1294"/>
      <c r="R547" s="1291"/>
      <c r="S547" s="1291"/>
      <c r="T547" s="1291"/>
      <c r="U547" s="1291"/>
      <c r="V547" s="165"/>
      <c r="W547" s="165"/>
      <c r="X547" s="165"/>
      <c r="Y547" s="165"/>
    </row>
    <row r="548" spans="1:25" ht="30" customHeight="1">
      <c r="A548" s="165"/>
      <c r="B548" s="165"/>
      <c r="C548" s="165"/>
      <c r="D548" s="165"/>
      <c r="E548" s="165"/>
      <c r="F548" s="165"/>
      <c r="G548" s="165"/>
      <c r="H548" s="165"/>
      <c r="I548" s="165"/>
      <c r="J548" s="165"/>
      <c r="K548" s="165"/>
      <c r="L548" s="165"/>
      <c r="M548" s="165"/>
      <c r="N548" s="165"/>
      <c r="O548" s="340"/>
      <c r="P548" s="165"/>
      <c r="Q548" s="1283"/>
      <c r="R548" s="1295"/>
      <c r="S548" s="1279"/>
      <c r="T548" s="1279"/>
      <c r="V548" s="165"/>
      <c r="W548" s="165"/>
      <c r="X548" s="165"/>
      <c r="Y548" s="165"/>
    </row>
    <row r="549" spans="1:25" ht="18" customHeight="1">
      <c r="A549" s="165"/>
      <c r="B549" s="165"/>
      <c r="C549" s="165"/>
      <c r="D549" s="165"/>
      <c r="E549" s="165"/>
      <c r="F549" s="165"/>
      <c r="G549" s="165"/>
      <c r="H549" s="165"/>
      <c r="I549" s="165"/>
      <c r="J549" s="165"/>
      <c r="K549" s="165"/>
      <c r="L549" s="165"/>
      <c r="M549" s="165"/>
      <c r="N549" s="165"/>
      <c r="O549" s="340"/>
      <c r="P549" s="165"/>
      <c r="Q549" s="1296"/>
      <c r="R549" s="1295"/>
      <c r="S549" s="1279"/>
      <c r="T549" s="1279"/>
      <c r="V549" s="165"/>
      <c r="W549" s="165"/>
      <c r="X549" s="165"/>
      <c r="Y549" s="165"/>
    </row>
    <row r="550" spans="1:25" ht="18" customHeight="1">
      <c r="A550" s="165"/>
      <c r="B550" s="165"/>
      <c r="C550" s="165"/>
      <c r="D550" s="165"/>
      <c r="E550" s="165"/>
      <c r="F550" s="165"/>
      <c r="G550" s="165"/>
      <c r="H550" s="165"/>
      <c r="I550" s="165"/>
      <c r="J550" s="165"/>
      <c r="K550" s="165"/>
      <c r="L550" s="165"/>
      <c r="M550" s="165"/>
      <c r="N550" s="165"/>
      <c r="O550" s="340"/>
      <c r="P550" s="165"/>
      <c r="Q550" s="1296"/>
      <c r="R550" s="1295"/>
      <c r="S550" s="1279"/>
      <c r="T550" s="1279"/>
      <c r="V550" s="165"/>
      <c r="W550" s="165"/>
      <c r="X550" s="165"/>
      <c r="Y550" s="165"/>
    </row>
    <row r="551" spans="1:25">
      <c r="A551" s="1" t="s">
        <v>175</v>
      </c>
      <c r="B551" s="2"/>
      <c r="C551" s="2"/>
      <c r="D551" s="2"/>
      <c r="E551" s="2"/>
      <c r="F551" s="2"/>
      <c r="G551" s="2"/>
      <c r="H551" s="2"/>
      <c r="I551" s="2"/>
      <c r="J551" s="2"/>
      <c r="K551" s="2"/>
      <c r="L551" s="2"/>
      <c r="M551" s="2"/>
      <c r="N551" s="2"/>
      <c r="O551" s="2"/>
      <c r="P551" s="165" t="str">
        <f>"個別票"&amp;Q551</f>
        <v>個別票23</v>
      </c>
      <c r="Q551" s="1277">
        <f>Q526+1</f>
        <v>23</v>
      </c>
      <c r="V551" s="165"/>
      <c r="W551" s="165"/>
      <c r="X551" s="165"/>
      <c r="Y551" s="165"/>
    </row>
    <row r="552" spans="1:25">
      <c r="A552" s="2" t="s">
        <v>150</v>
      </c>
      <c r="B552" s="4"/>
      <c r="C552" s="4"/>
      <c r="D552" s="4"/>
      <c r="E552" s="4"/>
      <c r="F552" s="4"/>
      <c r="G552" s="4"/>
      <c r="H552" s="4"/>
      <c r="I552" s="4"/>
      <c r="J552" s="4"/>
      <c r="K552" s="4"/>
      <c r="L552" s="4"/>
      <c r="M552" s="4"/>
      <c r="N552" s="2"/>
      <c r="O552" s="2"/>
      <c r="P552" s="165"/>
      <c r="V552" s="165"/>
      <c r="W552" s="165"/>
      <c r="X552" s="165"/>
      <c r="Y552" s="165"/>
    </row>
    <row r="553" spans="1:25" ht="17.25">
      <c r="A553" s="2832" t="s">
        <v>405</v>
      </c>
      <c r="B553" s="2832"/>
      <c r="C553" s="2832"/>
      <c r="D553" s="2832"/>
      <c r="E553" s="2832"/>
      <c r="F553" s="2832"/>
      <c r="G553" s="2832"/>
      <c r="H553" s="2832"/>
      <c r="I553" s="2832"/>
      <c r="J553" s="2832"/>
      <c r="K553" s="2832"/>
      <c r="L553" s="2832"/>
      <c r="M553" s="2832"/>
      <c r="N553" s="2832"/>
      <c r="O553" s="2832"/>
      <c r="P553" s="165"/>
      <c r="V553" s="165"/>
      <c r="W553" s="165"/>
      <c r="X553" s="165"/>
      <c r="Y553" s="165"/>
    </row>
    <row r="554" spans="1:25" ht="31.5" customHeight="1">
      <c r="A554" s="39"/>
      <c r="B554" s="39"/>
      <c r="C554" s="39"/>
      <c r="D554" s="39"/>
      <c r="E554" s="39"/>
      <c r="F554" s="39"/>
      <c r="G554" s="39"/>
      <c r="H554" s="39"/>
      <c r="I554" s="39"/>
      <c r="J554" s="39"/>
      <c r="K554" s="39"/>
      <c r="L554" s="39"/>
      <c r="M554" s="39"/>
      <c r="N554" s="39"/>
      <c r="O554" s="39"/>
      <c r="P554" s="165"/>
      <c r="V554" s="165"/>
      <c r="W554" s="165"/>
      <c r="X554" s="165"/>
      <c r="Y554" s="165"/>
    </row>
    <row r="555" spans="1:25" s="52" customFormat="1" ht="15.95" customHeight="1">
      <c r="A555" s="49" t="s">
        <v>151</v>
      </c>
      <c r="B555" s="83"/>
      <c r="C555" s="83"/>
      <c r="D555" s="83"/>
      <c r="E555" s="83"/>
      <c r="F555" s="83"/>
      <c r="G555" s="83"/>
      <c r="H555" s="83"/>
      <c r="I555" s="83"/>
      <c r="J555" s="83"/>
      <c r="K555" s="83"/>
      <c r="L555" s="83"/>
      <c r="M555" s="83"/>
      <c r="P555" s="335"/>
      <c r="Q555" s="1285"/>
      <c r="R555" s="1285"/>
      <c r="S555" s="1285"/>
      <c r="T555" s="1285"/>
      <c r="U555" s="1277"/>
      <c r="V555" s="335"/>
      <c r="W555" s="335"/>
      <c r="X555" s="335"/>
      <c r="Y555" s="335"/>
    </row>
    <row r="556" spans="1:25" ht="39.950000000000003" customHeight="1">
      <c r="A556" s="2833" t="s">
        <v>152</v>
      </c>
      <c r="B556" s="2834"/>
      <c r="C556" s="2835"/>
      <c r="D556" s="2836" t="str">
        <f>参照元個別!I27</f>
        <v>事業所名を入力23</v>
      </c>
      <c r="E556" s="2837"/>
      <c r="F556" s="2837"/>
      <c r="G556" s="2837"/>
      <c r="H556" s="2837"/>
      <c r="I556" s="2837"/>
      <c r="J556" s="2837"/>
      <c r="K556" s="2837"/>
      <c r="L556" s="2837"/>
      <c r="M556" s="2837"/>
      <c r="N556" s="2837"/>
      <c r="O556" s="2838"/>
      <c r="P556" s="165"/>
      <c r="V556" s="165"/>
      <c r="W556" s="165"/>
      <c r="X556" s="165"/>
      <c r="Y556" s="165"/>
    </row>
    <row r="557" spans="1:25" ht="39.950000000000003" customHeight="1">
      <c r="A557" s="2418" t="s">
        <v>153</v>
      </c>
      <c r="B557" s="2419"/>
      <c r="C557" s="2839"/>
      <c r="D557" s="2840"/>
      <c r="E557" s="2841"/>
      <c r="F557" s="2841"/>
      <c r="G557" s="2841"/>
      <c r="H557" s="2841"/>
      <c r="I557" s="2841"/>
      <c r="J557" s="2841"/>
      <c r="K557" s="2841"/>
      <c r="L557" s="2841"/>
      <c r="M557" s="2841"/>
      <c r="N557" s="2841"/>
      <c r="O557" s="2842"/>
      <c r="P557" s="165"/>
      <c r="V557" s="165"/>
      <c r="W557" s="165"/>
      <c r="X557" s="165"/>
      <c r="Y557" s="165"/>
    </row>
    <row r="558" spans="1:25" ht="39.950000000000003" customHeight="1">
      <c r="A558" s="2384" t="s">
        <v>154</v>
      </c>
      <c r="B558" s="2827"/>
      <c r="C558" s="2828"/>
      <c r="D558" s="2829"/>
      <c r="E558" s="104" t="s">
        <v>180</v>
      </c>
      <c r="F558" s="2823" t="s">
        <v>406</v>
      </c>
      <c r="G558" s="2824"/>
      <c r="H558" s="2830" t="str">
        <f ca="1">参照元個別!$P$27</f>
        <v/>
      </c>
      <c r="I558" s="2831"/>
      <c r="J558" s="59" t="s">
        <v>176</v>
      </c>
      <c r="K558" s="2823" t="s">
        <v>407</v>
      </c>
      <c r="L558" s="2824"/>
      <c r="M558" s="2820"/>
      <c r="N558" s="2821"/>
      <c r="O558" s="2822"/>
      <c r="P558" s="165"/>
      <c r="U558" s="1285"/>
      <c r="V558" s="165"/>
      <c r="W558" s="165"/>
      <c r="X558" s="165"/>
      <c r="Y558" s="165"/>
    </row>
    <row r="559" spans="1:25" ht="39.950000000000003" customHeight="1">
      <c r="A559" s="2823" t="s">
        <v>408</v>
      </c>
      <c r="B559" s="2824"/>
      <c r="C559" s="2825"/>
      <c r="D559" s="2745"/>
      <c r="E559" s="2746"/>
      <c r="F559" s="2823" t="s">
        <v>158</v>
      </c>
      <c r="G559" s="2824"/>
      <c r="H559" s="2825"/>
      <c r="I559" s="2745"/>
      <c r="J559" s="2746"/>
      <c r="K559" s="2428"/>
      <c r="L559" s="2826"/>
      <c r="M559" s="2826"/>
      <c r="N559" s="2826"/>
      <c r="O559" s="2826"/>
      <c r="P559" s="165"/>
      <c r="V559" s="165"/>
      <c r="W559" s="165"/>
      <c r="X559" s="165"/>
      <c r="Y559" s="165"/>
    </row>
    <row r="560" spans="1:25" ht="18.75" customHeight="1">
      <c r="A560" s="40"/>
      <c r="B560" s="40"/>
      <c r="C560" s="41"/>
      <c r="D560" s="42"/>
      <c r="E560" s="41"/>
      <c r="F560" s="43"/>
      <c r="P560" s="165"/>
      <c r="V560" s="336"/>
      <c r="W560" s="336"/>
      <c r="X560" s="165"/>
      <c r="Y560" s="165"/>
    </row>
    <row r="561" spans="1:28" ht="51.75" customHeight="1">
      <c r="A561" s="2799" t="s">
        <v>526</v>
      </c>
      <c r="B561" s="2800"/>
      <c r="C561" s="2800"/>
      <c r="D561" s="2800"/>
      <c r="E561" s="2800"/>
      <c r="F561" s="2800"/>
      <c r="G561" s="2800"/>
      <c r="H561" s="2800"/>
      <c r="I561" s="2800"/>
      <c r="J561" s="2800"/>
      <c r="K561" s="2800"/>
      <c r="L561" s="2800"/>
      <c r="M561" s="2800"/>
      <c r="N561" s="2800"/>
      <c r="O561" s="2800"/>
      <c r="P561" s="165"/>
      <c r="V561" s="336"/>
      <c r="W561" s="336"/>
      <c r="X561" s="165"/>
      <c r="Y561" s="165"/>
    </row>
    <row r="562" spans="1:28" ht="57.75" customHeight="1">
      <c r="A562" s="40"/>
      <c r="B562" s="40"/>
      <c r="C562" s="41"/>
      <c r="D562" s="42"/>
      <c r="E562" s="41"/>
      <c r="F562" s="43"/>
      <c r="P562" s="165"/>
      <c r="Q562" s="1286"/>
      <c r="R562" s="1286"/>
      <c r="S562" s="1286"/>
      <c r="T562" s="1286"/>
      <c r="V562" s="336"/>
      <c r="W562" s="336"/>
      <c r="X562" s="165"/>
      <c r="Y562" s="165"/>
    </row>
    <row r="563" spans="1:28" s="52" customFormat="1" ht="15.95" customHeight="1">
      <c r="A563" s="51" t="s">
        <v>530</v>
      </c>
      <c r="B563" s="53"/>
      <c r="C563" s="53"/>
      <c r="D563" s="53"/>
      <c r="E563" s="53"/>
      <c r="F563" s="53"/>
      <c r="G563" s="53"/>
      <c r="H563" s="53"/>
      <c r="I563" s="53"/>
      <c r="J563" s="53"/>
      <c r="K563" s="53"/>
      <c r="L563" s="51"/>
      <c r="M563" s="51"/>
      <c r="N563" s="51"/>
      <c r="O563" s="51"/>
      <c r="P563" s="335"/>
      <c r="Q563" s="1287"/>
      <c r="R563" s="1287"/>
      <c r="S563" s="1287"/>
      <c r="T563" s="1287"/>
      <c r="U563" s="1277"/>
      <c r="V563" s="337"/>
      <c r="W563" s="337"/>
      <c r="X563" s="335"/>
      <c r="Y563" s="335"/>
    </row>
    <row r="564" spans="1:28" ht="36" customHeight="1">
      <c r="A564" s="2500"/>
      <c r="B564" s="2501"/>
      <c r="C564" s="2521" t="s">
        <v>525</v>
      </c>
      <c r="D564" s="2521"/>
      <c r="E564" s="2521"/>
      <c r="F564" s="2521"/>
      <c r="G564" s="2521"/>
      <c r="H564" s="2801"/>
      <c r="I564" s="2520" t="s">
        <v>409</v>
      </c>
      <c r="J564" s="2802"/>
      <c r="K564" s="2802"/>
      <c r="L564" s="2802"/>
      <c r="M564" s="2802"/>
      <c r="N564" s="2802"/>
      <c r="O564" s="2801"/>
      <c r="P564" s="165"/>
      <c r="V564" s="165"/>
      <c r="W564" s="165"/>
      <c r="X564" s="165"/>
      <c r="Y564" s="165"/>
    </row>
    <row r="565" spans="1:28" ht="24" customHeight="1">
      <c r="A565" s="2479" t="s">
        <v>236</v>
      </c>
      <c r="B565" s="2803"/>
      <c r="C565" s="2804" t="str">
        <f ca="1">参照元個別!E27</f>
        <v/>
      </c>
      <c r="D565" s="2804"/>
      <c r="E565" s="2804"/>
      <c r="F565" s="2804"/>
      <c r="G565" s="2805"/>
      <c r="H565" s="2808" t="s">
        <v>416</v>
      </c>
      <c r="I565" s="2810" t="str">
        <f>参照元個別!F27</f>
        <v/>
      </c>
      <c r="J565" s="2811"/>
      <c r="K565" s="2811"/>
      <c r="L565" s="2811"/>
      <c r="M565" s="2814" t="s">
        <v>417</v>
      </c>
      <c r="N565" s="2816" t="str">
        <f>参照元個別!G27</f>
        <v/>
      </c>
      <c r="O565" s="2817"/>
      <c r="P565" s="174"/>
      <c r="V565" s="165"/>
      <c r="W565" s="165"/>
      <c r="X565" s="165"/>
      <c r="Y565" s="165"/>
    </row>
    <row r="566" spans="1:28" ht="23.1" customHeight="1">
      <c r="A566" s="2483">
        <f>IF( 報1!$L$28="","", 報1!$L$28 )</f>
        <v>2022</v>
      </c>
      <c r="B566" s="2484"/>
      <c r="C566" s="2806"/>
      <c r="D566" s="2806"/>
      <c r="E566" s="2806"/>
      <c r="F566" s="2806"/>
      <c r="G566" s="2807"/>
      <c r="H566" s="2809"/>
      <c r="I566" s="2812"/>
      <c r="J566" s="2813"/>
      <c r="K566" s="2813"/>
      <c r="L566" s="2813"/>
      <c r="M566" s="2815"/>
      <c r="N566" s="2818"/>
      <c r="O566" s="2819"/>
      <c r="P566" s="174"/>
      <c r="V566" s="165"/>
      <c r="W566" s="165"/>
      <c r="X566" s="165"/>
      <c r="Y566" s="165"/>
    </row>
    <row r="567" spans="1:28" ht="25.15" customHeight="1">
      <c r="A567" s="2787" t="s">
        <v>277</v>
      </c>
      <c r="B567" s="2788"/>
      <c r="C567" s="2789"/>
      <c r="D567" s="2790"/>
      <c r="E567" s="2790"/>
      <c r="F567" s="2790"/>
      <c r="G567" s="2790"/>
      <c r="H567" s="2790"/>
      <c r="I567" s="2790"/>
      <c r="J567" s="2790"/>
      <c r="K567" s="2790"/>
      <c r="L567" s="2790"/>
      <c r="M567" s="2790"/>
      <c r="N567" s="2790"/>
      <c r="O567" s="2791"/>
      <c r="P567" s="165"/>
      <c r="Q567" s="1288">
        <v>1</v>
      </c>
      <c r="R567" s="1280"/>
      <c r="S567" s="1289"/>
      <c r="T567" s="1290"/>
      <c r="U567" s="1291"/>
      <c r="V567" s="165"/>
      <c r="W567" s="165"/>
      <c r="X567" s="338"/>
      <c r="Y567" s="339"/>
      <c r="Z567" s="102"/>
      <c r="AA567" s="44"/>
      <c r="AB567" s="45"/>
    </row>
    <row r="568" spans="1:28" ht="25.15" customHeight="1">
      <c r="A568" s="2787"/>
      <c r="B568" s="2788"/>
      <c r="C568" s="2790"/>
      <c r="D568" s="2790"/>
      <c r="E568" s="2790"/>
      <c r="F568" s="2790"/>
      <c r="G568" s="2790"/>
      <c r="H568" s="2790"/>
      <c r="I568" s="2790"/>
      <c r="J568" s="2790"/>
      <c r="K568" s="2790"/>
      <c r="L568" s="2790"/>
      <c r="M568" s="2790"/>
      <c r="N568" s="2790"/>
      <c r="O568" s="2791"/>
      <c r="P568" s="165"/>
      <c r="Q568" s="1292"/>
      <c r="R568" s="1293"/>
      <c r="S568" s="1293"/>
      <c r="T568" s="1293"/>
      <c r="U568" s="1293"/>
      <c r="V568" s="165"/>
      <c r="W568" s="165"/>
      <c r="X568" s="165"/>
      <c r="Y568" s="165"/>
    </row>
    <row r="569" spans="1:28" ht="24.75" customHeight="1">
      <c r="A569" s="2787"/>
      <c r="B569" s="2788"/>
      <c r="C569" s="2790"/>
      <c r="D569" s="2790"/>
      <c r="E569" s="2790"/>
      <c r="F569" s="2790"/>
      <c r="G569" s="2790"/>
      <c r="H569" s="2790"/>
      <c r="I569" s="2790"/>
      <c r="J569" s="2790"/>
      <c r="K569" s="2790"/>
      <c r="L569" s="2790"/>
      <c r="M569" s="2790"/>
      <c r="N569" s="2790"/>
      <c r="O569" s="2791"/>
      <c r="P569" s="165"/>
      <c r="Q569" s="1292"/>
      <c r="R569" s="1291"/>
      <c r="S569" s="1291"/>
      <c r="T569" s="1291"/>
      <c r="U569" s="1291"/>
      <c r="V569" s="165"/>
      <c r="W569" s="165"/>
      <c r="X569" s="165"/>
      <c r="Y569" s="165"/>
    </row>
    <row r="570" spans="1:28" ht="10.15" customHeight="1">
      <c r="A570" s="2794"/>
      <c r="B570" s="2795"/>
      <c r="C570" s="2790"/>
      <c r="D570" s="2790"/>
      <c r="E570" s="2790"/>
      <c r="F570" s="2790"/>
      <c r="G570" s="2790"/>
      <c r="H570" s="2790"/>
      <c r="I570" s="2790"/>
      <c r="J570" s="2790"/>
      <c r="K570" s="2790"/>
      <c r="L570" s="2790"/>
      <c r="M570" s="2790"/>
      <c r="N570" s="2790"/>
      <c r="O570" s="2791"/>
      <c r="P570" s="165"/>
      <c r="Q570" s="1294"/>
      <c r="R570" s="1291"/>
      <c r="S570" s="1291"/>
      <c r="T570" s="1291"/>
      <c r="U570" s="1291"/>
      <c r="V570" s="165"/>
      <c r="W570" s="165"/>
      <c r="X570" s="165"/>
      <c r="Y570" s="165"/>
    </row>
    <row r="571" spans="1:28" ht="45" customHeight="1">
      <c r="A571" s="2796">
        <f>IF( 報1!$L$28="","", 報1!$L$28 )</f>
        <v>2022</v>
      </c>
      <c r="B571" s="2797"/>
      <c r="C571" s="2792"/>
      <c r="D571" s="2792"/>
      <c r="E571" s="2792"/>
      <c r="F571" s="2792"/>
      <c r="G571" s="2792"/>
      <c r="H571" s="2792"/>
      <c r="I571" s="2792"/>
      <c r="J571" s="2792"/>
      <c r="K571" s="2792"/>
      <c r="L571" s="2792"/>
      <c r="M571" s="2792"/>
      <c r="N571" s="2792"/>
      <c r="O571" s="2793"/>
      <c r="P571" s="165"/>
      <c r="Q571" s="1295"/>
      <c r="R571" s="1291"/>
      <c r="S571" s="1291"/>
      <c r="T571" s="1291"/>
      <c r="U571" s="1291"/>
      <c r="V571" s="165"/>
      <c r="W571" s="165"/>
      <c r="X571" s="165"/>
      <c r="Y571" s="165"/>
    </row>
    <row r="572" spans="1:28" ht="26.25" customHeight="1">
      <c r="A572" s="2798"/>
      <c r="B572" s="2798"/>
      <c r="C572" s="2798"/>
      <c r="D572" s="2798"/>
      <c r="E572" s="2798"/>
      <c r="F572" s="2798"/>
      <c r="G572" s="2798"/>
      <c r="H572" s="2798"/>
      <c r="I572" s="2798"/>
      <c r="J572" s="2798"/>
      <c r="K572" s="2798"/>
      <c r="L572" s="2798"/>
      <c r="M572" s="2798"/>
      <c r="N572" s="2798"/>
      <c r="O572" s="2798"/>
      <c r="P572" s="165"/>
      <c r="Q572" s="1294"/>
      <c r="R572" s="1291"/>
      <c r="S572" s="1291"/>
      <c r="T572" s="1291"/>
      <c r="U572" s="1291"/>
      <c r="V572" s="165"/>
      <c r="W572" s="165"/>
      <c r="X572" s="165"/>
      <c r="Y572" s="165"/>
    </row>
    <row r="573" spans="1:28" ht="30" customHeight="1">
      <c r="A573" s="165"/>
      <c r="B573" s="165"/>
      <c r="C573" s="165"/>
      <c r="D573" s="165"/>
      <c r="E573" s="165"/>
      <c r="F573" s="165"/>
      <c r="G573" s="165"/>
      <c r="H573" s="165"/>
      <c r="I573" s="165"/>
      <c r="J573" s="165"/>
      <c r="K573" s="165"/>
      <c r="L573" s="165"/>
      <c r="M573" s="165"/>
      <c r="N573" s="165"/>
      <c r="O573" s="340"/>
      <c r="P573" s="165"/>
      <c r="Q573" s="1283"/>
      <c r="R573" s="1295"/>
      <c r="S573" s="1279"/>
      <c r="T573" s="1279"/>
      <c r="V573" s="165"/>
      <c r="W573" s="165"/>
      <c r="X573" s="165"/>
      <c r="Y573" s="165"/>
    </row>
    <row r="574" spans="1:28" ht="18" customHeight="1">
      <c r="A574" s="165"/>
      <c r="B574" s="165"/>
      <c r="C574" s="165"/>
      <c r="D574" s="165"/>
      <c r="E574" s="165"/>
      <c r="F574" s="165"/>
      <c r="G574" s="165"/>
      <c r="H574" s="165"/>
      <c r="I574" s="165"/>
      <c r="J574" s="165"/>
      <c r="K574" s="165"/>
      <c r="L574" s="165"/>
      <c r="M574" s="165"/>
      <c r="N574" s="165"/>
      <c r="O574" s="340"/>
      <c r="P574" s="165"/>
      <c r="Q574" s="1296"/>
      <c r="R574" s="1295"/>
      <c r="S574" s="1279"/>
      <c r="T574" s="1279"/>
      <c r="V574" s="165"/>
      <c r="W574" s="165"/>
      <c r="X574" s="165"/>
      <c r="Y574" s="165"/>
    </row>
    <row r="575" spans="1:28" ht="18" customHeight="1">
      <c r="A575" s="165"/>
      <c r="B575" s="165"/>
      <c r="C575" s="165"/>
      <c r="D575" s="165"/>
      <c r="E575" s="165"/>
      <c r="F575" s="165"/>
      <c r="G575" s="165"/>
      <c r="H575" s="165"/>
      <c r="I575" s="165"/>
      <c r="J575" s="165"/>
      <c r="K575" s="165"/>
      <c r="L575" s="165"/>
      <c r="M575" s="165"/>
      <c r="N575" s="165"/>
      <c r="O575" s="340"/>
      <c r="P575" s="165"/>
      <c r="Q575" s="1296"/>
      <c r="R575" s="1295"/>
      <c r="S575" s="1279"/>
      <c r="T575" s="1279"/>
      <c r="V575" s="165"/>
      <c r="W575" s="165"/>
      <c r="X575" s="165"/>
      <c r="Y575" s="165"/>
    </row>
    <row r="576" spans="1:28">
      <c r="A576" s="1" t="s">
        <v>175</v>
      </c>
      <c r="B576" s="2"/>
      <c r="C576" s="2"/>
      <c r="D576" s="2"/>
      <c r="E576" s="2"/>
      <c r="F576" s="2"/>
      <c r="G576" s="2"/>
      <c r="H576" s="2"/>
      <c r="I576" s="2"/>
      <c r="J576" s="2"/>
      <c r="K576" s="2"/>
      <c r="L576" s="2"/>
      <c r="M576" s="2"/>
      <c r="N576" s="2"/>
      <c r="O576" s="2"/>
      <c r="P576" s="165" t="str">
        <f>"個別票"&amp;Q576</f>
        <v>個別票24</v>
      </c>
      <c r="Q576" s="1277">
        <f>Q551+1</f>
        <v>24</v>
      </c>
      <c r="V576" s="165"/>
      <c r="W576" s="165"/>
      <c r="X576" s="165"/>
      <c r="Y576" s="165"/>
    </row>
    <row r="577" spans="1:28">
      <c r="A577" s="2" t="s">
        <v>150</v>
      </c>
      <c r="B577" s="4"/>
      <c r="C577" s="4"/>
      <c r="D577" s="4"/>
      <c r="E577" s="4"/>
      <c r="F577" s="4"/>
      <c r="G577" s="4"/>
      <c r="H577" s="4"/>
      <c r="I577" s="4"/>
      <c r="J577" s="4"/>
      <c r="K577" s="4"/>
      <c r="L577" s="4"/>
      <c r="M577" s="4"/>
      <c r="N577" s="2"/>
      <c r="O577" s="2"/>
      <c r="P577" s="165"/>
      <c r="V577" s="165"/>
      <c r="W577" s="165"/>
      <c r="X577" s="165"/>
      <c r="Y577" s="165"/>
    </row>
    <row r="578" spans="1:28" ht="17.25">
      <c r="A578" s="2832" t="s">
        <v>405</v>
      </c>
      <c r="B578" s="2832"/>
      <c r="C578" s="2832"/>
      <c r="D578" s="2832"/>
      <c r="E578" s="2832"/>
      <c r="F578" s="2832"/>
      <c r="G578" s="2832"/>
      <c r="H578" s="2832"/>
      <c r="I578" s="2832"/>
      <c r="J578" s="2832"/>
      <c r="K578" s="2832"/>
      <c r="L578" s="2832"/>
      <c r="M578" s="2832"/>
      <c r="N578" s="2832"/>
      <c r="O578" s="2832"/>
      <c r="P578" s="165"/>
      <c r="V578" s="165"/>
      <c r="W578" s="165"/>
      <c r="X578" s="165"/>
      <c r="Y578" s="165"/>
    </row>
    <row r="579" spans="1:28" ht="31.5" customHeight="1">
      <c r="A579" s="39"/>
      <c r="B579" s="39"/>
      <c r="C579" s="39"/>
      <c r="D579" s="39"/>
      <c r="E579" s="39"/>
      <c r="F579" s="39"/>
      <c r="G579" s="39"/>
      <c r="H579" s="39"/>
      <c r="I579" s="39"/>
      <c r="J579" s="39"/>
      <c r="K579" s="39"/>
      <c r="L579" s="39"/>
      <c r="M579" s="39"/>
      <c r="N579" s="39"/>
      <c r="O579" s="39"/>
      <c r="P579" s="165"/>
      <c r="V579" s="165"/>
      <c r="W579" s="165"/>
      <c r="X579" s="165"/>
      <c r="Y579" s="165"/>
    </row>
    <row r="580" spans="1:28" s="52" customFormat="1" ht="15.95" customHeight="1">
      <c r="A580" s="49" t="s">
        <v>151</v>
      </c>
      <c r="B580" s="83"/>
      <c r="C580" s="83"/>
      <c r="D580" s="83"/>
      <c r="E580" s="83"/>
      <c r="F580" s="83"/>
      <c r="G580" s="83"/>
      <c r="H580" s="83"/>
      <c r="I580" s="83"/>
      <c r="J580" s="83"/>
      <c r="K580" s="83"/>
      <c r="L580" s="83"/>
      <c r="M580" s="83"/>
      <c r="P580" s="335"/>
      <c r="Q580" s="1285"/>
      <c r="R580" s="1285"/>
      <c r="S580" s="1285"/>
      <c r="T580" s="1285"/>
      <c r="U580" s="1277"/>
      <c r="V580" s="335"/>
      <c r="W580" s="335"/>
      <c r="X580" s="335"/>
      <c r="Y580" s="335"/>
    </row>
    <row r="581" spans="1:28" ht="39.950000000000003" customHeight="1">
      <c r="A581" s="2833" t="s">
        <v>152</v>
      </c>
      <c r="B581" s="2834"/>
      <c r="C581" s="2835"/>
      <c r="D581" s="2836" t="str">
        <f>参照元個別!I28</f>
        <v>事業所名を入力24</v>
      </c>
      <c r="E581" s="2837"/>
      <c r="F581" s="2837"/>
      <c r="G581" s="2837"/>
      <c r="H581" s="2837"/>
      <c r="I581" s="2837"/>
      <c r="J581" s="2837"/>
      <c r="K581" s="2837"/>
      <c r="L581" s="2837"/>
      <c r="M581" s="2837"/>
      <c r="N581" s="2837"/>
      <c r="O581" s="2838"/>
      <c r="P581" s="165"/>
      <c r="V581" s="165"/>
      <c r="W581" s="165"/>
      <c r="X581" s="165"/>
      <c r="Y581" s="165"/>
    </row>
    <row r="582" spans="1:28" ht="39.950000000000003" customHeight="1">
      <c r="A582" s="2418" t="s">
        <v>153</v>
      </c>
      <c r="B582" s="2419"/>
      <c r="C582" s="2839"/>
      <c r="D582" s="2840"/>
      <c r="E582" s="2841"/>
      <c r="F582" s="2841"/>
      <c r="G582" s="2841"/>
      <c r="H582" s="2841"/>
      <c r="I582" s="2841"/>
      <c r="J582" s="2841"/>
      <c r="K582" s="2841"/>
      <c r="L582" s="2841"/>
      <c r="M582" s="2841"/>
      <c r="N582" s="2841"/>
      <c r="O582" s="2842"/>
      <c r="P582" s="165"/>
      <c r="V582" s="165"/>
      <c r="W582" s="165"/>
      <c r="X582" s="165"/>
      <c r="Y582" s="165"/>
    </row>
    <row r="583" spans="1:28" ht="39.950000000000003" customHeight="1">
      <c r="A583" s="2384" t="s">
        <v>154</v>
      </c>
      <c r="B583" s="2827"/>
      <c r="C583" s="2828"/>
      <c r="D583" s="2829"/>
      <c r="E583" s="104" t="s">
        <v>180</v>
      </c>
      <c r="F583" s="2823" t="s">
        <v>406</v>
      </c>
      <c r="G583" s="2824"/>
      <c r="H583" s="2830" t="str">
        <f ca="1">参照元個別!$P$28</f>
        <v/>
      </c>
      <c r="I583" s="2831"/>
      <c r="J583" s="59" t="s">
        <v>176</v>
      </c>
      <c r="K583" s="2823" t="s">
        <v>407</v>
      </c>
      <c r="L583" s="2824"/>
      <c r="M583" s="2820"/>
      <c r="N583" s="2821"/>
      <c r="O583" s="2822"/>
      <c r="P583" s="165"/>
      <c r="U583" s="1285"/>
      <c r="V583" s="165"/>
      <c r="W583" s="165"/>
      <c r="X583" s="165"/>
      <c r="Y583" s="165"/>
    </row>
    <row r="584" spans="1:28" ht="39.950000000000003" customHeight="1">
      <c r="A584" s="2823" t="s">
        <v>408</v>
      </c>
      <c r="B584" s="2824"/>
      <c r="C584" s="2825"/>
      <c r="D584" s="2745"/>
      <c r="E584" s="2746"/>
      <c r="F584" s="2823" t="s">
        <v>158</v>
      </c>
      <c r="G584" s="2824"/>
      <c r="H584" s="2825"/>
      <c r="I584" s="2745"/>
      <c r="J584" s="2746"/>
      <c r="K584" s="2428"/>
      <c r="L584" s="2826"/>
      <c r="M584" s="2826"/>
      <c r="N584" s="2826"/>
      <c r="O584" s="2826"/>
      <c r="P584" s="165"/>
      <c r="V584" s="165"/>
      <c r="W584" s="165"/>
      <c r="X584" s="165"/>
      <c r="Y584" s="165"/>
    </row>
    <row r="585" spans="1:28" ht="18.75" customHeight="1">
      <c r="A585" s="40"/>
      <c r="B585" s="40"/>
      <c r="C585" s="41"/>
      <c r="D585" s="42"/>
      <c r="E585" s="41"/>
      <c r="F585" s="43"/>
      <c r="P585" s="165"/>
      <c r="V585" s="336"/>
      <c r="W585" s="336"/>
      <c r="X585" s="165"/>
      <c r="Y585" s="165"/>
    </row>
    <row r="586" spans="1:28" ht="51.75" customHeight="1">
      <c r="A586" s="2799" t="s">
        <v>526</v>
      </c>
      <c r="B586" s="2800"/>
      <c r="C586" s="2800"/>
      <c r="D586" s="2800"/>
      <c r="E586" s="2800"/>
      <c r="F586" s="2800"/>
      <c r="G586" s="2800"/>
      <c r="H586" s="2800"/>
      <c r="I586" s="2800"/>
      <c r="J586" s="2800"/>
      <c r="K586" s="2800"/>
      <c r="L586" s="2800"/>
      <c r="M586" s="2800"/>
      <c r="N586" s="2800"/>
      <c r="O586" s="2800"/>
      <c r="P586" s="165"/>
      <c r="V586" s="336"/>
      <c r="W586" s="336"/>
      <c r="X586" s="165"/>
      <c r="Y586" s="165"/>
    </row>
    <row r="587" spans="1:28" ht="57.75" customHeight="1">
      <c r="A587" s="40"/>
      <c r="B587" s="40"/>
      <c r="C587" s="41"/>
      <c r="D587" s="42"/>
      <c r="E587" s="41"/>
      <c r="F587" s="43"/>
      <c r="P587" s="165"/>
      <c r="Q587" s="1286"/>
      <c r="R587" s="1286"/>
      <c r="S587" s="1286"/>
      <c r="T587" s="1286"/>
      <c r="V587" s="336"/>
      <c r="W587" s="336"/>
      <c r="X587" s="165"/>
      <c r="Y587" s="165"/>
    </row>
    <row r="588" spans="1:28" s="52" customFormat="1" ht="15.95" customHeight="1">
      <c r="A588" s="51" t="s">
        <v>530</v>
      </c>
      <c r="B588" s="53"/>
      <c r="C588" s="53"/>
      <c r="D588" s="53"/>
      <c r="E588" s="53"/>
      <c r="F588" s="53"/>
      <c r="G588" s="53"/>
      <c r="H588" s="53"/>
      <c r="I588" s="53"/>
      <c r="J588" s="53"/>
      <c r="K588" s="53"/>
      <c r="L588" s="51"/>
      <c r="M588" s="51"/>
      <c r="N588" s="51"/>
      <c r="O588" s="51"/>
      <c r="P588" s="335"/>
      <c r="Q588" s="1287"/>
      <c r="R588" s="1287"/>
      <c r="S588" s="1287"/>
      <c r="T588" s="1287"/>
      <c r="U588" s="1277"/>
      <c r="V588" s="337"/>
      <c r="W588" s="337"/>
      <c r="X588" s="335"/>
      <c r="Y588" s="335"/>
    </row>
    <row r="589" spans="1:28" ht="36" customHeight="1">
      <c r="A589" s="2500"/>
      <c r="B589" s="2501"/>
      <c r="C589" s="2521" t="s">
        <v>525</v>
      </c>
      <c r="D589" s="2521"/>
      <c r="E589" s="2521"/>
      <c r="F589" s="2521"/>
      <c r="G589" s="2521"/>
      <c r="H589" s="2801"/>
      <c r="I589" s="2520" t="s">
        <v>409</v>
      </c>
      <c r="J589" s="2802"/>
      <c r="K589" s="2802"/>
      <c r="L589" s="2802"/>
      <c r="M589" s="2802"/>
      <c r="N589" s="2802"/>
      <c r="O589" s="2801"/>
      <c r="P589" s="165"/>
      <c r="V589" s="165"/>
      <c r="W589" s="165"/>
      <c r="X589" s="165"/>
      <c r="Y589" s="165"/>
    </row>
    <row r="590" spans="1:28" ht="24" customHeight="1">
      <c r="A590" s="2479" t="s">
        <v>236</v>
      </c>
      <c r="B590" s="2803"/>
      <c r="C590" s="2804" t="str">
        <f ca="1">参照元個別!E28</f>
        <v/>
      </c>
      <c r="D590" s="2804"/>
      <c r="E590" s="2804"/>
      <c r="F590" s="2804"/>
      <c r="G590" s="2805"/>
      <c r="H590" s="2808" t="s">
        <v>416</v>
      </c>
      <c r="I590" s="2810" t="str">
        <f>参照元個別!F28</f>
        <v/>
      </c>
      <c r="J590" s="2811"/>
      <c r="K590" s="2811"/>
      <c r="L590" s="2811"/>
      <c r="M590" s="2814" t="s">
        <v>417</v>
      </c>
      <c r="N590" s="2816" t="str">
        <f>参照元個別!G28</f>
        <v/>
      </c>
      <c r="O590" s="2817"/>
      <c r="P590" s="174"/>
      <c r="V590" s="165"/>
      <c r="W590" s="165"/>
      <c r="X590" s="165"/>
      <c r="Y590" s="165"/>
    </row>
    <row r="591" spans="1:28" ht="23.1" customHeight="1">
      <c r="A591" s="2483">
        <f>IF( 報1!$L$28="","", 報1!$L$28 )</f>
        <v>2022</v>
      </c>
      <c r="B591" s="2484"/>
      <c r="C591" s="2806"/>
      <c r="D591" s="2806"/>
      <c r="E591" s="2806"/>
      <c r="F591" s="2806"/>
      <c r="G591" s="2807"/>
      <c r="H591" s="2809"/>
      <c r="I591" s="2812"/>
      <c r="J591" s="2813"/>
      <c r="K591" s="2813"/>
      <c r="L591" s="2813"/>
      <c r="M591" s="2815"/>
      <c r="N591" s="2818"/>
      <c r="O591" s="2819"/>
      <c r="P591" s="174"/>
      <c r="V591" s="165"/>
      <c r="W591" s="165"/>
      <c r="X591" s="165"/>
      <c r="Y591" s="165"/>
    </row>
    <row r="592" spans="1:28" ht="25.15" customHeight="1">
      <c r="A592" s="2787" t="s">
        <v>277</v>
      </c>
      <c r="B592" s="2788"/>
      <c r="C592" s="2789"/>
      <c r="D592" s="2790"/>
      <c r="E592" s="2790"/>
      <c r="F592" s="2790"/>
      <c r="G592" s="2790"/>
      <c r="H592" s="2790"/>
      <c r="I592" s="2790"/>
      <c r="J592" s="2790"/>
      <c r="K592" s="2790"/>
      <c r="L592" s="2790"/>
      <c r="M592" s="2790"/>
      <c r="N592" s="2790"/>
      <c r="O592" s="2791"/>
      <c r="P592" s="165"/>
      <c r="Q592" s="1288">
        <v>1</v>
      </c>
      <c r="R592" s="1280"/>
      <c r="S592" s="1289"/>
      <c r="T592" s="1290"/>
      <c r="U592" s="1291"/>
      <c r="V592" s="165"/>
      <c r="W592" s="165"/>
      <c r="X592" s="338"/>
      <c r="Y592" s="339"/>
      <c r="Z592" s="102"/>
      <c r="AA592" s="44"/>
      <c r="AB592" s="45"/>
    </row>
    <row r="593" spans="1:25" ht="25.15" customHeight="1">
      <c r="A593" s="2787"/>
      <c r="B593" s="2788"/>
      <c r="C593" s="2790"/>
      <c r="D593" s="2790"/>
      <c r="E593" s="2790"/>
      <c r="F593" s="2790"/>
      <c r="G593" s="2790"/>
      <c r="H593" s="2790"/>
      <c r="I593" s="2790"/>
      <c r="J593" s="2790"/>
      <c r="K593" s="2790"/>
      <c r="L593" s="2790"/>
      <c r="M593" s="2790"/>
      <c r="N593" s="2790"/>
      <c r="O593" s="2791"/>
      <c r="P593" s="165"/>
      <c r="Q593" s="1292"/>
      <c r="R593" s="1293"/>
      <c r="S593" s="1293"/>
      <c r="T593" s="1293"/>
      <c r="U593" s="1293"/>
      <c r="V593" s="165"/>
      <c r="W593" s="165"/>
      <c r="X593" s="165"/>
      <c r="Y593" s="165"/>
    </row>
    <row r="594" spans="1:25" ht="24.75" customHeight="1">
      <c r="A594" s="2787"/>
      <c r="B594" s="2788"/>
      <c r="C594" s="2790"/>
      <c r="D594" s="2790"/>
      <c r="E594" s="2790"/>
      <c r="F594" s="2790"/>
      <c r="G594" s="2790"/>
      <c r="H594" s="2790"/>
      <c r="I594" s="2790"/>
      <c r="J594" s="2790"/>
      <c r="K594" s="2790"/>
      <c r="L594" s="2790"/>
      <c r="M594" s="2790"/>
      <c r="N594" s="2790"/>
      <c r="O594" s="2791"/>
      <c r="P594" s="165"/>
      <c r="Q594" s="1292"/>
      <c r="R594" s="1291"/>
      <c r="S594" s="1291"/>
      <c r="T594" s="1291"/>
      <c r="U594" s="1291"/>
      <c r="V594" s="165"/>
      <c r="W594" s="165"/>
      <c r="X594" s="165"/>
      <c r="Y594" s="165"/>
    </row>
    <row r="595" spans="1:25" ht="10.15" customHeight="1">
      <c r="A595" s="2794"/>
      <c r="B595" s="2795"/>
      <c r="C595" s="2790"/>
      <c r="D595" s="2790"/>
      <c r="E595" s="2790"/>
      <c r="F595" s="2790"/>
      <c r="G595" s="2790"/>
      <c r="H595" s="2790"/>
      <c r="I595" s="2790"/>
      <c r="J595" s="2790"/>
      <c r="K595" s="2790"/>
      <c r="L595" s="2790"/>
      <c r="M595" s="2790"/>
      <c r="N595" s="2790"/>
      <c r="O595" s="2791"/>
      <c r="P595" s="165"/>
      <c r="Q595" s="1294"/>
      <c r="R595" s="1291"/>
      <c r="S595" s="1291"/>
      <c r="T595" s="1291"/>
      <c r="U595" s="1291"/>
      <c r="V595" s="165"/>
      <c r="W595" s="165"/>
      <c r="X595" s="165"/>
      <c r="Y595" s="165"/>
    </row>
    <row r="596" spans="1:25" ht="45" customHeight="1">
      <c r="A596" s="2796">
        <f>IF( 報1!$L$28="","", 報1!$L$28 )</f>
        <v>2022</v>
      </c>
      <c r="B596" s="2797"/>
      <c r="C596" s="2792"/>
      <c r="D596" s="2792"/>
      <c r="E596" s="2792"/>
      <c r="F596" s="2792"/>
      <c r="G596" s="2792"/>
      <c r="H596" s="2792"/>
      <c r="I596" s="2792"/>
      <c r="J596" s="2792"/>
      <c r="K596" s="2792"/>
      <c r="L596" s="2792"/>
      <c r="M596" s="2792"/>
      <c r="N596" s="2792"/>
      <c r="O596" s="2793"/>
      <c r="P596" s="165"/>
      <c r="Q596" s="1295"/>
      <c r="R596" s="1291"/>
      <c r="S596" s="1291"/>
      <c r="T596" s="1291"/>
      <c r="U596" s="1291"/>
      <c r="V596" s="165"/>
      <c r="W596" s="165"/>
      <c r="X596" s="165"/>
      <c r="Y596" s="165"/>
    </row>
    <row r="597" spans="1:25" ht="26.25" customHeight="1">
      <c r="A597" s="2798"/>
      <c r="B597" s="2798"/>
      <c r="C597" s="2798"/>
      <c r="D597" s="2798"/>
      <c r="E597" s="2798"/>
      <c r="F597" s="2798"/>
      <c r="G597" s="2798"/>
      <c r="H597" s="2798"/>
      <c r="I597" s="2798"/>
      <c r="J597" s="2798"/>
      <c r="K597" s="2798"/>
      <c r="L597" s="2798"/>
      <c r="M597" s="2798"/>
      <c r="N597" s="2798"/>
      <c r="O597" s="2798"/>
      <c r="P597" s="165"/>
      <c r="Q597" s="1294"/>
      <c r="R597" s="1291"/>
      <c r="S597" s="1291"/>
      <c r="T597" s="1291"/>
      <c r="U597" s="1291"/>
      <c r="V597" s="165"/>
      <c r="W597" s="165"/>
      <c r="X597" s="165"/>
      <c r="Y597" s="165"/>
    </row>
    <row r="598" spans="1:25" ht="30" customHeight="1">
      <c r="A598" s="165"/>
      <c r="B598" s="165"/>
      <c r="C598" s="165"/>
      <c r="D598" s="165"/>
      <c r="E598" s="165"/>
      <c r="F598" s="165"/>
      <c r="G598" s="165"/>
      <c r="H598" s="165"/>
      <c r="I598" s="165"/>
      <c r="J598" s="165"/>
      <c r="K598" s="165"/>
      <c r="L598" s="165"/>
      <c r="M598" s="165"/>
      <c r="N598" s="165"/>
      <c r="O598" s="340"/>
      <c r="P598" s="165"/>
      <c r="Q598" s="1283"/>
      <c r="R598" s="1295"/>
      <c r="S598" s="1279"/>
      <c r="T598" s="1279"/>
      <c r="V598" s="165"/>
      <c r="W598" s="165"/>
      <c r="X598" s="165"/>
      <c r="Y598" s="165"/>
    </row>
    <row r="599" spans="1:25" ht="18" customHeight="1">
      <c r="A599" s="165"/>
      <c r="B599" s="165"/>
      <c r="C599" s="165"/>
      <c r="D599" s="165"/>
      <c r="E599" s="165"/>
      <c r="F599" s="165"/>
      <c r="G599" s="165"/>
      <c r="H599" s="165"/>
      <c r="I599" s="165"/>
      <c r="J599" s="165"/>
      <c r="K599" s="165"/>
      <c r="L599" s="165"/>
      <c r="M599" s="165"/>
      <c r="N599" s="165"/>
      <c r="O599" s="340"/>
      <c r="P599" s="165"/>
      <c r="Q599" s="1296"/>
      <c r="R599" s="1295"/>
      <c r="S599" s="1279"/>
      <c r="T599" s="1279"/>
      <c r="V599" s="165"/>
      <c r="W599" s="165"/>
      <c r="X599" s="165"/>
      <c r="Y599" s="165"/>
    </row>
    <row r="600" spans="1:25" ht="18" customHeight="1">
      <c r="A600" s="165"/>
      <c r="B600" s="165"/>
      <c r="C600" s="165"/>
      <c r="D600" s="165"/>
      <c r="E600" s="165"/>
      <c r="F600" s="165"/>
      <c r="G600" s="165"/>
      <c r="H600" s="165"/>
      <c r="I600" s="165"/>
      <c r="J600" s="165"/>
      <c r="K600" s="165"/>
      <c r="L600" s="165"/>
      <c r="M600" s="165"/>
      <c r="N600" s="165"/>
      <c r="O600" s="340"/>
      <c r="P600" s="165"/>
      <c r="Q600" s="1296"/>
      <c r="R600" s="1295"/>
      <c r="S600" s="1279"/>
      <c r="T600" s="1279"/>
      <c r="V600" s="165"/>
      <c r="W600" s="165"/>
      <c r="X600" s="165"/>
      <c r="Y600" s="165"/>
    </row>
    <row r="601" spans="1:25">
      <c r="A601" s="1" t="s">
        <v>175</v>
      </c>
      <c r="B601" s="2"/>
      <c r="C601" s="2"/>
      <c r="D601" s="2"/>
      <c r="E601" s="2"/>
      <c r="F601" s="2"/>
      <c r="G601" s="2"/>
      <c r="H601" s="2"/>
      <c r="I601" s="2"/>
      <c r="J601" s="2"/>
      <c r="K601" s="2"/>
      <c r="L601" s="2"/>
      <c r="M601" s="2"/>
      <c r="N601" s="2"/>
      <c r="O601" s="2"/>
      <c r="P601" s="165" t="str">
        <f>"個別票"&amp;Q601</f>
        <v>個別票25</v>
      </c>
      <c r="Q601" s="1277">
        <f>Q576+1</f>
        <v>25</v>
      </c>
      <c r="V601" s="165"/>
      <c r="W601" s="165"/>
      <c r="X601" s="165"/>
      <c r="Y601" s="165"/>
    </row>
    <row r="602" spans="1:25">
      <c r="A602" s="2" t="s">
        <v>150</v>
      </c>
      <c r="B602" s="4"/>
      <c r="C602" s="4"/>
      <c r="D602" s="4"/>
      <c r="E602" s="4"/>
      <c r="F602" s="4"/>
      <c r="G602" s="4"/>
      <c r="H602" s="4"/>
      <c r="I602" s="4"/>
      <c r="J602" s="4"/>
      <c r="K602" s="4"/>
      <c r="L602" s="4"/>
      <c r="M602" s="4"/>
      <c r="N602" s="2"/>
      <c r="O602" s="2"/>
      <c r="P602" s="165"/>
      <c r="V602" s="165"/>
      <c r="W602" s="165"/>
      <c r="X602" s="165"/>
      <c r="Y602" s="165"/>
    </row>
    <row r="603" spans="1:25" ht="17.25">
      <c r="A603" s="2832" t="s">
        <v>405</v>
      </c>
      <c r="B603" s="2832"/>
      <c r="C603" s="2832"/>
      <c r="D603" s="2832"/>
      <c r="E603" s="2832"/>
      <c r="F603" s="2832"/>
      <c r="G603" s="2832"/>
      <c r="H603" s="2832"/>
      <c r="I603" s="2832"/>
      <c r="J603" s="2832"/>
      <c r="K603" s="2832"/>
      <c r="L603" s="2832"/>
      <c r="M603" s="2832"/>
      <c r="N603" s="2832"/>
      <c r="O603" s="2832"/>
      <c r="P603" s="165"/>
      <c r="V603" s="165"/>
      <c r="W603" s="165"/>
      <c r="X603" s="165"/>
      <c r="Y603" s="165"/>
    </row>
    <row r="604" spans="1:25" ht="31.5" customHeight="1">
      <c r="A604" s="39"/>
      <c r="B604" s="39"/>
      <c r="C604" s="39"/>
      <c r="D604" s="39"/>
      <c r="E604" s="39"/>
      <c r="F604" s="39"/>
      <c r="G604" s="39"/>
      <c r="H604" s="39"/>
      <c r="I604" s="39"/>
      <c r="J604" s="39"/>
      <c r="K604" s="39"/>
      <c r="L604" s="39"/>
      <c r="M604" s="39"/>
      <c r="N604" s="39"/>
      <c r="O604" s="39"/>
      <c r="P604" s="165"/>
      <c r="V604" s="165"/>
      <c r="W604" s="165"/>
      <c r="X604" s="165"/>
      <c r="Y604" s="165"/>
    </row>
    <row r="605" spans="1:25" s="52" customFormat="1" ht="15.95" customHeight="1">
      <c r="A605" s="49" t="s">
        <v>151</v>
      </c>
      <c r="B605" s="83"/>
      <c r="C605" s="83"/>
      <c r="D605" s="83"/>
      <c r="E605" s="83"/>
      <c r="F605" s="83"/>
      <c r="G605" s="83"/>
      <c r="H605" s="83"/>
      <c r="I605" s="83"/>
      <c r="J605" s="83"/>
      <c r="K605" s="83"/>
      <c r="L605" s="83"/>
      <c r="M605" s="83"/>
      <c r="P605" s="335"/>
      <c r="Q605" s="1285"/>
      <c r="R605" s="1285"/>
      <c r="S605" s="1285"/>
      <c r="T605" s="1285"/>
      <c r="U605" s="1277"/>
      <c r="V605" s="335"/>
      <c r="W605" s="335"/>
      <c r="X605" s="335"/>
      <c r="Y605" s="335"/>
    </row>
    <row r="606" spans="1:25" ht="39.950000000000003" customHeight="1">
      <c r="A606" s="2833" t="s">
        <v>152</v>
      </c>
      <c r="B606" s="2834"/>
      <c r="C606" s="2835"/>
      <c r="D606" s="2836" t="str">
        <f>参照元個別!I29</f>
        <v>事業所名を入力25</v>
      </c>
      <c r="E606" s="2837"/>
      <c r="F606" s="2837"/>
      <c r="G606" s="2837"/>
      <c r="H606" s="2837"/>
      <c r="I606" s="2837"/>
      <c r="J606" s="2837"/>
      <c r="K606" s="2837"/>
      <c r="L606" s="2837"/>
      <c r="M606" s="2837"/>
      <c r="N606" s="2837"/>
      <c r="O606" s="2838"/>
      <c r="P606" s="165"/>
      <c r="V606" s="165"/>
      <c r="W606" s="165"/>
      <c r="X606" s="165"/>
      <c r="Y606" s="165"/>
    </row>
    <row r="607" spans="1:25" ht="39.950000000000003" customHeight="1">
      <c r="A607" s="2418" t="s">
        <v>153</v>
      </c>
      <c r="B607" s="2419"/>
      <c r="C607" s="2839"/>
      <c r="D607" s="2840"/>
      <c r="E607" s="2841"/>
      <c r="F607" s="2841"/>
      <c r="G607" s="2841"/>
      <c r="H607" s="2841"/>
      <c r="I607" s="2841"/>
      <c r="J607" s="2841"/>
      <c r="K607" s="2841"/>
      <c r="L607" s="2841"/>
      <c r="M607" s="2841"/>
      <c r="N607" s="2841"/>
      <c r="O607" s="2842"/>
      <c r="P607" s="165"/>
      <c r="V607" s="165"/>
      <c r="W607" s="165"/>
      <c r="X607" s="165"/>
      <c r="Y607" s="165"/>
    </row>
    <row r="608" spans="1:25" ht="39.950000000000003" customHeight="1">
      <c r="A608" s="2384" t="s">
        <v>154</v>
      </c>
      <c r="B608" s="2827"/>
      <c r="C608" s="2828"/>
      <c r="D608" s="2829"/>
      <c r="E608" s="104" t="s">
        <v>180</v>
      </c>
      <c r="F608" s="2823" t="s">
        <v>406</v>
      </c>
      <c r="G608" s="2824"/>
      <c r="H608" s="2830" t="str">
        <f ca="1">参照元個別!$P$29</f>
        <v/>
      </c>
      <c r="I608" s="2831"/>
      <c r="J608" s="59" t="s">
        <v>176</v>
      </c>
      <c r="K608" s="2823" t="s">
        <v>407</v>
      </c>
      <c r="L608" s="2824"/>
      <c r="M608" s="2820"/>
      <c r="N608" s="2821"/>
      <c r="O608" s="2822"/>
      <c r="P608" s="165"/>
      <c r="U608" s="1285"/>
      <c r="V608" s="165"/>
      <c r="W608" s="165"/>
      <c r="X608" s="165"/>
      <c r="Y608" s="165"/>
    </row>
    <row r="609" spans="1:28" ht="39.950000000000003" customHeight="1">
      <c r="A609" s="2823" t="s">
        <v>408</v>
      </c>
      <c r="B609" s="2824"/>
      <c r="C609" s="2825"/>
      <c r="D609" s="2745"/>
      <c r="E609" s="2746"/>
      <c r="F609" s="2823" t="s">
        <v>158</v>
      </c>
      <c r="G609" s="2824"/>
      <c r="H609" s="2825"/>
      <c r="I609" s="2745"/>
      <c r="J609" s="2746"/>
      <c r="K609" s="2428"/>
      <c r="L609" s="2826"/>
      <c r="M609" s="2826"/>
      <c r="N609" s="2826"/>
      <c r="O609" s="2826"/>
      <c r="P609" s="165"/>
      <c r="V609" s="165"/>
      <c r="W609" s="165"/>
      <c r="X609" s="165"/>
      <c r="Y609" s="165"/>
    </row>
    <row r="610" spans="1:28" ht="18.75" customHeight="1">
      <c r="A610" s="40"/>
      <c r="B610" s="40"/>
      <c r="C610" s="41"/>
      <c r="D610" s="42"/>
      <c r="E610" s="41"/>
      <c r="F610" s="43"/>
      <c r="P610" s="165"/>
      <c r="V610" s="336"/>
      <c r="W610" s="336"/>
      <c r="X610" s="165"/>
      <c r="Y610" s="165"/>
    </row>
    <row r="611" spans="1:28" ht="51.75" customHeight="1">
      <c r="A611" s="2799" t="s">
        <v>526</v>
      </c>
      <c r="B611" s="2800"/>
      <c r="C611" s="2800"/>
      <c r="D611" s="2800"/>
      <c r="E611" s="2800"/>
      <c r="F611" s="2800"/>
      <c r="G611" s="2800"/>
      <c r="H611" s="2800"/>
      <c r="I611" s="2800"/>
      <c r="J611" s="2800"/>
      <c r="K611" s="2800"/>
      <c r="L611" s="2800"/>
      <c r="M611" s="2800"/>
      <c r="N611" s="2800"/>
      <c r="O611" s="2800"/>
      <c r="P611" s="165"/>
      <c r="V611" s="336"/>
      <c r="W611" s="336"/>
      <c r="X611" s="165"/>
      <c r="Y611" s="165"/>
    </row>
    <row r="612" spans="1:28" ht="57.75" customHeight="1">
      <c r="A612" s="40"/>
      <c r="B612" s="40"/>
      <c r="C612" s="41"/>
      <c r="D612" s="42"/>
      <c r="E612" s="41"/>
      <c r="F612" s="43"/>
      <c r="P612" s="165"/>
      <c r="Q612" s="1286"/>
      <c r="R612" s="1286"/>
      <c r="S612" s="1286"/>
      <c r="T612" s="1286"/>
      <c r="V612" s="336"/>
      <c r="W612" s="336"/>
      <c r="X612" s="165"/>
      <c r="Y612" s="165"/>
    </row>
    <row r="613" spans="1:28" s="52" customFormat="1" ht="15.95" customHeight="1">
      <c r="A613" s="51" t="s">
        <v>530</v>
      </c>
      <c r="B613" s="53"/>
      <c r="C613" s="53"/>
      <c r="D613" s="53"/>
      <c r="E613" s="53"/>
      <c r="F613" s="53"/>
      <c r="G613" s="53"/>
      <c r="H613" s="53"/>
      <c r="I613" s="53"/>
      <c r="J613" s="53"/>
      <c r="K613" s="53"/>
      <c r="L613" s="51"/>
      <c r="M613" s="51"/>
      <c r="N613" s="51"/>
      <c r="O613" s="51"/>
      <c r="P613" s="335"/>
      <c r="Q613" s="1287"/>
      <c r="R613" s="1287"/>
      <c r="S613" s="1287"/>
      <c r="T613" s="1287"/>
      <c r="U613" s="1277"/>
      <c r="V613" s="337"/>
      <c r="W613" s="337"/>
      <c r="X613" s="335"/>
      <c r="Y613" s="335"/>
    </row>
    <row r="614" spans="1:28" ht="36" customHeight="1">
      <c r="A614" s="2500"/>
      <c r="B614" s="2501"/>
      <c r="C614" s="2521" t="s">
        <v>525</v>
      </c>
      <c r="D614" s="2521"/>
      <c r="E614" s="2521"/>
      <c r="F614" s="2521"/>
      <c r="G614" s="2521"/>
      <c r="H614" s="2801"/>
      <c r="I614" s="2520" t="s">
        <v>409</v>
      </c>
      <c r="J614" s="2802"/>
      <c r="K614" s="2802"/>
      <c r="L614" s="2802"/>
      <c r="M614" s="2802"/>
      <c r="N614" s="2802"/>
      <c r="O614" s="2801"/>
      <c r="P614" s="165"/>
      <c r="V614" s="165"/>
      <c r="W614" s="165"/>
      <c r="X614" s="165"/>
      <c r="Y614" s="165"/>
    </row>
    <row r="615" spans="1:28" ht="24" customHeight="1">
      <c r="A615" s="2479" t="s">
        <v>236</v>
      </c>
      <c r="B615" s="2803"/>
      <c r="C615" s="2804" t="str">
        <f ca="1">参照元個別!E29</f>
        <v/>
      </c>
      <c r="D615" s="2804"/>
      <c r="E615" s="2804"/>
      <c r="F615" s="2804"/>
      <c r="G615" s="2805"/>
      <c r="H615" s="2808" t="s">
        <v>416</v>
      </c>
      <c r="I615" s="2810" t="str">
        <f>参照元個別!F29</f>
        <v/>
      </c>
      <c r="J615" s="2811"/>
      <c r="K615" s="2811"/>
      <c r="L615" s="2811"/>
      <c r="M615" s="2814" t="s">
        <v>417</v>
      </c>
      <c r="N615" s="2816" t="str">
        <f>参照元個別!G29</f>
        <v/>
      </c>
      <c r="O615" s="2817"/>
      <c r="P615" s="174"/>
      <c r="V615" s="165"/>
      <c r="W615" s="165"/>
      <c r="X615" s="165"/>
      <c r="Y615" s="165"/>
    </row>
    <row r="616" spans="1:28" ht="23.1" customHeight="1">
      <c r="A616" s="2483">
        <f>IF( 報1!$L$28="","", 報1!$L$28 )</f>
        <v>2022</v>
      </c>
      <c r="B616" s="2484"/>
      <c r="C616" s="2806"/>
      <c r="D616" s="2806"/>
      <c r="E616" s="2806"/>
      <c r="F616" s="2806"/>
      <c r="G616" s="2807"/>
      <c r="H616" s="2809"/>
      <c r="I616" s="2812"/>
      <c r="J616" s="2813"/>
      <c r="K616" s="2813"/>
      <c r="L616" s="2813"/>
      <c r="M616" s="2815"/>
      <c r="N616" s="2818"/>
      <c r="O616" s="2819"/>
      <c r="P616" s="174"/>
      <c r="V616" s="165"/>
      <c r="W616" s="165"/>
      <c r="X616" s="165"/>
      <c r="Y616" s="165"/>
    </row>
    <row r="617" spans="1:28" ht="25.15" customHeight="1">
      <c r="A617" s="2787" t="s">
        <v>277</v>
      </c>
      <c r="B617" s="2788"/>
      <c r="C617" s="2789"/>
      <c r="D617" s="2790"/>
      <c r="E617" s="2790"/>
      <c r="F617" s="2790"/>
      <c r="G617" s="2790"/>
      <c r="H617" s="2790"/>
      <c r="I617" s="2790"/>
      <c r="J617" s="2790"/>
      <c r="K617" s="2790"/>
      <c r="L617" s="2790"/>
      <c r="M617" s="2790"/>
      <c r="N617" s="2790"/>
      <c r="O617" s="2791"/>
      <c r="P617" s="165"/>
      <c r="Q617" s="1288">
        <v>1</v>
      </c>
      <c r="R617" s="1280"/>
      <c r="S617" s="1289"/>
      <c r="T617" s="1290"/>
      <c r="U617" s="1291"/>
      <c r="V617" s="165"/>
      <c r="W617" s="165"/>
      <c r="X617" s="338"/>
      <c r="Y617" s="339"/>
      <c r="Z617" s="102"/>
      <c r="AA617" s="44"/>
      <c r="AB617" s="45"/>
    </row>
    <row r="618" spans="1:28" ht="25.15" customHeight="1">
      <c r="A618" s="2787"/>
      <c r="B618" s="2788"/>
      <c r="C618" s="2790"/>
      <c r="D618" s="2790"/>
      <c r="E618" s="2790"/>
      <c r="F618" s="2790"/>
      <c r="G618" s="2790"/>
      <c r="H618" s="2790"/>
      <c r="I618" s="2790"/>
      <c r="J618" s="2790"/>
      <c r="K618" s="2790"/>
      <c r="L618" s="2790"/>
      <c r="M618" s="2790"/>
      <c r="N618" s="2790"/>
      <c r="O618" s="2791"/>
      <c r="P618" s="165"/>
      <c r="Q618" s="1292"/>
      <c r="R618" s="1293"/>
      <c r="S618" s="1293"/>
      <c r="T618" s="1293"/>
      <c r="U618" s="1293"/>
      <c r="V618" s="165"/>
      <c r="W618" s="165"/>
      <c r="X618" s="165"/>
      <c r="Y618" s="165"/>
    </row>
    <row r="619" spans="1:28" ht="24.75" customHeight="1">
      <c r="A619" s="2787"/>
      <c r="B619" s="2788"/>
      <c r="C619" s="2790"/>
      <c r="D619" s="2790"/>
      <c r="E619" s="2790"/>
      <c r="F619" s="2790"/>
      <c r="G619" s="2790"/>
      <c r="H619" s="2790"/>
      <c r="I619" s="2790"/>
      <c r="J619" s="2790"/>
      <c r="K619" s="2790"/>
      <c r="L619" s="2790"/>
      <c r="M619" s="2790"/>
      <c r="N619" s="2790"/>
      <c r="O619" s="2791"/>
      <c r="P619" s="165"/>
      <c r="Q619" s="1292"/>
      <c r="R619" s="1291"/>
      <c r="S619" s="1291"/>
      <c r="T619" s="1291"/>
      <c r="U619" s="1291"/>
      <c r="V619" s="165"/>
      <c r="W619" s="165"/>
      <c r="X619" s="165"/>
      <c r="Y619" s="165"/>
    </row>
    <row r="620" spans="1:28" ht="10.15" customHeight="1">
      <c r="A620" s="2794"/>
      <c r="B620" s="2795"/>
      <c r="C620" s="2790"/>
      <c r="D620" s="2790"/>
      <c r="E620" s="2790"/>
      <c r="F620" s="2790"/>
      <c r="G620" s="2790"/>
      <c r="H620" s="2790"/>
      <c r="I620" s="2790"/>
      <c r="J620" s="2790"/>
      <c r="K620" s="2790"/>
      <c r="L620" s="2790"/>
      <c r="M620" s="2790"/>
      <c r="N620" s="2790"/>
      <c r="O620" s="2791"/>
      <c r="P620" s="165"/>
      <c r="Q620" s="1294"/>
      <c r="R620" s="1291"/>
      <c r="S620" s="1291"/>
      <c r="T620" s="1291"/>
      <c r="U620" s="1291"/>
      <c r="V620" s="165"/>
      <c r="W620" s="165"/>
      <c r="X620" s="165"/>
      <c r="Y620" s="165"/>
    </row>
    <row r="621" spans="1:28" ht="45" customHeight="1">
      <c r="A621" s="2796">
        <f>IF( 報1!$L$28="","", 報1!$L$28 )</f>
        <v>2022</v>
      </c>
      <c r="B621" s="2797"/>
      <c r="C621" s="2792"/>
      <c r="D621" s="2792"/>
      <c r="E621" s="2792"/>
      <c r="F621" s="2792"/>
      <c r="G621" s="2792"/>
      <c r="H621" s="2792"/>
      <c r="I621" s="2792"/>
      <c r="J621" s="2792"/>
      <c r="K621" s="2792"/>
      <c r="L621" s="2792"/>
      <c r="M621" s="2792"/>
      <c r="N621" s="2792"/>
      <c r="O621" s="2793"/>
      <c r="P621" s="165"/>
      <c r="Q621" s="1295"/>
      <c r="R621" s="1291"/>
      <c r="S621" s="1291"/>
      <c r="T621" s="1291"/>
      <c r="U621" s="1291"/>
      <c r="V621" s="165"/>
      <c r="W621" s="165"/>
      <c r="X621" s="165"/>
      <c r="Y621" s="165"/>
    </row>
    <row r="622" spans="1:28" ht="26.25" customHeight="1">
      <c r="A622" s="2798"/>
      <c r="B622" s="2798"/>
      <c r="C622" s="2798"/>
      <c r="D622" s="2798"/>
      <c r="E622" s="2798"/>
      <c r="F622" s="2798"/>
      <c r="G622" s="2798"/>
      <c r="H622" s="2798"/>
      <c r="I622" s="2798"/>
      <c r="J622" s="2798"/>
      <c r="K622" s="2798"/>
      <c r="L622" s="2798"/>
      <c r="M622" s="2798"/>
      <c r="N622" s="2798"/>
      <c r="O622" s="2798"/>
      <c r="P622" s="165"/>
      <c r="Q622" s="1294"/>
      <c r="R622" s="1291"/>
      <c r="S622" s="1291"/>
      <c r="T622" s="1291"/>
      <c r="U622" s="1291"/>
      <c r="V622" s="165"/>
      <c r="W622" s="165"/>
      <c r="X622" s="165"/>
      <c r="Y622" s="165"/>
    </row>
    <row r="623" spans="1:28" ht="30" customHeight="1">
      <c r="A623" s="165"/>
      <c r="B623" s="165"/>
      <c r="C623" s="165"/>
      <c r="D623" s="165"/>
      <c r="E623" s="165"/>
      <c r="F623" s="165"/>
      <c r="G623" s="165"/>
      <c r="H623" s="165"/>
      <c r="I623" s="165"/>
      <c r="J623" s="165"/>
      <c r="K623" s="165"/>
      <c r="L623" s="165"/>
      <c r="M623" s="165"/>
      <c r="N623" s="165"/>
      <c r="O623" s="340"/>
      <c r="P623" s="165"/>
      <c r="Q623" s="1283"/>
      <c r="R623" s="1295"/>
      <c r="S623" s="1279"/>
      <c r="T623" s="1279"/>
      <c r="V623" s="165"/>
      <c r="W623" s="165"/>
      <c r="X623" s="165"/>
      <c r="Y623" s="165"/>
    </row>
    <row r="624" spans="1:28" ht="18" customHeight="1">
      <c r="A624" s="165"/>
      <c r="B624" s="165"/>
      <c r="C624" s="165"/>
      <c r="D624" s="165"/>
      <c r="E624" s="165"/>
      <c r="F624" s="165"/>
      <c r="G624" s="165"/>
      <c r="H624" s="165"/>
      <c r="I624" s="165"/>
      <c r="J624" s="165"/>
      <c r="K624" s="165"/>
      <c r="L624" s="165"/>
      <c r="M624" s="165"/>
      <c r="N624" s="165"/>
      <c r="O624" s="340"/>
      <c r="P624" s="165"/>
      <c r="Q624" s="1296"/>
      <c r="R624" s="1295"/>
      <c r="S624" s="1279"/>
      <c r="T624" s="1279"/>
      <c r="V624" s="165"/>
      <c r="W624" s="165"/>
      <c r="X624" s="165"/>
      <c r="Y624" s="165"/>
    </row>
    <row r="625" spans="1:25" ht="18" customHeight="1">
      <c r="A625" s="165"/>
      <c r="B625" s="165"/>
      <c r="C625" s="165"/>
      <c r="D625" s="165"/>
      <c r="E625" s="165"/>
      <c r="F625" s="165"/>
      <c r="G625" s="165"/>
      <c r="H625" s="165"/>
      <c r="I625" s="165"/>
      <c r="J625" s="165"/>
      <c r="K625" s="165"/>
      <c r="L625" s="165"/>
      <c r="M625" s="165"/>
      <c r="N625" s="165"/>
      <c r="O625" s="340"/>
      <c r="P625" s="165"/>
      <c r="Q625" s="1296"/>
      <c r="R625" s="1295"/>
      <c r="S625" s="1279"/>
      <c r="T625" s="1279"/>
      <c r="V625" s="165"/>
      <c r="W625" s="165"/>
      <c r="X625" s="165"/>
      <c r="Y625" s="165"/>
    </row>
    <row r="626" spans="1:25">
      <c r="A626" s="1" t="s">
        <v>175</v>
      </c>
      <c r="B626" s="2"/>
      <c r="C626" s="2"/>
      <c r="D626" s="2"/>
      <c r="E626" s="2"/>
      <c r="F626" s="2"/>
      <c r="G626" s="2"/>
      <c r="H626" s="2"/>
      <c r="I626" s="2"/>
      <c r="J626" s="2"/>
      <c r="K626" s="2"/>
      <c r="L626" s="2"/>
      <c r="M626" s="2"/>
      <c r="N626" s="2"/>
      <c r="O626" s="2"/>
      <c r="P626" s="165" t="str">
        <f>"個別票"&amp;Q626</f>
        <v>個別票26</v>
      </c>
      <c r="Q626" s="1277">
        <f>Q601+1</f>
        <v>26</v>
      </c>
      <c r="V626" s="165"/>
      <c r="W626" s="165"/>
      <c r="X626" s="165"/>
      <c r="Y626" s="165"/>
    </row>
    <row r="627" spans="1:25">
      <c r="A627" s="2" t="s">
        <v>150</v>
      </c>
      <c r="B627" s="4"/>
      <c r="C627" s="4"/>
      <c r="D627" s="4"/>
      <c r="E627" s="4"/>
      <c r="F627" s="4"/>
      <c r="G627" s="4"/>
      <c r="H627" s="4"/>
      <c r="I627" s="4"/>
      <c r="J627" s="4"/>
      <c r="K627" s="4"/>
      <c r="L627" s="4"/>
      <c r="M627" s="4"/>
      <c r="N627" s="2"/>
      <c r="O627" s="2"/>
      <c r="P627" s="165"/>
      <c r="V627" s="165"/>
      <c r="W627" s="165"/>
      <c r="X627" s="165"/>
      <c r="Y627" s="165"/>
    </row>
    <row r="628" spans="1:25" ht="17.25">
      <c r="A628" s="2832" t="s">
        <v>405</v>
      </c>
      <c r="B628" s="2832"/>
      <c r="C628" s="2832"/>
      <c r="D628" s="2832"/>
      <c r="E628" s="2832"/>
      <c r="F628" s="2832"/>
      <c r="G628" s="2832"/>
      <c r="H628" s="2832"/>
      <c r="I628" s="2832"/>
      <c r="J628" s="2832"/>
      <c r="K628" s="2832"/>
      <c r="L628" s="2832"/>
      <c r="M628" s="2832"/>
      <c r="N628" s="2832"/>
      <c r="O628" s="2832"/>
      <c r="P628" s="165"/>
      <c r="V628" s="165"/>
      <c r="W628" s="165"/>
      <c r="X628" s="165"/>
      <c r="Y628" s="165"/>
    </row>
    <row r="629" spans="1:25" ht="31.5" customHeight="1">
      <c r="A629" s="39"/>
      <c r="B629" s="39"/>
      <c r="C629" s="39"/>
      <c r="D629" s="39"/>
      <c r="E629" s="39"/>
      <c r="F629" s="39"/>
      <c r="G629" s="39"/>
      <c r="H629" s="39"/>
      <c r="I629" s="39"/>
      <c r="J629" s="39"/>
      <c r="K629" s="39"/>
      <c r="L629" s="39"/>
      <c r="M629" s="39"/>
      <c r="N629" s="39"/>
      <c r="O629" s="39"/>
      <c r="P629" s="165"/>
      <c r="V629" s="165"/>
      <c r="W629" s="165"/>
      <c r="X629" s="165"/>
      <c r="Y629" s="165"/>
    </row>
    <row r="630" spans="1:25" s="52" customFormat="1" ht="15.95" customHeight="1">
      <c r="A630" s="49" t="s">
        <v>151</v>
      </c>
      <c r="B630" s="83"/>
      <c r="C630" s="83"/>
      <c r="D630" s="83"/>
      <c r="E630" s="83"/>
      <c r="F630" s="83"/>
      <c r="G630" s="83"/>
      <c r="H630" s="83"/>
      <c r="I630" s="83"/>
      <c r="J630" s="83"/>
      <c r="K630" s="83"/>
      <c r="L630" s="83"/>
      <c r="M630" s="83"/>
      <c r="P630" s="335"/>
      <c r="Q630" s="1285"/>
      <c r="R630" s="1285"/>
      <c r="S630" s="1285"/>
      <c r="T630" s="1285"/>
      <c r="U630" s="1277"/>
      <c r="V630" s="335"/>
      <c r="W630" s="335"/>
      <c r="X630" s="335"/>
      <c r="Y630" s="335"/>
    </row>
    <row r="631" spans="1:25" ht="39.950000000000003" customHeight="1">
      <c r="A631" s="2833" t="s">
        <v>152</v>
      </c>
      <c r="B631" s="2834"/>
      <c r="C631" s="2835"/>
      <c r="D631" s="2836" t="str">
        <f>参照元個別!I30</f>
        <v>事業所名を入力26</v>
      </c>
      <c r="E631" s="2837"/>
      <c r="F631" s="2837"/>
      <c r="G631" s="2837"/>
      <c r="H631" s="2837"/>
      <c r="I631" s="2837"/>
      <c r="J631" s="2837"/>
      <c r="K631" s="2837"/>
      <c r="L631" s="2837"/>
      <c r="M631" s="2837"/>
      <c r="N631" s="2837"/>
      <c r="O631" s="2838"/>
      <c r="P631" s="165"/>
      <c r="V631" s="165"/>
      <c r="W631" s="165"/>
      <c r="X631" s="165"/>
      <c r="Y631" s="165"/>
    </row>
    <row r="632" spans="1:25" ht="39.950000000000003" customHeight="1">
      <c r="A632" s="2418" t="s">
        <v>153</v>
      </c>
      <c r="B632" s="2419"/>
      <c r="C632" s="2839"/>
      <c r="D632" s="2840"/>
      <c r="E632" s="2841"/>
      <c r="F632" s="2841"/>
      <c r="G632" s="2841"/>
      <c r="H632" s="2841"/>
      <c r="I632" s="2841"/>
      <c r="J632" s="2841"/>
      <c r="K632" s="2841"/>
      <c r="L632" s="2841"/>
      <c r="M632" s="2841"/>
      <c r="N632" s="2841"/>
      <c r="O632" s="2842"/>
      <c r="P632" s="165"/>
      <c r="V632" s="165"/>
      <c r="W632" s="165"/>
      <c r="X632" s="165"/>
      <c r="Y632" s="165"/>
    </row>
    <row r="633" spans="1:25" ht="39.950000000000003" customHeight="1">
      <c r="A633" s="2384" t="s">
        <v>154</v>
      </c>
      <c r="B633" s="2827"/>
      <c r="C633" s="2828"/>
      <c r="D633" s="2829"/>
      <c r="E633" s="104" t="s">
        <v>180</v>
      </c>
      <c r="F633" s="2823" t="s">
        <v>406</v>
      </c>
      <c r="G633" s="2824"/>
      <c r="H633" s="2830" t="str">
        <f ca="1">参照元個別!$P$30</f>
        <v/>
      </c>
      <c r="I633" s="2831"/>
      <c r="J633" s="59" t="s">
        <v>176</v>
      </c>
      <c r="K633" s="2823" t="s">
        <v>407</v>
      </c>
      <c r="L633" s="2824"/>
      <c r="M633" s="2820"/>
      <c r="N633" s="2821"/>
      <c r="O633" s="2822"/>
      <c r="P633" s="165"/>
      <c r="U633" s="1285"/>
      <c r="V633" s="165"/>
      <c r="W633" s="165"/>
      <c r="X633" s="165"/>
      <c r="Y633" s="165"/>
    </row>
    <row r="634" spans="1:25" ht="39.950000000000003" customHeight="1">
      <c r="A634" s="2823" t="s">
        <v>408</v>
      </c>
      <c r="B634" s="2824"/>
      <c r="C634" s="2825"/>
      <c r="D634" s="2745"/>
      <c r="E634" s="2746"/>
      <c r="F634" s="2823" t="s">
        <v>158</v>
      </c>
      <c r="G634" s="2824"/>
      <c r="H634" s="2825"/>
      <c r="I634" s="2745"/>
      <c r="J634" s="2746"/>
      <c r="K634" s="2428"/>
      <c r="L634" s="2826"/>
      <c r="M634" s="2826"/>
      <c r="N634" s="2826"/>
      <c r="O634" s="2826"/>
      <c r="P634" s="165"/>
      <c r="V634" s="165"/>
      <c r="W634" s="165"/>
      <c r="X634" s="165"/>
      <c r="Y634" s="165"/>
    </row>
    <row r="635" spans="1:25" ht="18.75" customHeight="1">
      <c r="A635" s="40"/>
      <c r="B635" s="40"/>
      <c r="C635" s="41"/>
      <c r="D635" s="42"/>
      <c r="E635" s="41"/>
      <c r="F635" s="43"/>
      <c r="P635" s="165"/>
      <c r="V635" s="336"/>
      <c r="W635" s="336"/>
      <c r="X635" s="165"/>
      <c r="Y635" s="165"/>
    </row>
    <row r="636" spans="1:25" ht="51.75" customHeight="1">
      <c r="A636" s="2799" t="s">
        <v>526</v>
      </c>
      <c r="B636" s="2800"/>
      <c r="C636" s="2800"/>
      <c r="D636" s="2800"/>
      <c r="E636" s="2800"/>
      <c r="F636" s="2800"/>
      <c r="G636" s="2800"/>
      <c r="H636" s="2800"/>
      <c r="I636" s="2800"/>
      <c r="J636" s="2800"/>
      <c r="K636" s="2800"/>
      <c r="L636" s="2800"/>
      <c r="M636" s="2800"/>
      <c r="N636" s="2800"/>
      <c r="O636" s="2800"/>
      <c r="P636" s="165"/>
      <c r="V636" s="336"/>
      <c r="W636" s="336"/>
      <c r="X636" s="165"/>
      <c r="Y636" s="165"/>
    </row>
    <row r="637" spans="1:25" ht="57.75" customHeight="1">
      <c r="A637" s="40"/>
      <c r="B637" s="40"/>
      <c r="C637" s="41"/>
      <c r="D637" s="42"/>
      <c r="E637" s="41"/>
      <c r="F637" s="43"/>
      <c r="P637" s="165"/>
      <c r="Q637" s="1286"/>
      <c r="R637" s="1286"/>
      <c r="S637" s="1286"/>
      <c r="T637" s="1286"/>
      <c r="V637" s="336"/>
      <c r="W637" s="336"/>
      <c r="X637" s="165"/>
      <c r="Y637" s="165"/>
    </row>
    <row r="638" spans="1:25" s="52" customFormat="1" ht="15.95" customHeight="1">
      <c r="A638" s="51" t="s">
        <v>530</v>
      </c>
      <c r="B638" s="53"/>
      <c r="C638" s="53"/>
      <c r="D638" s="53"/>
      <c r="E638" s="53"/>
      <c r="F638" s="53"/>
      <c r="G638" s="53"/>
      <c r="H638" s="53"/>
      <c r="I638" s="53"/>
      <c r="J638" s="53"/>
      <c r="K638" s="53"/>
      <c r="L638" s="51"/>
      <c r="M638" s="51"/>
      <c r="N638" s="51"/>
      <c r="O638" s="51"/>
      <c r="P638" s="335"/>
      <c r="Q638" s="1287"/>
      <c r="R638" s="1287"/>
      <c r="S638" s="1287"/>
      <c r="T638" s="1287"/>
      <c r="U638" s="1277"/>
      <c r="V638" s="337"/>
      <c r="W638" s="337"/>
      <c r="X638" s="335"/>
      <c r="Y638" s="335"/>
    </row>
    <row r="639" spans="1:25" ht="36" customHeight="1">
      <c r="A639" s="2500"/>
      <c r="B639" s="2501"/>
      <c r="C639" s="2521" t="s">
        <v>525</v>
      </c>
      <c r="D639" s="2521"/>
      <c r="E639" s="2521"/>
      <c r="F639" s="2521"/>
      <c r="G639" s="2521"/>
      <c r="H639" s="2801"/>
      <c r="I639" s="2520" t="s">
        <v>409</v>
      </c>
      <c r="J639" s="2802"/>
      <c r="K639" s="2802"/>
      <c r="L639" s="2802"/>
      <c r="M639" s="2802"/>
      <c r="N639" s="2802"/>
      <c r="O639" s="2801"/>
      <c r="P639" s="165"/>
      <c r="V639" s="165"/>
      <c r="W639" s="165"/>
      <c r="X639" s="165"/>
      <c r="Y639" s="165"/>
    </row>
    <row r="640" spans="1:25" ht="24" customHeight="1">
      <c r="A640" s="2479" t="s">
        <v>236</v>
      </c>
      <c r="B640" s="2803"/>
      <c r="C640" s="2804" t="str">
        <f ca="1">参照元個別!E30</f>
        <v/>
      </c>
      <c r="D640" s="2804"/>
      <c r="E640" s="2804"/>
      <c r="F640" s="2804"/>
      <c r="G640" s="2805"/>
      <c r="H640" s="2808" t="s">
        <v>416</v>
      </c>
      <c r="I640" s="2810" t="str">
        <f>参照元個別!F30</f>
        <v/>
      </c>
      <c r="J640" s="2811"/>
      <c r="K640" s="2811"/>
      <c r="L640" s="2811"/>
      <c r="M640" s="2814" t="s">
        <v>417</v>
      </c>
      <c r="N640" s="2816" t="str">
        <f>参照元個別!G30</f>
        <v/>
      </c>
      <c r="O640" s="2817"/>
      <c r="P640" s="174"/>
      <c r="V640" s="165"/>
      <c r="W640" s="165"/>
      <c r="X640" s="165"/>
      <c r="Y640" s="165"/>
    </row>
    <row r="641" spans="1:28" ht="23.1" customHeight="1">
      <c r="A641" s="2483">
        <f>IF( 報1!$L$28="","", 報1!$L$28 )</f>
        <v>2022</v>
      </c>
      <c r="B641" s="2484"/>
      <c r="C641" s="2806"/>
      <c r="D641" s="2806"/>
      <c r="E641" s="2806"/>
      <c r="F641" s="2806"/>
      <c r="G641" s="2807"/>
      <c r="H641" s="2809"/>
      <c r="I641" s="2812"/>
      <c r="J641" s="2813"/>
      <c r="K641" s="2813"/>
      <c r="L641" s="2813"/>
      <c r="M641" s="2815"/>
      <c r="N641" s="2818"/>
      <c r="O641" s="2819"/>
      <c r="P641" s="174"/>
      <c r="V641" s="165"/>
      <c r="W641" s="165"/>
      <c r="X641" s="165"/>
      <c r="Y641" s="165"/>
    </row>
    <row r="642" spans="1:28" ht="25.15" customHeight="1">
      <c r="A642" s="2787" t="s">
        <v>277</v>
      </c>
      <c r="B642" s="2788"/>
      <c r="C642" s="2789"/>
      <c r="D642" s="2790"/>
      <c r="E642" s="2790"/>
      <c r="F642" s="2790"/>
      <c r="G642" s="2790"/>
      <c r="H642" s="2790"/>
      <c r="I642" s="2790"/>
      <c r="J642" s="2790"/>
      <c r="K642" s="2790"/>
      <c r="L642" s="2790"/>
      <c r="M642" s="2790"/>
      <c r="N642" s="2790"/>
      <c r="O642" s="2791"/>
      <c r="P642" s="165"/>
      <c r="Q642" s="1288">
        <v>1</v>
      </c>
      <c r="R642" s="1280"/>
      <c r="S642" s="1289"/>
      <c r="T642" s="1290"/>
      <c r="U642" s="1291"/>
      <c r="V642" s="165"/>
      <c r="W642" s="165"/>
      <c r="X642" s="338"/>
      <c r="Y642" s="339"/>
      <c r="Z642" s="102"/>
      <c r="AA642" s="44"/>
      <c r="AB642" s="45"/>
    </row>
    <row r="643" spans="1:28" ht="25.15" customHeight="1">
      <c r="A643" s="2787"/>
      <c r="B643" s="2788"/>
      <c r="C643" s="2790"/>
      <c r="D643" s="2790"/>
      <c r="E643" s="2790"/>
      <c r="F643" s="2790"/>
      <c r="G643" s="2790"/>
      <c r="H643" s="2790"/>
      <c r="I643" s="2790"/>
      <c r="J643" s="2790"/>
      <c r="K643" s="2790"/>
      <c r="L643" s="2790"/>
      <c r="M643" s="2790"/>
      <c r="N643" s="2790"/>
      <c r="O643" s="2791"/>
      <c r="P643" s="165"/>
      <c r="Q643" s="1292"/>
      <c r="R643" s="1293"/>
      <c r="S643" s="1293"/>
      <c r="T643" s="1293"/>
      <c r="U643" s="1293"/>
      <c r="V643" s="165"/>
      <c r="W643" s="165"/>
      <c r="X643" s="165"/>
      <c r="Y643" s="165"/>
    </row>
    <row r="644" spans="1:28" ht="24.75" customHeight="1">
      <c r="A644" s="2787"/>
      <c r="B644" s="2788"/>
      <c r="C644" s="2790"/>
      <c r="D644" s="2790"/>
      <c r="E644" s="2790"/>
      <c r="F644" s="2790"/>
      <c r="G644" s="2790"/>
      <c r="H644" s="2790"/>
      <c r="I644" s="2790"/>
      <c r="J644" s="2790"/>
      <c r="K644" s="2790"/>
      <c r="L644" s="2790"/>
      <c r="M644" s="2790"/>
      <c r="N644" s="2790"/>
      <c r="O644" s="2791"/>
      <c r="P644" s="165"/>
      <c r="Q644" s="1292"/>
      <c r="R644" s="1291"/>
      <c r="S644" s="1291"/>
      <c r="T644" s="1291"/>
      <c r="U644" s="1291"/>
      <c r="V644" s="165"/>
      <c r="W644" s="165"/>
      <c r="X644" s="165"/>
      <c r="Y644" s="165"/>
    </row>
    <row r="645" spans="1:28" ht="10.15" customHeight="1">
      <c r="A645" s="2794"/>
      <c r="B645" s="2795"/>
      <c r="C645" s="2790"/>
      <c r="D645" s="2790"/>
      <c r="E645" s="2790"/>
      <c r="F645" s="2790"/>
      <c r="G645" s="2790"/>
      <c r="H645" s="2790"/>
      <c r="I645" s="2790"/>
      <c r="J645" s="2790"/>
      <c r="K645" s="2790"/>
      <c r="L645" s="2790"/>
      <c r="M645" s="2790"/>
      <c r="N645" s="2790"/>
      <c r="O645" s="2791"/>
      <c r="P645" s="165"/>
      <c r="Q645" s="1294"/>
      <c r="R645" s="1291"/>
      <c r="S645" s="1291"/>
      <c r="T645" s="1291"/>
      <c r="U645" s="1291"/>
      <c r="V645" s="165"/>
      <c r="W645" s="165"/>
      <c r="X645" s="165"/>
      <c r="Y645" s="165"/>
    </row>
    <row r="646" spans="1:28" ht="45" customHeight="1">
      <c r="A646" s="2796">
        <f>IF( 報1!$L$28="","", 報1!$L$28 )</f>
        <v>2022</v>
      </c>
      <c r="B646" s="2797"/>
      <c r="C646" s="2792"/>
      <c r="D646" s="2792"/>
      <c r="E646" s="2792"/>
      <c r="F646" s="2792"/>
      <c r="G646" s="2792"/>
      <c r="H646" s="2792"/>
      <c r="I646" s="2792"/>
      <c r="J646" s="2792"/>
      <c r="K646" s="2792"/>
      <c r="L646" s="2792"/>
      <c r="M646" s="2792"/>
      <c r="N646" s="2792"/>
      <c r="O646" s="2793"/>
      <c r="P646" s="165"/>
      <c r="Q646" s="1295"/>
      <c r="R646" s="1291"/>
      <c r="S646" s="1291"/>
      <c r="T646" s="1291"/>
      <c r="U646" s="1291"/>
      <c r="V646" s="165"/>
      <c r="W646" s="165"/>
      <c r="X646" s="165"/>
      <c r="Y646" s="165"/>
    </row>
    <row r="647" spans="1:28" ht="26.25" customHeight="1">
      <c r="A647" s="2798"/>
      <c r="B647" s="2798"/>
      <c r="C647" s="2798"/>
      <c r="D647" s="2798"/>
      <c r="E647" s="2798"/>
      <c r="F647" s="2798"/>
      <c r="G647" s="2798"/>
      <c r="H647" s="2798"/>
      <c r="I647" s="2798"/>
      <c r="J647" s="2798"/>
      <c r="K647" s="2798"/>
      <c r="L647" s="2798"/>
      <c r="M647" s="2798"/>
      <c r="N647" s="2798"/>
      <c r="O647" s="2798"/>
      <c r="P647" s="165"/>
      <c r="Q647" s="1294"/>
      <c r="R647" s="1291"/>
      <c r="S647" s="1291"/>
      <c r="T647" s="1291"/>
      <c r="U647" s="1291"/>
      <c r="V647" s="165"/>
      <c r="W647" s="165"/>
      <c r="X647" s="165"/>
      <c r="Y647" s="165"/>
    </row>
    <row r="648" spans="1:28" ht="30" customHeight="1">
      <c r="A648" s="165"/>
      <c r="B648" s="165"/>
      <c r="C648" s="165"/>
      <c r="D648" s="165"/>
      <c r="E648" s="165"/>
      <c r="F648" s="165"/>
      <c r="G648" s="165"/>
      <c r="H648" s="165"/>
      <c r="I648" s="165"/>
      <c r="J648" s="165"/>
      <c r="K648" s="165"/>
      <c r="L648" s="165"/>
      <c r="M648" s="165"/>
      <c r="N648" s="165"/>
      <c r="O648" s="340"/>
      <c r="P648" s="165"/>
      <c r="Q648" s="1283"/>
      <c r="R648" s="1295"/>
      <c r="S648" s="1279"/>
      <c r="T648" s="1279"/>
      <c r="V648" s="165"/>
      <c r="W648" s="165"/>
      <c r="X648" s="165"/>
      <c r="Y648" s="165"/>
    </row>
    <row r="649" spans="1:28" ht="18" customHeight="1">
      <c r="A649" s="165"/>
      <c r="B649" s="165"/>
      <c r="C649" s="165"/>
      <c r="D649" s="165"/>
      <c r="E649" s="165"/>
      <c r="F649" s="165"/>
      <c r="G649" s="165"/>
      <c r="H649" s="165"/>
      <c r="I649" s="165"/>
      <c r="J649" s="165"/>
      <c r="K649" s="165"/>
      <c r="L649" s="165"/>
      <c r="M649" s="165"/>
      <c r="N649" s="165"/>
      <c r="O649" s="340"/>
      <c r="P649" s="165"/>
      <c r="Q649" s="1296"/>
      <c r="R649" s="1295"/>
      <c r="S649" s="1279"/>
      <c r="T649" s="1279"/>
      <c r="V649" s="165"/>
      <c r="W649" s="165"/>
      <c r="X649" s="165"/>
      <c r="Y649" s="165"/>
    </row>
    <row r="650" spans="1:28" ht="18" customHeight="1">
      <c r="A650" s="165"/>
      <c r="B650" s="165"/>
      <c r="C650" s="165"/>
      <c r="D650" s="165"/>
      <c r="E650" s="165"/>
      <c r="F650" s="165"/>
      <c r="G650" s="165"/>
      <c r="H650" s="165"/>
      <c r="I650" s="165"/>
      <c r="J650" s="165"/>
      <c r="K650" s="165"/>
      <c r="L650" s="165"/>
      <c r="M650" s="165"/>
      <c r="N650" s="165"/>
      <c r="O650" s="340"/>
      <c r="P650" s="165"/>
      <c r="Q650" s="1296"/>
      <c r="R650" s="1295"/>
      <c r="S650" s="1279"/>
      <c r="T650" s="1279"/>
      <c r="V650" s="165"/>
      <c r="W650" s="165"/>
      <c r="X650" s="165"/>
      <c r="Y650" s="165"/>
    </row>
    <row r="651" spans="1:28">
      <c r="A651" s="1" t="s">
        <v>175</v>
      </c>
      <c r="B651" s="2"/>
      <c r="C651" s="2"/>
      <c r="D651" s="2"/>
      <c r="E651" s="2"/>
      <c r="F651" s="2"/>
      <c r="G651" s="2"/>
      <c r="H651" s="2"/>
      <c r="I651" s="2"/>
      <c r="J651" s="2"/>
      <c r="K651" s="2"/>
      <c r="L651" s="2"/>
      <c r="M651" s="2"/>
      <c r="N651" s="2"/>
      <c r="O651" s="2"/>
      <c r="P651" s="165" t="str">
        <f>"個別票"&amp;Q651</f>
        <v>個別票27</v>
      </c>
      <c r="Q651" s="1277">
        <f>Q626+1</f>
        <v>27</v>
      </c>
      <c r="V651" s="165"/>
      <c r="W651" s="165"/>
      <c r="X651" s="165"/>
      <c r="Y651" s="165"/>
    </row>
    <row r="652" spans="1:28">
      <c r="A652" s="2" t="s">
        <v>150</v>
      </c>
      <c r="B652" s="4"/>
      <c r="C652" s="4"/>
      <c r="D652" s="4"/>
      <c r="E652" s="4"/>
      <c r="F652" s="4"/>
      <c r="G652" s="4"/>
      <c r="H652" s="4"/>
      <c r="I652" s="4"/>
      <c r="J652" s="4"/>
      <c r="K652" s="4"/>
      <c r="L652" s="4"/>
      <c r="M652" s="4"/>
      <c r="N652" s="2"/>
      <c r="O652" s="2"/>
      <c r="P652" s="165"/>
      <c r="V652" s="165"/>
      <c r="W652" s="165"/>
      <c r="X652" s="165"/>
      <c r="Y652" s="165"/>
    </row>
    <row r="653" spans="1:28" ht="17.25">
      <c r="A653" s="2832" t="s">
        <v>405</v>
      </c>
      <c r="B653" s="2832"/>
      <c r="C653" s="2832"/>
      <c r="D653" s="2832"/>
      <c r="E653" s="2832"/>
      <c r="F653" s="2832"/>
      <c r="G653" s="2832"/>
      <c r="H653" s="2832"/>
      <c r="I653" s="2832"/>
      <c r="J653" s="2832"/>
      <c r="K653" s="2832"/>
      <c r="L653" s="2832"/>
      <c r="M653" s="2832"/>
      <c r="N653" s="2832"/>
      <c r="O653" s="2832"/>
      <c r="P653" s="165"/>
      <c r="V653" s="165"/>
      <c r="W653" s="165"/>
      <c r="X653" s="165"/>
      <c r="Y653" s="165"/>
    </row>
    <row r="654" spans="1:28" ht="31.5" customHeight="1">
      <c r="A654" s="39"/>
      <c r="B654" s="39"/>
      <c r="C654" s="39"/>
      <c r="D654" s="39"/>
      <c r="E654" s="39"/>
      <c r="F654" s="39"/>
      <c r="G654" s="39"/>
      <c r="H654" s="39"/>
      <c r="I654" s="39"/>
      <c r="J654" s="39"/>
      <c r="K654" s="39"/>
      <c r="L654" s="39"/>
      <c r="M654" s="39"/>
      <c r="N654" s="39"/>
      <c r="O654" s="39"/>
      <c r="P654" s="165"/>
      <c r="V654" s="165"/>
      <c r="W654" s="165"/>
      <c r="X654" s="165"/>
      <c r="Y654" s="165"/>
    </row>
    <row r="655" spans="1:28" s="52" customFormat="1" ht="15.95" customHeight="1">
      <c r="A655" s="49" t="s">
        <v>151</v>
      </c>
      <c r="B655" s="83"/>
      <c r="C655" s="83"/>
      <c r="D655" s="83"/>
      <c r="E655" s="83"/>
      <c r="F655" s="83"/>
      <c r="G655" s="83"/>
      <c r="H655" s="83"/>
      <c r="I655" s="83"/>
      <c r="J655" s="83"/>
      <c r="K655" s="83"/>
      <c r="L655" s="83"/>
      <c r="M655" s="83"/>
      <c r="P655" s="335"/>
      <c r="Q655" s="1285"/>
      <c r="R655" s="1285"/>
      <c r="S655" s="1285"/>
      <c r="T655" s="1285"/>
      <c r="U655" s="1277"/>
      <c r="V655" s="335"/>
      <c r="W655" s="335"/>
      <c r="X655" s="335"/>
      <c r="Y655" s="335"/>
    </row>
    <row r="656" spans="1:28" ht="39.950000000000003" customHeight="1">
      <c r="A656" s="2833" t="s">
        <v>152</v>
      </c>
      <c r="B656" s="2834"/>
      <c r="C656" s="2835"/>
      <c r="D656" s="2836" t="str">
        <f>参照元個別!I31</f>
        <v>事業所名を入力27</v>
      </c>
      <c r="E656" s="2837"/>
      <c r="F656" s="2837"/>
      <c r="G656" s="2837"/>
      <c r="H656" s="2837"/>
      <c r="I656" s="2837"/>
      <c r="J656" s="2837"/>
      <c r="K656" s="2837"/>
      <c r="L656" s="2837"/>
      <c r="M656" s="2837"/>
      <c r="N656" s="2837"/>
      <c r="O656" s="2838"/>
      <c r="P656" s="165"/>
      <c r="V656" s="165"/>
      <c r="W656" s="165"/>
      <c r="X656" s="165"/>
      <c r="Y656" s="165"/>
    </row>
    <row r="657" spans="1:28" ht="39.950000000000003" customHeight="1">
      <c r="A657" s="2418" t="s">
        <v>153</v>
      </c>
      <c r="B657" s="2419"/>
      <c r="C657" s="2839"/>
      <c r="D657" s="2840"/>
      <c r="E657" s="2841"/>
      <c r="F657" s="2841"/>
      <c r="G657" s="2841"/>
      <c r="H657" s="2841"/>
      <c r="I657" s="2841"/>
      <c r="J657" s="2841"/>
      <c r="K657" s="2841"/>
      <c r="L657" s="2841"/>
      <c r="M657" s="2841"/>
      <c r="N657" s="2841"/>
      <c r="O657" s="2842"/>
      <c r="P657" s="165"/>
      <c r="V657" s="165"/>
      <c r="W657" s="165"/>
      <c r="X657" s="165"/>
      <c r="Y657" s="165"/>
    </row>
    <row r="658" spans="1:28" ht="39.950000000000003" customHeight="1">
      <c r="A658" s="2384" t="s">
        <v>154</v>
      </c>
      <c r="B658" s="2827"/>
      <c r="C658" s="2828"/>
      <c r="D658" s="2829"/>
      <c r="E658" s="104" t="s">
        <v>180</v>
      </c>
      <c r="F658" s="2823" t="s">
        <v>406</v>
      </c>
      <c r="G658" s="2824"/>
      <c r="H658" s="2830" t="str">
        <f ca="1">参照元個別!$P$31</f>
        <v/>
      </c>
      <c r="I658" s="2831"/>
      <c r="J658" s="59" t="s">
        <v>176</v>
      </c>
      <c r="K658" s="2823" t="s">
        <v>407</v>
      </c>
      <c r="L658" s="2824"/>
      <c r="M658" s="2820"/>
      <c r="N658" s="2821"/>
      <c r="O658" s="2822"/>
      <c r="P658" s="165"/>
      <c r="U658" s="1285"/>
      <c r="V658" s="165"/>
      <c r="W658" s="165"/>
      <c r="X658" s="165"/>
      <c r="Y658" s="165"/>
    </row>
    <row r="659" spans="1:28" ht="39.950000000000003" customHeight="1">
      <c r="A659" s="2823" t="s">
        <v>408</v>
      </c>
      <c r="B659" s="2824"/>
      <c r="C659" s="2825"/>
      <c r="D659" s="2745"/>
      <c r="E659" s="2746"/>
      <c r="F659" s="2823" t="s">
        <v>158</v>
      </c>
      <c r="G659" s="2824"/>
      <c r="H659" s="2825"/>
      <c r="I659" s="2745"/>
      <c r="J659" s="2746"/>
      <c r="K659" s="2428"/>
      <c r="L659" s="2826"/>
      <c r="M659" s="2826"/>
      <c r="N659" s="2826"/>
      <c r="O659" s="2826"/>
      <c r="P659" s="165"/>
      <c r="V659" s="165"/>
      <c r="W659" s="165"/>
      <c r="X659" s="165"/>
      <c r="Y659" s="165"/>
    </row>
    <row r="660" spans="1:28" ht="18.75" customHeight="1">
      <c r="A660" s="40"/>
      <c r="B660" s="40"/>
      <c r="C660" s="41"/>
      <c r="D660" s="42"/>
      <c r="E660" s="41"/>
      <c r="F660" s="43"/>
      <c r="P660" s="165"/>
      <c r="V660" s="336"/>
      <c r="W660" s="336"/>
      <c r="X660" s="165"/>
      <c r="Y660" s="165"/>
    </row>
    <row r="661" spans="1:28" ht="51.75" customHeight="1">
      <c r="A661" s="2799" t="s">
        <v>526</v>
      </c>
      <c r="B661" s="2800"/>
      <c r="C661" s="2800"/>
      <c r="D661" s="2800"/>
      <c r="E661" s="2800"/>
      <c r="F661" s="2800"/>
      <c r="G661" s="2800"/>
      <c r="H661" s="2800"/>
      <c r="I661" s="2800"/>
      <c r="J661" s="2800"/>
      <c r="K661" s="2800"/>
      <c r="L661" s="2800"/>
      <c r="M661" s="2800"/>
      <c r="N661" s="2800"/>
      <c r="O661" s="2800"/>
      <c r="P661" s="165"/>
      <c r="V661" s="336"/>
      <c r="W661" s="336"/>
      <c r="X661" s="165"/>
      <c r="Y661" s="165"/>
    </row>
    <row r="662" spans="1:28" ht="57.75" customHeight="1">
      <c r="A662" s="40"/>
      <c r="B662" s="40"/>
      <c r="C662" s="41"/>
      <c r="D662" s="42"/>
      <c r="E662" s="41"/>
      <c r="F662" s="43"/>
      <c r="P662" s="165"/>
      <c r="Q662" s="1286"/>
      <c r="R662" s="1286"/>
      <c r="S662" s="1286"/>
      <c r="T662" s="1286"/>
      <c r="V662" s="336"/>
      <c r="W662" s="336"/>
      <c r="X662" s="165"/>
      <c r="Y662" s="165"/>
    </row>
    <row r="663" spans="1:28" s="52" customFormat="1" ht="15.95" customHeight="1">
      <c r="A663" s="51" t="s">
        <v>530</v>
      </c>
      <c r="B663" s="53"/>
      <c r="C663" s="53"/>
      <c r="D663" s="53"/>
      <c r="E663" s="53"/>
      <c r="F663" s="53"/>
      <c r="G663" s="53"/>
      <c r="H663" s="53"/>
      <c r="I663" s="53"/>
      <c r="J663" s="53"/>
      <c r="K663" s="53"/>
      <c r="L663" s="51"/>
      <c r="M663" s="51"/>
      <c r="N663" s="51"/>
      <c r="O663" s="51"/>
      <c r="P663" s="335"/>
      <c r="Q663" s="1287"/>
      <c r="R663" s="1287"/>
      <c r="S663" s="1287"/>
      <c r="T663" s="1287"/>
      <c r="U663" s="1277"/>
      <c r="V663" s="337"/>
      <c r="W663" s="337"/>
      <c r="X663" s="335"/>
      <c r="Y663" s="335"/>
    </row>
    <row r="664" spans="1:28" ht="36" customHeight="1">
      <c r="A664" s="2500"/>
      <c r="B664" s="2501"/>
      <c r="C664" s="2521" t="s">
        <v>525</v>
      </c>
      <c r="D664" s="2521"/>
      <c r="E664" s="2521"/>
      <c r="F664" s="2521"/>
      <c r="G664" s="2521"/>
      <c r="H664" s="2801"/>
      <c r="I664" s="2520" t="s">
        <v>409</v>
      </c>
      <c r="J664" s="2802"/>
      <c r="K664" s="2802"/>
      <c r="L664" s="2802"/>
      <c r="M664" s="2802"/>
      <c r="N664" s="2802"/>
      <c r="O664" s="2801"/>
      <c r="P664" s="165"/>
      <c r="V664" s="165"/>
      <c r="W664" s="165"/>
      <c r="X664" s="165"/>
      <c r="Y664" s="165"/>
    </row>
    <row r="665" spans="1:28" ht="24" customHeight="1">
      <c r="A665" s="2479" t="s">
        <v>236</v>
      </c>
      <c r="B665" s="2803"/>
      <c r="C665" s="2804" t="str">
        <f ca="1">参照元個別!E31</f>
        <v/>
      </c>
      <c r="D665" s="2804"/>
      <c r="E665" s="2804"/>
      <c r="F665" s="2804"/>
      <c r="G665" s="2805"/>
      <c r="H665" s="2808" t="s">
        <v>416</v>
      </c>
      <c r="I665" s="2810" t="str">
        <f>参照元個別!F31</f>
        <v/>
      </c>
      <c r="J665" s="2811"/>
      <c r="K665" s="2811"/>
      <c r="L665" s="2811"/>
      <c r="M665" s="2814" t="s">
        <v>417</v>
      </c>
      <c r="N665" s="2816" t="str">
        <f>参照元個別!G31</f>
        <v/>
      </c>
      <c r="O665" s="2817"/>
      <c r="P665" s="174"/>
      <c r="V665" s="165"/>
      <c r="W665" s="165"/>
      <c r="X665" s="165"/>
      <c r="Y665" s="165"/>
    </row>
    <row r="666" spans="1:28" ht="23.1" customHeight="1">
      <c r="A666" s="2483">
        <f>IF( 報1!$L$28="","", 報1!$L$28 )</f>
        <v>2022</v>
      </c>
      <c r="B666" s="2484"/>
      <c r="C666" s="2806"/>
      <c r="D666" s="2806"/>
      <c r="E666" s="2806"/>
      <c r="F666" s="2806"/>
      <c r="G666" s="2807"/>
      <c r="H666" s="2809"/>
      <c r="I666" s="2812"/>
      <c r="J666" s="2813"/>
      <c r="K666" s="2813"/>
      <c r="L666" s="2813"/>
      <c r="M666" s="2815"/>
      <c r="N666" s="2818"/>
      <c r="O666" s="2819"/>
      <c r="P666" s="174"/>
      <c r="V666" s="165"/>
      <c r="W666" s="165"/>
      <c r="X666" s="165"/>
      <c r="Y666" s="165"/>
    </row>
    <row r="667" spans="1:28" ht="25.15" customHeight="1">
      <c r="A667" s="2787" t="s">
        <v>277</v>
      </c>
      <c r="B667" s="2788"/>
      <c r="C667" s="2789"/>
      <c r="D667" s="2790"/>
      <c r="E667" s="2790"/>
      <c r="F667" s="2790"/>
      <c r="G667" s="2790"/>
      <c r="H667" s="2790"/>
      <c r="I667" s="2790"/>
      <c r="J667" s="2790"/>
      <c r="K667" s="2790"/>
      <c r="L667" s="2790"/>
      <c r="M667" s="2790"/>
      <c r="N667" s="2790"/>
      <c r="O667" s="2791"/>
      <c r="P667" s="165"/>
      <c r="Q667" s="1288">
        <v>1</v>
      </c>
      <c r="R667" s="1280"/>
      <c r="S667" s="1289"/>
      <c r="T667" s="1290"/>
      <c r="U667" s="1291"/>
      <c r="V667" s="165"/>
      <c r="W667" s="165"/>
      <c r="X667" s="338"/>
      <c r="Y667" s="339"/>
      <c r="Z667" s="102"/>
      <c r="AA667" s="44"/>
      <c r="AB667" s="45"/>
    </row>
    <row r="668" spans="1:28" ht="25.15" customHeight="1">
      <c r="A668" s="2787"/>
      <c r="B668" s="2788"/>
      <c r="C668" s="2790"/>
      <c r="D668" s="2790"/>
      <c r="E668" s="2790"/>
      <c r="F668" s="2790"/>
      <c r="G668" s="2790"/>
      <c r="H668" s="2790"/>
      <c r="I668" s="2790"/>
      <c r="J668" s="2790"/>
      <c r="K668" s="2790"/>
      <c r="L668" s="2790"/>
      <c r="M668" s="2790"/>
      <c r="N668" s="2790"/>
      <c r="O668" s="2791"/>
      <c r="P668" s="165"/>
      <c r="Q668" s="1292"/>
      <c r="R668" s="1293"/>
      <c r="S668" s="1293"/>
      <c r="T668" s="1293"/>
      <c r="U668" s="1293"/>
      <c r="V668" s="165"/>
      <c r="W668" s="165"/>
      <c r="X668" s="165"/>
      <c r="Y668" s="165"/>
    </row>
    <row r="669" spans="1:28" ht="24.75" customHeight="1">
      <c r="A669" s="2787"/>
      <c r="B669" s="2788"/>
      <c r="C669" s="2790"/>
      <c r="D669" s="2790"/>
      <c r="E669" s="2790"/>
      <c r="F669" s="2790"/>
      <c r="G669" s="2790"/>
      <c r="H669" s="2790"/>
      <c r="I669" s="2790"/>
      <c r="J669" s="2790"/>
      <c r="K669" s="2790"/>
      <c r="L669" s="2790"/>
      <c r="M669" s="2790"/>
      <c r="N669" s="2790"/>
      <c r="O669" s="2791"/>
      <c r="P669" s="165"/>
      <c r="Q669" s="1292"/>
      <c r="R669" s="1291"/>
      <c r="S669" s="1291"/>
      <c r="T669" s="1291"/>
      <c r="U669" s="1291"/>
      <c r="V669" s="165"/>
      <c r="W669" s="165"/>
      <c r="X669" s="165"/>
      <c r="Y669" s="165"/>
    </row>
    <row r="670" spans="1:28" ht="10.15" customHeight="1">
      <c r="A670" s="2794"/>
      <c r="B670" s="2795"/>
      <c r="C670" s="2790"/>
      <c r="D670" s="2790"/>
      <c r="E670" s="2790"/>
      <c r="F670" s="2790"/>
      <c r="G670" s="2790"/>
      <c r="H670" s="2790"/>
      <c r="I670" s="2790"/>
      <c r="J670" s="2790"/>
      <c r="K670" s="2790"/>
      <c r="L670" s="2790"/>
      <c r="M670" s="2790"/>
      <c r="N670" s="2790"/>
      <c r="O670" s="2791"/>
      <c r="P670" s="165"/>
      <c r="Q670" s="1294"/>
      <c r="R670" s="1291"/>
      <c r="S670" s="1291"/>
      <c r="T670" s="1291"/>
      <c r="U670" s="1291"/>
      <c r="V670" s="165"/>
      <c r="W670" s="165"/>
      <c r="X670" s="165"/>
      <c r="Y670" s="165"/>
    </row>
    <row r="671" spans="1:28" ht="45" customHeight="1">
      <c r="A671" s="2796">
        <f>IF( 報1!$L$28="","", 報1!$L$28 )</f>
        <v>2022</v>
      </c>
      <c r="B671" s="2797"/>
      <c r="C671" s="2792"/>
      <c r="D671" s="2792"/>
      <c r="E671" s="2792"/>
      <c r="F671" s="2792"/>
      <c r="G671" s="2792"/>
      <c r="H671" s="2792"/>
      <c r="I671" s="2792"/>
      <c r="J671" s="2792"/>
      <c r="K671" s="2792"/>
      <c r="L671" s="2792"/>
      <c r="M671" s="2792"/>
      <c r="N671" s="2792"/>
      <c r="O671" s="2793"/>
      <c r="P671" s="165"/>
      <c r="Q671" s="1295"/>
      <c r="R671" s="1291"/>
      <c r="S671" s="1291"/>
      <c r="T671" s="1291"/>
      <c r="U671" s="1291"/>
      <c r="V671" s="165"/>
      <c r="W671" s="165"/>
      <c r="X671" s="165"/>
      <c r="Y671" s="165"/>
    </row>
    <row r="672" spans="1:28" ht="26.25" customHeight="1">
      <c r="A672" s="2798"/>
      <c r="B672" s="2798"/>
      <c r="C672" s="2798"/>
      <c r="D672" s="2798"/>
      <c r="E672" s="2798"/>
      <c r="F672" s="2798"/>
      <c r="G672" s="2798"/>
      <c r="H672" s="2798"/>
      <c r="I672" s="2798"/>
      <c r="J672" s="2798"/>
      <c r="K672" s="2798"/>
      <c r="L672" s="2798"/>
      <c r="M672" s="2798"/>
      <c r="N672" s="2798"/>
      <c r="O672" s="2798"/>
      <c r="P672" s="165"/>
      <c r="Q672" s="1294"/>
      <c r="R672" s="1291"/>
      <c r="S672" s="1291"/>
      <c r="T672" s="1291"/>
      <c r="U672" s="1291"/>
      <c r="V672" s="165"/>
      <c r="W672" s="165"/>
      <c r="X672" s="165"/>
      <c r="Y672" s="165"/>
    </row>
    <row r="673" spans="1:25" ht="30" customHeight="1">
      <c r="A673" s="165"/>
      <c r="B673" s="165"/>
      <c r="C673" s="165"/>
      <c r="D673" s="165"/>
      <c r="E673" s="165"/>
      <c r="F673" s="165"/>
      <c r="G673" s="165"/>
      <c r="H673" s="165"/>
      <c r="I673" s="165"/>
      <c r="J673" s="165"/>
      <c r="K673" s="165"/>
      <c r="L673" s="165"/>
      <c r="M673" s="165"/>
      <c r="N673" s="165"/>
      <c r="O673" s="340"/>
      <c r="P673" s="165"/>
      <c r="Q673" s="1283"/>
      <c r="R673" s="1295"/>
      <c r="S673" s="1279"/>
      <c r="T673" s="1279"/>
      <c r="V673" s="165"/>
      <c r="W673" s="165"/>
      <c r="X673" s="165"/>
      <c r="Y673" s="165"/>
    </row>
    <row r="674" spans="1:25" ht="18" customHeight="1">
      <c r="A674" s="165"/>
      <c r="B674" s="165"/>
      <c r="C674" s="165"/>
      <c r="D674" s="165"/>
      <c r="E674" s="165"/>
      <c r="F674" s="165"/>
      <c r="G674" s="165"/>
      <c r="H674" s="165"/>
      <c r="I674" s="165"/>
      <c r="J674" s="165"/>
      <c r="K674" s="165"/>
      <c r="L674" s="165"/>
      <c r="M674" s="165"/>
      <c r="N674" s="165"/>
      <c r="O674" s="340"/>
      <c r="P674" s="165"/>
      <c r="Q674" s="1296"/>
      <c r="R674" s="1295"/>
      <c r="S674" s="1279"/>
      <c r="T674" s="1279"/>
      <c r="V674" s="165"/>
      <c r="W674" s="165"/>
      <c r="X674" s="165"/>
      <c r="Y674" s="165"/>
    </row>
    <row r="675" spans="1:25" ht="18" customHeight="1">
      <c r="A675" s="165"/>
      <c r="B675" s="165"/>
      <c r="C675" s="165"/>
      <c r="D675" s="165"/>
      <c r="E675" s="165"/>
      <c r="F675" s="165"/>
      <c r="G675" s="165"/>
      <c r="H675" s="165"/>
      <c r="I675" s="165"/>
      <c r="J675" s="165"/>
      <c r="K675" s="165"/>
      <c r="L675" s="165"/>
      <c r="M675" s="165"/>
      <c r="N675" s="165"/>
      <c r="O675" s="340"/>
      <c r="P675" s="165"/>
      <c r="Q675" s="1296"/>
      <c r="R675" s="1295"/>
      <c r="S675" s="1279"/>
      <c r="T675" s="1279"/>
      <c r="V675" s="165"/>
      <c r="W675" s="165"/>
      <c r="X675" s="165"/>
      <c r="Y675" s="165"/>
    </row>
    <row r="676" spans="1:25">
      <c r="A676" s="1" t="s">
        <v>175</v>
      </c>
      <c r="B676" s="2"/>
      <c r="C676" s="2"/>
      <c r="D676" s="2"/>
      <c r="E676" s="2"/>
      <c r="F676" s="2"/>
      <c r="G676" s="2"/>
      <c r="H676" s="2"/>
      <c r="I676" s="2"/>
      <c r="J676" s="2"/>
      <c r="K676" s="2"/>
      <c r="L676" s="2"/>
      <c r="M676" s="2"/>
      <c r="N676" s="2"/>
      <c r="O676" s="2"/>
      <c r="P676" s="165" t="str">
        <f>"個別票"&amp;Q676</f>
        <v>個別票28</v>
      </c>
      <c r="Q676" s="1277">
        <f>Q651+1</f>
        <v>28</v>
      </c>
      <c r="V676" s="165"/>
      <c r="W676" s="165"/>
      <c r="X676" s="165"/>
      <c r="Y676" s="165"/>
    </row>
    <row r="677" spans="1:25">
      <c r="A677" s="2" t="s">
        <v>150</v>
      </c>
      <c r="B677" s="4"/>
      <c r="C677" s="4"/>
      <c r="D677" s="4"/>
      <c r="E677" s="4"/>
      <c r="F677" s="4"/>
      <c r="G677" s="4"/>
      <c r="H677" s="4"/>
      <c r="I677" s="4"/>
      <c r="J677" s="4"/>
      <c r="K677" s="4"/>
      <c r="L677" s="4"/>
      <c r="M677" s="4"/>
      <c r="N677" s="2"/>
      <c r="O677" s="2"/>
      <c r="P677" s="165"/>
      <c r="V677" s="165"/>
      <c r="W677" s="165"/>
      <c r="X677" s="165"/>
      <c r="Y677" s="165"/>
    </row>
    <row r="678" spans="1:25" ht="17.25">
      <c r="A678" s="2832" t="s">
        <v>405</v>
      </c>
      <c r="B678" s="2832"/>
      <c r="C678" s="2832"/>
      <c r="D678" s="2832"/>
      <c r="E678" s="2832"/>
      <c r="F678" s="2832"/>
      <c r="G678" s="2832"/>
      <c r="H678" s="2832"/>
      <c r="I678" s="2832"/>
      <c r="J678" s="2832"/>
      <c r="K678" s="2832"/>
      <c r="L678" s="2832"/>
      <c r="M678" s="2832"/>
      <c r="N678" s="2832"/>
      <c r="O678" s="2832"/>
      <c r="P678" s="165"/>
      <c r="V678" s="165"/>
      <c r="W678" s="165"/>
      <c r="X678" s="165"/>
      <c r="Y678" s="165"/>
    </row>
    <row r="679" spans="1:25" ht="31.5" customHeight="1">
      <c r="A679" s="39"/>
      <c r="B679" s="39"/>
      <c r="C679" s="39"/>
      <c r="D679" s="39"/>
      <c r="E679" s="39"/>
      <c r="F679" s="39"/>
      <c r="G679" s="39"/>
      <c r="H679" s="39"/>
      <c r="I679" s="39"/>
      <c r="J679" s="39"/>
      <c r="K679" s="39"/>
      <c r="L679" s="39"/>
      <c r="M679" s="39"/>
      <c r="N679" s="39"/>
      <c r="O679" s="39"/>
      <c r="P679" s="165"/>
      <c r="V679" s="165"/>
      <c r="W679" s="165"/>
      <c r="X679" s="165"/>
      <c r="Y679" s="165"/>
    </row>
    <row r="680" spans="1:25" s="52" customFormat="1" ht="15.95" customHeight="1">
      <c r="A680" s="49" t="s">
        <v>151</v>
      </c>
      <c r="B680" s="83"/>
      <c r="C680" s="83"/>
      <c r="D680" s="83"/>
      <c r="E680" s="83"/>
      <c r="F680" s="83"/>
      <c r="G680" s="83"/>
      <c r="H680" s="83"/>
      <c r="I680" s="83"/>
      <c r="J680" s="83"/>
      <c r="K680" s="83"/>
      <c r="L680" s="83"/>
      <c r="M680" s="83"/>
      <c r="P680" s="335"/>
      <c r="Q680" s="1285"/>
      <c r="R680" s="1285"/>
      <c r="S680" s="1285"/>
      <c r="T680" s="1285"/>
      <c r="U680" s="1277"/>
      <c r="V680" s="335"/>
      <c r="W680" s="335"/>
      <c r="X680" s="335"/>
      <c r="Y680" s="335"/>
    </row>
    <row r="681" spans="1:25" ht="39.950000000000003" customHeight="1">
      <c r="A681" s="2833" t="s">
        <v>152</v>
      </c>
      <c r="B681" s="2834"/>
      <c r="C681" s="2835"/>
      <c r="D681" s="2836" t="str">
        <f>参照元個別!I32</f>
        <v>事業所名を入力28</v>
      </c>
      <c r="E681" s="2837"/>
      <c r="F681" s="2837"/>
      <c r="G681" s="2837"/>
      <c r="H681" s="2837"/>
      <c r="I681" s="2837"/>
      <c r="J681" s="2837"/>
      <c r="K681" s="2837"/>
      <c r="L681" s="2837"/>
      <c r="M681" s="2837"/>
      <c r="N681" s="2837"/>
      <c r="O681" s="2838"/>
      <c r="P681" s="165"/>
      <c r="V681" s="165"/>
      <c r="W681" s="165"/>
      <c r="X681" s="165"/>
      <c r="Y681" s="165"/>
    </row>
    <row r="682" spans="1:25" ht="39.950000000000003" customHeight="1">
      <c r="A682" s="2418" t="s">
        <v>153</v>
      </c>
      <c r="B682" s="2419"/>
      <c r="C682" s="2839"/>
      <c r="D682" s="2840"/>
      <c r="E682" s="2841"/>
      <c r="F682" s="2841"/>
      <c r="G682" s="2841"/>
      <c r="H682" s="2841"/>
      <c r="I682" s="2841"/>
      <c r="J682" s="2841"/>
      <c r="K682" s="2841"/>
      <c r="L682" s="2841"/>
      <c r="M682" s="2841"/>
      <c r="N682" s="2841"/>
      <c r="O682" s="2842"/>
      <c r="P682" s="165"/>
      <c r="V682" s="165"/>
      <c r="W682" s="165"/>
      <c r="X682" s="165"/>
      <c r="Y682" s="165"/>
    </row>
    <row r="683" spans="1:25" ht="39.950000000000003" customHeight="1">
      <c r="A683" s="2384" t="s">
        <v>154</v>
      </c>
      <c r="B683" s="2827"/>
      <c r="C683" s="2828"/>
      <c r="D683" s="2829"/>
      <c r="E683" s="104" t="s">
        <v>180</v>
      </c>
      <c r="F683" s="2823" t="s">
        <v>406</v>
      </c>
      <c r="G683" s="2824"/>
      <c r="H683" s="2830" t="str">
        <f ca="1">参照元個別!$P$32</f>
        <v/>
      </c>
      <c r="I683" s="2831"/>
      <c r="J683" s="59" t="s">
        <v>176</v>
      </c>
      <c r="K683" s="2823" t="s">
        <v>407</v>
      </c>
      <c r="L683" s="2824"/>
      <c r="M683" s="2820"/>
      <c r="N683" s="2821"/>
      <c r="O683" s="2822"/>
      <c r="P683" s="165"/>
      <c r="U683" s="1285"/>
      <c r="V683" s="165"/>
      <c r="W683" s="165"/>
      <c r="X683" s="165"/>
      <c r="Y683" s="165"/>
    </row>
    <row r="684" spans="1:25" ht="39.950000000000003" customHeight="1">
      <c r="A684" s="2823" t="s">
        <v>408</v>
      </c>
      <c r="B684" s="2824"/>
      <c r="C684" s="2825"/>
      <c r="D684" s="2745"/>
      <c r="E684" s="2746"/>
      <c r="F684" s="2823" t="s">
        <v>158</v>
      </c>
      <c r="G684" s="2824"/>
      <c r="H684" s="2825"/>
      <c r="I684" s="2745"/>
      <c r="J684" s="2746"/>
      <c r="K684" s="2428"/>
      <c r="L684" s="2826"/>
      <c r="M684" s="2826"/>
      <c r="N684" s="2826"/>
      <c r="O684" s="2826"/>
      <c r="P684" s="165"/>
      <c r="V684" s="165"/>
      <c r="W684" s="165"/>
      <c r="X684" s="165"/>
      <c r="Y684" s="165"/>
    </row>
    <row r="685" spans="1:25" ht="18.75" customHeight="1">
      <c r="A685" s="40"/>
      <c r="B685" s="40"/>
      <c r="C685" s="41"/>
      <c r="D685" s="42"/>
      <c r="E685" s="41"/>
      <c r="F685" s="43"/>
      <c r="P685" s="165"/>
      <c r="V685" s="336"/>
      <c r="W685" s="336"/>
      <c r="X685" s="165"/>
      <c r="Y685" s="165"/>
    </row>
    <row r="686" spans="1:25" ht="51.75" customHeight="1">
      <c r="A686" s="2799" t="s">
        <v>526</v>
      </c>
      <c r="B686" s="2800"/>
      <c r="C686" s="2800"/>
      <c r="D686" s="2800"/>
      <c r="E686" s="2800"/>
      <c r="F686" s="2800"/>
      <c r="G686" s="2800"/>
      <c r="H686" s="2800"/>
      <c r="I686" s="2800"/>
      <c r="J686" s="2800"/>
      <c r="K686" s="2800"/>
      <c r="L686" s="2800"/>
      <c r="M686" s="2800"/>
      <c r="N686" s="2800"/>
      <c r="O686" s="2800"/>
      <c r="P686" s="165"/>
      <c r="V686" s="336"/>
      <c r="W686" s="336"/>
      <c r="X686" s="165"/>
      <c r="Y686" s="165"/>
    </row>
    <row r="687" spans="1:25" ht="57.75" customHeight="1">
      <c r="A687" s="40"/>
      <c r="B687" s="40"/>
      <c r="C687" s="41"/>
      <c r="D687" s="42"/>
      <c r="E687" s="41"/>
      <c r="F687" s="43"/>
      <c r="P687" s="165"/>
      <c r="Q687" s="1286"/>
      <c r="R687" s="1286"/>
      <c r="S687" s="1286"/>
      <c r="T687" s="1286"/>
      <c r="V687" s="336"/>
      <c r="W687" s="336"/>
      <c r="X687" s="165"/>
      <c r="Y687" s="165"/>
    </row>
    <row r="688" spans="1:25" s="52" customFormat="1" ht="15.95" customHeight="1">
      <c r="A688" s="51" t="s">
        <v>530</v>
      </c>
      <c r="B688" s="53"/>
      <c r="C688" s="53"/>
      <c r="D688" s="53"/>
      <c r="E688" s="53"/>
      <c r="F688" s="53"/>
      <c r="G688" s="53"/>
      <c r="H688" s="53"/>
      <c r="I688" s="53"/>
      <c r="J688" s="53"/>
      <c r="K688" s="53"/>
      <c r="L688" s="51"/>
      <c r="M688" s="51"/>
      <c r="N688" s="51"/>
      <c r="O688" s="51"/>
      <c r="P688" s="335"/>
      <c r="Q688" s="1287"/>
      <c r="R688" s="1287"/>
      <c r="S688" s="1287"/>
      <c r="T688" s="1287"/>
      <c r="U688" s="1277"/>
      <c r="V688" s="337"/>
      <c r="W688" s="337"/>
      <c r="X688" s="335"/>
      <c r="Y688" s="335"/>
    </row>
    <row r="689" spans="1:28" ht="36" customHeight="1">
      <c r="A689" s="2500"/>
      <c r="B689" s="2501"/>
      <c r="C689" s="2521" t="s">
        <v>525</v>
      </c>
      <c r="D689" s="2521"/>
      <c r="E689" s="2521"/>
      <c r="F689" s="2521"/>
      <c r="G689" s="2521"/>
      <c r="H689" s="2801"/>
      <c r="I689" s="2520" t="s">
        <v>409</v>
      </c>
      <c r="J689" s="2802"/>
      <c r="K689" s="2802"/>
      <c r="L689" s="2802"/>
      <c r="M689" s="2802"/>
      <c r="N689" s="2802"/>
      <c r="O689" s="2801"/>
      <c r="P689" s="165"/>
      <c r="V689" s="165"/>
      <c r="W689" s="165"/>
      <c r="X689" s="165"/>
      <c r="Y689" s="165"/>
    </row>
    <row r="690" spans="1:28" ht="24" customHeight="1">
      <c r="A690" s="2479" t="s">
        <v>236</v>
      </c>
      <c r="B690" s="2803"/>
      <c r="C690" s="2804" t="str">
        <f ca="1">参照元個別!E32</f>
        <v/>
      </c>
      <c r="D690" s="2804"/>
      <c r="E690" s="2804"/>
      <c r="F690" s="2804"/>
      <c r="G690" s="2805"/>
      <c r="H690" s="2808" t="s">
        <v>416</v>
      </c>
      <c r="I690" s="2810" t="str">
        <f>参照元個別!F32</f>
        <v/>
      </c>
      <c r="J690" s="2811"/>
      <c r="K690" s="2811"/>
      <c r="L690" s="2811"/>
      <c r="M690" s="2814" t="s">
        <v>417</v>
      </c>
      <c r="N690" s="2816" t="str">
        <f>参照元個別!G32</f>
        <v/>
      </c>
      <c r="O690" s="2817"/>
      <c r="P690" s="174"/>
      <c r="V690" s="165"/>
      <c r="W690" s="165"/>
      <c r="X690" s="165"/>
      <c r="Y690" s="165"/>
    </row>
    <row r="691" spans="1:28" ht="23.1" customHeight="1">
      <c r="A691" s="2483">
        <f>IF( 報1!$L$28="","", 報1!$L$28 )</f>
        <v>2022</v>
      </c>
      <c r="B691" s="2484"/>
      <c r="C691" s="2806"/>
      <c r="D691" s="2806"/>
      <c r="E691" s="2806"/>
      <c r="F691" s="2806"/>
      <c r="G691" s="2807"/>
      <c r="H691" s="2809"/>
      <c r="I691" s="2812"/>
      <c r="J691" s="2813"/>
      <c r="K691" s="2813"/>
      <c r="L691" s="2813"/>
      <c r="M691" s="2815"/>
      <c r="N691" s="2818"/>
      <c r="O691" s="2819"/>
      <c r="P691" s="174"/>
      <c r="V691" s="165"/>
      <c r="W691" s="165"/>
      <c r="X691" s="165"/>
      <c r="Y691" s="165"/>
    </row>
    <row r="692" spans="1:28" ht="25.15" customHeight="1">
      <c r="A692" s="2787" t="s">
        <v>277</v>
      </c>
      <c r="B692" s="2788"/>
      <c r="C692" s="2789"/>
      <c r="D692" s="2790"/>
      <c r="E692" s="2790"/>
      <c r="F692" s="2790"/>
      <c r="G692" s="2790"/>
      <c r="H692" s="2790"/>
      <c r="I692" s="2790"/>
      <c r="J692" s="2790"/>
      <c r="K692" s="2790"/>
      <c r="L692" s="2790"/>
      <c r="M692" s="2790"/>
      <c r="N692" s="2790"/>
      <c r="O692" s="2791"/>
      <c r="P692" s="165"/>
      <c r="Q692" s="1288">
        <v>1</v>
      </c>
      <c r="R692" s="1280"/>
      <c r="S692" s="1289"/>
      <c r="T692" s="1290"/>
      <c r="U692" s="1291"/>
      <c r="V692" s="165"/>
      <c r="W692" s="165"/>
      <c r="X692" s="338"/>
      <c r="Y692" s="339"/>
      <c r="Z692" s="102"/>
      <c r="AA692" s="44"/>
      <c r="AB692" s="45"/>
    </row>
    <row r="693" spans="1:28" ht="25.15" customHeight="1">
      <c r="A693" s="2787"/>
      <c r="B693" s="2788"/>
      <c r="C693" s="2790"/>
      <c r="D693" s="2790"/>
      <c r="E693" s="2790"/>
      <c r="F693" s="2790"/>
      <c r="G693" s="2790"/>
      <c r="H693" s="2790"/>
      <c r="I693" s="2790"/>
      <c r="J693" s="2790"/>
      <c r="K693" s="2790"/>
      <c r="L693" s="2790"/>
      <c r="M693" s="2790"/>
      <c r="N693" s="2790"/>
      <c r="O693" s="2791"/>
      <c r="P693" s="165"/>
      <c r="Q693" s="1292"/>
      <c r="R693" s="1293"/>
      <c r="S693" s="1293"/>
      <c r="T693" s="1293"/>
      <c r="U693" s="1293"/>
      <c r="V693" s="165"/>
      <c r="W693" s="165"/>
      <c r="X693" s="165"/>
      <c r="Y693" s="165"/>
    </row>
    <row r="694" spans="1:28" ht="24.75" customHeight="1">
      <c r="A694" s="2787"/>
      <c r="B694" s="2788"/>
      <c r="C694" s="2790"/>
      <c r="D694" s="2790"/>
      <c r="E694" s="2790"/>
      <c r="F694" s="2790"/>
      <c r="G694" s="2790"/>
      <c r="H694" s="2790"/>
      <c r="I694" s="2790"/>
      <c r="J694" s="2790"/>
      <c r="K694" s="2790"/>
      <c r="L694" s="2790"/>
      <c r="M694" s="2790"/>
      <c r="N694" s="2790"/>
      <c r="O694" s="2791"/>
      <c r="P694" s="165"/>
      <c r="Q694" s="1292"/>
      <c r="R694" s="1291"/>
      <c r="S694" s="1291"/>
      <c r="T694" s="1291"/>
      <c r="U694" s="1291"/>
      <c r="V694" s="165"/>
      <c r="W694" s="165"/>
      <c r="X694" s="165"/>
      <c r="Y694" s="165"/>
    </row>
    <row r="695" spans="1:28" ht="10.15" customHeight="1">
      <c r="A695" s="2794"/>
      <c r="B695" s="2795"/>
      <c r="C695" s="2790"/>
      <c r="D695" s="2790"/>
      <c r="E695" s="2790"/>
      <c r="F695" s="2790"/>
      <c r="G695" s="2790"/>
      <c r="H695" s="2790"/>
      <c r="I695" s="2790"/>
      <c r="J695" s="2790"/>
      <c r="K695" s="2790"/>
      <c r="L695" s="2790"/>
      <c r="M695" s="2790"/>
      <c r="N695" s="2790"/>
      <c r="O695" s="2791"/>
      <c r="P695" s="165"/>
      <c r="Q695" s="1294"/>
      <c r="R695" s="1291"/>
      <c r="S695" s="1291"/>
      <c r="T695" s="1291"/>
      <c r="U695" s="1291"/>
      <c r="V695" s="165"/>
      <c r="W695" s="165"/>
      <c r="X695" s="165"/>
      <c r="Y695" s="165"/>
    </row>
    <row r="696" spans="1:28" ht="45" customHeight="1">
      <c r="A696" s="2796">
        <f>IF( 報1!$L$28="","", 報1!$L$28 )</f>
        <v>2022</v>
      </c>
      <c r="B696" s="2797"/>
      <c r="C696" s="2792"/>
      <c r="D696" s="2792"/>
      <c r="E696" s="2792"/>
      <c r="F696" s="2792"/>
      <c r="G696" s="2792"/>
      <c r="H696" s="2792"/>
      <c r="I696" s="2792"/>
      <c r="J696" s="2792"/>
      <c r="K696" s="2792"/>
      <c r="L696" s="2792"/>
      <c r="M696" s="2792"/>
      <c r="N696" s="2792"/>
      <c r="O696" s="2793"/>
      <c r="P696" s="165"/>
      <c r="Q696" s="1295"/>
      <c r="R696" s="1291"/>
      <c r="S696" s="1291"/>
      <c r="T696" s="1291"/>
      <c r="U696" s="1291"/>
      <c r="V696" s="165"/>
      <c r="W696" s="165"/>
      <c r="X696" s="165"/>
      <c r="Y696" s="165"/>
    </row>
    <row r="697" spans="1:28" ht="26.25" customHeight="1">
      <c r="A697" s="2798"/>
      <c r="B697" s="2798"/>
      <c r="C697" s="2798"/>
      <c r="D697" s="2798"/>
      <c r="E697" s="2798"/>
      <c r="F697" s="2798"/>
      <c r="G697" s="2798"/>
      <c r="H697" s="2798"/>
      <c r="I697" s="2798"/>
      <c r="J697" s="2798"/>
      <c r="K697" s="2798"/>
      <c r="L697" s="2798"/>
      <c r="M697" s="2798"/>
      <c r="N697" s="2798"/>
      <c r="O697" s="2798"/>
      <c r="P697" s="165"/>
      <c r="Q697" s="1294"/>
      <c r="R697" s="1291"/>
      <c r="S697" s="1291"/>
      <c r="T697" s="1291"/>
      <c r="U697" s="1291"/>
      <c r="V697" s="165"/>
      <c r="W697" s="165"/>
      <c r="X697" s="165"/>
      <c r="Y697" s="165"/>
    </row>
    <row r="698" spans="1:28" ht="30" customHeight="1">
      <c r="A698" s="165"/>
      <c r="B698" s="165"/>
      <c r="C698" s="165"/>
      <c r="D698" s="165"/>
      <c r="E698" s="165"/>
      <c r="F698" s="165"/>
      <c r="G698" s="165"/>
      <c r="H698" s="165"/>
      <c r="I698" s="165"/>
      <c r="J698" s="165"/>
      <c r="K698" s="165"/>
      <c r="L698" s="165"/>
      <c r="M698" s="165"/>
      <c r="N698" s="165"/>
      <c r="O698" s="340"/>
      <c r="P698" s="165"/>
      <c r="Q698" s="1283"/>
      <c r="R698" s="1295"/>
      <c r="S698" s="1279"/>
      <c r="T698" s="1279"/>
      <c r="V698" s="165"/>
      <c r="W698" s="165"/>
      <c r="X698" s="165"/>
      <c r="Y698" s="165"/>
    </row>
    <row r="699" spans="1:28" ht="18" customHeight="1">
      <c r="A699" s="165"/>
      <c r="B699" s="165"/>
      <c r="C699" s="165"/>
      <c r="D699" s="165"/>
      <c r="E699" s="165"/>
      <c r="F699" s="165"/>
      <c r="G699" s="165"/>
      <c r="H699" s="165"/>
      <c r="I699" s="165"/>
      <c r="J699" s="165"/>
      <c r="K699" s="165"/>
      <c r="L699" s="165"/>
      <c r="M699" s="165"/>
      <c r="N699" s="165"/>
      <c r="O699" s="340"/>
      <c r="P699" s="165"/>
      <c r="Q699" s="1296"/>
      <c r="R699" s="1295"/>
      <c r="S699" s="1279"/>
      <c r="T699" s="1279"/>
      <c r="V699" s="165"/>
      <c r="W699" s="165"/>
      <c r="X699" s="165"/>
      <c r="Y699" s="165"/>
    </row>
    <row r="700" spans="1:28" ht="18" customHeight="1">
      <c r="A700" s="165"/>
      <c r="B700" s="165"/>
      <c r="C700" s="165"/>
      <c r="D700" s="165"/>
      <c r="E700" s="165"/>
      <c r="F700" s="165"/>
      <c r="G700" s="165"/>
      <c r="H700" s="165"/>
      <c r="I700" s="165"/>
      <c r="J700" s="165"/>
      <c r="K700" s="165"/>
      <c r="L700" s="165"/>
      <c r="M700" s="165"/>
      <c r="N700" s="165"/>
      <c r="O700" s="340"/>
      <c r="P700" s="165"/>
      <c r="Q700" s="1296"/>
      <c r="R700" s="1295"/>
      <c r="S700" s="1279"/>
      <c r="T700" s="1279"/>
      <c r="V700" s="165"/>
      <c r="W700" s="165"/>
      <c r="X700" s="165"/>
      <c r="Y700" s="165"/>
    </row>
    <row r="701" spans="1:28">
      <c r="A701" s="1" t="s">
        <v>175</v>
      </c>
      <c r="B701" s="2"/>
      <c r="C701" s="2"/>
      <c r="D701" s="2"/>
      <c r="E701" s="2"/>
      <c r="F701" s="2"/>
      <c r="G701" s="2"/>
      <c r="H701" s="2"/>
      <c r="I701" s="2"/>
      <c r="J701" s="2"/>
      <c r="K701" s="2"/>
      <c r="L701" s="2"/>
      <c r="M701" s="2"/>
      <c r="N701" s="2"/>
      <c r="O701" s="2"/>
      <c r="P701" s="165" t="str">
        <f>"個別票"&amp;Q701</f>
        <v>個別票29</v>
      </c>
      <c r="Q701" s="1277">
        <f>Q676+1</f>
        <v>29</v>
      </c>
      <c r="V701" s="165"/>
      <c r="W701" s="165"/>
      <c r="X701" s="165"/>
      <c r="Y701" s="165"/>
    </row>
    <row r="702" spans="1:28">
      <c r="A702" s="2" t="s">
        <v>150</v>
      </c>
      <c r="B702" s="4"/>
      <c r="C702" s="4"/>
      <c r="D702" s="4"/>
      <c r="E702" s="4"/>
      <c r="F702" s="4"/>
      <c r="G702" s="4"/>
      <c r="H702" s="4"/>
      <c r="I702" s="4"/>
      <c r="J702" s="4"/>
      <c r="K702" s="4"/>
      <c r="L702" s="4"/>
      <c r="M702" s="4"/>
      <c r="N702" s="2"/>
      <c r="O702" s="2"/>
      <c r="P702" s="165"/>
      <c r="V702" s="165"/>
      <c r="W702" s="165"/>
      <c r="X702" s="165"/>
      <c r="Y702" s="165"/>
    </row>
    <row r="703" spans="1:28" ht="17.25">
      <c r="A703" s="2832" t="s">
        <v>405</v>
      </c>
      <c r="B703" s="2832"/>
      <c r="C703" s="2832"/>
      <c r="D703" s="2832"/>
      <c r="E703" s="2832"/>
      <c r="F703" s="2832"/>
      <c r="G703" s="2832"/>
      <c r="H703" s="2832"/>
      <c r="I703" s="2832"/>
      <c r="J703" s="2832"/>
      <c r="K703" s="2832"/>
      <c r="L703" s="2832"/>
      <c r="M703" s="2832"/>
      <c r="N703" s="2832"/>
      <c r="O703" s="2832"/>
      <c r="P703" s="165"/>
      <c r="V703" s="165"/>
      <c r="W703" s="165"/>
      <c r="X703" s="165"/>
      <c r="Y703" s="165"/>
    </row>
    <row r="704" spans="1:28" ht="31.5" customHeight="1">
      <c r="A704" s="39"/>
      <c r="B704" s="39"/>
      <c r="C704" s="39"/>
      <c r="D704" s="39"/>
      <c r="E704" s="39"/>
      <c r="F704" s="39"/>
      <c r="G704" s="39"/>
      <c r="H704" s="39"/>
      <c r="I704" s="39"/>
      <c r="J704" s="39"/>
      <c r="K704" s="39"/>
      <c r="L704" s="39"/>
      <c r="M704" s="39"/>
      <c r="N704" s="39"/>
      <c r="O704" s="39"/>
      <c r="P704" s="165"/>
      <c r="V704" s="165"/>
      <c r="W704" s="165"/>
      <c r="X704" s="165"/>
      <c r="Y704" s="165"/>
    </row>
    <row r="705" spans="1:28" s="52" customFormat="1" ht="15.95" customHeight="1">
      <c r="A705" s="49" t="s">
        <v>151</v>
      </c>
      <c r="B705" s="83"/>
      <c r="C705" s="83"/>
      <c r="D705" s="83"/>
      <c r="E705" s="83"/>
      <c r="F705" s="83"/>
      <c r="G705" s="83"/>
      <c r="H705" s="83"/>
      <c r="I705" s="83"/>
      <c r="J705" s="83"/>
      <c r="K705" s="83"/>
      <c r="L705" s="83"/>
      <c r="M705" s="83"/>
      <c r="P705" s="335"/>
      <c r="Q705" s="1285"/>
      <c r="R705" s="1285"/>
      <c r="S705" s="1285"/>
      <c r="T705" s="1285"/>
      <c r="U705" s="1277"/>
      <c r="V705" s="335"/>
      <c r="W705" s="335"/>
      <c r="X705" s="335"/>
      <c r="Y705" s="335"/>
    </row>
    <row r="706" spans="1:28" ht="39.950000000000003" customHeight="1">
      <c r="A706" s="2833" t="s">
        <v>152</v>
      </c>
      <c r="B706" s="2834"/>
      <c r="C706" s="2835"/>
      <c r="D706" s="2836" t="str">
        <f>参照元個別!I33</f>
        <v>事業所名を入力29</v>
      </c>
      <c r="E706" s="2837"/>
      <c r="F706" s="2837"/>
      <c r="G706" s="2837"/>
      <c r="H706" s="2837"/>
      <c r="I706" s="2837"/>
      <c r="J706" s="2837"/>
      <c r="K706" s="2837"/>
      <c r="L706" s="2837"/>
      <c r="M706" s="2837"/>
      <c r="N706" s="2837"/>
      <c r="O706" s="2838"/>
      <c r="P706" s="165"/>
      <c r="V706" s="165"/>
      <c r="W706" s="165"/>
      <c r="X706" s="165"/>
      <c r="Y706" s="165"/>
    </row>
    <row r="707" spans="1:28" ht="39.950000000000003" customHeight="1">
      <c r="A707" s="2418" t="s">
        <v>153</v>
      </c>
      <c r="B707" s="2419"/>
      <c r="C707" s="2839"/>
      <c r="D707" s="2840"/>
      <c r="E707" s="2841"/>
      <c r="F707" s="2841"/>
      <c r="G707" s="2841"/>
      <c r="H707" s="2841"/>
      <c r="I707" s="2841"/>
      <c r="J707" s="2841"/>
      <c r="K707" s="2841"/>
      <c r="L707" s="2841"/>
      <c r="M707" s="2841"/>
      <c r="N707" s="2841"/>
      <c r="O707" s="2842"/>
      <c r="P707" s="165"/>
      <c r="V707" s="165"/>
      <c r="W707" s="165"/>
      <c r="X707" s="165"/>
      <c r="Y707" s="165"/>
    </row>
    <row r="708" spans="1:28" ht="39.950000000000003" customHeight="1">
      <c r="A708" s="2384" t="s">
        <v>154</v>
      </c>
      <c r="B708" s="2827"/>
      <c r="C708" s="2828"/>
      <c r="D708" s="2829"/>
      <c r="E708" s="104" t="s">
        <v>180</v>
      </c>
      <c r="F708" s="2823" t="s">
        <v>406</v>
      </c>
      <c r="G708" s="2824"/>
      <c r="H708" s="2830" t="str">
        <f ca="1">参照元個別!$P$33</f>
        <v/>
      </c>
      <c r="I708" s="2831"/>
      <c r="J708" s="59" t="s">
        <v>176</v>
      </c>
      <c r="K708" s="2823" t="s">
        <v>407</v>
      </c>
      <c r="L708" s="2824"/>
      <c r="M708" s="2820"/>
      <c r="N708" s="2821"/>
      <c r="O708" s="2822"/>
      <c r="P708" s="165"/>
      <c r="U708" s="1285"/>
      <c r="V708" s="165"/>
      <c r="W708" s="165"/>
      <c r="X708" s="165"/>
      <c r="Y708" s="165"/>
    </row>
    <row r="709" spans="1:28" ht="39.950000000000003" customHeight="1">
      <c r="A709" s="2823" t="s">
        <v>408</v>
      </c>
      <c r="B709" s="2824"/>
      <c r="C709" s="2825"/>
      <c r="D709" s="2745"/>
      <c r="E709" s="2746"/>
      <c r="F709" s="2823" t="s">
        <v>158</v>
      </c>
      <c r="G709" s="2824"/>
      <c r="H709" s="2825"/>
      <c r="I709" s="2745"/>
      <c r="J709" s="2746"/>
      <c r="K709" s="2428"/>
      <c r="L709" s="2826"/>
      <c r="M709" s="2826"/>
      <c r="N709" s="2826"/>
      <c r="O709" s="2826"/>
      <c r="P709" s="165"/>
      <c r="V709" s="165"/>
      <c r="W709" s="165"/>
      <c r="X709" s="165"/>
      <c r="Y709" s="165"/>
    </row>
    <row r="710" spans="1:28" ht="18.75" customHeight="1">
      <c r="A710" s="40"/>
      <c r="B710" s="40"/>
      <c r="C710" s="41"/>
      <c r="D710" s="42"/>
      <c r="E710" s="41"/>
      <c r="F710" s="43"/>
      <c r="P710" s="165"/>
      <c r="V710" s="336"/>
      <c r="W710" s="336"/>
      <c r="X710" s="165"/>
      <c r="Y710" s="165"/>
    </row>
    <row r="711" spans="1:28" ht="51.75" customHeight="1">
      <c r="A711" s="2799" t="s">
        <v>526</v>
      </c>
      <c r="B711" s="2800"/>
      <c r="C711" s="2800"/>
      <c r="D711" s="2800"/>
      <c r="E711" s="2800"/>
      <c r="F711" s="2800"/>
      <c r="G711" s="2800"/>
      <c r="H711" s="2800"/>
      <c r="I711" s="2800"/>
      <c r="J711" s="2800"/>
      <c r="K711" s="2800"/>
      <c r="L711" s="2800"/>
      <c r="M711" s="2800"/>
      <c r="N711" s="2800"/>
      <c r="O711" s="2800"/>
      <c r="P711" s="165"/>
      <c r="V711" s="336"/>
      <c r="W711" s="336"/>
      <c r="X711" s="165"/>
      <c r="Y711" s="165"/>
    </row>
    <row r="712" spans="1:28" ht="57.75" customHeight="1">
      <c r="A712" s="40"/>
      <c r="B712" s="40"/>
      <c r="C712" s="41"/>
      <c r="D712" s="42"/>
      <c r="E712" s="41"/>
      <c r="F712" s="43"/>
      <c r="P712" s="165"/>
      <c r="Q712" s="1286"/>
      <c r="R712" s="1286"/>
      <c r="S712" s="1286"/>
      <c r="T712" s="1286"/>
      <c r="V712" s="336"/>
      <c r="W712" s="336"/>
      <c r="X712" s="165"/>
      <c r="Y712" s="165"/>
    </row>
    <row r="713" spans="1:28" s="52" customFormat="1" ht="15.95" customHeight="1">
      <c r="A713" s="51" t="s">
        <v>530</v>
      </c>
      <c r="B713" s="53"/>
      <c r="C713" s="53"/>
      <c r="D713" s="53"/>
      <c r="E713" s="53"/>
      <c r="F713" s="53"/>
      <c r="G713" s="53"/>
      <c r="H713" s="53"/>
      <c r="I713" s="53"/>
      <c r="J713" s="53"/>
      <c r="K713" s="53"/>
      <c r="L713" s="51"/>
      <c r="M713" s="51"/>
      <c r="N713" s="51"/>
      <c r="O713" s="51"/>
      <c r="P713" s="335"/>
      <c r="Q713" s="1287"/>
      <c r="R713" s="1287"/>
      <c r="S713" s="1287"/>
      <c r="T713" s="1287"/>
      <c r="U713" s="1277"/>
      <c r="V713" s="337"/>
      <c r="W713" s="337"/>
      <c r="X713" s="335"/>
      <c r="Y713" s="335"/>
    </row>
    <row r="714" spans="1:28" ht="36" customHeight="1">
      <c r="A714" s="2500"/>
      <c r="B714" s="2501"/>
      <c r="C714" s="2521" t="s">
        <v>525</v>
      </c>
      <c r="D714" s="2521"/>
      <c r="E714" s="2521"/>
      <c r="F714" s="2521"/>
      <c r="G714" s="2521"/>
      <c r="H714" s="2801"/>
      <c r="I714" s="2520" t="s">
        <v>409</v>
      </c>
      <c r="J714" s="2802"/>
      <c r="K714" s="2802"/>
      <c r="L714" s="2802"/>
      <c r="M714" s="2802"/>
      <c r="N714" s="2802"/>
      <c r="O714" s="2801"/>
      <c r="P714" s="165"/>
      <c r="V714" s="165"/>
      <c r="W714" s="165"/>
      <c r="X714" s="165"/>
      <c r="Y714" s="165"/>
    </row>
    <row r="715" spans="1:28" ht="24" customHeight="1">
      <c r="A715" s="2479" t="s">
        <v>236</v>
      </c>
      <c r="B715" s="2803"/>
      <c r="C715" s="2804" t="str">
        <f ca="1">参照元個別!E33</f>
        <v/>
      </c>
      <c r="D715" s="2804"/>
      <c r="E715" s="2804"/>
      <c r="F715" s="2804"/>
      <c r="G715" s="2805"/>
      <c r="H715" s="2808" t="s">
        <v>416</v>
      </c>
      <c r="I715" s="2810" t="str">
        <f>参照元個別!F33</f>
        <v/>
      </c>
      <c r="J715" s="2811"/>
      <c r="K715" s="2811"/>
      <c r="L715" s="2811"/>
      <c r="M715" s="2814" t="s">
        <v>417</v>
      </c>
      <c r="N715" s="2816" t="str">
        <f>参照元個別!G33</f>
        <v/>
      </c>
      <c r="O715" s="2817"/>
      <c r="P715" s="174"/>
      <c r="V715" s="165"/>
      <c r="W715" s="165"/>
      <c r="X715" s="165"/>
      <c r="Y715" s="165"/>
    </row>
    <row r="716" spans="1:28" ht="23.1" customHeight="1">
      <c r="A716" s="2483">
        <f>IF( 報1!$L$28="","", 報1!$L$28 )</f>
        <v>2022</v>
      </c>
      <c r="B716" s="2484"/>
      <c r="C716" s="2806"/>
      <c r="D716" s="2806"/>
      <c r="E716" s="2806"/>
      <c r="F716" s="2806"/>
      <c r="G716" s="2807"/>
      <c r="H716" s="2809"/>
      <c r="I716" s="2812"/>
      <c r="J716" s="2813"/>
      <c r="K716" s="2813"/>
      <c r="L716" s="2813"/>
      <c r="M716" s="2815"/>
      <c r="N716" s="2818"/>
      <c r="O716" s="2819"/>
      <c r="P716" s="174"/>
      <c r="V716" s="165"/>
      <c r="W716" s="165"/>
      <c r="X716" s="165"/>
      <c r="Y716" s="165"/>
    </row>
    <row r="717" spans="1:28" ht="25.15" customHeight="1">
      <c r="A717" s="2787" t="s">
        <v>277</v>
      </c>
      <c r="B717" s="2788"/>
      <c r="C717" s="2789"/>
      <c r="D717" s="2790"/>
      <c r="E717" s="2790"/>
      <c r="F717" s="2790"/>
      <c r="G717" s="2790"/>
      <c r="H717" s="2790"/>
      <c r="I717" s="2790"/>
      <c r="J717" s="2790"/>
      <c r="K717" s="2790"/>
      <c r="L717" s="2790"/>
      <c r="M717" s="2790"/>
      <c r="N717" s="2790"/>
      <c r="O717" s="2791"/>
      <c r="P717" s="165"/>
      <c r="Q717" s="1288">
        <v>1</v>
      </c>
      <c r="R717" s="1280"/>
      <c r="S717" s="1289"/>
      <c r="T717" s="1290"/>
      <c r="U717" s="1291"/>
      <c r="V717" s="165"/>
      <c r="W717" s="165"/>
      <c r="X717" s="338"/>
      <c r="Y717" s="339"/>
      <c r="Z717" s="102"/>
      <c r="AA717" s="44"/>
      <c r="AB717" s="45"/>
    </row>
    <row r="718" spans="1:28" ht="25.15" customHeight="1">
      <c r="A718" s="2787"/>
      <c r="B718" s="2788"/>
      <c r="C718" s="2790"/>
      <c r="D718" s="2790"/>
      <c r="E718" s="2790"/>
      <c r="F718" s="2790"/>
      <c r="G718" s="2790"/>
      <c r="H718" s="2790"/>
      <c r="I718" s="2790"/>
      <c r="J718" s="2790"/>
      <c r="K718" s="2790"/>
      <c r="L718" s="2790"/>
      <c r="M718" s="2790"/>
      <c r="N718" s="2790"/>
      <c r="O718" s="2791"/>
      <c r="P718" s="165"/>
      <c r="Q718" s="1292"/>
      <c r="R718" s="1293"/>
      <c r="S718" s="1293"/>
      <c r="T718" s="1293"/>
      <c r="U718" s="1293"/>
      <c r="V718" s="165"/>
      <c r="W718" s="165"/>
      <c r="X718" s="165"/>
      <c r="Y718" s="165"/>
    </row>
    <row r="719" spans="1:28" ht="24.75" customHeight="1">
      <c r="A719" s="2787"/>
      <c r="B719" s="2788"/>
      <c r="C719" s="2790"/>
      <c r="D719" s="2790"/>
      <c r="E719" s="2790"/>
      <c r="F719" s="2790"/>
      <c r="G719" s="2790"/>
      <c r="H719" s="2790"/>
      <c r="I719" s="2790"/>
      <c r="J719" s="2790"/>
      <c r="K719" s="2790"/>
      <c r="L719" s="2790"/>
      <c r="M719" s="2790"/>
      <c r="N719" s="2790"/>
      <c r="O719" s="2791"/>
      <c r="P719" s="165"/>
      <c r="Q719" s="1292"/>
      <c r="R719" s="1291"/>
      <c r="S719" s="1291"/>
      <c r="T719" s="1291"/>
      <c r="U719" s="1291"/>
      <c r="V719" s="165"/>
      <c r="W719" s="165"/>
      <c r="X719" s="165"/>
      <c r="Y719" s="165"/>
    </row>
    <row r="720" spans="1:28" ht="10.15" customHeight="1">
      <c r="A720" s="2794"/>
      <c r="B720" s="2795"/>
      <c r="C720" s="2790"/>
      <c r="D720" s="2790"/>
      <c r="E720" s="2790"/>
      <c r="F720" s="2790"/>
      <c r="G720" s="2790"/>
      <c r="H720" s="2790"/>
      <c r="I720" s="2790"/>
      <c r="J720" s="2790"/>
      <c r="K720" s="2790"/>
      <c r="L720" s="2790"/>
      <c r="M720" s="2790"/>
      <c r="N720" s="2790"/>
      <c r="O720" s="2791"/>
      <c r="P720" s="165"/>
      <c r="Q720" s="1294"/>
      <c r="R720" s="1291"/>
      <c r="S720" s="1291"/>
      <c r="T720" s="1291"/>
      <c r="U720" s="1291"/>
      <c r="V720" s="165"/>
      <c r="W720" s="165"/>
      <c r="X720" s="165"/>
      <c r="Y720" s="165"/>
    </row>
    <row r="721" spans="1:25" ht="45" customHeight="1">
      <c r="A721" s="2796">
        <f>IF( 報1!$L$28="","", 報1!$L$28 )</f>
        <v>2022</v>
      </c>
      <c r="B721" s="2797"/>
      <c r="C721" s="2792"/>
      <c r="D721" s="2792"/>
      <c r="E721" s="2792"/>
      <c r="F721" s="2792"/>
      <c r="G721" s="2792"/>
      <c r="H721" s="2792"/>
      <c r="I721" s="2792"/>
      <c r="J721" s="2792"/>
      <c r="K721" s="2792"/>
      <c r="L721" s="2792"/>
      <c r="M721" s="2792"/>
      <c r="N721" s="2792"/>
      <c r="O721" s="2793"/>
      <c r="P721" s="165"/>
      <c r="Q721" s="1295"/>
      <c r="R721" s="1291"/>
      <c r="S721" s="1291"/>
      <c r="T721" s="1291"/>
      <c r="U721" s="1291"/>
      <c r="V721" s="165"/>
      <c r="W721" s="165"/>
      <c r="X721" s="165"/>
      <c r="Y721" s="165"/>
    </row>
    <row r="722" spans="1:25" ht="26.25" customHeight="1">
      <c r="A722" s="2798"/>
      <c r="B722" s="2798"/>
      <c r="C722" s="2798"/>
      <c r="D722" s="2798"/>
      <c r="E722" s="2798"/>
      <c r="F722" s="2798"/>
      <c r="G722" s="2798"/>
      <c r="H722" s="2798"/>
      <c r="I722" s="2798"/>
      <c r="J722" s="2798"/>
      <c r="K722" s="2798"/>
      <c r="L722" s="2798"/>
      <c r="M722" s="2798"/>
      <c r="N722" s="2798"/>
      <c r="O722" s="2798"/>
      <c r="P722" s="165"/>
      <c r="Q722" s="1294"/>
      <c r="R722" s="1291"/>
      <c r="S722" s="1291"/>
      <c r="T722" s="1291"/>
      <c r="U722" s="1291"/>
      <c r="V722" s="165"/>
      <c r="W722" s="165"/>
      <c r="X722" s="165"/>
      <c r="Y722" s="165"/>
    </row>
    <row r="723" spans="1:25" ht="30" customHeight="1">
      <c r="A723" s="165"/>
      <c r="B723" s="165"/>
      <c r="C723" s="165"/>
      <c r="D723" s="165"/>
      <c r="E723" s="165"/>
      <c r="F723" s="165"/>
      <c r="G723" s="165"/>
      <c r="H723" s="165"/>
      <c r="I723" s="165"/>
      <c r="J723" s="165"/>
      <c r="K723" s="165"/>
      <c r="L723" s="165"/>
      <c r="M723" s="165"/>
      <c r="N723" s="165"/>
      <c r="O723" s="340"/>
      <c r="P723" s="165"/>
      <c r="Q723" s="1283"/>
      <c r="R723" s="1295"/>
      <c r="S723" s="1279"/>
      <c r="T723" s="1279"/>
      <c r="V723" s="165"/>
      <c r="W723" s="165"/>
      <c r="X723" s="165"/>
      <c r="Y723" s="165"/>
    </row>
    <row r="724" spans="1:25" ht="18" customHeight="1">
      <c r="A724" s="165"/>
      <c r="B724" s="165"/>
      <c r="C724" s="165"/>
      <c r="D724" s="165"/>
      <c r="E724" s="165"/>
      <c r="F724" s="165"/>
      <c r="G724" s="165"/>
      <c r="H724" s="165"/>
      <c r="I724" s="165"/>
      <c r="J724" s="165"/>
      <c r="K724" s="165"/>
      <c r="L724" s="165"/>
      <c r="M724" s="165"/>
      <c r="N724" s="165"/>
      <c r="O724" s="340"/>
      <c r="P724" s="165"/>
      <c r="Q724" s="1296"/>
      <c r="R724" s="1295"/>
      <c r="S724" s="1279"/>
      <c r="T724" s="1279"/>
      <c r="V724" s="165"/>
      <c r="W724" s="165"/>
      <c r="X724" s="165"/>
      <c r="Y724" s="165"/>
    </row>
    <row r="725" spans="1:25" ht="18" customHeight="1">
      <c r="A725" s="165"/>
      <c r="B725" s="165"/>
      <c r="C725" s="165"/>
      <c r="D725" s="165"/>
      <c r="E725" s="165"/>
      <c r="F725" s="165"/>
      <c r="G725" s="165"/>
      <c r="H725" s="165"/>
      <c r="I725" s="165"/>
      <c r="J725" s="165"/>
      <c r="K725" s="165"/>
      <c r="L725" s="165"/>
      <c r="M725" s="165"/>
      <c r="N725" s="165"/>
      <c r="O725" s="340"/>
      <c r="P725" s="165"/>
      <c r="Q725" s="1296"/>
      <c r="R725" s="1295"/>
      <c r="S725" s="1279"/>
      <c r="T725" s="1279"/>
      <c r="V725" s="165"/>
      <c r="W725" s="165"/>
      <c r="X725" s="165"/>
      <c r="Y725" s="165"/>
    </row>
    <row r="726" spans="1:25">
      <c r="A726" s="1" t="s">
        <v>175</v>
      </c>
      <c r="B726" s="2"/>
      <c r="C726" s="2"/>
      <c r="D726" s="2"/>
      <c r="E726" s="2"/>
      <c r="F726" s="2"/>
      <c r="G726" s="2"/>
      <c r="H726" s="2"/>
      <c r="I726" s="2"/>
      <c r="J726" s="2"/>
      <c r="K726" s="2"/>
      <c r="L726" s="2"/>
      <c r="M726" s="2"/>
      <c r="N726" s="2"/>
      <c r="O726" s="2"/>
      <c r="P726" s="165" t="str">
        <f>"個別票"&amp;Q726</f>
        <v>個別票30</v>
      </c>
      <c r="Q726" s="1277">
        <f>Q701+1</f>
        <v>30</v>
      </c>
      <c r="V726" s="165"/>
      <c r="W726" s="165"/>
      <c r="X726" s="165"/>
      <c r="Y726" s="165"/>
    </row>
    <row r="727" spans="1:25">
      <c r="A727" s="2" t="s">
        <v>150</v>
      </c>
      <c r="B727" s="4"/>
      <c r="C727" s="4"/>
      <c r="D727" s="4"/>
      <c r="E727" s="4"/>
      <c r="F727" s="4"/>
      <c r="G727" s="4"/>
      <c r="H727" s="4"/>
      <c r="I727" s="4"/>
      <c r="J727" s="4"/>
      <c r="K727" s="4"/>
      <c r="L727" s="4"/>
      <c r="M727" s="4"/>
      <c r="N727" s="2"/>
      <c r="O727" s="2"/>
      <c r="P727" s="165"/>
      <c r="V727" s="165"/>
      <c r="W727" s="165"/>
      <c r="X727" s="165"/>
      <c r="Y727" s="165"/>
    </row>
    <row r="728" spans="1:25" ht="17.25">
      <c r="A728" s="2832" t="s">
        <v>405</v>
      </c>
      <c r="B728" s="2832"/>
      <c r="C728" s="2832"/>
      <c r="D728" s="2832"/>
      <c r="E728" s="2832"/>
      <c r="F728" s="2832"/>
      <c r="G728" s="2832"/>
      <c r="H728" s="2832"/>
      <c r="I728" s="2832"/>
      <c r="J728" s="2832"/>
      <c r="K728" s="2832"/>
      <c r="L728" s="2832"/>
      <c r="M728" s="2832"/>
      <c r="N728" s="2832"/>
      <c r="O728" s="2832"/>
      <c r="P728" s="165"/>
      <c r="V728" s="165"/>
      <c r="W728" s="165"/>
      <c r="X728" s="165"/>
      <c r="Y728" s="165"/>
    </row>
    <row r="729" spans="1:25" ht="31.5" customHeight="1">
      <c r="A729" s="39"/>
      <c r="B729" s="39"/>
      <c r="C729" s="39"/>
      <c r="D729" s="39"/>
      <c r="E729" s="39"/>
      <c r="F729" s="39"/>
      <c r="G729" s="39"/>
      <c r="H729" s="39"/>
      <c r="I729" s="39"/>
      <c r="J729" s="39"/>
      <c r="K729" s="39"/>
      <c r="L729" s="39"/>
      <c r="M729" s="39"/>
      <c r="N729" s="39"/>
      <c r="O729" s="39"/>
      <c r="P729" s="165"/>
      <c r="V729" s="165"/>
      <c r="W729" s="165"/>
      <c r="X729" s="165"/>
      <c r="Y729" s="165"/>
    </row>
    <row r="730" spans="1:25" s="52" customFormat="1" ht="15.95" customHeight="1">
      <c r="A730" s="49" t="s">
        <v>151</v>
      </c>
      <c r="B730" s="83"/>
      <c r="C730" s="83"/>
      <c r="D730" s="83"/>
      <c r="E730" s="83"/>
      <c r="F730" s="83"/>
      <c r="G730" s="83"/>
      <c r="H730" s="83"/>
      <c r="I730" s="83"/>
      <c r="J730" s="83"/>
      <c r="K730" s="83"/>
      <c r="L730" s="83"/>
      <c r="M730" s="83"/>
      <c r="P730" s="335"/>
      <c r="Q730" s="1285"/>
      <c r="R730" s="1285"/>
      <c r="S730" s="1285"/>
      <c r="T730" s="1285"/>
      <c r="U730" s="1277"/>
      <c r="V730" s="335"/>
      <c r="W730" s="335"/>
      <c r="X730" s="335"/>
      <c r="Y730" s="335"/>
    </row>
    <row r="731" spans="1:25" ht="39.950000000000003" customHeight="1">
      <c r="A731" s="2833" t="s">
        <v>152</v>
      </c>
      <c r="B731" s="2834"/>
      <c r="C731" s="2835"/>
      <c r="D731" s="2836" t="str">
        <f>参照元個別!I34</f>
        <v>事業所名を入力30</v>
      </c>
      <c r="E731" s="2837"/>
      <c r="F731" s="2837"/>
      <c r="G731" s="2837"/>
      <c r="H731" s="2837"/>
      <c r="I731" s="2837"/>
      <c r="J731" s="2837"/>
      <c r="K731" s="2837"/>
      <c r="L731" s="2837"/>
      <c r="M731" s="2837"/>
      <c r="N731" s="2837"/>
      <c r="O731" s="2838"/>
      <c r="P731" s="165"/>
      <c r="V731" s="165"/>
      <c r="W731" s="165"/>
      <c r="X731" s="165"/>
      <c r="Y731" s="165"/>
    </row>
    <row r="732" spans="1:25" ht="39.950000000000003" customHeight="1">
      <c r="A732" s="2418" t="s">
        <v>153</v>
      </c>
      <c r="B732" s="2419"/>
      <c r="C732" s="2839"/>
      <c r="D732" s="2840"/>
      <c r="E732" s="2841"/>
      <c r="F732" s="2841"/>
      <c r="G732" s="2841"/>
      <c r="H732" s="2841"/>
      <c r="I732" s="2841"/>
      <c r="J732" s="2841"/>
      <c r="K732" s="2841"/>
      <c r="L732" s="2841"/>
      <c r="M732" s="2841"/>
      <c r="N732" s="2841"/>
      <c r="O732" s="2842"/>
      <c r="P732" s="165"/>
      <c r="V732" s="165"/>
      <c r="W732" s="165"/>
      <c r="X732" s="165"/>
      <c r="Y732" s="165"/>
    </row>
    <row r="733" spans="1:25" ht="39.950000000000003" customHeight="1">
      <c r="A733" s="2384" t="s">
        <v>154</v>
      </c>
      <c r="B733" s="2827"/>
      <c r="C733" s="2828"/>
      <c r="D733" s="2829"/>
      <c r="E733" s="104" t="s">
        <v>180</v>
      </c>
      <c r="F733" s="2823" t="s">
        <v>406</v>
      </c>
      <c r="G733" s="2824"/>
      <c r="H733" s="2830" t="str">
        <f ca="1">参照元個別!$P$34</f>
        <v/>
      </c>
      <c r="I733" s="2831"/>
      <c r="J733" s="59" t="s">
        <v>176</v>
      </c>
      <c r="K733" s="2823" t="s">
        <v>407</v>
      </c>
      <c r="L733" s="2824"/>
      <c r="M733" s="2820"/>
      <c r="N733" s="2821"/>
      <c r="O733" s="2822"/>
      <c r="P733" s="165"/>
      <c r="U733" s="1285"/>
      <c r="V733" s="165"/>
      <c r="W733" s="165"/>
      <c r="X733" s="165"/>
      <c r="Y733" s="165"/>
    </row>
    <row r="734" spans="1:25" ht="39.950000000000003" customHeight="1">
      <c r="A734" s="2823" t="s">
        <v>408</v>
      </c>
      <c r="B734" s="2824"/>
      <c r="C734" s="2825"/>
      <c r="D734" s="2745"/>
      <c r="E734" s="2746"/>
      <c r="F734" s="2823" t="s">
        <v>158</v>
      </c>
      <c r="G734" s="2824"/>
      <c r="H734" s="2825"/>
      <c r="I734" s="2745"/>
      <c r="J734" s="2746"/>
      <c r="K734" s="2428"/>
      <c r="L734" s="2826"/>
      <c r="M734" s="2826"/>
      <c r="N734" s="2826"/>
      <c r="O734" s="2826"/>
      <c r="P734" s="165"/>
      <c r="V734" s="165"/>
      <c r="W734" s="165"/>
      <c r="X734" s="165"/>
      <c r="Y734" s="165"/>
    </row>
    <row r="735" spans="1:25" ht="18.75" customHeight="1">
      <c r="A735" s="40"/>
      <c r="B735" s="40"/>
      <c r="C735" s="41"/>
      <c r="D735" s="42"/>
      <c r="E735" s="41"/>
      <c r="F735" s="43"/>
      <c r="P735" s="165"/>
      <c r="V735" s="336"/>
      <c r="W735" s="336"/>
      <c r="X735" s="165"/>
      <c r="Y735" s="165"/>
    </row>
    <row r="736" spans="1:25" ht="51.75" customHeight="1">
      <c r="A736" s="2799" t="s">
        <v>526</v>
      </c>
      <c r="B736" s="2800"/>
      <c r="C736" s="2800"/>
      <c r="D736" s="2800"/>
      <c r="E736" s="2800"/>
      <c r="F736" s="2800"/>
      <c r="G736" s="2800"/>
      <c r="H736" s="2800"/>
      <c r="I736" s="2800"/>
      <c r="J736" s="2800"/>
      <c r="K736" s="2800"/>
      <c r="L736" s="2800"/>
      <c r="M736" s="2800"/>
      <c r="N736" s="2800"/>
      <c r="O736" s="2800"/>
      <c r="P736" s="165"/>
      <c r="V736" s="336"/>
      <c r="W736" s="336"/>
      <c r="X736" s="165"/>
      <c r="Y736" s="165"/>
    </row>
    <row r="737" spans="1:28" ht="57.75" customHeight="1">
      <c r="A737" s="40"/>
      <c r="B737" s="40"/>
      <c r="C737" s="41"/>
      <c r="D737" s="42"/>
      <c r="E737" s="41"/>
      <c r="F737" s="43"/>
      <c r="P737" s="165"/>
      <c r="Q737" s="1286"/>
      <c r="R737" s="1286"/>
      <c r="S737" s="1286"/>
      <c r="T737" s="1286"/>
      <c r="V737" s="336"/>
      <c r="W737" s="336"/>
      <c r="X737" s="165"/>
      <c r="Y737" s="165"/>
    </row>
    <row r="738" spans="1:28" s="52" customFormat="1" ht="15.95" customHeight="1">
      <c r="A738" s="51" t="s">
        <v>530</v>
      </c>
      <c r="B738" s="53"/>
      <c r="C738" s="53"/>
      <c r="D738" s="53"/>
      <c r="E738" s="53"/>
      <c r="F738" s="53"/>
      <c r="G738" s="53"/>
      <c r="H738" s="53"/>
      <c r="I738" s="53"/>
      <c r="J738" s="53"/>
      <c r="K738" s="53"/>
      <c r="L738" s="51"/>
      <c r="M738" s="51"/>
      <c r="N738" s="51"/>
      <c r="O738" s="51"/>
      <c r="P738" s="335"/>
      <c r="Q738" s="1287"/>
      <c r="R738" s="1287"/>
      <c r="S738" s="1287"/>
      <c r="T738" s="1287"/>
      <c r="U738" s="1277"/>
      <c r="V738" s="337"/>
      <c r="W738" s="337"/>
      <c r="X738" s="335"/>
      <c r="Y738" s="335"/>
    </row>
    <row r="739" spans="1:28" ht="36" customHeight="1">
      <c r="A739" s="2500"/>
      <c r="B739" s="2501"/>
      <c r="C739" s="2521" t="s">
        <v>525</v>
      </c>
      <c r="D739" s="2521"/>
      <c r="E739" s="2521"/>
      <c r="F739" s="2521"/>
      <c r="G739" s="2521"/>
      <c r="H739" s="2801"/>
      <c r="I739" s="2520" t="s">
        <v>409</v>
      </c>
      <c r="J739" s="2802"/>
      <c r="K739" s="2802"/>
      <c r="L739" s="2802"/>
      <c r="M739" s="2802"/>
      <c r="N739" s="2802"/>
      <c r="O739" s="2801"/>
      <c r="P739" s="165"/>
      <c r="V739" s="165"/>
      <c r="W739" s="165"/>
      <c r="X739" s="165"/>
      <c r="Y739" s="165"/>
    </row>
    <row r="740" spans="1:28" ht="24" customHeight="1">
      <c r="A740" s="2479" t="s">
        <v>236</v>
      </c>
      <c r="B740" s="2803"/>
      <c r="C740" s="2804" t="str">
        <f ca="1">参照元個別!E34</f>
        <v/>
      </c>
      <c r="D740" s="2804"/>
      <c r="E740" s="2804"/>
      <c r="F740" s="2804"/>
      <c r="G740" s="2805"/>
      <c r="H740" s="2808" t="s">
        <v>416</v>
      </c>
      <c r="I740" s="2810" t="str">
        <f>参照元個別!F34</f>
        <v/>
      </c>
      <c r="J740" s="2811"/>
      <c r="K740" s="2811"/>
      <c r="L740" s="2811"/>
      <c r="M740" s="2814" t="s">
        <v>417</v>
      </c>
      <c r="N740" s="2816" t="str">
        <f>参照元個別!G34</f>
        <v/>
      </c>
      <c r="O740" s="2817"/>
      <c r="P740" s="174"/>
      <c r="V740" s="165"/>
      <c r="W740" s="165"/>
      <c r="X740" s="165"/>
      <c r="Y740" s="165"/>
    </row>
    <row r="741" spans="1:28" ht="23.1" customHeight="1">
      <c r="A741" s="2483">
        <f>IF( 報1!$L$28="","", 報1!$L$28 )</f>
        <v>2022</v>
      </c>
      <c r="B741" s="2484"/>
      <c r="C741" s="2806"/>
      <c r="D741" s="2806"/>
      <c r="E741" s="2806"/>
      <c r="F741" s="2806"/>
      <c r="G741" s="2807"/>
      <c r="H741" s="2809"/>
      <c r="I741" s="2812"/>
      <c r="J741" s="2813"/>
      <c r="K741" s="2813"/>
      <c r="L741" s="2813"/>
      <c r="M741" s="2815"/>
      <c r="N741" s="2818"/>
      <c r="O741" s="2819"/>
      <c r="P741" s="174"/>
      <c r="V741" s="165"/>
      <c r="W741" s="165"/>
      <c r="X741" s="165"/>
      <c r="Y741" s="165"/>
    </row>
    <row r="742" spans="1:28" ht="25.15" customHeight="1">
      <c r="A742" s="2787" t="s">
        <v>277</v>
      </c>
      <c r="B742" s="2788"/>
      <c r="C742" s="2789"/>
      <c r="D742" s="2790"/>
      <c r="E742" s="2790"/>
      <c r="F742" s="2790"/>
      <c r="G742" s="2790"/>
      <c r="H742" s="2790"/>
      <c r="I742" s="2790"/>
      <c r="J742" s="2790"/>
      <c r="K742" s="2790"/>
      <c r="L742" s="2790"/>
      <c r="M742" s="2790"/>
      <c r="N742" s="2790"/>
      <c r="O742" s="2791"/>
      <c r="P742" s="165"/>
      <c r="Q742" s="1288">
        <v>1</v>
      </c>
      <c r="R742" s="1280"/>
      <c r="S742" s="1289"/>
      <c r="T742" s="1290"/>
      <c r="U742" s="1291"/>
      <c r="V742" s="165"/>
      <c r="W742" s="165"/>
      <c r="X742" s="338"/>
      <c r="Y742" s="339"/>
      <c r="Z742" s="102"/>
      <c r="AA742" s="44"/>
      <c r="AB742" s="45"/>
    </row>
    <row r="743" spans="1:28" ht="25.15" customHeight="1">
      <c r="A743" s="2787"/>
      <c r="B743" s="2788"/>
      <c r="C743" s="2790"/>
      <c r="D743" s="2790"/>
      <c r="E743" s="2790"/>
      <c r="F743" s="2790"/>
      <c r="G743" s="2790"/>
      <c r="H743" s="2790"/>
      <c r="I743" s="2790"/>
      <c r="J743" s="2790"/>
      <c r="K743" s="2790"/>
      <c r="L743" s="2790"/>
      <c r="M743" s="2790"/>
      <c r="N743" s="2790"/>
      <c r="O743" s="2791"/>
      <c r="P743" s="165"/>
      <c r="Q743" s="1292"/>
      <c r="R743" s="1293"/>
      <c r="S743" s="1293"/>
      <c r="T743" s="1293"/>
      <c r="U743" s="1293"/>
      <c r="V743" s="165"/>
      <c r="W743" s="165"/>
      <c r="X743" s="165"/>
      <c r="Y743" s="165"/>
    </row>
    <row r="744" spans="1:28" ht="24.75" customHeight="1">
      <c r="A744" s="2787"/>
      <c r="B744" s="2788"/>
      <c r="C744" s="2790"/>
      <c r="D744" s="2790"/>
      <c r="E744" s="2790"/>
      <c r="F744" s="2790"/>
      <c r="G744" s="2790"/>
      <c r="H744" s="2790"/>
      <c r="I744" s="2790"/>
      <c r="J744" s="2790"/>
      <c r="K744" s="2790"/>
      <c r="L744" s="2790"/>
      <c r="M744" s="2790"/>
      <c r="N744" s="2790"/>
      <c r="O744" s="2791"/>
      <c r="P744" s="165"/>
      <c r="Q744" s="1292"/>
      <c r="R744" s="1291"/>
      <c r="S744" s="1291"/>
      <c r="T744" s="1291"/>
      <c r="U744" s="1291"/>
      <c r="V744" s="165"/>
      <c r="W744" s="165"/>
      <c r="X744" s="165"/>
      <c r="Y744" s="165"/>
    </row>
    <row r="745" spans="1:28" ht="10.15" customHeight="1">
      <c r="A745" s="2794"/>
      <c r="B745" s="2795"/>
      <c r="C745" s="2790"/>
      <c r="D745" s="2790"/>
      <c r="E745" s="2790"/>
      <c r="F745" s="2790"/>
      <c r="G745" s="2790"/>
      <c r="H745" s="2790"/>
      <c r="I745" s="2790"/>
      <c r="J745" s="2790"/>
      <c r="K745" s="2790"/>
      <c r="L745" s="2790"/>
      <c r="M745" s="2790"/>
      <c r="N745" s="2790"/>
      <c r="O745" s="2791"/>
      <c r="P745" s="165"/>
      <c r="Q745" s="1294"/>
      <c r="R745" s="1291"/>
      <c r="S745" s="1291"/>
      <c r="T745" s="1291"/>
      <c r="U745" s="1291"/>
      <c r="V745" s="165"/>
      <c r="W745" s="165"/>
      <c r="X745" s="165"/>
      <c r="Y745" s="165"/>
    </row>
    <row r="746" spans="1:28" ht="45" customHeight="1">
      <c r="A746" s="2796">
        <f>IF( 報1!$L$28="","", 報1!$L$28 )</f>
        <v>2022</v>
      </c>
      <c r="B746" s="2797"/>
      <c r="C746" s="2792"/>
      <c r="D746" s="2792"/>
      <c r="E746" s="2792"/>
      <c r="F746" s="2792"/>
      <c r="G746" s="2792"/>
      <c r="H746" s="2792"/>
      <c r="I746" s="2792"/>
      <c r="J746" s="2792"/>
      <c r="K746" s="2792"/>
      <c r="L746" s="2792"/>
      <c r="M746" s="2792"/>
      <c r="N746" s="2792"/>
      <c r="O746" s="2793"/>
      <c r="P746" s="165"/>
      <c r="Q746" s="1295"/>
      <c r="R746" s="1291"/>
      <c r="S746" s="1291"/>
      <c r="T746" s="1291"/>
      <c r="U746" s="1291"/>
      <c r="V746" s="165"/>
      <c r="W746" s="165"/>
      <c r="X746" s="165"/>
      <c r="Y746" s="165"/>
    </row>
    <row r="747" spans="1:28" ht="26.25" customHeight="1">
      <c r="A747" s="2798"/>
      <c r="B747" s="2798"/>
      <c r="C747" s="2798"/>
      <c r="D747" s="2798"/>
      <c r="E747" s="2798"/>
      <c r="F747" s="2798"/>
      <c r="G747" s="2798"/>
      <c r="H747" s="2798"/>
      <c r="I747" s="2798"/>
      <c r="J747" s="2798"/>
      <c r="K747" s="2798"/>
      <c r="L747" s="2798"/>
      <c r="M747" s="2798"/>
      <c r="N747" s="2798"/>
      <c r="O747" s="2798"/>
      <c r="P747" s="165"/>
      <c r="Q747" s="1294"/>
      <c r="R747" s="1291"/>
      <c r="S747" s="1291"/>
      <c r="T747" s="1291"/>
      <c r="U747" s="1291"/>
      <c r="V747" s="165"/>
      <c r="W747" s="165"/>
      <c r="X747" s="165"/>
      <c r="Y747" s="165"/>
    </row>
    <row r="748" spans="1:28" ht="30" customHeight="1">
      <c r="A748" s="165"/>
      <c r="B748" s="165"/>
      <c r="C748" s="165"/>
      <c r="D748" s="165"/>
      <c r="E748" s="165"/>
      <c r="F748" s="165"/>
      <c r="G748" s="165"/>
      <c r="H748" s="165"/>
      <c r="I748" s="165"/>
      <c r="J748" s="165"/>
      <c r="K748" s="165"/>
      <c r="L748" s="165"/>
      <c r="M748" s="165"/>
      <c r="N748" s="165"/>
      <c r="O748" s="340"/>
      <c r="P748" s="165"/>
      <c r="Q748" s="1283"/>
      <c r="R748" s="1295"/>
      <c r="S748" s="1279"/>
      <c r="T748" s="1279"/>
      <c r="V748" s="165"/>
      <c r="W748" s="165"/>
      <c r="X748" s="165"/>
      <c r="Y748" s="165"/>
    </row>
    <row r="749" spans="1:28" ht="18" customHeight="1">
      <c r="A749" s="165"/>
      <c r="B749" s="165"/>
      <c r="C749" s="165"/>
      <c r="D749" s="165"/>
      <c r="E749" s="165"/>
      <c r="F749" s="165"/>
      <c r="G749" s="165"/>
      <c r="H749" s="165"/>
      <c r="I749" s="165"/>
      <c r="J749" s="165"/>
      <c r="K749" s="165"/>
      <c r="L749" s="165"/>
      <c r="M749" s="165"/>
      <c r="N749" s="165"/>
      <c r="O749" s="340"/>
      <c r="P749" s="165"/>
      <c r="Q749" s="1296"/>
      <c r="R749" s="1295"/>
      <c r="S749" s="1279"/>
      <c r="T749" s="1279"/>
      <c r="V749" s="165"/>
      <c r="W749" s="165"/>
      <c r="X749" s="165"/>
      <c r="Y749" s="165"/>
    </row>
    <row r="750" spans="1:28" ht="18" customHeight="1">
      <c r="A750" s="165"/>
      <c r="B750" s="165"/>
      <c r="C750" s="165"/>
      <c r="D750" s="165"/>
      <c r="E750" s="165"/>
      <c r="F750" s="165"/>
      <c r="G750" s="165"/>
      <c r="H750" s="165"/>
      <c r="I750" s="165"/>
      <c r="J750" s="165"/>
      <c r="K750" s="165"/>
      <c r="L750" s="165"/>
      <c r="M750" s="165"/>
      <c r="N750" s="165"/>
      <c r="O750" s="340"/>
      <c r="P750" s="165"/>
      <c r="Q750" s="1296"/>
      <c r="R750" s="1295"/>
      <c r="S750" s="1279"/>
      <c r="T750" s="1279"/>
      <c r="V750" s="165"/>
      <c r="W750" s="165"/>
      <c r="X750" s="165"/>
      <c r="Y750" s="165"/>
    </row>
    <row r="751" spans="1:28">
      <c r="A751" s="1" t="s">
        <v>175</v>
      </c>
      <c r="B751" s="2"/>
      <c r="C751" s="2"/>
      <c r="D751" s="2"/>
      <c r="E751" s="2"/>
      <c r="F751" s="2"/>
      <c r="G751" s="2"/>
      <c r="H751" s="2"/>
      <c r="I751" s="2"/>
      <c r="J751" s="2"/>
      <c r="K751" s="2"/>
      <c r="L751" s="2"/>
      <c r="M751" s="2"/>
      <c r="N751" s="2"/>
      <c r="O751" s="2"/>
      <c r="P751" s="165" t="str">
        <f>"個別票"&amp;Q751</f>
        <v>個別票31</v>
      </c>
      <c r="Q751" s="1277">
        <f>Q726+1</f>
        <v>31</v>
      </c>
      <c r="V751" s="165"/>
      <c r="W751" s="165"/>
      <c r="X751" s="165"/>
      <c r="Y751" s="165"/>
    </row>
    <row r="752" spans="1:28">
      <c r="A752" s="2" t="s">
        <v>150</v>
      </c>
      <c r="B752" s="4"/>
      <c r="C752" s="4"/>
      <c r="D752" s="4"/>
      <c r="E752" s="4"/>
      <c r="F752" s="4"/>
      <c r="G752" s="4"/>
      <c r="H752" s="4"/>
      <c r="I752" s="4"/>
      <c r="J752" s="4"/>
      <c r="K752" s="4"/>
      <c r="L752" s="4"/>
      <c r="M752" s="4"/>
      <c r="N752" s="2"/>
      <c r="O752" s="2"/>
      <c r="P752" s="165"/>
      <c r="V752" s="165"/>
      <c r="W752" s="165"/>
      <c r="X752" s="165"/>
      <c r="Y752" s="165"/>
    </row>
    <row r="753" spans="1:28" ht="17.25">
      <c r="A753" s="2832" t="s">
        <v>405</v>
      </c>
      <c r="B753" s="2832"/>
      <c r="C753" s="2832"/>
      <c r="D753" s="2832"/>
      <c r="E753" s="2832"/>
      <c r="F753" s="2832"/>
      <c r="G753" s="2832"/>
      <c r="H753" s="2832"/>
      <c r="I753" s="2832"/>
      <c r="J753" s="2832"/>
      <c r="K753" s="2832"/>
      <c r="L753" s="2832"/>
      <c r="M753" s="2832"/>
      <c r="N753" s="2832"/>
      <c r="O753" s="2832"/>
      <c r="P753" s="165"/>
      <c r="V753" s="165"/>
      <c r="W753" s="165"/>
      <c r="X753" s="165"/>
      <c r="Y753" s="165"/>
    </row>
    <row r="754" spans="1:28" ht="31.5" customHeight="1">
      <c r="A754" s="39"/>
      <c r="B754" s="39"/>
      <c r="C754" s="39"/>
      <c r="D754" s="39"/>
      <c r="E754" s="39"/>
      <c r="F754" s="39"/>
      <c r="G754" s="39"/>
      <c r="H754" s="39"/>
      <c r="I754" s="39"/>
      <c r="J754" s="39"/>
      <c r="K754" s="39"/>
      <c r="L754" s="39"/>
      <c r="M754" s="39"/>
      <c r="N754" s="39"/>
      <c r="O754" s="39"/>
      <c r="P754" s="165"/>
      <c r="V754" s="165"/>
      <c r="W754" s="165"/>
      <c r="X754" s="165"/>
      <c r="Y754" s="165"/>
    </row>
    <row r="755" spans="1:28" s="52" customFormat="1" ht="15.95" customHeight="1">
      <c r="A755" s="49" t="s">
        <v>151</v>
      </c>
      <c r="B755" s="83"/>
      <c r="C755" s="83"/>
      <c r="D755" s="83"/>
      <c r="E755" s="83"/>
      <c r="F755" s="83"/>
      <c r="G755" s="83"/>
      <c r="H755" s="83"/>
      <c r="I755" s="83"/>
      <c r="J755" s="83"/>
      <c r="K755" s="83"/>
      <c r="L755" s="83"/>
      <c r="M755" s="83"/>
      <c r="P755" s="335"/>
      <c r="Q755" s="1285"/>
      <c r="R755" s="1285"/>
      <c r="S755" s="1285"/>
      <c r="T755" s="1285"/>
      <c r="U755" s="1277"/>
      <c r="V755" s="335"/>
      <c r="W755" s="335"/>
      <c r="X755" s="335"/>
      <c r="Y755" s="335"/>
    </row>
    <row r="756" spans="1:28" ht="39.950000000000003" customHeight="1">
      <c r="A756" s="2833" t="s">
        <v>152</v>
      </c>
      <c r="B756" s="2834"/>
      <c r="C756" s="2835"/>
      <c r="D756" s="2836" t="str">
        <f>参照元個別!I35</f>
        <v>事業所名を入力31</v>
      </c>
      <c r="E756" s="2837"/>
      <c r="F756" s="2837"/>
      <c r="G756" s="2837"/>
      <c r="H756" s="2837"/>
      <c r="I756" s="2837"/>
      <c r="J756" s="2837"/>
      <c r="K756" s="2837"/>
      <c r="L756" s="2837"/>
      <c r="M756" s="2837"/>
      <c r="N756" s="2837"/>
      <c r="O756" s="2838"/>
      <c r="P756" s="165"/>
      <c r="V756" s="165"/>
      <c r="W756" s="165"/>
      <c r="X756" s="165"/>
      <c r="Y756" s="165"/>
    </row>
    <row r="757" spans="1:28" ht="39.950000000000003" customHeight="1">
      <c r="A757" s="2418" t="s">
        <v>153</v>
      </c>
      <c r="B757" s="2419"/>
      <c r="C757" s="2839"/>
      <c r="D757" s="2840"/>
      <c r="E757" s="2841"/>
      <c r="F757" s="2841"/>
      <c r="G757" s="2841"/>
      <c r="H757" s="2841"/>
      <c r="I757" s="2841"/>
      <c r="J757" s="2841"/>
      <c r="K757" s="2841"/>
      <c r="L757" s="2841"/>
      <c r="M757" s="2841"/>
      <c r="N757" s="2841"/>
      <c r="O757" s="2842"/>
      <c r="P757" s="165"/>
      <c r="V757" s="165"/>
      <c r="W757" s="165"/>
      <c r="X757" s="165"/>
      <c r="Y757" s="165"/>
    </row>
    <row r="758" spans="1:28" ht="39.950000000000003" customHeight="1">
      <c r="A758" s="2384" t="s">
        <v>154</v>
      </c>
      <c r="B758" s="2827"/>
      <c r="C758" s="2828"/>
      <c r="D758" s="2829"/>
      <c r="E758" s="104" t="s">
        <v>180</v>
      </c>
      <c r="F758" s="2823" t="s">
        <v>406</v>
      </c>
      <c r="G758" s="2824"/>
      <c r="H758" s="2830" t="str">
        <f ca="1">参照元個別!$P$35</f>
        <v/>
      </c>
      <c r="I758" s="2831"/>
      <c r="J758" s="59" t="s">
        <v>176</v>
      </c>
      <c r="K758" s="2823" t="s">
        <v>407</v>
      </c>
      <c r="L758" s="2824"/>
      <c r="M758" s="2820"/>
      <c r="N758" s="2821"/>
      <c r="O758" s="2822"/>
      <c r="P758" s="165"/>
      <c r="U758" s="1285"/>
      <c r="V758" s="165"/>
      <c r="W758" s="165"/>
      <c r="X758" s="165"/>
      <c r="Y758" s="165"/>
    </row>
    <row r="759" spans="1:28" ht="39.950000000000003" customHeight="1">
      <c r="A759" s="2823" t="s">
        <v>408</v>
      </c>
      <c r="B759" s="2824"/>
      <c r="C759" s="2825"/>
      <c r="D759" s="2745"/>
      <c r="E759" s="2746"/>
      <c r="F759" s="2823" t="s">
        <v>158</v>
      </c>
      <c r="G759" s="2824"/>
      <c r="H759" s="2825"/>
      <c r="I759" s="2745"/>
      <c r="J759" s="2746"/>
      <c r="K759" s="2428"/>
      <c r="L759" s="2826"/>
      <c r="M759" s="2826"/>
      <c r="N759" s="2826"/>
      <c r="O759" s="2826"/>
      <c r="P759" s="165"/>
      <c r="V759" s="165"/>
      <c r="W759" s="165"/>
      <c r="X759" s="165"/>
      <c r="Y759" s="165"/>
    </row>
    <row r="760" spans="1:28" ht="18.75" customHeight="1">
      <c r="A760" s="40"/>
      <c r="B760" s="40"/>
      <c r="C760" s="41"/>
      <c r="D760" s="42"/>
      <c r="E760" s="41"/>
      <c r="F760" s="43"/>
      <c r="P760" s="165"/>
      <c r="V760" s="336"/>
      <c r="W760" s="336"/>
      <c r="X760" s="165"/>
      <c r="Y760" s="165"/>
    </row>
    <row r="761" spans="1:28" ht="51.75" customHeight="1">
      <c r="A761" s="2799" t="s">
        <v>526</v>
      </c>
      <c r="B761" s="2800"/>
      <c r="C761" s="2800"/>
      <c r="D761" s="2800"/>
      <c r="E761" s="2800"/>
      <c r="F761" s="2800"/>
      <c r="G761" s="2800"/>
      <c r="H761" s="2800"/>
      <c r="I761" s="2800"/>
      <c r="J761" s="2800"/>
      <c r="K761" s="2800"/>
      <c r="L761" s="2800"/>
      <c r="M761" s="2800"/>
      <c r="N761" s="2800"/>
      <c r="O761" s="2800"/>
      <c r="P761" s="165"/>
      <c r="V761" s="336"/>
      <c r="W761" s="336"/>
      <c r="X761" s="165"/>
      <c r="Y761" s="165"/>
    </row>
    <row r="762" spans="1:28" ht="57.75" customHeight="1">
      <c r="A762" s="40"/>
      <c r="B762" s="40"/>
      <c r="C762" s="41"/>
      <c r="D762" s="42"/>
      <c r="E762" s="41"/>
      <c r="F762" s="43"/>
      <c r="P762" s="165"/>
      <c r="Q762" s="1286"/>
      <c r="R762" s="1286"/>
      <c r="S762" s="1286"/>
      <c r="T762" s="1286"/>
      <c r="V762" s="336"/>
      <c r="W762" s="336"/>
      <c r="X762" s="165"/>
      <c r="Y762" s="165"/>
    </row>
    <row r="763" spans="1:28" s="52" customFormat="1" ht="15.95" customHeight="1">
      <c r="A763" s="51" t="s">
        <v>530</v>
      </c>
      <c r="B763" s="53"/>
      <c r="C763" s="53"/>
      <c r="D763" s="53"/>
      <c r="E763" s="53"/>
      <c r="F763" s="53"/>
      <c r="G763" s="53"/>
      <c r="H763" s="53"/>
      <c r="I763" s="53"/>
      <c r="J763" s="53"/>
      <c r="K763" s="53"/>
      <c r="L763" s="51"/>
      <c r="M763" s="51"/>
      <c r="N763" s="51"/>
      <c r="O763" s="51"/>
      <c r="P763" s="335"/>
      <c r="Q763" s="1287"/>
      <c r="R763" s="1287"/>
      <c r="S763" s="1287"/>
      <c r="T763" s="1287"/>
      <c r="U763" s="1277"/>
      <c r="V763" s="337"/>
      <c r="W763" s="337"/>
      <c r="X763" s="335"/>
      <c r="Y763" s="335"/>
    </row>
    <row r="764" spans="1:28" ht="36" customHeight="1">
      <c r="A764" s="2500"/>
      <c r="B764" s="2501"/>
      <c r="C764" s="2521" t="s">
        <v>525</v>
      </c>
      <c r="D764" s="2521"/>
      <c r="E764" s="2521"/>
      <c r="F764" s="2521"/>
      <c r="G764" s="2521"/>
      <c r="H764" s="2801"/>
      <c r="I764" s="2520" t="s">
        <v>409</v>
      </c>
      <c r="J764" s="2802"/>
      <c r="K764" s="2802"/>
      <c r="L764" s="2802"/>
      <c r="M764" s="2802"/>
      <c r="N764" s="2802"/>
      <c r="O764" s="2801"/>
      <c r="P764" s="165"/>
      <c r="V764" s="165"/>
      <c r="W764" s="165"/>
      <c r="X764" s="165"/>
      <c r="Y764" s="165"/>
    </row>
    <row r="765" spans="1:28" ht="24" customHeight="1">
      <c r="A765" s="2479" t="s">
        <v>236</v>
      </c>
      <c r="B765" s="2803"/>
      <c r="C765" s="2804" t="str">
        <f ca="1">参照元個別!E35</f>
        <v/>
      </c>
      <c r="D765" s="2804"/>
      <c r="E765" s="2804"/>
      <c r="F765" s="2804"/>
      <c r="G765" s="2805"/>
      <c r="H765" s="2808" t="s">
        <v>416</v>
      </c>
      <c r="I765" s="2810" t="str">
        <f>参照元個別!F35</f>
        <v/>
      </c>
      <c r="J765" s="2811"/>
      <c r="K765" s="2811"/>
      <c r="L765" s="2811"/>
      <c r="M765" s="2814" t="s">
        <v>417</v>
      </c>
      <c r="N765" s="2816" t="str">
        <f>参照元個別!G35</f>
        <v/>
      </c>
      <c r="O765" s="2817"/>
      <c r="P765" s="174"/>
      <c r="V765" s="165"/>
      <c r="W765" s="165"/>
      <c r="X765" s="165"/>
      <c r="Y765" s="165"/>
    </row>
    <row r="766" spans="1:28" ht="23.1" customHeight="1">
      <c r="A766" s="2483">
        <f>IF( 報1!$L$28="","", 報1!$L$28 )</f>
        <v>2022</v>
      </c>
      <c r="B766" s="2484"/>
      <c r="C766" s="2806"/>
      <c r="D766" s="2806"/>
      <c r="E766" s="2806"/>
      <c r="F766" s="2806"/>
      <c r="G766" s="2807"/>
      <c r="H766" s="2809"/>
      <c r="I766" s="2812"/>
      <c r="J766" s="2813"/>
      <c r="K766" s="2813"/>
      <c r="L766" s="2813"/>
      <c r="M766" s="2815"/>
      <c r="N766" s="2818"/>
      <c r="O766" s="2819"/>
      <c r="P766" s="174"/>
      <c r="V766" s="165"/>
      <c r="W766" s="165"/>
      <c r="X766" s="165"/>
      <c r="Y766" s="165"/>
    </row>
    <row r="767" spans="1:28" ht="25.15" customHeight="1">
      <c r="A767" s="2787" t="s">
        <v>277</v>
      </c>
      <c r="B767" s="2788"/>
      <c r="C767" s="2789"/>
      <c r="D767" s="2790"/>
      <c r="E767" s="2790"/>
      <c r="F767" s="2790"/>
      <c r="G767" s="2790"/>
      <c r="H767" s="2790"/>
      <c r="I767" s="2790"/>
      <c r="J767" s="2790"/>
      <c r="K767" s="2790"/>
      <c r="L767" s="2790"/>
      <c r="M767" s="2790"/>
      <c r="N767" s="2790"/>
      <c r="O767" s="2791"/>
      <c r="P767" s="165"/>
      <c r="Q767" s="1288">
        <v>1</v>
      </c>
      <c r="R767" s="1280"/>
      <c r="S767" s="1289"/>
      <c r="T767" s="1290"/>
      <c r="U767" s="1291"/>
      <c r="V767" s="165"/>
      <c r="W767" s="165"/>
      <c r="X767" s="338"/>
      <c r="Y767" s="339"/>
      <c r="Z767" s="102"/>
      <c r="AA767" s="44"/>
      <c r="AB767" s="45"/>
    </row>
    <row r="768" spans="1:28" ht="25.15" customHeight="1">
      <c r="A768" s="2787"/>
      <c r="B768" s="2788"/>
      <c r="C768" s="2790"/>
      <c r="D768" s="2790"/>
      <c r="E768" s="2790"/>
      <c r="F768" s="2790"/>
      <c r="G768" s="2790"/>
      <c r="H768" s="2790"/>
      <c r="I768" s="2790"/>
      <c r="J768" s="2790"/>
      <c r="K768" s="2790"/>
      <c r="L768" s="2790"/>
      <c r="M768" s="2790"/>
      <c r="N768" s="2790"/>
      <c r="O768" s="2791"/>
      <c r="P768" s="165"/>
      <c r="Q768" s="1292"/>
      <c r="R768" s="1293"/>
      <c r="S768" s="1293"/>
      <c r="T768" s="1293"/>
      <c r="U768" s="1293"/>
      <c r="V768" s="165"/>
      <c r="W768" s="165"/>
      <c r="X768" s="165"/>
      <c r="Y768" s="165"/>
    </row>
    <row r="769" spans="1:25" ht="24.75" customHeight="1">
      <c r="A769" s="2787"/>
      <c r="B769" s="2788"/>
      <c r="C769" s="2790"/>
      <c r="D769" s="2790"/>
      <c r="E769" s="2790"/>
      <c r="F769" s="2790"/>
      <c r="G769" s="2790"/>
      <c r="H769" s="2790"/>
      <c r="I769" s="2790"/>
      <c r="J769" s="2790"/>
      <c r="K769" s="2790"/>
      <c r="L769" s="2790"/>
      <c r="M769" s="2790"/>
      <c r="N769" s="2790"/>
      <c r="O769" s="2791"/>
      <c r="P769" s="165"/>
      <c r="Q769" s="1292"/>
      <c r="R769" s="1291"/>
      <c r="S769" s="1291"/>
      <c r="T769" s="1291"/>
      <c r="U769" s="1291"/>
      <c r="V769" s="165"/>
      <c r="W769" s="165"/>
      <c r="X769" s="165"/>
      <c r="Y769" s="165"/>
    </row>
    <row r="770" spans="1:25" ht="10.15" customHeight="1">
      <c r="A770" s="2794"/>
      <c r="B770" s="2795"/>
      <c r="C770" s="2790"/>
      <c r="D770" s="2790"/>
      <c r="E770" s="2790"/>
      <c r="F770" s="2790"/>
      <c r="G770" s="2790"/>
      <c r="H770" s="2790"/>
      <c r="I770" s="2790"/>
      <c r="J770" s="2790"/>
      <c r="K770" s="2790"/>
      <c r="L770" s="2790"/>
      <c r="M770" s="2790"/>
      <c r="N770" s="2790"/>
      <c r="O770" s="2791"/>
      <c r="P770" s="165"/>
      <c r="Q770" s="1294"/>
      <c r="R770" s="1291"/>
      <c r="S770" s="1291"/>
      <c r="T770" s="1291"/>
      <c r="U770" s="1291"/>
      <c r="V770" s="165"/>
      <c r="W770" s="165"/>
      <c r="X770" s="165"/>
      <c r="Y770" s="165"/>
    </row>
    <row r="771" spans="1:25" ht="45" customHeight="1">
      <c r="A771" s="2796">
        <f>IF( 報1!$L$28="","", 報1!$L$28 )</f>
        <v>2022</v>
      </c>
      <c r="B771" s="2797"/>
      <c r="C771" s="2792"/>
      <c r="D771" s="2792"/>
      <c r="E771" s="2792"/>
      <c r="F771" s="2792"/>
      <c r="G771" s="2792"/>
      <c r="H771" s="2792"/>
      <c r="I771" s="2792"/>
      <c r="J771" s="2792"/>
      <c r="K771" s="2792"/>
      <c r="L771" s="2792"/>
      <c r="M771" s="2792"/>
      <c r="N771" s="2792"/>
      <c r="O771" s="2793"/>
      <c r="P771" s="165"/>
      <c r="Q771" s="1295"/>
      <c r="R771" s="1291"/>
      <c r="S771" s="1291"/>
      <c r="T771" s="1291"/>
      <c r="U771" s="1291"/>
      <c r="V771" s="165"/>
      <c r="W771" s="165"/>
      <c r="X771" s="165"/>
      <c r="Y771" s="165"/>
    </row>
    <row r="772" spans="1:25" ht="26.25" customHeight="1">
      <c r="A772" s="2798"/>
      <c r="B772" s="2798"/>
      <c r="C772" s="2798"/>
      <c r="D772" s="2798"/>
      <c r="E772" s="2798"/>
      <c r="F772" s="2798"/>
      <c r="G772" s="2798"/>
      <c r="H772" s="2798"/>
      <c r="I772" s="2798"/>
      <c r="J772" s="2798"/>
      <c r="K772" s="2798"/>
      <c r="L772" s="2798"/>
      <c r="M772" s="2798"/>
      <c r="N772" s="2798"/>
      <c r="O772" s="2798"/>
      <c r="P772" s="165"/>
      <c r="Q772" s="1294"/>
      <c r="R772" s="1291"/>
      <c r="S772" s="1291"/>
      <c r="T772" s="1291"/>
      <c r="U772" s="1291"/>
      <c r="V772" s="165"/>
      <c r="W772" s="165"/>
      <c r="X772" s="165"/>
      <c r="Y772" s="165"/>
    </row>
    <row r="773" spans="1:25" ht="30" customHeight="1">
      <c r="A773" s="165"/>
      <c r="B773" s="165"/>
      <c r="C773" s="165"/>
      <c r="D773" s="165"/>
      <c r="E773" s="165"/>
      <c r="F773" s="165"/>
      <c r="G773" s="165"/>
      <c r="H773" s="165"/>
      <c r="I773" s="165"/>
      <c r="J773" s="165"/>
      <c r="K773" s="165"/>
      <c r="L773" s="165"/>
      <c r="M773" s="165"/>
      <c r="N773" s="165"/>
      <c r="O773" s="340"/>
      <c r="P773" s="165"/>
      <c r="Q773" s="1283"/>
      <c r="R773" s="1295"/>
      <c r="S773" s="1279"/>
      <c r="T773" s="1279"/>
      <c r="V773" s="165"/>
      <c r="W773" s="165"/>
      <c r="X773" s="165"/>
      <c r="Y773" s="165"/>
    </row>
    <row r="774" spans="1:25" ht="18" customHeight="1">
      <c r="A774" s="165"/>
      <c r="B774" s="165"/>
      <c r="C774" s="165"/>
      <c r="D774" s="165"/>
      <c r="E774" s="165"/>
      <c r="F774" s="165"/>
      <c r="G774" s="165"/>
      <c r="H774" s="165"/>
      <c r="I774" s="165"/>
      <c r="J774" s="165"/>
      <c r="K774" s="165"/>
      <c r="L774" s="165"/>
      <c r="M774" s="165"/>
      <c r="N774" s="165"/>
      <c r="O774" s="340"/>
      <c r="P774" s="165"/>
      <c r="Q774" s="1296"/>
      <c r="R774" s="1295"/>
      <c r="S774" s="1279"/>
      <c r="T774" s="1279"/>
      <c r="V774" s="165"/>
      <c r="W774" s="165"/>
      <c r="X774" s="165"/>
      <c r="Y774" s="165"/>
    </row>
    <row r="775" spans="1:25" ht="18" customHeight="1">
      <c r="A775" s="165"/>
      <c r="B775" s="165"/>
      <c r="C775" s="165"/>
      <c r="D775" s="165"/>
      <c r="E775" s="165"/>
      <c r="F775" s="165"/>
      <c r="G775" s="165"/>
      <c r="H775" s="165"/>
      <c r="I775" s="165"/>
      <c r="J775" s="165"/>
      <c r="K775" s="165"/>
      <c r="L775" s="165"/>
      <c r="M775" s="165"/>
      <c r="N775" s="165"/>
      <c r="O775" s="340"/>
      <c r="P775" s="165"/>
      <c r="Q775" s="1296"/>
      <c r="R775" s="1295"/>
      <c r="S775" s="1279"/>
      <c r="T775" s="1279"/>
      <c r="V775" s="165"/>
      <c r="W775" s="165"/>
      <c r="X775" s="165"/>
      <c r="Y775" s="165"/>
    </row>
    <row r="776" spans="1:25">
      <c r="A776" s="1" t="s">
        <v>175</v>
      </c>
      <c r="B776" s="2"/>
      <c r="C776" s="2"/>
      <c r="D776" s="2"/>
      <c r="E776" s="2"/>
      <c r="F776" s="2"/>
      <c r="G776" s="2"/>
      <c r="H776" s="2"/>
      <c r="I776" s="2"/>
      <c r="J776" s="2"/>
      <c r="K776" s="2"/>
      <c r="L776" s="2"/>
      <c r="M776" s="2"/>
      <c r="N776" s="2"/>
      <c r="O776" s="2"/>
      <c r="P776" s="165" t="str">
        <f>"個別票"&amp;Q776</f>
        <v>個別票32</v>
      </c>
      <c r="Q776" s="1277">
        <f>Q751+1</f>
        <v>32</v>
      </c>
      <c r="V776" s="165"/>
      <c r="W776" s="165"/>
      <c r="X776" s="165"/>
      <c r="Y776" s="165"/>
    </row>
    <row r="777" spans="1:25">
      <c r="A777" s="2" t="s">
        <v>150</v>
      </c>
      <c r="B777" s="4"/>
      <c r="C777" s="4"/>
      <c r="D777" s="4"/>
      <c r="E777" s="4"/>
      <c r="F777" s="4"/>
      <c r="G777" s="4"/>
      <c r="H777" s="4"/>
      <c r="I777" s="4"/>
      <c r="J777" s="4"/>
      <c r="K777" s="4"/>
      <c r="L777" s="4"/>
      <c r="M777" s="4"/>
      <c r="N777" s="2"/>
      <c r="O777" s="2"/>
      <c r="P777" s="165"/>
      <c r="V777" s="165"/>
      <c r="W777" s="165"/>
      <c r="X777" s="165"/>
      <c r="Y777" s="165"/>
    </row>
    <row r="778" spans="1:25" ht="17.25">
      <c r="A778" s="2832" t="s">
        <v>405</v>
      </c>
      <c r="B778" s="2832"/>
      <c r="C778" s="2832"/>
      <c r="D778" s="2832"/>
      <c r="E778" s="2832"/>
      <c r="F778" s="2832"/>
      <c r="G778" s="2832"/>
      <c r="H778" s="2832"/>
      <c r="I778" s="2832"/>
      <c r="J778" s="2832"/>
      <c r="K778" s="2832"/>
      <c r="L778" s="2832"/>
      <c r="M778" s="2832"/>
      <c r="N778" s="2832"/>
      <c r="O778" s="2832"/>
      <c r="P778" s="165"/>
      <c r="V778" s="165"/>
      <c r="W778" s="165"/>
      <c r="X778" s="165"/>
      <c r="Y778" s="165"/>
    </row>
    <row r="779" spans="1:25" ht="31.5" customHeight="1">
      <c r="A779" s="39"/>
      <c r="B779" s="39"/>
      <c r="C779" s="39"/>
      <c r="D779" s="39"/>
      <c r="E779" s="39"/>
      <c r="F779" s="39"/>
      <c r="G779" s="39"/>
      <c r="H779" s="39"/>
      <c r="I779" s="39"/>
      <c r="J779" s="39"/>
      <c r="K779" s="39"/>
      <c r="L779" s="39"/>
      <c r="M779" s="39"/>
      <c r="N779" s="39"/>
      <c r="O779" s="39"/>
      <c r="P779" s="165"/>
      <c r="V779" s="165"/>
      <c r="W779" s="165"/>
      <c r="X779" s="165"/>
      <c r="Y779" s="165"/>
    </row>
    <row r="780" spans="1:25" s="52" customFormat="1" ht="15.95" customHeight="1">
      <c r="A780" s="49" t="s">
        <v>151</v>
      </c>
      <c r="B780" s="83"/>
      <c r="C780" s="83"/>
      <c r="D780" s="83"/>
      <c r="E780" s="83"/>
      <c r="F780" s="83"/>
      <c r="G780" s="83"/>
      <c r="H780" s="83"/>
      <c r="I780" s="83"/>
      <c r="J780" s="83"/>
      <c r="K780" s="83"/>
      <c r="L780" s="83"/>
      <c r="M780" s="83"/>
      <c r="P780" s="335"/>
      <c r="Q780" s="1285"/>
      <c r="R780" s="1285"/>
      <c r="S780" s="1285"/>
      <c r="T780" s="1285"/>
      <c r="U780" s="1277"/>
      <c r="V780" s="335"/>
      <c r="W780" s="335"/>
      <c r="X780" s="335"/>
      <c r="Y780" s="335"/>
    </row>
    <row r="781" spans="1:25" ht="39.950000000000003" customHeight="1">
      <c r="A781" s="2833" t="s">
        <v>152</v>
      </c>
      <c r="B781" s="2834"/>
      <c r="C781" s="2835"/>
      <c r="D781" s="2836" t="str">
        <f>参照元個別!I36</f>
        <v>事業所名を入力32</v>
      </c>
      <c r="E781" s="2837"/>
      <c r="F781" s="2837"/>
      <c r="G781" s="2837"/>
      <c r="H781" s="2837"/>
      <c r="I781" s="2837"/>
      <c r="J781" s="2837"/>
      <c r="K781" s="2837"/>
      <c r="L781" s="2837"/>
      <c r="M781" s="2837"/>
      <c r="N781" s="2837"/>
      <c r="O781" s="2838"/>
      <c r="P781" s="165"/>
      <c r="V781" s="165"/>
      <c r="W781" s="165"/>
      <c r="X781" s="165"/>
      <c r="Y781" s="165"/>
    </row>
    <row r="782" spans="1:25" ht="39.950000000000003" customHeight="1">
      <c r="A782" s="2418" t="s">
        <v>153</v>
      </c>
      <c r="B782" s="2419"/>
      <c r="C782" s="2839"/>
      <c r="D782" s="2840"/>
      <c r="E782" s="2841"/>
      <c r="F782" s="2841"/>
      <c r="G782" s="2841"/>
      <c r="H782" s="2841"/>
      <c r="I782" s="2841"/>
      <c r="J782" s="2841"/>
      <c r="K782" s="2841"/>
      <c r="L782" s="2841"/>
      <c r="M782" s="2841"/>
      <c r="N782" s="2841"/>
      <c r="O782" s="2842"/>
      <c r="P782" s="165"/>
      <c r="V782" s="165"/>
      <c r="W782" s="165"/>
      <c r="X782" s="165"/>
      <c r="Y782" s="165"/>
    </row>
    <row r="783" spans="1:25" ht="39.950000000000003" customHeight="1">
      <c r="A783" s="2384" t="s">
        <v>154</v>
      </c>
      <c r="B783" s="2827"/>
      <c r="C783" s="2828"/>
      <c r="D783" s="2829"/>
      <c r="E783" s="104" t="s">
        <v>180</v>
      </c>
      <c r="F783" s="2823" t="s">
        <v>406</v>
      </c>
      <c r="G783" s="2824"/>
      <c r="H783" s="2830" t="str">
        <f ca="1">参照元個別!$P$36</f>
        <v/>
      </c>
      <c r="I783" s="2831"/>
      <c r="J783" s="59" t="s">
        <v>176</v>
      </c>
      <c r="K783" s="2823" t="s">
        <v>407</v>
      </c>
      <c r="L783" s="2824"/>
      <c r="M783" s="2820"/>
      <c r="N783" s="2821"/>
      <c r="O783" s="2822"/>
      <c r="P783" s="165"/>
      <c r="U783" s="1285"/>
      <c r="V783" s="165"/>
      <c r="W783" s="165"/>
      <c r="X783" s="165"/>
      <c r="Y783" s="165"/>
    </row>
    <row r="784" spans="1:25" ht="39.950000000000003" customHeight="1">
      <c r="A784" s="2823" t="s">
        <v>408</v>
      </c>
      <c r="B784" s="2824"/>
      <c r="C784" s="2825"/>
      <c r="D784" s="2745"/>
      <c r="E784" s="2746"/>
      <c r="F784" s="2823" t="s">
        <v>158</v>
      </c>
      <c r="G784" s="2824"/>
      <c r="H784" s="2825"/>
      <c r="I784" s="2745"/>
      <c r="J784" s="2746"/>
      <c r="K784" s="2428"/>
      <c r="L784" s="2826"/>
      <c r="M784" s="2826"/>
      <c r="N784" s="2826"/>
      <c r="O784" s="2826"/>
      <c r="P784" s="165"/>
      <c r="V784" s="165"/>
      <c r="W784" s="165"/>
      <c r="X784" s="165"/>
      <c r="Y784" s="165"/>
    </row>
    <row r="785" spans="1:28" ht="18.75" customHeight="1">
      <c r="A785" s="40"/>
      <c r="B785" s="40"/>
      <c r="C785" s="41"/>
      <c r="D785" s="42"/>
      <c r="E785" s="41"/>
      <c r="F785" s="43"/>
      <c r="P785" s="165"/>
      <c r="V785" s="336"/>
      <c r="W785" s="336"/>
      <c r="X785" s="165"/>
      <c r="Y785" s="165"/>
    </row>
    <row r="786" spans="1:28" ht="51.75" customHeight="1">
      <c r="A786" s="2799" t="s">
        <v>526</v>
      </c>
      <c r="B786" s="2800"/>
      <c r="C786" s="2800"/>
      <c r="D786" s="2800"/>
      <c r="E786" s="2800"/>
      <c r="F786" s="2800"/>
      <c r="G786" s="2800"/>
      <c r="H786" s="2800"/>
      <c r="I786" s="2800"/>
      <c r="J786" s="2800"/>
      <c r="K786" s="2800"/>
      <c r="L786" s="2800"/>
      <c r="M786" s="2800"/>
      <c r="N786" s="2800"/>
      <c r="O786" s="2800"/>
      <c r="P786" s="165"/>
      <c r="V786" s="336"/>
      <c r="W786" s="336"/>
      <c r="X786" s="165"/>
      <c r="Y786" s="165"/>
    </row>
    <row r="787" spans="1:28" ht="57.75" customHeight="1">
      <c r="A787" s="40"/>
      <c r="B787" s="40"/>
      <c r="C787" s="41"/>
      <c r="D787" s="42"/>
      <c r="E787" s="41"/>
      <c r="F787" s="43"/>
      <c r="P787" s="165"/>
      <c r="Q787" s="1286"/>
      <c r="R787" s="1286"/>
      <c r="S787" s="1286"/>
      <c r="T787" s="1286"/>
      <c r="V787" s="336"/>
      <c r="W787" s="336"/>
      <c r="X787" s="165"/>
      <c r="Y787" s="165"/>
    </row>
    <row r="788" spans="1:28" s="52" customFormat="1" ht="15.95" customHeight="1">
      <c r="A788" s="51" t="s">
        <v>530</v>
      </c>
      <c r="B788" s="53"/>
      <c r="C788" s="53"/>
      <c r="D788" s="53"/>
      <c r="E788" s="53"/>
      <c r="F788" s="53"/>
      <c r="G788" s="53"/>
      <c r="H788" s="53"/>
      <c r="I788" s="53"/>
      <c r="J788" s="53"/>
      <c r="K788" s="53"/>
      <c r="L788" s="51"/>
      <c r="M788" s="51"/>
      <c r="N788" s="51"/>
      <c r="O788" s="51"/>
      <c r="P788" s="335"/>
      <c r="Q788" s="1287"/>
      <c r="R788" s="1287"/>
      <c r="S788" s="1287"/>
      <c r="T788" s="1287"/>
      <c r="U788" s="1277"/>
      <c r="V788" s="337"/>
      <c r="W788" s="337"/>
      <c r="X788" s="335"/>
      <c r="Y788" s="335"/>
    </row>
    <row r="789" spans="1:28" ht="36" customHeight="1">
      <c r="A789" s="2500"/>
      <c r="B789" s="2501"/>
      <c r="C789" s="2521" t="s">
        <v>525</v>
      </c>
      <c r="D789" s="2521"/>
      <c r="E789" s="2521"/>
      <c r="F789" s="2521"/>
      <c r="G789" s="2521"/>
      <c r="H789" s="2801"/>
      <c r="I789" s="2520" t="s">
        <v>409</v>
      </c>
      <c r="J789" s="2802"/>
      <c r="K789" s="2802"/>
      <c r="L789" s="2802"/>
      <c r="M789" s="2802"/>
      <c r="N789" s="2802"/>
      <c r="O789" s="2801"/>
      <c r="P789" s="165"/>
      <c r="V789" s="165"/>
      <c r="W789" s="165"/>
      <c r="X789" s="165"/>
      <c r="Y789" s="165"/>
    </row>
    <row r="790" spans="1:28" ht="24" customHeight="1">
      <c r="A790" s="2479" t="s">
        <v>236</v>
      </c>
      <c r="B790" s="2803"/>
      <c r="C790" s="2804" t="str">
        <f ca="1">参照元個別!E36</f>
        <v/>
      </c>
      <c r="D790" s="2804"/>
      <c r="E790" s="2804"/>
      <c r="F790" s="2804"/>
      <c r="G790" s="2805"/>
      <c r="H790" s="2808" t="s">
        <v>416</v>
      </c>
      <c r="I790" s="2810" t="str">
        <f>参照元個別!F36</f>
        <v/>
      </c>
      <c r="J790" s="2811"/>
      <c r="K790" s="2811"/>
      <c r="L790" s="2811"/>
      <c r="M790" s="2814" t="s">
        <v>417</v>
      </c>
      <c r="N790" s="2816" t="str">
        <f>参照元個別!G36</f>
        <v/>
      </c>
      <c r="O790" s="2817"/>
      <c r="P790" s="174"/>
      <c r="V790" s="165"/>
      <c r="W790" s="165"/>
      <c r="X790" s="165"/>
      <c r="Y790" s="165"/>
    </row>
    <row r="791" spans="1:28" ht="23.1" customHeight="1">
      <c r="A791" s="2483">
        <f>IF( 報1!$L$28="","", 報1!$L$28 )</f>
        <v>2022</v>
      </c>
      <c r="B791" s="2484"/>
      <c r="C791" s="2806"/>
      <c r="D791" s="2806"/>
      <c r="E791" s="2806"/>
      <c r="F791" s="2806"/>
      <c r="G791" s="2807"/>
      <c r="H791" s="2809"/>
      <c r="I791" s="2812"/>
      <c r="J791" s="2813"/>
      <c r="K791" s="2813"/>
      <c r="L791" s="2813"/>
      <c r="M791" s="2815"/>
      <c r="N791" s="2818"/>
      <c r="O791" s="2819"/>
      <c r="P791" s="174"/>
      <c r="V791" s="165"/>
      <c r="W791" s="165"/>
      <c r="X791" s="165"/>
      <c r="Y791" s="165"/>
    </row>
    <row r="792" spans="1:28" ht="25.15" customHeight="1">
      <c r="A792" s="2787" t="s">
        <v>277</v>
      </c>
      <c r="B792" s="2788"/>
      <c r="C792" s="2789"/>
      <c r="D792" s="2790"/>
      <c r="E792" s="2790"/>
      <c r="F792" s="2790"/>
      <c r="G792" s="2790"/>
      <c r="H792" s="2790"/>
      <c r="I792" s="2790"/>
      <c r="J792" s="2790"/>
      <c r="K792" s="2790"/>
      <c r="L792" s="2790"/>
      <c r="M792" s="2790"/>
      <c r="N792" s="2790"/>
      <c r="O792" s="2791"/>
      <c r="P792" s="165"/>
      <c r="Q792" s="1288">
        <v>1</v>
      </c>
      <c r="R792" s="1280"/>
      <c r="S792" s="1289"/>
      <c r="T792" s="1290"/>
      <c r="U792" s="1291"/>
      <c r="V792" s="165"/>
      <c r="W792" s="165"/>
      <c r="X792" s="338"/>
      <c r="Y792" s="339"/>
      <c r="Z792" s="102"/>
      <c r="AA792" s="44"/>
      <c r="AB792" s="45"/>
    </row>
    <row r="793" spans="1:28" ht="25.15" customHeight="1">
      <c r="A793" s="2787"/>
      <c r="B793" s="2788"/>
      <c r="C793" s="2790"/>
      <c r="D793" s="2790"/>
      <c r="E793" s="2790"/>
      <c r="F793" s="2790"/>
      <c r="G793" s="2790"/>
      <c r="H793" s="2790"/>
      <c r="I793" s="2790"/>
      <c r="J793" s="2790"/>
      <c r="K793" s="2790"/>
      <c r="L793" s="2790"/>
      <c r="M793" s="2790"/>
      <c r="N793" s="2790"/>
      <c r="O793" s="2791"/>
      <c r="P793" s="165"/>
      <c r="Q793" s="1292"/>
      <c r="R793" s="1293"/>
      <c r="S793" s="1293"/>
      <c r="T793" s="1293"/>
      <c r="U793" s="1293"/>
      <c r="V793" s="165"/>
      <c r="W793" s="165"/>
      <c r="X793" s="165"/>
      <c r="Y793" s="165"/>
    </row>
    <row r="794" spans="1:28" ht="24.75" customHeight="1">
      <c r="A794" s="2787"/>
      <c r="B794" s="2788"/>
      <c r="C794" s="2790"/>
      <c r="D794" s="2790"/>
      <c r="E794" s="2790"/>
      <c r="F794" s="2790"/>
      <c r="G794" s="2790"/>
      <c r="H794" s="2790"/>
      <c r="I794" s="2790"/>
      <c r="J794" s="2790"/>
      <c r="K794" s="2790"/>
      <c r="L794" s="2790"/>
      <c r="M794" s="2790"/>
      <c r="N794" s="2790"/>
      <c r="O794" s="2791"/>
      <c r="P794" s="165"/>
      <c r="Q794" s="1292"/>
      <c r="R794" s="1291"/>
      <c r="S794" s="1291"/>
      <c r="T794" s="1291"/>
      <c r="U794" s="1291"/>
      <c r="V794" s="165"/>
      <c r="W794" s="165"/>
      <c r="X794" s="165"/>
      <c r="Y794" s="165"/>
    </row>
    <row r="795" spans="1:28" ht="10.15" customHeight="1">
      <c r="A795" s="2794"/>
      <c r="B795" s="2795"/>
      <c r="C795" s="2790"/>
      <c r="D795" s="2790"/>
      <c r="E795" s="2790"/>
      <c r="F795" s="2790"/>
      <c r="G795" s="2790"/>
      <c r="H795" s="2790"/>
      <c r="I795" s="2790"/>
      <c r="J795" s="2790"/>
      <c r="K795" s="2790"/>
      <c r="L795" s="2790"/>
      <c r="M795" s="2790"/>
      <c r="N795" s="2790"/>
      <c r="O795" s="2791"/>
      <c r="P795" s="165"/>
      <c r="Q795" s="1294"/>
      <c r="R795" s="1291"/>
      <c r="S795" s="1291"/>
      <c r="T795" s="1291"/>
      <c r="U795" s="1291"/>
      <c r="V795" s="165"/>
      <c r="W795" s="165"/>
      <c r="X795" s="165"/>
      <c r="Y795" s="165"/>
    </row>
    <row r="796" spans="1:28" ht="45" customHeight="1">
      <c r="A796" s="2796">
        <f>IF( 報1!$L$28="","", 報1!$L$28 )</f>
        <v>2022</v>
      </c>
      <c r="B796" s="2797"/>
      <c r="C796" s="2792"/>
      <c r="D796" s="2792"/>
      <c r="E796" s="2792"/>
      <c r="F796" s="2792"/>
      <c r="G796" s="2792"/>
      <c r="H796" s="2792"/>
      <c r="I796" s="2792"/>
      <c r="J796" s="2792"/>
      <c r="K796" s="2792"/>
      <c r="L796" s="2792"/>
      <c r="M796" s="2792"/>
      <c r="N796" s="2792"/>
      <c r="O796" s="2793"/>
      <c r="P796" s="165"/>
      <c r="Q796" s="1295"/>
      <c r="R796" s="1291"/>
      <c r="S796" s="1291"/>
      <c r="T796" s="1291"/>
      <c r="U796" s="1291"/>
      <c r="V796" s="165"/>
      <c r="W796" s="165"/>
      <c r="X796" s="165"/>
      <c r="Y796" s="165"/>
    </row>
    <row r="797" spans="1:28" ht="26.25" customHeight="1">
      <c r="A797" s="2798"/>
      <c r="B797" s="2798"/>
      <c r="C797" s="2798"/>
      <c r="D797" s="2798"/>
      <c r="E797" s="2798"/>
      <c r="F797" s="2798"/>
      <c r="G797" s="2798"/>
      <c r="H797" s="2798"/>
      <c r="I797" s="2798"/>
      <c r="J797" s="2798"/>
      <c r="K797" s="2798"/>
      <c r="L797" s="2798"/>
      <c r="M797" s="2798"/>
      <c r="N797" s="2798"/>
      <c r="O797" s="2798"/>
      <c r="P797" s="165"/>
      <c r="Q797" s="1294"/>
      <c r="R797" s="1291"/>
      <c r="S797" s="1291"/>
      <c r="T797" s="1291"/>
      <c r="U797" s="1291"/>
      <c r="V797" s="165"/>
      <c r="W797" s="165"/>
      <c r="X797" s="165"/>
      <c r="Y797" s="165"/>
    </row>
    <row r="798" spans="1:28" ht="30" customHeight="1">
      <c r="A798" s="165"/>
      <c r="B798" s="165"/>
      <c r="C798" s="165"/>
      <c r="D798" s="165"/>
      <c r="E798" s="165"/>
      <c r="F798" s="165"/>
      <c r="G798" s="165"/>
      <c r="H798" s="165"/>
      <c r="I798" s="165"/>
      <c r="J798" s="165"/>
      <c r="K798" s="165"/>
      <c r="L798" s="165"/>
      <c r="M798" s="165"/>
      <c r="N798" s="165"/>
      <c r="O798" s="340"/>
      <c r="P798" s="165"/>
      <c r="Q798" s="1283"/>
      <c r="R798" s="1295"/>
      <c r="S798" s="1279"/>
      <c r="T798" s="1279"/>
      <c r="V798" s="165"/>
      <c r="W798" s="165"/>
      <c r="X798" s="165"/>
      <c r="Y798" s="165"/>
    </row>
    <row r="799" spans="1:28" ht="18" customHeight="1">
      <c r="A799" s="165"/>
      <c r="B799" s="165"/>
      <c r="C799" s="165"/>
      <c r="D799" s="165"/>
      <c r="E799" s="165"/>
      <c r="F799" s="165"/>
      <c r="G799" s="165"/>
      <c r="H799" s="165"/>
      <c r="I799" s="165"/>
      <c r="J799" s="165"/>
      <c r="K799" s="165"/>
      <c r="L799" s="165"/>
      <c r="M799" s="165"/>
      <c r="N799" s="165"/>
      <c r="O799" s="340"/>
      <c r="P799" s="165"/>
      <c r="Q799" s="1296"/>
      <c r="R799" s="1295"/>
      <c r="S799" s="1279"/>
      <c r="T799" s="1279"/>
      <c r="V799" s="165"/>
      <c r="W799" s="165"/>
      <c r="X799" s="165"/>
      <c r="Y799" s="165"/>
    </row>
    <row r="800" spans="1:28" ht="18" customHeight="1">
      <c r="A800" s="165"/>
      <c r="B800" s="165"/>
      <c r="C800" s="165"/>
      <c r="D800" s="165"/>
      <c r="E800" s="165"/>
      <c r="F800" s="165"/>
      <c r="G800" s="165"/>
      <c r="H800" s="165"/>
      <c r="I800" s="165"/>
      <c r="J800" s="165"/>
      <c r="K800" s="165"/>
      <c r="L800" s="165"/>
      <c r="M800" s="165"/>
      <c r="N800" s="165"/>
      <c r="O800" s="340"/>
      <c r="P800" s="165"/>
      <c r="Q800" s="1296"/>
      <c r="R800" s="1295"/>
      <c r="S800" s="1279"/>
      <c r="T800" s="1279"/>
      <c r="V800" s="165"/>
      <c r="W800" s="165"/>
      <c r="X800" s="165"/>
      <c r="Y800" s="165"/>
    </row>
    <row r="801" spans="1:25">
      <c r="A801" s="1" t="s">
        <v>175</v>
      </c>
      <c r="B801" s="2"/>
      <c r="C801" s="2"/>
      <c r="D801" s="2"/>
      <c r="E801" s="2"/>
      <c r="F801" s="2"/>
      <c r="G801" s="2"/>
      <c r="H801" s="2"/>
      <c r="I801" s="2"/>
      <c r="J801" s="2"/>
      <c r="K801" s="2"/>
      <c r="L801" s="2"/>
      <c r="M801" s="2"/>
      <c r="N801" s="2"/>
      <c r="O801" s="2"/>
      <c r="P801" s="165" t="str">
        <f>"個別票"&amp;Q801</f>
        <v>個別票33</v>
      </c>
      <c r="Q801" s="1277">
        <f>Q776+1</f>
        <v>33</v>
      </c>
      <c r="V801" s="165"/>
      <c r="W801" s="165"/>
      <c r="X801" s="165"/>
      <c r="Y801" s="165"/>
    </row>
    <row r="802" spans="1:25">
      <c r="A802" s="2" t="s">
        <v>150</v>
      </c>
      <c r="B802" s="4"/>
      <c r="C802" s="4"/>
      <c r="D802" s="4"/>
      <c r="E802" s="4"/>
      <c r="F802" s="4"/>
      <c r="G802" s="4"/>
      <c r="H802" s="4"/>
      <c r="I802" s="4"/>
      <c r="J802" s="4"/>
      <c r="K802" s="4"/>
      <c r="L802" s="4"/>
      <c r="M802" s="4"/>
      <c r="N802" s="2"/>
      <c r="O802" s="2"/>
      <c r="P802" s="165"/>
      <c r="V802" s="165"/>
      <c r="W802" s="165"/>
      <c r="X802" s="165"/>
      <c r="Y802" s="165"/>
    </row>
    <row r="803" spans="1:25" ht="17.25">
      <c r="A803" s="2832" t="s">
        <v>405</v>
      </c>
      <c r="B803" s="2832"/>
      <c r="C803" s="2832"/>
      <c r="D803" s="2832"/>
      <c r="E803" s="2832"/>
      <c r="F803" s="2832"/>
      <c r="G803" s="2832"/>
      <c r="H803" s="2832"/>
      <c r="I803" s="2832"/>
      <c r="J803" s="2832"/>
      <c r="K803" s="2832"/>
      <c r="L803" s="2832"/>
      <c r="M803" s="2832"/>
      <c r="N803" s="2832"/>
      <c r="O803" s="2832"/>
      <c r="P803" s="165"/>
      <c r="V803" s="165"/>
      <c r="W803" s="165"/>
      <c r="X803" s="165"/>
      <c r="Y803" s="165"/>
    </row>
    <row r="804" spans="1:25" ht="31.5" customHeight="1">
      <c r="A804" s="39"/>
      <c r="B804" s="39"/>
      <c r="C804" s="39"/>
      <c r="D804" s="39"/>
      <c r="E804" s="39"/>
      <c r="F804" s="39"/>
      <c r="G804" s="39"/>
      <c r="H804" s="39"/>
      <c r="I804" s="39"/>
      <c r="J804" s="39"/>
      <c r="K804" s="39"/>
      <c r="L804" s="39"/>
      <c r="M804" s="39"/>
      <c r="N804" s="39"/>
      <c r="O804" s="39"/>
      <c r="P804" s="165"/>
      <c r="V804" s="165"/>
      <c r="W804" s="165"/>
      <c r="X804" s="165"/>
      <c r="Y804" s="165"/>
    </row>
    <row r="805" spans="1:25" s="52" customFormat="1" ht="15.95" customHeight="1">
      <c r="A805" s="49" t="s">
        <v>151</v>
      </c>
      <c r="B805" s="83"/>
      <c r="C805" s="83"/>
      <c r="D805" s="83"/>
      <c r="E805" s="83"/>
      <c r="F805" s="83"/>
      <c r="G805" s="83"/>
      <c r="H805" s="83"/>
      <c r="I805" s="83"/>
      <c r="J805" s="83"/>
      <c r="K805" s="83"/>
      <c r="L805" s="83"/>
      <c r="M805" s="83"/>
      <c r="P805" s="335"/>
      <c r="Q805" s="1285"/>
      <c r="R805" s="1285"/>
      <c r="S805" s="1285"/>
      <c r="T805" s="1285"/>
      <c r="U805" s="1277"/>
      <c r="V805" s="335"/>
      <c r="W805" s="335"/>
      <c r="X805" s="335"/>
      <c r="Y805" s="335"/>
    </row>
    <row r="806" spans="1:25" ht="39.950000000000003" customHeight="1">
      <c r="A806" s="2833" t="s">
        <v>152</v>
      </c>
      <c r="B806" s="2834"/>
      <c r="C806" s="2835"/>
      <c r="D806" s="2836" t="str">
        <f>参照元個別!I37</f>
        <v>事業所名を入力33</v>
      </c>
      <c r="E806" s="2837"/>
      <c r="F806" s="2837"/>
      <c r="G806" s="2837"/>
      <c r="H806" s="2837"/>
      <c r="I806" s="2837"/>
      <c r="J806" s="2837"/>
      <c r="K806" s="2837"/>
      <c r="L806" s="2837"/>
      <c r="M806" s="2837"/>
      <c r="N806" s="2837"/>
      <c r="O806" s="2838"/>
      <c r="P806" s="165"/>
      <c r="V806" s="165"/>
      <c r="W806" s="165"/>
      <c r="X806" s="165"/>
      <c r="Y806" s="165"/>
    </row>
    <row r="807" spans="1:25" ht="39.950000000000003" customHeight="1">
      <c r="A807" s="2418" t="s">
        <v>153</v>
      </c>
      <c r="B807" s="2419"/>
      <c r="C807" s="2839"/>
      <c r="D807" s="2840"/>
      <c r="E807" s="2841"/>
      <c r="F807" s="2841"/>
      <c r="G807" s="2841"/>
      <c r="H807" s="2841"/>
      <c r="I807" s="2841"/>
      <c r="J807" s="2841"/>
      <c r="K807" s="2841"/>
      <c r="L807" s="2841"/>
      <c r="M807" s="2841"/>
      <c r="N807" s="2841"/>
      <c r="O807" s="2842"/>
      <c r="P807" s="165"/>
      <c r="V807" s="165"/>
      <c r="W807" s="165"/>
      <c r="X807" s="165"/>
      <c r="Y807" s="165"/>
    </row>
    <row r="808" spans="1:25" ht="39.950000000000003" customHeight="1">
      <c r="A808" s="2384" t="s">
        <v>154</v>
      </c>
      <c r="B808" s="2827"/>
      <c r="C808" s="2828"/>
      <c r="D808" s="2829"/>
      <c r="E808" s="104" t="s">
        <v>180</v>
      </c>
      <c r="F808" s="2823" t="s">
        <v>406</v>
      </c>
      <c r="G808" s="2824"/>
      <c r="H808" s="2830" t="str">
        <f ca="1">参照元個別!$P$37</f>
        <v/>
      </c>
      <c r="I808" s="2831"/>
      <c r="J808" s="59" t="s">
        <v>176</v>
      </c>
      <c r="K808" s="2823" t="s">
        <v>407</v>
      </c>
      <c r="L808" s="2824"/>
      <c r="M808" s="2820"/>
      <c r="N808" s="2821"/>
      <c r="O808" s="2822"/>
      <c r="P808" s="165"/>
      <c r="U808" s="1285"/>
      <c r="V808" s="165"/>
      <c r="W808" s="165"/>
      <c r="X808" s="165"/>
      <c r="Y808" s="165"/>
    </row>
    <row r="809" spans="1:25" ht="39.950000000000003" customHeight="1">
      <c r="A809" s="2823" t="s">
        <v>408</v>
      </c>
      <c r="B809" s="2824"/>
      <c r="C809" s="2825"/>
      <c r="D809" s="2745"/>
      <c r="E809" s="2746"/>
      <c r="F809" s="2823" t="s">
        <v>158</v>
      </c>
      <c r="G809" s="2824"/>
      <c r="H809" s="2825"/>
      <c r="I809" s="2745"/>
      <c r="J809" s="2746"/>
      <c r="K809" s="2428"/>
      <c r="L809" s="2826"/>
      <c r="M809" s="2826"/>
      <c r="N809" s="2826"/>
      <c r="O809" s="2826"/>
      <c r="P809" s="165"/>
      <c r="V809" s="165"/>
      <c r="W809" s="165"/>
      <c r="X809" s="165"/>
      <c r="Y809" s="165"/>
    </row>
    <row r="810" spans="1:25" ht="18.75" customHeight="1">
      <c r="A810" s="40"/>
      <c r="B810" s="40"/>
      <c r="C810" s="41"/>
      <c r="D810" s="42"/>
      <c r="E810" s="41"/>
      <c r="F810" s="43"/>
      <c r="P810" s="165"/>
      <c r="V810" s="336"/>
      <c r="W810" s="336"/>
      <c r="X810" s="165"/>
      <c r="Y810" s="165"/>
    </row>
    <row r="811" spans="1:25" ht="51.75" customHeight="1">
      <c r="A811" s="2799" t="s">
        <v>526</v>
      </c>
      <c r="B811" s="2800"/>
      <c r="C811" s="2800"/>
      <c r="D811" s="2800"/>
      <c r="E811" s="2800"/>
      <c r="F811" s="2800"/>
      <c r="G811" s="2800"/>
      <c r="H811" s="2800"/>
      <c r="I811" s="2800"/>
      <c r="J811" s="2800"/>
      <c r="K811" s="2800"/>
      <c r="L811" s="2800"/>
      <c r="M811" s="2800"/>
      <c r="N811" s="2800"/>
      <c r="O811" s="2800"/>
      <c r="P811" s="165"/>
      <c r="V811" s="336"/>
      <c r="W811" s="336"/>
      <c r="X811" s="165"/>
      <c r="Y811" s="165"/>
    </row>
    <row r="812" spans="1:25" ht="57.75" customHeight="1">
      <c r="A812" s="40"/>
      <c r="B812" s="40"/>
      <c r="C812" s="41"/>
      <c r="D812" s="42"/>
      <c r="E812" s="41"/>
      <c r="F812" s="43"/>
      <c r="P812" s="165"/>
      <c r="Q812" s="1286"/>
      <c r="R812" s="1286"/>
      <c r="S812" s="1286"/>
      <c r="T812" s="1286"/>
      <c r="V812" s="336"/>
      <c r="W812" s="336"/>
      <c r="X812" s="165"/>
      <c r="Y812" s="165"/>
    </row>
    <row r="813" spans="1:25" s="52" customFormat="1" ht="15.95" customHeight="1">
      <c r="A813" s="51" t="s">
        <v>530</v>
      </c>
      <c r="B813" s="53"/>
      <c r="C813" s="53"/>
      <c r="D813" s="53"/>
      <c r="E813" s="53"/>
      <c r="F813" s="53"/>
      <c r="G813" s="53"/>
      <c r="H813" s="53"/>
      <c r="I813" s="53"/>
      <c r="J813" s="53"/>
      <c r="K813" s="53"/>
      <c r="L813" s="51"/>
      <c r="M813" s="51"/>
      <c r="N813" s="51"/>
      <c r="O813" s="51"/>
      <c r="P813" s="335"/>
      <c r="Q813" s="1287"/>
      <c r="R813" s="1287"/>
      <c r="S813" s="1287"/>
      <c r="T813" s="1287"/>
      <c r="U813" s="1277"/>
      <c r="V813" s="337"/>
      <c r="W813" s="337"/>
      <c r="X813" s="335"/>
      <c r="Y813" s="335"/>
    </row>
    <row r="814" spans="1:25" ht="36" customHeight="1">
      <c r="A814" s="2500"/>
      <c r="B814" s="2501"/>
      <c r="C814" s="2521" t="s">
        <v>525</v>
      </c>
      <c r="D814" s="2521"/>
      <c r="E814" s="2521"/>
      <c r="F814" s="2521"/>
      <c r="G814" s="2521"/>
      <c r="H814" s="2801"/>
      <c r="I814" s="2520" t="s">
        <v>409</v>
      </c>
      <c r="J814" s="2802"/>
      <c r="K814" s="2802"/>
      <c r="L814" s="2802"/>
      <c r="M814" s="2802"/>
      <c r="N814" s="2802"/>
      <c r="O814" s="2801"/>
      <c r="P814" s="165"/>
      <c r="V814" s="165"/>
      <c r="W814" s="165"/>
      <c r="X814" s="165"/>
      <c r="Y814" s="165"/>
    </row>
    <row r="815" spans="1:25" ht="24" customHeight="1">
      <c r="A815" s="2479" t="s">
        <v>236</v>
      </c>
      <c r="B815" s="2803"/>
      <c r="C815" s="2804" t="str">
        <f ca="1">参照元個別!E37</f>
        <v/>
      </c>
      <c r="D815" s="2804"/>
      <c r="E815" s="2804"/>
      <c r="F815" s="2804"/>
      <c r="G815" s="2805"/>
      <c r="H815" s="2808" t="s">
        <v>416</v>
      </c>
      <c r="I815" s="2810" t="str">
        <f>参照元個別!F37</f>
        <v/>
      </c>
      <c r="J815" s="2811"/>
      <c r="K815" s="2811"/>
      <c r="L815" s="2811"/>
      <c r="M815" s="2814" t="s">
        <v>417</v>
      </c>
      <c r="N815" s="2816" t="str">
        <f>参照元個別!G37</f>
        <v/>
      </c>
      <c r="O815" s="2817"/>
      <c r="P815" s="174"/>
      <c r="V815" s="165"/>
      <c r="W815" s="165"/>
      <c r="X815" s="165"/>
      <c r="Y815" s="165"/>
    </row>
    <row r="816" spans="1:25" ht="23.1" customHeight="1">
      <c r="A816" s="2483">
        <f>IF( 報1!$L$28="","", 報1!$L$28 )</f>
        <v>2022</v>
      </c>
      <c r="B816" s="2484"/>
      <c r="C816" s="2806"/>
      <c r="D816" s="2806"/>
      <c r="E816" s="2806"/>
      <c r="F816" s="2806"/>
      <c r="G816" s="2807"/>
      <c r="H816" s="2809"/>
      <c r="I816" s="2812"/>
      <c r="J816" s="2813"/>
      <c r="K816" s="2813"/>
      <c r="L816" s="2813"/>
      <c r="M816" s="2815"/>
      <c r="N816" s="2818"/>
      <c r="O816" s="2819"/>
      <c r="P816" s="174"/>
      <c r="V816" s="165"/>
      <c r="W816" s="165"/>
      <c r="X816" s="165"/>
      <c r="Y816" s="165"/>
    </row>
    <row r="817" spans="1:28" ht="25.15" customHeight="1">
      <c r="A817" s="2787" t="s">
        <v>277</v>
      </c>
      <c r="B817" s="2788"/>
      <c r="C817" s="2789"/>
      <c r="D817" s="2790"/>
      <c r="E817" s="2790"/>
      <c r="F817" s="2790"/>
      <c r="G817" s="2790"/>
      <c r="H817" s="2790"/>
      <c r="I817" s="2790"/>
      <c r="J817" s="2790"/>
      <c r="K817" s="2790"/>
      <c r="L817" s="2790"/>
      <c r="M817" s="2790"/>
      <c r="N817" s="2790"/>
      <c r="O817" s="2791"/>
      <c r="P817" s="165"/>
      <c r="Q817" s="1288">
        <v>1</v>
      </c>
      <c r="R817" s="1280"/>
      <c r="S817" s="1289"/>
      <c r="T817" s="1290"/>
      <c r="U817" s="1291"/>
      <c r="V817" s="165"/>
      <c r="W817" s="165"/>
      <c r="X817" s="338"/>
      <c r="Y817" s="339"/>
      <c r="Z817" s="102"/>
      <c r="AA817" s="44"/>
      <c r="AB817" s="45"/>
    </row>
    <row r="818" spans="1:28" ht="25.15" customHeight="1">
      <c r="A818" s="2787"/>
      <c r="B818" s="2788"/>
      <c r="C818" s="2790"/>
      <c r="D818" s="2790"/>
      <c r="E818" s="2790"/>
      <c r="F818" s="2790"/>
      <c r="G818" s="2790"/>
      <c r="H818" s="2790"/>
      <c r="I818" s="2790"/>
      <c r="J818" s="2790"/>
      <c r="K818" s="2790"/>
      <c r="L818" s="2790"/>
      <c r="M818" s="2790"/>
      <c r="N818" s="2790"/>
      <c r="O818" s="2791"/>
      <c r="P818" s="165"/>
      <c r="Q818" s="1292"/>
      <c r="R818" s="1293"/>
      <c r="S818" s="1293"/>
      <c r="T818" s="1293"/>
      <c r="U818" s="1293"/>
      <c r="V818" s="165"/>
      <c r="W818" s="165"/>
      <c r="X818" s="165"/>
      <c r="Y818" s="165"/>
    </row>
    <row r="819" spans="1:28" ht="24.75" customHeight="1">
      <c r="A819" s="2787"/>
      <c r="B819" s="2788"/>
      <c r="C819" s="2790"/>
      <c r="D819" s="2790"/>
      <c r="E819" s="2790"/>
      <c r="F819" s="2790"/>
      <c r="G819" s="2790"/>
      <c r="H819" s="2790"/>
      <c r="I819" s="2790"/>
      <c r="J819" s="2790"/>
      <c r="K819" s="2790"/>
      <c r="L819" s="2790"/>
      <c r="M819" s="2790"/>
      <c r="N819" s="2790"/>
      <c r="O819" s="2791"/>
      <c r="P819" s="165"/>
      <c r="Q819" s="1292"/>
      <c r="R819" s="1291"/>
      <c r="S819" s="1291"/>
      <c r="T819" s="1291"/>
      <c r="U819" s="1291"/>
      <c r="V819" s="165"/>
      <c r="W819" s="165"/>
      <c r="X819" s="165"/>
      <c r="Y819" s="165"/>
    </row>
    <row r="820" spans="1:28" ht="10.15" customHeight="1">
      <c r="A820" s="2794"/>
      <c r="B820" s="2795"/>
      <c r="C820" s="2790"/>
      <c r="D820" s="2790"/>
      <c r="E820" s="2790"/>
      <c r="F820" s="2790"/>
      <c r="G820" s="2790"/>
      <c r="H820" s="2790"/>
      <c r="I820" s="2790"/>
      <c r="J820" s="2790"/>
      <c r="K820" s="2790"/>
      <c r="L820" s="2790"/>
      <c r="M820" s="2790"/>
      <c r="N820" s="2790"/>
      <c r="O820" s="2791"/>
      <c r="P820" s="165"/>
      <c r="Q820" s="1294"/>
      <c r="R820" s="1291"/>
      <c r="S820" s="1291"/>
      <c r="T820" s="1291"/>
      <c r="U820" s="1291"/>
      <c r="V820" s="165"/>
      <c r="W820" s="165"/>
      <c r="X820" s="165"/>
      <c r="Y820" s="165"/>
    </row>
    <row r="821" spans="1:28" ht="45" customHeight="1">
      <c r="A821" s="2796">
        <f>IF( 報1!$L$28="","", 報1!$L$28 )</f>
        <v>2022</v>
      </c>
      <c r="B821" s="2797"/>
      <c r="C821" s="2792"/>
      <c r="D821" s="2792"/>
      <c r="E821" s="2792"/>
      <c r="F821" s="2792"/>
      <c r="G821" s="2792"/>
      <c r="H821" s="2792"/>
      <c r="I821" s="2792"/>
      <c r="J821" s="2792"/>
      <c r="K821" s="2792"/>
      <c r="L821" s="2792"/>
      <c r="M821" s="2792"/>
      <c r="N821" s="2792"/>
      <c r="O821" s="2793"/>
      <c r="P821" s="165"/>
      <c r="Q821" s="1295"/>
      <c r="R821" s="1291"/>
      <c r="S821" s="1291"/>
      <c r="T821" s="1291"/>
      <c r="U821" s="1291"/>
      <c r="V821" s="165"/>
      <c r="W821" s="165"/>
      <c r="X821" s="165"/>
      <c r="Y821" s="165"/>
    </row>
    <row r="822" spans="1:28" ht="26.25" customHeight="1">
      <c r="A822" s="2798"/>
      <c r="B822" s="2798"/>
      <c r="C822" s="2798"/>
      <c r="D822" s="2798"/>
      <c r="E822" s="2798"/>
      <c r="F822" s="2798"/>
      <c r="G822" s="2798"/>
      <c r="H822" s="2798"/>
      <c r="I822" s="2798"/>
      <c r="J822" s="2798"/>
      <c r="K822" s="2798"/>
      <c r="L822" s="2798"/>
      <c r="M822" s="2798"/>
      <c r="N822" s="2798"/>
      <c r="O822" s="2798"/>
      <c r="P822" s="165"/>
      <c r="Q822" s="1294"/>
      <c r="R822" s="1291"/>
      <c r="S822" s="1291"/>
      <c r="T822" s="1291"/>
      <c r="U822" s="1291"/>
      <c r="V822" s="165"/>
      <c r="W822" s="165"/>
      <c r="X822" s="165"/>
      <c r="Y822" s="165"/>
    </row>
    <row r="823" spans="1:28" ht="30" customHeight="1">
      <c r="A823" s="165"/>
      <c r="B823" s="165"/>
      <c r="C823" s="165"/>
      <c r="D823" s="165"/>
      <c r="E823" s="165"/>
      <c r="F823" s="165"/>
      <c r="G823" s="165"/>
      <c r="H823" s="165"/>
      <c r="I823" s="165"/>
      <c r="J823" s="165"/>
      <c r="K823" s="165"/>
      <c r="L823" s="165"/>
      <c r="M823" s="165"/>
      <c r="N823" s="165"/>
      <c r="O823" s="340"/>
      <c r="P823" s="165"/>
      <c r="Q823" s="1283"/>
      <c r="R823" s="1295"/>
      <c r="S823" s="1279"/>
      <c r="T823" s="1279"/>
      <c r="V823" s="165"/>
      <c r="W823" s="165"/>
      <c r="X823" s="165"/>
      <c r="Y823" s="165"/>
    </row>
    <row r="824" spans="1:28" ht="18" customHeight="1">
      <c r="A824" s="165"/>
      <c r="B824" s="165"/>
      <c r="C824" s="165"/>
      <c r="D824" s="165"/>
      <c r="E824" s="165"/>
      <c r="F824" s="165"/>
      <c r="G824" s="165"/>
      <c r="H824" s="165"/>
      <c r="I824" s="165"/>
      <c r="J824" s="165"/>
      <c r="K824" s="165"/>
      <c r="L824" s="165"/>
      <c r="M824" s="165"/>
      <c r="N824" s="165"/>
      <c r="O824" s="340"/>
      <c r="P824" s="165"/>
      <c r="Q824" s="1296"/>
      <c r="R824" s="1295"/>
      <c r="S824" s="1279"/>
      <c r="T824" s="1279"/>
      <c r="V824" s="165"/>
      <c r="W824" s="165"/>
      <c r="X824" s="165"/>
      <c r="Y824" s="165"/>
    </row>
    <row r="825" spans="1:28" ht="18" customHeight="1">
      <c r="A825" s="165"/>
      <c r="B825" s="165"/>
      <c r="C825" s="165"/>
      <c r="D825" s="165"/>
      <c r="E825" s="165"/>
      <c r="F825" s="165"/>
      <c r="G825" s="165"/>
      <c r="H825" s="165"/>
      <c r="I825" s="165"/>
      <c r="J825" s="165"/>
      <c r="K825" s="165"/>
      <c r="L825" s="165"/>
      <c r="M825" s="165"/>
      <c r="N825" s="165"/>
      <c r="O825" s="340"/>
      <c r="P825" s="165"/>
      <c r="Q825" s="1296"/>
      <c r="R825" s="1295"/>
      <c r="S825" s="1279"/>
      <c r="T825" s="1279"/>
      <c r="V825" s="165"/>
      <c r="W825" s="165"/>
      <c r="X825" s="165"/>
      <c r="Y825" s="165"/>
    </row>
    <row r="826" spans="1:28">
      <c r="A826" s="1" t="s">
        <v>175</v>
      </c>
      <c r="B826" s="2"/>
      <c r="C826" s="2"/>
      <c r="D826" s="2"/>
      <c r="E826" s="2"/>
      <c r="F826" s="2"/>
      <c r="G826" s="2"/>
      <c r="H826" s="2"/>
      <c r="I826" s="2"/>
      <c r="J826" s="2"/>
      <c r="K826" s="2"/>
      <c r="L826" s="2"/>
      <c r="M826" s="2"/>
      <c r="N826" s="2"/>
      <c r="O826" s="2"/>
      <c r="P826" s="165" t="str">
        <f>"個別票"&amp;Q826</f>
        <v>個別票34</v>
      </c>
      <c r="Q826" s="1277">
        <f>Q801+1</f>
        <v>34</v>
      </c>
      <c r="V826" s="165"/>
      <c r="W826" s="165"/>
      <c r="X826" s="165"/>
      <c r="Y826" s="165"/>
    </row>
    <row r="827" spans="1:28">
      <c r="A827" s="2" t="s">
        <v>150</v>
      </c>
      <c r="B827" s="4"/>
      <c r="C827" s="4"/>
      <c r="D827" s="4"/>
      <c r="E827" s="4"/>
      <c r="F827" s="4"/>
      <c r="G827" s="4"/>
      <c r="H827" s="4"/>
      <c r="I827" s="4"/>
      <c r="J827" s="4"/>
      <c r="K827" s="4"/>
      <c r="L827" s="4"/>
      <c r="M827" s="4"/>
      <c r="N827" s="2"/>
      <c r="O827" s="2"/>
      <c r="P827" s="165"/>
      <c r="V827" s="165"/>
      <c r="W827" s="165"/>
      <c r="X827" s="165"/>
      <c r="Y827" s="165"/>
    </row>
    <row r="828" spans="1:28" ht="17.25">
      <c r="A828" s="2832" t="s">
        <v>405</v>
      </c>
      <c r="B828" s="2832"/>
      <c r="C828" s="2832"/>
      <c r="D828" s="2832"/>
      <c r="E828" s="2832"/>
      <c r="F828" s="2832"/>
      <c r="G828" s="2832"/>
      <c r="H828" s="2832"/>
      <c r="I828" s="2832"/>
      <c r="J828" s="2832"/>
      <c r="K828" s="2832"/>
      <c r="L828" s="2832"/>
      <c r="M828" s="2832"/>
      <c r="N828" s="2832"/>
      <c r="O828" s="2832"/>
      <c r="P828" s="165"/>
      <c r="V828" s="165"/>
      <c r="W828" s="165"/>
      <c r="X828" s="165"/>
      <c r="Y828" s="165"/>
    </row>
    <row r="829" spans="1:28" ht="31.5" customHeight="1">
      <c r="A829" s="39"/>
      <c r="B829" s="39"/>
      <c r="C829" s="39"/>
      <c r="D829" s="39"/>
      <c r="E829" s="39"/>
      <c r="F829" s="39"/>
      <c r="G829" s="39"/>
      <c r="H829" s="39"/>
      <c r="I829" s="39"/>
      <c r="J829" s="39"/>
      <c r="K829" s="39"/>
      <c r="L829" s="39"/>
      <c r="M829" s="39"/>
      <c r="N829" s="39"/>
      <c r="O829" s="39"/>
      <c r="P829" s="165"/>
      <c r="V829" s="165"/>
      <c r="W829" s="165"/>
      <c r="X829" s="165"/>
      <c r="Y829" s="165"/>
    </row>
    <row r="830" spans="1:28" s="52" customFormat="1" ht="15.95" customHeight="1">
      <c r="A830" s="49" t="s">
        <v>151</v>
      </c>
      <c r="B830" s="83"/>
      <c r="C830" s="83"/>
      <c r="D830" s="83"/>
      <c r="E830" s="83"/>
      <c r="F830" s="83"/>
      <c r="G830" s="83"/>
      <c r="H830" s="83"/>
      <c r="I830" s="83"/>
      <c r="J830" s="83"/>
      <c r="K830" s="83"/>
      <c r="L830" s="83"/>
      <c r="M830" s="83"/>
      <c r="P830" s="335"/>
      <c r="Q830" s="1285"/>
      <c r="R830" s="1285"/>
      <c r="S830" s="1285"/>
      <c r="T830" s="1285"/>
      <c r="U830" s="1277"/>
      <c r="V830" s="335"/>
      <c r="W830" s="335"/>
      <c r="X830" s="335"/>
      <c r="Y830" s="335"/>
    </row>
    <row r="831" spans="1:28" ht="39.950000000000003" customHeight="1">
      <c r="A831" s="2833" t="s">
        <v>152</v>
      </c>
      <c r="B831" s="2834"/>
      <c r="C831" s="2835"/>
      <c r="D831" s="2836" t="str">
        <f>参照元個別!I38</f>
        <v>事業所名を入力34</v>
      </c>
      <c r="E831" s="2837"/>
      <c r="F831" s="2837"/>
      <c r="G831" s="2837"/>
      <c r="H831" s="2837"/>
      <c r="I831" s="2837"/>
      <c r="J831" s="2837"/>
      <c r="K831" s="2837"/>
      <c r="L831" s="2837"/>
      <c r="M831" s="2837"/>
      <c r="N831" s="2837"/>
      <c r="O831" s="2838"/>
      <c r="P831" s="165"/>
      <c r="V831" s="165"/>
      <c r="W831" s="165"/>
      <c r="X831" s="165"/>
      <c r="Y831" s="165"/>
    </row>
    <row r="832" spans="1:28" ht="39.950000000000003" customHeight="1">
      <c r="A832" s="2418" t="s">
        <v>153</v>
      </c>
      <c r="B832" s="2419"/>
      <c r="C832" s="2839"/>
      <c r="D832" s="2840"/>
      <c r="E832" s="2841"/>
      <c r="F832" s="2841"/>
      <c r="G832" s="2841"/>
      <c r="H832" s="2841"/>
      <c r="I832" s="2841"/>
      <c r="J832" s="2841"/>
      <c r="K832" s="2841"/>
      <c r="L832" s="2841"/>
      <c r="M832" s="2841"/>
      <c r="N832" s="2841"/>
      <c r="O832" s="2842"/>
      <c r="P832" s="165"/>
      <c r="V832" s="165"/>
      <c r="W832" s="165"/>
      <c r="X832" s="165"/>
      <c r="Y832" s="165"/>
    </row>
    <row r="833" spans="1:28" ht="39.950000000000003" customHeight="1">
      <c r="A833" s="2384" t="s">
        <v>154</v>
      </c>
      <c r="B833" s="2827"/>
      <c r="C833" s="2828"/>
      <c r="D833" s="2829"/>
      <c r="E833" s="104" t="s">
        <v>180</v>
      </c>
      <c r="F833" s="2823" t="s">
        <v>406</v>
      </c>
      <c r="G833" s="2824"/>
      <c r="H833" s="2830" t="str">
        <f ca="1">参照元個別!$P$38</f>
        <v/>
      </c>
      <c r="I833" s="2831"/>
      <c r="J833" s="59" t="s">
        <v>176</v>
      </c>
      <c r="K833" s="2823" t="s">
        <v>407</v>
      </c>
      <c r="L833" s="2824"/>
      <c r="M833" s="2820"/>
      <c r="N833" s="2821"/>
      <c r="O833" s="2822"/>
      <c r="P833" s="165"/>
      <c r="U833" s="1285"/>
      <c r="V833" s="165"/>
      <c r="W833" s="165"/>
      <c r="X833" s="165"/>
      <c r="Y833" s="165"/>
    </row>
    <row r="834" spans="1:28" ht="39.950000000000003" customHeight="1">
      <c r="A834" s="2823" t="s">
        <v>408</v>
      </c>
      <c r="B834" s="2824"/>
      <c r="C834" s="2825"/>
      <c r="D834" s="2745"/>
      <c r="E834" s="2746"/>
      <c r="F834" s="2823" t="s">
        <v>158</v>
      </c>
      <c r="G834" s="2824"/>
      <c r="H834" s="2825"/>
      <c r="I834" s="2745"/>
      <c r="J834" s="2746"/>
      <c r="K834" s="2428"/>
      <c r="L834" s="2826"/>
      <c r="M834" s="2826"/>
      <c r="N834" s="2826"/>
      <c r="O834" s="2826"/>
      <c r="P834" s="165"/>
      <c r="V834" s="165"/>
      <c r="W834" s="165"/>
      <c r="X834" s="165"/>
      <c r="Y834" s="165"/>
    </row>
    <row r="835" spans="1:28" ht="18.75" customHeight="1">
      <c r="A835" s="40"/>
      <c r="B835" s="40"/>
      <c r="C835" s="41"/>
      <c r="D835" s="42"/>
      <c r="E835" s="41"/>
      <c r="F835" s="43"/>
      <c r="P835" s="165"/>
      <c r="V835" s="336"/>
      <c r="W835" s="336"/>
      <c r="X835" s="165"/>
      <c r="Y835" s="165"/>
    </row>
    <row r="836" spans="1:28" ht="51.75" customHeight="1">
      <c r="A836" s="2799" t="s">
        <v>526</v>
      </c>
      <c r="B836" s="2800"/>
      <c r="C836" s="2800"/>
      <c r="D836" s="2800"/>
      <c r="E836" s="2800"/>
      <c r="F836" s="2800"/>
      <c r="G836" s="2800"/>
      <c r="H836" s="2800"/>
      <c r="I836" s="2800"/>
      <c r="J836" s="2800"/>
      <c r="K836" s="2800"/>
      <c r="L836" s="2800"/>
      <c r="M836" s="2800"/>
      <c r="N836" s="2800"/>
      <c r="O836" s="2800"/>
      <c r="P836" s="165"/>
      <c r="V836" s="336"/>
      <c r="W836" s="336"/>
      <c r="X836" s="165"/>
      <c r="Y836" s="165"/>
    </row>
    <row r="837" spans="1:28" ht="57.75" customHeight="1">
      <c r="A837" s="40"/>
      <c r="B837" s="40"/>
      <c r="C837" s="41"/>
      <c r="D837" s="42"/>
      <c r="E837" s="41"/>
      <c r="F837" s="43"/>
      <c r="P837" s="165"/>
      <c r="Q837" s="1286"/>
      <c r="R837" s="1286"/>
      <c r="S837" s="1286"/>
      <c r="T837" s="1286"/>
      <c r="V837" s="336"/>
      <c r="W837" s="336"/>
      <c r="X837" s="165"/>
      <c r="Y837" s="165"/>
    </row>
    <row r="838" spans="1:28" s="52" customFormat="1" ht="15.95" customHeight="1">
      <c r="A838" s="51" t="s">
        <v>530</v>
      </c>
      <c r="B838" s="53"/>
      <c r="C838" s="53"/>
      <c r="D838" s="53"/>
      <c r="E838" s="53"/>
      <c r="F838" s="53"/>
      <c r="G838" s="53"/>
      <c r="H838" s="53"/>
      <c r="I838" s="53"/>
      <c r="J838" s="53"/>
      <c r="K838" s="53"/>
      <c r="L838" s="51"/>
      <c r="M838" s="51"/>
      <c r="N838" s="51"/>
      <c r="O838" s="51"/>
      <c r="P838" s="335"/>
      <c r="Q838" s="1287"/>
      <c r="R838" s="1287"/>
      <c r="S838" s="1287"/>
      <c r="T838" s="1287"/>
      <c r="U838" s="1277"/>
      <c r="V838" s="337"/>
      <c r="W838" s="337"/>
      <c r="X838" s="335"/>
      <c r="Y838" s="335"/>
    </row>
    <row r="839" spans="1:28" ht="36" customHeight="1">
      <c r="A839" s="2500"/>
      <c r="B839" s="2501"/>
      <c r="C839" s="2521" t="s">
        <v>525</v>
      </c>
      <c r="D839" s="2521"/>
      <c r="E839" s="2521"/>
      <c r="F839" s="2521"/>
      <c r="G839" s="2521"/>
      <c r="H839" s="2801"/>
      <c r="I839" s="2520" t="s">
        <v>409</v>
      </c>
      <c r="J839" s="2802"/>
      <c r="K839" s="2802"/>
      <c r="L839" s="2802"/>
      <c r="M839" s="2802"/>
      <c r="N839" s="2802"/>
      <c r="O839" s="2801"/>
      <c r="P839" s="165"/>
      <c r="V839" s="165"/>
      <c r="W839" s="165"/>
      <c r="X839" s="165"/>
      <c r="Y839" s="165"/>
    </row>
    <row r="840" spans="1:28" ht="24" customHeight="1">
      <c r="A840" s="2479" t="s">
        <v>236</v>
      </c>
      <c r="B840" s="2803"/>
      <c r="C840" s="2804" t="str">
        <f ca="1">参照元個別!E38</f>
        <v/>
      </c>
      <c r="D840" s="2804"/>
      <c r="E840" s="2804"/>
      <c r="F840" s="2804"/>
      <c r="G840" s="2805"/>
      <c r="H840" s="2808" t="s">
        <v>416</v>
      </c>
      <c r="I840" s="2810" t="str">
        <f>参照元個別!F38</f>
        <v/>
      </c>
      <c r="J840" s="2811"/>
      <c r="K840" s="2811"/>
      <c r="L840" s="2811"/>
      <c r="M840" s="2814" t="s">
        <v>417</v>
      </c>
      <c r="N840" s="2816" t="str">
        <f>参照元個別!G38</f>
        <v/>
      </c>
      <c r="O840" s="2817"/>
      <c r="P840" s="174"/>
      <c r="V840" s="165"/>
      <c r="W840" s="165"/>
      <c r="X840" s="165"/>
      <c r="Y840" s="165"/>
    </row>
    <row r="841" spans="1:28" ht="23.1" customHeight="1">
      <c r="A841" s="2483">
        <f>IF( 報1!$L$28="","", 報1!$L$28 )</f>
        <v>2022</v>
      </c>
      <c r="B841" s="2484"/>
      <c r="C841" s="2806"/>
      <c r="D841" s="2806"/>
      <c r="E841" s="2806"/>
      <c r="F841" s="2806"/>
      <c r="G841" s="2807"/>
      <c r="H841" s="2809"/>
      <c r="I841" s="2812"/>
      <c r="J841" s="2813"/>
      <c r="K841" s="2813"/>
      <c r="L841" s="2813"/>
      <c r="M841" s="2815"/>
      <c r="N841" s="2818"/>
      <c r="O841" s="2819"/>
      <c r="P841" s="174"/>
      <c r="V841" s="165"/>
      <c r="W841" s="165"/>
      <c r="X841" s="165"/>
      <c r="Y841" s="165"/>
    </row>
    <row r="842" spans="1:28" ht="25.15" customHeight="1">
      <c r="A842" s="2787" t="s">
        <v>277</v>
      </c>
      <c r="B842" s="2788"/>
      <c r="C842" s="2789"/>
      <c r="D842" s="2790"/>
      <c r="E842" s="2790"/>
      <c r="F842" s="2790"/>
      <c r="G842" s="2790"/>
      <c r="H842" s="2790"/>
      <c r="I842" s="2790"/>
      <c r="J842" s="2790"/>
      <c r="K842" s="2790"/>
      <c r="L842" s="2790"/>
      <c r="M842" s="2790"/>
      <c r="N842" s="2790"/>
      <c r="O842" s="2791"/>
      <c r="P842" s="165"/>
      <c r="Q842" s="1288">
        <v>1</v>
      </c>
      <c r="R842" s="1280"/>
      <c r="S842" s="1289"/>
      <c r="T842" s="1290"/>
      <c r="U842" s="1291"/>
      <c r="V842" s="165"/>
      <c r="W842" s="165"/>
      <c r="X842" s="338"/>
      <c r="Y842" s="339"/>
      <c r="Z842" s="102"/>
      <c r="AA842" s="44"/>
      <c r="AB842" s="45"/>
    </row>
    <row r="843" spans="1:28" ht="25.15" customHeight="1">
      <c r="A843" s="2787"/>
      <c r="B843" s="2788"/>
      <c r="C843" s="2790"/>
      <c r="D843" s="2790"/>
      <c r="E843" s="2790"/>
      <c r="F843" s="2790"/>
      <c r="G843" s="2790"/>
      <c r="H843" s="2790"/>
      <c r="I843" s="2790"/>
      <c r="J843" s="2790"/>
      <c r="K843" s="2790"/>
      <c r="L843" s="2790"/>
      <c r="M843" s="2790"/>
      <c r="N843" s="2790"/>
      <c r="O843" s="2791"/>
      <c r="P843" s="165"/>
      <c r="Q843" s="1292"/>
      <c r="R843" s="1293"/>
      <c r="S843" s="1293"/>
      <c r="T843" s="1293"/>
      <c r="U843" s="1293"/>
      <c r="V843" s="165"/>
      <c r="W843" s="165"/>
      <c r="X843" s="165"/>
      <c r="Y843" s="165"/>
    </row>
    <row r="844" spans="1:28" ht="24.75" customHeight="1">
      <c r="A844" s="2787"/>
      <c r="B844" s="2788"/>
      <c r="C844" s="2790"/>
      <c r="D844" s="2790"/>
      <c r="E844" s="2790"/>
      <c r="F844" s="2790"/>
      <c r="G844" s="2790"/>
      <c r="H844" s="2790"/>
      <c r="I844" s="2790"/>
      <c r="J844" s="2790"/>
      <c r="K844" s="2790"/>
      <c r="L844" s="2790"/>
      <c r="M844" s="2790"/>
      <c r="N844" s="2790"/>
      <c r="O844" s="2791"/>
      <c r="P844" s="165"/>
      <c r="Q844" s="1292"/>
      <c r="R844" s="1291"/>
      <c r="S844" s="1291"/>
      <c r="T844" s="1291"/>
      <c r="U844" s="1291"/>
      <c r="V844" s="165"/>
      <c r="W844" s="165"/>
      <c r="X844" s="165"/>
      <c r="Y844" s="165"/>
    </row>
    <row r="845" spans="1:28" ht="10.15" customHeight="1">
      <c r="A845" s="2794"/>
      <c r="B845" s="2795"/>
      <c r="C845" s="2790"/>
      <c r="D845" s="2790"/>
      <c r="E845" s="2790"/>
      <c r="F845" s="2790"/>
      <c r="G845" s="2790"/>
      <c r="H845" s="2790"/>
      <c r="I845" s="2790"/>
      <c r="J845" s="2790"/>
      <c r="K845" s="2790"/>
      <c r="L845" s="2790"/>
      <c r="M845" s="2790"/>
      <c r="N845" s="2790"/>
      <c r="O845" s="2791"/>
      <c r="P845" s="165"/>
      <c r="Q845" s="1294"/>
      <c r="R845" s="1291"/>
      <c r="S845" s="1291"/>
      <c r="T845" s="1291"/>
      <c r="U845" s="1291"/>
      <c r="V845" s="165"/>
      <c r="W845" s="165"/>
      <c r="X845" s="165"/>
      <c r="Y845" s="165"/>
    </row>
    <row r="846" spans="1:28" ht="45" customHeight="1">
      <c r="A846" s="2796">
        <f>IF( 報1!$L$28="","", 報1!$L$28 )</f>
        <v>2022</v>
      </c>
      <c r="B846" s="2797"/>
      <c r="C846" s="2792"/>
      <c r="D846" s="2792"/>
      <c r="E846" s="2792"/>
      <c r="F846" s="2792"/>
      <c r="G846" s="2792"/>
      <c r="H846" s="2792"/>
      <c r="I846" s="2792"/>
      <c r="J846" s="2792"/>
      <c r="K846" s="2792"/>
      <c r="L846" s="2792"/>
      <c r="M846" s="2792"/>
      <c r="N846" s="2792"/>
      <c r="O846" s="2793"/>
      <c r="P846" s="165"/>
      <c r="Q846" s="1295"/>
      <c r="R846" s="1291"/>
      <c r="S846" s="1291"/>
      <c r="T846" s="1291"/>
      <c r="U846" s="1291"/>
      <c r="V846" s="165"/>
      <c r="W846" s="165"/>
      <c r="X846" s="165"/>
      <c r="Y846" s="165"/>
    </row>
    <row r="847" spans="1:28" ht="26.25" customHeight="1">
      <c r="A847" s="2798"/>
      <c r="B847" s="2798"/>
      <c r="C847" s="2798"/>
      <c r="D847" s="2798"/>
      <c r="E847" s="2798"/>
      <c r="F847" s="2798"/>
      <c r="G847" s="2798"/>
      <c r="H847" s="2798"/>
      <c r="I847" s="2798"/>
      <c r="J847" s="2798"/>
      <c r="K847" s="2798"/>
      <c r="L847" s="2798"/>
      <c r="M847" s="2798"/>
      <c r="N847" s="2798"/>
      <c r="O847" s="2798"/>
      <c r="P847" s="165"/>
      <c r="Q847" s="1294"/>
      <c r="R847" s="1291"/>
      <c r="S847" s="1291"/>
      <c r="T847" s="1291"/>
      <c r="U847" s="1291"/>
      <c r="V847" s="165"/>
      <c r="W847" s="165"/>
      <c r="X847" s="165"/>
      <c r="Y847" s="165"/>
    </row>
    <row r="848" spans="1:28" ht="30" customHeight="1">
      <c r="A848" s="165"/>
      <c r="B848" s="165"/>
      <c r="C848" s="165"/>
      <c r="D848" s="165"/>
      <c r="E848" s="165"/>
      <c r="F848" s="165"/>
      <c r="G848" s="165"/>
      <c r="H848" s="165"/>
      <c r="I848" s="165"/>
      <c r="J848" s="165"/>
      <c r="K848" s="165"/>
      <c r="L848" s="165"/>
      <c r="M848" s="165"/>
      <c r="N848" s="165"/>
      <c r="O848" s="340"/>
      <c r="P848" s="165"/>
      <c r="Q848" s="1283"/>
      <c r="R848" s="1295"/>
      <c r="S848" s="1279"/>
      <c r="T848" s="1279"/>
      <c r="V848" s="165"/>
      <c r="W848" s="165"/>
      <c r="X848" s="165"/>
      <c r="Y848" s="165"/>
    </row>
    <row r="849" spans="1:25" ht="18" customHeight="1">
      <c r="A849" s="165"/>
      <c r="B849" s="165"/>
      <c r="C849" s="165"/>
      <c r="D849" s="165"/>
      <c r="E849" s="165"/>
      <c r="F849" s="165"/>
      <c r="G849" s="165"/>
      <c r="H849" s="165"/>
      <c r="I849" s="165"/>
      <c r="J849" s="165"/>
      <c r="K849" s="165"/>
      <c r="L849" s="165"/>
      <c r="M849" s="165"/>
      <c r="N849" s="165"/>
      <c r="O849" s="340"/>
      <c r="P849" s="165"/>
      <c r="Q849" s="1296"/>
      <c r="R849" s="1295"/>
      <c r="S849" s="1279"/>
      <c r="T849" s="1279"/>
      <c r="V849" s="165"/>
      <c r="W849" s="165"/>
      <c r="X849" s="165"/>
      <c r="Y849" s="165"/>
    </row>
    <row r="850" spans="1:25" ht="18" customHeight="1">
      <c r="A850" s="165"/>
      <c r="B850" s="165"/>
      <c r="C850" s="165"/>
      <c r="D850" s="165"/>
      <c r="E850" s="165"/>
      <c r="F850" s="165"/>
      <c r="G850" s="165"/>
      <c r="H850" s="165"/>
      <c r="I850" s="165"/>
      <c r="J850" s="165"/>
      <c r="K850" s="165"/>
      <c r="L850" s="165"/>
      <c r="M850" s="165"/>
      <c r="N850" s="165"/>
      <c r="O850" s="340"/>
      <c r="P850" s="165"/>
      <c r="Q850" s="1296"/>
      <c r="R850" s="1295"/>
      <c r="S850" s="1279"/>
      <c r="T850" s="1279"/>
      <c r="V850" s="165"/>
      <c r="W850" s="165"/>
      <c r="X850" s="165"/>
      <c r="Y850" s="165"/>
    </row>
    <row r="851" spans="1:25">
      <c r="A851" s="1" t="s">
        <v>175</v>
      </c>
      <c r="B851" s="2"/>
      <c r="C851" s="2"/>
      <c r="D851" s="2"/>
      <c r="E851" s="2"/>
      <c r="F851" s="2"/>
      <c r="G851" s="2"/>
      <c r="H851" s="2"/>
      <c r="I851" s="2"/>
      <c r="J851" s="2"/>
      <c r="K851" s="2"/>
      <c r="L851" s="2"/>
      <c r="M851" s="2"/>
      <c r="N851" s="2"/>
      <c r="O851" s="2"/>
      <c r="P851" s="165" t="str">
        <f>"個別票"&amp;Q851</f>
        <v>個別票35</v>
      </c>
      <c r="Q851" s="1277">
        <f>Q826+1</f>
        <v>35</v>
      </c>
      <c r="V851" s="165"/>
      <c r="W851" s="165"/>
      <c r="X851" s="165"/>
      <c r="Y851" s="165"/>
    </row>
    <row r="852" spans="1:25">
      <c r="A852" s="2" t="s">
        <v>150</v>
      </c>
      <c r="B852" s="4"/>
      <c r="C852" s="4"/>
      <c r="D852" s="4"/>
      <c r="E852" s="4"/>
      <c r="F852" s="4"/>
      <c r="G852" s="4"/>
      <c r="H852" s="4"/>
      <c r="I852" s="4"/>
      <c r="J852" s="4"/>
      <c r="K852" s="4"/>
      <c r="L852" s="4"/>
      <c r="M852" s="4"/>
      <c r="N852" s="2"/>
      <c r="O852" s="2"/>
      <c r="P852" s="165"/>
      <c r="V852" s="165"/>
      <c r="W852" s="165"/>
      <c r="X852" s="165"/>
      <c r="Y852" s="165"/>
    </row>
    <row r="853" spans="1:25" ht="17.25">
      <c r="A853" s="2832" t="s">
        <v>405</v>
      </c>
      <c r="B853" s="2832"/>
      <c r="C853" s="2832"/>
      <c r="D853" s="2832"/>
      <c r="E853" s="2832"/>
      <c r="F853" s="2832"/>
      <c r="G853" s="2832"/>
      <c r="H853" s="2832"/>
      <c r="I853" s="2832"/>
      <c r="J853" s="2832"/>
      <c r="K853" s="2832"/>
      <c r="L853" s="2832"/>
      <c r="M853" s="2832"/>
      <c r="N853" s="2832"/>
      <c r="O853" s="2832"/>
      <c r="P853" s="165"/>
      <c r="V853" s="165"/>
      <c r="W853" s="165"/>
      <c r="X853" s="165"/>
      <c r="Y853" s="165"/>
    </row>
    <row r="854" spans="1:25" ht="31.5" customHeight="1">
      <c r="A854" s="39"/>
      <c r="B854" s="39"/>
      <c r="C854" s="39"/>
      <c r="D854" s="39"/>
      <c r="E854" s="39"/>
      <c r="F854" s="39"/>
      <c r="G854" s="39"/>
      <c r="H854" s="39"/>
      <c r="I854" s="39"/>
      <c r="J854" s="39"/>
      <c r="K854" s="39"/>
      <c r="L854" s="39"/>
      <c r="M854" s="39"/>
      <c r="N854" s="39"/>
      <c r="O854" s="39"/>
      <c r="P854" s="165"/>
      <c r="V854" s="165"/>
      <c r="W854" s="165"/>
      <c r="X854" s="165"/>
      <c r="Y854" s="165"/>
    </row>
    <row r="855" spans="1:25" s="52" customFormat="1" ht="15.95" customHeight="1">
      <c r="A855" s="49" t="s">
        <v>151</v>
      </c>
      <c r="B855" s="83"/>
      <c r="C855" s="83"/>
      <c r="D855" s="83"/>
      <c r="E855" s="83"/>
      <c r="F855" s="83"/>
      <c r="G855" s="83"/>
      <c r="H855" s="83"/>
      <c r="I855" s="83"/>
      <c r="J855" s="83"/>
      <c r="K855" s="83"/>
      <c r="L855" s="83"/>
      <c r="M855" s="83"/>
      <c r="P855" s="335"/>
      <c r="Q855" s="1285"/>
      <c r="R855" s="1285"/>
      <c r="S855" s="1285"/>
      <c r="T855" s="1285"/>
      <c r="U855" s="1277"/>
      <c r="V855" s="335"/>
      <c r="W855" s="335"/>
      <c r="X855" s="335"/>
      <c r="Y855" s="335"/>
    </row>
    <row r="856" spans="1:25" ht="39.950000000000003" customHeight="1">
      <c r="A856" s="2833" t="s">
        <v>152</v>
      </c>
      <c r="B856" s="2834"/>
      <c r="C856" s="2835"/>
      <c r="D856" s="2836" t="str">
        <f>参照元個別!I39</f>
        <v>事業所名を入力35</v>
      </c>
      <c r="E856" s="2837"/>
      <c r="F856" s="2837"/>
      <c r="G856" s="2837"/>
      <c r="H856" s="2837"/>
      <c r="I856" s="2837"/>
      <c r="J856" s="2837"/>
      <c r="K856" s="2837"/>
      <c r="L856" s="2837"/>
      <c r="M856" s="2837"/>
      <c r="N856" s="2837"/>
      <c r="O856" s="2838"/>
      <c r="P856" s="165"/>
      <c r="V856" s="165"/>
      <c r="W856" s="165"/>
      <c r="X856" s="165"/>
      <c r="Y856" s="165"/>
    </row>
    <row r="857" spans="1:25" ht="39.950000000000003" customHeight="1">
      <c r="A857" s="2418" t="s">
        <v>153</v>
      </c>
      <c r="B857" s="2419"/>
      <c r="C857" s="2839"/>
      <c r="D857" s="2840"/>
      <c r="E857" s="2841"/>
      <c r="F857" s="2841"/>
      <c r="G857" s="2841"/>
      <c r="H857" s="2841"/>
      <c r="I857" s="2841"/>
      <c r="J857" s="2841"/>
      <c r="K857" s="2841"/>
      <c r="L857" s="2841"/>
      <c r="M857" s="2841"/>
      <c r="N857" s="2841"/>
      <c r="O857" s="2842"/>
      <c r="P857" s="165"/>
      <c r="V857" s="165"/>
      <c r="W857" s="165"/>
      <c r="X857" s="165"/>
      <c r="Y857" s="165"/>
    </row>
    <row r="858" spans="1:25" ht="39.950000000000003" customHeight="1">
      <c r="A858" s="2384" t="s">
        <v>154</v>
      </c>
      <c r="B858" s="2827"/>
      <c r="C858" s="2828"/>
      <c r="D858" s="2829"/>
      <c r="E858" s="104" t="s">
        <v>180</v>
      </c>
      <c r="F858" s="2823" t="s">
        <v>406</v>
      </c>
      <c r="G858" s="2824"/>
      <c r="H858" s="2830" t="str">
        <f ca="1">参照元個別!$P$39</f>
        <v/>
      </c>
      <c r="I858" s="2831"/>
      <c r="J858" s="59" t="s">
        <v>176</v>
      </c>
      <c r="K858" s="2823" t="s">
        <v>407</v>
      </c>
      <c r="L858" s="2824"/>
      <c r="M858" s="2820"/>
      <c r="N858" s="2821"/>
      <c r="O858" s="2822"/>
      <c r="P858" s="165"/>
      <c r="U858" s="1285"/>
      <c r="V858" s="165"/>
      <c r="W858" s="165"/>
      <c r="X858" s="165"/>
      <c r="Y858" s="165"/>
    </row>
    <row r="859" spans="1:25" ht="39.950000000000003" customHeight="1">
      <c r="A859" s="2823" t="s">
        <v>408</v>
      </c>
      <c r="B859" s="2824"/>
      <c r="C859" s="2825"/>
      <c r="D859" s="2745"/>
      <c r="E859" s="2746"/>
      <c r="F859" s="2823" t="s">
        <v>158</v>
      </c>
      <c r="G859" s="2824"/>
      <c r="H859" s="2825"/>
      <c r="I859" s="2745"/>
      <c r="J859" s="2746"/>
      <c r="K859" s="2428"/>
      <c r="L859" s="2826"/>
      <c r="M859" s="2826"/>
      <c r="N859" s="2826"/>
      <c r="O859" s="2826"/>
      <c r="P859" s="165"/>
      <c r="V859" s="165"/>
      <c r="W859" s="165"/>
      <c r="X859" s="165"/>
      <c r="Y859" s="165"/>
    </row>
    <row r="860" spans="1:25" ht="18.75" customHeight="1">
      <c r="A860" s="40"/>
      <c r="B860" s="40"/>
      <c r="C860" s="41"/>
      <c r="D860" s="42"/>
      <c r="E860" s="41"/>
      <c r="F860" s="43"/>
      <c r="P860" s="165"/>
      <c r="V860" s="336"/>
      <c r="W860" s="336"/>
      <c r="X860" s="165"/>
      <c r="Y860" s="165"/>
    </row>
    <row r="861" spans="1:25" ht="51.75" customHeight="1">
      <c r="A861" s="2799" t="s">
        <v>526</v>
      </c>
      <c r="B861" s="2800"/>
      <c r="C861" s="2800"/>
      <c r="D861" s="2800"/>
      <c r="E861" s="2800"/>
      <c r="F861" s="2800"/>
      <c r="G861" s="2800"/>
      <c r="H861" s="2800"/>
      <c r="I861" s="2800"/>
      <c r="J861" s="2800"/>
      <c r="K861" s="2800"/>
      <c r="L861" s="2800"/>
      <c r="M861" s="2800"/>
      <c r="N861" s="2800"/>
      <c r="O861" s="2800"/>
      <c r="P861" s="165"/>
      <c r="V861" s="336"/>
      <c r="W861" s="336"/>
      <c r="X861" s="165"/>
      <c r="Y861" s="165"/>
    </row>
    <row r="862" spans="1:25" ht="57.75" customHeight="1">
      <c r="A862" s="40"/>
      <c r="B862" s="40"/>
      <c r="C862" s="41"/>
      <c r="D862" s="42"/>
      <c r="E862" s="41"/>
      <c r="F862" s="43"/>
      <c r="P862" s="165"/>
      <c r="Q862" s="1286"/>
      <c r="R862" s="1286"/>
      <c r="S862" s="1286"/>
      <c r="T862" s="1286"/>
      <c r="V862" s="336"/>
      <c r="W862" s="336"/>
      <c r="X862" s="165"/>
      <c r="Y862" s="165"/>
    </row>
    <row r="863" spans="1:25" s="52" customFormat="1" ht="15.95" customHeight="1">
      <c r="A863" s="51" t="s">
        <v>530</v>
      </c>
      <c r="B863" s="53"/>
      <c r="C863" s="53"/>
      <c r="D863" s="53"/>
      <c r="E863" s="53"/>
      <c r="F863" s="53"/>
      <c r="G863" s="53"/>
      <c r="H863" s="53"/>
      <c r="I863" s="53"/>
      <c r="J863" s="53"/>
      <c r="K863" s="53"/>
      <c r="L863" s="51"/>
      <c r="M863" s="51"/>
      <c r="N863" s="51"/>
      <c r="O863" s="51"/>
      <c r="P863" s="335"/>
      <c r="Q863" s="1287"/>
      <c r="R863" s="1287"/>
      <c r="S863" s="1287"/>
      <c r="T863" s="1287"/>
      <c r="U863" s="1277"/>
      <c r="V863" s="337"/>
      <c r="W863" s="337"/>
      <c r="X863" s="335"/>
      <c r="Y863" s="335"/>
    </row>
    <row r="864" spans="1:25" ht="36" customHeight="1">
      <c r="A864" s="2500"/>
      <c r="B864" s="2501"/>
      <c r="C864" s="2521" t="s">
        <v>525</v>
      </c>
      <c r="D864" s="2521"/>
      <c r="E864" s="2521"/>
      <c r="F864" s="2521"/>
      <c r="G864" s="2521"/>
      <c r="H864" s="2801"/>
      <c r="I864" s="2520" t="s">
        <v>409</v>
      </c>
      <c r="J864" s="2802"/>
      <c r="K864" s="2802"/>
      <c r="L864" s="2802"/>
      <c r="M864" s="2802"/>
      <c r="N864" s="2802"/>
      <c r="O864" s="2801"/>
      <c r="P864" s="165"/>
      <c r="V864" s="165"/>
      <c r="W864" s="165"/>
      <c r="X864" s="165"/>
      <c r="Y864" s="165"/>
    </row>
    <row r="865" spans="1:28" ht="24" customHeight="1">
      <c r="A865" s="2479" t="s">
        <v>236</v>
      </c>
      <c r="B865" s="2803"/>
      <c r="C865" s="2804" t="str">
        <f ca="1">参照元個別!E39</f>
        <v/>
      </c>
      <c r="D865" s="2804"/>
      <c r="E865" s="2804"/>
      <c r="F865" s="2804"/>
      <c r="G865" s="2805"/>
      <c r="H865" s="2808" t="s">
        <v>416</v>
      </c>
      <c r="I865" s="2810" t="str">
        <f>参照元個別!F39</f>
        <v/>
      </c>
      <c r="J865" s="2811"/>
      <c r="K865" s="2811"/>
      <c r="L865" s="2811"/>
      <c r="M865" s="2814" t="s">
        <v>417</v>
      </c>
      <c r="N865" s="2816" t="str">
        <f>参照元個別!G39</f>
        <v/>
      </c>
      <c r="O865" s="2817"/>
      <c r="P865" s="174"/>
      <c r="V865" s="165"/>
      <c r="W865" s="165"/>
      <c r="X865" s="165"/>
      <c r="Y865" s="165"/>
    </row>
    <row r="866" spans="1:28" ht="23.1" customHeight="1">
      <c r="A866" s="2483">
        <f>IF( 報1!$L$28="","", 報1!$L$28 )</f>
        <v>2022</v>
      </c>
      <c r="B866" s="2484"/>
      <c r="C866" s="2806"/>
      <c r="D866" s="2806"/>
      <c r="E866" s="2806"/>
      <c r="F866" s="2806"/>
      <c r="G866" s="2807"/>
      <c r="H866" s="2809"/>
      <c r="I866" s="2812"/>
      <c r="J866" s="2813"/>
      <c r="K866" s="2813"/>
      <c r="L866" s="2813"/>
      <c r="M866" s="2815"/>
      <c r="N866" s="2818"/>
      <c r="O866" s="2819"/>
      <c r="P866" s="174"/>
      <c r="V866" s="165"/>
      <c r="W866" s="165"/>
      <c r="X866" s="165"/>
      <c r="Y866" s="165"/>
    </row>
    <row r="867" spans="1:28" ht="25.15" customHeight="1">
      <c r="A867" s="2787" t="s">
        <v>277</v>
      </c>
      <c r="B867" s="2788"/>
      <c r="C867" s="2789"/>
      <c r="D867" s="2790"/>
      <c r="E867" s="2790"/>
      <c r="F867" s="2790"/>
      <c r="G867" s="2790"/>
      <c r="H867" s="2790"/>
      <c r="I867" s="2790"/>
      <c r="J867" s="2790"/>
      <c r="K867" s="2790"/>
      <c r="L867" s="2790"/>
      <c r="M867" s="2790"/>
      <c r="N867" s="2790"/>
      <c r="O867" s="2791"/>
      <c r="P867" s="165"/>
      <c r="Q867" s="1288">
        <v>1</v>
      </c>
      <c r="R867" s="1280"/>
      <c r="S867" s="1289"/>
      <c r="T867" s="1290"/>
      <c r="U867" s="1291"/>
      <c r="V867" s="165"/>
      <c r="W867" s="165"/>
      <c r="X867" s="338"/>
      <c r="Y867" s="339"/>
      <c r="Z867" s="102"/>
      <c r="AA867" s="44"/>
      <c r="AB867" s="45"/>
    </row>
    <row r="868" spans="1:28" ht="25.15" customHeight="1">
      <c r="A868" s="2787"/>
      <c r="B868" s="2788"/>
      <c r="C868" s="2790"/>
      <c r="D868" s="2790"/>
      <c r="E868" s="2790"/>
      <c r="F868" s="2790"/>
      <c r="G868" s="2790"/>
      <c r="H868" s="2790"/>
      <c r="I868" s="2790"/>
      <c r="J868" s="2790"/>
      <c r="K868" s="2790"/>
      <c r="L868" s="2790"/>
      <c r="M868" s="2790"/>
      <c r="N868" s="2790"/>
      <c r="O868" s="2791"/>
      <c r="P868" s="165"/>
      <c r="Q868" s="1292"/>
      <c r="R868" s="1293"/>
      <c r="S868" s="1293"/>
      <c r="T868" s="1293"/>
      <c r="U868" s="1293"/>
      <c r="V868" s="165"/>
      <c r="W868" s="165"/>
      <c r="X868" s="165"/>
      <c r="Y868" s="165"/>
    </row>
    <row r="869" spans="1:28" ht="24.75" customHeight="1">
      <c r="A869" s="2787"/>
      <c r="B869" s="2788"/>
      <c r="C869" s="2790"/>
      <c r="D869" s="2790"/>
      <c r="E869" s="2790"/>
      <c r="F869" s="2790"/>
      <c r="G869" s="2790"/>
      <c r="H869" s="2790"/>
      <c r="I869" s="2790"/>
      <c r="J869" s="2790"/>
      <c r="K869" s="2790"/>
      <c r="L869" s="2790"/>
      <c r="M869" s="2790"/>
      <c r="N869" s="2790"/>
      <c r="O869" s="2791"/>
      <c r="P869" s="165"/>
      <c r="Q869" s="1292"/>
      <c r="R869" s="1291"/>
      <c r="S869" s="1291"/>
      <c r="T869" s="1291"/>
      <c r="U869" s="1291"/>
      <c r="V869" s="165"/>
      <c r="W869" s="165"/>
      <c r="X869" s="165"/>
      <c r="Y869" s="165"/>
    </row>
    <row r="870" spans="1:28" ht="10.15" customHeight="1">
      <c r="A870" s="2794"/>
      <c r="B870" s="2795"/>
      <c r="C870" s="2790"/>
      <c r="D870" s="2790"/>
      <c r="E870" s="2790"/>
      <c r="F870" s="2790"/>
      <c r="G870" s="2790"/>
      <c r="H870" s="2790"/>
      <c r="I870" s="2790"/>
      <c r="J870" s="2790"/>
      <c r="K870" s="2790"/>
      <c r="L870" s="2790"/>
      <c r="M870" s="2790"/>
      <c r="N870" s="2790"/>
      <c r="O870" s="2791"/>
      <c r="P870" s="165"/>
      <c r="Q870" s="1294"/>
      <c r="R870" s="1291"/>
      <c r="S870" s="1291"/>
      <c r="T870" s="1291"/>
      <c r="U870" s="1291"/>
      <c r="V870" s="165"/>
      <c r="W870" s="165"/>
      <c r="X870" s="165"/>
      <c r="Y870" s="165"/>
    </row>
    <row r="871" spans="1:28" ht="45" customHeight="1">
      <c r="A871" s="2796">
        <f>IF( 報1!$L$28="","", 報1!$L$28 )</f>
        <v>2022</v>
      </c>
      <c r="B871" s="2797"/>
      <c r="C871" s="2792"/>
      <c r="D871" s="2792"/>
      <c r="E871" s="2792"/>
      <c r="F871" s="2792"/>
      <c r="G871" s="2792"/>
      <c r="H871" s="2792"/>
      <c r="I871" s="2792"/>
      <c r="J871" s="2792"/>
      <c r="K871" s="2792"/>
      <c r="L871" s="2792"/>
      <c r="M871" s="2792"/>
      <c r="N871" s="2792"/>
      <c r="O871" s="2793"/>
      <c r="P871" s="165"/>
      <c r="Q871" s="1295"/>
      <c r="R871" s="1291"/>
      <c r="S871" s="1291"/>
      <c r="T871" s="1291"/>
      <c r="U871" s="1291"/>
      <c r="V871" s="165"/>
      <c r="W871" s="165"/>
      <c r="X871" s="165"/>
      <c r="Y871" s="165"/>
    </row>
    <row r="872" spans="1:28" ht="26.25" customHeight="1">
      <c r="A872" s="2798"/>
      <c r="B872" s="2798"/>
      <c r="C872" s="2798"/>
      <c r="D872" s="2798"/>
      <c r="E872" s="2798"/>
      <c r="F872" s="2798"/>
      <c r="G872" s="2798"/>
      <c r="H872" s="2798"/>
      <c r="I872" s="2798"/>
      <c r="J872" s="2798"/>
      <c r="K872" s="2798"/>
      <c r="L872" s="2798"/>
      <c r="M872" s="2798"/>
      <c r="N872" s="2798"/>
      <c r="O872" s="2798"/>
      <c r="P872" s="165"/>
      <c r="Q872" s="1294"/>
      <c r="R872" s="1291"/>
      <c r="S872" s="1291"/>
      <c r="T872" s="1291"/>
      <c r="U872" s="1291"/>
      <c r="V872" s="165"/>
      <c r="W872" s="165"/>
      <c r="X872" s="165"/>
      <c r="Y872" s="165"/>
    </row>
    <row r="873" spans="1:28" ht="30" customHeight="1">
      <c r="A873" s="165"/>
      <c r="B873" s="165"/>
      <c r="C873" s="165"/>
      <c r="D873" s="165"/>
      <c r="E873" s="165"/>
      <c r="F873" s="165"/>
      <c r="G873" s="165"/>
      <c r="H873" s="165"/>
      <c r="I873" s="165"/>
      <c r="J873" s="165"/>
      <c r="K873" s="165"/>
      <c r="L873" s="165"/>
      <c r="M873" s="165"/>
      <c r="N873" s="165"/>
      <c r="O873" s="340"/>
      <c r="P873" s="165"/>
      <c r="Q873" s="1283"/>
      <c r="R873" s="1295"/>
      <c r="S873" s="1279"/>
      <c r="T873" s="1279"/>
      <c r="V873" s="165"/>
      <c r="W873" s="165"/>
      <c r="X873" s="165"/>
      <c r="Y873" s="165"/>
    </row>
    <row r="874" spans="1:28" ht="18" customHeight="1">
      <c r="A874" s="165"/>
      <c r="B874" s="165"/>
      <c r="C874" s="165"/>
      <c r="D874" s="165"/>
      <c r="E874" s="165"/>
      <c r="F874" s="165"/>
      <c r="G874" s="165"/>
      <c r="H874" s="165"/>
      <c r="I874" s="165"/>
      <c r="J874" s="165"/>
      <c r="K874" s="165"/>
      <c r="L874" s="165"/>
      <c r="M874" s="165"/>
      <c r="N874" s="165"/>
      <c r="O874" s="340"/>
      <c r="P874" s="165"/>
      <c r="Q874" s="1296"/>
      <c r="R874" s="1295"/>
      <c r="S874" s="1279"/>
      <c r="T874" s="1279"/>
      <c r="V874" s="165"/>
      <c r="W874" s="165"/>
      <c r="X874" s="165"/>
      <c r="Y874" s="165"/>
    </row>
    <row r="875" spans="1:28" ht="18" customHeight="1">
      <c r="A875" s="165"/>
      <c r="B875" s="165"/>
      <c r="C875" s="165"/>
      <c r="D875" s="165"/>
      <c r="E875" s="165"/>
      <c r="F875" s="165"/>
      <c r="G875" s="165"/>
      <c r="H875" s="165"/>
      <c r="I875" s="165"/>
      <c r="J875" s="165"/>
      <c r="K875" s="165"/>
      <c r="L875" s="165"/>
      <c r="M875" s="165"/>
      <c r="N875" s="165"/>
      <c r="O875" s="340"/>
      <c r="P875" s="165"/>
      <c r="Q875" s="1296"/>
      <c r="R875" s="1295"/>
      <c r="S875" s="1279"/>
      <c r="T875" s="1279"/>
      <c r="V875" s="165"/>
      <c r="W875" s="165"/>
      <c r="X875" s="165"/>
      <c r="Y875" s="165"/>
    </row>
    <row r="876" spans="1:28">
      <c r="A876" s="1" t="s">
        <v>175</v>
      </c>
      <c r="B876" s="2"/>
      <c r="C876" s="2"/>
      <c r="D876" s="2"/>
      <c r="E876" s="2"/>
      <c r="F876" s="2"/>
      <c r="G876" s="2"/>
      <c r="H876" s="2"/>
      <c r="I876" s="2"/>
      <c r="J876" s="2"/>
      <c r="K876" s="2"/>
      <c r="L876" s="2"/>
      <c r="M876" s="2"/>
      <c r="N876" s="2"/>
      <c r="O876" s="2"/>
      <c r="P876" s="165" t="str">
        <f>"個別票"&amp;Q876</f>
        <v>個別票36</v>
      </c>
      <c r="Q876" s="1277">
        <f>Q851+1</f>
        <v>36</v>
      </c>
      <c r="V876" s="165"/>
      <c r="W876" s="165"/>
      <c r="X876" s="165"/>
      <c r="Y876" s="165"/>
    </row>
    <row r="877" spans="1:28">
      <c r="A877" s="2" t="s">
        <v>150</v>
      </c>
      <c r="B877" s="4"/>
      <c r="C877" s="4"/>
      <c r="D877" s="4"/>
      <c r="E877" s="4"/>
      <c r="F877" s="4"/>
      <c r="G877" s="4"/>
      <c r="H877" s="4"/>
      <c r="I877" s="4"/>
      <c r="J877" s="4"/>
      <c r="K877" s="4"/>
      <c r="L877" s="4"/>
      <c r="M877" s="4"/>
      <c r="N877" s="2"/>
      <c r="O877" s="2"/>
      <c r="P877" s="165"/>
      <c r="V877" s="165"/>
      <c r="W877" s="165"/>
      <c r="X877" s="165"/>
      <c r="Y877" s="165"/>
    </row>
    <row r="878" spans="1:28" ht="17.25">
      <c r="A878" s="2832" t="s">
        <v>405</v>
      </c>
      <c r="B878" s="2832"/>
      <c r="C878" s="2832"/>
      <c r="D878" s="2832"/>
      <c r="E878" s="2832"/>
      <c r="F878" s="2832"/>
      <c r="G878" s="2832"/>
      <c r="H878" s="2832"/>
      <c r="I878" s="2832"/>
      <c r="J878" s="2832"/>
      <c r="K878" s="2832"/>
      <c r="L878" s="2832"/>
      <c r="M878" s="2832"/>
      <c r="N878" s="2832"/>
      <c r="O878" s="2832"/>
      <c r="P878" s="165"/>
      <c r="V878" s="165"/>
      <c r="W878" s="165"/>
      <c r="X878" s="165"/>
      <c r="Y878" s="165"/>
    </row>
    <row r="879" spans="1:28" ht="31.5" customHeight="1">
      <c r="A879" s="39"/>
      <c r="B879" s="39"/>
      <c r="C879" s="39"/>
      <c r="D879" s="39"/>
      <c r="E879" s="39"/>
      <c r="F879" s="39"/>
      <c r="G879" s="39"/>
      <c r="H879" s="39"/>
      <c r="I879" s="39"/>
      <c r="J879" s="39"/>
      <c r="K879" s="39"/>
      <c r="L879" s="39"/>
      <c r="M879" s="39"/>
      <c r="N879" s="39"/>
      <c r="O879" s="39"/>
      <c r="P879" s="165"/>
      <c r="V879" s="165"/>
      <c r="W879" s="165"/>
      <c r="X879" s="165"/>
      <c r="Y879" s="165"/>
    </row>
    <row r="880" spans="1:28" s="52" customFormat="1" ht="15.95" customHeight="1">
      <c r="A880" s="49" t="s">
        <v>151</v>
      </c>
      <c r="B880" s="83"/>
      <c r="C880" s="83"/>
      <c r="D880" s="83"/>
      <c r="E880" s="83"/>
      <c r="F880" s="83"/>
      <c r="G880" s="83"/>
      <c r="H880" s="83"/>
      <c r="I880" s="83"/>
      <c r="J880" s="83"/>
      <c r="K880" s="83"/>
      <c r="L880" s="83"/>
      <c r="M880" s="83"/>
      <c r="P880" s="335"/>
      <c r="Q880" s="1285"/>
      <c r="R880" s="1285"/>
      <c r="S880" s="1285"/>
      <c r="T880" s="1285"/>
      <c r="U880" s="1277"/>
      <c r="V880" s="335"/>
      <c r="W880" s="335"/>
      <c r="X880" s="335"/>
      <c r="Y880" s="335"/>
    </row>
    <row r="881" spans="1:28" ht="39.950000000000003" customHeight="1">
      <c r="A881" s="2833" t="s">
        <v>152</v>
      </c>
      <c r="B881" s="2834"/>
      <c r="C881" s="2835"/>
      <c r="D881" s="2836" t="str">
        <f>参照元個別!I40</f>
        <v>事業所名を入力36</v>
      </c>
      <c r="E881" s="2837"/>
      <c r="F881" s="2837"/>
      <c r="G881" s="2837"/>
      <c r="H881" s="2837"/>
      <c r="I881" s="2837"/>
      <c r="J881" s="2837"/>
      <c r="K881" s="2837"/>
      <c r="L881" s="2837"/>
      <c r="M881" s="2837"/>
      <c r="N881" s="2837"/>
      <c r="O881" s="2838"/>
      <c r="P881" s="165"/>
      <c r="V881" s="165"/>
      <c r="W881" s="165"/>
      <c r="X881" s="165"/>
      <c r="Y881" s="165"/>
    </row>
    <row r="882" spans="1:28" ht="39.950000000000003" customHeight="1">
      <c r="A882" s="2418" t="s">
        <v>153</v>
      </c>
      <c r="B882" s="2419"/>
      <c r="C882" s="2839"/>
      <c r="D882" s="2840"/>
      <c r="E882" s="2841"/>
      <c r="F882" s="2841"/>
      <c r="G882" s="2841"/>
      <c r="H882" s="2841"/>
      <c r="I882" s="2841"/>
      <c r="J882" s="2841"/>
      <c r="K882" s="2841"/>
      <c r="L882" s="2841"/>
      <c r="M882" s="2841"/>
      <c r="N882" s="2841"/>
      <c r="O882" s="2842"/>
      <c r="P882" s="165"/>
      <c r="V882" s="165"/>
      <c r="W882" s="165"/>
      <c r="X882" s="165"/>
      <c r="Y882" s="165"/>
    </row>
    <row r="883" spans="1:28" ht="39.950000000000003" customHeight="1">
      <c r="A883" s="2384" t="s">
        <v>154</v>
      </c>
      <c r="B883" s="2827"/>
      <c r="C883" s="2828"/>
      <c r="D883" s="2829"/>
      <c r="E883" s="104" t="s">
        <v>180</v>
      </c>
      <c r="F883" s="2823" t="s">
        <v>406</v>
      </c>
      <c r="G883" s="2824"/>
      <c r="H883" s="2830" t="str">
        <f ca="1">参照元個別!$P$40</f>
        <v/>
      </c>
      <c r="I883" s="2831"/>
      <c r="J883" s="59" t="s">
        <v>176</v>
      </c>
      <c r="K883" s="2823" t="s">
        <v>407</v>
      </c>
      <c r="L883" s="2824"/>
      <c r="M883" s="2820"/>
      <c r="N883" s="2821"/>
      <c r="O883" s="2822"/>
      <c r="P883" s="165"/>
      <c r="U883" s="1285"/>
      <c r="V883" s="165"/>
      <c r="W883" s="165"/>
      <c r="X883" s="165"/>
      <c r="Y883" s="165"/>
    </row>
    <row r="884" spans="1:28" ht="39.950000000000003" customHeight="1">
      <c r="A884" s="2823" t="s">
        <v>408</v>
      </c>
      <c r="B884" s="2824"/>
      <c r="C884" s="2825"/>
      <c r="D884" s="2745"/>
      <c r="E884" s="2746"/>
      <c r="F884" s="2823" t="s">
        <v>158</v>
      </c>
      <c r="G884" s="2824"/>
      <c r="H884" s="2825"/>
      <c r="I884" s="2745"/>
      <c r="J884" s="2746"/>
      <c r="K884" s="2428"/>
      <c r="L884" s="2826"/>
      <c r="M884" s="2826"/>
      <c r="N884" s="2826"/>
      <c r="O884" s="2826"/>
      <c r="P884" s="165"/>
      <c r="V884" s="165"/>
      <c r="W884" s="165"/>
      <c r="X884" s="165"/>
      <c r="Y884" s="165"/>
    </row>
    <row r="885" spans="1:28" ht="18.75" customHeight="1">
      <c r="A885" s="40"/>
      <c r="B885" s="40"/>
      <c r="C885" s="41"/>
      <c r="D885" s="42"/>
      <c r="E885" s="41"/>
      <c r="F885" s="43"/>
      <c r="P885" s="165"/>
      <c r="V885" s="336"/>
      <c r="W885" s="336"/>
      <c r="X885" s="165"/>
      <c r="Y885" s="165"/>
    </row>
    <row r="886" spans="1:28" ht="51.75" customHeight="1">
      <c r="A886" s="2799" t="s">
        <v>526</v>
      </c>
      <c r="B886" s="2800"/>
      <c r="C886" s="2800"/>
      <c r="D886" s="2800"/>
      <c r="E886" s="2800"/>
      <c r="F886" s="2800"/>
      <c r="G886" s="2800"/>
      <c r="H886" s="2800"/>
      <c r="I886" s="2800"/>
      <c r="J886" s="2800"/>
      <c r="K886" s="2800"/>
      <c r="L886" s="2800"/>
      <c r="M886" s="2800"/>
      <c r="N886" s="2800"/>
      <c r="O886" s="2800"/>
      <c r="P886" s="165"/>
      <c r="V886" s="336"/>
      <c r="W886" s="336"/>
      <c r="X886" s="165"/>
      <c r="Y886" s="165"/>
    </row>
    <row r="887" spans="1:28" ht="57.75" customHeight="1">
      <c r="A887" s="40"/>
      <c r="B887" s="40"/>
      <c r="C887" s="41"/>
      <c r="D887" s="42"/>
      <c r="E887" s="41"/>
      <c r="F887" s="43"/>
      <c r="P887" s="165"/>
      <c r="Q887" s="1286"/>
      <c r="R887" s="1286"/>
      <c r="S887" s="1286"/>
      <c r="T887" s="1286"/>
      <c r="V887" s="336"/>
      <c r="W887" s="336"/>
      <c r="X887" s="165"/>
      <c r="Y887" s="165"/>
    </row>
    <row r="888" spans="1:28" s="52" customFormat="1" ht="15.95" customHeight="1">
      <c r="A888" s="51" t="s">
        <v>530</v>
      </c>
      <c r="B888" s="53"/>
      <c r="C888" s="53"/>
      <c r="D888" s="53"/>
      <c r="E888" s="53"/>
      <c r="F888" s="53"/>
      <c r="G888" s="53"/>
      <c r="H888" s="53"/>
      <c r="I888" s="53"/>
      <c r="J888" s="53"/>
      <c r="K888" s="53"/>
      <c r="L888" s="51"/>
      <c r="M888" s="51"/>
      <c r="N888" s="51"/>
      <c r="O888" s="51"/>
      <c r="P888" s="335"/>
      <c r="Q888" s="1287"/>
      <c r="R888" s="1287"/>
      <c r="S888" s="1287"/>
      <c r="T888" s="1287"/>
      <c r="U888" s="1277"/>
      <c r="V888" s="337"/>
      <c r="W888" s="337"/>
      <c r="X888" s="335"/>
      <c r="Y888" s="335"/>
    </row>
    <row r="889" spans="1:28" ht="36" customHeight="1">
      <c r="A889" s="2500"/>
      <c r="B889" s="2501"/>
      <c r="C889" s="2521" t="s">
        <v>525</v>
      </c>
      <c r="D889" s="2521"/>
      <c r="E889" s="2521"/>
      <c r="F889" s="2521"/>
      <c r="G889" s="2521"/>
      <c r="H889" s="2801"/>
      <c r="I889" s="2520" t="s">
        <v>409</v>
      </c>
      <c r="J889" s="2802"/>
      <c r="K889" s="2802"/>
      <c r="L889" s="2802"/>
      <c r="M889" s="2802"/>
      <c r="N889" s="2802"/>
      <c r="O889" s="2801"/>
      <c r="P889" s="165"/>
      <c r="V889" s="165"/>
      <c r="W889" s="165"/>
      <c r="X889" s="165"/>
      <c r="Y889" s="165"/>
    </row>
    <row r="890" spans="1:28" ht="24" customHeight="1">
      <c r="A890" s="2479" t="s">
        <v>236</v>
      </c>
      <c r="B890" s="2803"/>
      <c r="C890" s="2804" t="str">
        <f ca="1">参照元個別!E40</f>
        <v/>
      </c>
      <c r="D890" s="2804"/>
      <c r="E890" s="2804"/>
      <c r="F890" s="2804"/>
      <c r="G890" s="2805"/>
      <c r="H890" s="2808" t="s">
        <v>416</v>
      </c>
      <c r="I890" s="2810" t="str">
        <f>参照元個別!F40</f>
        <v/>
      </c>
      <c r="J890" s="2811"/>
      <c r="K890" s="2811"/>
      <c r="L890" s="2811"/>
      <c r="M890" s="2814" t="s">
        <v>417</v>
      </c>
      <c r="N890" s="2816" t="str">
        <f>参照元個別!G40</f>
        <v/>
      </c>
      <c r="O890" s="2817"/>
      <c r="P890" s="174"/>
      <c r="V890" s="165"/>
      <c r="W890" s="165"/>
      <c r="X890" s="165"/>
      <c r="Y890" s="165"/>
    </row>
    <row r="891" spans="1:28" ht="23.1" customHeight="1">
      <c r="A891" s="2483">
        <f>IF( 報1!$L$28="","", 報1!$L$28 )</f>
        <v>2022</v>
      </c>
      <c r="B891" s="2484"/>
      <c r="C891" s="2806"/>
      <c r="D891" s="2806"/>
      <c r="E891" s="2806"/>
      <c r="F891" s="2806"/>
      <c r="G891" s="2807"/>
      <c r="H891" s="2809"/>
      <c r="I891" s="2812"/>
      <c r="J891" s="2813"/>
      <c r="K891" s="2813"/>
      <c r="L891" s="2813"/>
      <c r="M891" s="2815"/>
      <c r="N891" s="2818"/>
      <c r="O891" s="2819"/>
      <c r="P891" s="174"/>
      <c r="V891" s="165"/>
      <c r="W891" s="165"/>
      <c r="X891" s="165"/>
      <c r="Y891" s="165"/>
    </row>
    <row r="892" spans="1:28" ht="25.15" customHeight="1">
      <c r="A892" s="2787" t="s">
        <v>277</v>
      </c>
      <c r="B892" s="2788"/>
      <c r="C892" s="2789"/>
      <c r="D892" s="2790"/>
      <c r="E892" s="2790"/>
      <c r="F892" s="2790"/>
      <c r="G892" s="2790"/>
      <c r="H892" s="2790"/>
      <c r="I892" s="2790"/>
      <c r="J892" s="2790"/>
      <c r="K892" s="2790"/>
      <c r="L892" s="2790"/>
      <c r="M892" s="2790"/>
      <c r="N892" s="2790"/>
      <c r="O892" s="2791"/>
      <c r="P892" s="165"/>
      <c r="Q892" s="1288">
        <v>1</v>
      </c>
      <c r="R892" s="1280"/>
      <c r="S892" s="1289"/>
      <c r="T892" s="1290"/>
      <c r="U892" s="1291"/>
      <c r="V892" s="165"/>
      <c r="W892" s="165"/>
      <c r="X892" s="338"/>
      <c r="Y892" s="339"/>
      <c r="Z892" s="102"/>
      <c r="AA892" s="44"/>
      <c r="AB892" s="45"/>
    </row>
    <row r="893" spans="1:28" ht="25.15" customHeight="1">
      <c r="A893" s="2787"/>
      <c r="B893" s="2788"/>
      <c r="C893" s="2790"/>
      <c r="D893" s="2790"/>
      <c r="E893" s="2790"/>
      <c r="F893" s="2790"/>
      <c r="G893" s="2790"/>
      <c r="H893" s="2790"/>
      <c r="I893" s="2790"/>
      <c r="J893" s="2790"/>
      <c r="K893" s="2790"/>
      <c r="L893" s="2790"/>
      <c r="M893" s="2790"/>
      <c r="N893" s="2790"/>
      <c r="O893" s="2791"/>
      <c r="P893" s="165"/>
      <c r="Q893" s="1292"/>
      <c r="R893" s="1293"/>
      <c r="S893" s="1293"/>
      <c r="T893" s="1293"/>
      <c r="U893" s="1293"/>
      <c r="V893" s="165"/>
      <c r="W893" s="165"/>
      <c r="X893" s="165"/>
      <c r="Y893" s="165"/>
    </row>
    <row r="894" spans="1:28" ht="24.75" customHeight="1">
      <c r="A894" s="2787"/>
      <c r="B894" s="2788"/>
      <c r="C894" s="2790"/>
      <c r="D894" s="2790"/>
      <c r="E894" s="2790"/>
      <c r="F894" s="2790"/>
      <c r="G894" s="2790"/>
      <c r="H894" s="2790"/>
      <c r="I894" s="2790"/>
      <c r="J894" s="2790"/>
      <c r="K894" s="2790"/>
      <c r="L894" s="2790"/>
      <c r="M894" s="2790"/>
      <c r="N894" s="2790"/>
      <c r="O894" s="2791"/>
      <c r="P894" s="165"/>
      <c r="Q894" s="1292"/>
      <c r="R894" s="1291"/>
      <c r="S894" s="1291"/>
      <c r="T894" s="1291"/>
      <c r="U894" s="1291"/>
      <c r="V894" s="165"/>
      <c r="W894" s="165"/>
      <c r="X894" s="165"/>
      <c r="Y894" s="165"/>
    </row>
    <row r="895" spans="1:28" ht="10.15" customHeight="1">
      <c r="A895" s="2794"/>
      <c r="B895" s="2795"/>
      <c r="C895" s="2790"/>
      <c r="D895" s="2790"/>
      <c r="E895" s="2790"/>
      <c r="F895" s="2790"/>
      <c r="G895" s="2790"/>
      <c r="H895" s="2790"/>
      <c r="I895" s="2790"/>
      <c r="J895" s="2790"/>
      <c r="K895" s="2790"/>
      <c r="L895" s="2790"/>
      <c r="M895" s="2790"/>
      <c r="N895" s="2790"/>
      <c r="O895" s="2791"/>
      <c r="P895" s="165"/>
      <c r="Q895" s="1294"/>
      <c r="R895" s="1291"/>
      <c r="S895" s="1291"/>
      <c r="T895" s="1291"/>
      <c r="U895" s="1291"/>
      <c r="V895" s="165"/>
      <c r="W895" s="165"/>
      <c r="X895" s="165"/>
      <c r="Y895" s="165"/>
    </row>
    <row r="896" spans="1:28" ht="45" customHeight="1">
      <c r="A896" s="2796">
        <f>IF( 報1!$L$28="","", 報1!$L$28 )</f>
        <v>2022</v>
      </c>
      <c r="B896" s="2797"/>
      <c r="C896" s="2792"/>
      <c r="D896" s="2792"/>
      <c r="E896" s="2792"/>
      <c r="F896" s="2792"/>
      <c r="G896" s="2792"/>
      <c r="H896" s="2792"/>
      <c r="I896" s="2792"/>
      <c r="J896" s="2792"/>
      <c r="K896" s="2792"/>
      <c r="L896" s="2792"/>
      <c r="M896" s="2792"/>
      <c r="N896" s="2792"/>
      <c r="O896" s="2793"/>
      <c r="P896" s="165"/>
      <c r="Q896" s="1295"/>
      <c r="R896" s="1291"/>
      <c r="S896" s="1291"/>
      <c r="T896" s="1291"/>
      <c r="U896" s="1291"/>
      <c r="V896" s="165"/>
      <c r="W896" s="165"/>
      <c r="X896" s="165"/>
      <c r="Y896" s="165"/>
    </row>
    <row r="897" spans="1:25" ht="26.25" customHeight="1">
      <c r="A897" s="2798"/>
      <c r="B897" s="2798"/>
      <c r="C897" s="2798"/>
      <c r="D897" s="2798"/>
      <c r="E897" s="2798"/>
      <c r="F897" s="2798"/>
      <c r="G897" s="2798"/>
      <c r="H897" s="2798"/>
      <c r="I897" s="2798"/>
      <c r="J897" s="2798"/>
      <c r="K897" s="2798"/>
      <c r="L897" s="2798"/>
      <c r="M897" s="2798"/>
      <c r="N897" s="2798"/>
      <c r="O897" s="2798"/>
      <c r="P897" s="165"/>
      <c r="Q897" s="1294"/>
      <c r="R897" s="1291"/>
      <c r="S897" s="1291"/>
      <c r="T897" s="1291"/>
      <c r="U897" s="1291"/>
      <c r="V897" s="165"/>
      <c r="W897" s="165"/>
      <c r="X897" s="165"/>
      <c r="Y897" s="165"/>
    </row>
    <row r="898" spans="1:25" ht="30" customHeight="1">
      <c r="A898" s="165"/>
      <c r="B898" s="165"/>
      <c r="C898" s="165"/>
      <c r="D898" s="165"/>
      <c r="E898" s="165"/>
      <c r="F898" s="165"/>
      <c r="G898" s="165"/>
      <c r="H898" s="165"/>
      <c r="I898" s="165"/>
      <c r="J898" s="165"/>
      <c r="K898" s="165"/>
      <c r="L898" s="165"/>
      <c r="M898" s="165"/>
      <c r="N898" s="165"/>
      <c r="O898" s="340"/>
      <c r="P898" s="165"/>
      <c r="Q898" s="1283"/>
      <c r="R898" s="1295"/>
      <c r="S898" s="1279"/>
      <c r="T898" s="1279"/>
      <c r="V898" s="165"/>
      <c r="W898" s="165"/>
      <c r="X898" s="165"/>
      <c r="Y898" s="165"/>
    </row>
    <row r="899" spans="1:25" ht="18" customHeight="1">
      <c r="A899" s="165"/>
      <c r="B899" s="165"/>
      <c r="C899" s="165"/>
      <c r="D899" s="165"/>
      <c r="E899" s="165"/>
      <c r="F899" s="165"/>
      <c r="G899" s="165"/>
      <c r="H899" s="165"/>
      <c r="I899" s="165"/>
      <c r="J899" s="165"/>
      <c r="K899" s="165"/>
      <c r="L899" s="165"/>
      <c r="M899" s="165"/>
      <c r="N899" s="165"/>
      <c r="O899" s="340"/>
      <c r="P899" s="165"/>
      <c r="Q899" s="1296"/>
      <c r="R899" s="1295"/>
      <c r="S899" s="1279"/>
      <c r="T899" s="1279"/>
      <c r="V899" s="165"/>
      <c r="W899" s="165"/>
      <c r="X899" s="165"/>
      <c r="Y899" s="165"/>
    </row>
    <row r="900" spans="1:25" ht="18" customHeight="1">
      <c r="A900" s="165"/>
      <c r="B900" s="165"/>
      <c r="C900" s="165"/>
      <c r="D900" s="165"/>
      <c r="E900" s="165"/>
      <c r="F900" s="165"/>
      <c r="G900" s="165"/>
      <c r="H900" s="165"/>
      <c r="I900" s="165"/>
      <c r="J900" s="165"/>
      <c r="K900" s="165"/>
      <c r="L900" s="165"/>
      <c r="M900" s="165"/>
      <c r="N900" s="165"/>
      <c r="O900" s="340"/>
      <c r="P900" s="165"/>
      <c r="Q900" s="1296"/>
      <c r="R900" s="1295"/>
      <c r="S900" s="1279"/>
      <c r="T900" s="1279"/>
      <c r="V900" s="165"/>
      <c r="W900" s="165"/>
      <c r="X900" s="165"/>
      <c r="Y900" s="165"/>
    </row>
    <row r="901" spans="1:25">
      <c r="A901" s="1" t="s">
        <v>175</v>
      </c>
      <c r="B901" s="2"/>
      <c r="C901" s="2"/>
      <c r="D901" s="2"/>
      <c r="E901" s="2"/>
      <c r="F901" s="2"/>
      <c r="G901" s="2"/>
      <c r="H901" s="2"/>
      <c r="I901" s="2"/>
      <c r="J901" s="2"/>
      <c r="K901" s="2"/>
      <c r="L901" s="2"/>
      <c r="M901" s="2"/>
      <c r="N901" s="2"/>
      <c r="O901" s="2"/>
      <c r="P901" s="165" t="str">
        <f>"個別票"&amp;Q901</f>
        <v>個別票37</v>
      </c>
      <c r="Q901" s="1277">
        <f>Q876+1</f>
        <v>37</v>
      </c>
      <c r="V901" s="165"/>
      <c r="W901" s="165"/>
      <c r="X901" s="165"/>
      <c r="Y901" s="165"/>
    </row>
    <row r="902" spans="1:25">
      <c r="A902" s="2" t="s">
        <v>150</v>
      </c>
      <c r="B902" s="4"/>
      <c r="C902" s="4"/>
      <c r="D902" s="4"/>
      <c r="E902" s="4"/>
      <c r="F902" s="4"/>
      <c r="G902" s="4"/>
      <c r="H902" s="4"/>
      <c r="I902" s="4"/>
      <c r="J902" s="4"/>
      <c r="K902" s="4"/>
      <c r="L902" s="4"/>
      <c r="M902" s="4"/>
      <c r="N902" s="2"/>
      <c r="O902" s="2"/>
      <c r="P902" s="165"/>
      <c r="V902" s="165"/>
      <c r="W902" s="165"/>
      <c r="X902" s="165"/>
      <c r="Y902" s="165"/>
    </row>
    <row r="903" spans="1:25" ht="17.25">
      <c r="A903" s="2832" t="s">
        <v>405</v>
      </c>
      <c r="B903" s="2832"/>
      <c r="C903" s="2832"/>
      <c r="D903" s="2832"/>
      <c r="E903" s="2832"/>
      <c r="F903" s="2832"/>
      <c r="G903" s="2832"/>
      <c r="H903" s="2832"/>
      <c r="I903" s="2832"/>
      <c r="J903" s="2832"/>
      <c r="K903" s="2832"/>
      <c r="L903" s="2832"/>
      <c r="M903" s="2832"/>
      <c r="N903" s="2832"/>
      <c r="O903" s="2832"/>
      <c r="P903" s="165"/>
      <c r="V903" s="165"/>
      <c r="W903" s="165"/>
      <c r="X903" s="165"/>
      <c r="Y903" s="165"/>
    </row>
    <row r="904" spans="1:25" ht="31.5" customHeight="1">
      <c r="A904" s="39"/>
      <c r="B904" s="39"/>
      <c r="C904" s="39"/>
      <c r="D904" s="39"/>
      <c r="E904" s="39"/>
      <c r="F904" s="39"/>
      <c r="G904" s="39"/>
      <c r="H904" s="39"/>
      <c r="I904" s="39"/>
      <c r="J904" s="39"/>
      <c r="K904" s="39"/>
      <c r="L904" s="39"/>
      <c r="M904" s="39"/>
      <c r="N904" s="39"/>
      <c r="O904" s="39"/>
      <c r="P904" s="165"/>
      <c r="V904" s="165"/>
      <c r="W904" s="165"/>
      <c r="X904" s="165"/>
      <c r="Y904" s="165"/>
    </row>
    <row r="905" spans="1:25" s="52" customFormat="1" ht="15.95" customHeight="1">
      <c r="A905" s="49" t="s">
        <v>151</v>
      </c>
      <c r="B905" s="83"/>
      <c r="C905" s="83"/>
      <c r="D905" s="83"/>
      <c r="E905" s="83"/>
      <c r="F905" s="83"/>
      <c r="G905" s="83"/>
      <c r="H905" s="83"/>
      <c r="I905" s="83"/>
      <c r="J905" s="83"/>
      <c r="K905" s="83"/>
      <c r="L905" s="83"/>
      <c r="M905" s="83"/>
      <c r="P905" s="335"/>
      <c r="Q905" s="1285"/>
      <c r="R905" s="1285"/>
      <c r="S905" s="1285"/>
      <c r="T905" s="1285"/>
      <c r="U905" s="1277"/>
      <c r="V905" s="335"/>
      <c r="W905" s="335"/>
      <c r="X905" s="335"/>
      <c r="Y905" s="335"/>
    </row>
    <row r="906" spans="1:25" ht="39.950000000000003" customHeight="1">
      <c r="A906" s="2833" t="s">
        <v>152</v>
      </c>
      <c r="B906" s="2834"/>
      <c r="C906" s="2835"/>
      <c r="D906" s="2836" t="str">
        <f>参照元個別!I41</f>
        <v>事業所名を入力37</v>
      </c>
      <c r="E906" s="2837"/>
      <c r="F906" s="2837"/>
      <c r="G906" s="2837"/>
      <c r="H906" s="2837"/>
      <c r="I906" s="2837"/>
      <c r="J906" s="2837"/>
      <c r="K906" s="2837"/>
      <c r="L906" s="2837"/>
      <c r="M906" s="2837"/>
      <c r="N906" s="2837"/>
      <c r="O906" s="2838"/>
      <c r="P906" s="165"/>
      <c r="V906" s="165"/>
      <c r="W906" s="165"/>
      <c r="X906" s="165"/>
      <c r="Y906" s="165"/>
    </row>
    <row r="907" spans="1:25" ht="39.950000000000003" customHeight="1">
      <c r="A907" s="2418" t="s">
        <v>153</v>
      </c>
      <c r="B907" s="2419"/>
      <c r="C907" s="2839"/>
      <c r="D907" s="2840"/>
      <c r="E907" s="2841"/>
      <c r="F907" s="2841"/>
      <c r="G907" s="2841"/>
      <c r="H907" s="2841"/>
      <c r="I907" s="2841"/>
      <c r="J907" s="2841"/>
      <c r="K907" s="2841"/>
      <c r="L907" s="2841"/>
      <c r="M907" s="2841"/>
      <c r="N907" s="2841"/>
      <c r="O907" s="2842"/>
      <c r="P907" s="165"/>
      <c r="V907" s="165"/>
      <c r="W907" s="165"/>
      <c r="X907" s="165"/>
      <c r="Y907" s="165"/>
    </row>
    <row r="908" spans="1:25" ht="39.950000000000003" customHeight="1">
      <c r="A908" s="2384" t="s">
        <v>154</v>
      </c>
      <c r="B908" s="2827"/>
      <c r="C908" s="2828"/>
      <c r="D908" s="2829"/>
      <c r="E908" s="104" t="s">
        <v>180</v>
      </c>
      <c r="F908" s="2823" t="s">
        <v>406</v>
      </c>
      <c r="G908" s="2824"/>
      <c r="H908" s="2830" t="str">
        <f ca="1">参照元個別!$P$41</f>
        <v/>
      </c>
      <c r="I908" s="2831"/>
      <c r="J908" s="59" t="s">
        <v>176</v>
      </c>
      <c r="K908" s="2823" t="s">
        <v>407</v>
      </c>
      <c r="L908" s="2824"/>
      <c r="M908" s="2820"/>
      <c r="N908" s="2821"/>
      <c r="O908" s="2822"/>
      <c r="P908" s="165"/>
      <c r="U908" s="1285"/>
      <c r="V908" s="165"/>
      <c r="W908" s="165"/>
      <c r="X908" s="165"/>
      <c r="Y908" s="165"/>
    </row>
    <row r="909" spans="1:25" ht="39.950000000000003" customHeight="1">
      <c r="A909" s="2823" t="s">
        <v>408</v>
      </c>
      <c r="B909" s="2824"/>
      <c r="C909" s="2825"/>
      <c r="D909" s="2745"/>
      <c r="E909" s="2746"/>
      <c r="F909" s="2823" t="s">
        <v>158</v>
      </c>
      <c r="G909" s="2824"/>
      <c r="H909" s="2825"/>
      <c r="I909" s="2745"/>
      <c r="J909" s="2746"/>
      <c r="K909" s="2428"/>
      <c r="L909" s="2826"/>
      <c r="M909" s="2826"/>
      <c r="N909" s="2826"/>
      <c r="O909" s="2826"/>
      <c r="P909" s="165"/>
      <c r="V909" s="165"/>
      <c r="W909" s="165"/>
      <c r="X909" s="165"/>
      <c r="Y909" s="165"/>
    </row>
    <row r="910" spans="1:25" ht="18.75" customHeight="1">
      <c r="A910" s="40"/>
      <c r="B910" s="40"/>
      <c r="C910" s="41"/>
      <c r="D910" s="42"/>
      <c r="E910" s="41"/>
      <c r="F910" s="43"/>
      <c r="P910" s="165"/>
      <c r="V910" s="336"/>
      <c r="W910" s="336"/>
      <c r="X910" s="165"/>
      <c r="Y910" s="165"/>
    </row>
    <row r="911" spans="1:25" ht="51.75" customHeight="1">
      <c r="A911" s="2799" t="s">
        <v>526</v>
      </c>
      <c r="B911" s="2800"/>
      <c r="C911" s="2800"/>
      <c r="D911" s="2800"/>
      <c r="E911" s="2800"/>
      <c r="F911" s="2800"/>
      <c r="G911" s="2800"/>
      <c r="H911" s="2800"/>
      <c r="I911" s="2800"/>
      <c r="J911" s="2800"/>
      <c r="K911" s="2800"/>
      <c r="L911" s="2800"/>
      <c r="M911" s="2800"/>
      <c r="N911" s="2800"/>
      <c r="O911" s="2800"/>
      <c r="P911" s="165"/>
      <c r="V911" s="336"/>
      <c r="W911" s="336"/>
      <c r="X911" s="165"/>
      <c r="Y911" s="165"/>
    </row>
    <row r="912" spans="1:25" ht="57.75" customHeight="1">
      <c r="A912" s="40"/>
      <c r="B912" s="40"/>
      <c r="C912" s="41"/>
      <c r="D912" s="42"/>
      <c r="E912" s="41"/>
      <c r="F912" s="43"/>
      <c r="P912" s="165"/>
      <c r="Q912" s="1286"/>
      <c r="R912" s="1286"/>
      <c r="S912" s="1286"/>
      <c r="T912" s="1286"/>
      <c r="V912" s="336"/>
      <c r="W912" s="336"/>
      <c r="X912" s="165"/>
      <c r="Y912" s="165"/>
    </row>
    <row r="913" spans="1:28" s="52" customFormat="1" ht="15.95" customHeight="1">
      <c r="A913" s="51" t="s">
        <v>530</v>
      </c>
      <c r="B913" s="53"/>
      <c r="C913" s="53"/>
      <c r="D913" s="53"/>
      <c r="E913" s="53"/>
      <c r="F913" s="53"/>
      <c r="G913" s="53"/>
      <c r="H913" s="53"/>
      <c r="I913" s="53"/>
      <c r="J913" s="53"/>
      <c r="K913" s="53"/>
      <c r="L913" s="51"/>
      <c r="M913" s="51"/>
      <c r="N913" s="51"/>
      <c r="O913" s="51"/>
      <c r="P913" s="335"/>
      <c r="Q913" s="1287"/>
      <c r="R913" s="1287"/>
      <c r="S913" s="1287"/>
      <c r="T913" s="1287"/>
      <c r="U913" s="1277"/>
      <c r="V913" s="337"/>
      <c r="W913" s="337"/>
      <c r="X913" s="335"/>
      <c r="Y913" s="335"/>
    </row>
    <row r="914" spans="1:28" ht="36" customHeight="1">
      <c r="A914" s="2500"/>
      <c r="B914" s="2501"/>
      <c r="C914" s="2521" t="s">
        <v>525</v>
      </c>
      <c r="D914" s="2521"/>
      <c r="E914" s="2521"/>
      <c r="F914" s="2521"/>
      <c r="G914" s="2521"/>
      <c r="H914" s="2801"/>
      <c r="I914" s="2520" t="s">
        <v>409</v>
      </c>
      <c r="J914" s="2802"/>
      <c r="K914" s="2802"/>
      <c r="L914" s="2802"/>
      <c r="M914" s="2802"/>
      <c r="N914" s="2802"/>
      <c r="O914" s="2801"/>
      <c r="P914" s="165"/>
      <c r="V914" s="165"/>
      <c r="W914" s="165"/>
      <c r="X914" s="165"/>
      <c r="Y914" s="165"/>
    </row>
    <row r="915" spans="1:28" ht="24" customHeight="1">
      <c r="A915" s="2479" t="s">
        <v>236</v>
      </c>
      <c r="B915" s="2803"/>
      <c r="C915" s="2804" t="str">
        <f ca="1">参照元個別!E41</f>
        <v/>
      </c>
      <c r="D915" s="2804"/>
      <c r="E915" s="2804"/>
      <c r="F915" s="2804"/>
      <c r="G915" s="2805"/>
      <c r="H915" s="2808" t="s">
        <v>416</v>
      </c>
      <c r="I915" s="2810" t="str">
        <f>参照元個別!F41</f>
        <v/>
      </c>
      <c r="J915" s="2811"/>
      <c r="K915" s="2811"/>
      <c r="L915" s="2811"/>
      <c r="M915" s="2814" t="s">
        <v>417</v>
      </c>
      <c r="N915" s="2816" t="str">
        <f>参照元個別!G41</f>
        <v/>
      </c>
      <c r="O915" s="2817"/>
      <c r="P915" s="174"/>
      <c r="V915" s="165"/>
      <c r="W915" s="165"/>
      <c r="X915" s="165"/>
      <c r="Y915" s="165"/>
    </row>
    <row r="916" spans="1:28" ht="23.1" customHeight="1">
      <c r="A916" s="2483">
        <f>IF( 報1!$L$28="","", 報1!$L$28 )</f>
        <v>2022</v>
      </c>
      <c r="B916" s="2484"/>
      <c r="C916" s="2806"/>
      <c r="D916" s="2806"/>
      <c r="E916" s="2806"/>
      <c r="F916" s="2806"/>
      <c r="G916" s="2807"/>
      <c r="H916" s="2809"/>
      <c r="I916" s="2812"/>
      <c r="J916" s="2813"/>
      <c r="K916" s="2813"/>
      <c r="L916" s="2813"/>
      <c r="M916" s="2815"/>
      <c r="N916" s="2818"/>
      <c r="O916" s="2819"/>
      <c r="P916" s="174"/>
      <c r="V916" s="165"/>
      <c r="W916" s="165"/>
      <c r="X916" s="165"/>
      <c r="Y916" s="165"/>
    </row>
    <row r="917" spans="1:28" ht="25.15" customHeight="1">
      <c r="A917" s="2787" t="s">
        <v>277</v>
      </c>
      <c r="B917" s="2788"/>
      <c r="C917" s="2789"/>
      <c r="D917" s="2790"/>
      <c r="E917" s="2790"/>
      <c r="F917" s="2790"/>
      <c r="G917" s="2790"/>
      <c r="H917" s="2790"/>
      <c r="I917" s="2790"/>
      <c r="J917" s="2790"/>
      <c r="K917" s="2790"/>
      <c r="L917" s="2790"/>
      <c r="M917" s="2790"/>
      <c r="N917" s="2790"/>
      <c r="O917" s="2791"/>
      <c r="P917" s="165"/>
      <c r="Q917" s="1288">
        <v>1</v>
      </c>
      <c r="R917" s="1280"/>
      <c r="S917" s="1289"/>
      <c r="T917" s="1290"/>
      <c r="U917" s="1291"/>
      <c r="V917" s="165"/>
      <c r="W917" s="165"/>
      <c r="X917" s="338"/>
      <c r="Y917" s="339"/>
      <c r="Z917" s="102"/>
      <c r="AA917" s="44"/>
      <c r="AB917" s="45"/>
    </row>
    <row r="918" spans="1:28" ht="25.15" customHeight="1">
      <c r="A918" s="2787"/>
      <c r="B918" s="2788"/>
      <c r="C918" s="2790"/>
      <c r="D918" s="2790"/>
      <c r="E918" s="2790"/>
      <c r="F918" s="2790"/>
      <c r="G918" s="2790"/>
      <c r="H918" s="2790"/>
      <c r="I918" s="2790"/>
      <c r="J918" s="2790"/>
      <c r="K918" s="2790"/>
      <c r="L918" s="2790"/>
      <c r="M918" s="2790"/>
      <c r="N918" s="2790"/>
      <c r="O918" s="2791"/>
      <c r="P918" s="165"/>
      <c r="Q918" s="1292"/>
      <c r="R918" s="1293"/>
      <c r="S918" s="1293"/>
      <c r="T918" s="1293"/>
      <c r="U918" s="1293"/>
      <c r="V918" s="165"/>
      <c r="W918" s="165"/>
      <c r="X918" s="165"/>
      <c r="Y918" s="165"/>
    </row>
    <row r="919" spans="1:28" ht="24.75" customHeight="1">
      <c r="A919" s="2787"/>
      <c r="B919" s="2788"/>
      <c r="C919" s="2790"/>
      <c r="D919" s="2790"/>
      <c r="E919" s="2790"/>
      <c r="F919" s="2790"/>
      <c r="G919" s="2790"/>
      <c r="H919" s="2790"/>
      <c r="I919" s="2790"/>
      <c r="J919" s="2790"/>
      <c r="K919" s="2790"/>
      <c r="L919" s="2790"/>
      <c r="M919" s="2790"/>
      <c r="N919" s="2790"/>
      <c r="O919" s="2791"/>
      <c r="P919" s="165"/>
      <c r="Q919" s="1292"/>
      <c r="R919" s="1291"/>
      <c r="S919" s="1291"/>
      <c r="T919" s="1291"/>
      <c r="U919" s="1291"/>
      <c r="V919" s="165"/>
      <c r="W919" s="165"/>
      <c r="X919" s="165"/>
      <c r="Y919" s="165"/>
    </row>
    <row r="920" spans="1:28" ht="10.15" customHeight="1">
      <c r="A920" s="2794"/>
      <c r="B920" s="2795"/>
      <c r="C920" s="2790"/>
      <c r="D920" s="2790"/>
      <c r="E920" s="2790"/>
      <c r="F920" s="2790"/>
      <c r="G920" s="2790"/>
      <c r="H920" s="2790"/>
      <c r="I920" s="2790"/>
      <c r="J920" s="2790"/>
      <c r="K920" s="2790"/>
      <c r="L920" s="2790"/>
      <c r="M920" s="2790"/>
      <c r="N920" s="2790"/>
      <c r="O920" s="2791"/>
      <c r="P920" s="165"/>
      <c r="Q920" s="1294"/>
      <c r="R920" s="1291"/>
      <c r="S920" s="1291"/>
      <c r="T920" s="1291"/>
      <c r="U920" s="1291"/>
      <c r="V920" s="165"/>
      <c r="W920" s="165"/>
      <c r="X920" s="165"/>
      <c r="Y920" s="165"/>
    </row>
    <row r="921" spans="1:28" ht="45" customHeight="1">
      <c r="A921" s="2796">
        <f>IF( 報1!$L$28="","", 報1!$L$28 )</f>
        <v>2022</v>
      </c>
      <c r="B921" s="2797"/>
      <c r="C921" s="2792"/>
      <c r="D921" s="2792"/>
      <c r="E921" s="2792"/>
      <c r="F921" s="2792"/>
      <c r="G921" s="2792"/>
      <c r="H921" s="2792"/>
      <c r="I921" s="2792"/>
      <c r="J921" s="2792"/>
      <c r="K921" s="2792"/>
      <c r="L921" s="2792"/>
      <c r="M921" s="2792"/>
      <c r="N921" s="2792"/>
      <c r="O921" s="2793"/>
      <c r="P921" s="165"/>
      <c r="Q921" s="1295"/>
      <c r="R921" s="1291"/>
      <c r="S921" s="1291"/>
      <c r="T921" s="1291"/>
      <c r="U921" s="1291"/>
      <c r="V921" s="165"/>
      <c r="W921" s="165"/>
      <c r="X921" s="165"/>
      <c r="Y921" s="165"/>
    </row>
    <row r="922" spans="1:28" ht="26.25" customHeight="1">
      <c r="A922" s="2798"/>
      <c r="B922" s="2798"/>
      <c r="C922" s="2798"/>
      <c r="D922" s="2798"/>
      <c r="E922" s="2798"/>
      <c r="F922" s="2798"/>
      <c r="G922" s="2798"/>
      <c r="H922" s="2798"/>
      <c r="I922" s="2798"/>
      <c r="J922" s="2798"/>
      <c r="K922" s="2798"/>
      <c r="L922" s="2798"/>
      <c r="M922" s="2798"/>
      <c r="N922" s="2798"/>
      <c r="O922" s="2798"/>
      <c r="P922" s="165"/>
      <c r="Q922" s="1294"/>
      <c r="R922" s="1291"/>
      <c r="S922" s="1291"/>
      <c r="T922" s="1291"/>
      <c r="U922" s="1291"/>
      <c r="V922" s="165"/>
      <c r="W922" s="165"/>
      <c r="X922" s="165"/>
      <c r="Y922" s="165"/>
    </row>
    <row r="923" spans="1:28" ht="30" customHeight="1">
      <c r="A923" s="165"/>
      <c r="B923" s="165"/>
      <c r="C923" s="165"/>
      <c r="D923" s="165"/>
      <c r="E923" s="165"/>
      <c r="F923" s="165"/>
      <c r="G923" s="165"/>
      <c r="H923" s="165"/>
      <c r="I923" s="165"/>
      <c r="J923" s="165"/>
      <c r="K923" s="165"/>
      <c r="L923" s="165"/>
      <c r="M923" s="165"/>
      <c r="N923" s="165"/>
      <c r="O923" s="340"/>
      <c r="P923" s="165"/>
      <c r="Q923" s="1283"/>
      <c r="R923" s="1295"/>
      <c r="S923" s="1279"/>
      <c r="T923" s="1279"/>
      <c r="V923" s="165"/>
      <c r="W923" s="165"/>
      <c r="X923" s="165"/>
      <c r="Y923" s="165"/>
    </row>
    <row r="924" spans="1:28" ht="18" customHeight="1">
      <c r="A924" s="165"/>
      <c r="B924" s="165"/>
      <c r="C924" s="165"/>
      <c r="D924" s="165"/>
      <c r="E924" s="165"/>
      <c r="F924" s="165"/>
      <c r="G924" s="165"/>
      <c r="H924" s="165"/>
      <c r="I924" s="165"/>
      <c r="J924" s="165"/>
      <c r="K924" s="165"/>
      <c r="L924" s="165"/>
      <c r="M924" s="165"/>
      <c r="N924" s="165"/>
      <c r="O924" s="340"/>
      <c r="P924" s="165"/>
      <c r="Q924" s="1296"/>
      <c r="R924" s="1295"/>
      <c r="S924" s="1279"/>
      <c r="T924" s="1279"/>
      <c r="V924" s="165"/>
      <c r="W924" s="165"/>
      <c r="X924" s="165"/>
      <c r="Y924" s="165"/>
    </row>
    <row r="925" spans="1:28" ht="18" customHeight="1">
      <c r="A925" s="165"/>
      <c r="B925" s="165"/>
      <c r="C925" s="165"/>
      <c r="D925" s="165"/>
      <c r="E925" s="165"/>
      <c r="F925" s="165"/>
      <c r="G925" s="165"/>
      <c r="H925" s="165"/>
      <c r="I925" s="165"/>
      <c r="J925" s="165"/>
      <c r="K925" s="165"/>
      <c r="L925" s="165"/>
      <c r="M925" s="165"/>
      <c r="N925" s="165"/>
      <c r="O925" s="340"/>
      <c r="P925" s="165"/>
      <c r="Q925" s="1296"/>
      <c r="R925" s="1295"/>
      <c r="S925" s="1279"/>
      <c r="T925" s="1279"/>
      <c r="V925" s="165"/>
      <c r="W925" s="165"/>
      <c r="X925" s="165"/>
      <c r="Y925" s="165"/>
    </row>
    <row r="926" spans="1:28">
      <c r="A926" s="1" t="s">
        <v>175</v>
      </c>
      <c r="B926" s="2"/>
      <c r="C926" s="2"/>
      <c r="D926" s="2"/>
      <c r="E926" s="2"/>
      <c r="F926" s="2"/>
      <c r="G926" s="2"/>
      <c r="H926" s="2"/>
      <c r="I926" s="2"/>
      <c r="J926" s="2"/>
      <c r="K926" s="2"/>
      <c r="L926" s="2"/>
      <c r="M926" s="2"/>
      <c r="N926" s="2"/>
      <c r="O926" s="2"/>
      <c r="P926" s="165" t="str">
        <f>"個別票"&amp;Q926</f>
        <v>個別票38</v>
      </c>
      <c r="Q926" s="1277">
        <f>Q901+1</f>
        <v>38</v>
      </c>
      <c r="V926" s="165"/>
      <c r="W926" s="165"/>
      <c r="X926" s="165"/>
      <c r="Y926" s="165"/>
    </row>
    <row r="927" spans="1:28">
      <c r="A927" s="2" t="s">
        <v>150</v>
      </c>
      <c r="B927" s="4"/>
      <c r="C927" s="4"/>
      <c r="D927" s="4"/>
      <c r="E927" s="4"/>
      <c r="F927" s="4"/>
      <c r="G927" s="4"/>
      <c r="H927" s="4"/>
      <c r="I927" s="4"/>
      <c r="J927" s="4"/>
      <c r="K927" s="4"/>
      <c r="L927" s="4"/>
      <c r="M927" s="4"/>
      <c r="N927" s="2"/>
      <c r="O927" s="2"/>
      <c r="P927" s="165"/>
      <c r="V927" s="165"/>
      <c r="W927" s="165"/>
      <c r="X927" s="165"/>
      <c r="Y927" s="165"/>
    </row>
    <row r="928" spans="1:28" ht="17.25">
      <c r="A928" s="2832" t="s">
        <v>405</v>
      </c>
      <c r="B928" s="2832"/>
      <c r="C928" s="2832"/>
      <c r="D928" s="2832"/>
      <c r="E928" s="2832"/>
      <c r="F928" s="2832"/>
      <c r="G928" s="2832"/>
      <c r="H928" s="2832"/>
      <c r="I928" s="2832"/>
      <c r="J928" s="2832"/>
      <c r="K928" s="2832"/>
      <c r="L928" s="2832"/>
      <c r="M928" s="2832"/>
      <c r="N928" s="2832"/>
      <c r="O928" s="2832"/>
      <c r="P928" s="165"/>
      <c r="V928" s="165"/>
      <c r="W928" s="165"/>
      <c r="X928" s="165"/>
      <c r="Y928" s="165"/>
    </row>
    <row r="929" spans="1:28" ht="31.5" customHeight="1">
      <c r="A929" s="39"/>
      <c r="B929" s="39"/>
      <c r="C929" s="39"/>
      <c r="D929" s="39"/>
      <c r="E929" s="39"/>
      <c r="F929" s="39"/>
      <c r="G929" s="39"/>
      <c r="H929" s="39"/>
      <c r="I929" s="39"/>
      <c r="J929" s="39"/>
      <c r="K929" s="39"/>
      <c r="L929" s="39"/>
      <c r="M929" s="39"/>
      <c r="N929" s="39"/>
      <c r="O929" s="39"/>
      <c r="P929" s="165"/>
      <c r="V929" s="165"/>
      <c r="W929" s="165"/>
      <c r="X929" s="165"/>
      <c r="Y929" s="165"/>
    </row>
    <row r="930" spans="1:28" s="52" customFormat="1" ht="15.95" customHeight="1">
      <c r="A930" s="49" t="s">
        <v>151</v>
      </c>
      <c r="B930" s="83"/>
      <c r="C930" s="83"/>
      <c r="D930" s="83"/>
      <c r="E930" s="83"/>
      <c r="F930" s="83"/>
      <c r="G930" s="83"/>
      <c r="H930" s="83"/>
      <c r="I930" s="83"/>
      <c r="J930" s="83"/>
      <c r="K930" s="83"/>
      <c r="L930" s="83"/>
      <c r="M930" s="83"/>
      <c r="P930" s="335"/>
      <c r="Q930" s="1285"/>
      <c r="R930" s="1285"/>
      <c r="S930" s="1285"/>
      <c r="T930" s="1285"/>
      <c r="U930" s="1277"/>
      <c r="V930" s="335"/>
      <c r="W930" s="335"/>
      <c r="X930" s="335"/>
      <c r="Y930" s="335"/>
    </row>
    <row r="931" spans="1:28" ht="39.950000000000003" customHeight="1">
      <c r="A931" s="2833" t="s">
        <v>152</v>
      </c>
      <c r="B931" s="2834"/>
      <c r="C931" s="2835"/>
      <c r="D931" s="2836" t="str">
        <f>参照元個別!I42</f>
        <v>事業所名を入力38</v>
      </c>
      <c r="E931" s="2837"/>
      <c r="F931" s="2837"/>
      <c r="G931" s="2837"/>
      <c r="H931" s="2837"/>
      <c r="I931" s="2837"/>
      <c r="J931" s="2837"/>
      <c r="K931" s="2837"/>
      <c r="L931" s="2837"/>
      <c r="M931" s="2837"/>
      <c r="N931" s="2837"/>
      <c r="O931" s="2838"/>
      <c r="P931" s="165"/>
      <c r="V931" s="165"/>
      <c r="W931" s="165"/>
      <c r="X931" s="165"/>
      <c r="Y931" s="165"/>
    </row>
    <row r="932" spans="1:28" ht="39.950000000000003" customHeight="1">
      <c r="A932" s="2418" t="s">
        <v>153</v>
      </c>
      <c r="B932" s="2419"/>
      <c r="C932" s="2839"/>
      <c r="D932" s="2840"/>
      <c r="E932" s="2841"/>
      <c r="F932" s="2841"/>
      <c r="G932" s="2841"/>
      <c r="H932" s="2841"/>
      <c r="I932" s="2841"/>
      <c r="J932" s="2841"/>
      <c r="K932" s="2841"/>
      <c r="L932" s="2841"/>
      <c r="M932" s="2841"/>
      <c r="N932" s="2841"/>
      <c r="O932" s="2842"/>
      <c r="P932" s="165"/>
      <c r="V932" s="165"/>
      <c r="W932" s="165"/>
      <c r="X932" s="165"/>
      <c r="Y932" s="165"/>
    </row>
    <row r="933" spans="1:28" ht="39.950000000000003" customHeight="1">
      <c r="A933" s="2384" t="s">
        <v>154</v>
      </c>
      <c r="B933" s="2827"/>
      <c r="C933" s="2828"/>
      <c r="D933" s="2829"/>
      <c r="E933" s="104" t="s">
        <v>180</v>
      </c>
      <c r="F933" s="2823" t="s">
        <v>406</v>
      </c>
      <c r="G933" s="2824"/>
      <c r="H933" s="2830" t="str">
        <f ca="1">参照元個別!$P$42</f>
        <v/>
      </c>
      <c r="I933" s="2831"/>
      <c r="J933" s="59" t="s">
        <v>176</v>
      </c>
      <c r="K933" s="2823" t="s">
        <v>407</v>
      </c>
      <c r="L933" s="2824"/>
      <c r="M933" s="2820"/>
      <c r="N933" s="2821"/>
      <c r="O933" s="2822"/>
      <c r="P933" s="165"/>
      <c r="U933" s="1285"/>
      <c r="V933" s="165"/>
      <c r="W933" s="165"/>
      <c r="X933" s="165"/>
      <c r="Y933" s="165"/>
    </row>
    <row r="934" spans="1:28" ht="39.950000000000003" customHeight="1">
      <c r="A934" s="2823" t="s">
        <v>408</v>
      </c>
      <c r="B934" s="2824"/>
      <c r="C934" s="2825"/>
      <c r="D934" s="2745"/>
      <c r="E934" s="2746"/>
      <c r="F934" s="2823" t="s">
        <v>158</v>
      </c>
      <c r="G934" s="2824"/>
      <c r="H934" s="2825"/>
      <c r="I934" s="2745"/>
      <c r="J934" s="2746"/>
      <c r="K934" s="2428"/>
      <c r="L934" s="2826"/>
      <c r="M934" s="2826"/>
      <c r="N934" s="2826"/>
      <c r="O934" s="2826"/>
      <c r="P934" s="165"/>
      <c r="V934" s="165"/>
      <c r="W934" s="165"/>
      <c r="X934" s="165"/>
      <c r="Y934" s="165"/>
    </row>
    <row r="935" spans="1:28" ht="18.75" customHeight="1">
      <c r="A935" s="40"/>
      <c r="B935" s="40"/>
      <c r="C935" s="41"/>
      <c r="D935" s="42"/>
      <c r="E935" s="41"/>
      <c r="F935" s="43"/>
      <c r="P935" s="165"/>
      <c r="V935" s="336"/>
      <c r="W935" s="336"/>
      <c r="X935" s="165"/>
      <c r="Y935" s="165"/>
    </row>
    <row r="936" spans="1:28" ht="51.75" customHeight="1">
      <c r="A936" s="2799" t="s">
        <v>526</v>
      </c>
      <c r="B936" s="2800"/>
      <c r="C936" s="2800"/>
      <c r="D936" s="2800"/>
      <c r="E936" s="2800"/>
      <c r="F936" s="2800"/>
      <c r="G936" s="2800"/>
      <c r="H936" s="2800"/>
      <c r="I936" s="2800"/>
      <c r="J936" s="2800"/>
      <c r="K936" s="2800"/>
      <c r="L936" s="2800"/>
      <c r="M936" s="2800"/>
      <c r="N936" s="2800"/>
      <c r="O936" s="2800"/>
      <c r="P936" s="165"/>
      <c r="V936" s="336"/>
      <c r="W936" s="336"/>
      <c r="X936" s="165"/>
      <c r="Y936" s="165"/>
    </row>
    <row r="937" spans="1:28" ht="57.75" customHeight="1">
      <c r="A937" s="40"/>
      <c r="B937" s="40"/>
      <c r="C937" s="41"/>
      <c r="D937" s="42"/>
      <c r="E937" s="41"/>
      <c r="F937" s="43"/>
      <c r="P937" s="165"/>
      <c r="Q937" s="1286"/>
      <c r="R937" s="1286"/>
      <c r="S937" s="1286"/>
      <c r="T937" s="1286"/>
      <c r="V937" s="336"/>
      <c r="W937" s="336"/>
      <c r="X937" s="165"/>
      <c r="Y937" s="165"/>
    </row>
    <row r="938" spans="1:28" s="52" customFormat="1" ht="15.95" customHeight="1">
      <c r="A938" s="51" t="s">
        <v>530</v>
      </c>
      <c r="B938" s="53"/>
      <c r="C938" s="53"/>
      <c r="D938" s="53"/>
      <c r="E938" s="53"/>
      <c r="F938" s="53"/>
      <c r="G938" s="53"/>
      <c r="H938" s="53"/>
      <c r="I938" s="53"/>
      <c r="J938" s="53"/>
      <c r="K938" s="53"/>
      <c r="L938" s="51"/>
      <c r="M938" s="51"/>
      <c r="N938" s="51"/>
      <c r="O938" s="51"/>
      <c r="P938" s="335"/>
      <c r="Q938" s="1287"/>
      <c r="R938" s="1287"/>
      <c r="S938" s="1287"/>
      <c r="T938" s="1287"/>
      <c r="U938" s="1277"/>
      <c r="V938" s="337"/>
      <c r="W938" s="337"/>
      <c r="X938" s="335"/>
      <c r="Y938" s="335"/>
    </row>
    <row r="939" spans="1:28" ht="36" customHeight="1">
      <c r="A939" s="2500"/>
      <c r="B939" s="2501"/>
      <c r="C939" s="2521" t="s">
        <v>525</v>
      </c>
      <c r="D939" s="2521"/>
      <c r="E939" s="2521"/>
      <c r="F939" s="2521"/>
      <c r="G939" s="2521"/>
      <c r="H939" s="2801"/>
      <c r="I939" s="2520" t="s">
        <v>409</v>
      </c>
      <c r="J939" s="2802"/>
      <c r="K939" s="2802"/>
      <c r="L939" s="2802"/>
      <c r="M939" s="2802"/>
      <c r="N939" s="2802"/>
      <c r="O939" s="2801"/>
      <c r="P939" s="165"/>
      <c r="V939" s="165"/>
      <c r="W939" s="165"/>
      <c r="X939" s="165"/>
      <c r="Y939" s="165"/>
    </row>
    <row r="940" spans="1:28" ht="24" customHeight="1">
      <c r="A940" s="2479" t="s">
        <v>236</v>
      </c>
      <c r="B940" s="2803"/>
      <c r="C940" s="2804" t="str">
        <f ca="1">参照元個別!E42</f>
        <v/>
      </c>
      <c r="D940" s="2804"/>
      <c r="E940" s="2804"/>
      <c r="F940" s="2804"/>
      <c r="G940" s="2805"/>
      <c r="H940" s="2808" t="s">
        <v>416</v>
      </c>
      <c r="I940" s="2810" t="str">
        <f>参照元個別!F42</f>
        <v/>
      </c>
      <c r="J940" s="2811"/>
      <c r="K940" s="2811"/>
      <c r="L940" s="2811"/>
      <c r="M940" s="2814" t="s">
        <v>417</v>
      </c>
      <c r="N940" s="2816" t="str">
        <f>参照元個別!G42</f>
        <v/>
      </c>
      <c r="O940" s="2817"/>
      <c r="P940" s="174"/>
      <c r="V940" s="165"/>
      <c r="W940" s="165"/>
      <c r="X940" s="165"/>
      <c r="Y940" s="165"/>
    </row>
    <row r="941" spans="1:28" ht="23.1" customHeight="1">
      <c r="A941" s="2483">
        <f>IF( 報1!$L$28="","", 報1!$L$28 )</f>
        <v>2022</v>
      </c>
      <c r="B941" s="2484"/>
      <c r="C941" s="2806"/>
      <c r="D941" s="2806"/>
      <c r="E941" s="2806"/>
      <c r="F941" s="2806"/>
      <c r="G941" s="2807"/>
      <c r="H941" s="2809"/>
      <c r="I941" s="2812"/>
      <c r="J941" s="2813"/>
      <c r="K941" s="2813"/>
      <c r="L941" s="2813"/>
      <c r="M941" s="2815"/>
      <c r="N941" s="2818"/>
      <c r="O941" s="2819"/>
      <c r="P941" s="174"/>
      <c r="V941" s="165"/>
      <c r="W941" s="165"/>
      <c r="X941" s="165"/>
      <c r="Y941" s="165"/>
    </row>
    <row r="942" spans="1:28" ht="25.15" customHeight="1">
      <c r="A942" s="2787" t="s">
        <v>277</v>
      </c>
      <c r="B942" s="2788"/>
      <c r="C942" s="2789"/>
      <c r="D942" s="2790"/>
      <c r="E942" s="2790"/>
      <c r="F942" s="2790"/>
      <c r="G942" s="2790"/>
      <c r="H942" s="2790"/>
      <c r="I942" s="2790"/>
      <c r="J942" s="2790"/>
      <c r="K942" s="2790"/>
      <c r="L942" s="2790"/>
      <c r="M942" s="2790"/>
      <c r="N942" s="2790"/>
      <c r="O942" s="2791"/>
      <c r="P942" s="165"/>
      <c r="Q942" s="1288">
        <v>1</v>
      </c>
      <c r="R942" s="1280"/>
      <c r="S942" s="1289"/>
      <c r="T942" s="1290"/>
      <c r="U942" s="1291"/>
      <c r="V942" s="165"/>
      <c r="W942" s="165"/>
      <c r="X942" s="338"/>
      <c r="Y942" s="339"/>
      <c r="Z942" s="102"/>
      <c r="AA942" s="44"/>
      <c r="AB942" s="45"/>
    </row>
    <row r="943" spans="1:28" ht="25.15" customHeight="1">
      <c r="A943" s="2787"/>
      <c r="B943" s="2788"/>
      <c r="C943" s="2790"/>
      <c r="D943" s="2790"/>
      <c r="E943" s="2790"/>
      <c r="F943" s="2790"/>
      <c r="G943" s="2790"/>
      <c r="H943" s="2790"/>
      <c r="I943" s="2790"/>
      <c r="J943" s="2790"/>
      <c r="K943" s="2790"/>
      <c r="L943" s="2790"/>
      <c r="M943" s="2790"/>
      <c r="N943" s="2790"/>
      <c r="O943" s="2791"/>
      <c r="P943" s="165"/>
      <c r="Q943" s="1292"/>
      <c r="R943" s="1293"/>
      <c r="S943" s="1293"/>
      <c r="T943" s="1293"/>
      <c r="U943" s="1293"/>
      <c r="V943" s="165"/>
      <c r="W943" s="165"/>
      <c r="X943" s="165"/>
      <c r="Y943" s="165"/>
    </row>
    <row r="944" spans="1:28" ht="24.75" customHeight="1">
      <c r="A944" s="2787"/>
      <c r="B944" s="2788"/>
      <c r="C944" s="2790"/>
      <c r="D944" s="2790"/>
      <c r="E944" s="2790"/>
      <c r="F944" s="2790"/>
      <c r="G944" s="2790"/>
      <c r="H944" s="2790"/>
      <c r="I944" s="2790"/>
      <c r="J944" s="2790"/>
      <c r="K944" s="2790"/>
      <c r="L944" s="2790"/>
      <c r="M944" s="2790"/>
      <c r="N944" s="2790"/>
      <c r="O944" s="2791"/>
      <c r="P944" s="165"/>
      <c r="Q944" s="1292"/>
      <c r="R944" s="1291"/>
      <c r="S944" s="1291"/>
      <c r="T944" s="1291"/>
      <c r="U944" s="1291"/>
      <c r="V944" s="165"/>
      <c r="W944" s="165"/>
      <c r="X944" s="165"/>
      <c r="Y944" s="165"/>
    </row>
    <row r="945" spans="1:25" ht="10.15" customHeight="1">
      <c r="A945" s="2794"/>
      <c r="B945" s="2795"/>
      <c r="C945" s="2790"/>
      <c r="D945" s="2790"/>
      <c r="E945" s="2790"/>
      <c r="F945" s="2790"/>
      <c r="G945" s="2790"/>
      <c r="H945" s="2790"/>
      <c r="I945" s="2790"/>
      <c r="J945" s="2790"/>
      <c r="K945" s="2790"/>
      <c r="L945" s="2790"/>
      <c r="M945" s="2790"/>
      <c r="N945" s="2790"/>
      <c r="O945" s="2791"/>
      <c r="P945" s="165"/>
      <c r="Q945" s="1294"/>
      <c r="R945" s="1291"/>
      <c r="S945" s="1291"/>
      <c r="T945" s="1291"/>
      <c r="U945" s="1291"/>
      <c r="V945" s="165"/>
      <c r="W945" s="165"/>
      <c r="X945" s="165"/>
      <c r="Y945" s="165"/>
    </row>
    <row r="946" spans="1:25" ht="45" customHeight="1">
      <c r="A946" s="2796">
        <f>IF( 報1!$L$28="","", 報1!$L$28 )</f>
        <v>2022</v>
      </c>
      <c r="B946" s="2797"/>
      <c r="C946" s="2792"/>
      <c r="D946" s="2792"/>
      <c r="E946" s="2792"/>
      <c r="F946" s="2792"/>
      <c r="G946" s="2792"/>
      <c r="H946" s="2792"/>
      <c r="I946" s="2792"/>
      <c r="J946" s="2792"/>
      <c r="K946" s="2792"/>
      <c r="L946" s="2792"/>
      <c r="M946" s="2792"/>
      <c r="N946" s="2792"/>
      <c r="O946" s="2793"/>
      <c r="P946" s="165"/>
      <c r="Q946" s="1295"/>
      <c r="R946" s="1291"/>
      <c r="S946" s="1291"/>
      <c r="T946" s="1291"/>
      <c r="U946" s="1291"/>
      <c r="V946" s="165"/>
      <c r="W946" s="165"/>
      <c r="X946" s="165"/>
      <c r="Y946" s="165"/>
    </row>
    <row r="947" spans="1:25" ht="26.25" customHeight="1">
      <c r="A947" s="2798"/>
      <c r="B947" s="2798"/>
      <c r="C947" s="2798"/>
      <c r="D947" s="2798"/>
      <c r="E947" s="2798"/>
      <c r="F947" s="2798"/>
      <c r="G947" s="2798"/>
      <c r="H947" s="2798"/>
      <c r="I947" s="2798"/>
      <c r="J947" s="2798"/>
      <c r="K947" s="2798"/>
      <c r="L947" s="2798"/>
      <c r="M947" s="2798"/>
      <c r="N947" s="2798"/>
      <c r="O947" s="2798"/>
      <c r="P947" s="165"/>
      <c r="Q947" s="1294"/>
      <c r="R947" s="1291"/>
      <c r="S947" s="1291"/>
      <c r="T947" s="1291"/>
      <c r="U947" s="1291"/>
      <c r="V947" s="165"/>
      <c r="W947" s="165"/>
      <c r="X947" s="165"/>
      <c r="Y947" s="165"/>
    </row>
    <row r="948" spans="1:25" ht="30" customHeight="1">
      <c r="A948" s="165"/>
      <c r="B948" s="165"/>
      <c r="C948" s="165"/>
      <c r="D948" s="165"/>
      <c r="E948" s="165"/>
      <c r="F948" s="165"/>
      <c r="G948" s="165"/>
      <c r="H948" s="165"/>
      <c r="I948" s="165"/>
      <c r="J948" s="165"/>
      <c r="K948" s="165"/>
      <c r="L948" s="165"/>
      <c r="M948" s="165"/>
      <c r="N948" s="165"/>
      <c r="O948" s="340"/>
      <c r="P948" s="165"/>
      <c r="Q948" s="1283"/>
      <c r="R948" s="1295"/>
      <c r="S948" s="1279"/>
      <c r="T948" s="1279"/>
      <c r="V948" s="165"/>
      <c r="W948" s="165"/>
      <c r="X948" s="165"/>
      <c r="Y948" s="165"/>
    </row>
    <row r="949" spans="1:25" ht="18" customHeight="1">
      <c r="A949" s="165"/>
      <c r="B949" s="165"/>
      <c r="C949" s="165"/>
      <c r="D949" s="165"/>
      <c r="E949" s="165"/>
      <c r="F949" s="165"/>
      <c r="G949" s="165"/>
      <c r="H949" s="165"/>
      <c r="I949" s="165"/>
      <c r="J949" s="165"/>
      <c r="K949" s="165"/>
      <c r="L949" s="165"/>
      <c r="M949" s="165"/>
      <c r="N949" s="165"/>
      <c r="O949" s="340"/>
      <c r="P949" s="165"/>
      <c r="Q949" s="1296"/>
      <c r="R949" s="1295"/>
      <c r="S949" s="1279"/>
      <c r="T949" s="1279"/>
      <c r="V949" s="165"/>
      <c r="W949" s="165"/>
      <c r="X949" s="165"/>
      <c r="Y949" s="165"/>
    </row>
    <row r="950" spans="1:25" ht="18" customHeight="1">
      <c r="A950" s="165"/>
      <c r="B950" s="165"/>
      <c r="C950" s="165"/>
      <c r="D950" s="165"/>
      <c r="E950" s="165"/>
      <c r="F950" s="165"/>
      <c r="G950" s="165"/>
      <c r="H950" s="165"/>
      <c r="I950" s="165"/>
      <c r="J950" s="165"/>
      <c r="K950" s="165"/>
      <c r="L950" s="165"/>
      <c r="M950" s="165"/>
      <c r="N950" s="165"/>
      <c r="O950" s="340"/>
      <c r="P950" s="165"/>
      <c r="Q950" s="1296"/>
      <c r="R950" s="1295"/>
      <c r="S950" s="1279"/>
      <c r="T950" s="1279"/>
      <c r="V950" s="165"/>
      <c r="W950" s="165"/>
      <c r="X950" s="165"/>
      <c r="Y950" s="165"/>
    </row>
    <row r="951" spans="1:25">
      <c r="A951" s="1" t="s">
        <v>175</v>
      </c>
      <c r="B951" s="2"/>
      <c r="C951" s="2"/>
      <c r="D951" s="2"/>
      <c r="E951" s="2"/>
      <c r="F951" s="2"/>
      <c r="G951" s="2"/>
      <c r="H951" s="2"/>
      <c r="I951" s="2"/>
      <c r="J951" s="2"/>
      <c r="K951" s="2"/>
      <c r="L951" s="2"/>
      <c r="M951" s="2"/>
      <c r="N951" s="2"/>
      <c r="O951" s="2"/>
      <c r="P951" s="165" t="str">
        <f>"個別票"&amp;Q951</f>
        <v>個別票39</v>
      </c>
      <c r="Q951" s="1277">
        <f>Q926+1</f>
        <v>39</v>
      </c>
      <c r="V951" s="165"/>
      <c r="W951" s="165"/>
      <c r="X951" s="165"/>
      <c r="Y951" s="165"/>
    </row>
    <row r="952" spans="1:25">
      <c r="A952" s="2" t="s">
        <v>150</v>
      </c>
      <c r="B952" s="4"/>
      <c r="C952" s="4"/>
      <c r="D952" s="4"/>
      <c r="E952" s="4"/>
      <c r="F952" s="4"/>
      <c r="G952" s="4"/>
      <c r="H952" s="4"/>
      <c r="I952" s="4"/>
      <c r="J952" s="4"/>
      <c r="K952" s="4"/>
      <c r="L952" s="4"/>
      <c r="M952" s="4"/>
      <c r="N952" s="2"/>
      <c r="O952" s="2"/>
      <c r="P952" s="165"/>
      <c r="V952" s="165"/>
      <c r="W952" s="165"/>
      <c r="X952" s="165"/>
      <c r="Y952" s="165"/>
    </row>
    <row r="953" spans="1:25" ht="17.25">
      <c r="A953" s="2832" t="s">
        <v>405</v>
      </c>
      <c r="B953" s="2832"/>
      <c r="C953" s="2832"/>
      <c r="D953" s="2832"/>
      <c r="E953" s="2832"/>
      <c r="F953" s="2832"/>
      <c r="G953" s="2832"/>
      <c r="H953" s="2832"/>
      <c r="I953" s="2832"/>
      <c r="J953" s="2832"/>
      <c r="K953" s="2832"/>
      <c r="L953" s="2832"/>
      <c r="M953" s="2832"/>
      <c r="N953" s="2832"/>
      <c r="O953" s="2832"/>
      <c r="P953" s="165"/>
      <c r="V953" s="165"/>
      <c r="W953" s="165"/>
      <c r="X953" s="165"/>
      <c r="Y953" s="165"/>
    </row>
    <row r="954" spans="1:25" ht="31.5" customHeight="1">
      <c r="A954" s="39"/>
      <c r="B954" s="39"/>
      <c r="C954" s="39"/>
      <c r="D954" s="39"/>
      <c r="E954" s="39"/>
      <c r="F954" s="39"/>
      <c r="G954" s="39"/>
      <c r="H954" s="39"/>
      <c r="I954" s="39"/>
      <c r="J954" s="39"/>
      <c r="K954" s="39"/>
      <c r="L954" s="39"/>
      <c r="M954" s="39"/>
      <c r="N954" s="39"/>
      <c r="O954" s="39"/>
      <c r="P954" s="165"/>
      <c r="V954" s="165"/>
      <c r="W954" s="165"/>
      <c r="X954" s="165"/>
      <c r="Y954" s="165"/>
    </row>
    <row r="955" spans="1:25" s="52" customFormat="1" ht="15.95" customHeight="1">
      <c r="A955" s="49" t="s">
        <v>151</v>
      </c>
      <c r="B955" s="83"/>
      <c r="C955" s="83"/>
      <c r="D955" s="83"/>
      <c r="E955" s="83"/>
      <c r="F955" s="83"/>
      <c r="G955" s="83"/>
      <c r="H955" s="83"/>
      <c r="I955" s="83"/>
      <c r="J955" s="83"/>
      <c r="K955" s="83"/>
      <c r="L955" s="83"/>
      <c r="M955" s="83"/>
      <c r="P955" s="335"/>
      <c r="Q955" s="1285"/>
      <c r="R955" s="1285"/>
      <c r="S955" s="1285"/>
      <c r="T955" s="1285"/>
      <c r="U955" s="1277"/>
      <c r="V955" s="335"/>
      <c r="W955" s="335"/>
      <c r="X955" s="335"/>
      <c r="Y955" s="335"/>
    </row>
    <row r="956" spans="1:25" ht="39.950000000000003" customHeight="1">
      <c r="A956" s="2833" t="s">
        <v>152</v>
      </c>
      <c r="B956" s="2834"/>
      <c r="C956" s="2835"/>
      <c r="D956" s="2836" t="str">
        <f>参照元個別!I43</f>
        <v>事業所名を入力39</v>
      </c>
      <c r="E956" s="2837"/>
      <c r="F956" s="2837"/>
      <c r="G956" s="2837"/>
      <c r="H956" s="2837"/>
      <c r="I956" s="2837"/>
      <c r="J956" s="2837"/>
      <c r="K956" s="2837"/>
      <c r="L956" s="2837"/>
      <c r="M956" s="2837"/>
      <c r="N956" s="2837"/>
      <c r="O956" s="2838"/>
      <c r="P956" s="165"/>
      <c r="V956" s="165"/>
      <c r="W956" s="165"/>
      <c r="X956" s="165"/>
      <c r="Y956" s="165"/>
    </row>
    <row r="957" spans="1:25" ht="39.950000000000003" customHeight="1">
      <c r="A957" s="2418" t="s">
        <v>153</v>
      </c>
      <c r="B957" s="2419"/>
      <c r="C957" s="2839"/>
      <c r="D957" s="2840"/>
      <c r="E957" s="2841"/>
      <c r="F957" s="2841"/>
      <c r="G957" s="2841"/>
      <c r="H957" s="2841"/>
      <c r="I957" s="2841"/>
      <c r="J957" s="2841"/>
      <c r="K957" s="2841"/>
      <c r="L957" s="2841"/>
      <c r="M957" s="2841"/>
      <c r="N957" s="2841"/>
      <c r="O957" s="2842"/>
      <c r="P957" s="165"/>
      <c r="V957" s="165"/>
      <c r="W957" s="165"/>
      <c r="X957" s="165"/>
      <c r="Y957" s="165"/>
    </row>
    <row r="958" spans="1:25" ht="39.950000000000003" customHeight="1">
      <c r="A958" s="2384" t="s">
        <v>154</v>
      </c>
      <c r="B958" s="2827"/>
      <c r="C958" s="2828"/>
      <c r="D958" s="2829"/>
      <c r="E958" s="104" t="s">
        <v>180</v>
      </c>
      <c r="F958" s="2823" t="s">
        <v>406</v>
      </c>
      <c r="G958" s="2824"/>
      <c r="H958" s="2830" t="str">
        <f ca="1">参照元個別!$P$43</f>
        <v/>
      </c>
      <c r="I958" s="2831"/>
      <c r="J958" s="59" t="s">
        <v>176</v>
      </c>
      <c r="K958" s="2823" t="s">
        <v>407</v>
      </c>
      <c r="L958" s="2824"/>
      <c r="M958" s="2820"/>
      <c r="N958" s="2821"/>
      <c r="O958" s="2822"/>
      <c r="P958" s="165"/>
      <c r="U958" s="1285"/>
      <c r="V958" s="165"/>
      <c r="W958" s="165"/>
      <c r="X958" s="165"/>
      <c r="Y958" s="165"/>
    </row>
    <row r="959" spans="1:25" ht="39.950000000000003" customHeight="1">
      <c r="A959" s="2823" t="s">
        <v>408</v>
      </c>
      <c r="B959" s="2824"/>
      <c r="C959" s="2825"/>
      <c r="D959" s="2745"/>
      <c r="E959" s="2746"/>
      <c r="F959" s="2823" t="s">
        <v>158</v>
      </c>
      <c r="G959" s="2824"/>
      <c r="H959" s="2825"/>
      <c r="I959" s="2745"/>
      <c r="J959" s="2746"/>
      <c r="K959" s="2428"/>
      <c r="L959" s="2826"/>
      <c r="M959" s="2826"/>
      <c r="N959" s="2826"/>
      <c r="O959" s="2826"/>
      <c r="P959" s="165"/>
      <c r="V959" s="165"/>
      <c r="W959" s="165"/>
      <c r="X959" s="165"/>
      <c r="Y959" s="165"/>
    </row>
    <row r="960" spans="1:25" ht="18.75" customHeight="1">
      <c r="A960" s="40"/>
      <c r="B960" s="40"/>
      <c r="C960" s="41"/>
      <c r="D960" s="42"/>
      <c r="E960" s="41"/>
      <c r="F960" s="43"/>
      <c r="P960" s="165"/>
      <c r="V960" s="336"/>
      <c r="W960" s="336"/>
      <c r="X960" s="165"/>
      <c r="Y960" s="165"/>
    </row>
    <row r="961" spans="1:28" ht="51.75" customHeight="1">
      <c r="A961" s="2799" t="s">
        <v>526</v>
      </c>
      <c r="B961" s="2800"/>
      <c r="C961" s="2800"/>
      <c r="D961" s="2800"/>
      <c r="E961" s="2800"/>
      <c r="F961" s="2800"/>
      <c r="G961" s="2800"/>
      <c r="H961" s="2800"/>
      <c r="I961" s="2800"/>
      <c r="J961" s="2800"/>
      <c r="K961" s="2800"/>
      <c r="L961" s="2800"/>
      <c r="M961" s="2800"/>
      <c r="N961" s="2800"/>
      <c r="O961" s="2800"/>
      <c r="P961" s="165"/>
      <c r="V961" s="336"/>
      <c r="W961" s="336"/>
      <c r="X961" s="165"/>
      <c r="Y961" s="165"/>
    </row>
    <row r="962" spans="1:28" ht="57.75" customHeight="1">
      <c r="A962" s="40"/>
      <c r="B962" s="40"/>
      <c r="C962" s="41"/>
      <c r="D962" s="42"/>
      <c r="E962" s="41"/>
      <c r="F962" s="43"/>
      <c r="P962" s="165"/>
      <c r="Q962" s="1286"/>
      <c r="R962" s="1286"/>
      <c r="S962" s="1286"/>
      <c r="T962" s="1286"/>
      <c r="V962" s="336"/>
      <c r="W962" s="336"/>
      <c r="X962" s="165"/>
      <c r="Y962" s="165"/>
    </row>
    <row r="963" spans="1:28" s="52" customFormat="1" ht="15.95" customHeight="1">
      <c r="A963" s="51" t="s">
        <v>530</v>
      </c>
      <c r="B963" s="53"/>
      <c r="C963" s="53"/>
      <c r="D963" s="53"/>
      <c r="E963" s="53"/>
      <c r="F963" s="53"/>
      <c r="G963" s="53"/>
      <c r="H963" s="53"/>
      <c r="I963" s="53"/>
      <c r="J963" s="53"/>
      <c r="K963" s="53"/>
      <c r="L963" s="51"/>
      <c r="M963" s="51"/>
      <c r="N963" s="51"/>
      <c r="O963" s="51"/>
      <c r="P963" s="335"/>
      <c r="Q963" s="1287"/>
      <c r="R963" s="1287"/>
      <c r="S963" s="1287"/>
      <c r="T963" s="1287"/>
      <c r="U963" s="1277"/>
      <c r="V963" s="337"/>
      <c r="W963" s="337"/>
      <c r="X963" s="335"/>
      <c r="Y963" s="335"/>
    </row>
    <row r="964" spans="1:28" ht="36" customHeight="1">
      <c r="A964" s="2500"/>
      <c r="B964" s="2501"/>
      <c r="C964" s="2521" t="s">
        <v>525</v>
      </c>
      <c r="D964" s="2521"/>
      <c r="E964" s="2521"/>
      <c r="F964" s="2521"/>
      <c r="G964" s="2521"/>
      <c r="H964" s="2801"/>
      <c r="I964" s="2520" t="s">
        <v>409</v>
      </c>
      <c r="J964" s="2802"/>
      <c r="K964" s="2802"/>
      <c r="L964" s="2802"/>
      <c r="M964" s="2802"/>
      <c r="N964" s="2802"/>
      <c r="O964" s="2801"/>
      <c r="P964" s="165"/>
      <c r="V964" s="165"/>
      <c r="W964" s="165"/>
      <c r="X964" s="165"/>
      <c r="Y964" s="165"/>
    </row>
    <row r="965" spans="1:28" ht="24" customHeight="1">
      <c r="A965" s="2479" t="s">
        <v>236</v>
      </c>
      <c r="B965" s="2803"/>
      <c r="C965" s="2804" t="str">
        <f ca="1">参照元個別!E43</f>
        <v/>
      </c>
      <c r="D965" s="2804"/>
      <c r="E965" s="2804"/>
      <c r="F965" s="2804"/>
      <c r="G965" s="2805"/>
      <c r="H965" s="2808" t="s">
        <v>416</v>
      </c>
      <c r="I965" s="2810" t="str">
        <f>参照元個別!F43</f>
        <v/>
      </c>
      <c r="J965" s="2811"/>
      <c r="K965" s="2811"/>
      <c r="L965" s="2811"/>
      <c r="M965" s="2814" t="s">
        <v>417</v>
      </c>
      <c r="N965" s="2816" t="str">
        <f>参照元個別!G43</f>
        <v/>
      </c>
      <c r="O965" s="2817"/>
      <c r="P965" s="174"/>
      <c r="V965" s="165"/>
      <c r="W965" s="165"/>
      <c r="X965" s="165"/>
      <c r="Y965" s="165"/>
    </row>
    <row r="966" spans="1:28" ht="23.1" customHeight="1">
      <c r="A966" s="2483">
        <f>IF( 報1!$L$28="","", 報1!$L$28 )</f>
        <v>2022</v>
      </c>
      <c r="B966" s="2484"/>
      <c r="C966" s="2806"/>
      <c r="D966" s="2806"/>
      <c r="E966" s="2806"/>
      <c r="F966" s="2806"/>
      <c r="G966" s="2807"/>
      <c r="H966" s="2809"/>
      <c r="I966" s="2812"/>
      <c r="J966" s="2813"/>
      <c r="K966" s="2813"/>
      <c r="L966" s="2813"/>
      <c r="M966" s="2815"/>
      <c r="N966" s="2818"/>
      <c r="O966" s="2819"/>
      <c r="P966" s="174"/>
      <c r="V966" s="165"/>
      <c r="W966" s="165"/>
      <c r="X966" s="165"/>
      <c r="Y966" s="165"/>
    </row>
    <row r="967" spans="1:28" ht="25.15" customHeight="1">
      <c r="A967" s="2787" t="s">
        <v>277</v>
      </c>
      <c r="B967" s="2788"/>
      <c r="C967" s="2789"/>
      <c r="D967" s="2790"/>
      <c r="E967" s="2790"/>
      <c r="F967" s="2790"/>
      <c r="G967" s="2790"/>
      <c r="H967" s="2790"/>
      <c r="I967" s="2790"/>
      <c r="J967" s="2790"/>
      <c r="K967" s="2790"/>
      <c r="L967" s="2790"/>
      <c r="M967" s="2790"/>
      <c r="N967" s="2790"/>
      <c r="O967" s="2791"/>
      <c r="P967" s="165"/>
      <c r="Q967" s="1288">
        <v>1</v>
      </c>
      <c r="R967" s="1280"/>
      <c r="S967" s="1289"/>
      <c r="T967" s="1290"/>
      <c r="U967" s="1291"/>
      <c r="V967" s="165"/>
      <c r="W967" s="165"/>
      <c r="X967" s="338"/>
      <c r="Y967" s="339"/>
      <c r="Z967" s="102"/>
      <c r="AA967" s="44"/>
      <c r="AB967" s="45"/>
    </row>
    <row r="968" spans="1:28" ht="25.15" customHeight="1">
      <c r="A968" s="2787"/>
      <c r="B968" s="2788"/>
      <c r="C968" s="2790"/>
      <c r="D968" s="2790"/>
      <c r="E968" s="2790"/>
      <c r="F968" s="2790"/>
      <c r="G968" s="2790"/>
      <c r="H968" s="2790"/>
      <c r="I968" s="2790"/>
      <c r="J968" s="2790"/>
      <c r="K968" s="2790"/>
      <c r="L968" s="2790"/>
      <c r="M968" s="2790"/>
      <c r="N968" s="2790"/>
      <c r="O968" s="2791"/>
      <c r="P968" s="165"/>
      <c r="Q968" s="1292"/>
      <c r="R968" s="1293"/>
      <c r="S968" s="1293"/>
      <c r="T968" s="1293"/>
      <c r="U968" s="1293"/>
      <c r="V968" s="165"/>
      <c r="W968" s="165"/>
      <c r="X968" s="165"/>
      <c r="Y968" s="165"/>
    </row>
    <row r="969" spans="1:28" ht="24.75" customHeight="1">
      <c r="A969" s="2787"/>
      <c r="B969" s="2788"/>
      <c r="C969" s="2790"/>
      <c r="D969" s="2790"/>
      <c r="E969" s="2790"/>
      <c r="F969" s="2790"/>
      <c r="G969" s="2790"/>
      <c r="H969" s="2790"/>
      <c r="I969" s="2790"/>
      <c r="J969" s="2790"/>
      <c r="K969" s="2790"/>
      <c r="L969" s="2790"/>
      <c r="M969" s="2790"/>
      <c r="N969" s="2790"/>
      <c r="O969" s="2791"/>
      <c r="P969" s="165"/>
      <c r="Q969" s="1292"/>
      <c r="R969" s="1291"/>
      <c r="S969" s="1291"/>
      <c r="T969" s="1291"/>
      <c r="U969" s="1291"/>
      <c r="V969" s="165"/>
      <c r="W969" s="165"/>
      <c r="X969" s="165"/>
      <c r="Y969" s="165"/>
    </row>
    <row r="970" spans="1:28" ht="10.15" customHeight="1">
      <c r="A970" s="2794"/>
      <c r="B970" s="2795"/>
      <c r="C970" s="2790"/>
      <c r="D970" s="2790"/>
      <c r="E970" s="2790"/>
      <c r="F970" s="2790"/>
      <c r="G970" s="2790"/>
      <c r="H970" s="2790"/>
      <c r="I970" s="2790"/>
      <c r="J970" s="2790"/>
      <c r="K970" s="2790"/>
      <c r="L970" s="2790"/>
      <c r="M970" s="2790"/>
      <c r="N970" s="2790"/>
      <c r="O970" s="2791"/>
      <c r="P970" s="165"/>
      <c r="Q970" s="1294"/>
      <c r="R970" s="1291"/>
      <c r="S970" s="1291"/>
      <c r="T970" s="1291"/>
      <c r="U970" s="1291"/>
      <c r="V970" s="165"/>
      <c r="W970" s="165"/>
      <c r="X970" s="165"/>
      <c r="Y970" s="165"/>
    </row>
    <row r="971" spans="1:28" ht="45" customHeight="1">
      <c r="A971" s="2796">
        <f>IF( 報1!$L$28="","", 報1!$L$28 )</f>
        <v>2022</v>
      </c>
      <c r="B971" s="2797"/>
      <c r="C971" s="2792"/>
      <c r="D971" s="2792"/>
      <c r="E971" s="2792"/>
      <c r="F971" s="2792"/>
      <c r="G971" s="2792"/>
      <c r="H971" s="2792"/>
      <c r="I971" s="2792"/>
      <c r="J971" s="2792"/>
      <c r="K971" s="2792"/>
      <c r="L971" s="2792"/>
      <c r="M971" s="2792"/>
      <c r="N971" s="2792"/>
      <c r="O971" s="2793"/>
      <c r="P971" s="165"/>
      <c r="Q971" s="1295"/>
      <c r="R971" s="1291"/>
      <c r="S971" s="1291"/>
      <c r="T971" s="1291"/>
      <c r="U971" s="1291"/>
      <c r="V971" s="165"/>
      <c r="W971" s="165"/>
      <c r="X971" s="165"/>
      <c r="Y971" s="165"/>
    </row>
    <row r="972" spans="1:28" ht="26.25" customHeight="1">
      <c r="A972" s="2798"/>
      <c r="B972" s="2798"/>
      <c r="C972" s="2798"/>
      <c r="D972" s="2798"/>
      <c r="E972" s="2798"/>
      <c r="F972" s="2798"/>
      <c r="G972" s="2798"/>
      <c r="H972" s="2798"/>
      <c r="I972" s="2798"/>
      <c r="J972" s="2798"/>
      <c r="K972" s="2798"/>
      <c r="L972" s="2798"/>
      <c r="M972" s="2798"/>
      <c r="N972" s="2798"/>
      <c r="O972" s="2798"/>
      <c r="P972" s="165"/>
      <c r="Q972" s="1294"/>
      <c r="R972" s="1291"/>
      <c r="S972" s="1291"/>
      <c r="T972" s="1291"/>
      <c r="U972" s="1291"/>
      <c r="V972" s="165"/>
      <c r="W972" s="165"/>
      <c r="X972" s="165"/>
      <c r="Y972" s="165"/>
    </row>
    <row r="973" spans="1:28" ht="30" customHeight="1">
      <c r="A973" s="165"/>
      <c r="B973" s="165"/>
      <c r="C973" s="165"/>
      <c r="D973" s="165"/>
      <c r="E973" s="165"/>
      <c r="F973" s="165"/>
      <c r="G973" s="165"/>
      <c r="H973" s="165"/>
      <c r="I973" s="165"/>
      <c r="J973" s="165"/>
      <c r="K973" s="165"/>
      <c r="L973" s="165"/>
      <c r="M973" s="165"/>
      <c r="N973" s="165"/>
      <c r="O973" s="340"/>
      <c r="P973" s="165"/>
      <c r="Q973" s="1283"/>
      <c r="R973" s="1295"/>
      <c r="S973" s="1279"/>
      <c r="T973" s="1279"/>
      <c r="V973" s="165"/>
      <c r="W973" s="165"/>
      <c r="X973" s="165"/>
      <c r="Y973" s="165"/>
    </row>
    <row r="974" spans="1:28" ht="18" customHeight="1">
      <c r="A974" s="165"/>
      <c r="B974" s="165"/>
      <c r="C974" s="165"/>
      <c r="D974" s="165"/>
      <c r="E974" s="165"/>
      <c r="F974" s="165"/>
      <c r="G974" s="165"/>
      <c r="H974" s="165"/>
      <c r="I974" s="165"/>
      <c r="J974" s="165"/>
      <c r="K974" s="165"/>
      <c r="L974" s="165"/>
      <c r="M974" s="165"/>
      <c r="N974" s="165"/>
      <c r="O974" s="340"/>
      <c r="P974" s="165"/>
      <c r="Q974" s="1296"/>
      <c r="R974" s="1295"/>
      <c r="S974" s="1279"/>
      <c r="T974" s="1279"/>
      <c r="V974" s="165"/>
      <c r="W974" s="165"/>
      <c r="X974" s="165"/>
      <c r="Y974" s="165"/>
    </row>
    <row r="975" spans="1:28" ht="18" customHeight="1">
      <c r="A975" s="165"/>
      <c r="B975" s="165"/>
      <c r="C975" s="165"/>
      <c r="D975" s="165"/>
      <c r="E975" s="165"/>
      <c r="F975" s="165"/>
      <c r="G975" s="165"/>
      <c r="H975" s="165"/>
      <c r="I975" s="165"/>
      <c r="J975" s="165"/>
      <c r="K975" s="165"/>
      <c r="L975" s="165"/>
      <c r="M975" s="165"/>
      <c r="N975" s="165"/>
      <c r="O975" s="340"/>
      <c r="P975" s="165"/>
      <c r="Q975" s="1296"/>
      <c r="R975" s="1295"/>
      <c r="S975" s="1279"/>
      <c r="T975" s="1279"/>
      <c r="V975" s="165"/>
      <c r="W975" s="165"/>
      <c r="X975" s="165"/>
      <c r="Y975" s="165"/>
    </row>
    <row r="976" spans="1:28">
      <c r="A976" s="1" t="s">
        <v>175</v>
      </c>
      <c r="B976" s="2"/>
      <c r="C976" s="2"/>
      <c r="D976" s="2"/>
      <c r="E976" s="2"/>
      <c r="F976" s="2"/>
      <c r="G976" s="2"/>
      <c r="H976" s="2"/>
      <c r="I976" s="2"/>
      <c r="J976" s="2"/>
      <c r="K976" s="2"/>
      <c r="L976" s="2"/>
      <c r="M976" s="2"/>
      <c r="N976" s="2"/>
      <c r="O976" s="2"/>
      <c r="P976" s="165" t="str">
        <f>"個別票"&amp;Q976</f>
        <v>個別票40</v>
      </c>
      <c r="Q976" s="1277">
        <f>Q951+1</f>
        <v>40</v>
      </c>
      <c r="V976" s="165"/>
      <c r="W976" s="165"/>
      <c r="X976" s="165"/>
      <c r="Y976" s="165"/>
    </row>
    <row r="977" spans="1:28">
      <c r="A977" s="2" t="s">
        <v>150</v>
      </c>
      <c r="B977" s="4"/>
      <c r="C977" s="4"/>
      <c r="D977" s="4"/>
      <c r="E977" s="4"/>
      <c r="F977" s="4"/>
      <c r="G977" s="4"/>
      <c r="H977" s="4"/>
      <c r="I977" s="4"/>
      <c r="J977" s="4"/>
      <c r="K977" s="4"/>
      <c r="L977" s="4"/>
      <c r="M977" s="4"/>
      <c r="N977" s="2"/>
      <c r="O977" s="2"/>
      <c r="P977" s="165"/>
      <c r="V977" s="165"/>
      <c r="W977" s="165"/>
      <c r="X977" s="165"/>
      <c r="Y977" s="165"/>
    </row>
    <row r="978" spans="1:28" ht="17.25">
      <c r="A978" s="2832" t="s">
        <v>405</v>
      </c>
      <c r="B978" s="2832"/>
      <c r="C978" s="2832"/>
      <c r="D978" s="2832"/>
      <c r="E978" s="2832"/>
      <c r="F978" s="2832"/>
      <c r="G978" s="2832"/>
      <c r="H978" s="2832"/>
      <c r="I978" s="2832"/>
      <c r="J978" s="2832"/>
      <c r="K978" s="2832"/>
      <c r="L978" s="2832"/>
      <c r="M978" s="2832"/>
      <c r="N978" s="2832"/>
      <c r="O978" s="2832"/>
      <c r="P978" s="165"/>
      <c r="V978" s="165"/>
      <c r="W978" s="165"/>
      <c r="X978" s="165"/>
      <c r="Y978" s="165"/>
    </row>
    <row r="979" spans="1:28" ht="31.5" customHeight="1">
      <c r="A979" s="39"/>
      <c r="B979" s="39"/>
      <c r="C979" s="39"/>
      <c r="D979" s="39"/>
      <c r="E979" s="39"/>
      <c r="F979" s="39"/>
      <c r="G979" s="39"/>
      <c r="H979" s="39"/>
      <c r="I979" s="39"/>
      <c r="J979" s="39"/>
      <c r="K979" s="39"/>
      <c r="L979" s="39"/>
      <c r="M979" s="39"/>
      <c r="N979" s="39"/>
      <c r="O979" s="39"/>
      <c r="P979" s="165"/>
      <c r="V979" s="165"/>
      <c r="W979" s="165"/>
      <c r="X979" s="165"/>
      <c r="Y979" s="165"/>
    </row>
    <row r="980" spans="1:28" s="52" customFormat="1" ht="15.95" customHeight="1">
      <c r="A980" s="49" t="s">
        <v>151</v>
      </c>
      <c r="B980" s="83"/>
      <c r="C980" s="83"/>
      <c r="D980" s="83"/>
      <c r="E980" s="83"/>
      <c r="F980" s="83"/>
      <c r="G980" s="83"/>
      <c r="H980" s="83"/>
      <c r="I980" s="83"/>
      <c r="J980" s="83"/>
      <c r="K980" s="83"/>
      <c r="L980" s="83"/>
      <c r="M980" s="83"/>
      <c r="P980" s="335"/>
      <c r="Q980" s="1285"/>
      <c r="R980" s="1285"/>
      <c r="S980" s="1285"/>
      <c r="T980" s="1285"/>
      <c r="U980" s="1277"/>
      <c r="V980" s="335"/>
      <c r="W980" s="335"/>
      <c r="X980" s="335"/>
      <c r="Y980" s="335"/>
    </row>
    <row r="981" spans="1:28" ht="39.950000000000003" customHeight="1">
      <c r="A981" s="2833" t="s">
        <v>152</v>
      </c>
      <c r="B981" s="2834"/>
      <c r="C981" s="2835"/>
      <c r="D981" s="2836" t="str">
        <f>参照元個別!I44</f>
        <v>事業所名を入力40</v>
      </c>
      <c r="E981" s="2837"/>
      <c r="F981" s="2837"/>
      <c r="G981" s="2837"/>
      <c r="H981" s="2837"/>
      <c r="I981" s="2837"/>
      <c r="J981" s="2837"/>
      <c r="K981" s="2837"/>
      <c r="L981" s="2837"/>
      <c r="M981" s="2837"/>
      <c r="N981" s="2837"/>
      <c r="O981" s="2838"/>
      <c r="P981" s="165"/>
      <c r="V981" s="165"/>
      <c r="W981" s="165"/>
      <c r="X981" s="165"/>
      <c r="Y981" s="165"/>
    </row>
    <row r="982" spans="1:28" ht="39.950000000000003" customHeight="1">
      <c r="A982" s="2418" t="s">
        <v>153</v>
      </c>
      <c r="B982" s="2419"/>
      <c r="C982" s="2839"/>
      <c r="D982" s="2840"/>
      <c r="E982" s="2841"/>
      <c r="F982" s="2841"/>
      <c r="G982" s="2841"/>
      <c r="H982" s="2841"/>
      <c r="I982" s="2841"/>
      <c r="J982" s="2841"/>
      <c r="K982" s="2841"/>
      <c r="L982" s="2841"/>
      <c r="M982" s="2841"/>
      <c r="N982" s="2841"/>
      <c r="O982" s="2842"/>
      <c r="P982" s="165"/>
      <c r="V982" s="165"/>
      <c r="W982" s="165"/>
      <c r="X982" s="165"/>
      <c r="Y982" s="165"/>
    </row>
    <row r="983" spans="1:28" ht="39.950000000000003" customHeight="1">
      <c r="A983" s="2384" t="s">
        <v>154</v>
      </c>
      <c r="B983" s="2827"/>
      <c r="C983" s="2828"/>
      <c r="D983" s="2829"/>
      <c r="E983" s="104" t="s">
        <v>180</v>
      </c>
      <c r="F983" s="2823" t="s">
        <v>406</v>
      </c>
      <c r="G983" s="2824"/>
      <c r="H983" s="2830" t="str">
        <f ca="1">参照元個別!$P$44</f>
        <v/>
      </c>
      <c r="I983" s="2831"/>
      <c r="J983" s="59" t="s">
        <v>176</v>
      </c>
      <c r="K983" s="2823" t="s">
        <v>407</v>
      </c>
      <c r="L983" s="2824"/>
      <c r="M983" s="2820"/>
      <c r="N983" s="2821"/>
      <c r="O983" s="2822"/>
      <c r="P983" s="165"/>
      <c r="U983" s="1285"/>
      <c r="V983" s="165"/>
      <c r="W983" s="165"/>
      <c r="X983" s="165"/>
      <c r="Y983" s="165"/>
    </row>
    <row r="984" spans="1:28" ht="39.950000000000003" customHeight="1">
      <c r="A984" s="2823" t="s">
        <v>408</v>
      </c>
      <c r="B984" s="2824"/>
      <c r="C984" s="2825"/>
      <c r="D984" s="2745"/>
      <c r="E984" s="2746"/>
      <c r="F984" s="2823" t="s">
        <v>158</v>
      </c>
      <c r="G984" s="2824"/>
      <c r="H984" s="2825"/>
      <c r="I984" s="2745"/>
      <c r="J984" s="2746"/>
      <c r="K984" s="2428"/>
      <c r="L984" s="2826"/>
      <c r="M984" s="2826"/>
      <c r="N984" s="2826"/>
      <c r="O984" s="2826"/>
      <c r="P984" s="165"/>
      <c r="V984" s="165"/>
      <c r="W984" s="165"/>
      <c r="X984" s="165"/>
      <c r="Y984" s="165"/>
    </row>
    <row r="985" spans="1:28" ht="18.75" customHeight="1">
      <c r="A985" s="40"/>
      <c r="B985" s="40"/>
      <c r="C985" s="41"/>
      <c r="D985" s="42"/>
      <c r="E985" s="41"/>
      <c r="F985" s="43"/>
      <c r="P985" s="165"/>
      <c r="V985" s="336"/>
      <c r="W985" s="336"/>
      <c r="X985" s="165"/>
      <c r="Y985" s="165"/>
    </row>
    <row r="986" spans="1:28" ht="51.75" customHeight="1">
      <c r="A986" s="2799" t="s">
        <v>526</v>
      </c>
      <c r="B986" s="2800"/>
      <c r="C986" s="2800"/>
      <c r="D986" s="2800"/>
      <c r="E986" s="2800"/>
      <c r="F986" s="2800"/>
      <c r="G986" s="2800"/>
      <c r="H986" s="2800"/>
      <c r="I986" s="2800"/>
      <c r="J986" s="2800"/>
      <c r="K986" s="2800"/>
      <c r="L986" s="2800"/>
      <c r="M986" s="2800"/>
      <c r="N986" s="2800"/>
      <c r="O986" s="2800"/>
      <c r="P986" s="165"/>
      <c r="V986" s="336"/>
      <c r="W986" s="336"/>
      <c r="X986" s="165"/>
      <c r="Y986" s="165"/>
    </row>
    <row r="987" spans="1:28" ht="57.75" customHeight="1">
      <c r="A987" s="40"/>
      <c r="B987" s="40"/>
      <c r="C987" s="41"/>
      <c r="D987" s="42"/>
      <c r="E987" s="41"/>
      <c r="F987" s="43"/>
      <c r="P987" s="165"/>
      <c r="Q987" s="1286"/>
      <c r="R987" s="1286"/>
      <c r="S987" s="1286"/>
      <c r="T987" s="1286"/>
      <c r="V987" s="336"/>
      <c r="W987" s="336"/>
      <c r="X987" s="165"/>
      <c r="Y987" s="165"/>
    </row>
    <row r="988" spans="1:28" s="52" customFormat="1" ht="15.95" customHeight="1">
      <c r="A988" s="51" t="s">
        <v>530</v>
      </c>
      <c r="B988" s="53"/>
      <c r="C988" s="53"/>
      <c r="D988" s="53"/>
      <c r="E988" s="53"/>
      <c r="F988" s="53"/>
      <c r="G988" s="53"/>
      <c r="H988" s="53"/>
      <c r="I988" s="53"/>
      <c r="J988" s="53"/>
      <c r="K988" s="53"/>
      <c r="L988" s="51"/>
      <c r="M988" s="51"/>
      <c r="N988" s="51"/>
      <c r="O988" s="51"/>
      <c r="P988" s="335"/>
      <c r="Q988" s="1287"/>
      <c r="R988" s="1287"/>
      <c r="S988" s="1287"/>
      <c r="T988" s="1287"/>
      <c r="U988" s="1277"/>
      <c r="V988" s="337"/>
      <c r="W988" s="337"/>
      <c r="X988" s="335"/>
      <c r="Y988" s="335"/>
    </row>
    <row r="989" spans="1:28" ht="36" customHeight="1">
      <c r="A989" s="2500"/>
      <c r="B989" s="2501"/>
      <c r="C989" s="2521" t="s">
        <v>525</v>
      </c>
      <c r="D989" s="2521"/>
      <c r="E989" s="2521"/>
      <c r="F989" s="2521"/>
      <c r="G989" s="2521"/>
      <c r="H989" s="2801"/>
      <c r="I989" s="2520" t="s">
        <v>409</v>
      </c>
      <c r="J989" s="2802"/>
      <c r="K989" s="2802"/>
      <c r="L989" s="2802"/>
      <c r="M989" s="2802"/>
      <c r="N989" s="2802"/>
      <c r="O989" s="2801"/>
      <c r="P989" s="165"/>
      <c r="V989" s="165"/>
      <c r="W989" s="165"/>
      <c r="X989" s="165"/>
      <c r="Y989" s="165"/>
    </row>
    <row r="990" spans="1:28" ht="24" customHeight="1">
      <c r="A990" s="2479" t="s">
        <v>236</v>
      </c>
      <c r="B990" s="2803"/>
      <c r="C990" s="2804" t="str">
        <f ca="1">参照元個別!E44</f>
        <v/>
      </c>
      <c r="D990" s="2804"/>
      <c r="E990" s="2804"/>
      <c r="F990" s="2804"/>
      <c r="G990" s="2805"/>
      <c r="H990" s="2808" t="s">
        <v>416</v>
      </c>
      <c r="I990" s="2810" t="str">
        <f>参照元個別!F44</f>
        <v/>
      </c>
      <c r="J990" s="2811"/>
      <c r="K990" s="2811"/>
      <c r="L990" s="2811"/>
      <c r="M990" s="2814" t="s">
        <v>417</v>
      </c>
      <c r="N990" s="2816" t="str">
        <f>参照元個別!G44</f>
        <v/>
      </c>
      <c r="O990" s="2817"/>
      <c r="P990" s="174"/>
      <c r="V990" s="165"/>
      <c r="W990" s="165"/>
      <c r="X990" s="165"/>
      <c r="Y990" s="165"/>
    </row>
    <row r="991" spans="1:28" ht="23.1" customHeight="1">
      <c r="A991" s="2483">
        <f>IF( 報1!$L$28="","", 報1!$L$28 )</f>
        <v>2022</v>
      </c>
      <c r="B991" s="2484"/>
      <c r="C991" s="2806"/>
      <c r="D991" s="2806"/>
      <c r="E991" s="2806"/>
      <c r="F991" s="2806"/>
      <c r="G991" s="2807"/>
      <c r="H991" s="2809"/>
      <c r="I991" s="2812"/>
      <c r="J991" s="2813"/>
      <c r="K991" s="2813"/>
      <c r="L991" s="2813"/>
      <c r="M991" s="2815"/>
      <c r="N991" s="2818"/>
      <c r="O991" s="2819"/>
      <c r="P991" s="174"/>
      <c r="V991" s="165"/>
      <c r="W991" s="165"/>
      <c r="X991" s="165"/>
      <c r="Y991" s="165"/>
    </row>
    <row r="992" spans="1:28" ht="25.15" customHeight="1">
      <c r="A992" s="2787" t="s">
        <v>277</v>
      </c>
      <c r="B992" s="2788"/>
      <c r="C992" s="2789"/>
      <c r="D992" s="2790"/>
      <c r="E992" s="2790"/>
      <c r="F992" s="2790"/>
      <c r="G992" s="2790"/>
      <c r="H992" s="2790"/>
      <c r="I992" s="2790"/>
      <c r="J992" s="2790"/>
      <c r="K992" s="2790"/>
      <c r="L992" s="2790"/>
      <c r="M992" s="2790"/>
      <c r="N992" s="2790"/>
      <c r="O992" s="2791"/>
      <c r="P992" s="165"/>
      <c r="Q992" s="1288">
        <v>1</v>
      </c>
      <c r="R992" s="1280"/>
      <c r="S992" s="1289"/>
      <c r="T992" s="1290"/>
      <c r="U992" s="1291"/>
      <c r="V992" s="165"/>
      <c r="W992" s="165"/>
      <c r="X992" s="338"/>
      <c r="Y992" s="339"/>
      <c r="Z992" s="102"/>
      <c r="AA992" s="44"/>
      <c r="AB992" s="45"/>
    </row>
    <row r="993" spans="1:25" ht="25.15" customHeight="1">
      <c r="A993" s="2787"/>
      <c r="B993" s="2788"/>
      <c r="C993" s="2790"/>
      <c r="D993" s="2790"/>
      <c r="E993" s="2790"/>
      <c r="F993" s="2790"/>
      <c r="G993" s="2790"/>
      <c r="H993" s="2790"/>
      <c r="I993" s="2790"/>
      <c r="J993" s="2790"/>
      <c r="K993" s="2790"/>
      <c r="L993" s="2790"/>
      <c r="M993" s="2790"/>
      <c r="N993" s="2790"/>
      <c r="O993" s="2791"/>
      <c r="P993" s="165"/>
      <c r="Q993" s="1292"/>
      <c r="R993" s="1293"/>
      <c r="S993" s="1293"/>
      <c r="T993" s="1293"/>
      <c r="U993" s="1293"/>
      <c r="V993" s="165"/>
      <c r="W993" s="165"/>
      <c r="X993" s="165"/>
      <c r="Y993" s="165"/>
    </row>
    <row r="994" spans="1:25" ht="24.75" customHeight="1">
      <c r="A994" s="2787"/>
      <c r="B994" s="2788"/>
      <c r="C994" s="2790"/>
      <c r="D994" s="2790"/>
      <c r="E994" s="2790"/>
      <c r="F994" s="2790"/>
      <c r="G994" s="2790"/>
      <c r="H994" s="2790"/>
      <c r="I994" s="2790"/>
      <c r="J994" s="2790"/>
      <c r="K994" s="2790"/>
      <c r="L994" s="2790"/>
      <c r="M994" s="2790"/>
      <c r="N994" s="2790"/>
      <c r="O994" s="2791"/>
      <c r="P994" s="165"/>
      <c r="Q994" s="1292"/>
      <c r="R994" s="1291"/>
      <c r="S994" s="1291"/>
      <c r="T994" s="1291"/>
      <c r="U994" s="1291"/>
      <c r="V994" s="165"/>
      <c r="W994" s="165"/>
      <c r="X994" s="165"/>
      <c r="Y994" s="165"/>
    </row>
    <row r="995" spans="1:25" ht="10.15" customHeight="1">
      <c r="A995" s="2794"/>
      <c r="B995" s="2795"/>
      <c r="C995" s="2790"/>
      <c r="D995" s="2790"/>
      <c r="E995" s="2790"/>
      <c r="F995" s="2790"/>
      <c r="G995" s="2790"/>
      <c r="H995" s="2790"/>
      <c r="I995" s="2790"/>
      <c r="J995" s="2790"/>
      <c r="K995" s="2790"/>
      <c r="L995" s="2790"/>
      <c r="M995" s="2790"/>
      <c r="N995" s="2790"/>
      <c r="O995" s="2791"/>
      <c r="P995" s="165"/>
      <c r="Q995" s="1294"/>
      <c r="R995" s="1291"/>
      <c r="S995" s="1291"/>
      <c r="T995" s="1291"/>
      <c r="U995" s="1291"/>
      <c r="V995" s="165"/>
      <c r="W995" s="165"/>
      <c r="X995" s="165"/>
      <c r="Y995" s="165"/>
    </row>
    <row r="996" spans="1:25" ht="45" customHeight="1">
      <c r="A996" s="2796">
        <f>IF( 報1!$L$28="","", 報1!$L$28 )</f>
        <v>2022</v>
      </c>
      <c r="B996" s="2797"/>
      <c r="C996" s="2792"/>
      <c r="D996" s="2792"/>
      <c r="E996" s="2792"/>
      <c r="F996" s="2792"/>
      <c r="G996" s="2792"/>
      <c r="H996" s="2792"/>
      <c r="I996" s="2792"/>
      <c r="J996" s="2792"/>
      <c r="K996" s="2792"/>
      <c r="L996" s="2792"/>
      <c r="M996" s="2792"/>
      <c r="N996" s="2792"/>
      <c r="O996" s="2793"/>
      <c r="P996" s="165"/>
      <c r="Q996" s="1295"/>
      <c r="R996" s="1291"/>
      <c r="S996" s="1291"/>
      <c r="T996" s="1291"/>
      <c r="U996" s="1291"/>
      <c r="V996" s="165"/>
      <c r="W996" s="165"/>
      <c r="X996" s="165"/>
      <c r="Y996" s="165"/>
    </row>
    <row r="997" spans="1:25" ht="26.25" customHeight="1">
      <c r="A997" s="2798"/>
      <c r="B997" s="2798"/>
      <c r="C997" s="2798"/>
      <c r="D997" s="2798"/>
      <c r="E997" s="2798"/>
      <c r="F997" s="2798"/>
      <c r="G997" s="2798"/>
      <c r="H997" s="2798"/>
      <c r="I997" s="2798"/>
      <c r="J997" s="2798"/>
      <c r="K997" s="2798"/>
      <c r="L997" s="2798"/>
      <c r="M997" s="2798"/>
      <c r="N997" s="2798"/>
      <c r="O997" s="2798"/>
      <c r="P997" s="165"/>
      <c r="Q997" s="1294"/>
      <c r="R997" s="1291"/>
      <c r="S997" s="1291"/>
      <c r="T997" s="1291"/>
      <c r="U997" s="1291"/>
      <c r="V997" s="165"/>
      <c r="W997" s="165"/>
      <c r="X997" s="165"/>
      <c r="Y997" s="165"/>
    </row>
    <row r="998" spans="1:25" ht="30" customHeight="1">
      <c r="A998" s="165"/>
      <c r="B998" s="165"/>
      <c r="C998" s="165"/>
      <c r="D998" s="165"/>
      <c r="E998" s="165"/>
      <c r="F998" s="165"/>
      <c r="G998" s="165"/>
      <c r="H998" s="165"/>
      <c r="I998" s="165"/>
      <c r="J998" s="165"/>
      <c r="K998" s="165"/>
      <c r="L998" s="165"/>
      <c r="M998" s="165"/>
      <c r="N998" s="165"/>
      <c r="O998" s="340"/>
      <c r="P998" s="165"/>
      <c r="Q998" s="1283"/>
      <c r="R998" s="1295"/>
      <c r="S998" s="1279"/>
      <c r="T998" s="1279"/>
      <c r="V998" s="165"/>
      <c r="W998" s="165"/>
      <c r="X998" s="165"/>
      <c r="Y998" s="165"/>
    </row>
    <row r="999" spans="1:25" ht="18" customHeight="1">
      <c r="A999" s="165"/>
      <c r="B999" s="165"/>
      <c r="C999" s="165"/>
      <c r="D999" s="165"/>
      <c r="E999" s="165"/>
      <c r="F999" s="165"/>
      <c r="G999" s="165"/>
      <c r="H999" s="165"/>
      <c r="I999" s="165"/>
      <c r="J999" s="165"/>
      <c r="K999" s="165"/>
      <c r="L999" s="165"/>
      <c r="M999" s="165"/>
      <c r="N999" s="165"/>
      <c r="O999" s="340"/>
      <c r="P999" s="165"/>
      <c r="Q999" s="1296"/>
      <c r="R999" s="1295"/>
      <c r="S999" s="1279"/>
      <c r="T999" s="1279"/>
      <c r="V999" s="165"/>
      <c r="W999" s="165"/>
      <c r="X999" s="165"/>
      <c r="Y999" s="165"/>
    </row>
    <row r="1000" spans="1:25" ht="18" customHeight="1">
      <c r="A1000" s="165"/>
      <c r="B1000" s="165"/>
      <c r="C1000" s="165"/>
      <c r="D1000" s="165"/>
      <c r="E1000" s="165"/>
      <c r="F1000" s="165"/>
      <c r="G1000" s="165"/>
      <c r="H1000" s="165"/>
      <c r="I1000" s="165"/>
      <c r="J1000" s="165"/>
      <c r="K1000" s="165"/>
      <c r="L1000" s="165"/>
      <c r="M1000" s="165"/>
      <c r="N1000" s="165"/>
      <c r="O1000" s="340"/>
      <c r="P1000" s="165"/>
      <c r="Q1000" s="1296"/>
      <c r="R1000" s="1295"/>
      <c r="S1000" s="1279"/>
      <c r="T1000" s="1279"/>
      <c r="V1000" s="165"/>
      <c r="W1000" s="165"/>
      <c r="X1000" s="165"/>
      <c r="Y1000" s="165"/>
    </row>
  </sheetData>
  <sheetProtection algorithmName="SHA-512" hashValue="7CLjcMAKTjX5bgPKPNy7tTWbTHKeGBKWI8pYinjhfqX5zHuX2pA9PUyuuPFxceaP0HIkFQiGtSF9rRwSQo7/+Q==" saltValue="Mkfic9Yy+rqQvIo+HIQhvA==" spinCount="100000" sheet="1" formatCells="0"/>
  <mergeCells count="1280">
    <mergeCell ref="A3:O3"/>
    <mergeCell ref="A6:C6"/>
    <mergeCell ref="D6:O6"/>
    <mergeCell ref="A7:C7"/>
    <mergeCell ref="D7:O7"/>
    <mergeCell ref="M8:O8"/>
    <mergeCell ref="A9:B9"/>
    <mergeCell ref="C9:E9"/>
    <mergeCell ref="F9:G9"/>
    <mergeCell ref="H9:J9"/>
    <mergeCell ref="K9:O9"/>
    <mergeCell ref="A8:B8"/>
    <mergeCell ref="C8:D8"/>
    <mergeCell ref="F8:G8"/>
    <mergeCell ref="H8:I8"/>
    <mergeCell ref="K8:L8"/>
    <mergeCell ref="A22:O22"/>
    <mergeCell ref="A11:O11"/>
    <mergeCell ref="A14:B14"/>
    <mergeCell ref="C14:H14"/>
    <mergeCell ref="I14:O14"/>
    <mergeCell ref="A15:B15"/>
    <mergeCell ref="C15:G16"/>
    <mergeCell ref="H15:H16"/>
    <mergeCell ref="I15:L16"/>
    <mergeCell ref="M15:M16"/>
    <mergeCell ref="N15:O16"/>
    <mergeCell ref="A16:B16"/>
    <mergeCell ref="A17:B19"/>
    <mergeCell ref="C17:O21"/>
    <mergeCell ref="A20:B20"/>
    <mergeCell ref="A21:B21"/>
    <mergeCell ref="H40:H41"/>
    <mergeCell ref="I40:L41"/>
    <mergeCell ref="M40:M41"/>
    <mergeCell ref="N40:O41"/>
    <mergeCell ref="A41:B41"/>
    <mergeCell ref="M33:O33"/>
    <mergeCell ref="A34:B34"/>
    <mergeCell ref="C34:E34"/>
    <mergeCell ref="F34:G34"/>
    <mergeCell ref="H34:J34"/>
    <mergeCell ref="K34:O34"/>
    <mergeCell ref="A33:B33"/>
    <mergeCell ref="C33:D33"/>
    <mergeCell ref="F33:G33"/>
    <mergeCell ref="H33:I33"/>
    <mergeCell ref="K33:L33"/>
    <mergeCell ref="A28:O28"/>
    <mergeCell ref="A31:C31"/>
    <mergeCell ref="D31:O31"/>
    <mergeCell ref="A32:C32"/>
    <mergeCell ref="D32:O32"/>
    <mergeCell ref="A36:O36"/>
    <mergeCell ref="A39:B39"/>
    <mergeCell ref="C39:H39"/>
    <mergeCell ref="I39:O39"/>
    <mergeCell ref="A40:B40"/>
    <mergeCell ref="C40:G41"/>
    <mergeCell ref="M58:O58"/>
    <mergeCell ref="A59:B59"/>
    <mergeCell ref="C59:E59"/>
    <mergeCell ref="F59:G59"/>
    <mergeCell ref="H59:J59"/>
    <mergeCell ref="K59:O59"/>
    <mergeCell ref="A58:B58"/>
    <mergeCell ref="C58:D58"/>
    <mergeCell ref="F58:G58"/>
    <mergeCell ref="H58:I58"/>
    <mergeCell ref="K58:L58"/>
    <mergeCell ref="A53:O53"/>
    <mergeCell ref="A56:C56"/>
    <mergeCell ref="D56:O56"/>
    <mergeCell ref="A57:C57"/>
    <mergeCell ref="D57:O57"/>
    <mergeCell ref="A42:B44"/>
    <mergeCell ref="C42:O46"/>
    <mergeCell ref="A45:B45"/>
    <mergeCell ref="A46:B46"/>
    <mergeCell ref="A47:O47"/>
    <mergeCell ref="A78:O78"/>
    <mergeCell ref="A81:C81"/>
    <mergeCell ref="D81:O81"/>
    <mergeCell ref="A82:C82"/>
    <mergeCell ref="D82:O82"/>
    <mergeCell ref="A67:B69"/>
    <mergeCell ref="C67:O71"/>
    <mergeCell ref="A70:B70"/>
    <mergeCell ref="A71:B71"/>
    <mergeCell ref="A72:O72"/>
    <mergeCell ref="A61:O61"/>
    <mergeCell ref="A64:B64"/>
    <mergeCell ref="C64:H64"/>
    <mergeCell ref="I64:O64"/>
    <mergeCell ref="A65:B65"/>
    <mergeCell ref="C65:G66"/>
    <mergeCell ref="H65:H66"/>
    <mergeCell ref="I65:L66"/>
    <mergeCell ref="M65:M66"/>
    <mergeCell ref="N65:O66"/>
    <mergeCell ref="A66:B66"/>
    <mergeCell ref="A86:O86"/>
    <mergeCell ref="A89:B89"/>
    <mergeCell ref="C89:H89"/>
    <mergeCell ref="I89:O89"/>
    <mergeCell ref="A90:B90"/>
    <mergeCell ref="C90:G91"/>
    <mergeCell ref="H90:H91"/>
    <mergeCell ref="I90:L91"/>
    <mergeCell ref="M90:M91"/>
    <mergeCell ref="N90:O91"/>
    <mergeCell ref="A91:B91"/>
    <mergeCell ref="M83:O83"/>
    <mergeCell ref="A84:B84"/>
    <mergeCell ref="C84:E84"/>
    <mergeCell ref="F84:G84"/>
    <mergeCell ref="H84:J84"/>
    <mergeCell ref="K84:O84"/>
    <mergeCell ref="A83:B83"/>
    <mergeCell ref="C83:D83"/>
    <mergeCell ref="F83:G83"/>
    <mergeCell ref="H83:I83"/>
    <mergeCell ref="K83:L83"/>
    <mergeCell ref="M108:O108"/>
    <mergeCell ref="A109:B109"/>
    <mergeCell ref="C109:E109"/>
    <mergeCell ref="F109:G109"/>
    <mergeCell ref="H109:J109"/>
    <mergeCell ref="K109:O109"/>
    <mergeCell ref="A108:B108"/>
    <mergeCell ref="C108:D108"/>
    <mergeCell ref="F108:G108"/>
    <mergeCell ref="H108:I108"/>
    <mergeCell ref="K108:L108"/>
    <mergeCell ref="A103:O103"/>
    <mergeCell ref="A106:C106"/>
    <mergeCell ref="D106:O106"/>
    <mergeCell ref="A107:C107"/>
    <mergeCell ref="D107:O107"/>
    <mergeCell ref="A92:B94"/>
    <mergeCell ref="C92:O96"/>
    <mergeCell ref="A95:B95"/>
    <mergeCell ref="A96:B96"/>
    <mergeCell ref="A97:O97"/>
    <mergeCell ref="A128:O128"/>
    <mergeCell ref="A131:C131"/>
    <mergeCell ref="D131:O131"/>
    <mergeCell ref="A132:C132"/>
    <mergeCell ref="D132:O132"/>
    <mergeCell ref="A117:B119"/>
    <mergeCell ref="C117:O121"/>
    <mergeCell ref="A120:B120"/>
    <mergeCell ref="A121:B121"/>
    <mergeCell ref="A122:O122"/>
    <mergeCell ref="A111:O111"/>
    <mergeCell ref="A114:B114"/>
    <mergeCell ref="C114:H114"/>
    <mergeCell ref="I114:O114"/>
    <mergeCell ref="A115:B115"/>
    <mergeCell ref="C115:G116"/>
    <mergeCell ref="H115:H116"/>
    <mergeCell ref="I115:L116"/>
    <mergeCell ref="M115:M116"/>
    <mergeCell ref="N115:O116"/>
    <mergeCell ref="A116:B116"/>
    <mergeCell ref="A136:O136"/>
    <mergeCell ref="A139:B139"/>
    <mergeCell ref="C139:H139"/>
    <mergeCell ref="I139:O139"/>
    <mergeCell ref="A140:B140"/>
    <mergeCell ref="C140:G141"/>
    <mergeCell ref="H140:H141"/>
    <mergeCell ref="I140:L141"/>
    <mergeCell ref="M140:M141"/>
    <mergeCell ref="N140:O141"/>
    <mergeCell ref="A141:B141"/>
    <mergeCell ref="M133:O133"/>
    <mergeCell ref="A134:B134"/>
    <mergeCell ref="C134:E134"/>
    <mergeCell ref="F134:G134"/>
    <mergeCell ref="H134:J134"/>
    <mergeCell ref="K134:O134"/>
    <mergeCell ref="A133:B133"/>
    <mergeCell ref="C133:D133"/>
    <mergeCell ref="F133:G133"/>
    <mergeCell ref="H133:I133"/>
    <mergeCell ref="K133:L133"/>
    <mergeCell ref="M158:O158"/>
    <mergeCell ref="A159:B159"/>
    <mergeCell ref="C159:E159"/>
    <mergeCell ref="F159:G159"/>
    <mergeCell ref="H159:J159"/>
    <mergeCell ref="K159:O159"/>
    <mergeCell ref="A158:B158"/>
    <mergeCell ref="C158:D158"/>
    <mergeCell ref="F158:G158"/>
    <mergeCell ref="H158:I158"/>
    <mergeCell ref="K158:L158"/>
    <mergeCell ref="A153:O153"/>
    <mergeCell ref="A156:C156"/>
    <mergeCell ref="D156:O156"/>
    <mergeCell ref="A157:C157"/>
    <mergeCell ref="D157:O157"/>
    <mergeCell ref="A142:B144"/>
    <mergeCell ref="C142:O146"/>
    <mergeCell ref="A145:B145"/>
    <mergeCell ref="A146:B146"/>
    <mergeCell ref="A147:O147"/>
    <mergeCell ref="A178:O178"/>
    <mergeCell ref="A181:C181"/>
    <mergeCell ref="D181:O181"/>
    <mergeCell ref="A182:C182"/>
    <mergeCell ref="D182:O182"/>
    <mergeCell ref="A167:B169"/>
    <mergeCell ref="C167:O171"/>
    <mergeCell ref="A170:B170"/>
    <mergeCell ref="A171:B171"/>
    <mergeCell ref="A172:O172"/>
    <mergeCell ref="A161:O161"/>
    <mergeCell ref="A164:B164"/>
    <mergeCell ref="C164:H164"/>
    <mergeCell ref="I164:O164"/>
    <mergeCell ref="A165:B165"/>
    <mergeCell ref="C165:G166"/>
    <mergeCell ref="H165:H166"/>
    <mergeCell ref="I165:L166"/>
    <mergeCell ref="M165:M166"/>
    <mergeCell ref="N165:O166"/>
    <mergeCell ref="A166:B166"/>
    <mergeCell ref="A186:O186"/>
    <mergeCell ref="A189:B189"/>
    <mergeCell ref="C189:H189"/>
    <mergeCell ref="I189:O189"/>
    <mergeCell ref="A190:B190"/>
    <mergeCell ref="C190:G191"/>
    <mergeCell ref="H190:H191"/>
    <mergeCell ref="I190:L191"/>
    <mergeCell ref="M190:M191"/>
    <mergeCell ref="N190:O191"/>
    <mergeCell ref="A191:B191"/>
    <mergeCell ref="M183:O183"/>
    <mergeCell ref="A184:B184"/>
    <mergeCell ref="C184:E184"/>
    <mergeCell ref="F184:G184"/>
    <mergeCell ref="H184:J184"/>
    <mergeCell ref="K184:O184"/>
    <mergeCell ref="A183:B183"/>
    <mergeCell ref="C183:D183"/>
    <mergeCell ref="F183:G183"/>
    <mergeCell ref="H183:I183"/>
    <mergeCell ref="K183:L183"/>
    <mergeCell ref="M208:O208"/>
    <mergeCell ref="A209:B209"/>
    <mergeCell ref="C209:E209"/>
    <mergeCell ref="F209:G209"/>
    <mergeCell ref="H209:J209"/>
    <mergeCell ref="K209:O209"/>
    <mergeCell ref="A208:B208"/>
    <mergeCell ref="C208:D208"/>
    <mergeCell ref="F208:G208"/>
    <mergeCell ref="H208:I208"/>
    <mergeCell ref="K208:L208"/>
    <mergeCell ref="A203:O203"/>
    <mergeCell ref="A206:C206"/>
    <mergeCell ref="D206:O206"/>
    <mergeCell ref="A207:C207"/>
    <mergeCell ref="D207:O207"/>
    <mergeCell ref="A192:B194"/>
    <mergeCell ref="C192:O196"/>
    <mergeCell ref="A195:B195"/>
    <mergeCell ref="A196:B196"/>
    <mergeCell ref="A197:O197"/>
    <mergeCell ref="A228:O228"/>
    <mergeCell ref="A231:C231"/>
    <mergeCell ref="D231:O231"/>
    <mergeCell ref="A232:C232"/>
    <mergeCell ref="D232:O232"/>
    <mergeCell ref="A217:B219"/>
    <mergeCell ref="C217:O221"/>
    <mergeCell ref="A220:B220"/>
    <mergeCell ref="A221:B221"/>
    <mergeCell ref="A222:O222"/>
    <mergeCell ref="A211:O211"/>
    <mergeCell ref="A214:B214"/>
    <mergeCell ref="C214:H214"/>
    <mergeCell ref="I214:O214"/>
    <mergeCell ref="A215:B215"/>
    <mergeCell ref="C215:G216"/>
    <mergeCell ref="H215:H216"/>
    <mergeCell ref="I215:L216"/>
    <mergeCell ref="M215:M216"/>
    <mergeCell ref="N215:O216"/>
    <mergeCell ref="A216:B216"/>
    <mergeCell ref="A236:O236"/>
    <mergeCell ref="A239:B239"/>
    <mergeCell ref="C239:H239"/>
    <mergeCell ref="I239:O239"/>
    <mergeCell ref="A240:B240"/>
    <mergeCell ref="C240:G241"/>
    <mergeCell ref="H240:H241"/>
    <mergeCell ref="I240:L241"/>
    <mergeCell ref="M240:M241"/>
    <mergeCell ref="N240:O241"/>
    <mergeCell ref="A241:B241"/>
    <mergeCell ref="M233:O233"/>
    <mergeCell ref="A234:B234"/>
    <mergeCell ref="C234:E234"/>
    <mergeCell ref="F234:G234"/>
    <mergeCell ref="H234:J234"/>
    <mergeCell ref="K234:O234"/>
    <mergeCell ref="A233:B233"/>
    <mergeCell ref="C233:D233"/>
    <mergeCell ref="F233:G233"/>
    <mergeCell ref="H233:I233"/>
    <mergeCell ref="K233:L233"/>
    <mergeCell ref="M258:O258"/>
    <mergeCell ref="A259:B259"/>
    <mergeCell ref="C259:E259"/>
    <mergeCell ref="F259:G259"/>
    <mergeCell ref="H259:J259"/>
    <mergeCell ref="K259:O259"/>
    <mergeCell ref="A258:B258"/>
    <mergeCell ref="C258:D258"/>
    <mergeCell ref="F258:G258"/>
    <mergeCell ref="H258:I258"/>
    <mergeCell ref="K258:L258"/>
    <mergeCell ref="A253:O253"/>
    <mergeCell ref="A256:C256"/>
    <mergeCell ref="D256:O256"/>
    <mergeCell ref="A257:C257"/>
    <mergeCell ref="D257:O257"/>
    <mergeCell ref="A242:B244"/>
    <mergeCell ref="C242:O246"/>
    <mergeCell ref="A245:B245"/>
    <mergeCell ref="A246:B246"/>
    <mergeCell ref="A247:O247"/>
    <mergeCell ref="A278:O278"/>
    <mergeCell ref="A281:C281"/>
    <mergeCell ref="D281:O281"/>
    <mergeCell ref="A282:C282"/>
    <mergeCell ref="D282:O282"/>
    <mergeCell ref="A267:B269"/>
    <mergeCell ref="C267:O271"/>
    <mergeCell ref="A270:B270"/>
    <mergeCell ref="A271:B271"/>
    <mergeCell ref="A272:O272"/>
    <mergeCell ref="A261:O261"/>
    <mergeCell ref="A264:B264"/>
    <mergeCell ref="C264:H264"/>
    <mergeCell ref="I264:O264"/>
    <mergeCell ref="A265:B265"/>
    <mergeCell ref="C265:G266"/>
    <mergeCell ref="H265:H266"/>
    <mergeCell ref="I265:L266"/>
    <mergeCell ref="M265:M266"/>
    <mergeCell ref="N265:O266"/>
    <mergeCell ref="A266:B266"/>
    <mergeCell ref="A286:O286"/>
    <mergeCell ref="A289:B289"/>
    <mergeCell ref="C289:H289"/>
    <mergeCell ref="I289:O289"/>
    <mergeCell ref="A290:B290"/>
    <mergeCell ref="C290:G291"/>
    <mergeCell ref="H290:H291"/>
    <mergeCell ref="I290:L291"/>
    <mergeCell ref="M290:M291"/>
    <mergeCell ref="N290:O291"/>
    <mergeCell ref="A291:B291"/>
    <mergeCell ref="M283:O283"/>
    <mergeCell ref="A284:B284"/>
    <mergeCell ref="C284:E284"/>
    <mergeCell ref="F284:G284"/>
    <mergeCell ref="H284:J284"/>
    <mergeCell ref="K284:O284"/>
    <mergeCell ref="A283:B283"/>
    <mergeCell ref="C283:D283"/>
    <mergeCell ref="F283:G283"/>
    <mergeCell ref="H283:I283"/>
    <mergeCell ref="K283:L283"/>
    <mergeCell ref="M308:O308"/>
    <mergeCell ref="A309:B309"/>
    <mergeCell ref="C309:E309"/>
    <mergeCell ref="F309:G309"/>
    <mergeCell ref="H309:J309"/>
    <mergeCell ref="K309:O309"/>
    <mergeCell ref="A308:B308"/>
    <mergeCell ref="C308:D308"/>
    <mergeCell ref="F308:G308"/>
    <mergeCell ref="H308:I308"/>
    <mergeCell ref="K308:L308"/>
    <mergeCell ref="A303:O303"/>
    <mergeCell ref="A306:C306"/>
    <mergeCell ref="D306:O306"/>
    <mergeCell ref="A307:C307"/>
    <mergeCell ref="D307:O307"/>
    <mergeCell ref="A292:B294"/>
    <mergeCell ref="C292:O296"/>
    <mergeCell ref="A295:B295"/>
    <mergeCell ref="A296:B296"/>
    <mergeCell ref="A297:O297"/>
    <mergeCell ref="A328:O328"/>
    <mergeCell ref="A331:C331"/>
    <mergeCell ref="D331:O331"/>
    <mergeCell ref="A332:C332"/>
    <mergeCell ref="D332:O332"/>
    <mergeCell ref="A317:B319"/>
    <mergeCell ref="C317:O321"/>
    <mergeCell ref="A320:B320"/>
    <mergeCell ref="A321:B321"/>
    <mergeCell ref="A322:O322"/>
    <mergeCell ref="A311:O311"/>
    <mergeCell ref="A314:B314"/>
    <mergeCell ref="C314:H314"/>
    <mergeCell ref="I314:O314"/>
    <mergeCell ref="A315:B315"/>
    <mergeCell ref="C315:G316"/>
    <mergeCell ref="H315:H316"/>
    <mergeCell ref="I315:L316"/>
    <mergeCell ref="M315:M316"/>
    <mergeCell ref="N315:O316"/>
    <mergeCell ref="A316:B316"/>
    <mergeCell ref="A336:O336"/>
    <mergeCell ref="A339:B339"/>
    <mergeCell ref="C339:H339"/>
    <mergeCell ref="I339:O339"/>
    <mergeCell ref="A340:B340"/>
    <mergeCell ref="C340:G341"/>
    <mergeCell ref="H340:H341"/>
    <mergeCell ref="I340:L341"/>
    <mergeCell ref="M340:M341"/>
    <mergeCell ref="N340:O341"/>
    <mergeCell ref="A341:B341"/>
    <mergeCell ref="M333:O333"/>
    <mergeCell ref="A334:B334"/>
    <mergeCell ref="C334:E334"/>
    <mergeCell ref="F334:G334"/>
    <mergeCell ref="H334:J334"/>
    <mergeCell ref="K334:O334"/>
    <mergeCell ref="A333:B333"/>
    <mergeCell ref="C333:D333"/>
    <mergeCell ref="F333:G333"/>
    <mergeCell ref="H333:I333"/>
    <mergeCell ref="K333:L333"/>
    <mergeCell ref="M358:O358"/>
    <mergeCell ref="A359:B359"/>
    <mergeCell ref="C359:E359"/>
    <mergeCell ref="F359:G359"/>
    <mergeCell ref="H359:J359"/>
    <mergeCell ref="K359:O359"/>
    <mergeCell ref="A358:B358"/>
    <mergeCell ref="C358:D358"/>
    <mergeCell ref="F358:G358"/>
    <mergeCell ref="H358:I358"/>
    <mergeCell ref="K358:L358"/>
    <mergeCell ref="A353:O353"/>
    <mergeCell ref="A356:C356"/>
    <mergeCell ref="D356:O356"/>
    <mergeCell ref="A357:C357"/>
    <mergeCell ref="D357:O357"/>
    <mergeCell ref="A342:B344"/>
    <mergeCell ref="C342:O346"/>
    <mergeCell ref="A345:B345"/>
    <mergeCell ref="A346:B346"/>
    <mergeCell ref="A347:O347"/>
    <mergeCell ref="A378:O378"/>
    <mergeCell ref="A381:C381"/>
    <mergeCell ref="D381:O381"/>
    <mergeCell ref="A382:C382"/>
    <mergeCell ref="D382:O382"/>
    <mergeCell ref="A367:B369"/>
    <mergeCell ref="C367:O371"/>
    <mergeCell ref="A370:B370"/>
    <mergeCell ref="A371:B371"/>
    <mergeCell ref="A372:O372"/>
    <mergeCell ref="A361:O361"/>
    <mergeCell ref="A364:B364"/>
    <mergeCell ref="C364:H364"/>
    <mergeCell ref="I364:O364"/>
    <mergeCell ref="A365:B365"/>
    <mergeCell ref="C365:G366"/>
    <mergeCell ref="H365:H366"/>
    <mergeCell ref="I365:L366"/>
    <mergeCell ref="M365:M366"/>
    <mergeCell ref="N365:O366"/>
    <mergeCell ref="A366:B366"/>
    <mergeCell ref="A386:O386"/>
    <mergeCell ref="A389:B389"/>
    <mergeCell ref="C389:H389"/>
    <mergeCell ref="I389:O389"/>
    <mergeCell ref="A390:B390"/>
    <mergeCell ref="C390:G391"/>
    <mergeCell ref="H390:H391"/>
    <mergeCell ref="I390:L391"/>
    <mergeCell ref="M390:M391"/>
    <mergeCell ref="N390:O391"/>
    <mergeCell ref="A391:B391"/>
    <mergeCell ref="M383:O383"/>
    <mergeCell ref="A384:B384"/>
    <mergeCell ref="C384:E384"/>
    <mergeCell ref="F384:G384"/>
    <mergeCell ref="H384:J384"/>
    <mergeCell ref="K384:O384"/>
    <mergeCell ref="A383:B383"/>
    <mergeCell ref="C383:D383"/>
    <mergeCell ref="F383:G383"/>
    <mergeCell ref="H383:I383"/>
    <mergeCell ref="K383:L383"/>
    <mergeCell ref="M408:O408"/>
    <mergeCell ref="A409:B409"/>
    <mergeCell ref="C409:E409"/>
    <mergeCell ref="F409:G409"/>
    <mergeCell ref="H409:J409"/>
    <mergeCell ref="K409:O409"/>
    <mergeCell ref="A408:B408"/>
    <mergeCell ref="C408:D408"/>
    <mergeCell ref="F408:G408"/>
    <mergeCell ref="H408:I408"/>
    <mergeCell ref="K408:L408"/>
    <mergeCell ref="A403:O403"/>
    <mergeCell ref="A406:C406"/>
    <mergeCell ref="D406:O406"/>
    <mergeCell ref="A407:C407"/>
    <mergeCell ref="D407:O407"/>
    <mergeCell ref="A392:B394"/>
    <mergeCell ref="C392:O396"/>
    <mergeCell ref="A395:B395"/>
    <mergeCell ref="A396:B396"/>
    <mergeCell ref="A397:O397"/>
    <mergeCell ref="A428:O428"/>
    <mergeCell ref="A431:C431"/>
    <mergeCell ref="D431:O431"/>
    <mergeCell ref="A432:C432"/>
    <mergeCell ref="D432:O432"/>
    <mergeCell ref="A417:B419"/>
    <mergeCell ref="C417:O421"/>
    <mergeCell ref="A420:B420"/>
    <mergeCell ref="A421:B421"/>
    <mergeCell ref="A422:O422"/>
    <mergeCell ref="A411:O411"/>
    <mergeCell ref="A414:B414"/>
    <mergeCell ref="C414:H414"/>
    <mergeCell ref="I414:O414"/>
    <mergeCell ref="A415:B415"/>
    <mergeCell ref="C415:G416"/>
    <mergeCell ref="H415:H416"/>
    <mergeCell ref="I415:L416"/>
    <mergeCell ref="M415:M416"/>
    <mergeCell ref="N415:O416"/>
    <mergeCell ref="A416:B416"/>
    <mergeCell ref="A436:O436"/>
    <mergeCell ref="A439:B439"/>
    <mergeCell ref="C439:H439"/>
    <mergeCell ref="I439:O439"/>
    <mergeCell ref="A440:B440"/>
    <mergeCell ref="C440:G441"/>
    <mergeCell ref="H440:H441"/>
    <mergeCell ref="I440:L441"/>
    <mergeCell ref="M440:M441"/>
    <mergeCell ref="N440:O441"/>
    <mergeCell ref="A441:B441"/>
    <mergeCell ref="M433:O433"/>
    <mergeCell ref="A434:B434"/>
    <mergeCell ref="C434:E434"/>
    <mergeCell ref="F434:G434"/>
    <mergeCell ref="H434:J434"/>
    <mergeCell ref="K434:O434"/>
    <mergeCell ref="A433:B433"/>
    <mergeCell ref="C433:D433"/>
    <mergeCell ref="F433:G433"/>
    <mergeCell ref="H433:I433"/>
    <mergeCell ref="K433:L433"/>
    <mergeCell ref="M458:O458"/>
    <mergeCell ref="A459:B459"/>
    <mergeCell ref="C459:E459"/>
    <mergeCell ref="F459:G459"/>
    <mergeCell ref="H459:J459"/>
    <mergeCell ref="K459:O459"/>
    <mergeCell ref="A458:B458"/>
    <mergeCell ref="C458:D458"/>
    <mergeCell ref="F458:G458"/>
    <mergeCell ref="H458:I458"/>
    <mergeCell ref="K458:L458"/>
    <mergeCell ref="A453:O453"/>
    <mergeCell ref="A456:C456"/>
    <mergeCell ref="D456:O456"/>
    <mergeCell ref="A457:C457"/>
    <mergeCell ref="D457:O457"/>
    <mergeCell ref="A442:B444"/>
    <mergeCell ref="C442:O446"/>
    <mergeCell ref="A445:B445"/>
    <mergeCell ref="A446:B446"/>
    <mergeCell ref="A447:O447"/>
    <mergeCell ref="A478:O478"/>
    <mergeCell ref="A481:C481"/>
    <mergeCell ref="D481:O481"/>
    <mergeCell ref="A482:C482"/>
    <mergeCell ref="D482:O482"/>
    <mergeCell ref="A467:B469"/>
    <mergeCell ref="C467:O471"/>
    <mergeCell ref="A470:B470"/>
    <mergeCell ref="A471:B471"/>
    <mergeCell ref="A472:O472"/>
    <mergeCell ref="A461:O461"/>
    <mergeCell ref="A464:B464"/>
    <mergeCell ref="C464:H464"/>
    <mergeCell ref="I464:O464"/>
    <mergeCell ref="A465:B465"/>
    <mergeCell ref="C465:G466"/>
    <mergeCell ref="H465:H466"/>
    <mergeCell ref="I465:L466"/>
    <mergeCell ref="M465:M466"/>
    <mergeCell ref="N465:O466"/>
    <mergeCell ref="A466:B466"/>
    <mergeCell ref="A486:O486"/>
    <mergeCell ref="A489:B489"/>
    <mergeCell ref="C489:H489"/>
    <mergeCell ref="I489:O489"/>
    <mergeCell ref="A490:B490"/>
    <mergeCell ref="C490:G491"/>
    <mergeCell ref="H490:H491"/>
    <mergeCell ref="I490:L491"/>
    <mergeCell ref="M490:M491"/>
    <mergeCell ref="N490:O491"/>
    <mergeCell ref="A491:B491"/>
    <mergeCell ref="M483:O483"/>
    <mergeCell ref="A484:B484"/>
    <mergeCell ref="C484:E484"/>
    <mergeCell ref="F484:G484"/>
    <mergeCell ref="H484:J484"/>
    <mergeCell ref="K484:O484"/>
    <mergeCell ref="A483:B483"/>
    <mergeCell ref="C483:D483"/>
    <mergeCell ref="F483:G483"/>
    <mergeCell ref="H483:I483"/>
    <mergeCell ref="K483:L483"/>
    <mergeCell ref="M508:O508"/>
    <mergeCell ref="A509:B509"/>
    <mergeCell ref="C509:E509"/>
    <mergeCell ref="F509:G509"/>
    <mergeCell ref="H509:J509"/>
    <mergeCell ref="K509:O509"/>
    <mergeCell ref="A508:B508"/>
    <mergeCell ref="C508:D508"/>
    <mergeCell ref="F508:G508"/>
    <mergeCell ref="H508:I508"/>
    <mergeCell ref="K508:L508"/>
    <mergeCell ref="A503:O503"/>
    <mergeCell ref="A506:C506"/>
    <mergeCell ref="D506:O506"/>
    <mergeCell ref="A507:C507"/>
    <mergeCell ref="D507:O507"/>
    <mergeCell ref="A492:B494"/>
    <mergeCell ref="C492:O496"/>
    <mergeCell ref="A495:B495"/>
    <mergeCell ref="A496:B496"/>
    <mergeCell ref="A497:O497"/>
    <mergeCell ref="A528:O528"/>
    <mergeCell ref="A531:C531"/>
    <mergeCell ref="D531:O531"/>
    <mergeCell ref="A532:C532"/>
    <mergeCell ref="D532:O532"/>
    <mergeCell ref="A517:B519"/>
    <mergeCell ref="C517:O521"/>
    <mergeCell ref="A520:B520"/>
    <mergeCell ref="A521:B521"/>
    <mergeCell ref="A522:O522"/>
    <mergeCell ref="A511:O511"/>
    <mergeCell ref="A514:B514"/>
    <mergeCell ref="C514:H514"/>
    <mergeCell ref="I514:O514"/>
    <mergeCell ref="A515:B515"/>
    <mergeCell ref="C515:G516"/>
    <mergeCell ref="H515:H516"/>
    <mergeCell ref="I515:L516"/>
    <mergeCell ref="M515:M516"/>
    <mergeCell ref="N515:O516"/>
    <mergeCell ref="A516:B516"/>
    <mergeCell ref="A536:O536"/>
    <mergeCell ref="A539:B539"/>
    <mergeCell ref="C539:H539"/>
    <mergeCell ref="I539:O539"/>
    <mergeCell ref="A540:B540"/>
    <mergeCell ref="C540:G541"/>
    <mergeCell ref="H540:H541"/>
    <mergeCell ref="I540:L541"/>
    <mergeCell ref="M540:M541"/>
    <mergeCell ref="N540:O541"/>
    <mergeCell ref="A541:B541"/>
    <mergeCell ref="M533:O533"/>
    <mergeCell ref="A534:B534"/>
    <mergeCell ref="C534:E534"/>
    <mergeCell ref="F534:G534"/>
    <mergeCell ref="H534:J534"/>
    <mergeCell ref="K534:O534"/>
    <mergeCell ref="A533:B533"/>
    <mergeCell ref="C533:D533"/>
    <mergeCell ref="F533:G533"/>
    <mergeCell ref="H533:I533"/>
    <mergeCell ref="K533:L533"/>
    <mergeCell ref="M558:O558"/>
    <mergeCell ref="A559:B559"/>
    <mergeCell ref="C559:E559"/>
    <mergeCell ref="F559:G559"/>
    <mergeCell ref="H559:J559"/>
    <mergeCell ref="K559:O559"/>
    <mergeCell ref="A558:B558"/>
    <mergeCell ref="C558:D558"/>
    <mergeCell ref="F558:G558"/>
    <mergeCell ref="H558:I558"/>
    <mergeCell ref="K558:L558"/>
    <mergeCell ref="A553:O553"/>
    <mergeCell ref="A556:C556"/>
    <mergeCell ref="D556:O556"/>
    <mergeCell ref="A557:C557"/>
    <mergeCell ref="D557:O557"/>
    <mergeCell ref="A542:B544"/>
    <mergeCell ref="C542:O546"/>
    <mergeCell ref="A545:B545"/>
    <mergeCell ref="A546:B546"/>
    <mergeCell ref="A547:O547"/>
    <mergeCell ref="A578:O578"/>
    <mergeCell ref="A581:C581"/>
    <mergeCell ref="D581:O581"/>
    <mergeCell ref="A582:C582"/>
    <mergeCell ref="D582:O582"/>
    <mergeCell ref="A567:B569"/>
    <mergeCell ref="C567:O571"/>
    <mergeCell ref="A570:B570"/>
    <mergeCell ref="A571:B571"/>
    <mergeCell ref="A572:O572"/>
    <mergeCell ref="A561:O561"/>
    <mergeCell ref="A564:B564"/>
    <mergeCell ref="C564:H564"/>
    <mergeCell ref="I564:O564"/>
    <mergeCell ref="A565:B565"/>
    <mergeCell ref="C565:G566"/>
    <mergeCell ref="H565:H566"/>
    <mergeCell ref="I565:L566"/>
    <mergeCell ref="M565:M566"/>
    <mergeCell ref="N565:O566"/>
    <mergeCell ref="A566:B566"/>
    <mergeCell ref="A586:O586"/>
    <mergeCell ref="A589:B589"/>
    <mergeCell ref="C589:H589"/>
    <mergeCell ref="I589:O589"/>
    <mergeCell ref="A590:B590"/>
    <mergeCell ref="C590:G591"/>
    <mergeCell ref="H590:H591"/>
    <mergeCell ref="I590:L591"/>
    <mergeCell ref="M590:M591"/>
    <mergeCell ref="N590:O591"/>
    <mergeCell ref="A591:B591"/>
    <mergeCell ref="M583:O583"/>
    <mergeCell ref="A584:B584"/>
    <mergeCell ref="C584:E584"/>
    <mergeCell ref="F584:G584"/>
    <mergeCell ref="H584:J584"/>
    <mergeCell ref="K584:O584"/>
    <mergeCell ref="A583:B583"/>
    <mergeCell ref="C583:D583"/>
    <mergeCell ref="F583:G583"/>
    <mergeCell ref="H583:I583"/>
    <mergeCell ref="K583:L583"/>
    <mergeCell ref="M608:O608"/>
    <mergeCell ref="A609:B609"/>
    <mergeCell ref="C609:E609"/>
    <mergeCell ref="F609:G609"/>
    <mergeCell ref="H609:J609"/>
    <mergeCell ref="K609:O609"/>
    <mergeCell ref="A608:B608"/>
    <mergeCell ref="C608:D608"/>
    <mergeCell ref="F608:G608"/>
    <mergeCell ref="H608:I608"/>
    <mergeCell ref="K608:L608"/>
    <mergeCell ref="A603:O603"/>
    <mergeCell ref="A606:C606"/>
    <mergeCell ref="D606:O606"/>
    <mergeCell ref="A607:C607"/>
    <mergeCell ref="D607:O607"/>
    <mergeCell ref="A592:B594"/>
    <mergeCell ref="C592:O596"/>
    <mergeCell ref="A595:B595"/>
    <mergeCell ref="A596:B596"/>
    <mergeCell ref="A597:O597"/>
    <mergeCell ref="A628:O628"/>
    <mergeCell ref="A631:C631"/>
    <mergeCell ref="D631:O631"/>
    <mergeCell ref="A632:C632"/>
    <mergeCell ref="D632:O632"/>
    <mergeCell ref="A617:B619"/>
    <mergeCell ref="C617:O621"/>
    <mergeCell ref="A620:B620"/>
    <mergeCell ref="A621:B621"/>
    <mergeCell ref="A622:O622"/>
    <mergeCell ref="A611:O611"/>
    <mergeCell ref="A614:B614"/>
    <mergeCell ref="C614:H614"/>
    <mergeCell ref="I614:O614"/>
    <mergeCell ref="A615:B615"/>
    <mergeCell ref="C615:G616"/>
    <mergeCell ref="H615:H616"/>
    <mergeCell ref="I615:L616"/>
    <mergeCell ref="M615:M616"/>
    <mergeCell ref="N615:O616"/>
    <mergeCell ref="A616:B616"/>
    <mergeCell ref="A636:O636"/>
    <mergeCell ref="A639:B639"/>
    <mergeCell ref="C639:H639"/>
    <mergeCell ref="I639:O639"/>
    <mergeCell ref="A640:B640"/>
    <mergeCell ref="C640:G641"/>
    <mergeCell ref="H640:H641"/>
    <mergeCell ref="I640:L641"/>
    <mergeCell ref="M640:M641"/>
    <mergeCell ref="N640:O641"/>
    <mergeCell ref="A641:B641"/>
    <mergeCell ref="M633:O633"/>
    <mergeCell ref="A634:B634"/>
    <mergeCell ref="C634:E634"/>
    <mergeCell ref="F634:G634"/>
    <mergeCell ref="H634:J634"/>
    <mergeCell ref="K634:O634"/>
    <mergeCell ref="A633:B633"/>
    <mergeCell ref="C633:D633"/>
    <mergeCell ref="F633:G633"/>
    <mergeCell ref="H633:I633"/>
    <mergeCell ref="K633:L633"/>
    <mergeCell ref="M658:O658"/>
    <mergeCell ref="A659:B659"/>
    <mergeCell ref="C659:E659"/>
    <mergeCell ref="F659:G659"/>
    <mergeCell ref="H659:J659"/>
    <mergeCell ref="K659:O659"/>
    <mergeCell ref="A658:B658"/>
    <mergeCell ref="C658:D658"/>
    <mergeCell ref="F658:G658"/>
    <mergeCell ref="H658:I658"/>
    <mergeCell ref="K658:L658"/>
    <mergeCell ref="A653:O653"/>
    <mergeCell ref="A656:C656"/>
    <mergeCell ref="D656:O656"/>
    <mergeCell ref="A657:C657"/>
    <mergeCell ref="D657:O657"/>
    <mergeCell ref="A642:B644"/>
    <mergeCell ref="C642:O646"/>
    <mergeCell ref="A645:B645"/>
    <mergeCell ref="A646:B646"/>
    <mergeCell ref="A647:O647"/>
    <mergeCell ref="A678:O678"/>
    <mergeCell ref="A681:C681"/>
    <mergeCell ref="D681:O681"/>
    <mergeCell ref="A682:C682"/>
    <mergeCell ref="D682:O682"/>
    <mergeCell ref="A667:B669"/>
    <mergeCell ref="C667:O671"/>
    <mergeCell ref="A670:B670"/>
    <mergeCell ref="A671:B671"/>
    <mergeCell ref="A672:O672"/>
    <mergeCell ref="A661:O661"/>
    <mergeCell ref="A664:B664"/>
    <mergeCell ref="C664:H664"/>
    <mergeCell ref="I664:O664"/>
    <mergeCell ref="A665:B665"/>
    <mergeCell ref="C665:G666"/>
    <mergeCell ref="H665:H666"/>
    <mergeCell ref="I665:L666"/>
    <mergeCell ref="M665:M666"/>
    <mergeCell ref="N665:O666"/>
    <mergeCell ref="A666:B666"/>
    <mergeCell ref="A686:O686"/>
    <mergeCell ref="A689:B689"/>
    <mergeCell ref="C689:H689"/>
    <mergeCell ref="I689:O689"/>
    <mergeCell ref="A690:B690"/>
    <mergeCell ref="C690:G691"/>
    <mergeCell ref="H690:H691"/>
    <mergeCell ref="I690:L691"/>
    <mergeCell ref="M690:M691"/>
    <mergeCell ref="N690:O691"/>
    <mergeCell ref="A691:B691"/>
    <mergeCell ref="M683:O683"/>
    <mergeCell ref="A684:B684"/>
    <mergeCell ref="C684:E684"/>
    <mergeCell ref="F684:G684"/>
    <mergeCell ref="H684:J684"/>
    <mergeCell ref="K684:O684"/>
    <mergeCell ref="A683:B683"/>
    <mergeCell ref="C683:D683"/>
    <mergeCell ref="F683:G683"/>
    <mergeCell ref="H683:I683"/>
    <mergeCell ref="K683:L683"/>
    <mergeCell ref="M708:O708"/>
    <mergeCell ref="A709:B709"/>
    <mergeCell ref="C709:E709"/>
    <mergeCell ref="F709:G709"/>
    <mergeCell ref="H709:J709"/>
    <mergeCell ref="K709:O709"/>
    <mergeCell ref="A708:B708"/>
    <mergeCell ref="C708:D708"/>
    <mergeCell ref="F708:G708"/>
    <mergeCell ref="H708:I708"/>
    <mergeCell ref="K708:L708"/>
    <mergeCell ref="A703:O703"/>
    <mergeCell ref="A706:C706"/>
    <mergeCell ref="D706:O706"/>
    <mergeCell ref="A707:C707"/>
    <mergeCell ref="D707:O707"/>
    <mergeCell ref="A692:B694"/>
    <mergeCell ref="C692:O696"/>
    <mergeCell ref="A695:B695"/>
    <mergeCell ref="A696:B696"/>
    <mergeCell ref="A697:O697"/>
    <mergeCell ref="A728:O728"/>
    <mergeCell ref="A731:C731"/>
    <mergeCell ref="D731:O731"/>
    <mergeCell ref="A732:C732"/>
    <mergeCell ref="D732:O732"/>
    <mergeCell ref="A717:B719"/>
    <mergeCell ref="C717:O721"/>
    <mergeCell ref="A720:B720"/>
    <mergeCell ref="A721:B721"/>
    <mergeCell ref="A722:O722"/>
    <mergeCell ref="A711:O711"/>
    <mergeCell ref="A714:B714"/>
    <mergeCell ref="C714:H714"/>
    <mergeCell ref="I714:O714"/>
    <mergeCell ref="A715:B715"/>
    <mergeCell ref="C715:G716"/>
    <mergeCell ref="H715:H716"/>
    <mergeCell ref="I715:L716"/>
    <mergeCell ref="M715:M716"/>
    <mergeCell ref="N715:O716"/>
    <mergeCell ref="A716:B716"/>
    <mergeCell ref="A736:O736"/>
    <mergeCell ref="A739:B739"/>
    <mergeCell ref="C739:H739"/>
    <mergeCell ref="I739:O739"/>
    <mergeCell ref="A740:B740"/>
    <mergeCell ref="C740:G741"/>
    <mergeCell ref="H740:H741"/>
    <mergeCell ref="I740:L741"/>
    <mergeCell ref="M740:M741"/>
    <mergeCell ref="N740:O741"/>
    <mergeCell ref="A741:B741"/>
    <mergeCell ref="M733:O733"/>
    <mergeCell ref="A734:B734"/>
    <mergeCell ref="C734:E734"/>
    <mergeCell ref="F734:G734"/>
    <mergeCell ref="H734:J734"/>
    <mergeCell ref="K734:O734"/>
    <mergeCell ref="A733:B733"/>
    <mergeCell ref="C733:D733"/>
    <mergeCell ref="F733:G733"/>
    <mergeCell ref="H733:I733"/>
    <mergeCell ref="K733:L733"/>
    <mergeCell ref="M758:O758"/>
    <mergeCell ref="A759:B759"/>
    <mergeCell ref="C759:E759"/>
    <mergeCell ref="F759:G759"/>
    <mergeCell ref="H759:J759"/>
    <mergeCell ref="K759:O759"/>
    <mergeCell ref="A758:B758"/>
    <mergeCell ref="C758:D758"/>
    <mergeCell ref="F758:G758"/>
    <mergeCell ref="H758:I758"/>
    <mergeCell ref="K758:L758"/>
    <mergeCell ref="A753:O753"/>
    <mergeCell ref="A756:C756"/>
    <mergeCell ref="D756:O756"/>
    <mergeCell ref="A757:C757"/>
    <mergeCell ref="D757:O757"/>
    <mergeCell ref="A742:B744"/>
    <mergeCell ref="C742:O746"/>
    <mergeCell ref="A745:B745"/>
    <mergeCell ref="A746:B746"/>
    <mergeCell ref="A747:O747"/>
    <mergeCell ref="A778:O778"/>
    <mergeCell ref="A781:C781"/>
    <mergeCell ref="D781:O781"/>
    <mergeCell ref="A782:C782"/>
    <mergeCell ref="D782:O782"/>
    <mergeCell ref="A767:B769"/>
    <mergeCell ref="C767:O771"/>
    <mergeCell ref="A770:B770"/>
    <mergeCell ref="A771:B771"/>
    <mergeCell ref="A772:O772"/>
    <mergeCell ref="A761:O761"/>
    <mergeCell ref="A764:B764"/>
    <mergeCell ref="C764:H764"/>
    <mergeCell ref="I764:O764"/>
    <mergeCell ref="A765:B765"/>
    <mergeCell ref="C765:G766"/>
    <mergeCell ref="H765:H766"/>
    <mergeCell ref="I765:L766"/>
    <mergeCell ref="M765:M766"/>
    <mergeCell ref="N765:O766"/>
    <mergeCell ref="A766:B766"/>
    <mergeCell ref="A786:O786"/>
    <mergeCell ref="A789:B789"/>
    <mergeCell ref="C789:H789"/>
    <mergeCell ref="I789:O789"/>
    <mergeCell ref="A790:B790"/>
    <mergeCell ref="C790:G791"/>
    <mergeCell ref="H790:H791"/>
    <mergeCell ref="I790:L791"/>
    <mergeCell ref="M790:M791"/>
    <mergeCell ref="N790:O791"/>
    <mergeCell ref="A791:B791"/>
    <mergeCell ref="M783:O783"/>
    <mergeCell ref="A784:B784"/>
    <mergeCell ref="C784:E784"/>
    <mergeCell ref="F784:G784"/>
    <mergeCell ref="H784:J784"/>
    <mergeCell ref="K784:O784"/>
    <mergeCell ref="A783:B783"/>
    <mergeCell ref="C783:D783"/>
    <mergeCell ref="F783:G783"/>
    <mergeCell ref="H783:I783"/>
    <mergeCell ref="K783:L783"/>
    <mergeCell ref="M808:O808"/>
    <mergeCell ref="A809:B809"/>
    <mergeCell ref="C809:E809"/>
    <mergeCell ref="F809:G809"/>
    <mergeCell ref="H809:J809"/>
    <mergeCell ref="K809:O809"/>
    <mergeCell ref="A808:B808"/>
    <mergeCell ref="C808:D808"/>
    <mergeCell ref="F808:G808"/>
    <mergeCell ref="H808:I808"/>
    <mergeCell ref="K808:L808"/>
    <mergeCell ref="A803:O803"/>
    <mergeCell ref="A806:C806"/>
    <mergeCell ref="D806:O806"/>
    <mergeCell ref="A807:C807"/>
    <mergeCell ref="D807:O807"/>
    <mergeCell ref="A792:B794"/>
    <mergeCell ref="C792:O796"/>
    <mergeCell ref="A795:B795"/>
    <mergeCell ref="A796:B796"/>
    <mergeCell ref="A797:O797"/>
    <mergeCell ref="A828:O828"/>
    <mergeCell ref="A831:C831"/>
    <mergeCell ref="D831:O831"/>
    <mergeCell ref="A832:C832"/>
    <mergeCell ref="D832:O832"/>
    <mergeCell ref="A817:B819"/>
    <mergeCell ref="C817:O821"/>
    <mergeCell ref="A820:B820"/>
    <mergeCell ref="A821:B821"/>
    <mergeCell ref="A822:O822"/>
    <mergeCell ref="A811:O811"/>
    <mergeCell ref="A814:B814"/>
    <mergeCell ref="C814:H814"/>
    <mergeCell ref="I814:O814"/>
    <mergeCell ref="A815:B815"/>
    <mergeCell ref="C815:G816"/>
    <mergeCell ref="H815:H816"/>
    <mergeCell ref="I815:L816"/>
    <mergeCell ref="M815:M816"/>
    <mergeCell ref="N815:O816"/>
    <mergeCell ref="A816:B816"/>
    <mergeCell ref="A836:O836"/>
    <mergeCell ref="A839:B839"/>
    <mergeCell ref="C839:H839"/>
    <mergeCell ref="I839:O839"/>
    <mergeCell ref="A840:B840"/>
    <mergeCell ref="C840:G841"/>
    <mergeCell ref="H840:H841"/>
    <mergeCell ref="I840:L841"/>
    <mergeCell ref="M840:M841"/>
    <mergeCell ref="N840:O841"/>
    <mergeCell ref="A841:B841"/>
    <mergeCell ref="M833:O833"/>
    <mergeCell ref="A834:B834"/>
    <mergeCell ref="C834:E834"/>
    <mergeCell ref="F834:G834"/>
    <mergeCell ref="H834:J834"/>
    <mergeCell ref="K834:O834"/>
    <mergeCell ref="A833:B833"/>
    <mergeCell ref="C833:D833"/>
    <mergeCell ref="F833:G833"/>
    <mergeCell ref="H833:I833"/>
    <mergeCell ref="K833:L833"/>
    <mergeCell ref="M858:O858"/>
    <mergeCell ref="A859:B859"/>
    <mergeCell ref="C859:E859"/>
    <mergeCell ref="F859:G859"/>
    <mergeCell ref="H859:J859"/>
    <mergeCell ref="K859:O859"/>
    <mergeCell ref="A858:B858"/>
    <mergeCell ref="C858:D858"/>
    <mergeCell ref="F858:G858"/>
    <mergeCell ref="H858:I858"/>
    <mergeCell ref="K858:L858"/>
    <mergeCell ref="A853:O853"/>
    <mergeCell ref="A856:C856"/>
    <mergeCell ref="D856:O856"/>
    <mergeCell ref="A857:C857"/>
    <mergeCell ref="D857:O857"/>
    <mergeCell ref="A842:B844"/>
    <mergeCell ref="C842:O846"/>
    <mergeCell ref="A845:B845"/>
    <mergeCell ref="A846:B846"/>
    <mergeCell ref="A847:O847"/>
    <mergeCell ref="A878:O878"/>
    <mergeCell ref="A881:C881"/>
    <mergeCell ref="D881:O881"/>
    <mergeCell ref="A882:C882"/>
    <mergeCell ref="D882:O882"/>
    <mergeCell ref="A867:B869"/>
    <mergeCell ref="C867:O871"/>
    <mergeCell ref="A870:B870"/>
    <mergeCell ref="A871:B871"/>
    <mergeCell ref="A872:O872"/>
    <mergeCell ref="A861:O861"/>
    <mergeCell ref="A864:B864"/>
    <mergeCell ref="C864:H864"/>
    <mergeCell ref="I864:O864"/>
    <mergeCell ref="A865:B865"/>
    <mergeCell ref="C865:G866"/>
    <mergeCell ref="H865:H866"/>
    <mergeCell ref="I865:L866"/>
    <mergeCell ref="M865:M866"/>
    <mergeCell ref="N865:O866"/>
    <mergeCell ref="A866:B866"/>
    <mergeCell ref="A886:O886"/>
    <mergeCell ref="A889:B889"/>
    <mergeCell ref="C889:H889"/>
    <mergeCell ref="I889:O889"/>
    <mergeCell ref="A890:B890"/>
    <mergeCell ref="C890:G891"/>
    <mergeCell ref="H890:H891"/>
    <mergeCell ref="I890:L891"/>
    <mergeCell ref="M890:M891"/>
    <mergeCell ref="N890:O891"/>
    <mergeCell ref="A891:B891"/>
    <mergeCell ref="M883:O883"/>
    <mergeCell ref="A884:B884"/>
    <mergeCell ref="C884:E884"/>
    <mergeCell ref="F884:G884"/>
    <mergeCell ref="H884:J884"/>
    <mergeCell ref="K884:O884"/>
    <mergeCell ref="A883:B883"/>
    <mergeCell ref="C883:D883"/>
    <mergeCell ref="F883:G883"/>
    <mergeCell ref="H883:I883"/>
    <mergeCell ref="K883:L883"/>
    <mergeCell ref="M908:O908"/>
    <mergeCell ref="A909:B909"/>
    <mergeCell ref="C909:E909"/>
    <mergeCell ref="F909:G909"/>
    <mergeCell ref="H909:J909"/>
    <mergeCell ref="K909:O909"/>
    <mergeCell ref="A908:B908"/>
    <mergeCell ref="C908:D908"/>
    <mergeCell ref="F908:G908"/>
    <mergeCell ref="H908:I908"/>
    <mergeCell ref="K908:L908"/>
    <mergeCell ref="A903:O903"/>
    <mergeCell ref="A906:C906"/>
    <mergeCell ref="D906:O906"/>
    <mergeCell ref="A907:C907"/>
    <mergeCell ref="D907:O907"/>
    <mergeCell ref="A892:B894"/>
    <mergeCell ref="C892:O896"/>
    <mergeCell ref="A895:B895"/>
    <mergeCell ref="A896:B896"/>
    <mergeCell ref="A897:O897"/>
    <mergeCell ref="A928:O928"/>
    <mergeCell ref="A931:C931"/>
    <mergeCell ref="D931:O931"/>
    <mergeCell ref="A932:C932"/>
    <mergeCell ref="D932:O932"/>
    <mergeCell ref="A917:B919"/>
    <mergeCell ref="C917:O921"/>
    <mergeCell ref="A920:B920"/>
    <mergeCell ref="A921:B921"/>
    <mergeCell ref="A922:O922"/>
    <mergeCell ref="A911:O911"/>
    <mergeCell ref="A914:B914"/>
    <mergeCell ref="C914:H914"/>
    <mergeCell ref="I914:O914"/>
    <mergeCell ref="A915:B915"/>
    <mergeCell ref="C915:G916"/>
    <mergeCell ref="H915:H916"/>
    <mergeCell ref="I915:L916"/>
    <mergeCell ref="M915:M916"/>
    <mergeCell ref="N915:O916"/>
    <mergeCell ref="A916:B916"/>
    <mergeCell ref="A936:O936"/>
    <mergeCell ref="A939:B939"/>
    <mergeCell ref="C939:H939"/>
    <mergeCell ref="I939:O939"/>
    <mergeCell ref="A940:B940"/>
    <mergeCell ref="C940:G941"/>
    <mergeCell ref="H940:H941"/>
    <mergeCell ref="I940:L941"/>
    <mergeCell ref="M940:M941"/>
    <mergeCell ref="N940:O941"/>
    <mergeCell ref="A941:B941"/>
    <mergeCell ref="M933:O933"/>
    <mergeCell ref="A934:B934"/>
    <mergeCell ref="C934:E934"/>
    <mergeCell ref="F934:G934"/>
    <mergeCell ref="H934:J934"/>
    <mergeCell ref="K934:O934"/>
    <mergeCell ref="A933:B933"/>
    <mergeCell ref="C933:D933"/>
    <mergeCell ref="F933:G933"/>
    <mergeCell ref="H933:I933"/>
    <mergeCell ref="K933:L933"/>
    <mergeCell ref="M958:O958"/>
    <mergeCell ref="A959:B959"/>
    <mergeCell ref="C959:E959"/>
    <mergeCell ref="F959:G959"/>
    <mergeCell ref="H959:J959"/>
    <mergeCell ref="K959:O959"/>
    <mergeCell ref="A958:B958"/>
    <mergeCell ref="C958:D958"/>
    <mergeCell ref="F958:G958"/>
    <mergeCell ref="H958:I958"/>
    <mergeCell ref="K958:L958"/>
    <mergeCell ref="A953:O953"/>
    <mergeCell ref="A956:C956"/>
    <mergeCell ref="D956:O956"/>
    <mergeCell ref="A957:C957"/>
    <mergeCell ref="D957:O957"/>
    <mergeCell ref="A942:B944"/>
    <mergeCell ref="C942:O946"/>
    <mergeCell ref="A945:B945"/>
    <mergeCell ref="A946:B946"/>
    <mergeCell ref="A947:O947"/>
    <mergeCell ref="A978:O978"/>
    <mergeCell ref="A981:C981"/>
    <mergeCell ref="D981:O981"/>
    <mergeCell ref="A982:C982"/>
    <mergeCell ref="D982:O982"/>
    <mergeCell ref="A967:B969"/>
    <mergeCell ref="C967:O971"/>
    <mergeCell ref="A970:B970"/>
    <mergeCell ref="A971:B971"/>
    <mergeCell ref="A972:O972"/>
    <mergeCell ref="A961:O961"/>
    <mergeCell ref="A964:B964"/>
    <mergeCell ref="C964:H964"/>
    <mergeCell ref="I964:O964"/>
    <mergeCell ref="A965:B965"/>
    <mergeCell ref="C965:G966"/>
    <mergeCell ref="H965:H966"/>
    <mergeCell ref="I965:L966"/>
    <mergeCell ref="M965:M966"/>
    <mergeCell ref="N965:O966"/>
    <mergeCell ref="A966:B966"/>
    <mergeCell ref="A992:B994"/>
    <mergeCell ref="C992:O996"/>
    <mergeCell ref="A995:B995"/>
    <mergeCell ref="A996:B996"/>
    <mergeCell ref="A997:O997"/>
    <mergeCell ref="A986:O986"/>
    <mergeCell ref="A989:B989"/>
    <mergeCell ref="C989:H989"/>
    <mergeCell ref="I989:O989"/>
    <mergeCell ref="A990:B990"/>
    <mergeCell ref="C990:G991"/>
    <mergeCell ref="H990:H991"/>
    <mergeCell ref="I990:L991"/>
    <mergeCell ref="M990:M991"/>
    <mergeCell ref="N990:O991"/>
    <mergeCell ref="A991:B991"/>
    <mergeCell ref="M983:O983"/>
    <mergeCell ref="A984:B984"/>
    <mergeCell ref="C984:E984"/>
    <mergeCell ref="F984:G984"/>
    <mergeCell ref="H984:J984"/>
    <mergeCell ref="K984:O984"/>
    <mergeCell ref="A983:B983"/>
    <mergeCell ref="C983:D983"/>
    <mergeCell ref="F983:G983"/>
    <mergeCell ref="H983:I983"/>
    <mergeCell ref="K983:L983"/>
  </mergeCells>
  <phoneticPr fontId="9"/>
  <conditionalFormatting sqref="C17:O17">
    <cfRule type="expression" dxfId="259" priority="164">
      <formula>AND($H8&lt;1500,$Q23&lt;&gt;1)</formula>
    </cfRule>
  </conditionalFormatting>
  <conditionalFormatting sqref="C42:O46">
    <cfRule type="expression" dxfId="258" priority="161">
      <formula>AND($H33&lt;1500,$Q48&lt;&gt;1)</formula>
    </cfRule>
  </conditionalFormatting>
  <conditionalFormatting sqref="C67:O71">
    <cfRule type="expression" dxfId="257" priority="157">
      <formula>AND($H58&lt;1500,$Q73&lt;&gt;1)</formula>
    </cfRule>
  </conditionalFormatting>
  <conditionalFormatting sqref="C92:O96">
    <cfRule type="expression" dxfId="256" priority="153">
      <formula>AND($H83&lt;1500,$Q98&lt;&gt;1)</formula>
    </cfRule>
  </conditionalFormatting>
  <conditionalFormatting sqref="C117:O121">
    <cfRule type="expression" dxfId="255" priority="149">
      <formula>AND($H108&lt;1500,$Q123&lt;&gt;1)</formula>
    </cfRule>
  </conditionalFormatting>
  <conditionalFormatting sqref="C142:O146">
    <cfRule type="expression" dxfId="254" priority="145">
      <formula>AND($H133&lt;1500,$Q148&lt;&gt;1)</formula>
    </cfRule>
  </conditionalFormatting>
  <conditionalFormatting sqref="C167:O171">
    <cfRule type="expression" dxfId="253" priority="141">
      <formula>AND($H158&lt;1500,$Q173&lt;&gt;1)</formula>
    </cfRule>
  </conditionalFormatting>
  <conditionalFormatting sqref="C192:O196">
    <cfRule type="expression" dxfId="252" priority="137">
      <formula>AND($H183&lt;1500,$Q198&lt;&gt;1)</formula>
    </cfRule>
  </conditionalFormatting>
  <conditionalFormatting sqref="C217:O221">
    <cfRule type="expression" dxfId="251" priority="133">
      <formula>AND($H208&lt;1500,$Q223&lt;&gt;1)</formula>
    </cfRule>
  </conditionalFormatting>
  <conditionalFormatting sqref="C242:O246">
    <cfRule type="expression" dxfId="250" priority="129">
      <formula>AND($H233&lt;1500,$Q248&lt;&gt;1)</formula>
    </cfRule>
  </conditionalFormatting>
  <conditionalFormatting sqref="C267:O271">
    <cfRule type="expression" dxfId="249" priority="125">
      <formula>AND($H258&lt;1500,$Q273&lt;&gt;1)</formula>
    </cfRule>
  </conditionalFormatting>
  <conditionalFormatting sqref="C292:O296">
    <cfRule type="expression" dxfId="248" priority="121">
      <formula>AND($H283&lt;1500,$Q298&lt;&gt;1)</formula>
    </cfRule>
  </conditionalFormatting>
  <conditionalFormatting sqref="C317:O321">
    <cfRule type="expression" dxfId="247" priority="117">
      <formula>AND($H308&lt;1500,$Q323&lt;&gt;1)</formula>
    </cfRule>
  </conditionalFormatting>
  <conditionalFormatting sqref="C342:O346">
    <cfRule type="expression" dxfId="246" priority="113">
      <formula>AND($H333&lt;1500,$Q348&lt;&gt;1)</formula>
    </cfRule>
  </conditionalFormatting>
  <conditionalFormatting sqref="C367:O371">
    <cfRule type="expression" dxfId="245" priority="109">
      <formula>AND($H358&lt;1500,$Q373&lt;&gt;1)</formula>
    </cfRule>
  </conditionalFormatting>
  <conditionalFormatting sqref="C392:O396">
    <cfRule type="expression" dxfId="244" priority="105">
      <formula>AND($H383&lt;1500,$Q398&lt;&gt;1)</formula>
    </cfRule>
  </conditionalFormatting>
  <conditionalFormatting sqref="C417:O421">
    <cfRule type="expression" dxfId="243" priority="101">
      <formula>AND($H408&lt;1500,$Q423&lt;&gt;1)</formula>
    </cfRule>
  </conditionalFormatting>
  <conditionalFormatting sqref="C442:O446">
    <cfRule type="expression" dxfId="242" priority="97">
      <formula>AND($H433&lt;1500,$Q448&lt;&gt;1)</formula>
    </cfRule>
  </conditionalFormatting>
  <conditionalFormatting sqref="C467:O471">
    <cfRule type="expression" dxfId="241" priority="93">
      <formula>AND($H458&lt;1500,$Q473&lt;&gt;1)</formula>
    </cfRule>
  </conditionalFormatting>
  <conditionalFormatting sqref="C492:O496">
    <cfRule type="expression" dxfId="240" priority="89">
      <formula>AND($H483&lt;1500,$Q498&lt;&gt;1)</formula>
    </cfRule>
  </conditionalFormatting>
  <conditionalFormatting sqref="C517:O521">
    <cfRule type="expression" dxfId="239" priority="85">
      <formula>AND($H508&lt;1500,$Q523&lt;&gt;1)</formula>
    </cfRule>
  </conditionalFormatting>
  <conditionalFormatting sqref="C542:O546">
    <cfRule type="expression" dxfId="238" priority="81">
      <formula>AND($H533&lt;1500,$Q548&lt;&gt;1)</formula>
    </cfRule>
  </conditionalFormatting>
  <conditionalFormatting sqref="C567:O571">
    <cfRule type="expression" dxfId="237" priority="77">
      <formula>AND($H558&lt;1500,$Q573&lt;&gt;1)</formula>
    </cfRule>
  </conditionalFormatting>
  <conditionalFormatting sqref="C592:O596">
    <cfRule type="expression" dxfId="236" priority="73">
      <formula>AND($H583&lt;1500,$Q598&lt;&gt;1)</formula>
    </cfRule>
  </conditionalFormatting>
  <conditionalFormatting sqref="C617:O621">
    <cfRule type="expression" dxfId="235" priority="69">
      <formula>AND($H608&lt;1500,$Q623&lt;&gt;1)</formula>
    </cfRule>
  </conditionalFormatting>
  <conditionalFormatting sqref="C642:O646">
    <cfRule type="expression" dxfId="234" priority="65">
      <formula>AND($H633&lt;1500,$Q648&lt;&gt;1)</formula>
    </cfRule>
  </conditionalFormatting>
  <conditionalFormatting sqref="C667:O671">
    <cfRule type="expression" dxfId="233" priority="61">
      <formula>AND($H658&lt;1500,$Q673&lt;&gt;1)</formula>
    </cfRule>
  </conditionalFormatting>
  <conditionalFormatting sqref="C692:O696">
    <cfRule type="expression" dxfId="232" priority="57">
      <formula>AND($H683&lt;1500,$Q698&lt;&gt;1)</formula>
    </cfRule>
  </conditionalFormatting>
  <conditionalFormatting sqref="C717:O721">
    <cfRule type="expression" dxfId="231" priority="53">
      <formula>AND($H708&lt;1500,$Q723&lt;&gt;1)</formula>
    </cfRule>
  </conditionalFormatting>
  <conditionalFormatting sqref="C742:O746">
    <cfRule type="expression" dxfId="230" priority="49">
      <formula>AND($H733&lt;1500,$Q748&lt;&gt;1)</formula>
    </cfRule>
  </conditionalFormatting>
  <conditionalFormatting sqref="C767:O771">
    <cfRule type="expression" dxfId="229" priority="45">
      <formula>AND($H758&lt;1500,$Q773&lt;&gt;1)</formula>
    </cfRule>
  </conditionalFormatting>
  <conditionalFormatting sqref="C792:O796">
    <cfRule type="expression" dxfId="228" priority="41">
      <formula>AND($H783&lt;1500,$Q798&lt;&gt;1)</formula>
    </cfRule>
  </conditionalFormatting>
  <conditionalFormatting sqref="C817:O821">
    <cfRule type="expression" dxfId="227" priority="37">
      <formula>AND($H808&lt;1500,$Q823&lt;&gt;1)</formula>
    </cfRule>
  </conditionalFormatting>
  <conditionalFormatting sqref="C842:O846">
    <cfRule type="expression" dxfId="226" priority="33">
      <formula>AND($H833&lt;1500,$Q848&lt;&gt;1)</formula>
    </cfRule>
  </conditionalFormatting>
  <conditionalFormatting sqref="C867:O871">
    <cfRule type="expression" dxfId="225" priority="29">
      <formula>AND($H858&lt;1500,$Q873&lt;&gt;1)</formula>
    </cfRule>
  </conditionalFormatting>
  <conditionalFormatting sqref="C892:O896">
    <cfRule type="expression" dxfId="224" priority="25">
      <formula>AND($H883&lt;1500,$Q898&lt;&gt;1)</formula>
    </cfRule>
  </conditionalFormatting>
  <conditionalFormatting sqref="C917:O921">
    <cfRule type="expression" dxfId="223" priority="21">
      <formula>AND($H908&lt;1500,$Q923&lt;&gt;1)</formula>
    </cfRule>
  </conditionalFormatting>
  <conditionalFormatting sqref="C942:O946">
    <cfRule type="expression" dxfId="222" priority="17">
      <formula>AND($H933&lt;1500,$Q948&lt;&gt;1)</formula>
    </cfRule>
  </conditionalFormatting>
  <conditionalFormatting sqref="C967:O971">
    <cfRule type="expression" dxfId="221" priority="13">
      <formula>AND($H958&lt;1500,$Q973&lt;&gt;1)</formula>
    </cfRule>
  </conditionalFormatting>
  <conditionalFormatting sqref="C992">
    <cfRule type="expression" dxfId="220" priority="493">
      <formula>AND($H983&lt;1500,$Q$998&lt;&gt;1)</formula>
    </cfRule>
  </conditionalFormatting>
  <dataValidations count="4">
    <dataValidation type="list" allowBlank="1" showInputMessage="1" showErrorMessage="1" sqref="M8:O8 M33:O33 M58:O58 M83:O83 M108:O108 M133:O133 M158:O158 M183:O183 M208:O208 M233:O233 M258:O258 M283:O283 M308:O308 M333:O333 M358:O358 M383:O383 M408:O408 M433:O433 M458:O458 M483:O483 M508:O508 M533:O533 M558:O558 M583:O583 M608:O608 M633:O633 M658:O658 M683:O683 M708:O708 M733:O733 M758:O758 M783:O783 M808:O808 M833:O833 M858:O858 M883:O883 M908:O908 M933:O933 M958:O958 M983:O983">
      <formula1>$U$1:$U$16</formula1>
    </dataValidation>
    <dataValidation type="custom" allowBlank="1" showInputMessage="1" showErrorMessage="1" error="寄与度が設定されています。" sqref="Z17 Z42 Z67 Z92 Z117 Z142 Z167 Z192 Z217 Z242 Z267 Z292 Z317 Z342 Z367 Z392 Z417 Z442 Z467 Z492 Z517 Z542 Z567 Z592 Z617 Z642 Z667 Z692 Z717 Z742 Z767 Z792 Z817 Z842 Z867 Z892 Z917 Z942 Z967 Z992">
      <formula1>#REF!=""</formula1>
    </dataValidation>
    <dataValidation type="list" allowBlank="1" showInputMessage="1" showErrorMessage="1" sqref="C9:E9 C34:E34 C59:E59 C84:E84 C109:E109 C134:E134 C159:E159 C184:E184 C209:E209 C234:E234 C259:E259 C284:E284 C309:E309 C334:E334 C359:E359 C384:E384 C409:E409 C434:E434 C459:E459 C484:E484 C509:E509 C534:E534 C559:E559 C584:E584 C609:E609 C634:E634 C659:E659 C684:E684 C709:E709 C734:E734 C759:E759 C784:E784 C809:E809 C834:E834 C859:E859 C884:E884 C909:E909 C934:E934 C959:E959 C984:E984">
      <formula1>$T$8:$T$10</formula1>
    </dataValidation>
    <dataValidation type="list" allowBlank="1" showInputMessage="1" showErrorMessage="1" sqref="H9:J9 H34:J34 H59:J59 H84:J84 H109:J109 H134:J134 H159:J159 H184:J184 H209:J209 H234:J234 H259:J259 H284:J284 H309:J309 H334:J334 H359:J359 H384:J384 H409:J409 H434:J434 H459:J459 H484:J484 H509:J509 H534:J534 H559:J559 H584:J584 H609:J609 H634:J634 H659:J659 H684:J684 H709:J709 H734:J734 H759:J759 H784:J784 H809:J809 H834:J834 H859:J859 H884:J884 H909:J909 H934:J934 H959:J959 H984:J984">
      <formula1>$R$8:$R$10</formula1>
    </dataValidation>
  </dataValidations>
  <printOptions horizontalCentered="1"/>
  <pageMargins left="0.59055118110236227" right="0.59055118110236227" top="0.39370078740157483" bottom="0.59055118110236227" header="0.31496062992125984" footer="0.23622047244094491"/>
  <pageSetup paperSize="9" scale="9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9442" r:id="rId4" name="Option Button 1記入する">
              <controlPr defaultSize="0" autoFill="0" autoLine="0" autoPict="0">
                <anchor moveWithCells="1">
                  <from>
                    <xdr:col>15</xdr:col>
                    <xdr:colOff>895350</xdr:colOff>
                    <xdr:row>18</xdr:row>
                    <xdr:rowOff>228600</xdr:rowOff>
                  </from>
                  <to>
                    <xdr:col>15</xdr:col>
                    <xdr:colOff>2600325</xdr:colOff>
                    <xdr:row>20</xdr:row>
                    <xdr:rowOff>57150</xdr:rowOff>
                  </to>
                </anchor>
              </controlPr>
            </control>
          </mc:Choice>
        </mc:AlternateContent>
        <mc:AlternateContent xmlns:mc="http://schemas.openxmlformats.org/markup-compatibility/2006">
          <mc:Choice Requires="x14">
            <control shapeId="189443" r:id="rId5" name="Option Button 1記入しない">
              <controlPr defaultSize="0" autoFill="0" autoLine="0" autoPict="0">
                <anchor moveWithCells="1">
                  <from>
                    <xdr:col>15</xdr:col>
                    <xdr:colOff>895350</xdr:colOff>
                    <xdr:row>20</xdr:row>
                    <xdr:rowOff>114300</xdr:rowOff>
                  </from>
                  <to>
                    <xdr:col>15</xdr:col>
                    <xdr:colOff>1914525</xdr:colOff>
                    <xdr:row>20</xdr:row>
                    <xdr:rowOff>381000</xdr:rowOff>
                  </to>
                </anchor>
              </controlPr>
            </control>
          </mc:Choice>
        </mc:AlternateContent>
        <mc:AlternateContent xmlns:mc="http://schemas.openxmlformats.org/markup-compatibility/2006">
          <mc:Choice Requires="x14">
            <control shapeId="189446" r:id="rId6" name="Option Button 2記入する">
              <controlPr defaultSize="0" autoFill="0" autoLine="0" autoPict="0">
                <anchor moveWithCells="1">
                  <from>
                    <xdr:col>15</xdr:col>
                    <xdr:colOff>895350</xdr:colOff>
                    <xdr:row>43</xdr:row>
                    <xdr:rowOff>228600</xdr:rowOff>
                  </from>
                  <to>
                    <xdr:col>15</xdr:col>
                    <xdr:colOff>2600325</xdr:colOff>
                    <xdr:row>45</xdr:row>
                    <xdr:rowOff>57150</xdr:rowOff>
                  </to>
                </anchor>
              </controlPr>
            </control>
          </mc:Choice>
        </mc:AlternateContent>
        <mc:AlternateContent xmlns:mc="http://schemas.openxmlformats.org/markup-compatibility/2006">
          <mc:Choice Requires="x14">
            <control shapeId="189447" r:id="rId7" name="Option Button 2記入しない">
              <controlPr defaultSize="0" autoFill="0" autoLine="0" autoPict="0">
                <anchor moveWithCells="1">
                  <from>
                    <xdr:col>15</xdr:col>
                    <xdr:colOff>895350</xdr:colOff>
                    <xdr:row>45</xdr:row>
                    <xdr:rowOff>114300</xdr:rowOff>
                  </from>
                  <to>
                    <xdr:col>15</xdr:col>
                    <xdr:colOff>1914525</xdr:colOff>
                    <xdr:row>45</xdr:row>
                    <xdr:rowOff>381000</xdr:rowOff>
                  </to>
                </anchor>
              </controlPr>
            </control>
          </mc:Choice>
        </mc:AlternateContent>
        <mc:AlternateContent xmlns:mc="http://schemas.openxmlformats.org/markup-compatibility/2006">
          <mc:Choice Requires="x14">
            <control shapeId="189451" r:id="rId8" name="Group Box 2">
              <controlPr defaultSize="0" autoFill="0" autoPict="0">
                <anchor moveWithCells="1">
                  <from>
                    <xdr:col>15</xdr:col>
                    <xdr:colOff>704850</xdr:colOff>
                    <xdr:row>43</xdr:row>
                    <xdr:rowOff>133350</xdr:rowOff>
                  </from>
                  <to>
                    <xdr:col>15</xdr:col>
                    <xdr:colOff>2828925</xdr:colOff>
                    <xdr:row>45</xdr:row>
                    <xdr:rowOff>390525</xdr:rowOff>
                  </to>
                </anchor>
              </controlPr>
            </control>
          </mc:Choice>
        </mc:AlternateContent>
        <mc:AlternateContent xmlns:mc="http://schemas.openxmlformats.org/markup-compatibility/2006">
          <mc:Choice Requires="x14">
            <control shapeId="189453" r:id="rId9" name="Group Box 1">
              <controlPr defaultSize="0" autoFill="0" autoPict="0">
                <anchor moveWithCells="1">
                  <from>
                    <xdr:col>15</xdr:col>
                    <xdr:colOff>647700</xdr:colOff>
                    <xdr:row>18</xdr:row>
                    <xdr:rowOff>123825</xdr:rowOff>
                  </from>
                  <to>
                    <xdr:col>15</xdr:col>
                    <xdr:colOff>2838450</xdr:colOff>
                    <xdr:row>20</xdr:row>
                    <xdr:rowOff>400050</xdr:rowOff>
                  </to>
                </anchor>
              </controlPr>
            </control>
          </mc:Choice>
        </mc:AlternateContent>
        <mc:AlternateContent xmlns:mc="http://schemas.openxmlformats.org/markup-compatibility/2006">
          <mc:Choice Requires="x14">
            <control shapeId="189458" r:id="rId10" name="Option Button 18">
              <controlPr defaultSize="0" autoFill="0" autoLine="0" autoPict="0">
                <anchor moveWithCells="1">
                  <from>
                    <xdr:col>15</xdr:col>
                    <xdr:colOff>895350</xdr:colOff>
                    <xdr:row>68</xdr:row>
                    <xdr:rowOff>228600</xdr:rowOff>
                  </from>
                  <to>
                    <xdr:col>15</xdr:col>
                    <xdr:colOff>2600325</xdr:colOff>
                    <xdr:row>70</xdr:row>
                    <xdr:rowOff>57150</xdr:rowOff>
                  </to>
                </anchor>
              </controlPr>
            </control>
          </mc:Choice>
        </mc:AlternateContent>
        <mc:AlternateContent xmlns:mc="http://schemas.openxmlformats.org/markup-compatibility/2006">
          <mc:Choice Requires="x14">
            <control shapeId="189459" r:id="rId11" name="Option Button 19">
              <controlPr defaultSize="0" autoFill="0" autoLine="0" autoPict="0">
                <anchor moveWithCells="1">
                  <from>
                    <xdr:col>15</xdr:col>
                    <xdr:colOff>895350</xdr:colOff>
                    <xdr:row>70</xdr:row>
                    <xdr:rowOff>114300</xdr:rowOff>
                  </from>
                  <to>
                    <xdr:col>15</xdr:col>
                    <xdr:colOff>1914525</xdr:colOff>
                    <xdr:row>70</xdr:row>
                    <xdr:rowOff>381000</xdr:rowOff>
                  </to>
                </anchor>
              </controlPr>
            </control>
          </mc:Choice>
        </mc:AlternateContent>
        <mc:AlternateContent xmlns:mc="http://schemas.openxmlformats.org/markup-compatibility/2006">
          <mc:Choice Requires="x14">
            <control shapeId="189460" r:id="rId12" name="Group Box 20">
              <controlPr defaultSize="0" autoFill="0" autoPict="0">
                <anchor moveWithCells="1">
                  <from>
                    <xdr:col>15</xdr:col>
                    <xdr:colOff>704850</xdr:colOff>
                    <xdr:row>68</xdr:row>
                    <xdr:rowOff>133350</xdr:rowOff>
                  </from>
                  <to>
                    <xdr:col>15</xdr:col>
                    <xdr:colOff>2828925</xdr:colOff>
                    <xdr:row>70</xdr:row>
                    <xdr:rowOff>390525</xdr:rowOff>
                  </to>
                </anchor>
              </controlPr>
            </control>
          </mc:Choice>
        </mc:AlternateContent>
        <mc:AlternateContent xmlns:mc="http://schemas.openxmlformats.org/markup-compatibility/2006">
          <mc:Choice Requires="x14">
            <control shapeId="189461" r:id="rId13" name="Option Button 21">
              <controlPr defaultSize="0" autoFill="0" autoLine="0" autoPict="0">
                <anchor moveWithCells="1">
                  <from>
                    <xdr:col>15</xdr:col>
                    <xdr:colOff>895350</xdr:colOff>
                    <xdr:row>93</xdr:row>
                    <xdr:rowOff>228600</xdr:rowOff>
                  </from>
                  <to>
                    <xdr:col>15</xdr:col>
                    <xdr:colOff>2600325</xdr:colOff>
                    <xdr:row>95</xdr:row>
                    <xdr:rowOff>57150</xdr:rowOff>
                  </to>
                </anchor>
              </controlPr>
            </control>
          </mc:Choice>
        </mc:AlternateContent>
        <mc:AlternateContent xmlns:mc="http://schemas.openxmlformats.org/markup-compatibility/2006">
          <mc:Choice Requires="x14">
            <control shapeId="189462" r:id="rId14" name="Option Button 22">
              <controlPr defaultSize="0" autoFill="0" autoLine="0" autoPict="0">
                <anchor moveWithCells="1">
                  <from>
                    <xdr:col>15</xdr:col>
                    <xdr:colOff>895350</xdr:colOff>
                    <xdr:row>95</xdr:row>
                    <xdr:rowOff>114300</xdr:rowOff>
                  </from>
                  <to>
                    <xdr:col>15</xdr:col>
                    <xdr:colOff>1914525</xdr:colOff>
                    <xdr:row>95</xdr:row>
                    <xdr:rowOff>381000</xdr:rowOff>
                  </to>
                </anchor>
              </controlPr>
            </control>
          </mc:Choice>
        </mc:AlternateContent>
        <mc:AlternateContent xmlns:mc="http://schemas.openxmlformats.org/markup-compatibility/2006">
          <mc:Choice Requires="x14">
            <control shapeId="189463" r:id="rId15" name="Group Box 23">
              <controlPr defaultSize="0" autoFill="0" autoPict="0">
                <anchor moveWithCells="1">
                  <from>
                    <xdr:col>15</xdr:col>
                    <xdr:colOff>704850</xdr:colOff>
                    <xdr:row>93</xdr:row>
                    <xdr:rowOff>133350</xdr:rowOff>
                  </from>
                  <to>
                    <xdr:col>15</xdr:col>
                    <xdr:colOff>2828925</xdr:colOff>
                    <xdr:row>95</xdr:row>
                    <xdr:rowOff>390525</xdr:rowOff>
                  </to>
                </anchor>
              </controlPr>
            </control>
          </mc:Choice>
        </mc:AlternateContent>
        <mc:AlternateContent xmlns:mc="http://schemas.openxmlformats.org/markup-compatibility/2006">
          <mc:Choice Requires="x14">
            <control shapeId="189464" r:id="rId16" name="Option Button 24">
              <controlPr defaultSize="0" autoFill="0" autoLine="0" autoPict="0">
                <anchor moveWithCells="1">
                  <from>
                    <xdr:col>15</xdr:col>
                    <xdr:colOff>895350</xdr:colOff>
                    <xdr:row>118</xdr:row>
                    <xdr:rowOff>228600</xdr:rowOff>
                  </from>
                  <to>
                    <xdr:col>15</xdr:col>
                    <xdr:colOff>2600325</xdr:colOff>
                    <xdr:row>120</xdr:row>
                    <xdr:rowOff>57150</xdr:rowOff>
                  </to>
                </anchor>
              </controlPr>
            </control>
          </mc:Choice>
        </mc:AlternateContent>
        <mc:AlternateContent xmlns:mc="http://schemas.openxmlformats.org/markup-compatibility/2006">
          <mc:Choice Requires="x14">
            <control shapeId="189465" r:id="rId17" name="Option Button 25">
              <controlPr defaultSize="0" autoFill="0" autoLine="0" autoPict="0">
                <anchor moveWithCells="1">
                  <from>
                    <xdr:col>15</xdr:col>
                    <xdr:colOff>895350</xdr:colOff>
                    <xdr:row>120</xdr:row>
                    <xdr:rowOff>114300</xdr:rowOff>
                  </from>
                  <to>
                    <xdr:col>15</xdr:col>
                    <xdr:colOff>1914525</xdr:colOff>
                    <xdr:row>120</xdr:row>
                    <xdr:rowOff>381000</xdr:rowOff>
                  </to>
                </anchor>
              </controlPr>
            </control>
          </mc:Choice>
        </mc:AlternateContent>
        <mc:AlternateContent xmlns:mc="http://schemas.openxmlformats.org/markup-compatibility/2006">
          <mc:Choice Requires="x14">
            <control shapeId="189466" r:id="rId18" name="Group Box 26">
              <controlPr defaultSize="0" autoFill="0" autoPict="0">
                <anchor moveWithCells="1">
                  <from>
                    <xdr:col>15</xdr:col>
                    <xdr:colOff>704850</xdr:colOff>
                    <xdr:row>118</xdr:row>
                    <xdr:rowOff>133350</xdr:rowOff>
                  </from>
                  <to>
                    <xdr:col>15</xdr:col>
                    <xdr:colOff>2828925</xdr:colOff>
                    <xdr:row>120</xdr:row>
                    <xdr:rowOff>390525</xdr:rowOff>
                  </to>
                </anchor>
              </controlPr>
            </control>
          </mc:Choice>
        </mc:AlternateContent>
        <mc:AlternateContent xmlns:mc="http://schemas.openxmlformats.org/markup-compatibility/2006">
          <mc:Choice Requires="x14">
            <control shapeId="189467" r:id="rId19" name="Option Button 27">
              <controlPr defaultSize="0" autoFill="0" autoLine="0" autoPict="0">
                <anchor moveWithCells="1">
                  <from>
                    <xdr:col>15</xdr:col>
                    <xdr:colOff>895350</xdr:colOff>
                    <xdr:row>143</xdr:row>
                    <xdr:rowOff>228600</xdr:rowOff>
                  </from>
                  <to>
                    <xdr:col>15</xdr:col>
                    <xdr:colOff>2600325</xdr:colOff>
                    <xdr:row>145</xdr:row>
                    <xdr:rowOff>57150</xdr:rowOff>
                  </to>
                </anchor>
              </controlPr>
            </control>
          </mc:Choice>
        </mc:AlternateContent>
        <mc:AlternateContent xmlns:mc="http://schemas.openxmlformats.org/markup-compatibility/2006">
          <mc:Choice Requires="x14">
            <control shapeId="189468" r:id="rId20" name="Option Button 28">
              <controlPr defaultSize="0" autoFill="0" autoLine="0" autoPict="0">
                <anchor moveWithCells="1">
                  <from>
                    <xdr:col>15</xdr:col>
                    <xdr:colOff>895350</xdr:colOff>
                    <xdr:row>145</xdr:row>
                    <xdr:rowOff>114300</xdr:rowOff>
                  </from>
                  <to>
                    <xdr:col>15</xdr:col>
                    <xdr:colOff>1914525</xdr:colOff>
                    <xdr:row>145</xdr:row>
                    <xdr:rowOff>381000</xdr:rowOff>
                  </to>
                </anchor>
              </controlPr>
            </control>
          </mc:Choice>
        </mc:AlternateContent>
        <mc:AlternateContent xmlns:mc="http://schemas.openxmlformats.org/markup-compatibility/2006">
          <mc:Choice Requires="x14">
            <control shapeId="189469" r:id="rId21" name="Group Box 29">
              <controlPr defaultSize="0" autoFill="0" autoPict="0">
                <anchor moveWithCells="1">
                  <from>
                    <xdr:col>15</xdr:col>
                    <xdr:colOff>704850</xdr:colOff>
                    <xdr:row>143</xdr:row>
                    <xdr:rowOff>133350</xdr:rowOff>
                  </from>
                  <to>
                    <xdr:col>15</xdr:col>
                    <xdr:colOff>2828925</xdr:colOff>
                    <xdr:row>145</xdr:row>
                    <xdr:rowOff>390525</xdr:rowOff>
                  </to>
                </anchor>
              </controlPr>
            </control>
          </mc:Choice>
        </mc:AlternateContent>
        <mc:AlternateContent xmlns:mc="http://schemas.openxmlformats.org/markup-compatibility/2006">
          <mc:Choice Requires="x14">
            <control shapeId="189470" r:id="rId22" name="Option Button 30">
              <controlPr defaultSize="0" autoFill="0" autoLine="0" autoPict="0">
                <anchor moveWithCells="1">
                  <from>
                    <xdr:col>15</xdr:col>
                    <xdr:colOff>895350</xdr:colOff>
                    <xdr:row>168</xdr:row>
                    <xdr:rowOff>228600</xdr:rowOff>
                  </from>
                  <to>
                    <xdr:col>15</xdr:col>
                    <xdr:colOff>2600325</xdr:colOff>
                    <xdr:row>170</xdr:row>
                    <xdr:rowOff>57150</xdr:rowOff>
                  </to>
                </anchor>
              </controlPr>
            </control>
          </mc:Choice>
        </mc:AlternateContent>
        <mc:AlternateContent xmlns:mc="http://schemas.openxmlformats.org/markup-compatibility/2006">
          <mc:Choice Requires="x14">
            <control shapeId="189471" r:id="rId23" name="Option Button 31">
              <controlPr defaultSize="0" autoFill="0" autoLine="0" autoPict="0">
                <anchor moveWithCells="1">
                  <from>
                    <xdr:col>15</xdr:col>
                    <xdr:colOff>895350</xdr:colOff>
                    <xdr:row>170</xdr:row>
                    <xdr:rowOff>114300</xdr:rowOff>
                  </from>
                  <to>
                    <xdr:col>15</xdr:col>
                    <xdr:colOff>1914525</xdr:colOff>
                    <xdr:row>170</xdr:row>
                    <xdr:rowOff>381000</xdr:rowOff>
                  </to>
                </anchor>
              </controlPr>
            </control>
          </mc:Choice>
        </mc:AlternateContent>
        <mc:AlternateContent xmlns:mc="http://schemas.openxmlformats.org/markup-compatibility/2006">
          <mc:Choice Requires="x14">
            <control shapeId="189472" r:id="rId24" name="Group Box 32">
              <controlPr defaultSize="0" autoFill="0" autoPict="0">
                <anchor moveWithCells="1">
                  <from>
                    <xdr:col>15</xdr:col>
                    <xdr:colOff>704850</xdr:colOff>
                    <xdr:row>168</xdr:row>
                    <xdr:rowOff>133350</xdr:rowOff>
                  </from>
                  <to>
                    <xdr:col>15</xdr:col>
                    <xdr:colOff>2828925</xdr:colOff>
                    <xdr:row>170</xdr:row>
                    <xdr:rowOff>390525</xdr:rowOff>
                  </to>
                </anchor>
              </controlPr>
            </control>
          </mc:Choice>
        </mc:AlternateContent>
        <mc:AlternateContent xmlns:mc="http://schemas.openxmlformats.org/markup-compatibility/2006">
          <mc:Choice Requires="x14">
            <control shapeId="189473" r:id="rId25" name="Option Button 33">
              <controlPr defaultSize="0" autoFill="0" autoLine="0" autoPict="0">
                <anchor moveWithCells="1">
                  <from>
                    <xdr:col>15</xdr:col>
                    <xdr:colOff>895350</xdr:colOff>
                    <xdr:row>193</xdr:row>
                    <xdr:rowOff>228600</xdr:rowOff>
                  </from>
                  <to>
                    <xdr:col>15</xdr:col>
                    <xdr:colOff>2600325</xdr:colOff>
                    <xdr:row>195</xdr:row>
                    <xdr:rowOff>57150</xdr:rowOff>
                  </to>
                </anchor>
              </controlPr>
            </control>
          </mc:Choice>
        </mc:AlternateContent>
        <mc:AlternateContent xmlns:mc="http://schemas.openxmlformats.org/markup-compatibility/2006">
          <mc:Choice Requires="x14">
            <control shapeId="189474" r:id="rId26" name="Option Button 34">
              <controlPr defaultSize="0" autoFill="0" autoLine="0" autoPict="0">
                <anchor moveWithCells="1">
                  <from>
                    <xdr:col>15</xdr:col>
                    <xdr:colOff>895350</xdr:colOff>
                    <xdr:row>195</xdr:row>
                    <xdr:rowOff>114300</xdr:rowOff>
                  </from>
                  <to>
                    <xdr:col>15</xdr:col>
                    <xdr:colOff>1914525</xdr:colOff>
                    <xdr:row>195</xdr:row>
                    <xdr:rowOff>381000</xdr:rowOff>
                  </to>
                </anchor>
              </controlPr>
            </control>
          </mc:Choice>
        </mc:AlternateContent>
        <mc:AlternateContent xmlns:mc="http://schemas.openxmlformats.org/markup-compatibility/2006">
          <mc:Choice Requires="x14">
            <control shapeId="189475" r:id="rId27" name="Group Box 35">
              <controlPr defaultSize="0" autoFill="0" autoPict="0">
                <anchor moveWithCells="1">
                  <from>
                    <xdr:col>15</xdr:col>
                    <xdr:colOff>704850</xdr:colOff>
                    <xdr:row>193</xdr:row>
                    <xdr:rowOff>133350</xdr:rowOff>
                  </from>
                  <to>
                    <xdr:col>15</xdr:col>
                    <xdr:colOff>2828925</xdr:colOff>
                    <xdr:row>195</xdr:row>
                    <xdr:rowOff>390525</xdr:rowOff>
                  </to>
                </anchor>
              </controlPr>
            </control>
          </mc:Choice>
        </mc:AlternateContent>
        <mc:AlternateContent xmlns:mc="http://schemas.openxmlformats.org/markup-compatibility/2006">
          <mc:Choice Requires="x14">
            <control shapeId="189476" r:id="rId28" name="Option Button 36">
              <controlPr defaultSize="0" autoFill="0" autoLine="0" autoPict="0">
                <anchor moveWithCells="1">
                  <from>
                    <xdr:col>15</xdr:col>
                    <xdr:colOff>895350</xdr:colOff>
                    <xdr:row>218</xdr:row>
                    <xdr:rowOff>228600</xdr:rowOff>
                  </from>
                  <to>
                    <xdr:col>15</xdr:col>
                    <xdr:colOff>2600325</xdr:colOff>
                    <xdr:row>220</xdr:row>
                    <xdr:rowOff>57150</xdr:rowOff>
                  </to>
                </anchor>
              </controlPr>
            </control>
          </mc:Choice>
        </mc:AlternateContent>
        <mc:AlternateContent xmlns:mc="http://schemas.openxmlformats.org/markup-compatibility/2006">
          <mc:Choice Requires="x14">
            <control shapeId="189477" r:id="rId29" name="Option Button 37">
              <controlPr defaultSize="0" autoFill="0" autoLine="0" autoPict="0">
                <anchor moveWithCells="1">
                  <from>
                    <xdr:col>15</xdr:col>
                    <xdr:colOff>895350</xdr:colOff>
                    <xdr:row>220</xdr:row>
                    <xdr:rowOff>114300</xdr:rowOff>
                  </from>
                  <to>
                    <xdr:col>15</xdr:col>
                    <xdr:colOff>1914525</xdr:colOff>
                    <xdr:row>220</xdr:row>
                    <xdr:rowOff>381000</xdr:rowOff>
                  </to>
                </anchor>
              </controlPr>
            </control>
          </mc:Choice>
        </mc:AlternateContent>
        <mc:AlternateContent xmlns:mc="http://schemas.openxmlformats.org/markup-compatibility/2006">
          <mc:Choice Requires="x14">
            <control shapeId="189478" r:id="rId30" name="Group Box 38">
              <controlPr defaultSize="0" autoFill="0" autoPict="0">
                <anchor moveWithCells="1">
                  <from>
                    <xdr:col>15</xdr:col>
                    <xdr:colOff>704850</xdr:colOff>
                    <xdr:row>218</xdr:row>
                    <xdr:rowOff>133350</xdr:rowOff>
                  </from>
                  <to>
                    <xdr:col>15</xdr:col>
                    <xdr:colOff>2828925</xdr:colOff>
                    <xdr:row>220</xdr:row>
                    <xdr:rowOff>390525</xdr:rowOff>
                  </to>
                </anchor>
              </controlPr>
            </control>
          </mc:Choice>
        </mc:AlternateContent>
        <mc:AlternateContent xmlns:mc="http://schemas.openxmlformats.org/markup-compatibility/2006">
          <mc:Choice Requires="x14">
            <control shapeId="189479" r:id="rId31" name="Option Button 39">
              <controlPr defaultSize="0" autoFill="0" autoLine="0" autoPict="0">
                <anchor moveWithCells="1">
                  <from>
                    <xdr:col>15</xdr:col>
                    <xdr:colOff>895350</xdr:colOff>
                    <xdr:row>243</xdr:row>
                    <xdr:rowOff>228600</xdr:rowOff>
                  </from>
                  <to>
                    <xdr:col>15</xdr:col>
                    <xdr:colOff>2600325</xdr:colOff>
                    <xdr:row>245</xdr:row>
                    <xdr:rowOff>57150</xdr:rowOff>
                  </to>
                </anchor>
              </controlPr>
            </control>
          </mc:Choice>
        </mc:AlternateContent>
        <mc:AlternateContent xmlns:mc="http://schemas.openxmlformats.org/markup-compatibility/2006">
          <mc:Choice Requires="x14">
            <control shapeId="189480" r:id="rId32" name="Option Button 40">
              <controlPr defaultSize="0" autoFill="0" autoLine="0" autoPict="0">
                <anchor moveWithCells="1">
                  <from>
                    <xdr:col>15</xdr:col>
                    <xdr:colOff>895350</xdr:colOff>
                    <xdr:row>245</xdr:row>
                    <xdr:rowOff>114300</xdr:rowOff>
                  </from>
                  <to>
                    <xdr:col>15</xdr:col>
                    <xdr:colOff>1914525</xdr:colOff>
                    <xdr:row>245</xdr:row>
                    <xdr:rowOff>381000</xdr:rowOff>
                  </to>
                </anchor>
              </controlPr>
            </control>
          </mc:Choice>
        </mc:AlternateContent>
        <mc:AlternateContent xmlns:mc="http://schemas.openxmlformats.org/markup-compatibility/2006">
          <mc:Choice Requires="x14">
            <control shapeId="189481" r:id="rId33" name="Group Box 41">
              <controlPr defaultSize="0" autoFill="0" autoPict="0">
                <anchor moveWithCells="1">
                  <from>
                    <xdr:col>15</xdr:col>
                    <xdr:colOff>704850</xdr:colOff>
                    <xdr:row>243</xdr:row>
                    <xdr:rowOff>133350</xdr:rowOff>
                  </from>
                  <to>
                    <xdr:col>15</xdr:col>
                    <xdr:colOff>2828925</xdr:colOff>
                    <xdr:row>245</xdr:row>
                    <xdr:rowOff>390525</xdr:rowOff>
                  </to>
                </anchor>
              </controlPr>
            </control>
          </mc:Choice>
        </mc:AlternateContent>
        <mc:AlternateContent xmlns:mc="http://schemas.openxmlformats.org/markup-compatibility/2006">
          <mc:Choice Requires="x14">
            <control shapeId="189482" r:id="rId34" name="Option Button 42">
              <controlPr defaultSize="0" autoFill="0" autoLine="0" autoPict="0">
                <anchor moveWithCells="1">
                  <from>
                    <xdr:col>15</xdr:col>
                    <xdr:colOff>895350</xdr:colOff>
                    <xdr:row>268</xdr:row>
                    <xdr:rowOff>228600</xdr:rowOff>
                  </from>
                  <to>
                    <xdr:col>15</xdr:col>
                    <xdr:colOff>2600325</xdr:colOff>
                    <xdr:row>270</xdr:row>
                    <xdr:rowOff>57150</xdr:rowOff>
                  </to>
                </anchor>
              </controlPr>
            </control>
          </mc:Choice>
        </mc:AlternateContent>
        <mc:AlternateContent xmlns:mc="http://schemas.openxmlformats.org/markup-compatibility/2006">
          <mc:Choice Requires="x14">
            <control shapeId="189483" r:id="rId35" name="Option Button 43">
              <controlPr defaultSize="0" autoFill="0" autoLine="0" autoPict="0">
                <anchor moveWithCells="1">
                  <from>
                    <xdr:col>15</xdr:col>
                    <xdr:colOff>895350</xdr:colOff>
                    <xdr:row>270</xdr:row>
                    <xdr:rowOff>114300</xdr:rowOff>
                  </from>
                  <to>
                    <xdr:col>15</xdr:col>
                    <xdr:colOff>1914525</xdr:colOff>
                    <xdr:row>270</xdr:row>
                    <xdr:rowOff>381000</xdr:rowOff>
                  </to>
                </anchor>
              </controlPr>
            </control>
          </mc:Choice>
        </mc:AlternateContent>
        <mc:AlternateContent xmlns:mc="http://schemas.openxmlformats.org/markup-compatibility/2006">
          <mc:Choice Requires="x14">
            <control shapeId="189484" r:id="rId36" name="Group Box 44">
              <controlPr defaultSize="0" autoFill="0" autoPict="0">
                <anchor moveWithCells="1">
                  <from>
                    <xdr:col>15</xdr:col>
                    <xdr:colOff>704850</xdr:colOff>
                    <xdr:row>268</xdr:row>
                    <xdr:rowOff>133350</xdr:rowOff>
                  </from>
                  <to>
                    <xdr:col>15</xdr:col>
                    <xdr:colOff>2828925</xdr:colOff>
                    <xdr:row>270</xdr:row>
                    <xdr:rowOff>390525</xdr:rowOff>
                  </to>
                </anchor>
              </controlPr>
            </control>
          </mc:Choice>
        </mc:AlternateContent>
        <mc:AlternateContent xmlns:mc="http://schemas.openxmlformats.org/markup-compatibility/2006">
          <mc:Choice Requires="x14">
            <control shapeId="189485" r:id="rId37" name="Option Button 45">
              <controlPr defaultSize="0" autoFill="0" autoLine="0" autoPict="0">
                <anchor moveWithCells="1">
                  <from>
                    <xdr:col>15</xdr:col>
                    <xdr:colOff>895350</xdr:colOff>
                    <xdr:row>293</xdr:row>
                    <xdr:rowOff>228600</xdr:rowOff>
                  </from>
                  <to>
                    <xdr:col>15</xdr:col>
                    <xdr:colOff>2600325</xdr:colOff>
                    <xdr:row>295</xdr:row>
                    <xdr:rowOff>57150</xdr:rowOff>
                  </to>
                </anchor>
              </controlPr>
            </control>
          </mc:Choice>
        </mc:AlternateContent>
        <mc:AlternateContent xmlns:mc="http://schemas.openxmlformats.org/markup-compatibility/2006">
          <mc:Choice Requires="x14">
            <control shapeId="189486" r:id="rId38" name="Option Button 46">
              <controlPr defaultSize="0" autoFill="0" autoLine="0" autoPict="0">
                <anchor moveWithCells="1">
                  <from>
                    <xdr:col>15</xdr:col>
                    <xdr:colOff>895350</xdr:colOff>
                    <xdr:row>295</xdr:row>
                    <xdr:rowOff>114300</xdr:rowOff>
                  </from>
                  <to>
                    <xdr:col>15</xdr:col>
                    <xdr:colOff>1914525</xdr:colOff>
                    <xdr:row>295</xdr:row>
                    <xdr:rowOff>381000</xdr:rowOff>
                  </to>
                </anchor>
              </controlPr>
            </control>
          </mc:Choice>
        </mc:AlternateContent>
        <mc:AlternateContent xmlns:mc="http://schemas.openxmlformats.org/markup-compatibility/2006">
          <mc:Choice Requires="x14">
            <control shapeId="189487" r:id="rId39" name="Group Box 47">
              <controlPr defaultSize="0" autoFill="0" autoPict="0">
                <anchor moveWithCells="1">
                  <from>
                    <xdr:col>15</xdr:col>
                    <xdr:colOff>704850</xdr:colOff>
                    <xdr:row>293</xdr:row>
                    <xdr:rowOff>133350</xdr:rowOff>
                  </from>
                  <to>
                    <xdr:col>15</xdr:col>
                    <xdr:colOff>2828925</xdr:colOff>
                    <xdr:row>295</xdr:row>
                    <xdr:rowOff>390525</xdr:rowOff>
                  </to>
                </anchor>
              </controlPr>
            </control>
          </mc:Choice>
        </mc:AlternateContent>
        <mc:AlternateContent xmlns:mc="http://schemas.openxmlformats.org/markup-compatibility/2006">
          <mc:Choice Requires="x14">
            <control shapeId="189488" r:id="rId40" name="Option Button 48">
              <controlPr defaultSize="0" autoFill="0" autoLine="0" autoPict="0">
                <anchor moveWithCells="1">
                  <from>
                    <xdr:col>15</xdr:col>
                    <xdr:colOff>895350</xdr:colOff>
                    <xdr:row>318</xdr:row>
                    <xdr:rowOff>228600</xdr:rowOff>
                  </from>
                  <to>
                    <xdr:col>15</xdr:col>
                    <xdr:colOff>2600325</xdr:colOff>
                    <xdr:row>320</xdr:row>
                    <xdr:rowOff>57150</xdr:rowOff>
                  </to>
                </anchor>
              </controlPr>
            </control>
          </mc:Choice>
        </mc:AlternateContent>
        <mc:AlternateContent xmlns:mc="http://schemas.openxmlformats.org/markup-compatibility/2006">
          <mc:Choice Requires="x14">
            <control shapeId="189489" r:id="rId41" name="Option Button 49">
              <controlPr defaultSize="0" autoFill="0" autoLine="0" autoPict="0">
                <anchor moveWithCells="1">
                  <from>
                    <xdr:col>15</xdr:col>
                    <xdr:colOff>895350</xdr:colOff>
                    <xdr:row>320</xdr:row>
                    <xdr:rowOff>114300</xdr:rowOff>
                  </from>
                  <to>
                    <xdr:col>15</xdr:col>
                    <xdr:colOff>1914525</xdr:colOff>
                    <xdr:row>320</xdr:row>
                    <xdr:rowOff>381000</xdr:rowOff>
                  </to>
                </anchor>
              </controlPr>
            </control>
          </mc:Choice>
        </mc:AlternateContent>
        <mc:AlternateContent xmlns:mc="http://schemas.openxmlformats.org/markup-compatibility/2006">
          <mc:Choice Requires="x14">
            <control shapeId="189490" r:id="rId42" name="Group Box 50">
              <controlPr defaultSize="0" autoFill="0" autoPict="0">
                <anchor moveWithCells="1">
                  <from>
                    <xdr:col>15</xdr:col>
                    <xdr:colOff>704850</xdr:colOff>
                    <xdr:row>318</xdr:row>
                    <xdr:rowOff>133350</xdr:rowOff>
                  </from>
                  <to>
                    <xdr:col>15</xdr:col>
                    <xdr:colOff>2828925</xdr:colOff>
                    <xdr:row>320</xdr:row>
                    <xdr:rowOff>390525</xdr:rowOff>
                  </to>
                </anchor>
              </controlPr>
            </control>
          </mc:Choice>
        </mc:AlternateContent>
        <mc:AlternateContent xmlns:mc="http://schemas.openxmlformats.org/markup-compatibility/2006">
          <mc:Choice Requires="x14">
            <control shapeId="189491" r:id="rId43" name="Option Button 51">
              <controlPr defaultSize="0" autoFill="0" autoLine="0" autoPict="0">
                <anchor moveWithCells="1">
                  <from>
                    <xdr:col>15</xdr:col>
                    <xdr:colOff>895350</xdr:colOff>
                    <xdr:row>343</xdr:row>
                    <xdr:rowOff>228600</xdr:rowOff>
                  </from>
                  <to>
                    <xdr:col>15</xdr:col>
                    <xdr:colOff>2600325</xdr:colOff>
                    <xdr:row>345</xdr:row>
                    <xdr:rowOff>57150</xdr:rowOff>
                  </to>
                </anchor>
              </controlPr>
            </control>
          </mc:Choice>
        </mc:AlternateContent>
        <mc:AlternateContent xmlns:mc="http://schemas.openxmlformats.org/markup-compatibility/2006">
          <mc:Choice Requires="x14">
            <control shapeId="189492" r:id="rId44" name="Option Button 52">
              <controlPr defaultSize="0" autoFill="0" autoLine="0" autoPict="0">
                <anchor moveWithCells="1">
                  <from>
                    <xdr:col>15</xdr:col>
                    <xdr:colOff>895350</xdr:colOff>
                    <xdr:row>345</xdr:row>
                    <xdr:rowOff>114300</xdr:rowOff>
                  </from>
                  <to>
                    <xdr:col>15</xdr:col>
                    <xdr:colOff>1914525</xdr:colOff>
                    <xdr:row>345</xdr:row>
                    <xdr:rowOff>381000</xdr:rowOff>
                  </to>
                </anchor>
              </controlPr>
            </control>
          </mc:Choice>
        </mc:AlternateContent>
        <mc:AlternateContent xmlns:mc="http://schemas.openxmlformats.org/markup-compatibility/2006">
          <mc:Choice Requires="x14">
            <control shapeId="189493" r:id="rId45" name="Group Box 53">
              <controlPr defaultSize="0" autoFill="0" autoPict="0">
                <anchor moveWithCells="1">
                  <from>
                    <xdr:col>15</xdr:col>
                    <xdr:colOff>704850</xdr:colOff>
                    <xdr:row>343</xdr:row>
                    <xdr:rowOff>133350</xdr:rowOff>
                  </from>
                  <to>
                    <xdr:col>15</xdr:col>
                    <xdr:colOff>2828925</xdr:colOff>
                    <xdr:row>345</xdr:row>
                    <xdr:rowOff>390525</xdr:rowOff>
                  </to>
                </anchor>
              </controlPr>
            </control>
          </mc:Choice>
        </mc:AlternateContent>
        <mc:AlternateContent xmlns:mc="http://schemas.openxmlformats.org/markup-compatibility/2006">
          <mc:Choice Requires="x14">
            <control shapeId="189494" r:id="rId46" name="Option Button 54">
              <controlPr defaultSize="0" autoFill="0" autoLine="0" autoPict="0">
                <anchor moveWithCells="1">
                  <from>
                    <xdr:col>15</xdr:col>
                    <xdr:colOff>895350</xdr:colOff>
                    <xdr:row>368</xdr:row>
                    <xdr:rowOff>228600</xdr:rowOff>
                  </from>
                  <to>
                    <xdr:col>15</xdr:col>
                    <xdr:colOff>2600325</xdr:colOff>
                    <xdr:row>370</xdr:row>
                    <xdr:rowOff>57150</xdr:rowOff>
                  </to>
                </anchor>
              </controlPr>
            </control>
          </mc:Choice>
        </mc:AlternateContent>
        <mc:AlternateContent xmlns:mc="http://schemas.openxmlformats.org/markup-compatibility/2006">
          <mc:Choice Requires="x14">
            <control shapeId="189495" r:id="rId47" name="Option Button 55">
              <controlPr defaultSize="0" autoFill="0" autoLine="0" autoPict="0">
                <anchor moveWithCells="1">
                  <from>
                    <xdr:col>15</xdr:col>
                    <xdr:colOff>895350</xdr:colOff>
                    <xdr:row>370</xdr:row>
                    <xdr:rowOff>114300</xdr:rowOff>
                  </from>
                  <to>
                    <xdr:col>15</xdr:col>
                    <xdr:colOff>1914525</xdr:colOff>
                    <xdr:row>370</xdr:row>
                    <xdr:rowOff>381000</xdr:rowOff>
                  </to>
                </anchor>
              </controlPr>
            </control>
          </mc:Choice>
        </mc:AlternateContent>
        <mc:AlternateContent xmlns:mc="http://schemas.openxmlformats.org/markup-compatibility/2006">
          <mc:Choice Requires="x14">
            <control shapeId="189496" r:id="rId48" name="Group Box 56">
              <controlPr defaultSize="0" autoFill="0" autoPict="0">
                <anchor moveWithCells="1">
                  <from>
                    <xdr:col>15</xdr:col>
                    <xdr:colOff>704850</xdr:colOff>
                    <xdr:row>368</xdr:row>
                    <xdr:rowOff>133350</xdr:rowOff>
                  </from>
                  <to>
                    <xdr:col>15</xdr:col>
                    <xdr:colOff>2828925</xdr:colOff>
                    <xdr:row>370</xdr:row>
                    <xdr:rowOff>390525</xdr:rowOff>
                  </to>
                </anchor>
              </controlPr>
            </control>
          </mc:Choice>
        </mc:AlternateContent>
        <mc:AlternateContent xmlns:mc="http://schemas.openxmlformats.org/markup-compatibility/2006">
          <mc:Choice Requires="x14">
            <control shapeId="189497" r:id="rId49" name="Option Button 57">
              <controlPr defaultSize="0" autoFill="0" autoLine="0" autoPict="0">
                <anchor moveWithCells="1">
                  <from>
                    <xdr:col>15</xdr:col>
                    <xdr:colOff>895350</xdr:colOff>
                    <xdr:row>393</xdr:row>
                    <xdr:rowOff>228600</xdr:rowOff>
                  </from>
                  <to>
                    <xdr:col>15</xdr:col>
                    <xdr:colOff>2600325</xdr:colOff>
                    <xdr:row>395</xdr:row>
                    <xdr:rowOff>57150</xdr:rowOff>
                  </to>
                </anchor>
              </controlPr>
            </control>
          </mc:Choice>
        </mc:AlternateContent>
        <mc:AlternateContent xmlns:mc="http://schemas.openxmlformats.org/markup-compatibility/2006">
          <mc:Choice Requires="x14">
            <control shapeId="189498" r:id="rId50" name="Option Button 58">
              <controlPr defaultSize="0" autoFill="0" autoLine="0" autoPict="0">
                <anchor moveWithCells="1">
                  <from>
                    <xdr:col>15</xdr:col>
                    <xdr:colOff>895350</xdr:colOff>
                    <xdr:row>395</xdr:row>
                    <xdr:rowOff>114300</xdr:rowOff>
                  </from>
                  <to>
                    <xdr:col>15</xdr:col>
                    <xdr:colOff>1914525</xdr:colOff>
                    <xdr:row>395</xdr:row>
                    <xdr:rowOff>381000</xdr:rowOff>
                  </to>
                </anchor>
              </controlPr>
            </control>
          </mc:Choice>
        </mc:AlternateContent>
        <mc:AlternateContent xmlns:mc="http://schemas.openxmlformats.org/markup-compatibility/2006">
          <mc:Choice Requires="x14">
            <control shapeId="189499" r:id="rId51" name="Group Box 59">
              <controlPr defaultSize="0" autoFill="0" autoPict="0">
                <anchor moveWithCells="1">
                  <from>
                    <xdr:col>15</xdr:col>
                    <xdr:colOff>704850</xdr:colOff>
                    <xdr:row>393</xdr:row>
                    <xdr:rowOff>133350</xdr:rowOff>
                  </from>
                  <to>
                    <xdr:col>15</xdr:col>
                    <xdr:colOff>2828925</xdr:colOff>
                    <xdr:row>395</xdr:row>
                    <xdr:rowOff>390525</xdr:rowOff>
                  </to>
                </anchor>
              </controlPr>
            </control>
          </mc:Choice>
        </mc:AlternateContent>
        <mc:AlternateContent xmlns:mc="http://schemas.openxmlformats.org/markup-compatibility/2006">
          <mc:Choice Requires="x14">
            <control shapeId="189500" r:id="rId52" name="Option Button 60">
              <controlPr defaultSize="0" autoFill="0" autoLine="0" autoPict="0">
                <anchor moveWithCells="1">
                  <from>
                    <xdr:col>15</xdr:col>
                    <xdr:colOff>895350</xdr:colOff>
                    <xdr:row>418</xdr:row>
                    <xdr:rowOff>228600</xdr:rowOff>
                  </from>
                  <to>
                    <xdr:col>15</xdr:col>
                    <xdr:colOff>2600325</xdr:colOff>
                    <xdr:row>420</xdr:row>
                    <xdr:rowOff>57150</xdr:rowOff>
                  </to>
                </anchor>
              </controlPr>
            </control>
          </mc:Choice>
        </mc:AlternateContent>
        <mc:AlternateContent xmlns:mc="http://schemas.openxmlformats.org/markup-compatibility/2006">
          <mc:Choice Requires="x14">
            <control shapeId="189501" r:id="rId53" name="Option Button 61">
              <controlPr defaultSize="0" autoFill="0" autoLine="0" autoPict="0">
                <anchor moveWithCells="1">
                  <from>
                    <xdr:col>15</xdr:col>
                    <xdr:colOff>895350</xdr:colOff>
                    <xdr:row>420</xdr:row>
                    <xdr:rowOff>114300</xdr:rowOff>
                  </from>
                  <to>
                    <xdr:col>15</xdr:col>
                    <xdr:colOff>1914525</xdr:colOff>
                    <xdr:row>420</xdr:row>
                    <xdr:rowOff>381000</xdr:rowOff>
                  </to>
                </anchor>
              </controlPr>
            </control>
          </mc:Choice>
        </mc:AlternateContent>
        <mc:AlternateContent xmlns:mc="http://schemas.openxmlformats.org/markup-compatibility/2006">
          <mc:Choice Requires="x14">
            <control shapeId="189502" r:id="rId54" name="Group Box 62">
              <controlPr defaultSize="0" autoFill="0" autoPict="0">
                <anchor moveWithCells="1">
                  <from>
                    <xdr:col>15</xdr:col>
                    <xdr:colOff>704850</xdr:colOff>
                    <xdr:row>418</xdr:row>
                    <xdr:rowOff>133350</xdr:rowOff>
                  </from>
                  <to>
                    <xdr:col>15</xdr:col>
                    <xdr:colOff>2828925</xdr:colOff>
                    <xdr:row>420</xdr:row>
                    <xdr:rowOff>390525</xdr:rowOff>
                  </to>
                </anchor>
              </controlPr>
            </control>
          </mc:Choice>
        </mc:AlternateContent>
        <mc:AlternateContent xmlns:mc="http://schemas.openxmlformats.org/markup-compatibility/2006">
          <mc:Choice Requires="x14">
            <control shapeId="189503" r:id="rId55" name="Option Button 63">
              <controlPr defaultSize="0" autoFill="0" autoLine="0" autoPict="0">
                <anchor moveWithCells="1">
                  <from>
                    <xdr:col>15</xdr:col>
                    <xdr:colOff>895350</xdr:colOff>
                    <xdr:row>443</xdr:row>
                    <xdr:rowOff>228600</xdr:rowOff>
                  </from>
                  <to>
                    <xdr:col>15</xdr:col>
                    <xdr:colOff>2600325</xdr:colOff>
                    <xdr:row>445</xdr:row>
                    <xdr:rowOff>57150</xdr:rowOff>
                  </to>
                </anchor>
              </controlPr>
            </control>
          </mc:Choice>
        </mc:AlternateContent>
        <mc:AlternateContent xmlns:mc="http://schemas.openxmlformats.org/markup-compatibility/2006">
          <mc:Choice Requires="x14">
            <control shapeId="189504" r:id="rId56" name="Option Button 64">
              <controlPr defaultSize="0" autoFill="0" autoLine="0" autoPict="0">
                <anchor moveWithCells="1">
                  <from>
                    <xdr:col>15</xdr:col>
                    <xdr:colOff>895350</xdr:colOff>
                    <xdr:row>445</xdr:row>
                    <xdr:rowOff>114300</xdr:rowOff>
                  </from>
                  <to>
                    <xdr:col>15</xdr:col>
                    <xdr:colOff>1914525</xdr:colOff>
                    <xdr:row>445</xdr:row>
                    <xdr:rowOff>381000</xdr:rowOff>
                  </to>
                </anchor>
              </controlPr>
            </control>
          </mc:Choice>
        </mc:AlternateContent>
        <mc:AlternateContent xmlns:mc="http://schemas.openxmlformats.org/markup-compatibility/2006">
          <mc:Choice Requires="x14">
            <control shapeId="189505" r:id="rId57" name="Group Box 65">
              <controlPr defaultSize="0" autoFill="0" autoPict="0">
                <anchor moveWithCells="1">
                  <from>
                    <xdr:col>15</xdr:col>
                    <xdr:colOff>704850</xdr:colOff>
                    <xdr:row>443</xdr:row>
                    <xdr:rowOff>133350</xdr:rowOff>
                  </from>
                  <to>
                    <xdr:col>15</xdr:col>
                    <xdr:colOff>2828925</xdr:colOff>
                    <xdr:row>445</xdr:row>
                    <xdr:rowOff>390525</xdr:rowOff>
                  </to>
                </anchor>
              </controlPr>
            </control>
          </mc:Choice>
        </mc:AlternateContent>
        <mc:AlternateContent xmlns:mc="http://schemas.openxmlformats.org/markup-compatibility/2006">
          <mc:Choice Requires="x14">
            <control shapeId="189506" r:id="rId58" name="Option Button 66">
              <controlPr defaultSize="0" autoFill="0" autoLine="0" autoPict="0">
                <anchor moveWithCells="1">
                  <from>
                    <xdr:col>15</xdr:col>
                    <xdr:colOff>895350</xdr:colOff>
                    <xdr:row>468</xdr:row>
                    <xdr:rowOff>228600</xdr:rowOff>
                  </from>
                  <to>
                    <xdr:col>15</xdr:col>
                    <xdr:colOff>2600325</xdr:colOff>
                    <xdr:row>470</xdr:row>
                    <xdr:rowOff>57150</xdr:rowOff>
                  </to>
                </anchor>
              </controlPr>
            </control>
          </mc:Choice>
        </mc:AlternateContent>
        <mc:AlternateContent xmlns:mc="http://schemas.openxmlformats.org/markup-compatibility/2006">
          <mc:Choice Requires="x14">
            <control shapeId="189507" r:id="rId59" name="Option Button 67">
              <controlPr defaultSize="0" autoFill="0" autoLine="0" autoPict="0">
                <anchor moveWithCells="1">
                  <from>
                    <xdr:col>15</xdr:col>
                    <xdr:colOff>895350</xdr:colOff>
                    <xdr:row>470</xdr:row>
                    <xdr:rowOff>114300</xdr:rowOff>
                  </from>
                  <to>
                    <xdr:col>15</xdr:col>
                    <xdr:colOff>1914525</xdr:colOff>
                    <xdr:row>470</xdr:row>
                    <xdr:rowOff>381000</xdr:rowOff>
                  </to>
                </anchor>
              </controlPr>
            </control>
          </mc:Choice>
        </mc:AlternateContent>
        <mc:AlternateContent xmlns:mc="http://schemas.openxmlformats.org/markup-compatibility/2006">
          <mc:Choice Requires="x14">
            <control shapeId="189508" r:id="rId60" name="Group Box 68">
              <controlPr defaultSize="0" autoFill="0" autoPict="0">
                <anchor moveWithCells="1">
                  <from>
                    <xdr:col>15</xdr:col>
                    <xdr:colOff>704850</xdr:colOff>
                    <xdr:row>468</xdr:row>
                    <xdr:rowOff>133350</xdr:rowOff>
                  </from>
                  <to>
                    <xdr:col>15</xdr:col>
                    <xdr:colOff>2828925</xdr:colOff>
                    <xdr:row>470</xdr:row>
                    <xdr:rowOff>390525</xdr:rowOff>
                  </to>
                </anchor>
              </controlPr>
            </control>
          </mc:Choice>
        </mc:AlternateContent>
        <mc:AlternateContent xmlns:mc="http://schemas.openxmlformats.org/markup-compatibility/2006">
          <mc:Choice Requires="x14">
            <control shapeId="189509" r:id="rId61" name="Option Button 69">
              <controlPr defaultSize="0" autoFill="0" autoLine="0" autoPict="0">
                <anchor moveWithCells="1">
                  <from>
                    <xdr:col>15</xdr:col>
                    <xdr:colOff>895350</xdr:colOff>
                    <xdr:row>493</xdr:row>
                    <xdr:rowOff>228600</xdr:rowOff>
                  </from>
                  <to>
                    <xdr:col>15</xdr:col>
                    <xdr:colOff>2600325</xdr:colOff>
                    <xdr:row>495</xdr:row>
                    <xdr:rowOff>57150</xdr:rowOff>
                  </to>
                </anchor>
              </controlPr>
            </control>
          </mc:Choice>
        </mc:AlternateContent>
        <mc:AlternateContent xmlns:mc="http://schemas.openxmlformats.org/markup-compatibility/2006">
          <mc:Choice Requires="x14">
            <control shapeId="189510" r:id="rId62" name="Option Button 70">
              <controlPr defaultSize="0" autoFill="0" autoLine="0" autoPict="0">
                <anchor moveWithCells="1">
                  <from>
                    <xdr:col>15</xdr:col>
                    <xdr:colOff>895350</xdr:colOff>
                    <xdr:row>495</xdr:row>
                    <xdr:rowOff>114300</xdr:rowOff>
                  </from>
                  <to>
                    <xdr:col>15</xdr:col>
                    <xdr:colOff>1914525</xdr:colOff>
                    <xdr:row>495</xdr:row>
                    <xdr:rowOff>381000</xdr:rowOff>
                  </to>
                </anchor>
              </controlPr>
            </control>
          </mc:Choice>
        </mc:AlternateContent>
        <mc:AlternateContent xmlns:mc="http://schemas.openxmlformats.org/markup-compatibility/2006">
          <mc:Choice Requires="x14">
            <control shapeId="189511" r:id="rId63" name="Group Box 71">
              <controlPr defaultSize="0" autoFill="0" autoPict="0">
                <anchor moveWithCells="1">
                  <from>
                    <xdr:col>15</xdr:col>
                    <xdr:colOff>704850</xdr:colOff>
                    <xdr:row>493</xdr:row>
                    <xdr:rowOff>133350</xdr:rowOff>
                  </from>
                  <to>
                    <xdr:col>15</xdr:col>
                    <xdr:colOff>2828925</xdr:colOff>
                    <xdr:row>495</xdr:row>
                    <xdr:rowOff>390525</xdr:rowOff>
                  </to>
                </anchor>
              </controlPr>
            </control>
          </mc:Choice>
        </mc:AlternateContent>
        <mc:AlternateContent xmlns:mc="http://schemas.openxmlformats.org/markup-compatibility/2006">
          <mc:Choice Requires="x14">
            <control shapeId="189512" r:id="rId64" name="Option Button 72">
              <controlPr defaultSize="0" autoFill="0" autoLine="0" autoPict="0">
                <anchor moveWithCells="1">
                  <from>
                    <xdr:col>15</xdr:col>
                    <xdr:colOff>895350</xdr:colOff>
                    <xdr:row>518</xdr:row>
                    <xdr:rowOff>228600</xdr:rowOff>
                  </from>
                  <to>
                    <xdr:col>15</xdr:col>
                    <xdr:colOff>2600325</xdr:colOff>
                    <xdr:row>520</xdr:row>
                    <xdr:rowOff>57150</xdr:rowOff>
                  </to>
                </anchor>
              </controlPr>
            </control>
          </mc:Choice>
        </mc:AlternateContent>
        <mc:AlternateContent xmlns:mc="http://schemas.openxmlformats.org/markup-compatibility/2006">
          <mc:Choice Requires="x14">
            <control shapeId="189513" r:id="rId65" name="Option Button 73">
              <controlPr defaultSize="0" autoFill="0" autoLine="0" autoPict="0">
                <anchor moveWithCells="1">
                  <from>
                    <xdr:col>15</xdr:col>
                    <xdr:colOff>895350</xdr:colOff>
                    <xdr:row>520</xdr:row>
                    <xdr:rowOff>114300</xdr:rowOff>
                  </from>
                  <to>
                    <xdr:col>15</xdr:col>
                    <xdr:colOff>1914525</xdr:colOff>
                    <xdr:row>520</xdr:row>
                    <xdr:rowOff>381000</xdr:rowOff>
                  </to>
                </anchor>
              </controlPr>
            </control>
          </mc:Choice>
        </mc:AlternateContent>
        <mc:AlternateContent xmlns:mc="http://schemas.openxmlformats.org/markup-compatibility/2006">
          <mc:Choice Requires="x14">
            <control shapeId="189514" r:id="rId66" name="Group Box 74">
              <controlPr defaultSize="0" autoFill="0" autoPict="0">
                <anchor moveWithCells="1">
                  <from>
                    <xdr:col>15</xdr:col>
                    <xdr:colOff>704850</xdr:colOff>
                    <xdr:row>518</xdr:row>
                    <xdr:rowOff>133350</xdr:rowOff>
                  </from>
                  <to>
                    <xdr:col>15</xdr:col>
                    <xdr:colOff>2828925</xdr:colOff>
                    <xdr:row>520</xdr:row>
                    <xdr:rowOff>390525</xdr:rowOff>
                  </to>
                </anchor>
              </controlPr>
            </control>
          </mc:Choice>
        </mc:AlternateContent>
        <mc:AlternateContent xmlns:mc="http://schemas.openxmlformats.org/markup-compatibility/2006">
          <mc:Choice Requires="x14">
            <control shapeId="189515" r:id="rId67" name="Option Button 75">
              <controlPr defaultSize="0" autoFill="0" autoLine="0" autoPict="0">
                <anchor moveWithCells="1">
                  <from>
                    <xdr:col>15</xdr:col>
                    <xdr:colOff>895350</xdr:colOff>
                    <xdr:row>543</xdr:row>
                    <xdr:rowOff>228600</xdr:rowOff>
                  </from>
                  <to>
                    <xdr:col>15</xdr:col>
                    <xdr:colOff>2600325</xdr:colOff>
                    <xdr:row>545</xdr:row>
                    <xdr:rowOff>57150</xdr:rowOff>
                  </to>
                </anchor>
              </controlPr>
            </control>
          </mc:Choice>
        </mc:AlternateContent>
        <mc:AlternateContent xmlns:mc="http://schemas.openxmlformats.org/markup-compatibility/2006">
          <mc:Choice Requires="x14">
            <control shapeId="189516" r:id="rId68" name="Option Button 76">
              <controlPr defaultSize="0" autoFill="0" autoLine="0" autoPict="0">
                <anchor moveWithCells="1">
                  <from>
                    <xdr:col>15</xdr:col>
                    <xdr:colOff>895350</xdr:colOff>
                    <xdr:row>545</xdr:row>
                    <xdr:rowOff>114300</xdr:rowOff>
                  </from>
                  <to>
                    <xdr:col>15</xdr:col>
                    <xdr:colOff>1914525</xdr:colOff>
                    <xdr:row>545</xdr:row>
                    <xdr:rowOff>381000</xdr:rowOff>
                  </to>
                </anchor>
              </controlPr>
            </control>
          </mc:Choice>
        </mc:AlternateContent>
        <mc:AlternateContent xmlns:mc="http://schemas.openxmlformats.org/markup-compatibility/2006">
          <mc:Choice Requires="x14">
            <control shapeId="189517" r:id="rId69" name="Group Box 77">
              <controlPr defaultSize="0" autoFill="0" autoPict="0">
                <anchor moveWithCells="1">
                  <from>
                    <xdr:col>15</xdr:col>
                    <xdr:colOff>704850</xdr:colOff>
                    <xdr:row>543</xdr:row>
                    <xdr:rowOff>133350</xdr:rowOff>
                  </from>
                  <to>
                    <xdr:col>15</xdr:col>
                    <xdr:colOff>2828925</xdr:colOff>
                    <xdr:row>545</xdr:row>
                    <xdr:rowOff>390525</xdr:rowOff>
                  </to>
                </anchor>
              </controlPr>
            </control>
          </mc:Choice>
        </mc:AlternateContent>
        <mc:AlternateContent xmlns:mc="http://schemas.openxmlformats.org/markup-compatibility/2006">
          <mc:Choice Requires="x14">
            <control shapeId="189518" r:id="rId70" name="Option Button 78">
              <controlPr defaultSize="0" autoFill="0" autoLine="0" autoPict="0">
                <anchor moveWithCells="1">
                  <from>
                    <xdr:col>15</xdr:col>
                    <xdr:colOff>895350</xdr:colOff>
                    <xdr:row>568</xdr:row>
                    <xdr:rowOff>228600</xdr:rowOff>
                  </from>
                  <to>
                    <xdr:col>15</xdr:col>
                    <xdr:colOff>2600325</xdr:colOff>
                    <xdr:row>570</xdr:row>
                    <xdr:rowOff>57150</xdr:rowOff>
                  </to>
                </anchor>
              </controlPr>
            </control>
          </mc:Choice>
        </mc:AlternateContent>
        <mc:AlternateContent xmlns:mc="http://schemas.openxmlformats.org/markup-compatibility/2006">
          <mc:Choice Requires="x14">
            <control shapeId="189519" r:id="rId71" name="Option Button 79">
              <controlPr defaultSize="0" autoFill="0" autoLine="0" autoPict="0">
                <anchor moveWithCells="1">
                  <from>
                    <xdr:col>15</xdr:col>
                    <xdr:colOff>895350</xdr:colOff>
                    <xdr:row>570</xdr:row>
                    <xdr:rowOff>114300</xdr:rowOff>
                  </from>
                  <to>
                    <xdr:col>15</xdr:col>
                    <xdr:colOff>1914525</xdr:colOff>
                    <xdr:row>570</xdr:row>
                    <xdr:rowOff>381000</xdr:rowOff>
                  </to>
                </anchor>
              </controlPr>
            </control>
          </mc:Choice>
        </mc:AlternateContent>
        <mc:AlternateContent xmlns:mc="http://schemas.openxmlformats.org/markup-compatibility/2006">
          <mc:Choice Requires="x14">
            <control shapeId="189520" r:id="rId72" name="Group Box 80">
              <controlPr defaultSize="0" autoFill="0" autoPict="0">
                <anchor moveWithCells="1">
                  <from>
                    <xdr:col>15</xdr:col>
                    <xdr:colOff>704850</xdr:colOff>
                    <xdr:row>568</xdr:row>
                    <xdr:rowOff>133350</xdr:rowOff>
                  </from>
                  <to>
                    <xdr:col>15</xdr:col>
                    <xdr:colOff>2828925</xdr:colOff>
                    <xdr:row>570</xdr:row>
                    <xdr:rowOff>390525</xdr:rowOff>
                  </to>
                </anchor>
              </controlPr>
            </control>
          </mc:Choice>
        </mc:AlternateContent>
        <mc:AlternateContent xmlns:mc="http://schemas.openxmlformats.org/markup-compatibility/2006">
          <mc:Choice Requires="x14">
            <control shapeId="189521" r:id="rId73" name="Option Button 81">
              <controlPr defaultSize="0" autoFill="0" autoLine="0" autoPict="0">
                <anchor moveWithCells="1">
                  <from>
                    <xdr:col>15</xdr:col>
                    <xdr:colOff>895350</xdr:colOff>
                    <xdr:row>593</xdr:row>
                    <xdr:rowOff>228600</xdr:rowOff>
                  </from>
                  <to>
                    <xdr:col>15</xdr:col>
                    <xdr:colOff>2600325</xdr:colOff>
                    <xdr:row>595</xdr:row>
                    <xdr:rowOff>57150</xdr:rowOff>
                  </to>
                </anchor>
              </controlPr>
            </control>
          </mc:Choice>
        </mc:AlternateContent>
        <mc:AlternateContent xmlns:mc="http://schemas.openxmlformats.org/markup-compatibility/2006">
          <mc:Choice Requires="x14">
            <control shapeId="189522" r:id="rId74" name="Option Button 82">
              <controlPr defaultSize="0" autoFill="0" autoLine="0" autoPict="0">
                <anchor moveWithCells="1">
                  <from>
                    <xdr:col>15</xdr:col>
                    <xdr:colOff>895350</xdr:colOff>
                    <xdr:row>595</xdr:row>
                    <xdr:rowOff>114300</xdr:rowOff>
                  </from>
                  <to>
                    <xdr:col>15</xdr:col>
                    <xdr:colOff>1914525</xdr:colOff>
                    <xdr:row>595</xdr:row>
                    <xdr:rowOff>381000</xdr:rowOff>
                  </to>
                </anchor>
              </controlPr>
            </control>
          </mc:Choice>
        </mc:AlternateContent>
        <mc:AlternateContent xmlns:mc="http://schemas.openxmlformats.org/markup-compatibility/2006">
          <mc:Choice Requires="x14">
            <control shapeId="189523" r:id="rId75" name="Group Box 83">
              <controlPr defaultSize="0" autoFill="0" autoPict="0">
                <anchor moveWithCells="1">
                  <from>
                    <xdr:col>15</xdr:col>
                    <xdr:colOff>704850</xdr:colOff>
                    <xdr:row>593</xdr:row>
                    <xdr:rowOff>133350</xdr:rowOff>
                  </from>
                  <to>
                    <xdr:col>15</xdr:col>
                    <xdr:colOff>2828925</xdr:colOff>
                    <xdr:row>595</xdr:row>
                    <xdr:rowOff>390525</xdr:rowOff>
                  </to>
                </anchor>
              </controlPr>
            </control>
          </mc:Choice>
        </mc:AlternateContent>
        <mc:AlternateContent xmlns:mc="http://schemas.openxmlformats.org/markup-compatibility/2006">
          <mc:Choice Requires="x14">
            <control shapeId="189524" r:id="rId76" name="Option Button 84">
              <controlPr defaultSize="0" autoFill="0" autoLine="0" autoPict="0">
                <anchor moveWithCells="1">
                  <from>
                    <xdr:col>15</xdr:col>
                    <xdr:colOff>895350</xdr:colOff>
                    <xdr:row>618</xdr:row>
                    <xdr:rowOff>228600</xdr:rowOff>
                  </from>
                  <to>
                    <xdr:col>15</xdr:col>
                    <xdr:colOff>2600325</xdr:colOff>
                    <xdr:row>620</xdr:row>
                    <xdr:rowOff>57150</xdr:rowOff>
                  </to>
                </anchor>
              </controlPr>
            </control>
          </mc:Choice>
        </mc:AlternateContent>
        <mc:AlternateContent xmlns:mc="http://schemas.openxmlformats.org/markup-compatibility/2006">
          <mc:Choice Requires="x14">
            <control shapeId="189525" r:id="rId77" name="Option Button 85">
              <controlPr defaultSize="0" autoFill="0" autoLine="0" autoPict="0">
                <anchor moveWithCells="1">
                  <from>
                    <xdr:col>15</xdr:col>
                    <xdr:colOff>895350</xdr:colOff>
                    <xdr:row>620</xdr:row>
                    <xdr:rowOff>114300</xdr:rowOff>
                  </from>
                  <to>
                    <xdr:col>15</xdr:col>
                    <xdr:colOff>1914525</xdr:colOff>
                    <xdr:row>620</xdr:row>
                    <xdr:rowOff>381000</xdr:rowOff>
                  </to>
                </anchor>
              </controlPr>
            </control>
          </mc:Choice>
        </mc:AlternateContent>
        <mc:AlternateContent xmlns:mc="http://schemas.openxmlformats.org/markup-compatibility/2006">
          <mc:Choice Requires="x14">
            <control shapeId="189526" r:id="rId78" name="Group Box 86">
              <controlPr defaultSize="0" autoFill="0" autoPict="0">
                <anchor moveWithCells="1">
                  <from>
                    <xdr:col>15</xdr:col>
                    <xdr:colOff>704850</xdr:colOff>
                    <xdr:row>618</xdr:row>
                    <xdr:rowOff>133350</xdr:rowOff>
                  </from>
                  <to>
                    <xdr:col>15</xdr:col>
                    <xdr:colOff>2828925</xdr:colOff>
                    <xdr:row>620</xdr:row>
                    <xdr:rowOff>390525</xdr:rowOff>
                  </to>
                </anchor>
              </controlPr>
            </control>
          </mc:Choice>
        </mc:AlternateContent>
        <mc:AlternateContent xmlns:mc="http://schemas.openxmlformats.org/markup-compatibility/2006">
          <mc:Choice Requires="x14">
            <control shapeId="189527" r:id="rId79" name="Option Button 87">
              <controlPr defaultSize="0" autoFill="0" autoLine="0" autoPict="0">
                <anchor moveWithCells="1">
                  <from>
                    <xdr:col>15</xdr:col>
                    <xdr:colOff>895350</xdr:colOff>
                    <xdr:row>643</xdr:row>
                    <xdr:rowOff>228600</xdr:rowOff>
                  </from>
                  <to>
                    <xdr:col>15</xdr:col>
                    <xdr:colOff>2600325</xdr:colOff>
                    <xdr:row>645</xdr:row>
                    <xdr:rowOff>57150</xdr:rowOff>
                  </to>
                </anchor>
              </controlPr>
            </control>
          </mc:Choice>
        </mc:AlternateContent>
        <mc:AlternateContent xmlns:mc="http://schemas.openxmlformats.org/markup-compatibility/2006">
          <mc:Choice Requires="x14">
            <control shapeId="189528" r:id="rId80" name="Option Button 88">
              <controlPr defaultSize="0" autoFill="0" autoLine="0" autoPict="0">
                <anchor moveWithCells="1">
                  <from>
                    <xdr:col>15</xdr:col>
                    <xdr:colOff>895350</xdr:colOff>
                    <xdr:row>645</xdr:row>
                    <xdr:rowOff>114300</xdr:rowOff>
                  </from>
                  <to>
                    <xdr:col>15</xdr:col>
                    <xdr:colOff>1914525</xdr:colOff>
                    <xdr:row>645</xdr:row>
                    <xdr:rowOff>381000</xdr:rowOff>
                  </to>
                </anchor>
              </controlPr>
            </control>
          </mc:Choice>
        </mc:AlternateContent>
        <mc:AlternateContent xmlns:mc="http://schemas.openxmlformats.org/markup-compatibility/2006">
          <mc:Choice Requires="x14">
            <control shapeId="189529" r:id="rId81" name="Group Box 89">
              <controlPr defaultSize="0" autoFill="0" autoPict="0">
                <anchor moveWithCells="1">
                  <from>
                    <xdr:col>15</xdr:col>
                    <xdr:colOff>704850</xdr:colOff>
                    <xdr:row>643</xdr:row>
                    <xdr:rowOff>133350</xdr:rowOff>
                  </from>
                  <to>
                    <xdr:col>15</xdr:col>
                    <xdr:colOff>2828925</xdr:colOff>
                    <xdr:row>645</xdr:row>
                    <xdr:rowOff>390525</xdr:rowOff>
                  </to>
                </anchor>
              </controlPr>
            </control>
          </mc:Choice>
        </mc:AlternateContent>
        <mc:AlternateContent xmlns:mc="http://schemas.openxmlformats.org/markup-compatibility/2006">
          <mc:Choice Requires="x14">
            <control shapeId="189530" r:id="rId82" name="Option Button 90">
              <controlPr defaultSize="0" autoFill="0" autoLine="0" autoPict="0">
                <anchor moveWithCells="1">
                  <from>
                    <xdr:col>15</xdr:col>
                    <xdr:colOff>895350</xdr:colOff>
                    <xdr:row>668</xdr:row>
                    <xdr:rowOff>228600</xdr:rowOff>
                  </from>
                  <to>
                    <xdr:col>15</xdr:col>
                    <xdr:colOff>2600325</xdr:colOff>
                    <xdr:row>670</xdr:row>
                    <xdr:rowOff>57150</xdr:rowOff>
                  </to>
                </anchor>
              </controlPr>
            </control>
          </mc:Choice>
        </mc:AlternateContent>
        <mc:AlternateContent xmlns:mc="http://schemas.openxmlformats.org/markup-compatibility/2006">
          <mc:Choice Requires="x14">
            <control shapeId="189531" r:id="rId83" name="Option Button 91">
              <controlPr defaultSize="0" autoFill="0" autoLine="0" autoPict="0">
                <anchor moveWithCells="1">
                  <from>
                    <xdr:col>15</xdr:col>
                    <xdr:colOff>895350</xdr:colOff>
                    <xdr:row>670</xdr:row>
                    <xdr:rowOff>114300</xdr:rowOff>
                  </from>
                  <to>
                    <xdr:col>15</xdr:col>
                    <xdr:colOff>1914525</xdr:colOff>
                    <xdr:row>670</xdr:row>
                    <xdr:rowOff>381000</xdr:rowOff>
                  </to>
                </anchor>
              </controlPr>
            </control>
          </mc:Choice>
        </mc:AlternateContent>
        <mc:AlternateContent xmlns:mc="http://schemas.openxmlformats.org/markup-compatibility/2006">
          <mc:Choice Requires="x14">
            <control shapeId="189532" r:id="rId84" name="Group Box 92">
              <controlPr defaultSize="0" autoFill="0" autoPict="0">
                <anchor moveWithCells="1">
                  <from>
                    <xdr:col>15</xdr:col>
                    <xdr:colOff>704850</xdr:colOff>
                    <xdr:row>668</xdr:row>
                    <xdr:rowOff>133350</xdr:rowOff>
                  </from>
                  <to>
                    <xdr:col>15</xdr:col>
                    <xdr:colOff>2828925</xdr:colOff>
                    <xdr:row>670</xdr:row>
                    <xdr:rowOff>390525</xdr:rowOff>
                  </to>
                </anchor>
              </controlPr>
            </control>
          </mc:Choice>
        </mc:AlternateContent>
        <mc:AlternateContent xmlns:mc="http://schemas.openxmlformats.org/markup-compatibility/2006">
          <mc:Choice Requires="x14">
            <control shapeId="189533" r:id="rId85" name="Option Button 93">
              <controlPr defaultSize="0" autoFill="0" autoLine="0" autoPict="0">
                <anchor moveWithCells="1">
                  <from>
                    <xdr:col>15</xdr:col>
                    <xdr:colOff>895350</xdr:colOff>
                    <xdr:row>693</xdr:row>
                    <xdr:rowOff>228600</xdr:rowOff>
                  </from>
                  <to>
                    <xdr:col>15</xdr:col>
                    <xdr:colOff>2600325</xdr:colOff>
                    <xdr:row>695</xdr:row>
                    <xdr:rowOff>57150</xdr:rowOff>
                  </to>
                </anchor>
              </controlPr>
            </control>
          </mc:Choice>
        </mc:AlternateContent>
        <mc:AlternateContent xmlns:mc="http://schemas.openxmlformats.org/markup-compatibility/2006">
          <mc:Choice Requires="x14">
            <control shapeId="189534" r:id="rId86" name="Option Button 94">
              <controlPr defaultSize="0" autoFill="0" autoLine="0" autoPict="0">
                <anchor moveWithCells="1">
                  <from>
                    <xdr:col>15</xdr:col>
                    <xdr:colOff>895350</xdr:colOff>
                    <xdr:row>695</xdr:row>
                    <xdr:rowOff>114300</xdr:rowOff>
                  </from>
                  <to>
                    <xdr:col>15</xdr:col>
                    <xdr:colOff>1914525</xdr:colOff>
                    <xdr:row>695</xdr:row>
                    <xdr:rowOff>381000</xdr:rowOff>
                  </to>
                </anchor>
              </controlPr>
            </control>
          </mc:Choice>
        </mc:AlternateContent>
        <mc:AlternateContent xmlns:mc="http://schemas.openxmlformats.org/markup-compatibility/2006">
          <mc:Choice Requires="x14">
            <control shapeId="189535" r:id="rId87" name="Group Box 95">
              <controlPr defaultSize="0" autoFill="0" autoPict="0">
                <anchor moveWithCells="1">
                  <from>
                    <xdr:col>15</xdr:col>
                    <xdr:colOff>704850</xdr:colOff>
                    <xdr:row>693</xdr:row>
                    <xdr:rowOff>133350</xdr:rowOff>
                  </from>
                  <to>
                    <xdr:col>15</xdr:col>
                    <xdr:colOff>2828925</xdr:colOff>
                    <xdr:row>695</xdr:row>
                    <xdr:rowOff>390525</xdr:rowOff>
                  </to>
                </anchor>
              </controlPr>
            </control>
          </mc:Choice>
        </mc:AlternateContent>
        <mc:AlternateContent xmlns:mc="http://schemas.openxmlformats.org/markup-compatibility/2006">
          <mc:Choice Requires="x14">
            <control shapeId="189536" r:id="rId88" name="Option Button 96">
              <controlPr defaultSize="0" autoFill="0" autoLine="0" autoPict="0">
                <anchor moveWithCells="1">
                  <from>
                    <xdr:col>15</xdr:col>
                    <xdr:colOff>895350</xdr:colOff>
                    <xdr:row>718</xdr:row>
                    <xdr:rowOff>228600</xdr:rowOff>
                  </from>
                  <to>
                    <xdr:col>15</xdr:col>
                    <xdr:colOff>2600325</xdr:colOff>
                    <xdr:row>720</xdr:row>
                    <xdr:rowOff>57150</xdr:rowOff>
                  </to>
                </anchor>
              </controlPr>
            </control>
          </mc:Choice>
        </mc:AlternateContent>
        <mc:AlternateContent xmlns:mc="http://schemas.openxmlformats.org/markup-compatibility/2006">
          <mc:Choice Requires="x14">
            <control shapeId="189537" r:id="rId89" name="Option Button 97">
              <controlPr defaultSize="0" autoFill="0" autoLine="0" autoPict="0">
                <anchor moveWithCells="1">
                  <from>
                    <xdr:col>15</xdr:col>
                    <xdr:colOff>895350</xdr:colOff>
                    <xdr:row>720</xdr:row>
                    <xdr:rowOff>114300</xdr:rowOff>
                  </from>
                  <to>
                    <xdr:col>15</xdr:col>
                    <xdr:colOff>1914525</xdr:colOff>
                    <xdr:row>720</xdr:row>
                    <xdr:rowOff>381000</xdr:rowOff>
                  </to>
                </anchor>
              </controlPr>
            </control>
          </mc:Choice>
        </mc:AlternateContent>
        <mc:AlternateContent xmlns:mc="http://schemas.openxmlformats.org/markup-compatibility/2006">
          <mc:Choice Requires="x14">
            <control shapeId="189538" r:id="rId90" name="Group Box 98">
              <controlPr defaultSize="0" autoFill="0" autoPict="0">
                <anchor moveWithCells="1">
                  <from>
                    <xdr:col>15</xdr:col>
                    <xdr:colOff>704850</xdr:colOff>
                    <xdr:row>718</xdr:row>
                    <xdr:rowOff>133350</xdr:rowOff>
                  </from>
                  <to>
                    <xdr:col>15</xdr:col>
                    <xdr:colOff>2828925</xdr:colOff>
                    <xdr:row>720</xdr:row>
                    <xdr:rowOff>390525</xdr:rowOff>
                  </to>
                </anchor>
              </controlPr>
            </control>
          </mc:Choice>
        </mc:AlternateContent>
        <mc:AlternateContent xmlns:mc="http://schemas.openxmlformats.org/markup-compatibility/2006">
          <mc:Choice Requires="x14">
            <control shapeId="189539" r:id="rId91" name="Option Button 99">
              <controlPr defaultSize="0" autoFill="0" autoLine="0" autoPict="0">
                <anchor moveWithCells="1">
                  <from>
                    <xdr:col>15</xdr:col>
                    <xdr:colOff>895350</xdr:colOff>
                    <xdr:row>743</xdr:row>
                    <xdr:rowOff>228600</xdr:rowOff>
                  </from>
                  <to>
                    <xdr:col>15</xdr:col>
                    <xdr:colOff>2600325</xdr:colOff>
                    <xdr:row>745</xdr:row>
                    <xdr:rowOff>57150</xdr:rowOff>
                  </to>
                </anchor>
              </controlPr>
            </control>
          </mc:Choice>
        </mc:AlternateContent>
        <mc:AlternateContent xmlns:mc="http://schemas.openxmlformats.org/markup-compatibility/2006">
          <mc:Choice Requires="x14">
            <control shapeId="189540" r:id="rId92" name="Option Button 100">
              <controlPr defaultSize="0" autoFill="0" autoLine="0" autoPict="0">
                <anchor moveWithCells="1">
                  <from>
                    <xdr:col>15</xdr:col>
                    <xdr:colOff>895350</xdr:colOff>
                    <xdr:row>745</xdr:row>
                    <xdr:rowOff>114300</xdr:rowOff>
                  </from>
                  <to>
                    <xdr:col>15</xdr:col>
                    <xdr:colOff>1914525</xdr:colOff>
                    <xdr:row>745</xdr:row>
                    <xdr:rowOff>381000</xdr:rowOff>
                  </to>
                </anchor>
              </controlPr>
            </control>
          </mc:Choice>
        </mc:AlternateContent>
        <mc:AlternateContent xmlns:mc="http://schemas.openxmlformats.org/markup-compatibility/2006">
          <mc:Choice Requires="x14">
            <control shapeId="189541" r:id="rId93" name="Group Box 101">
              <controlPr defaultSize="0" autoFill="0" autoPict="0">
                <anchor moveWithCells="1">
                  <from>
                    <xdr:col>15</xdr:col>
                    <xdr:colOff>704850</xdr:colOff>
                    <xdr:row>743</xdr:row>
                    <xdr:rowOff>133350</xdr:rowOff>
                  </from>
                  <to>
                    <xdr:col>15</xdr:col>
                    <xdr:colOff>2828925</xdr:colOff>
                    <xdr:row>745</xdr:row>
                    <xdr:rowOff>390525</xdr:rowOff>
                  </to>
                </anchor>
              </controlPr>
            </control>
          </mc:Choice>
        </mc:AlternateContent>
        <mc:AlternateContent xmlns:mc="http://schemas.openxmlformats.org/markup-compatibility/2006">
          <mc:Choice Requires="x14">
            <control shapeId="189542" r:id="rId94" name="Option Button 102">
              <controlPr defaultSize="0" autoFill="0" autoLine="0" autoPict="0">
                <anchor moveWithCells="1">
                  <from>
                    <xdr:col>15</xdr:col>
                    <xdr:colOff>895350</xdr:colOff>
                    <xdr:row>768</xdr:row>
                    <xdr:rowOff>228600</xdr:rowOff>
                  </from>
                  <to>
                    <xdr:col>15</xdr:col>
                    <xdr:colOff>2600325</xdr:colOff>
                    <xdr:row>770</xdr:row>
                    <xdr:rowOff>57150</xdr:rowOff>
                  </to>
                </anchor>
              </controlPr>
            </control>
          </mc:Choice>
        </mc:AlternateContent>
        <mc:AlternateContent xmlns:mc="http://schemas.openxmlformats.org/markup-compatibility/2006">
          <mc:Choice Requires="x14">
            <control shapeId="189543" r:id="rId95" name="Option Button 103">
              <controlPr defaultSize="0" autoFill="0" autoLine="0" autoPict="0">
                <anchor moveWithCells="1">
                  <from>
                    <xdr:col>15</xdr:col>
                    <xdr:colOff>895350</xdr:colOff>
                    <xdr:row>770</xdr:row>
                    <xdr:rowOff>114300</xdr:rowOff>
                  </from>
                  <to>
                    <xdr:col>15</xdr:col>
                    <xdr:colOff>1914525</xdr:colOff>
                    <xdr:row>770</xdr:row>
                    <xdr:rowOff>381000</xdr:rowOff>
                  </to>
                </anchor>
              </controlPr>
            </control>
          </mc:Choice>
        </mc:AlternateContent>
        <mc:AlternateContent xmlns:mc="http://schemas.openxmlformats.org/markup-compatibility/2006">
          <mc:Choice Requires="x14">
            <control shapeId="189544" r:id="rId96" name="Group Box 104">
              <controlPr defaultSize="0" autoFill="0" autoPict="0">
                <anchor moveWithCells="1">
                  <from>
                    <xdr:col>15</xdr:col>
                    <xdr:colOff>704850</xdr:colOff>
                    <xdr:row>768</xdr:row>
                    <xdr:rowOff>133350</xdr:rowOff>
                  </from>
                  <to>
                    <xdr:col>15</xdr:col>
                    <xdr:colOff>2828925</xdr:colOff>
                    <xdr:row>770</xdr:row>
                    <xdr:rowOff>390525</xdr:rowOff>
                  </to>
                </anchor>
              </controlPr>
            </control>
          </mc:Choice>
        </mc:AlternateContent>
        <mc:AlternateContent xmlns:mc="http://schemas.openxmlformats.org/markup-compatibility/2006">
          <mc:Choice Requires="x14">
            <control shapeId="189545" r:id="rId97" name="Option Button 105">
              <controlPr defaultSize="0" autoFill="0" autoLine="0" autoPict="0">
                <anchor moveWithCells="1">
                  <from>
                    <xdr:col>15</xdr:col>
                    <xdr:colOff>895350</xdr:colOff>
                    <xdr:row>793</xdr:row>
                    <xdr:rowOff>228600</xdr:rowOff>
                  </from>
                  <to>
                    <xdr:col>15</xdr:col>
                    <xdr:colOff>2600325</xdr:colOff>
                    <xdr:row>795</xdr:row>
                    <xdr:rowOff>57150</xdr:rowOff>
                  </to>
                </anchor>
              </controlPr>
            </control>
          </mc:Choice>
        </mc:AlternateContent>
        <mc:AlternateContent xmlns:mc="http://schemas.openxmlformats.org/markup-compatibility/2006">
          <mc:Choice Requires="x14">
            <control shapeId="189546" r:id="rId98" name="Option Button 106">
              <controlPr defaultSize="0" autoFill="0" autoLine="0" autoPict="0">
                <anchor moveWithCells="1">
                  <from>
                    <xdr:col>15</xdr:col>
                    <xdr:colOff>895350</xdr:colOff>
                    <xdr:row>795</xdr:row>
                    <xdr:rowOff>114300</xdr:rowOff>
                  </from>
                  <to>
                    <xdr:col>15</xdr:col>
                    <xdr:colOff>1914525</xdr:colOff>
                    <xdr:row>795</xdr:row>
                    <xdr:rowOff>381000</xdr:rowOff>
                  </to>
                </anchor>
              </controlPr>
            </control>
          </mc:Choice>
        </mc:AlternateContent>
        <mc:AlternateContent xmlns:mc="http://schemas.openxmlformats.org/markup-compatibility/2006">
          <mc:Choice Requires="x14">
            <control shapeId="189547" r:id="rId99" name="Group Box 107">
              <controlPr defaultSize="0" autoFill="0" autoPict="0">
                <anchor moveWithCells="1">
                  <from>
                    <xdr:col>15</xdr:col>
                    <xdr:colOff>704850</xdr:colOff>
                    <xdr:row>793</xdr:row>
                    <xdr:rowOff>133350</xdr:rowOff>
                  </from>
                  <to>
                    <xdr:col>15</xdr:col>
                    <xdr:colOff>2828925</xdr:colOff>
                    <xdr:row>795</xdr:row>
                    <xdr:rowOff>390525</xdr:rowOff>
                  </to>
                </anchor>
              </controlPr>
            </control>
          </mc:Choice>
        </mc:AlternateContent>
        <mc:AlternateContent xmlns:mc="http://schemas.openxmlformats.org/markup-compatibility/2006">
          <mc:Choice Requires="x14">
            <control shapeId="189548" r:id="rId100" name="Option Button 108">
              <controlPr defaultSize="0" autoFill="0" autoLine="0" autoPict="0">
                <anchor moveWithCells="1">
                  <from>
                    <xdr:col>15</xdr:col>
                    <xdr:colOff>895350</xdr:colOff>
                    <xdr:row>818</xdr:row>
                    <xdr:rowOff>228600</xdr:rowOff>
                  </from>
                  <to>
                    <xdr:col>15</xdr:col>
                    <xdr:colOff>2600325</xdr:colOff>
                    <xdr:row>820</xdr:row>
                    <xdr:rowOff>57150</xdr:rowOff>
                  </to>
                </anchor>
              </controlPr>
            </control>
          </mc:Choice>
        </mc:AlternateContent>
        <mc:AlternateContent xmlns:mc="http://schemas.openxmlformats.org/markup-compatibility/2006">
          <mc:Choice Requires="x14">
            <control shapeId="189549" r:id="rId101" name="Option Button 109">
              <controlPr defaultSize="0" autoFill="0" autoLine="0" autoPict="0">
                <anchor moveWithCells="1">
                  <from>
                    <xdr:col>15</xdr:col>
                    <xdr:colOff>895350</xdr:colOff>
                    <xdr:row>820</xdr:row>
                    <xdr:rowOff>114300</xdr:rowOff>
                  </from>
                  <to>
                    <xdr:col>15</xdr:col>
                    <xdr:colOff>1914525</xdr:colOff>
                    <xdr:row>820</xdr:row>
                    <xdr:rowOff>381000</xdr:rowOff>
                  </to>
                </anchor>
              </controlPr>
            </control>
          </mc:Choice>
        </mc:AlternateContent>
        <mc:AlternateContent xmlns:mc="http://schemas.openxmlformats.org/markup-compatibility/2006">
          <mc:Choice Requires="x14">
            <control shapeId="189550" r:id="rId102" name="Group Box 110">
              <controlPr defaultSize="0" autoFill="0" autoPict="0">
                <anchor moveWithCells="1">
                  <from>
                    <xdr:col>15</xdr:col>
                    <xdr:colOff>704850</xdr:colOff>
                    <xdr:row>818</xdr:row>
                    <xdr:rowOff>133350</xdr:rowOff>
                  </from>
                  <to>
                    <xdr:col>15</xdr:col>
                    <xdr:colOff>2828925</xdr:colOff>
                    <xdr:row>820</xdr:row>
                    <xdr:rowOff>390525</xdr:rowOff>
                  </to>
                </anchor>
              </controlPr>
            </control>
          </mc:Choice>
        </mc:AlternateContent>
        <mc:AlternateContent xmlns:mc="http://schemas.openxmlformats.org/markup-compatibility/2006">
          <mc:Choice Requires="x14">
            <control shapeId="189551" r:id="rId103" name="Option Button 111">
              <controlPr defaultSize="0" autoFill="0" autoLine="0" autoPict="0">
                <anchor moveWithCells="1">
                  <from>
                    <xdr:col>15</xdr:col>
                    <xdr:colOff>895350</xdr:colOff>
                    <xdr:row>843</xdr:row>
                    <xdr:rowOff>228600</xdr:rowOff>
                  </from>
                  <to>
                    <xdr:col>15</xdr:col>
                    <xdr:colOff>2600325</xdr:colOff>
                    <xdr:row>845</xdr:row>
                    <xdr:rowOff>57150</xdr:rowOff>
                  </to>
                </anchor>
              </controlPr>
            </control>
          </mc:Choice>
        </mc:AlternateContent>
        <mc:AlternateContent xmlns:mc="http://schemas.openxmlformats.org/markup-compatibility/2006">
          <mc:Choice Requires="x14">
            <control shapeId="189552" r:id="rId104" name="Option Button 112">
              <controlPr defaultSize="0" autoFill="0" autoLine="0" autoPict="0">
                <anchor moveWithCells="1">
                  <from>
                    <xdr:col>15</xdr:col>
                    <xdr:colOff>895350</xdr:colOff>
                    <xdr:row>845</xdr:row>
                    <xdr:rowOff>114300</xdr:rowOff>
                  </from>
                  <to>
                    <xdr:col>15</xdr:col>
                    <xdr:colOff>1914525</xdr:colOff>
                    <xdr:row>845</xdr:row>
                    <xdr:rowOff>381000</xdr:rowOff>
                  </to>
                </anchor>
              </controlPr>
            </control>
          </mc:Choice>
        </mc:AlternateContent>
        <mc:AlternateContent xmlns:mc="http://schemas.openxmlformats.org/markup-compatibility/2006">
          <mc:Choice Requires="x14">
            <control shapeId="189553" r:id="rId105" name="Group Box 113">
              <controlPr defaultSize="0" autoFill="0" autoPict="0">
                <anchor moveWithCells="1">
                  <from>
                    <xdr:col>15</xdr:col>
                    <xdr:colOff>704850</xdr:colOff>
                    <xdr:row>843</xdr:row>
                    <xdr:rowOff>133350</xdr:rowOff>
                  </from>
                  <to>
                    <xdr:col>15</xdr:col>
                    <xdr:colOff>2828925</xdr:colOff>
                    <xdr:row>845</xdr:row>
                    <xdr:rowOff>390525</xdr:rowOff>
                  </to>
                </anchor>
              </controlPr>
            </control>
          </mc:Choice>
        </mc:AlternateContent>
        <mc:AlternateContent xmlns:mc="http://schemas.openxmlformats.org/markup-compatibility/2006">
          <mc:Choice Requires="x14">
            <control shapeId="189554" r:id="rId106" name="Option Button 114">
              <controlPr defaultSize="0" autoFill="0" autoLine="0" autoPict="0">
                <anchor moveWithCells="1">
                  <from>
                    <xdr:col>15</xdr:col>
                    <xdr:colOff>895350</xdr:colOff>
                    <xdr:row>868</xdr:row>
                    <xdr:rowOff>228600</xdr:rowOff>
                  </from>
                  <to>
                    <xdr:col>15</xdr:col>
                    <xdr:colOff>2600325</xdr:colOff>
                    <xdr:row>870</xdr:row>
                    <xdr:rowOff>57150</xdr:rowOff>
                  </to>
                </anchor>
              </controlPr>
            </control>
          </mc:Choice>
        </mc:AlternateContent>
        <mc:AlternateContent xmlns:mc="http://schemas.openxmlformats.org/markup-compatibility/2006">
          <mc:Choice Requires="x14">
            <control shapeId="189555" r:id="rId107" name="Option Button 115">
              <controlPr defaultSize="0" autoFill="0" autoLine="0" autoPict="0">
                <anchor moveWithCells="1">
                  <from>
                    <xdr:col>15</xdr:col>
                    <xdr:colOff>895350</xdr:colOff>
                    <xdr:row>870</xdr:row>
                    <xdr:rowOff>114300</xdr:rowOff>
                  </from>
                  <to>
                    <xdr:col>15</xdr:col>
                    <xdr:colOff>1914525</xdr:colOff>
                    <xdr:row>870</xdr:row>
                    <xdr:rowOff>381000</xdr:rowOff>
                  </to>
                </anchor>
              </controlPr>
            </control>
          </mc:Choice>
        </mc:AlternateContent>
        <mc:AlternateContent xmlns:mc="http://schemas.openxmlformats.org/markup-compatibility/2006">
          <mc:Choice Requires="x14">
            <control shapeId="189556" r:id="rId108" name="Group Box 116">
              <controlPr defaultSize="0" autoFill="0" autoPict="0">
                <anchor moveWithCells="1">
                  <from>
                    <xdr:col>15</xdr:col>
                    <xdr:colOff>704850</xdr:colOff>
                    <xdr:row>868</xdr:row>
                    <xdr:rowOff>133350</xdr:rowOff>
                  </from>
                  <to>
                    <xdr:col>15</xdr:col>
                    <xdr:colOff>2828925</xdr:colOff>
                    <xdr:row>870</xdr:row>
                    <xdr:rowOff>390525</xdr:rowOff>
                  </to>
                </anchor>
              </controlPr>
            </control>
          </mc:Choice>
        </mc:AlternateContent>
        <mc:AlternateContent xmlns:mc="http://schemas.openxmlformats.org/markup-compatibility/2006">
          <mc:Choice Requires="x14">
            <control shapeId="189557" r:id="rId109" name="Option Button 117">
              <controlPr defaultSize="0" autoFill="0" autoLine="0" autoPict="0">
                <anchor moveWithCells="1">
                  <from>
                    <xdr:col>15</xdr:col>
                    <xdr:colOff>895350</xdr:colOff>
                    <xdr:row>893</xdr:row>
                    <xdr:rowOff>228600</xdr:rowOff>
                  </from>
                  <to>
                    <xdr:col>15</xdr:col>
                    <xdr:colOff>2600325</xdr:colOff>
                    <xdr:row>895</xdr:row>
                    <xdr:rowOff>57150</xdr:rowOff>
                  </to>
                </anchor>
              </controlPr>
            </control>
          </mc:Choice>
        </mc:AlternateContent>
        <mc:AlternateContent xmlns:mc="http://schemas.openxmlformats.org/markup-compatibility/2006">
          <mc:Choice Requires="x14">
            <control shapeId="189558" r:id="rId110" name="Option Button 118">
              <controlPr defaultSize="0" autoFill="0" autoLine="0" autoPict="0">
                <anchor moveWithCells="1">
                  <from>
                    <xdr:col>15</xdr:col>
                    <xdr:colOff>895350</xdr:colOff>
                    <xdr:row>895</xdr:row>
                    <xdr:rowOff>114300</xdr:rowOff>
                  </from>
                  <to>
                    <xdr:col>15</xdr:col>
                    <xdr:colOff>1914525</xdr:colOff>
                    <xdr:row>895</xdr:row>
                    <xdr:rowOff>381000</xdr:rowOff>
                  </to>
                </anchor>
              </controlPr>
            </control>
          </mc:Choice>
        </mc:AlternateContent>
        <mc:AlternateContent xmlns:mc="http://schemas.openxmlformats.org/markup-compatibility/2006">
          <mc:Choice Requires="x14">
            <control shapeId="189559" r:id="rId111" name="Group Box 119">
              <controlPr defaultSize="0" autoFill="0" autoPict="0">
                <anchor moveWithCells="1">
                  <from>
                    <xdr:col>15</xdr:col>
                    <xdr:colOff>704850</xdr:colOff>
                    <xdr:row>893</xdr:row>
                    <xdr:rowOff>133350</xdr:rowOff>
                  </from>
                  <to>
                    <xdr:col>15</xdr:col>
                    <xdr:colOff>2828925</xdr:colOff>
                    <xdr:row>895</xdr:row>
                    <xdr:rowOff>390525</xdr:rowOff>
                  </to>
                </anchor>
              </controlPr>
            </control>
          </mc:Choice>
        </mc:AlternateContent>
        <mc:AlternateContent xmlns:mc="http://schemas.openxmlformats.org/markup-compatibility/2006">
          <mc:Choice Requires="x14">
            <control shapeId="189560" r:id="rId112" name="Option Button 120">
              <controlPr defaultSize="0" autoFill="0" autoLine="0" autoPict="0">
                <anchor moveWithCells="1">
                  <from>
                    <xdr:col>15</xdr:col>
                    <xdr:colOff>895350</xdr:colOff>
                    <xdr:row>918</xdr:row>
                    <xdr:rowOff>228600</xdr:rowOff>
                  </from>
                  <to>
                    <xdr:col>15</xdr:col>
                    <xdr:colOff>2600325</xdr:colOff>
                    <xdr:row>920</xdr:row>
                    <xdr:rowOff>57150</xdr:rowOff>
                  </to>
                </anchor>
              </controlPr>
            </control>
          </mc:Choice>
        </mc:AlternateContent>
        <mc:AlternateContent xmlns:mc="http://schemas.openxmlformats.org/markup-compatibility/2006">
          <mc:Choice Requires="x14">
            <control shapeId="189561" r:id="rId113" name="Option Button 121">
              <controlPr defaultSize="0" autoFill="0" autoLine="0" autoPict="0">
                <anchor moveWithCells="1">
                  <from>
                    <xdr:col>15</xdr:col>
                    <xdr:colOff>895350</xdr:colOff>
                    <xdr:row>920</xdr:row>
                    <xdr:rowOff>114300</xdr:rowOff>
                  </from>
                  <to>
                    <xdr:col>15</xdr:col>
                    <xdr:colOff>1914525</xdr:colOff>
                    <xdr:row>920</xdr:row>
                    <xdr:rowOff>381000</xdr:rowOff>
                  </to>
                </anchor>
              </controlPr>
            </control>
          </mc:Choice>
        </mc:AlternateContent>
        <mc:AlternateContent xmlns:mc="http://schemas.openxmlformats.org/markup-compatibility/2006">
          <mc:Choice Requires="x14">
            <control shapeId="189562" r:id="rId114" name="Group Box 122">
              <controlPr defaultSize="0" autoFill="0" autoPict="0">
                <anchor moveWithCells="1">
                  <from>
                    <xdr:col>15</xdr:col>
                    <xdr:colOff>704850</xdr:colOff>
                    <xdr:row>918</xdr:row>
                    <xdr:rowOff>133350</xdr:rowOff>
                  </from>
                  <to>
                    <xdr:col>15</xdr:col>
                    <xdr:colOff>2828925</xdr:colOff>
                    <xdr:row>920</xdr:row>
                    <xdr:rowOff>390525</xdr:rowOff>
                  </to>
                </anchor>
              </controlPr>
            </control>
          </mc:Choice>
        </mc:AlternateContent>
        <mc:AlternateContent xmlns:mc="http://schemas.openxmlformats.org/markup-compatibility/2006">
          <mc:Choice Requires="x14">
            <control shapeId="189563" r:id="rId115" name="Option Button 123">
              <controlPr defaultSize="0" autoFill="0" autoLine="0" autoPict="0">
                <anchor moveWithCells="1">
                  <from>
                    <xdr:col>15</xdr:col>
                    <xdr:colOff>895350</xdr:colOff>
                    <xdr:row>943</xdr:row>
                    <xdr:rowOff>228600</xdr:rowOff>
                  </from>
                  <to>
                    <xdr:col>15</xdr:col>
                    <xdr:colOff>2600325</xdr:colOff>
                    <xdr:row>945</xdr:row>
                    <xdr:rowOff>57150</xdr:rowOff>
                  </to>
                </anchor>
              </controlPr>
            </control>
          </mc:Choice>
        </mc:AlternateContent>
        <mc:AlternateContent xmlns:mc="http://schemas.openxmlformats.org/markup-compatibility/2006">
          <mc:Choice Requires="x14">
            <control shapeId="189564" r:id="rId116" name="Option Button 124">
              <controlPr defaultSize="0" autoFill="0" autoLine="0" autoPict="0">
                <anchor moveWithCells="1">
                  <from>
                    <xdr:col>15</xdr:col>
                    <xdr:colOff>895350</xdr:colOff>
                    <xdr:row>945</xdr:row>
                    <xdr:rowOff>114300</xdr:rowOff>
                  </from>
                  <to>
                    <xdr:col>15</xdr:col>
                    <xdr:colOff>1914525</xdr:colOff>
                    <xdr:row>945</xdr:row>
                    <xdr:rowOff>381000</xdr:rowOff>
                  </to>
                </anchor>
              </controlPr>
            </control>
          </mc:Choice>
        </mc:AlternateContent>
        <mc:AlternateContent xmlns:mc="http://schemas.openxmlformats.org/markup-compatibility/2006">
          <mc:Choice Requires="x14">
            <control shapeId="189565" r:id="rId117" name="Group Box 125">
              <controlPr defaultSize="0" autoFill="0" autoPict="0">
                <anchor moveWithCells="1">
                  <from>
                    <xdr:col>15</xdr:col>
                    <xdr:colOff>704850</xdr:colOff>
                    <xdr:row>943</xdr:row>
                    <xdr:rowOff>133350</xdr:rowOff>
                  </from>
                  <to>
                    <xdr:col>15</xdr:col>
                    <xdr:colOff>2828925</xdr:colOff>
                    <xdr:row>945</xdr:row>
                    <xdr:rowOff>390525</xdr:rowOff>
                  </to>
                </anchor>
              </controlPr>
            </control>
          </mc:Choice>
        </mc:AlternateContent>
        <mc:AlternateContent xmlns:mc="http://schemas.openxmlformats.org/markup-compatibility/2006">
          <mc:Choice Requires="x14">
            <control shapeId="189566" r:id="rId118" name="Option Button 126">
              <controlPr defaultSize="0" autoFill="0" autoLine="0" autoPict="0">
                <anchor moveWithCells="1">
                  <from>
                    <xdr:col>15</xdr:col>
                    <xdr:colOff>895350</xdr:colOff>
                    <xdr:row>968</xdr:row>
                    <xdr:rowOff>228600</xdr:rowOff>
                  </from>
                  <to>
                    <xdr:col>15</xdr:col>
                    <xdr:colOff>2600325</xdr:colOff>
                    <xdr:row>970</xdr:row>
                    <xdr:rowOff>57150</xdr:rowOff>
                  </to>
                </anchor>
              </controlPr>
            </control>
          </mc:Choice>
        </mc:AlternateContent>
        <mc:AlternateContent xmlns:mc="http://schemas.openxmlformats.org/markup-compatibility/2006">
          <mc:Choice Requires="x14">
            <control shapeId="189567" r:id="rId119" name="Option Button 127">
              <controlPr defaultSize="0" autoFill="0" autoLine="0" autoPict="0">
                <anchor moveWithCells="1">
                  <from>
                    <xdr:col>15</xdr:col>
                    <xdr:colOff>895350</xdr:colOff>
                    <xdr:row>970</xdr:row>
                    <xdr:rowOff>114300</xdr:rowOff>
                  </from>
                  <to>
                    <xdr:col>15</xdr:col>
                    <xdr:colOff>1914525</xdr:colOff>
                    <xdr:row>970</xdr:row>
                    <xdr:rowOff>381000</xdr:rowOff>
                  </to>
                </anchor>
              </controlPr>
            </control>
          </mc:Choice>
        </mc:AlternateContent>
        <mc:AlternateContent xmlns:mc="http://schemas.openxmlformats.org/markup-compatibility/2006">
          <mc:Choice Requires="x14">
            <control shapeId="189568" r:id="rId120" name="Group Box 128">
              <controlPr defaultSize="0" autoFill="0" autoPict="0">
                <anchor moveWithCells="1">
                  <from>
                    <xdr:col>15</xdr:col>
                    <xdr:colOff>704850</xdr:colOff>
                    <xdr:row>968</xdr:row>
                    <xdr:rowOff>133350</xdr:rowOff>
                  </from>
                  <to>
                    <xdr:col>15</xdr:col>
                    <xdr:colOff>2828925</xdr:colOff>
                    <xdr:row>970</xdr:row>
                    <xdr:rowOff>390525</xdr:rowOff>
                  </to>
                </anchor>
              </controlPr>
            </control>
          </mc:Choice>
        </mc:AlternateContent>
        <mc:AlternateContent xmlns:mc="http://schemas.openxmlformats.org/markup-compatibility/2006">
          <mc:Choice Requires="x14">
            <control shapeId="189569" r:id="rId121" name="Option Button 129">
              <controlPr defaultSize="0" autoFill="0" autoLine="0" autoPict="0">
                <anchor moveWithCells="1">
                  <from>
                    <xdr:col>15</xdr:col>
                    <xdr:colOff>895350</xdr:colOff>
                    <xdr:row>993</xdr:row>
                    <xdr:rowOff>228600</xdr:rowOff>
                  </from>
                  <to>
                    <xdr:col>15</xdr:col>
                    <xdr:colOff>2600325</xdr:colOff>
                    <xdr:row>995</xdr:row>
                    <xdr:rowOff>57150</xdr:rowOff>
                  </to>
                </anchor>
              </controlPr>
            </control>
          </mc:Choice>
        </mc:AlternateContent>
        <mc:AlternateContent xmlns:mc="http://schemas.openxmlformats.org/markup-compatibility/2006">
          <mc:Choice Requires="x14">
            <control shapeId="189570" r:id="rId122" name="Option Button 130">
              <controlPr defaultSize="0" autoFill="0" autoLine="0" autoPict="0">
                <anchor moveWithCells="1">
                  <from>
                    <xdr:col>15</xdr:col>
                    <xdr:colOff>895350</xdr:colOff>
                    <xdr:row>995</xdr:row>
                    <xdr:rowOff>114300</xdr:rowOff>
                  </from>
                  <to>
                    <xdr:col>15</xdr:col>
                    <xdr:colOff>1914525</xdr:colOff>
                    <xdr:row>995</xdr:row>
                    <xdr:rowOff>381000</xdr:rowOff>
                  </to>
                </anchor>
              </controlPr>
            </control>
          </mc:Choice>
        </mc:AlternateContent>
        <mc:AlternateContent xmlns:mc="http://schemas.openxmlformats.org/markup-compatibility/2006">
          <mc:Choice Requires="x14">
            <control shapeId="189571" r:id="rId123" name="Group Box 131">
              <controlPr defaultSize="0" autoFill="0" autoPict="0">
                <anchor moveWithCells="1">
                  <from>
                    <xdr:col>15</xdr:col>
                    <xdr:colOff>704850</xdr:colOff>
                    <xdr:row>993</xdr:row>
                    <xdr:rowOff>133350</xdr:rowOff>
                  </from>
                  <to>
                    <xdr:col>15</xdr:col>
                    <xdr:colOff>2828925</xdr:colOff>
                    <xdr:row>995</xdr:row>
                    <xdr:rowOff>390525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2" id="{793BD093-5F8F-452E-9154-7039CFAC1C90}">
            <xm:f>OR(報1!$L$24="",報1!$L$24&lt;$Q$1,AND(報1!$P$7=FALSE,報1!$P$8=FALSE,報1!$P$10=FALSE))</xm:f>
            <x14:dxf>
              <font>
                <color theme="0" tint="-0.14996795556505021"/>
              </font>
              <fill>
                <patternFill>
                  <bgColor theme="0" tint="-0.14996795556505021"/>
                </patternFill>
              </fill>
            </x14:dxf>
          </x14:cfRule>
          <xm:sqref>M8 C8:C9 H8:H9 C15 I15 N15 C17 D6:D7</xm:sqref>
        </x14:conditionalFormatting>
        <x14:conditionalFormatting xmlns:xm="http://schemas.microsoft.com/office/excel/2006/main">
          <x14:cfRule type="expression" priority="159" id="{E7C96215-F796-4525-9D76-71D31908D41D}">
            <xm:f>OR(報1!$L$24="",報1!$L$24&lt;$Q$26,AND(報1!$P$7=FALSE,報1!$P$8=FALSE,報1!$P$10=FALSE))</xm:f>
            <x14:dxf>
              <font>
                <color theme="0" tint="-0.14996795556505021"/>
              </font>
              <fill>
                <patternFill>
                  <bgColor theme="0" tint="-0.14996795556505021"/>
                </patternFill>
              </fill>
            </x14:dxf>
          </x14:cfRule>
          <xm:sqref>C40 I40 N40 C42</xm:sqref>
        </x14:conditionalFormatting>
        <x14:conditionalFormatting xmlns:xm="http://schemas.microsoft.com/office/excel/2006/main">
          <x14:cfRule type="expression" priority="158" id="{DCD2619B-2140-4B1F-A0A5-73B66B447C16}">
            <xm:f>OR(報1!$L$24="",報1!$L$24&lt;$Q$26,AND(報1!$P$7=FALSE,報1!$P$8=FALSE,報1!$P$10=FALSE))</xm:f>
            <x14:dxf>
              <font>
                <color theme="0" tint="-0.14996795556505021"/>
              </font>
              <fill>
                <patternFill>
                  <bgColor theme="0" tint="-0.14996795556505021"/>
                </patternFill>
              </fill>
            </x14:dxf>
          </x14:cfRule>
          <xm:sqref>D31:D32 M33 C33:C34 H33:H34</xm:sqref>
        </x14:conditionalFormatting>
        <x14:conditionalFormatting xmlns:xm="http://schemas.microsoft.com/office/excel/2006/main">
          <x14:cfRule type="expression" priority="155" id="{9B8BAF52-849F-469D-8D7D-01AFDCBB1221}">
            <xm:f>OR(報1!$L$24="",報1!$L$24&lt;$Q$51,AND(報1!$P$7=FALSE,報1!$P$8=FALSE,報1!$P$10=FALSE))</xm:f>
            <x14:dxf>
              <font>
                <color theme="0" tint="-0.14996795556505021"/>
              </font>
              <fill>
                <patternFill>
                  <bgColor theme="0" tint="-0.14996795556505021"/>
                </patternFill>
              </fill>
            </x14:dxf>
          </x14:cfRule>
          <xm:sqref>C65 I65 N65 C67</xm:sqref>
        </x14:conditionalFormatting>
        <x14:conditionalFormatting xmlns:xm="http://schemas.microsoft.com/office/excel/2006/main">
          <x14:cfRule type="expression" priority="154" id="{4E46C094-A584-4814-9B02-CD421FF20741}">
            <xm:f>OR(報1!$L$24="",報1!$L$24&lt;$Q$51,AND(報1!$P$7=FALSE,報1!$P$8=FALSE,報1!$P$10=FALSE))</xm:f>
            <x14:dxf>
              <font>
                <color theme="0" tint="-0.14996795556505021"/>
              </font>
              <fill>
                <patternFill>
                  <bgColor theme="0" tint="-0.14996795556505021"/>
                </patternFill>
              </fill>
            </x14:dxf>
          </x14:cfRule>
          <xm:sqref>D56:D57 M58 C58:C59 H58:H59</xm:sqref>
        </x14:conditionalFormatting>
        <x14:conditionalFormatting xmlns:xm="http://schemas.microsoft.com/office/excel/2006/main">
          <x14:cfRule type="expression" priority="151" id="{5FC7CBDC-BC1C-4CB1-AD4E-56B471191F16}">
            <xm:f>OR(報1!$L$24="",報1!$L$24&lt;$Q$76,AND(報1!$P$7=FALSE,報1!$P$8=FALSE,報1!$P$10=FALSE))</xm:f>
            <x14:dxf>
              <font>
                <color theme="0" tint="-0.14996795556505021"/>
              </font>
              <fill>
                <patternFill>
                  <bgColor theme="0" tint="-0.14996795556505021"/>
                </patternFill>
              </fill>
            </x14:dxf>
          </x14:cfRule>
          <xm:sqref>C90 I90 N90 C92</xm:sqref>
        </x14:conditionalFormatting>
        <x14:conditionalFormatting xmlns:xm="http://schemas.microsoft.com/office/excel/2006/main">
          <x14:cfRule type="expression" priority="150" id="{FA9DFBA2-86D7-46AF-B5ED-0D267227F3AF}">
            <xm:f>OR(報1!$L$24="",報1!$L$24&lt;$Q$76,AND(報1!$P$7=FALSE,報1!$P$8=FALSE,報1!$P$10=FALSE))</xm:f>
            <x14:dxf>
              <font>
                <color theme="0" tint="-0.14996795556505021"/>
              </font>
              <fill>
                <patternFill>
                  <bgColor theme="0" tint="-0.14996795556505021"/>
                </patternFill>
              </fill>
            </x14:dxf>
          </x14:cfRule>
          <xm:sqref>D81:D82 M83 C83:C84 H83:H84</xm:sqref>
        </x14:conditionalFormatting>
        <x14:conditionalFormatting xmlns:xm="http://schemas.microsoft.com/office/excel/2006/main">
          <x14:cfRule type="expression" priority="147" id="{B784E9B2-CF49-42B6-87C7-F945B4782C9C}">
            <xm:f>OR(報1!$L$24="",報1!$L$24&lt;$Q$101,AND(報1!$P$7=FALSE,報1!$P$8=FALSE,報1!$P$10=FALSE))</xm:f>
            <x14:dxf>
              <font>
                <color theme="0" tint="-0.14996795556505021"/>
              </font>
              <fill>
                <patternFill>
                  <bgColor theme="0" tint="-0.14996795556505021"/>
                </patternFill>
              </fill>
            </x14:dxf>
          </x14:cfRule>
          <xm:sqref>C115 I115 N115 C117</xm:sqref>
        </x14:conditionalFormatting>
        <x14:conditionalFormatting xmlns:xm="http://schemas.microsoft.com/office/excel/2006/main">
          <x14:cfRule type="expression" priority="146" id="{971D5792-78BE-4FDB-9D92-99D39824D8F8}">
            <xm:f>OR(報1!$L$24="",報1!$L$24&lt;$Q$101,AND(報1!$P$7=FALSE,報1!$P$8=FALSE,報1!$P$10=FALSE))</xm:f>
            <x14:dxf>
              <font>
                <color theme="0" tint="-0.14996795556505021"/>
              </font>
              <fill>
                <patternFill>
                  <bgColor theme="0" tint="-0.14996795556505021"/>
                </patternFill>
              </fill>
            </x14:dxf>
          </x14:cfRule>
          <xm:sqref>D106:D107 M108 C108:C109 H108:H109</xm:sqref>
        </x14:conditionalFormatting>
        <x14:conditionalFormatting xmlns:xm="http://schemas.microsoft.com/office/excel/2006/main">
          <x14:cfRule type="expression" priority="143" id="{433DEAAF-AC1B-42D1-B47A-FF82F0160B92}">
            <xm:f>OR(報1!$L$24="",報1!$L$24&lt;$Q$126,AND(報1!$P$7=FALSE,報1!$P$8=FALSE,報1!$P$10=FALSE))</xm:f>
            <x14:dxf>
              <font>
                <color theme="0" tint="-0.14996795556505021"/>
              </font>
              <fill>
                <patternFill>
                  <bgColor theme="0" tint="-0.14996795556505021"/>
                </patternFill>
              </fill>
            </x14:dxf>
          </x14:cfRule>
          <xm:sqref>C140 I140 N140 C142</xm:sqref>
        </x14:conditionalFormatting>
        <x14:conditionalFormatting xmlns:xm="http://schemas.microsoft.com/office/excel/2006/main">
          <x14:cfRule type="expression" priority="142" id="{840E41D0-CD63-4E2A-B6AE-CA303D8A8C9D}">
            <xm:f>OR(報1!$L$24="",報1!$L$24&lt;$Q$126,AND(報1!$P$7=FALSE,報1!$P$8=FALSE,報1!$P$10=FALSE))</xm:f>
            <x14:dxf>
              <font>
                <color theme="0" tint="-0.14996795556505021"/>
              </font>
              <fill>
                <patternFill>
                  <bgColor theme="0" tint="-0.14996795556505021"/>
                </patternFill>
              </fill>
            </x14:dxf>
          </x14:cfRule>
          <xm:sqref>D131:D132 M133 C133:C134 H133:H134</xm:sqref>
        </x14:conditionalFormatting>
        <x14:conditionalFormatting xmlns:xm="http://schemas.microsoft.com/office/excel/2006/main">
          <x14:cfRule type="expression" priority="139" id="{5BDC41A6-67BB-4D3D-A701-A6091F3DA57F}">
            <xm:f>OR(報1!$L$24="",報1!$L$24&lt;$Q$151,AND(報1!$P$7=FALSE,報1!$P$8=FALSE,報1!$P$10=FALSE))</xm:f>
            <x14:dxf>
              <font>
                <color theme="0" tint="-0.14996795556505021"/>
              </font>
              <fill>
                <patternFill>
                  <bgColor theme="0" tint="-0.14996795556505021"/>
                </patternFill>
              </fill>
            </x14:dxf>
          </x14:cfRule>
          <xm:sqref>C165 I165 N165 C167</xm:sqref>
        </x14:conditionalFormatting>
        <x14:conditionalFormatting xmlns:xm="http://schemas.microsoft.com/office/excel/2006/main">
          <x14:cfRule type="expression" priority="138" id="{8071C808-ED7B-4561-A2BF-F92A01E02B00}">
            <xm:f>OR(報1!$L$24="",報1!$L$24&lt;$Q$151,AND(報1!$P$7=FALSE,報1!$P$8=FALSE,報1!$P$10=FALSE))</xm:f>
            <x14:dxf>
              <font>
                <color theme="0" tint="-0.14996795556505021"/>
              </font>
              <fill>
                <patternFill>
                  <bgColor theme="0" tint="-0.14996795556505021"/>
                </patternFill>
              </fill>
            </x14:dxf>
          </x14:cfRule>
          <xm:sqref>D156:D157 M158 C158:C159 H158:H159</xm:sqref>
        </x14:conditionalFormatting>
        <x14:conditionalFormatting xmlns:xm="http://schemas.microsoft.com/office/excel/2006/main">
          <x14:cfRule type="expression" priority="135" id="{B1BD5E36-4AB0-418E-8CA2-5ABDA7E31132}">
            <xm:f>OR(報1!$L$24="",報1!$L$24&lt;$Q$176,AND(報1!$P$7=FALSE,報1!$P$8=FALSE,報1!$P$10=FALSE))</xm:f>
            <x14:dxf>
              <font>
                <color theme="0" tint="-0.14996795556505021"/>
              </font>
              <fill>
                <patternFill>
                  <bgColor theme="0" tint="-0.14996795556505021"/>
                </patternFill>
              </fill>
            </x14:dxf>
          </x14:cfRule>
          <xm:sqref>C190 I190 N190 C192</xm:sqref>
        </x14:conditionalFormatting>
        <x14:conditionalFormatting xmlns:xm="http://schemas.microsoft.com/office/excel/2006/main">
          <x14:cfRule type="expression" priority="134" id="{3A2E3C04-84D7-4224-B041-4A42932A6FB4}">
            <xm:f>OR(報1!$L$24="",報1!$L$24&lt;$Q$176,AND(報1!$P$7=FALSE,報1!$P$8=FALSE,報1!$P$10=FALSE))</xm:f>
            <x14:dxf>
              <font>
                <color theme="0" tint="-0.14996795556505021"/>
              </font>
              <fill>
                <patternFill>
                  <bgColor theme="0" tint="-0.14996795556505021"/>
                </patternFill>
              </fill>
            </x14:dxf>
          </x14:cfRule>
          <xm:sqref>D181:D182 M183 C183:C184 H183:H184</xm:sqref>
        </x14:conditionalFormatting>
        <x14:conditionalFormatting xmlns:xm="http://schemas.microsoft.com/office/excel/2006/main">
          <x14:cfRule type="expression" priority="131" id="{69C43F22-4B09-42F3-A064-2157410D056E}">
            <xm:f>OR(報1!$L$24="",報1!$L$24&lt;$Q$201,AND(報1!$P$7=FALSE,報1!$P$8=FALSE,報1!$P$10=FALSE))</xm:f>
            <x14:dxf>
              <font>
                <color theme="0" tint="-0.14996795556505021"/>
              </font>
              <fill>
                <patternFill>
                  <bgColor theme="0" tint="-0.14996795556505021"/>
                </patternFill>
              </fill>
            </x14:dxf>
          </x14:cfRule>
          <xm:sqref>C215 I215 N215 C217</xm:sqref>
        </x14:conditionalFormatting>
        <x14:conditionalFormatting xmlns:xm="http://schemas.microsoft.com/office/excel/2006/main">
          <x14:cfRule type="expression" priority="130" id="{B8FFEEC5-1D10-4E7E-B6F8-9CF68D96D4B3}">
            <xm:f>OR(報1!$L$24="",報1!$L$24&lt;$Q$201,AND(報1!$P$7=FALSE,報1!$P$8=FALSE,報1!$P$10=FALSE))</xm:f>
            <x14:dxf>
              <font>
                <color theme="0" tint="-0.14996795556505021"/>
              </font>
              <fill>
                <patternFill>
                  <bgColor theme="0" tint="-0.14996795556505021"/>
                </patternFill>
              </fill>
            </x14:dxf>
          </x14:cfRule>
          <xm:sqref>D206:D207 M208 C208:C209 H208:H209</xm:sqref>
        </x14:conditionalFormatting>
        <x14:conditionalFormatting xmlns:xm="http://schemas.microsoft.com/office/excel/2006/main">
          <x14:cfRule type="expression" priority="127" id="{19EDFF0B-7272-4013-9CAD-765A982EAA3B}">
            <xm:f>OR(報1!$L$24="",報1!$L$24&lt;$Q$226,AND(報1!$P$7=FALSE,報1!$P$8=FALSE,報1!$P$10=FALSE))</xm:f>
            <x14:dxf>
              <font>
                <color theme="0" tint="-0.14996795556505021"/>
              </font>
              <fill>
                <patternFill>
                  <bgColor theme="0" tint="-0.14996795556505021"/>
                </patternFill>
              </fill>
            </x14:dxf>
          </x14:cfRule>
          <xm:sqref>C240 I240 N240 C242</xm:sqref>
        </x14:conditionalFormatting>
        <x14:conditionalFormatting xmlns:xm="http://schemas.microsoft.com/office/excel/2006/main">
          <x14:cfRule type="expression" priority="126" id="{98A2B4AC-2F8A-4565-9846-9D74BEA7DD77}">
            <xm:f>OR(報1!$L$24="",報1!$L$24&lt;$Q$226,AND(報1!$P$7=FALSE,報1!$P$8=FALSE,報1!$P$10=FALSE))</xm:f>
            <x14:dxf>
              <font>
                <color theme="0" tint="-0.14996795556505021"/>
              </font>
              <fill>
                <patternFill>
                  <bgColor theme="0" tint="-0.14996795556505021"/>
                </patternFill>
              </fill>
            </x14:dxf>
          </x14:cfRule>
          <xm:sqref>D231:D232 M233 C233:C234 H233:H234</xm:sqref>
        </x14:conditionalFormatting>
        <x14:conditionalFormatting xmlns:xm="http://schemas.microsoft.com/office/excel/2006/main">
          <x14:cfRule type="expression" priority="123" id="{80583151-6CAD-4FD5-9D9D-3A3C97D31C90}">
            <xm:f>OR(報1!$L$24="",報1!$L$24&lt;$Q$251,AND(報1!$P$7=FALSE,報1!$P$8=FALSE,報1!$P$10=FALSE))</xm:f>
            <x14:dxf>
              <font>
                <color theme="0" tint="-0.14996795556505021"/>
              </font>
              <fill>
                <patternFill>
                  <bgColor theme="0" tint="-0.14996795556505021"/>
                </patternFill>
              </fill>
            </x14:dxf>
          </x14:cfRule>
          <xm:sqref>C265 I265 N265 C267</xm:sqref>
        </x14:conditionalFormatting>
        <x14:conditionalFormatting xmlns:xm="http://schemas.microsoft.com/office/excel/2006/main">
          <x14:cfRule type="expression" priority="122" id="{A8A49B7E-009B-4E9F-895F-53808EA058AD}">
            <xm:f>OR(報1!$L$24="",報1!$L$24&lt;$Q$251,AND(報1!$P$7=FALSE,報1!$P$8=FALSE,報1!$P$10=FALSE))</xm:f>
            <x14:dxf>
              <font>
                <color theme="0" tint="-0.14996795556505021"/>
              </font>
              <fill>
                <patternFill>
                  <bgColor theme="0" tint="-0.14996795556505021"/>
                </patternFill>
              </fill>
            </x14:dxf>
          </x14:cfRule>
          <xm:sqref>D256:D257 M258 C258:C259 H258:H259</xm:sqref>
        </x14:conditionalFormatting>
        <x14:conditionalFormatting xmlns:xm="http://schemas.microsoft.com/office/excel/2006/main">
          <x14:cfRule type="expression" priority="119" id="{0C72857E-58D8-40DD-9B4A-792E5CAB97A1}">
            <xm:f>OR(報1!$L$24="",報1!$L$24&lt;$Q$276,AND(報1!$P$7=FALSE,報1!$P$8=FALSE,報1!$P$10=FALSE))</xm:f>
            <x14:dxf>
              <font>
                <color theme="0" tint="-0.14996795556505021"/>
              </font>
              <fill>
                <patternFill>
                  <bgColor theme="0" tint="-0.14996795556505021"/>
                </patternFill>
              </fill>
            </x14:dxf>
          </x14:cfRule>
          <xm:sqref>C290 I290 N290 C292</xm:sqref>
        </x14:conditionalFormatting>
        <x14:conditionalFormatting xmlns:xm="http://schemas.microsoft.com/office/excel/2006/main">
          <x14:cfRule type="expression" priority="118" id="{381806EA-A70C-4338-BEB8-CE94FDB031A9}">
            <xm:f>OR(報1!$L$24="",報1!$L$24&lt;$Q$276,AND(報1!$P$7=FALSE,報1!$P$8=FALSE,報1!$P$10=FALSE))</xm:f>
            <x14:dxf>
              <font>
                <color theme="0" tint="-0.14996795556505021"/>
              </font>
              <fill>
                <patternFill>
                  <bgColor theme="0" tint="-0.14996795556505021"/>
                </patternFill>
              </fill>
            </x14:dxf>
          </x14:cfRule>
          <xm:sqref>D281:D282 M283 C283:C284 H283:H284</xm:sqref>
        </x14:conditionalFormatting>
        <x14:conditionalFormatting xmlns:xm="http://schemas.microsoft.com/office/excel/2006/main">
          <x14:cfRule type="expression" priority="115" id="{2D972599-9582-419E-9840-15ECBCE69D92}">
            <xm:f>OR(報1!$L$24="",報1!$L$24&lt;$Q$301,AND(報1!$P$7=FALSE,報1!$P$8=FALSE,報1!$P$10=FALSE))</xm:f>
            <x14:dxf>
              <font>
                <color theme="0" tint="-0.14996795556505021"/>
              </font>
              <fill>
                <patternFill>
                  <bgColor theme="0" tint="-0.14996795556505021"/>
                </patternFill>
              </fill>
            </x14:dxf>
          </x14:cfRule>
          <xm:sqref>C315 I315 N315 C317</xm:sqref>
        </x14:conditionalFormatting>
        <x14:conditionalFormatting xmlns:xm="http://schemas.microsoft.com/office/excel/2006/main">
          <x14:cfRule type="expression" priority="114" id="{FBFD5003-1530-4CCB-AD26-CF791E1DBCCF}">
            <xm:f>OR(報1!$L$24="",報1!$L$24&lt;$Q$301,AND(報1!$P$7=FALSE,報1!$P$8=FALSE,報1!$P$10=FALSE))</xm:f>
            <x14:dxf>
              <font>
                <color theme="0" tint="-0.14996795556505021"/>
              </font>
              <fill>
                <patternFill>
                  <bgColor theme="0" tint="-0.14996795556505021"/>
                </patternFill>
              </fill>
            </x14:dxf>
          </x14:cfRule>
          <xm:sqref>D306:D307 M308 C308:C309 H308:H309</xm:sqref>
        </x14:conditionalFormatting>
        <x14:conditionalFormatting xmlns:xm="http://schemas.microsoft.com/office/excel/2006/main">
          <x14:cfRule type="expression" priority="111" id="{1B4E5B68-98F5-4FA8-8C9E-F48CFB96C351}">
            <xm:f>OR(報1!$L$24="",報1!$L$24&lt;$Q$326,AND(報1!$P$7=FALSE,報1!$P$8=FALSE,報1!$P$10=FALSE))</xm:f>
            <x14:dxf>
              <font>
                <color theme="0" tint="-0.14996795556505021"/>
              </font>
              <fill>
                <patternFill>
                  <bgColor theme="0" tint="-0.14996795556505021"/>
                </patternFill>
              </fill>
            </x14:dxf>
          </x14:cfRule>
          <xm:sqref>C340 I340 N340 C342</xm:sqref>
        </x14:conditionalFormatting>
        <x14:conditionalFormatting xmlns:xm="http://schemas.microsoft.com/office/excel/2006/main">
          <x14:cfRule type="expression" priority="110" id="{6C89A647-EC3B-4843-9F53-ABE6F6A95D16}">
            <xm:f>OR(報1!$L$24="",報1!$L$24&lt;$Q$326,AND(報1!$P$7=FALSE,報1!$P$8=FALSE,報1!$P$10=FALSE))</xm:f>
            <x14:dxf>
              <font>
                <color theme="0" tint="-0.14996795556505021"/>
              </font>
              <fill>
                <patternFill>
                  <bgColor theme="0" tint="-0.14996795556505021"/>
                </patternFill>
              </fill>
            </x14:dxf>
          </x14:cfRule>
          <xm:sqref>D331:D332 M333 C333:C334 H333:H334</xm:sqref>
        </x14:conditionalFormatting>
        <x14:conditionalFormatting xmlns:xm="http://schemas.microsoft.com/office/excel/2006/main">
          <x14:cfRule type="expression" priority="107" id="{7A6CCDA2-377E-4125-9FF7-CEDB887265E2}">
            <xm:f>OR(報1!$L$24="",報1!$L$24&lt;$Q$351,AND(報1!$P$7=FALSE,報1!$P$8=FALSE,報1!$P$10=FALSE))</xm:f>
            <x14:dxf>
              <font>
                <color theme="0" tint="-0.14996795556505021"/>
              </font>
              <fill>
                <patternFill>
                  <bgColor theme="0" tint="-0.14996795556505021"/>
                </patternFill>
              </fill>
            </x14:dxf>
          </x14:cfRule>
          <xm:sqref>C365 I365 N365 C367</xm:sqref>
        </x14:conditionalFormatting>
        <x14:conditionalFormatting xmlns:xm="http://schemas.microsoft.com/office/excel/2006/main">
          <x14:cfRule type="expression" priority="106" id="{6B17BA1F-ED79-4931-9602-4BAF354A4834}">
            <xm:f>OR(報1!$L$24="",報1!$L$24&lt;$Q$351,AND(報1!$P$7=FALSE,報1!$P$8=FALSE,報1!$P$10=FALSE))</xm:f>
            <x14:dxf>
              <font>
                <color theme="0" tint="-0.14996795556505021"/>
              </font>
              <fill>
                <patternFill>
                  <bgColor theme="0" tint="-0.14996795556505021"/>
                </patternFill>
              </fill>
            </x14:dxf>
          </x14:cfRule>
          <xm:sqref>D356:D357 M358 C358:C359 H358:H359</xm:sqref>
        </x14:conditionalFormatting>
        <x14:conditionalFormatting xmlns:xm="http://schemas.microsoft.com/office/excel/2006/main">
          <x14:cfRule type="expression" priority="103" id="{066D13BB-1695-41F1-996C-4A2560E1FA5B}">
            <xm:f>OR(報1!$L$24="",報1!$L$24&lt;$Q$376,AND(報1!$P$7=FALSE,報1!$P$8=FALSE,報1!$P$10=FALSE))</xm:f>
            <x14:dxf>
              <font>
                <color theme="0" tint="-0.14996795556505021"/>
              </font>
              <fill>
                <patternFill>
                  <bgColor theme="0" tint="-0.14996795556505021"/>
                </patternFill>
              </fill>
            </x14:dxf>
          </x14:cfRule>
          <xm:sqref>C390 I390 N390 C392</xm:sqref>
        </x14:conditionalFormatting>
        <x14:conditionalFormatting xmlns:xm="http://schemas.microsoft.com/office/excel/2006/main">
          <x14:cfRule type="expression" priority="102" id="{EC56D5C6-3032-4628-A014-4F1AD53CEF01}">
            <xm:f>OR(報1!$L$24="",報1!$L$24&lt;$Q$376,AND(報1!$P$7=FALSE,報1!$P$8=FALSE,報1!$P$10=FALSE))</xm:f>
            <x14:dxf>
              <font>
                <color theme="0" tint="-0.14996795556505021"/>
              </font>
              <fill>
                <patternFill>
                  <bgColor theme="0" tint="-0.14996795556505021"/>
                </patternFill>
              </fill>
            </x14:dxf>
          </x14:cfRule>
          <xm:sqref>D381:D382 M383 C383:C384 H383:H384</xm:sqref>
        </x14:conditionalFormatting>
        <x14:conditionalFormatting xmlns:xm="http://schemas.microsoft.com/office/excel/2006/main">
          <x14:cfRule type="expression" priority="99" id="{05E4F7A5-6013-445B-B6CA-2991BC30708D}">
            <xm:f>OR(報1!$L$24="",報1!$L$24&lt;$Q$401,AND(報1!$P$7=FALSE,報1!$P$8=FALSE,報1!$P$10=FALSE))</xm:f>
            <x14:dxf>
              <font>
                <color theme="0" tint="-0.14996795556505021"/>
              </font>
              <fill>
                <patternFill>
                  <bgColor theme="0" tint="-0.14996795556505021"/>
                </patternFill>
              </fill>
            </x14:dxf>
          </x14:cfRule>
          <xm:sqref>C415 I415 N415 C417</xm:sqref>
        </x14:conditionalFormatting>
        <x14:conditionalFormatting xmlns:xm="http://schemas.microsoft.com/office/excel/2006/main">
          <x14:cfRule type="expression" priority="98" id="{8148F0EC-14DF-4595-AABE-5F7B6F5E6C25}">
            <xm:f>OR(報1!$L$24="",報1!$L$24&lt;$Q$401,AND(報1!$P$7=FALSE,報1!$P$8=FALSE,報1!$P$10=FALSE))</xm:f>
            <x14:dxf>
              <font>
                <color theme="0" tint="-0.14996795556505021"/>
              </font>
              <fill>
                <patternFill>
                  <bgColor theme="0" tint="-0.14996795556505021"/>
                </patternFill>
              </fill>
            </x14:dxf>
          </x14:cfRule>
          <xm:sqref>D406:D407 M408 C408:C409 H408:H409</xm:sqref>
        </x14:conditionalFormatting>
        <x14:conditionalFormatting xmlns:xm="http://schemas.microsoft.com/office/excel/2006/main">
          <x14:cfRule type="expression" priority="95" id="{5C2611BD-3ECE-4FF1-BD78-463732E11CE3}">
            <xm:f>OR(報1!$L$24="",報1!$L$24&lt;$Q$426,AND(報1!$P$7=FALSE,報1!$P$8=FALSE,報1!$P$10=FALSE))</xm:f>
            <x14:dxf>
              <font>
                <color theme="0" tint="-0.14996795556505021"/>
              </font>
              <fill>
                <patternFill>
                  <bgColor theme="0" tint="-0.14996795556505021"/>
                </patternFill>
              </fill>
            </x14:dxf>
          </x14:cfRule>
          <xm:sqref>C440 I440 N440 C442</xm:sqref>
        </x14:conditionalFormatting>
        <x14:conditionalFormatting xmlns:xm="http://schemas.microsoft.com/office/excel/2006/main">
          <x14:cfRule type="expression" priority="94" id="{CAFFBA7F-B315-4EA2-8C39-5895BC19B3FB}">
            <xm:f>OR(報1!$L$24="",報1!$L$24&lt;$Q$426,AND(報1!$P$7=FALSE,報1!$P$8=FALSE,報1!$P$10=FALSE))</xm:f>
            <x14:dxf>
              <font>
                <color theme="0" tint="-0.14996795556505021"/>
              </font>
              <fill>
                <patternFill>
                  <bgColor theme="0" tint="-0.14996795556505021"/>
                </patternFill>
              </fill>
            </x14:dxf>
          </x14:cfRule>
          <xm:sqref>D431:D432 M433 C433:C434 H433:H434</xm:sqref>
        </x14:conditionalFormatting>
        <x14:conditionalFormatting xmlns:xm="http://schemas.microsoft.com/office/excel/2006/main">
          <x14:cfRule type="expression" priority="91" id="{8132BA4A-E42D-4659-8143-694859A34A4B}">
            <xm:f>OR(報1!$L$24="",報1!$L$24&lt;$Q$451,AND(報1!$P$7=FALSE,報1!$P$8=FALSE,報1!$P$10=FALSE))</xm:f>
            <x14:dxf>
              <font>
                <color theme="0" tint="-0.14996795556505021"/>
              </font>
              <fill>
                <patternFill>
                  <bgColor theme="0" tint="-0.14996795556505021"/>
                </patternFill>
              </fill>
            </x14:dxf>
          </x14:cfRule>
          <xm:sqref>C465 I465 N465 C467</xm:sqref>
        </x14:conditionalFormatting>
        <x14:conditionalFormatting xmlns:xm="http://schemas.microsoft.com/office/excel/2006/main">
          <x14:cfRule type="expression" priority="90" id="{3311B8C3-D4B3-4BAA-9F5B-E615C404423F}">
            <xm:f>OR(報1!$L$24="",報1!$L$24&lt;$Q$451,AND(報1!$P$7=FALSE,報1!$P$8=FALSE,報1!$P$10=FALSE))</xm:f>
            <x14:dxf>
              <font>
                <color theme="0" tint="-0.14996795556505021"/>
              </font>
              <fill>
                <patternFill>
                  <bgColor theme="0" tint="-0.14996795556505021"/>
                </patternFill>
              </fill>
            </x14:dxf>
          </x14:cfRule>
          <xm:sqref>D456:D457 M458 C458:C459 H458:H459</xm:sqref>
        </x14:conditionalFormatting>
        <x14:conditionalFormatting xmlns:xm="http://schemas.microsoft.com/office/excel/2006/main">
          <x14:cfRule type="expression" priority="86" id="{B1D9AF15-80C9-4E63-96E9-6230806D8DF9}">
            <xm:f>OR(報1!$L$24="",報1!$L$24&lt;$Q$476,AND(報1!$P$7=FALSE,報1!$P$8=FALSE,報1!$P$10=FALSE))</xm:f>
            <x14:dxf>
              <font>
                <color theme="0" tint="-0.14996795556505021"/>
              </font>
              <fill>
                <patternFill>
                  <bgColor theme="0" tint="-0.14996795556505021"/>
                </patternFill>
              </fill>
            </x14:dxf>
          </x14:cfRule>
          <xm:sqref>D481:D482 M483 C483:C484 H483:H484 C490 I490 N490 C492</xm:sqref>
        </x14:conditionalFormatting>
        <x14:conditionalFormatting xmlns:xm="http://schemas.microsoft.com/office/excel/2006/main">
          <x14:cfRule type="expression" priority="82" id="{3E33401D-616A-46BA-B477-9673837E0CEE}">
            <xm:f>OR(報1!$L$24="",報1!$L$24&lt;$Q$501,AND(報1!$P$7=FALSE,報1!$P$8=FALSE,報1!$P$10=FALSE))</xm:f>
            <x14:dxf>
              <font>
                <color theme="0" tint="-0.14996795556505021"/>
              </font>
              <fill>
                <patternFill>
                  <bgColor theme="0" tint="-0.14996795556505021"/>
                </patternFill>
              </fill>
            </x14:dxf>
          </x14:cfRule>
          <xm:sqref>D506:D507 M508 C508:C509 H508:H509 C515 I515 N515 C517</xm:sqref>
        </x14:conditionalFormatting>
        <x14:conditionalFormatting xmlns:xm="http://schemas.microsoft.com/office/excel/2006/main">
          <x14:cfRule type="expression" priority="78" id="{23798B0A-9912-497E-8F6C-8F3E681633E1}">
            <xm:f>OR(報1!$L$24="",報1!$L$24&lt;$Q$526,AND(報1!$P$7=FALSE,報1!$P$8=FALSE,報1!$P$10=FALSE))</xm:f>
            <x14:dxf>
              <font>
                <color theme="0" tint="-0.14996795556505021"/>
              </font>
              <fill>
                <patternFill>
                  <bgColor theme="0" tint="-0.14996795556505021"/>
                </patternFill>
              </fill>
            </x14:dxf>
          </x14:cfRule>
          <xm:sqref>D531:D532 M533 C533:C534 H533:H534 C540 I540 N540 C542</xm:sqref>
        </x14:conditionalFormatting>
        <x14:conditionalFormatting xmlns:xm="http://schemas.microsoft.com/office/excel/2006/main">
          <x14:cfRule type="expression" priority="74" id="{E6929F69-CEFD-43B8-AF51-17280317AB2A}">
            <xm:f>OR(報1!$L$24="",報1!$L$24&lt;$Q$551,AND(報1!$P$7=FALSE,報1!$P$8=FALSE,報1!$P$10=FALSE))</xm:f>
            <x14:dxf>
              <font>
                <color theme="0" tint="-0.14996795556505021"/>
              </font>
              <fill>
                <patternFill>
                  <bgColor theme="0" tint="-0.14996795556505021"/>
                </patternFill>
              </fill>
            </x14:dxf>
          </x14:cfRule>
          <xm:sqref>D556:D557 M558 C558:C559 H558:H559 C565 I565 N565 C567</xm:sqref>
        </x14:conditionalFormatting>
        <x14:conditionalFormatting xmlns:xm="http://schemas.microsoft.com/office/excel/2006/main">
          <x14:cfRule type="expression" priority="70" id="{BFA8CA70-F9B0-4390-986B-E1A7FEBA2DBF}">
            <xm:f>OR(報1!$L$24="",報1!$L$24&lt;$Q$576,AND(報1!$P$7=FALSE,報1!$P$8=FALSE,報1!$P$10=FALSE))</xm:f>
            <x14:dxf>
              <font>
                <color theme="0" tint="-0.14996795556505021"/>
              </font>
              <fill>
                <patternFill>
                  <bgColor theme="0" tint="-0.14996795556505021"/>
                </patternFill>
              </fill>
            </x14:dxf>
          </x14:cfRule>
          <xm:sqref>D581:D582 M583 C583:C584 H583:H584 C590 I590 N590 C592</xm:sqref>
        </x14:conditionalFormatting>
        <x14:conditionalFormatting xmlns:xm="http://schemas.microsoft.com/office/excel/2006/main">
          <x14:cfRule type="expression" priority="66" id="{3620420C-A61F-44DC-A632-65F946D1F638}">
            <xm:f>OR(報1!$L$24="",報1!$L$24&lt;$Q$601,AND(報1!$P$7=FALSE,報1!$P$8=FALSE,報1!$P$10=FALSE))</xm:f>
            <x14:dxf>
              <font>
                <color theme="0" tint="-0.14996795556505021"/>
              </font>
              <fill>
                <patternFill>
                  <bgColor theme="0" tint="-0.14996795556505021"/>
                </patternFill>
              </fill>
            </x14:dxf>
          </x14:cfRule>
          <xm:sqref>D606:D607 M608 C608:C609 H608:H609 C615 I615 N615 C617</xm:sqref>
        </x14:conditionalFormatting>
        <x14:conditionalFormatting xmlns:xm="http://schemas.microsoft.com/office/excel/2006/main">
          <x14:cfRule type="expression" priority="62" id="{918136C1-FE20-46EE-B19C-AB44B264D956}">
            <xm:f>OR(報1!$L$24="",報1!$L$24&lt;$Q$626,AND(報1!$P$7=FALSE,報1!$P$8=FALSE,報1!$P$10=FALSE))</xm:f>
            <x14:dxf>
              <font>
                <color theme="0" tint="-0.14996795556505021"/>
              </font>
              <fill>
                <patternFill>
                  <bgColor theme="0" tint="-0.14996795556505021"/>
                </patternFill>
              </fill>
            </x14:dxf>
          </x14:cfRule>
          <xm:sqref>D631:D632 M633 C633:C634 H633:H634 C640 I640 N640 C642</xm:sqref>
        </x14:conditionalFormatting>
        <x14:conditionalFormatting xmlns:xm="http://schemas.microsoft.com/office/excel/2006/main">
          <x14:cfRule type="expression" priority="58" id="{91F23FEF-FB41-42E5-BDF0-7483620830DC}">
            <xm:f>OR(報1!$L$24="",報1!$L$24&lt;$Q$651,AND(報1!$P$7=FALSE,報1!$P$8=FALSE,報1!$P$10=FALSE))</xm:f>
            <x14:dxf>
              <font>
                <color theme="0" tint="-0.14996795556505021"/>
              </font>
              <fill>
                <patternFill>
                  <bgColor theme="0" tint="-0.14996795556505021"/>
                </patternFill>
              </fill>
            </x14:dxf>
          </x14:cfRule>
          <xm:sqref>D656:D657 M658 C658:C659 H658:H659 C665 I665 N665 C667</xm:sqref>
        </x14:conditionalFormatting>
        <x14:conditionalFormatting xmlns:xm="http://schemas.microsoft.com/office/excel/2006/main">
          <x14:cfRule type="expression" priority="54" id="{19BCFD7A-9D22-4E69-ABE5-2275E64C5BEB}">
            <xm:f>OR(報1!$L$24="",報1!$L$24&lt;$Q$676,AND(報1!$P$7=FALSE,報1!$P$8=FALSE,報1!$P$10=FALSE))</xm:f>
            <x14:dxf>
              <font>
                <color theme="0" tint="-0.14996795556505021"/>
              </font>
              <fill>
                <patternFill>
                  <bgColor theme="0" tint="-0.14996795556505021"/>
                </patternFill>
              </fill>
            </x14:dxf>
          </x14:cfRule>
          <xm:sqref>D681:D682 M683 C683:C684 H683:H684 C690 I690 N690 C692</xm:sqref>
        </x14:conditionalFormatting>
        <x14:conditionalFormatting xmlns:xm="http://schemas.microsoft.com/office/excel/2006/main">
          <x14:cfRule type="expression" priority="50" id="{9DBBF155-C358-4518-9E48-752E202120D1}">
            <xm:f>OR(報1!$L$24="",報1!$L$24&lt;$Q$701,AND(報1!$P$7=FALSE,報1!$P$8=FALSE,報1!$P$10=FALSE))</xm:f>
            <x14:dxf>
              <font>
                <color theme="0" tint="-0.14996795556505021"/>
              </font>
              <fill>
                <patternFill>
                  <bgColor theme="0" tint="-0.14996795556505021"/>
                </patternFill>
              </fill>
            </x14:dxf>
          </x14:cfRule>
          <xm:sqref>D706:D707 M708 C708:C709 H708:H709 C715 I715 N715 C717</xm:sqref>
        </x14:conditionalFormatting>
        <x14:conditionalFormatting xmlns:xm="http://schemas.microsoft.com/office/excel/2006/main">
          <x14:cfRule type="expression" priority="46" id="{4B5F04D6-656C-4A94-8D5E-AC6F41691798}">
            <xm:f>OR(報1!$L$24="",報1!$L$24&lt;$Q$726,AND(報1!$P$7=FALSE,報1!$P$8=FALSE,報1!$P$10=FALSE))</xm:f>
            <x14:dxf>
              <font>
                <color theme="0" tint="-0.14996795556505021"/>
              </font>
              <fill>
                <patternFill>
                  <bgColor theme="0" tint="-0.14996795556505021"/>
                </patternFill>
              </fill>
            </x14:dxf>
          </x14:cfRule>
          <xm:sqref>D731:D732 M733 C733:C734 H733:H734 C740 I740 N740 C742</xm:sqref>
        </x14:conditionalFormatting>
        <x14:conditionalFormatting xmlns:xm="http://schemas.microsoft.com/office/excel/2006/main">
          <x14:cfRule type="expression" priority="42" id="{09C03067-B8A4-470F-A49C-0B822666EE4F}">
            <xm:f>OR(報1!$L$24="",報1!$L$24&lt;$Q$751,AND(報1!$P$7=FALSE,報1!$P$8=FALSE,報1!$P$10=FALSE))</xm:f>
            <x14:dxf>
              <font>
                <color theme="0" tint="-0.14996795556505021"/>
              </font>
              <fill>
                <patternFill>
                  <bgColor theme="0" tint="-0.14996795556505021"/>
                </patternFill>
              </fill>
            </x14:dxf>
          </x14:cfRule>
          <xm:sqref>D756:D757 M758 C758:C759 H758:H759 C765 I765 N765 C767</xm:sqref>
        </x14:conditionalFormatting>
        <x14:conditionalFormatting xmlns:xm="http://schemas.microsoft.com/office/excel/2006/main">
          <x14:cfRule type="expression" priority="38" id="{47E7C01F-E721-4361-A59B-82C4C233E429}">
            <xm:f>OR(報1!$L$24="",報1!$L$24&lt;$Q$776,AND(報1!$P$7=FALSE,報1!$P$8=FALSE,報1!$P$10=FALSE))</xm:f>
            <x14:dxf>
              <font>
                <color theme="0" tint="-0.14996795556505021"/>
              </font>
              <fill>
                <patternFill>
                  <bgColor theme="0" tint="-0.14996795556505021"/>
                </patternFill>
              </fill>
            </x14:dxf>
          </x14:cfRule>
          <xm:sqref>D781:D782 M783 C783:C784 H783:H784 C790 I790 N790 C792</xm:sqref>
        </x14:conditionalFormatting>
        <x14:conditionalFormatting xmlns:xm="http://schemas.microsoft.com/office/excel/2006/main">
          <x14:cfRule type="expression" priority="34" id="{1288B942-45F5-494A-890B-E10394362098}">
            <xm:f>OR(報1!$L$24="",報1!$L$24&lt;$Q$801,AND(報1!$P$7=FALSE,報1!$P$8=FALSE,報1!$P$10=FALSE))</xm:f>
            <x14:dxf>
              <font>
                <color theme="0" tint="-0.14996795556505021"/>
              </font>
              <fill>
                <patternFill>
                  <bgColor theme="0" tint="-0.14996795556505021"/>
                </patternFill>
              </fill>
            </x14:dxf>
          </x14:cfRule>
          <xm:sqref>D806:D807 M808 C808:C809 H808:H809 C815 I815 N815 C817</xm:sqref>
        </x14:conditionalFormatting>
        <x14:conditionalFormatting xmlns:xm="http://schemas.microsoft.com/office/excel/2006/main">
          <x14:cfRule type="expression" priority="30" id="{23070561-C56E-4C17-9C6D-836E2A4D781F}">
            <xm:f>OR(報1!$L$24="",報1!$L$24&lt;$Q$826,AND(報1!$P$7=FALSE,報1!$P$8=FALSE,報1!$P$10=FALSE))</xm:f>
            <x14:dxf>
              <font>
                <color theme="0" tint="-0.14996795556505021"/>
              </font>
              <fill>
                <patternFill>
                  <bgColor theme="0" tint="-0.14996795556505021"/>
                </patternFill>
              </fill>
            </x14:dxf>
          </x14:cfRule>
          <xm:sqref>D831:D832 M833 C833:C834 H833:H834 C840 I840 N840 C842</xm:sqref>
        </x14:conditionalFormatting>
        <x14:conditionalFormatting xmlns:xm="http://schemas.microsoft.com/office/excel/2006/main">
          <x14:cfRule type="expression" priority="26" id="{5A11D9FC-9CA9-4681-87B5-DAF39CAF7908}">
            <xm:f>OR(報1!$L$24="",報1!$L$24&lt;$Q$851,AND(報1!$P$7=FALSE,報1!$P$8=FALSE,報1!$P$10=FALSE))</xm:f>
            <x14:dxf>
              <font>
                <color theme="0" tint="-0.14996795556505021"/>
              </font>
              <fill>
                <patternFill>
                  <bgColor theme="0" tint="-0.14996795556505021"/>
                </patternFill>
              </fill>
            </x14:dxf>
          </x14:cfRule>
          <xm:sqref>D856:D857 M858 C858:C859 H858:H859 C865 I865 N865 C867</xm:sqref>
        </x14:conditionalFormatting>
        <x14:conditionalFormatting xmlns:xm="http://schemas.microsoft.com/office/excel/2006/main">
          <x14:cfRule type="expression" priority="22" id="{79089352-8C16-465C-9898-1A598ED9C492}">
            <xm:f>OR(報1!$L$24="",報1!$L$24&lt;$Q$876,AND(報1!$P$7=FALSE,報1!$P$8=FALSE,報1!$P$10=FALSE))</xm:f>
            <x14:dxf>
              <font>
                <color theme="0" tint="-0.14996795556505021"/>
              </font>
              <fill>
                <patternFill>
                  <bgColor theme="0" tint="-0.14996795556505021"/>
                </patternFill>
              </fill>
            </x14:dxf>
          </x14:cfRule>
          <xm:sqref>D881:D882 M883 C883:C884 H883:H884 C890 I890 N890 C892</xm:sqref>
        </x14:conditionalFormatting>
        <x14:conditionalFormatting xmlns:xm="http://schemas.microsoft.com/office/excel/2006/main">
          <x14:cfRule type="expression" priority="18" id="{9F965656-B65F-4C69-A196-254DAAE736A2}">
            <xm:f>OR(報1!$L$24="",報1!$L$24&lt;$Q$901,AND(報1!$P$7=FALSE,報1!$P$8=FALSE,報1!$P$10=FALSE))</xm:f>
            <x14:dxf>
              <font>
                <color theme="0" tint="-0.14996795556505021"/>
              </font>
              <fill>
                <patternFill>
                  <bgColor theme="0" tint="-0.14996795556505021"/>
                </patternFill>
              </fill>
            </x14:dxf>
          </x14:cfRule>
          <xm:sqref>D906:D907 M908 C908:C909 H908:H909 C915 I915 N915 C917</xm:sqref>
        </x14:conditionalFormatting>
        <x14:conditionalFormatting xmlns:xm="http://schemas.microsoft.com/office/excel/2006/main">
          <x14:cfRule type="expression" priority="14" id="{06D2EAF4-4DEA-40F0-8B92-3AA4D1FB2D98}">
            <xm:f>OR(報1!$L$24="",報1!$L$24&lt;$Q$926,AND(報1!$P$7=FALSE,報1!$P$8=FALSE,報1!$P$10=FALSE))</xm:f>
            <x14:dxf>
              <font>
                <color theme="0" tint="-0.14996795556505021"/>
              </font>
              <fill>
                <patternFill>
                  <bgColor theme="0" tint="-0.14996795556505021"/>
                </patternFill>
              </fill>
            </x14:dxf>
          </x14:cfRule>
          <xm:sqref>D931:D932 M933 C933:C934 H933:H934 C940 I940 N940 C942</xm:sqref>
        </x14:conditionalFormatting>
        <x14:conditionalFormatting xmlns:xm="http://schemas.microsoft.com/office/excel/2006/main">
          <x14:cfRule type="expression" priority="10" id="{C5E4B506-F736-41C1-B027-E6CA68CD3ABF}">
            <xm:f>OR(報1!$L$24="",報1!$L$24&lt;$Q$951,AND(報1!$P$7=FALSE,報1!$P$8=FALSE,報1!$P$10=FALSE))</xm:f>
            <x14:dxf>
              <font>
                <color theme="0" tint="-0.14996795556505021"/>
              </font>
              <fill>
                <patternFill>
                  <bgColor theme="0" tint="-0.14996795556505021"/>
                </patternFill>
              </fill>
            </x14:dxf>
          </x14:cfRule>
          <xm:sqref>D956:D957 M958 C958:C959 H958:H959 C965 I965 N965 C967</xm:sqref>
        </x14:conditionalFormatting>
        <x14:conditionalFormatting xmlns:xm="http://schemas.microsoft.com/office/excel/2006/main">
          <x14:cfRule type="expression" priority="6" id="{6785AA51-5840-4B41-8A96-3F2617899096}">
            <xm:f>OR(報1!$L$24="",報1!$L$24&lt;$Q$976,AND(報1!$P$7=FALSE,報1!$P$8=FALSE,報1!$P$10=FALSE))</xm:f>
            <x14:dxf>
              <font>
                <color theme="0" tint="-0.14996795556505021"/>
              </font>
              <fill>
                <patternFill>
                  <bgColor theme="0" tint="-0.14996795556505021"/>
                </patternFill>
              </fill>
            </x14:dxf>
          </x14:cfRule>
          <xm:sqref>D981:D982 M983 C983:C984 H983:H984 C990 I990 N990 C992</xm:sqref>
        </x14:conditionalFormatting>
        <x14:conditionalFormatting xmlns:xm="http://schemas.microsoft.com/office/excel/2006/main">
          <x14:cfRule type="expression" priority="1" id="{6C3FCC0A-A092-42DD-86F9-7F3C7931342B}">
            <xm:f>報1!$L$23=1</xm:f>
            <x14:dxf>
              <fill>
                <patternFill>
                  <bgColor theme="0" tint="-0.14996795556505021"/>
                </patternFill>
              </fill>
            </x14:dxf>
          </x14:cfRule>
          <xm:sqref>C17:O21 C15 I15 N15</xm:sqref>
        </x14:conditionalFormatting>
      </x14:conditionalFormatting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X66"/>
  <sheetViews>
    <sheetView showGridLines="0" topLeftCell="A13" zoomScale="73" zoomScaleNormal="73" workbookViewId="0">
      <selection activeCell="AZ24" sqref="AZ24"/>
    </sheetView>
  </sheetViews>
  <sheetFormatPr defaultColWidth="9" defaultRowHeight="13.5"/>
  <cols>
    <col min="1" max="1" width="5.125" style="3" customWidth="1"/>
    <col min="2" max="2" width="5.625" style="3" customWidth="1"/>
    <col min="3" max="3" width="6.625" style="3" customWidth="1"/>
    <col min="4" max="4" width="4.625" style="3" customWidth="1"/>
    <col min="5" max="5" width="6.625" style="3" customWidth="1"/>
    <col min="6" max="6" width="7.625" style="3" customWidth="1"/>
    <col min="7" max="7" width="12.625" style="3" customWidth="1"/>
    <col min="8" max="9" width="7.625" style="3" customWidth="1"/>
    <col min="10" max="10" width="4.625" style="3" customWidth="1"/>
    <col min="11" max="11" width="9.625" style="3" customWidth="1"/>
    <col min="12" max="12" width="4.625" style="3" customWidth="1"/>
    <col min="13" max="13" width="5.625" style="3" customWidth="1"/>
    <col min="14" max="14" width="6.625" style="3" customWidth="1"/>
    <col min="15" max="15" width="23.75" style="3" customWidth="1"/>
    <col min="16" max="18" width="9" style="3" hidden="1" customWidth="1"/>
    <col min="19" max="19" width="11" style="3" hidden="1" customWidth="1"/>
    <col min="20" max="43" width="9" style="3" hidden="1" customWidth="1"/>
    <col min="44" max="46" width="9.75" style="3" hidden="1" customWidth="1"/>
    <col min="47" max="47" width="9" style="3" hidden="1" customWidth="1"/>
    <col min="48" max="50" width="9" style="3" customWidth="1"/>
    <col min="51" max="16384" width="9" style="3"/>
  </cols>
  <sheetData>
    <row r="1" spans="1:50">
      <c r="A1" s="2" t="s">
        <v>552</v>
      </c>
      <c r="O1" s="165"/>
      <c r="P1" s="169"/>
      <c r="Q1" s="169"/>
      <c r="R1" s="165"/>
      <c r="S1" s="165"/>
      <c r="T1" s="165"/>
      <c r="U1" s="165"/>
      <c r="V1" s="165"/>
      <c r="W1" s="165"/>
      <c r="X1" s="165"/>
      <c r="Y1" s="165"/>
      <c r="Z1" s="165"/>
      <c r="AA1" s="165"/>
      <c r="AB1" s="165"/>
      <c r="AC1" s="165"/>
      <c r="AD1" s="165"/>
      <c r="AE1" s="165"/>
      <c r="AF1" s="165"/>
      <c r="AG1" s="165"/>
      <c r="AH1" s="165"/>
      <c r="AI1" s="165"/>
      <c r="AJ1" s="165"/>
      <c r="AK1" s="165"/>
      <c r="AL1" s="165"/>
      <c r="AM1" s="165"/>
      <c r="AN1" s="165"/>
      <c r="AO1" s="165"/>
      <c r="AP1" s="165"/>
      <c r="AQ1" s="165"/>
      <c r="AR1" s="165"/>
      <c r="AS1" s="165"/>
      <c r="AT1" s="165"/>
      <c r="AU1" s="165"/>
      <c r="AV1" s="165"/>
      <c r="AW1" s="165"/>
      <c r="AX1" s="165"/>
    </row>
    <row r="2" spans="1:50" ht="15.95" customHeight="1">
      <c r="A2" s="26" t="s">
        <v>256</v>
      </c>
      <c r="B2" s="4"/>
      <c r="C2" s="4"/>
      <c r="D2" s="4"/>
      <c r="E2" s="4"/>
      <c r="F2" s="4"/>
      <c r="G2" s="4"/>
      <c r="H2" s="4"/>
      <c r="I2" s="4"/>
      <c r="J2" s="4"/>
      <c r="K2" s="2458" t="s">
        <v>257</v>
      </c>
      <c r="L2" s="2459"/>
      <c r="M2" s="2862" t="str">
        <f>IF(参照元!$F$14="新規","",参照元!$F$14)</f>
        <v/>
      </c>
      <c r="N2" s="2863"/>
      <c r="O2" s="165"/>
      <c r="P2" s="169"/>
      <c r="Q2" s="169"/>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341" t="s">
        <v>6574</v>
      </c>
      <c r="AT2" s="342">
        <v>0</v>
      </c>
      <c r="AU2" s="165"/>
      <c r="AV2" s="165"/>
      <c r="AW2" s="165"/>
      <c r="AX2" s="165"/>
    </row>
    <row r="3" spans="1:50" ht="20.100000000000001" customHeight="1">
      <c r="A3" s="2460" t="s">
        <v>551</v>
      </c>
      <c r="B3" s="2460"/>
      <c r="C3" s="2460"/>
      <c r="D3" s="2460"/>
      <c r="E3" s="2460"/>
      <c r="F3" s="2460"/>
      <c r="G3" s="2460"/>
      <c r="H3" s="2460"/>
      <c r="I3" s="2460"/>
      <c r="J3" s="2460"/>
      <c r="K3" s="2460"/>
      <c r="L3" s="2460"/>
      <c r="M3" s="2460"/>
      <c r="N3" s="2460"/>
      <c r="O3" s="165"/>
      <c r="P3" s="169"/>
      <c r="Q3" s="169"/>
      <c r="R3" s="165"/>
      <c r="S3" s="165"/>
      <c r="T3" s="16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row>
    <row r="4" spans="1:50" ht="18" customHeight="1">
      <c r="O4" s="1463" t="s">
        <v>6611</v>
      </c>
      <c r="P4" s="169"/>
      <c r="Q4" s="169"/>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165"/>
      <c r="AV4" s="165"/>
      <c r="AW4" s="165"/>
      <c r="AX4" s="165"/>
    </row>
    <row r="5" spans="1:50" ht="18.95" customHeight="1">
      <c r="H5" s="27"/>
      <c r="I5" s="27"/>
      <c r="J5" s="86"/>
      <c r="K5" s="2864" t="s">
        <v>470</v>
      </c>
      <c r="L5" s="2864"/>
      <c r="M5" s="158" t="s">
        <v>6613</v>
      </c>
      <c r="N5" s="159" t="s">
        <v>6614</v>
      </c>
      <c r="O5" s="1464" t="str">
        <f>IFERROR(DATE(VALUE(SUBSTITUTE(報1!K5,"年","")),VALUE(SUBSTITUTE(報1!M5,"月","")),VALUE(SUBSTITUTE(報1!N5,"日",""))),"")</f>
        <v/>
      </c>
      <c r="P5" s="169"/>
      <c r="Q5" s="169"/>
      <c r="R5" s="165"/>
      <c r="S5" s="167" t="str">
        <f>IFERROR(DATE(VALUE(SUBSTITUTE(K5,"年","")),VALUE(SUBSTITUTE(M5,"月","")),VALUE(SUBSTITUTE(N5,"日",""))),"")</f>
        <v/>
      </c>
      <c r="T5" s="165"/>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c r="AT5" s="165"/>
      <c r="AU5" s="165"/>
      <c r="AV5" s="165"/>
      <c r="AW5" s="165"/>
      <c r="AX5" s="165"/>
    </row>
    <row r="6" spans="1:50" ht="24" customHeight="1" thickBot="1">
      <c r="A6" s="103" t="s">
        <v>258</v>
      </c>
      <c r="B6" s="103"/>
      <c r="C6" s="103"/>
      <c r="D6" s="28"/>
      <c r="E6" s="28"/>
      <c r="F6" s="28"/>
      <c r="G6" s="28"/>
      <c r="H6" s="28"/>
      <c r="I6" s="28"/>
      <c r="J6" s="28"/>
      <c r="K6" s="28"/>
      <c r="L6" s="28"/>
      <c r="M6" s="28"/>
      <c r="N6" s="28"/>
      <c r="O6" s="165"/>
      <c r="P6" s="1658"/>
      <c r="Q6" s="169"/>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row>
    <row r="7" spans="1:50" ht="30" customHeight="1" thickBot="1">
      <c r="A7" s="2438" t="s">
        <v>550</v>
      </c>
      <c r="B7" s="2438"/>
      <c r="C7" s="2438"/>
      <c r="D7" s="28"/>
      <c r="E7" s="28"/>
      <c r="F7" s="28"/>
      <c r="G7" s="28"/>
      <c r="H7" s="57" t="s">
        <v>132</v>
      </c>
      <c r="I7" s="2439" t="str">
        <f>IF(はじめに!$B$36="","",報1!I7)</f>
        <v/>
      </c>
      <c r="J7" s="2439"/>
      <c r="K7" s="2439"/>
      <c r="L7" s="2439"/>
      <c r="M7" s="2439"/>
      <c r="N7" s="2439"/>
      <c r="O7" s="165"/>
      <c r="P7" s="166" t="b">
        <f>IF(はじめに!$B$36="",FALSE,報1!P7)</f>
        <v>0</v>
      </c>
      <c r="Q7" s="165" t="s">
        <v>608</v>
      </c>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5"/>
      <c r="AX7" s="165"/>
    </row>
    <row r="8" spans="1:50" ht="30" customHeight="1" thickTop="1" thickBot="1">
      <c r="A8" s="28"/>
      <c r="B8" s="28"/>
      <c r="C8" s="28"/>
      <c r="D8" s="28"/>
      <c r="E8" s="28"/>
      <c r="F8" s="28"/>
      <c r="G8" s="28"/>
      <c r="H8" s="2453" t="s">
        <v>133</v>
      </c>
      <c r="I8" s="2852" t="str">
        <f>IF(はじめに!$B$36="","",報1!I8)</f>
        <v/>
      </c>
      <c r="J8" s="2852"/>
      <c r="K8" s="2852"/>
      <c r="L8" s="2852"/>
      <c r="M8" s="2852"/>
      <c r="N8" s="2852"/>
      <c r="O8" s="1462"/>
      <c r="P8" s="166" t="b">
        <f>IF(はじめに!$B$36="",FALSE,報1!P8)</f>
        <v>0</v>
      </c>
      <c r="Q8" s="165" t="s">
        <v>609</v>
      </c>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5"/>
      <c r="AX8" s="165"/>
    </row>
    <row r="9" spans="1:50" ht="30" customHeight="1" thickBot="1">
      <c r="A9" s="28"/>
      <c r="B9" s="28"/>
      <c r="C9" s="28"/>
      <c r="D9" s="28"/>
      <c r="E9" s="28"/>
      <c r="F9" s="28"/>
      <c r="G9" s="28"/>
      <c r="H9" s="2453"/>
      <c r="I9" s="2440" t="str">
        <f>IF(はじめに!$B$36="","",報1!I9)</f>
        <v/>
      </c>
      <c r="J9" s="2440"/>
      <c r="K9" s="2440"/>
      <c r="L9" s="2440"/>
      <c r="M9" s="2440"/>
      <c r="N9" s="2440"/>
      <c r="O9" s="165"/>
      <c r="P9" s="166" t="b">
        <f>IF(はじめに!$B$36="",FALSE,報1!P9)</f>
        <v>0</v>
      </c>
      <c r="Q9" s="165" t="s">
        <v>610</v>
      </c>
      <c r="R9" s="165"/>
      <c r="S9" s="165"/>
      <c r="T9" s="165"/>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c r="AT9" s="165"/>
      <c r="AU9" s="165"/>
      <c r="AV9" s="165"/>
      <c r="AW9" s="165"/>
      <c r="AX9" s="165"/>
    </row>
    <row r="10" spans="1:50" ht="14.25" customHeight="1" thickBot="1">
      <c r="A10" s="28"/>
      <c r="B10" s="28"/>
      <c r="C10" s="28"/>
      <c r="D10" s="28"/>
      <c r="E10" s="28"/>
      <c r="F10" s="28"/>
      <c r="G10" s="28"/>
      <c r="H10" s="28" t="s">
        <v>177</v>
      </c>
      <c r="O10" s="165"/>
      <c r="P10" s="166" t="b">
        <f>IF(はじめに!$B$36="",FALSE,報1!P10)</f>
        <v>0</v>
      </c>
      <c r="Q10" s="165" t="s">
        <v>3817</v>
      </c>
      <c r="R10" s="165"/>
      <c r="S10" s="165"/>
      <c r="T10" s="165"/>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c r="AT10" s="165"/>
      <c r="AU10" s="165"/>
      <c r="AV10" s="165"/>
      <c r="AW10" s="165"/>
      <c r="AX10" s="165"/>
    </row>
    <row r="11" spans="1:50" ht="15" customHeight="1" thickBot="1">
      <c r="A11" s="28"/>
      <c r="B11" s="28"/>
      <c r="C11" s="28"/>
      <c r="D11" s="28"/>
      <c r="E11" s="28"/>
      <c r="F11" s="28"/>
      <c r="G11" s="28"/>
      <c r="H11" s="28"/>
      <c r="I11" s="28"/>
      <c r="J11" s="28"/>
      <c r="K11" s="28"/>
      <c r="L11" s="28"/>
      <c r="M11" s="28"/>
      <c r="N11" s="28"/>
      <c r="O11" s="165"/>
      <c r="P11" s="166" t="b">
        <f>IF(はじめに!$B$36="",FALSE,報1!P11)</f>
        <v>0</v>
      </c>
      <c r="Q11" s="165" t="s">
        <v>3818</v>
      </c>
      <c r="R11" s="165" t="str">
        <f>LEFT(S11,1)&amp;LEFT(S11,1)</f>
        <v>ＡＡ</v>
      </c>
      <c r="S11" s="168" t="s">
        <v>0</v>
      </c>
      <c r="T11" s="168" t="s">
        <v>1</v>
      </c>
      <c r="U11" s="168" t="s">
        <v>2</v>
      </c>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5"/>
      <c r="AS11" s="165"/>
      <c r="AT11" s="165"/>
      <c r="AU11" s="165"/>
      <c r="AV11" s="165"/>
      <c r="AW11" s="165"/>
      <c r="AX11" s="165"/>
    </row>
    <row r="12" spans="1:50" ht="41.25" customHeight="1" thickBot="1">
      <c r="A12" s="2865" t="s">
        <v>549</v>
      </c>
      <c r="B12" s="2865"/>
      <c r="C12" s="2865"/>
      <c r="D12" s="2865"/>
      <c r="E12" s="2865"/>
      <c r="F12" s="2865"/>
      <c r="G12" s="2865"/>
      <c r="H12" s="2865"/>
      <c r="I12" s="2865"/>
      <c r="J12" s="2865"/>
      <c r="K12" s="2865"/>
      <c r="L12" s="2865"/>
      <c r="M12" s="2865"/>
      <c r="N12" s="2865"/>
      <c r="O12" s="165"/>
      <c r="P12" s="166" t="b">
        <f>IF(はじめに!$B$36="",FALSE,報1!P12)</f>
        <v>0</v>
      </c>
      <c r="Q12" s="165" t="s">
        <v>611</v>
      </c>
      <c r="R12" s="165" t="str">
        <f t="shared" ref="R12:R30" si="0">LEFT(S12,1)&amp;LEFT(S12,1)</f>
        <v>ＢＢ</v>
      </c>
      <c r="S12" s="168" t="s">
        <v>3</v>
      </c>
      <c r="T12" s="168" t="s">
        <v>4</v>
      </c>
      <c r="U12" s="168" t="s">
        <v>5</v>
      </c>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5"/>
      <c r="AS12" s="165"/>
      <c r="AT12" s="165"/>
      <c r="AU12" s="165"/>
      <c r="AV12" s="165"/>
      <c r="AW12" s="165"/>
      <c r="AX12" s="165"/>
    </row>
    <row r="13" spans="1:50" ht="15" customHeight="1">
      <c r="A13" s="49" t="s">
        <v>138</v>
      </c>
      <c r="B13" s="4"/>
      <c r="C13" s="4"/>
      <c r="D13" s="4"/>
      <c r="E13" s="4"/>
      <c r="F13" s="4"/>
      <c r="G13" s="4"/>
      <c r="H13" s="4"/>
      <c r="I13" s="4"/>
      <c r="J13" s="4"/>
      <c r="K13" s="4"/>
      <c r="L13" s="4"/>
      <c r="M13" s="4"/>
      <c r="N13" s="2"/>
      <c r="O13" s="165"/>
      <c r="P13" s="165"/>
      <c r="Q13" s="165"/>
      <c r="R13" s="165" t="str">
        <f t="shared" si="0"/>
        <v>ＣＣ</v>
      </c>
      <c r="S13" s="168" t="s">
        <v>6</v>
      </c>
      <c r="T13" s="168" t="s">
        <v>7</v>
      </c>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5"/>
      <c r="AS13" s="165"/>
      <c r="AT13" s="165"/>
      <c r="AU13" s="165"/>
      <c r="AV13" s="165"/>
      <c r="AW13" s="165"/>
      <c r="AX13" s="165"/>
    </row>
    <row r="14" spans="1:50" ht="14.25" customHeight="1">
      <c r="A14" s="2424" t="s">
        <v>260</v>
      </c>
      <c r="B14" s="2445"/>
      <c r="C14" s="2446"/>
      <c r="D14" s="2859" t="str">
        <f>IF(はじめに!$B$36="","",報1!D14)</f>
        <v/>
      </c>
      <c r="E14" s="2860"/>
      <c r="F14" s="2860"/>
      <c r="G14" s="2860"/>
      <c r="H14" s="2860"/>
      <c r="I14" s="2860"/>
      <c r="J14" s="2860"/>
      <c r="K14" s="2860"/>
      <c r="L14" s="2860"/>
      <c r="M14" s="2860"/>
      <c r="N14" s="2861"/>
      <c r="O14" s="165"/>
      <c r="P14" s="165"/>
      <c r="Q14" s="165"/>
      <c r="R14" s="165" t="str">
        <f t="shared" si="0"/>
        <v>ＤＤ</v>
      </c>
      <c r="S14" s="168" t="s">
        <v>8</v>
      </c>
      <c r="T14" s="168" t="s">
        <v>9</v>
      </c>
      <c r="U14" s="168" t="s">
        <v>10</v>
      </c>
      <c r="V14" s="168" t="s">
        <v>11</v>
      </c>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5"/>
      <c r="AS14" s="165"/>
      <c r="AT14" s="165"/>
      <c r="AU14" s="165"/>
      <c r="AV14" s="165"/>
      <c r="AW14" s="165"/>
      <c r="AX14" s="165"/>
    </row>
    <row r="15" spans="1:50" ht="14.25" customHeight="1">
      <c r="A15" s="2447"/>
      <c r="B15" s="2448"/>
      <c r="C15" s="2449"/>
      <c r="D15" s="2866" t="str">
        <f>IF(はじめに!$B$36="","",報1!D15)</f>
        <v/>
      </c>
      <c r="E15" s="2867"/>
      <c r="F15" s="2867"/>
      <c r="G15" s="2867"/>
      <c r="H15" s="2867"/>
      <c r="I15" s="2867"/>
      <c r="J15" s="2867"/>
      <c r="K15" s="2867"/>
      <c r="L15" s="2867"/>
      <c r="M15" s="2867"/>
      <c r="N15" s="2868"/>
      <c r="O15" s="165"/>
      <c r="P15" s="165"/>
      <c r="Q15" s="165"/>
      <c r="R15" s="165" t="str">
        <f t="shared" si="0"/>
        <v>ＥＥ</v>
      </c>
      <c r="S15" s="168" t="s">
        <v>12</v>
      </c>
      <c r="T15" s="168" t="s">
        <v>13</v>
      </c>
      <c r="U15" s="168" t="s">
        <v>14</v>
      </c>
      <c r="V15" s="168" t="s">
        <v>15</v>
      </c>
      <c r="W15" s="168" t="s">
        <v>16</v>
      </c>
      <c r="X15" s="168" t="s">
        <v>17</v>
      </c>
      <c r="Y15" s="168" t="s">
        <v>18</v>
      </c>
      <c r="Z15" s="168" t="s">
        <v>19</v>
      </c>
      <c r="AA15" s="168" t="s">
        <v>20</v>
      </c>
      <c r="AB15" s="168" t="s">
        <v>21</v>
      </c>
      <c r="AC15" s="168" t="s">
        <v>22</v>
      </c>
      <c r="AD15" s="168" t="s">
        <v>23</v>
      </c>
      <c r="AE15" s="168" t="s">
        <v>24</v>
      </c>
      <c r="AF15" s="168" t="s">
        <v>25</v>
      </c>
      <c r="AG15" s="168" t="s">
        <v>26</v>
      </c>
      <c r="AH15" s="168" t="s">
        <v>27</v>
      </c>
      <c r="AI15" s="168" t="s">
        <v>28</v>
      </c>
      <c r="AJ15" s="168" t="s">
        <v>29</v>
      </c>
      <c r="AK15" s="168" t="s">
        <v>30</v>
      </c>
      <c r="AL15" s="168" t="s">
        <v>31</v>
      </c>
      <c r="AM15" s="168" t="s">
        <v>32</v>
      </c>
      <c r="AN15" s="168" t="s">
        <v>33</v>
      </c>
      <c r="AO15" s="168" t="s">
        <v>34</v>
      </c>
      <c r="AP15" s="168" t="s">
        <v>35</v>
      </c>
      <c r="AQ15" s="168" t="s">
        <v>36</v>
      </c>
      <c r="AR15" s="165"/>
      <c r="AS15" s="165"/>
      <c r="AT15" s="165"/>
      <c r="AU15" s="165"/>
      <c r="AV15" s="165"/>
      <c r="AW15" s="165"/>
      <c r="AX15" s="165"/>
    </row>
    <row r="16" spans="1:50" ht="28.5" customHeight="1">
      <c r="A16" s="2418" t="s">
        <v>261</v>
      </c>
      <c r="B16" s="2419"/>
      <c r="C16" s="2420"/>
      <c r="D16" s="2421" t="str">
        <f>IF(はじめに!$B$36="","",報1!D16)</f>
        <v/>
      </c>
      <c r="E16" s="2422"/>
      <c r="F16" s="2422"/>
      <c r="G16" s="2422"/>
      <c r="H16" s="2422"/>
      <c r="I16" s="2422"/>
      <c r="J16" s="2422"/>
      <c r="K16" s="2422"/>
      <c r="L16" s="2422"/>
      <c r="M16" s="2422"/>
      <c r="N16" s="2423"/>
      <c r="O16" s="165"/>
      <c r="P16" s="165"/>
      <c r="Q16" s="165"/>
      <c r="R16" s="165" t="str">
        <f t="shared" si="0"/>
        <v>ＦＦ</v>
      </c>
      <c r="S16" s="168" t="s">
        <v>37</v>
      </c>
      <c r="T16" s="168" t="s">
        <v>38</v>
      </c>
      <c r="U16" s="168" t="s">
        <v>39</v>
      </c>
      <c r="V16" s="168" t="s">
        <v>40</v>
      </c>
      <c r="W16" s="168" t="s">
        <v>41</v>
      </c>
      <c r="X16" s="168"/>
      <c r="Y16" s="168"/>
      <c r="Z16" s="168"/>
      <c r="AA16" s="168"/>
      <c r="AB16" s="168"/>
      <c r="AC16" s="168"/>
      <c r="AD16" s="168"/>
      <c r="AE16" s="168"/>
      <c r="AF16" s="168"/>
      <c r="AG16" s="168"/>
      <c r="AH16" s="168"/>
      <c r="AI16" s="168"/>
      <c r="AJ16" s="168"/>
      <c r="AK16" s="168"/>
      <c r="AL16" s="168"/>
      <c r="AM16" s="168"/>
      <c r="AN16" s="168"/>
      <c r="AO16" s="168"/>
      <c r="AP16" s="168"/>
      <c r="AQ16" s="168"/>
      <c r="AR16" s="165"/>
      <c r="AS16" s="165"/>
      <c r="AT16" s="165"/>
      <c r="AU16" s="165"/>
      <c r="AV16" s="165"/>
      <c r="AW16" s="165"/>
      <c r="AX16" s="165"/>
    </row>
    <row r="17" spans="1:50" ht="26.1" customHeight="1">
      <c r="A17" s="2424" t="s">
        <v>120</v>
      </c>
      <c r="B17" s="2425"/>
      <c r="C17" s="2425"/>
      <c r="D17" s="2428" t="s">
        <v>117</v>
      </c>
      <c r="E17" s="2429"/>
      <c r="F17" s="2430" t="str">
        <f>IF(報1!F17="","",報1!F17)</f>
        <v/>
      </c>
      <c r="G17" s="2430"/>
      <c r="H17" s="2430"/>
      <c r="I17" s="2430"/>
      <c r="J17" s="2430"/>
      <c r="K17" s="2430"/>
      <c r="L17" s="2430"/>
      <c r="M17" s="2430"/>
      <c r="N17" s="2431"/>
      <c r="O17" s="165"/>
      <c r="P17" s="165"/>
      <c r="Q17" s="165"/>
      <c r="R17" s="165" t="str">
        <f t="shared" si="0"/>
        <v>ＧＧ</v>
      </c>
      <c r="S17" s="168" t="s">
        <v>42</v>
      </c>
      <c r="T17" s="168" t="s">
        <v>43</v>
      </c>
      <c r="U17" s="168" t="s">
        <v>44</v>
      </c>
      <c r="V17" s="168" t="s">
        <v>45</v>
      </c>
      <c r="W17" s="168" t="s">
        <v>46</v>
      </c>
      <c r="X17" s="168" t="s">
        <v>47</v>
      </c>
      <c r="Y17" s="168"/>
      <c r="Z17" s="168"/>
      <c r="AA17" s="168"/>
      <c r="AB17" s="168"/>
      <c r="AC17" s="168"/>
      <c r="AD17" s="168"/>
      <c r="AE17" s="168"/>
      <c r="AF17" s="168"/>
      <c r="AG17" s="168"/>
      <c r="AH17" s="168"/>
      <c r="AI17" s="168"/>
      <c r="AJ17" s="168"/>
      <c r="AK17" s="168"/>
      <c r="AL17" s="168"/>
      <c r="AM17" s="168"/>
      <c r="AN17" s="168"/>
      <c r="AO17" s="168"/>
      <c r="AP17" s="168"/>
      <c r="AQ17" s="168"/>
      <c r="AR17" s="165"/>
      <c r="AS17" s="165"/>
      <c r="AT17" s="165"/>
      <c r="AU17" s="165"/>
      <c r="AV17" s="165"/>
      <c r="AW17" s="165"/>
      <c r="AX17" s="165"/>
    </row>
    <row r="18" spans="1:50" ht="26.1" customHeight="1">
      <c r="A18" s="2426"/>
      <c r="B18" s="2427"/>
      <c r="C18" s="2427"/>
      <c r="D18" s="2357" t="s">
        <v>118</v>
      </c>
      <c r="E18" s="2432"/>
      <c r="F18" s="2433" t="str">
        <f>IF(報1!F18="","",報1!F18)</f>
        <v/>
      </c>
      <c r="G18" s="2434"/>
      <c r="H18" s="2434"/>
      <c r="I18" s="2434"/>
      <c r="J18" s="2434"/>
      <c r="K18" s="2434"/>
      <c r="L18" s="2434"/>
      <c r="M18" s="2434"/>
      <c r="N18" s="2435"/>
      <c r="O18" s="165"/>
      <c r="P18" s="165"/>
      <c r="Q18" s="165"/>
      <c r="R18" s="165" t="str">
        <f t="shared" si="0"/>
        <v>ＨＨ</v>
      </c>
      <c r="S18" s="168" t="s">
        <v>48</v>
      </c>
      <c r="T18" s="168" t="s">
        <v>49</v>
      </c>
      <c r="U18" s="168" t="s">
        <v>50</v>
      </c>
      <c r="V18" s="168" t="s">
        <v>51</v>
      </c>
      <c r="W18" s="168" t="s">
        <v>52</v>
      </c>
      <c r="X18" s="168" t="s">
        <v>53</v>
      </c>
      <c r="Y18" s="168" t="s">
        <v>54</v>
      </c>
      <c r="Z18" s="168" t="s">
        <v>55</v>
      </c>
      <c r="AA18" s="168" t="s">
        <v>56</v>
      </c>
      <c r="AB18" s="168"/>
      <c r="AC18" s="168"/>
      <c r="AD18" s="168"/>
      <c r="AE18" s="168"/>
      <c r="AF18" s="168"/>
      <c r="AG18" s="168"/>
      <c r="AH18" s="168"/>
      <c r="AI18" s="168"/>
      <c r="AJ18" s="168"/>
      <c r="AK18" s="168"/>
      <c r="AL18" s="168"/>
      <c r="AM18" s="168"/>
      <c r="AN18" s="168"/>
      <c r="AO18" s="168"/>
      <c r="AP18" s="168"/>
      <c r="AQ18" s="168"/>
      <c r="AR18" s="165"/>
      <c r="AS18" s="165"/>
      <c r="AT18" s="165"/>
      <c r="AU18" s="165"/>
      <c r="AV18" s="165"/>
      <c r="AW18" s="165"/>
      <c r="AX18" s="165"/>
    </row>
    <row r="19" spans="1:50" ht="27.95" customHeight="1">
      <c r="A19" s="2388" t="s">
        <v>124</v>
      </c>
      <c r="B19" s="2389"/>
      <c r="C19" s="2390"/>
      <c r="D19" s="577"/>
      <c r="E19" s="2397" t="s">
        <v>515</v>
      </c>
      <c r="F19" s="2398"/>
      <c r="G19" s="2398"/>
      <c r="H19" s="2398"/>
      <c r="I19" s="2398"/>
      <c r="J19" s="2398"/>
      <c r="K19" s="2398"/>
      <c r="L19" s="2398"/>
      <c r="M19" s="2398"/>
      <c r="N19" s="2399"/>
      <c r="O19" s="165"/>
      <c r="P19" s="165"/>
      <c r="Q19" s="165"/>
      <c r="R19" s="165" t="str">
        <f t="shared" si="0"/>
        <v>ＩＩ</v>
      </c>
      <c r="S19" s="168" t="s">
        <v>57</v>
      </c>
      <c r="T19" s="168" t="s">
        <v>58</v>
      </c>
      <c r="U19" s="168" t="s">
        <v>59</v>
      </c>
      <c r="V19" s="168" t="s">
        <v>60</v>
      </c>
      <c r="W19" s="168" t="s">
        <v>61</v>
      </c>
      <c r="X19" s="168" t="s">
        <v>62</v>
      </c>
      <c r="Y19" s="168" t="s">
        <v>63</v>
      </c>
      <c r="Z19" s="168" t="s">
        <v>64</v>
      </c>
      <c r="AA19" s="168" t="s">
        <v>65</v>
      </c>
      <c r="AB19" s="168" t="s">
        <v>66</v>
      </c>
      <c r="AC19" s="168" t="s">
        <v>67</v>
      </c>
      <c r="AD19" s="168" t="s">
        <v>68</v>
      </c>
      <c r="AE19" s="168" t="s">
        <v>69</v>
      </c>
      <c r="AF19" s="168"/>
      <c r="AG19" s="168"/>
      <c r="AH19" s="168"/>
      <c r="AI19" s="168"/>
      <c r="AJ19" s="168"/>
      <c r="AK19" s="168"/>
      <c r="AL19" s="168"/>
      <c r="AM19" s="168"/>
      <c r="AN19" s="168"/>
      <c r="AO19" s="168"/>
      <c r="AP19" s="168"/>
      <c r="AQ19" s="168"/>
      <c r="AR19" s="165"/>
      <c r="AS19" s="165"/>
      <c r="AT19" s="165"/>
      <c r="AU19" s="165"/>
      <c r="AV19" s="165"/>
      <c r="AW19" s="165"/>
      <c r="AX19" s="165"/>
    </row>
    <row r="20" spans="1:50" ht="27.95" customHeight="1">
      <c r="A20" s="2391"/>
      <c r="B20" s="2392"/>
      <c r="C20" s="2393"/>
      <c r="D20" s="992"/>
      <c r="E20" s="2400" t="s">
        <v>516</v>
      </c>
      <c r="F20" s="2400"/>
      <c r="G20" s="2400"/>
      <c r="H20" s="2400"/>
      <c r="I20" s="2400"/>
      <c r="J20" s="2400"/>
      <c r="K20" s="2400"/>
      <c r="L20" s="2400"/>
      <c r="M20" s="2400"/>
      <c r="N20" s="2401"/>
      <c r="O20" s="165"/>
      <c r="P20" s="165"/>
      <c r="Q20" s="165"/>
      <c r="R20" s="165" t="str">
        <f t="shared" si="0"/>
        <v>ＪＪ</v>
      </c>
      <c r="S20" s="168" t="s">
        <v>70</v>
      </c>
      <c r="T20" s="168" t="s">
        <v>71</v>
      </c>
      <c r="U20" s="168" t="s">
        <v>72</v>
      </c>
      <c r="V20" s="168" t="s">
        <v>73</v>
      </c>
      <c r="W20" s="168" t="s">
        <v>74</v>
      </c>
      <c r="X20" s="168" t="s">
        <v>75</v>
      </c>
      <c r="Y20" s="168" t="s">
        <v>76</v>
      </c>
      <c r="Z20" s="168"/>
      <c r="AA20" s="168"/>
      <c r="AB20" s="168"/>
      <c r="AC20" s="168"/>
      <c r="AD20" s="168"/>
      <c r="AE20" s="168"/>
      <c r="AF20" s="168"/>
      <c r="AG20" s="168"/>
      <c r="AH20" s="168"/>
      <c r="AI20" s="168"/>
      <c r="AJ20" s="168"/>
      <c r="AK20" s="168"/>
      <c r="AL20" s="168"/>
      <c r="AM20" s="168"/>
      <c r="AN20" s="168"/>
      <c r="AO20" s="168"/>
      <c r="AP20" s="168"/>
      <c r="AQ20" s="168"/>
      <c r="AR20" s="165"/>
      <c r="AS20" s="165"/>
      <c r="AT20" s="165"/>
      <c r="AU20" s="165"/>
      <c r="AV20" s="165"/>
      <c r="AW20" s="165"/>
      <c r="AX20" s="165"/>
    </row>
    <row r="21" spans="1:50" ht="27.95" customHeight="1">
      <c r="A21" s="2391"/>
      <c r="B21" s="2392"/>
      <c r="C21" s="2393"/>
      <c r="D21" s="993"/>
      <c r="E21" s="2400" t="s">
        <v>517</v>
      </c>
      <c r="F21" s="2400"/>
      <c r="G21" s="2400"/>
      <c r="H21" s="2400"/>
      <c r="I21" s="2400"/>
      <c r="J21" s="2400"/>
      <c r="K21" s="2400"/>
      <c r="L21" s="2400"/>
      <c r="M21" s="2400"/>
      <c r="N21" s="2401"/>
      <c r="O21" s="165"/>
      <c r="P21" s="165"/>
      <c r="Q21" s="165"/>
      <c r="R21" s="165" t="str">
        <f t="shared" si="0"/>
        <v>ＫＫ</v>
      </c>
      <c r="S21" s="168" t="s">
        <v>77</v>
      </c>
      <c r="T21" s="168" t="s">
        <v>78</v>
      </c>
      <c r="U21" s="168" t="s">
        <v>79</v>
      </c>
      <c r="V21" s="168" t="s">
        <v>80</v>
      </c>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5"/>
      <c r="AS21" s="165"/>
      <c r="AT21" s="165"/>
      <c r="AU21" s="165"/>
      <c r="AV21" s="165"/>
      <c r="AW21" s="165"/>
      <c r="AX21" s="165"/>
    </row>
    <row r="22" spans="1:50" ht="27.95" customHeight="1">
      <c r="A22" s="2391"/>
      <c r="B22" s="2392"/>
      <c r="C22" s="2393"/>
      <c r="D22" s="526"/>
      <c r="E22" s="2412" t="s">
        <v>621</v>
      </c>
      <c r="F22" s="2412"/>
      <c r="G22" s="2412"/>
      <c r="H22" s="2412"/>
      <c r="I22" s="2412"/>
      <c r="J22" s="994"/>
      <c r="K22" s="429" t="s">
        <v>622</v>
      </c>
      <c r="L22" s="995"/>
      <c r="M22" s="2436" t="s">
        <v>623</v>
      </c>
      <c r="N22" s="2437"/>
      <c r="O22" s="165"/>
      <c r="P22" s="165"/>
      <c r="Q22" s="165"/>
      <c r="R22" s="165" t="str">
        <f t="shared" si="0"/>
        <v>ＬＬ</v>
      </c>
      <c r="S22" s="168" t="s">
        <v>81</v>
      </c>
      <c r="T22" s="168" t="s">
        <v>82</v>
      </c>
      <c r="U22" s="168" t="s">
        <v>83</v>
      </c>
      <c r="V22" s="168" t="s">
        <v>84</v>
      </c>
      <c r="W22" s="168" t="s">
        <v>85</v>
      </c>
      <c r="X22" s="168"/>
      <c r="Y22" s="168"/>
      <c r="Z22" s="168"/>
      <c r="AA22" s="168"/>
      <c r="AB22" s="168"/>
      <c r="AC22" s="168"/>
      <c r="AD22" s="168"/>
      <c r="AE22" s="168"/>
      <c r="AF22" s="168"/>
      <c r="AG22" s="168"/>
      <c r="AH22" s="168"/>
      <c r="AI22" s="168"/>
      <c r="AJ22" s="168"/>
      <c r="AK22" s="168"/>
      <c r="AL22" s="168"/>
      <c r="AM22" s="168"/>
      <c r="AN22" s="168"/>
      <c r="AO22" s="168"/>
      <c r="AP22" s="168"/>
      <c r="AQ22" s="168"/>
      <c r="AR22" s="165"/>
      <c r="AS22" s="165"/>
      <c r="AT22" s="165"/>
      <c r="AU22" s="165"/>
      <c r="AV22" s="165"/>
      <c r="AW22" s="165"/>
      <c r="AX22" s="165"/>
    </row>
    <row r="23" spans="1:50" ht="27.95" customHeight="1">
      <c r="A23" s="2391"/>
      <c r="B23" s="2392"/>
      <c r="C23" s="2393"/>
      <c r="D23" s="2388" t="s">
        <v>262</v>
      </c>
      <c r="E23" s="2389"/>
      <c r="F23" s="2870"/>
      <c r="G23" s="2872" t="str">
        <f>IF(報1!G23="","",報1!G23)</f>
        <v/>
      </c>
      <c r="H23" s="2410" t="s">
        <v>176</v>
      </c>
      <c r="I23" s="2855" t="s">
        <v>264</v>
      </c>
      <c r="J23" s="2855"/>
      <c r="K23" s="2856"/>
      <c r="L23" s="2857" t="str">
        <f>IF(報1!L23="","",報1!L23)</f>
        <v/>
      </c>
      <c r="M23" s="2858"/>
      <c r="N23" s="104" t="s">
        <v>185</v>
      </c>
      <c r="O23" s="165"/>
      <c r="P23" s="165"/>
      <c r="Q23" s="165"/>
      <c r="R23" s="165" t="str">
        <f t="shared" si="0"/>
        <v>ＭＭ</v>
      </c>
      <c r="S23" s="168" t="s">
        <v>86</v>
      </c>
      <c r="T23" s="168" t="s">
        <v>87</v>
      </c>
      <c r="U23" s="168" t="s">
        <v>88</v>
      </c>
      <c r="V23" s="168" t="s">
        <v>89</v>
      </c>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5"/>
      <c r="AS23" s="165"/>
      <c r="AT23" s="165"/>
      <c r="AU23" s="165"/>
      <c r="AV23" s="165"/>
      <c r="AW23" s="165"/>
      <c r="AX23" s="165"/>
    </row>
    <row r="24" spans="1:50" ht="27.95" customHeight="1">
      <c r="A24" s="2391"/>
      <c r="B24" s="2392"/>
      <c r="C24" s="2393"/>
      <c r="D24" s="2394"/>
      <c r="E24" s="2395"/>
      <c r="F24" s="2871"/>
      <c r="G24" s="2873"/>
      <c r="H24" s="2411"/>
      <c r="I24" s="2374" t="s">
        <v>265</v>
      </c>
      <c r="J24" s="2375"/>
      <c r="K24" s="2376"/>
      <c r="L24" s="2853" t="str">
        <f>IF(報1!L24="","",報1!L24)</f>
        <v/>
      </c>
      <c r="M24" s="2854"/>
      <c r="N24" s="105" t="s">
        <v>185</v>
      </c>
      <c r="O24" s="165"/>
      <c r="P24" s="165"/>
      <c r="Q24" s="165"/>
      <c r="R24" s="165" t="str">
        <f t="shared" si="0"/>
        <v>ＮＮ</v>
      </c>
      <c r="S24" s="168" t="s">
        <v>90</v>
      </c>
      <c r="T24" s="168" t="s">
        <v>126</v>
      </c>
      <c r="U24" s="168" t="s">
        <v>91</v>
      </c>
      <c r="V24" s="168" t="s">
        <v>92</v>
      </c>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5"/>
      <c r="AS24" s="165"/>
      <c r="AT24" s="165"/>
      <c r="AU24" s="165"/>
      <c r="AV24" s="165"/>
      <c r="AW24" s="165"/>
      <c r="AX24" s="165"/>
    </row>
    <row r="25" spans="1:50" ht="36.75" customHeight="1">
      <c r="A25" s="2394"/>
      <c r="B25" s="2395"/>
      <c r="C25" s="2396"/>
      <c r="D25" s="2823" t="s">
        <v>139</v>
      </c>
      <c r="E25" s="2869"/>
      <c r="F25" s="2824"/>
      <c r="G25" s="1680" t="str">
        <f>IF(報1!G25="","",報1!G25)</f>
        <v/>
      </c>
      <c r="H25" s="62" t="s">
        <v>140</v>
      </c>
      <c r="I25" s="2382"/>
      <c r="J25" s="2383"/>
      <c r="K25" s="2383"/>
      <c r="L25" s="2383"/>
      <c r="M25" s="2383"/>
      <c r="N25" s="2383"/>
      <c r="O25" s="165"/>
      <c r="P25" s="165"/>
      <c r="Q25" s="165"/>
      <c r="R25" s="165" t="str">
        <f t="shared" si="0"/>
        <v>ＯＯ</v>
      </c>
      <c r="S25" s="168" t="s">
        <v>93</v>
      </c>
      <c r="T25" s="168" t="s">
        <v>94</v>
      </c>
      <c r="U25" s="168" t="s">
        <v>95</v>
      </c>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5"/>
      <c r="AS25" s="165"/>
      <c r="AT25" s="165"/>
      <c r="AU25" s="165"/>
      <c r="AV25" s="165"/>
      <c r="AW25" s="165"/>
      <c r="AX25" s="165"/>
    </row>
    <row r="26" spans="1:50" ht="15" customHeight="1">
      <c r="O26" s="165"/>
      <c r="P26" s="165"/>
      <c r="Q26" s="165"/>
      <c r="R26" s="165" t="str">
        <f t="shared" si="0"/>
        <v>ＰＰ</v>
      </c>
      <c r="S26" s="168" t="s">
        <v>548</v>
      </c>
      <c r="T26" s="168" t="s">
        <v>96</v>
      </c>
      <c r="U26" s="168" t="s">
        <v>97</v>
      </c>
      <c r="V26" s="168" t="s">
        <v>98</v>
      </c>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5"/>
      <c r="AS26" s="165"/>
      <c r="AT26" s="165"/>
      <c r="AU26" s="165"/>
      <c r="AV26" s="165"/>
      <c r="AW26" s="165"/>
      <c r="AX26" s="165"/>
    </row>
    <row r="27" spans="1:50" ht="15" customHeight="1">
      <c r="A27" s="49" t="s">
        <v>547</v>
      </c>
      <c r="O27" s="165"/>
      <c r="P27" s="165"/>
      <c r="Q27" s="165"/>
      <c r="R27" s="165" t="str">
        <f t="shared" si="0"/>
        <v>ＱＱ</v>
      </c>
      <c r="S27" s="168" t="s">
        <v>99</v>
      </c>
      <c r="T27" s="168" t="s">
        <v>100</v>
      </c>
      <c r="U27" s="168" t="s">
        <v>101</v>
      </c>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5"/>
      <c r="AS27" s="165"/>
      <c r="AT27" s="165"/>
      <c r="AU27" s="165"/>
      <c r="AV27" s="165"/>
      <c r="AW27" s="165"/>
      <c r="AX27" s="165"/>
    </row>
    <row r="28" spans="1:50" ht="32.1" customHeight="1">
      <c r="A28" s="2384" t="s">
        <v>147</v>
      </c>
      <c r="B28" s="2385"/>
      <c r="C28" s="2385"/>
      <c r="D28" s="2357">
        <f>参照元!AZ14+1</f>
        <v>2023</v>
      </c>
      <c r="E28" s="2387"/>
      <c r="F28" s="63" t="s">
        <v>267</v>
      </c>
      <c r="G28" s="64">
        <f>IF(D28="","",D28+2)</f>
        <v>2025</v>
      </c>
      <c r="H28" s="59" t="s">
        <v>268</v>
      </c>
      <c r="I28" s="2883"/>
      <c r="J28" s="2884"/>
      <c r="K28" s="2884"/>
      <c r="L28" s="2885"/>
      <c r="M28" s="2885"/>
      <c r="N28" s="5"/>
      <c r="O28" s="165"/>
      <c r="P28" s="165"/>
      <c r="Q28" s="165"/>
      <c r="R28" s="165" t="str">
        <f t="shared" si="0"/>
        <v>ＲＲ</v>
      </c>
      <c r="S28" s="168" t="s">
        <v>102</v>
      </c>
      <c r="T28" s="168" t="s">
        <v>103</v>
      </c>
      <c r="U28" s="168" t="s">
        <v>104</v>
      </c>
      <c r="V28" s="168" t="s">
        <v>105</v>
      </c>
      <c r="W28" s="168" t="s">
        <v>106</v>
      </c>
      <c r="X28" s="168" t="s">
        <v>107</v>
      </c>
      <c r="Y28" s="168" t="s">
        <v>108</v>
      </c>
      <c r="Z28" s="168" t="s">
        <v>109</v>
      </c>
      <c r="AA28" s="168" t="s">
        <v>110</v>
      </c>
      <c r="AB28" s="168" t="s">
        <v>111</v>
      </c>
      <c r="AC28" s="168"/>
      <c r="AD28" s="168"/>
      <c r="AE28" s="168"/>
      <c r="AF28" s="168"/>
      <c r="AG28" s="168"/>
      <c r="AH28" s="168"/>
      <c r="AI28" s="168"/>
      <c r="AJ28" s="168"/>
      <c r="AK28" s="168"/>
      <c r="AL28" s="168"/>
      <c r="AM28" s="168"/>
      <c r="AN28" s="168"/>
      <c r="AO28" s="168"/>
      <c r="AP28" s="168"/>
      <c r="AQ28" s="168"/>
      <c r="AR28" s="165"/>
      <c r="AS28" s="165"/>
      <c r="AT28" s="165"/>
      <c r="AU28" s="165"/>
      <c r="AV28" s="165"/>
      <c r="AW28" s="165"/>
      <c r="AX28" s="165"/>
    </row>
    <row r="29" spans="1:50" ht="15" customHeight="1">
      <c r="A29" s="16"/>
      <c r="D29" s="29"/>
      <c r="E29" s="29"/>
      <c r="F29" s="15"/>
      <c r="G29" s="15"/>
      <c r="H29" s="5"/>
      <c r="J29" s="15"/>
      <c r="O29" s="165"/>
      <c r="P29" s="165"/>
      <c r="Q29" s="165"/>
      <c r="R29" s="165" t="str">
        <f t="shared" si="0"/>
        <v>ＳＳ</v>
      </c>
      <c r="S29" s="168" t="s">
        <v>112</v>
      </c>
      <c r="T29" s="168" t="s">
        <v>113</v>
      </c>
      <c r="U29" s="168" t="s">
        <v>114</v>
      </c>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5"/>
      <c r="AS29" s="165"/>
      <c r="AT29" s="165"/>
      <c r="AU29" s="165"/>
      <c r="AV29" s="165"/>
      <c r="AW29" s="165"/>
      <c r="AX29" s="165"/>
    </row>
    <row r="30" spans="1:50" ht="15" customHeight="1">
      <c r="A30" s="51" t="s">
        <v>546</v>
      </c>
      <c r="D30" s="29"/>
      <c r="E30" s="29"/>
      <c r="F30" s="15"/>
      <c r="G30" s="15"/>
      <c r="H30" s="15"/>
      <c r="I30" s="5"/>
      <c r="K30" s="15"/>
      <c r="O30" s="165"/>
      <c r="P30" s="165"/>
      <c r="Q30" s="165"/>
      <c r="R30" s="165" t="str">
        <f t="shared" si="0"/>
        <v>ＴＴ</v>
      </c>
      <c r="S30" s="168" t="s">
        <v>115</v>
      </c>
      <c r="T30" s="168" t="s">
        <v>116</v>
      </c>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5"/>
      <c r="AS30" s="165"/>
      <c r="AT30" s="165"/>
      <c r="AU30" s="165"/>
      <c r="AV30" s="165"/>
      <c r="AW30" s="165"/>
      <c r="AX30" s="165"/>
    </row>
    <row r="31" spans="1:50" ht="44.85" customHeight="1">
      <c r="A31" s="2874"/>
      <c r="B31" s="2875"/>
      <c r="C31" s="2875"/>
      <c r="D31" s="2875"/>
      <c r="E31" s="2875"/>
      <c r="F31" s="2875"/>
      <c r="G31" s="2875"/>
      <c r="H31" s="2875"/>
      <c r="I31" s="2875"/>
      <c r="J31" s="2875"/>
      <c r="K31" s="2875"/>
      <c r="L31" s="2875"/>
      <c r="M31" s="2875"/>
      <c r="N31" s="2876"/>
      <c r="O31" s="165"/>
      <c r="P31" s="165"/>
      <c r="Q31" s="165"/>
      <c r="R31" s="165" t="s">
        <v>3816</v>
      </c>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5"/>
      <c r="AS31" s="165"/>
      <c r="AT31" s="165"/>
      <c r="AU31" s="165"/>
      <c r="AV31" s="165"/>
      <c r="AW31" s="165"/>
      <c r="AX31" s="165"/>
    </row>
    <row r="32" spans="1:50" ht="44.85" customHeight="1">
      <c r="A32" s="2877"/>
      <c r="B32" s="2878"/>
      <c r="C32" s="2878"/>
      <c r="D32" s="2878"/>
      <c r="E32" s="2878"/>
      <c r="F32" s="2878"/>
      <c r="G32" s="2878"/>
      <c r="H32" s="2878"/>
      <c r="I32" s="2878"/>
      <c r="J32" s="2878"/>
      <c r="K32" s="2878"/>
      <c r="L32" s="2878"/>
      <c r="M32" s="2878"/>
      <c r="N32" s="2879"/>
      <c r="O32" s="165"/>
      <c r="P32" s="165"/>
      <c r="Q32" s="165"/>
      <c r="R32" s="165" t="str">
        <f>LEFT($F$17,1)&amp;LEFT($F$17,1)</f>
        <v/>
      </c>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5"/>
      <c r="AS32" s="165"/>
      <c r="AT32" s="165"/>
      <c r="AU32" s="165"/>
      <c r="AV32" s="165"/>
      <c r="AW32" s="165"/>
      <c r="AX32" s="165"/>
    </row>
    <row r="33" spans="1:50" ht="44.85" customHeight="1">
      <c r="A33" s="2877"/>
      <c r="B33" s="2878"/>
      <c r="C33" s="2878"/>
      <c r="D33" s="2878"/>
      <c r="E33" s="2878"/>
      <c r="F33" s="2878"/>
      <c r="G33" s="2878"/>
      <c r="H33" s="2878"/>
      <c r="I33" s="2878"/>
      <c r="J33" s="2878"/>
      <c r="K33" s="2878"/>
      <c r="L33" s="2878"/>
      <c r="M33" s="2878"/>
      <c r="N33" s="2879"/>
      <c r="O33" s="165"/>
      <c r="P33" s="165"/>
      <c r="Q33" s="165"/>
      <c r="R33" s="165"/>
      <c r="S33" s="165"/>
      <c r="T33" s="165"/>
      <c r="U33" s="165"/>
      <c r="V33" s="165"/>
      <c r="W33" s="165"/>
      <c r="X33" s="165"/>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65"/>
      <c r="AW33" s="165"/>
      <c r="AX33" s="165"/>
    </row>
    <row r="34" spans="1:50" ht="44.85" customHeight="1">
      <c r="A34" s="2880"/>
      <c r="B34" s="2881"/>
      <c r="C34" s="2881"/>
      <c r="D34" s="2881"/>
      <c r="E34" s="2881"/>
      <c r="F34" s="2881"/>
      <c r="G34" s="2881"/>
      <c r="H34" s="2881"/>
      <c r="I34" s="2881"/>
      <c r="J34" s="2881"/>
      <c r="K34" s="2881"/>
      <c r="L34" s="2881"/>
      <c r="M34" s="2881"/>
      <c r="N34" s="2882"/>
      <c r="O34" s="165"/>
      <c r="P34" s="165"/>
      <c r="Q34" s="165"/>
      <c r="R34" s="165"/>
      <c r="S34" s="2349" t="str">
        <f>IFERROR(DATE(VALUE(SUBSTITUTE(K5,"年","")),VALUE(SUBSTITUTE(M5,"月","")),VALUE(SUBSTITUTE(N5,"日",""))),"")</f>
        <v/>
      </c>
      <c r="T34" s="2350"/>
      <c r="U34" s="2351"/>
      <c r="V34" s="165"/>
      <c r="W34" s="165"/>
      <c r="X34" s="165"/>
      <c r="Y34" s="165"/>
      <c r="Z34" s="165"/>
      <c r="AA34" s="165"/>
      <c r="AB34" s="165"/>
      <c r="AC34" s="165"/>
      <c r="AD34" s="165"/>
      <c r="AE34" s="165"/>
      <c r="AF34" s="165"/>
      <c r="AG34" s="165"/>
      <c r="AH34" s="165"/>
      <c r="AI34" s="165"/>
      <c r="AJ34" s="165"/>
      <c r="AK34" s="165"/>
      <c r="AL34" s="165"/>
      <c r="AM34" s="165"/>
      <c r="AN34" s="165"/>
      <c r="AO34" s="165"/>
      <c r="AP34" s="165"/>
      <c r="AQ34" s="165"/>
      <c r="AR34" s="165"/>
      <c r="AS34" s="165"/>
      <c r="AT34" s="165"/>
      <c r="AU34" s="165"/>
      <c r="AV34" s="165"/>
      <c r="AW34" s="165"/>
      <c r="AX34" s="165"/>
    </row>
    <row r="35" spans="1:50" ht="33.75" customHeight="1">
      <c r="A35" s="165"/>
      <c r="B35" s="165"/>
      <c r="C35" s="165"/>
      <c r="D35" s="165"/>
      <c r="E35" s="165"/>
      <c r="F35" s="165"/>
      <c r="G35" s="165"/>
      <c r="H35" s="165"/>
      <c r="I35" s="165"/>
      <c r="J35" s="165"/>
      <c r="K35" s="165"/>
      <c r="L35" s="165"/>
      <c r="M35" s="165"/>
      <c r="N35" s="173"/>
      <c r="O35" s="165"/>
      <c r="P35" s="165"/>
      <c r="Q35" s="165"/>
      <c r="R35" s="165"/>
      <c r="S35" s="170" t="s">
        <v>6612</v>
      </c>
      <c r="T35" s="170" t="s">
        <v>6613</v>
      </c>
      <c r="U35" s="170" t="s">
        <v>6614</v>
      </c>
      <c r="V35" s="165"/>
      <c r="W35" s="165"/>
      <c r="X35" s="165"/>
      <c r="Y35" s="165"/>
      <c r="Z35" s="165"/>
      <c r="AA35" s="165"/>
      <c r="AB35" s="165"/>
      <c r="AC35" s="165"/>
      <c r="AD35" s="165"/>
      <c r="AE35" s="165"/>
      <c r="AF35" s="165"/>
      <c r="AG35" s="165"/>
      <c r="AH35" s="165"/>
      <c r="AI35" s="165"/>
      <c r="AJ35" s="165"/>
      <c r="AK35" s="165"/>
      <c r="AL35" s="165"/>
      <c r="AM35" s="165"/>
      <c r="AN35" s="165"/>
      <c r="AO35" s="165"/>
      <c r="AP35" s="165"/>
      <c r="AQ35" s="165"/>
      <c r="AR35" s="165"/>
      <c r="AS35" s="165"/>
      <c r="AT35" s="165"/>
      <c r="AU35" s="165"/>
      <c r="AV35" s="165"/>
      <c r="AW35" s="165"/>
      <c r="AX35" s="165"/>
    </row>
    <row r="36" spans="1:50" ht="46.5" customHeight="1">
      <c r="A36" s="165"/>
      <c r="B36" s="165"/>
      <c r="C36" s="165"/>
      <c r="D36" s="165"/>
      <c r="E36" s="165"/>
      <c r="F36" s="165"/>
      <c r="G36" s="165"/>
      <c r="H36" s="165"/>
      <c r="I36" s="165"/>
      <c r="J36" s="165"/>
      <c r="K36" s="165"/>
      <c r="L36" s="165"/>
      <c r="M36" s="165"/>
      <c r="N36" s="165"/>
      <c r="O36" s="165"/>
      <c r="P36" s="165"/>
      <c r="Q36" s="165"/>
      <c r="R36" s="165"/>
      <c r="S36" s="171" t="s">
        <v>473</v>
      </c>
      <c r="T36" s="171" t="s">
        <v>471</v>
      </c>
      <c r="U36" s="171" t="s">
        <v>472</v>
      </c>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5"/>
      <c r="AW36" s="165"/>
      <c r="AX36" s="165"/>
    </row>
    <row r="37" spans="1:50" ht="9.75" customHeight="1">
      <c r="A37" s="165"/>
      <c r="B37" s="165"/>
      <c r="C37" s="165"/>
      <c r="D37" s="165"/>
      <c r="E37" s="165"/>
      <c r="F37" s="165"/>
      <c r="G37" s="165"/>
      <c r="H37" s="165"/>
      <c r="I37" s="165"/>
      <c r="J37" s="165"/>
      <c r="K37" s="165"/>
      <c r="L37" s="165"/>
      <c r="M37" s="165"/>
      <c r="N37" s="165"/>
      <c r="O37" s="165"/>
      <c r="P37" s="165"/>
      <c r="Q37" s="165"/>
      <c r="R37" s="165"/>
      <c r="S37" s="171" t="s">
        <v>6498</v>
      </c>
      <c r="T37" s="171" t="s">
        <v>474</v>
      </c>
      <c r="U37" s="171" t="s">
        <v>475</v>
      </c>
      <c r="V37" s="165"/>
      <c r="W37" s="165"/>
      <c r="X37" s="165"/>
      <c r="Y37" s="165"/>
      <c r="Z37" s="165"/>
      <c r="AA37" s="165"/>
      <c r="AB37" s="165"/>
      <c r="AC37" s="165"/>
      <c r="AD37" s="165"/>
      <c r="AE37" s="165"/>
      <c r="AF37" s="165"/>
      <c r="AG37" s="165"/>
      <c r="AH37" s="165"/>
      <c r="AI37" s="165"/>
      <c r="AJ37" s="165"/>
      <c r="AK37" s="165"/>
      <c r="AL37" s="165"/>
      <c r="AM37" s="165"/>
      <c r="AN37" s="165"/>
      <c r="AO37" s="165"/>
      <c r="AP37" s="165"/>
      <c r="AQ37" s="165"/>
      <c r="AR37" s="165"/>
      <c r="AS37" s="165"/>
      <c r="AT37" s="165"/>
      <c r="AU37" s="165"/>
      <c r="AV37" s="165"/>
      <c r="AW37" s="165"/>
      <c r="AX37" s="165"/>
    </row>
    <row r="38" spans="1:50" ht="30" customHeight="1">
      <c r="A38" s="165"/>
      <c r="B38" s="165"/>
      <c r="C38" s="165"/>
      <c r="D38" s="165"/>
      <c r="E38" s="165"/>
      <c r="F38" s="165"/>
      <c r="G38" s="165"/>
      <c r="H38" s="165"/>
      <c r="I38" s="165"/>
      <c r="J38" s="165"/>
      <c r="K38" s="165"/>
      <c r="L38" s="165"/>
      <c r="M38" s="165"/>
      <c r="N38" s="165"/>
      <c r="O38" s="165"/>
      <c r="P38" s="165"/>
      <c r="Q38" s="165"/>
      <c r="R38" s="165"/>
      <c r="S38" s="171"/>
      <c r="T38" s="171" t="s">
        <v>476</v>
      </c>
      <c r="U38" s="171" t="s">
        <v>477</v>
      </c>
      <c r="V38" s="165"/>
      <c r="W38" s="165"/>
      <c r="X38" s="165"/>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65"/>
      <c r="AW38" s="165"/>
      <c r="AX38" s="165"/>
    </row>
    <row r="39" spans="1:50" ht="30" customHeight="1">
      <c r="A39" s="165"/>
      <c r="B39" s="165"/>
      <c r="C39" s="165"/>
      <c r="D39" s="165"/>
      <c r="E39" s="165"/>
      <c r="F39" s="165"/>
      <c r="G39" s="165"/>
      <c r="H39" s="165"/>
      <c r="I39" s="165"/>
      <c r="J39" s="165"/>
      <c r="K39" s="165"/>
      <c r="L39" s="165"/>
      <c r="M39" s="165"/>
      <c r="N39" s="165"/>
      <c r="O39" s="165"/>
      <c r="P39" s="165"/>
      <c r="Q39" s="165"/>
      <c r="R39" s="165"/>
      <c r="S39" s="171"/>
      <c r="T39" s="171" t="s">
        <v>478</v>
      </c>
      <c r="U39" s="171" t="s">
        <v>479</v>
      </c>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c r="AW39" s="165"/>
      <c r="AX39" s="165"/>
    </row>
    <row r="40" spans="1:50">
      <c r="A40" s="165"/>
      <c r="B40" s="165"/>
      <c r="C40" s="165"/>
      <c r="D40" s="165"/>
      <c r="E40" s="165"/>
      <c r="F40" s="165"/>
      <c r="G40" s="165"/>
      <c r="H40" s="165"/>
      <c r="I40" s="165"/>
      <c r="J40" s="165"/>
      <c r="K40" s="165"/>
      <c r="L40" s="165"/>
      <c r="M40" s="165"/>
      <c r="N40" s="165"/>
      <c r="O40" s="165"/>
      <c r="P40" s="165"/>
      <c r="Q40" s="165"/>
      <c r="R40" s="165"/>
      <c r="S40" s="171"/>
      <c r="T40" s="171" t="s">
        <v>480</v>
      </c>
      <c r="U40" s="171" t="s">
        <v>481</v>
      </c>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row>
    <row r="41" spans="1:50">
      <c r="A41" s="165"/>
      <c r="B41" s="165"/>
      <c r="C41" s="165"/>
      <c r="D41" s="165"/>
      <c r="E41" s="165"/>
      <c r="F41" s="165"/>
      <c r="G41" s="165"/>
      <c r="H41" s="165"/>
      <c r="I41" s="165"/>
      <c r="J41" s="165"/>
      <c r="K41" s="165"/>
      <c r="L41" s="165"/>
      <c r="M41" s="165"/>
      <c r="N41" s="165"/>
      <c r="O41" s="165"/>
      <c r="P41" s="165"/>
      <c r="Q41" s="165"/>
      <c r="R41" s="165"/>
      <c r="S41" s="171"/>
      <c r="T41" s="171" t="s">
        <v>482</v>
      </c>
      <c r="U41" s="171" t="s">
        <v>483</v>
      </c>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5"/>
      <c r="AV41" s="165"/>
      <c r="AW41" s="165"/>
      <c r="AX41" s="165"/>
    </row>
    <row r="42" spans="1:50">
      <c r="A42" s="165"/>
      <c r="B42" s="165"/>
      <c r="C42" s="165"/>
      <c r="D42" s="165"/>
      <c r="E42" s="165"/>
      <c r="F42" s="165"/>
      <c r="G42" s="165"/>
      <c r="H42" s="165"/>
      <c r="I42" s="165"/>
      <c r="J42" s="165"/>
      <c r="K42" s="165"/>
      <c r="L42" s="165"/>
      <c r="M42" s="165"/>
      <c r="N42" s="165"/>
      <c r="O42" s="165"/>
      <c r="P42" s="165"/>
      <c r="Q42" s="165"/>
      <c r="R42" s="165"/>
      <c r="S42" s="171"/>
      <c r="T42" s="171" t="s">
        <v>484</v>
      </c>
      <c r="U42" s="171" t="s">
        <v>485</v>
      </c>
      <c r="V42" s="165"/>
      <c r="W42" s="165"/>
      <c r="X42" s="165"/>
      <c r="Y42" s="165"/>
      <c r="Z42" s="165"/>
      <c r="AA42" s="165"/>
      <c r="AB42" s="165"/>
      <c r="AC42" s="165"/>
      <c r="AD42" s="165"/>
      <c r="AE42" s="165"/>
      <c r="AF42" s="165"/>
      <c r="AG42" s="165"/>
      <c r="AH42" s="165"/>
      <c r="AI42" s="165"/>
      <c r="AJ42" s="165"/>
      <c r="AK42" s="165"/>
      <c r="AL42" s="165"/>
      <c r="AM42" s="165"/>
      <c r="AN42" s="165"/>
      <c r="AO42" s="165"/>
      <c r="AP42" s="165"/>
      <c r="AQ42" s="165"/>
      <c r="AR42" s="165"/>
      <c r="AS42" s="165"/>
      <c r="AT42" s="165"/>
      <c r="AU42" s="165"/>
      <c r="AV42" s="165"/>
      <c r="AW42" s="165"/>
      <c r="AX42" s="165"/>
    </row>
    <row r="43" spans="1:50">
      <c r="A43" s="165"/>
      <c r="B43" s="165"/>
      <c r="C43" s="165"/>
      <c r="D43" s="165"/>
      <c r="E43" s="165"/>
      <c r="F43" s="165"/>
      <c r="G43" s="165"/>
      <c r="H43" s="165"/>
      <c r="I43" s="165"/>
      <c r="J43" s="165"/>
      <c r="K43" s="165"/>
      <c r="L43" s="165"/>
      <c r="M43" s="165"/>
      <c r="N43" s="165"/>
      <c r="O43" s="165"/>
      <c r="P43" s="165"/>
      <c r="Q43" s="165"/>
      <c r="R43" s="165"/>
      <c r="S43" s="172"/>
      <c r="T43" s="171" t="s">
        <v>486</v>
      </c>
      <c r="U43" s="171" t="s">
        <v>487</v>
      </c>
      <c r="V43" s="165"/>
      <c r="W43" s="165"/>
      <c r="X43" s="165"/>
      <c r="Y43" s="165"/>
      <c r="Z43" s="165"/>
      <c r="AA43" s="165"/>
      <c r="AB43" s="165"/>
      <c r="AC43" s="165"/>
      <c r="AD43" s="165"/>
      <c r="AE43" s="165"/>
      <c r="AF43" s="165"/>
      <c r="AG43" s="165"/>
      <c r="AH43" s="165"/>
      <c r="AI43" s="165"/>
      <c r="AJ43" s="165"/>
      <c r="AK43" s="165"/>
      <c r="AL43" s="165"/>
      <c r="AM43" s="165"/>
      <c r="AN43" s="165"/>
      <c r="AO43" s="165"/>
      <c r="AP43" s="165"/>
      <c r="AQ43" s="165"/>
      <c r="AR43" s="165"/>
      <c r="AS43" s="165"/>
      <c r="AT43" s="165"/>
      <c r="AU43" s="165"/>
      <c r="AV43" s="165"/>
      <c r="AW43" s="165"/>
      <c r="AX43" s="165"/>
    </row>
    <row r="44" spans="1:50">
      <c r="A44" s="165"/>
      <c r="B44" s="165"/>
      <c r="C44" s="165"/>
      <c r="D44" s="165"/>
      <c r="E44" s="165"/>
      <c r="F44" s="165"/>
      <c r="G44" s="165"/>
      <c r="H44" s="165"/>
      <c r="I44" s="165"/>
      <c r="J44" s="165"/>
      <c r="K44" s="165"/>
      <c r="L44" s="165"/>
      <c r="M44" s="165"/>
      <c r="N44" s="165"/>
      <c r="O44" s="165"/>
      <c r="P44" s="165"/>
      <c r="Q44" s="165"/>
      <c r="R44" s="165"/>
      <c r="S44" s="172"/>
      <c r="T44" s="171" t="s">
        <v>488</v>
      </c>
      <c r="U44" s="171" t="s">
        <v>489</v>
      </c>
      <c r="V44" s="165"/>
      <c r="W44" s="165"/>
      <c r="X44" s="165"/>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65"/>
      <c r="AW44" s="165"/>
      <c r="AX44" s="165"/>
    </row>
    <row r="45" spans="1:50">
      <c r="A45" s="165"/>
      <c r="B45" s="165"/>
      <c r="C45" s="165"/>
      <c r="D45" s="165"/>
      <c r="E45" s="165"/>
      <c r="F45" s="165"/>
      <c r="G45" s="165"/>
      <c r="H45" s="165"/>
      <c r="I45" s="165"/>
      <c r="J45" s="165"/>
      <c r="K45" s="165"/>
      <c r="L45" s="165"/>
      <c r="M45" s="165"/>
      <c r="N45" s="165"/>
      <c r="O45" s="165"/>
      <c r="P45" s="165"/>
      <c r="Q45" s="165"/>
      <c r="R45" s="165"/>
      <c r="S45" s="172"/>
      <c r="T45" s="171" t="s">
        <v>490</v>
      </c>
      <c r="U45" s="171" t="s">
        <v>491</v>
      </c>
      <c r="V45" s="165"/>
      <c r="W45" s="165"/>
      <c r="X45" s="165"/>
      <c r="Y45" s="165"/>
      <c r="Z45" s="165"/>
      <c r="AA45" s="165"/>
      <c r="AB45" s="165"/>
      <c r="AC45" s="165"/>
      <c r="AD45" s="165"/>
      <c r="AE45" s="165"/>
      <c r="AF45" s="165"/>
      <c r="AG45" s="165"/>
      <c r="AH45" s="165"/>
      <c r="AI45" s="165"/>
      <c r="AJ45" s="165"/>
      <c r="AK45" s="165"/>
      <c r="AL45" s="165"/>
      <c r="AM45" s="165"/>
      <c r="AN45" s="165"/>
      <c r="AO45" s="165"/>
      <c r="AP45" s="165"/>
      <c r="AQ45" s="165"/>
      <c r="AR45" s="165"/>
      <c r="AS45" s="165"/>
      <c r="AT45" s="165"/>
      <c r="AU45" s="165"/>
      <c r="AV45" s="165"/>
      <c r="AW45" s="165"/>
      <c r="AX45" s="165"/>
    </row>
    <row r="46" spans="1:50">
      <c r="A46" s="165"/>
      <c r="B46" s="165"/>
      <c r="C46" s="165"/>
      <c r="D46" s="165"/>
      <c r="E46" s="165"/>
      <c r="F46" s="165"/>
      <c r="G46" s="165"/>
      <c r="H46" s="165"/>
      <c r="I46" s="165"/>
      <c r="J46" s="165"/>
      <c r="K46" s="165"/>
      <c r="L46" s="165"/>
      <c r="M46" s="165"/>
      <c r="N46" s="165"/>
      <c r="O46" s="165"/>
      <c r="P46" s="165"/>
      <c r="Q46" s="165"/>
      <c r="R46" s="165"/>
      <c r="S46" s="172"/>
      <c r="T46" s="171" t="s">
        <v>492</v>
      </c>
      <c r="U46" s="171" t="s">
        <v>493</v>
      </c>
      <c r="V46" s="165"/>
      <c r="W46" s="165"/>
      <c r="X46" s="165"/>
      <c r="Y46" s="165"/>
      <c r="Z46" s="165"/>
      <c r="AA46" s="165"/>
      <c r="AB46" s="165"/>
      <c r="AC46" s="165"/>
      <c r="AD46" s="165"/>
      <c r="AE46" s="165"/>
      <c r="AF46" s="165"/>
      <c r="AG46" s="165"/>
      <c r="AH46" s="165"/>
      <c r="AI46" s="165"/>
      <c r="AJ46" s="165"/>
      <c r="AK46" s="165"/>
      <c r="AL46" s="165"/>
      <c r="AM46" s="165"/>
      <c r="AN46" s="165"/>
      <c r="AO46" s="165"/>
      <c r="AP46" s="165"/>
      <c r="AQ46" s="165"/>
      <c r="AR46" s="165"/>
      <c r="AS46" s="165"/>
      <c r="AT46" s="165"/>
      <c r="AU46" s="165"/>
      <c r="AV46" s="165"/>
      <c r="AW46" s="165"/>
      <c r="AX46" s="165"/>
    </row>
    <row r="47" spans="1:50">
      <c r="A47" s="165"/>
      <c r="B47" s="165"/>
      <c r="C47" s="165"/>
      <c r="D47" s="165"/>
      <c r="E47" s="165"/>
      <c r="F47" s="165"/>
      <c r="G47" s="165"/>
      <c r="H47" s="165"/>
      <c r="I47" s="165"/>
      <c r="J47" s="165"/>
      <c r="K47" s="165"/>
      <c r="L47" s="165"/>
      <c r="M47" s="165"/>
      <c r="N47" s="165"/>
      <c r="O47" s="165"/>
      <c r="P47" s="165"/>
      <c r="Q47" s="165"/>
      <c r="R47" s="165"/>
      <c r="S47" s="172"/>
      <c r="T47" s="171" t="s">
        <v>494</v>
      </c>
      <c r="U47" s="171" t="s">
        <v>495</v>
      </c>
      <c r="V47" s="165"/>
      <c r="W47" s="165"/>
      <c r="X47" s="165"/>
      <c r="Y47" s="165"/>
      <c r="Z47" s="165"/>
      <c r="AA47" s="165"/>
      <c r="AB47" s="165"/>
      <c r="AC47" s="165"/>
      <c r="AD47" s="165"/>
      <c r="AE47" s="165"/>
      <c r="AF47" s="165"/>
      <c r="AG47" s="165"/>
      <c r="AH47" s="165"/>
      <c r="AI47" s="165"/>
      <c r="AJ47" s="165"/>
      <c r="AK47" s="165"/>
      <c r="AL47" s="165"/>
      <c r="AM47" s="165"/>
      <c r="AN47" s="165"/>
      <c r="AO47" s="165"/>
      <c r="AP47" s="165"/>
      <c r="AQ47" s="165"/>
      <c r="AR47" s="165"/>
      <c r="AS47" s="165"/>
      <c r="AT47" s="165"/>
      <c r="AU47" s="165"/>
      <c r="AV47" s="165"/>
      <c r="AW47" s="165"/>
      <c r="AX47" s="165"/>
    </row>
    <row r="48" spans="1:50" ht="15" customHeight="1">
      <c r="A48" s="165"/>
      <c r="B48" s="165"/>
      <c r="C48" s="165"/>
      <c r="D48" s="165"/>
      <c r="E48" s="165"/>
      <c r="F48" s="165"/>
      <c r="G48" s="165"/>
      <c r="H48" s="165"/>
      <c r="I48" s="165"/>
      <c r="J48" s="165"/>
      <c r="K48" s="165"/>
      <c r="L48" s="165"/>
      <c r="M48" s="165"/>
      <c r="N48" s="165"/>
      <c r="O48" s="172"/>
      <c r="P48" s="172"/>
      <c r="Q48" s="172"/>
      <c r="R48" s="172"/>
      <c r="S48" s="172"/>
      <c r="T48" s="171"/>
      <c r="U48" s="171" t="s">
        <v>496</v>
      </c>
      <c r="V48" s="172"/>
      <c r="W48" s="172"/>
      <c r="X48" s="172"/>
      <c r="Y48" s="172"/>
      <c r="Z48" s="172"/>
      <c r="AA48" s="172"/>
      <c r="AB48" s="172"/>
      <c r="AC48" s="172"/>
      <c r="AD48" s="172"/>
      <c r="AE48" s="172"/>
      <c r="AF48" s="172"/>
      <c r="AG48" s="172"/>
      <c r="AH48" s="172"/>
      <c r="AI48" s="172"/>
      <c r="AJ48" s="172"/>
      <c r="AK48" s="172"/>
      <c r="AL48" s="172"/>
      <c r="AM48" s="172"/>
      <c r="AN48" s="172"/>
      <c r="AO48" s="172"/>
      <c r="AP48" s="172"/>
      <c r="AQ48" s="172"/>
      <c r="AR48" s="172"/>
      <c r="AS48" s="172"/>
      <c r="AT48" s="172"/>
      <c r="AU48" s="172"/>
      <c r="AV48" s="165"/>
      <c r="AW48" s="165"/>
      <c r="AX48" s="165"/>
    </row>
    <row r="49" spans="1:50">
      <c r="A49" s="165"/>
      <c r="B49" s="165"/>
      <c r="C49" s="165"/>
      <c r="D49" s="165"/>
      <c r="E49" s="165"/>
      <c r="F49" s="165"/>
      <c r="G49" s="165"/>
      <c r="H49" s="165"/>
      <c r="I49" s="165"/>
      <c r="J49" s="165"/>
      <c r="K49" s="165"/>
      <c r="L49" s="165"/>
      <c r="M49" s="165"/>
      <c r="N49" s="165"/>
      <c r="O49" s="172"/>
      <c r="P49" s="172"/>
      <c r="Q49" s="172"/>
      <c r="R49" s="172"/>
      <c r="S49" s="172"/>
      <c r="T49" s="171"/>
      <c r="U49" s="171" t="s">
        <v>497</v>
      </c>
      <c r="V49" s="172"/>
      <c r="W49" s="172"/>
      <c r="X49" s="172"/>
      <c r="Y49" s="172"/>
      <c r="Z49" s="172"/>
      <c r="AA49" s="172"/>
      <c r="AB49" s="172"/>
      <c r="AC49" s="172"/>
      <c r="AD49" s="172"/>
      <c r="AE49" s="172"/>
      <c r="AF49" s="172"/>
      <c r="AG49" s="172"/>
      <c r="AH49" s="172"/>
      <c r="AI49" s="172"/>
      <c r="AJ49" s="172"/>
      <c r="AK49" s="172"/>
      <c r="AL49" s="172"/>
      <c r="AM49" s="172"/>
      <c r="AN49" s="172"/>
      <c r="AO49" s="172"/>
      <c r="AP49" s="172"/>
      <c r="AQ49" s="172"/>
      <c r="AR49" s="172"/>
      <c r="AS49" s="172"/>
      <c r="AT49" s="172"/>
      <c r="AU49" s="172"/>
      <c r="AV49" s="165"/>
      <c r="AW49" s="165"/>
      <c r="AX49" s="165"/>
    </row>
    <row r="50" spans="1:50">
      <c r="A50" s="165"/>
      <c r="B50" s="165"/>
      <c r="C50" s="165"/>
      <c r="D50" s="165"/>
      <c r="E50" s="165"/>
      <c r="F50" s="165"/>
      <c r="G50" s="165"/>
      <c r="H50" s="165"/>
      <c r="I50" s="165"/>
      <c r="J50" s="165"/>
      <c r="K50" s="165"/>
      <c r="L50" s="165"/>
      <c r="M50" s="165"/>
      <c r="N50" s="165"/>
      <c r="O50" s="172"/>
      <c r="P50" s="172"/>
      <c r="Q50" s="172"/>
      <c r="R50" s="172"/>
      <c r="S50" s="172"/>
      <c r="T50" s="171"/>
      <c r="U50" s="171" t="s">
        <v>498</v>
      </c>
      <c r="V50" s="172"/>
      <c r="W50" s="172"/>
      <c r="X50" s="172"/>
      <c r="Y50" s="172"/>
      <c r="Z50" s="172"/>
      <c r="AA50" s="172"/>
      <c r="AB50" s="172"/>
      <c r="AC50" s="172"/>
      <c r="AD50" s="172"/>
      <c r="AE50" s="172"/>
      <c r="AF50" s="172"/>
      <c r="AG50" s="172"/>
      <c r="AH50" s="172"/>
      <c r="AI50" s="172"/>
      <c r="AJ50" s="172"/>
      <c r="AK50" s="172"/>
      <c r="AL50" s="172"/>
      <c r="AM50" s="172"/>
      <c r="AN50" s="172"/>
      <c r="AO50" s="172"/>
      <c r="AP50" s="172"/>
      <c r="AQ50" s="172"/>
      <c r="AR50" s="172"/>
      <c r="AS50" s="172"/>
      <c r="AT50" s="172"/>
      <c r="AU50" s="172"/>
      <c r="AV50" s="165"/>
      <c r="AW50" s="165"/>
      <c r="AX50" s="165"/>
    </row>
    <row r="51" spans="1:50">
      <c r="S51"/>
      <c r="T51" s="87"/>
      <c r="U51" s="87" t="s">
        <v>499</v>
      </c>
    </row>
    <row r="52" spans="1:50">
      <c r="S52"/>
      <c r="T52" s="87"/>
      <c r="U52" s="87" t="s">
        <v>500</v>
      </c>
    </row>
    <row r="53" spans="1:50">
      <c r="S53"/>
      <c r="T53" s="87"/>
      <c r="U53" s="87" t="s">
        <v>501</v>
      </c>
    </row>
    <row r="54" spans="1:50">
      <c r="S54"/>
      <c r="T54" s="87"/>
      <c r="U54" s="87" t="s">
        <v>502</v>
      </c>
    </row>
    <row r="55" spans="1:50">
      <c r="S55"/>
      <c r="T55" s="87"/>
      <c r="U55" s="87" t="s">
        <v>503</v>
      </c>
    </row>
    <row r="56" spans="1:50">
      <c r="S56"/>
      <c r="T56" s="87"/>
      <c r="U56" s="87" t="s">
        <v>504</v>
      </c>
    </row>
    <row r="57" spans="1:50">
      <c r="S57"/>
      <c r="T57" s="87"/>
      <c r="U57" s="87" t="s">
        <v>505</v>
      </c>
    </row>
    <row r="58" spans="1:50">
      <c r="S58"/>
      <c r="T58" s="87"/>
      <c r="U58" s="87" t="s">
        <v>506</v>
      </c>
    </row>
    <row r="59" spans="1:50">
      <c r="S59" s="88"/>
      <c r="T59" s="87"/>
      <c r="U59" s="87" t="s">
        <v>507</v>
      </c>
    </row>
    <row r="60" spans="1:50">
      <c r="S60" s="88"/>
      <c r="T60" s="89"/>
      <c r="U60" s="87" t="s">
        <v>508</v>
      </c>
    </row>
    <row r="61" spans="1:50">
      <c r="S61"/>
      <c r="T61" s="89"/>
      <c r="U61" s="87" t="s">
        <v>509</v>
      </c>
    </row>
    <row r="62" spans="1:50">
      <c r="S62"/>
      <c r="T62" s="87"/>
      <c r="U62" s="87" t="s">
        <v>510</v>
      </c>
    </row>
    <row r="63" spans="1:50">
      <c r="S63"/>
      <c r="T63" s="87"/>
      <c r="U63" s="87" t="s">
        <v>511</v>
      </c>
    </row>
    <row r="64" spans="1:50">
      <c r="S64"/>
      <c r="T64" s="87"/>
      <c r="U64" s="87" t="s">
        <v>512</v>
      </c>
    </row>
    <row r="65" spans="19:21">
      <c r="S65"/>
      <c r="T65" s="87"/>
      <c r="U65" s="87" t="s">
        <v>513</v>
      </c>
    </row>
    <row r="66" spans="19:21">
      <c r="S66"/>
      <c r="T66" s="87"/>
      <c r="U66" s="87" t="s">
        <v>514</v>
      </c>
    </row>
  </sheetData>
  <sheetProtection algorithmName="SHA-512" hashValue="hwboN1Gbnf/71Q0Nou+1e3VVEP1IFDGC6nHUSyLCr6JfkcJ3aSwRxt6yb8XmXtwV5r1R0khUJL5OSwEnNBy7cA==" saltValue="rmAYlPA0xw4ChhVLXLuf/w==" spinCount="100000" sheet="1" formatCells="0"/>
  <mergeCells count="41">
    <mergeCell ref="E19:N19"/>
    <mergeCell ref="E20:N20"/>
    <mergeCell ref="A31:N34"/>
    <mergeCell ref="A28:C28"/>
    <mergeCell ref="D28:E28"/>
    <mergeCell ref="I28:K28"/>
    <mergeCell ref="L28:M28"/>
    <mergeCell ref="M22:N22"/>
    <mergeCell ref="E22:I22"/>
    <mergeCell ref="S34:U34"/>
    <mergeCell ref="I9:N9"/>
    <mergeCell ref="D14:N14"/>
    <mergeCell ref="K2:L2"/>
    <mergeCell ref="M2:N2"/>
    <mergeCell ref="A3:N3"/>
    <mergeCell ref="A7:C7"/>
    <mergeCell ref="I7:N7"/>
    <mergeCell ref="K5:L5"/>
    <mergeCell ref="A12:N12"/>
    <mergeCell ref="A14:C15"/>
    <mergeCell ref="D15:N15"/>
    <mergeCell ref="D25:F25"/>
    <mergeCell ref="I25:N25"/>
    <mergeCell ref="D23:F24"/>
    <mergeCell ref="G23:G24"/>
    <mergeCell ref="A16:C16"/>
    <mergeCell ref="D16:N16"/>
    <mergeCell ref="H8:H9"/>
    <mergeCell ref="I8:N8"/>
    <mergeCell ref="L24:M24"/>
    <mergeCell ref="A17:C18"/>
    <mergeCell ref="D17:E17"/>
    <mergeCell ref="I24:K24"/>
    <mergeCell ref="E21:N21"/>
    <mergeCell ref="H23:H24"/>
    <mergeCell ref="I23:K23"/>
    <mergeCell ref="L23:M23"/>
    <mergeCell ref="F17:N17"/>
    <mergeCell ref="D18:E18"/>
    <mergeCell ref="F18:N18"/>
    <mergeCell ref="A19:C25"/>
  </mergeCells>
  <phoneticPr fontId="9"/>
  <conditionalFormatting sqref="G23:G24 L23:M24">
    <cfRule type="expression" dxfId="160" priority="11">
      <formula>AND($P$7=FALSE,$P$8=FALSE,$P$10=FALSE)</formula>
    </cfRule>
  </conditionalFormatting>
  <conditionalFormatting sqref="G25">
    <cfRule type="expression" dxfId="159" priority="10">
      <formula>AND($P$9=FALSE,$P$11=FALSE)</formula>
    </cfRule>
  </conditionalFormatting>
  <conditionalFormatting sqref="M22">
    <cfRule type="expression" dxfId="158" priority="8">
      <formula>$P$12=TRUE</formula>
    </cfRule>
  </conditionalFormatting>
  <conditionalFormatting sqref="J22">
    <cfRule type="expression" dxfId="157" priority="7">
      <formula>$P$12=TRUE</formula>
    </cfRule>
  </conditionalFormatting>
  <conditionalFormatting sqref="L22">
    <cfRule type="expression" dxfId="156" priority="6">
      <formula>$P$12=TRUE</formula>
    </cfRule>
  </conditionalFormatting>
  <conditionalFormatting sqref="K22">
    <cfRule type="expression" dxfId="155" priority="5">
      <formula>$P$12=TRUE</formula>
    </cfRule>
  </conditionalFormatting>
  <dataValidations count="8">
    <dataValidation type="whole" operator="greaterThanOrEqual" allowBlank="1" showInputMessage="1" showErrorMessage="1" error="整数値（四捨五入）を入力してください。" sqref="G23:G24">
      <formula1>0</formula1>
    </dataValidation>
    <dataValidation type="whole" operator="greaterThanOrEqual" allowBlank="1" showInputMessage="1" showErrorMessage="1" sqref="L24:M24">
      <formula1>0</formula1>
    </dataValidation>
    <dataValidation type="list" allowBlank="1" showInputMessage="1" showErrorMessage="1" sqref="F18:N18">
      <formula1>INDIRECT($R$32)</formula1>
    </dataValidation>
    <dataValidation type="whole" operator="greaterThanOrEqual" allowBlank="1" showInputMessage="1" showErrorMessage="1" sqref="G25 L23:M23">
      <formula1>1</formula1>
    </dataValidation>
    <dataValidation type="list" allowBlank="1" showInputMessage="1" showErrorMessage="1" sqref="F17:N17">
      <formula1>$S$11:$S$30</formula1>
    </dataValidation>
    <dataValidation type="list" allowBlank="1" showErrorMessage="1" sqref="M5">
      <formula1>$T$35:$T$47</formula1>
    </dataValidation>
    <dataValidation type="list" allowBlank="1" showInputMessage="1" showErrorMessage="1" sqref="N5">
      <formula1>$U$35:$U$66</formula1>
    </dataValidation>
    <dataValidation type="list" allowBlank="1" showInputMessage="1" showErrorMessage="1" sqref="K5:L5">
      <formula1>$S$35:$S$37</formula1>
    </dataValidation>
  </dataValidations>
  <printOptions horizontalCentered="1"/>
  <pageMargins left="0.59055118110236227" right="0.59055118110236227" top="0.39370078740157483" bottom="0.59055118110236227" header="0.31496062992125984" footer="0.23622047244094491"/>
  <pageSetup paperSize="9" scale="9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53" r:id="rId4" name="Check Box 5">
              <controlPr defaultSize="0" autoFill="0" autoLine="0" autoPict="0">
                <anchor moveWithCells="1">
                  <from>
                    <xdr:col>3</xdr:col>
                    <xdr:colOff>76200</xdr:colOff>
                    <xdr:row>18</xdr:row>
                    <xdr:rowOff>19050</xdr:rowOff>
                  </from>
                  <to>
                    <xdr:col>4</xdr:col>
                    <xdr:colOff>19050</xdr:colOff>
                    <xdr:row>18</xdr:row>
                    <xdr:rowOff>323850</xdr:rowOff>
                  </to>
                </anchor>
              </controlPr>
            </control>
          </mc:Choice>
        </mc:AlternateContent>
        <mc:AlternateContent xmlns:mc="http://schemas.openxmlformats.org/markup-compatibility/2006">
          <mc:Choice Requires="x14">
            <control shapeId="78854" r:id="rId5" name="Check Box 6">
              <controlPr defaultSize="0" autoFill="0" autoLine="0" autoPict="0">
                <anchor moveWithCells="1">
                  <from>
                    <xdr:col>3</xdr:col>
                    <xdr:colOff>76200</xdr:colOff>
                    <xdr:row>19</xdr:row>
                    <xdr:rowOff>28575</xdr:rowOff>
                  </from>
                  <to>
                    <xdr:col>4</xdr:col>
                    <xdr:colOff>0</xdr:colOff>
                    <xdr:row>19</xdr:row>
                    <xdr:rowOff>295275</xdr:rowOff>
                  </to>
                </anchor>
              </controlPr>
            </control>
          </mc:Choice>
        </mc:AlternateContent>
        <mc:AlternateContent xmlns:mc="http://schemas.openxmlformats.org/markup-compatibility/2006">
          <mc:Choice Requires="x14">
            <control shapeId="78855" r:id="rId6" name="Check Box 7">
              <controlPr defaultSize="0" autoFill="0" autoLine="0" autoPict="0">
                <anchor moveWithCells="1">
                  <from>
                    <xdr:col>3</xdr:col>
                    <xdr:colOff>76200</xdr:colOff>
                    <xdr:row>20</xdr:row>
                    <xdr:rowOff>66675</xdr:rowOff>
                  </from>
                  <to>
                    <xdr:col>4</xdr:col>
                    <xdr:colOff>19050</xdr:colOff>
                    <xdr:row>20</xdr:row>
                    <xdr:rowOff>295275</xdr:rowOff>
                  </to>
                </anchor>
              </controlPr>
            </control>
          </mc:Choice>
        </mc:AlternateContent>
        <mc:AlternateContent xmlns:mc="http://schemas.openxmlformats.org/markup-compatibility/2006">
          <mc:Choice Requires="x14">
            <control shapeId="78856" r:id="rId7" name="Check Box 8">
              <controlPr defaultSize="0" autoFill="0" autoLine="0" autoPict="0">
                <anchor moveWithCells="1">
                  <from>
                    <xdr:col>9</xdr:col>
                    <xdr:colOff>57150</xdr:colOff>
                    <xdr:row>21</xdr:row>
                    <xdr:rowOff>66675</xdr:rowOff>
                  </from>
                  <to>
                    <xdr:col>9</xdr:col>
                    <xdr:colOff>276225</xdr:colOff>
                    <xdr:row>21</xdr:row>
                    <xdr:rowOff>295275</xdr:rowOff>
                  </to>
                </anchor>
              </controlPr>
            </control>
          </mc:Choice>
        </mc:AlternateContent>
        <mc:AlternateContent xmlns:mc="http://schemas.openxmlformats.org/markup-compatibility/2006">
          <mc:Choice Requires="x14">
            <control shapeId="78857" r:id="rId8" name="Check Box 9">
              <controlPr defaultSize="0" autoFill="0" autoLine="0" autoPict="0">
                <anchor moveWithCells="1">
                  <from>
                    <xdr:col>11</xdr:col>
                    <xdr:colOff>104775</xdr:colOff>
                    <xdr:row>21</xdr:row>
                    <xdr:rowOff>47625</xdr:rowOff>
                  </from>
                  <to>
                    <xdr:col>12</xdr:col>
                    <xdr:colOff>0</xdr:colOff>
                    <xdr:row>21</xdr:row>
                    <xdr:rowOff>276225</xdr:rowOff>
                  </to>
                </anchor>
              </controlPr>
            </control>
          </mc:Choice>
        </mc:AlternateContent>
        <mc:AlternateContent xmlns:mc="http://schemas.openxmlformats.org/markup-compatibility/2006">
          <mc:Choice Requires="x14">
            <control shapeId="78859" r:id="rId9" name="Check Box 11">
              <controlPr defaultSize="0" autoFill="0" autoLine="0" autoPict="0">
                <anchor moveWithCells="1">
                  <from>
                    <xdr:col>3</xdr:col>
                    <xdr:colOff>76200</xdr:colOff>
                    <xdr:row>21</xdr:row>
                    <xdr:rowOff>66675</xdr:rowOff>
                  </from>
                  <to>
                    <xdr:col>4</xdr:col>
                    <xdr:colOff>19050</xdr:colOff>
                    <xdr:row>21</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A68F2917-55DE-4061-B9EA-4920F86CD106}">
            <xm:f>はじめに!$B$36&lt;&gt;"計画書"</xm:f>
            <x14:dxf>
              <font>
                <color theme="0" tint="-0.14996795556505021"/>
              </font>
              <fill>
                <patternFill>
                  <bgColor theme="0" tint="-0.14996795556505021"/>
                </patternFill>
              </fill>
            </x14:dxf>
          </x14:cfRule>
          <xm:sqref>I7:N9 D14:N16 F17:N18 D19:D22 J22 L22 A31:N34 G23 G25 L23 L24 K5:N5 M2</xm:sqref>
        </x14:conditionalFormatting>
        <x14:conditionalFormatting xmlns:xm="http://schemas.microsoft.com/office/excel/2006/main">
          <x14:cfRule type="expression" priority="3" id="{1B1B32E2-5AD0-467E-80CF-1955E067F0F6}">
            <xm:f>AND(はじめに!$B$35="",はじめに!$B$36="計画書")</xm:f>
            <x14:dxf>
              <fill>
                <patternFill>
                  <bgColor rgb="FFFFFF99"/>
                </patternFill>
              </fill>
            </x14:dxf>
          </x14:cfRule>
          <xm:sqref>I7:N9 D14:N16 F17:N18 D19:D22 J22 L22 M2</xm:sqref>
        </x14:conditionalFormatting>
        <x14:conditionalFormatting xmlns:xm="http://schemas.microsoft.com/office/excel/2006/main">
          <x14:cfRule type="expression" priority="2" id="{298E9E2B-04F9-4CEA-939B-BE3A7FBE8642}">
            <xm:f>AND(はじめに!$B$35="報告書",はじめに!$B$36="計画書")</xm:f>
            <x14:dxf>
              <font>
                <color theme="1"/>
              </font>
            </x14:dxf>
          </x14:cfRule>
          <xm:sqref>O4</xm:sqref>
        </x14:conditionalFormatting>
        <x14:conditionalFormatting xmlns:xm="http://schemas.microsoft.com/office/excel/2006/main">
          <x14:cfRule type="expression" priority="1" id="{E78E1878-5B96-4BA6-9616-B09F359858D1}">
            <xm:f>AND(はじめに!$B$35="報告書",はじめに!$B$36="計画書")</xm:f>
            <x14:dxf>
              <font>
                <b/>
                <i val="0"/>
                <color theme="1"/>
              </font>
              <fill>
                <patternFill patternType="none">
                  <bgColor auto="1"/>
                </patternFill>
              </fill>
              <border>
                <left style="thin">
                  <color auto="1"/>
                </left>
                <right style="thin">
                  <color auto="1"/>
                </right>
                <top style="thin">
                  <color auto="1"/>
                </top>
                <bottom style="thin">
                  <color auto="1"/>
                </bottom>
                <vertical/>
                <horizontal/>
              </border>
            </x14:dxf>
          </x14:cfRule>
          <xm:sqref>O5</xm:sqref>
        </x14:conditionalFormatting>
      </x14:conditionalFormatting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Y48"/>
  <sheetViews>
    <sheetView showGridLines="0" workbookViewId="0">
      <selection activeCell="J9" sqref="J9:O9"/>
    </sheetView>
  </sheetViews>
  <sheetFormatPr defaultColWidth="9" defaultRowHeight="12"/>
  <cols>
    <col min="1" max="1" width="4.75" style="6" customWidth="1"/>
    <col min="2" max="2" width="15.75" style="6" customWidth="1"/>
    <col min="3" max="3" width="2.25" style="6" customWidth="1"/>
    <col min="4" max="4" width="12.75" style="6" customWidth="1"/>
    <col min="5" max="5" width="6.75" style="6" customWidth="1"/>
    <col min="6" max="6" width="2.25" style="6" customWidth="1"/>
    <col min="7" max="9" width="6.75" style="6" customWidth="1"/>
    <col min="10" max="10" width="2.25" style="6" customWidth="1"/>
    <col min="11" max="13" width="6.75" style="6" customWidth="1"/>
    <col min="14" max="14" width="2.625" style="6" customWidth="1"/>
    <col min="15" max="15" width="3" style="6" hidden="1" customWidth="1"/>
    <col min="16" max="16" width="9" style="6" hidden="1" customWidth="1"/>
    <col min="17" max="17" width="1.25" style="6" hidden="1" customWidth="1"/>
    <col min="18" max="18" width="16.125" style="6" hidden="1" customWidth="1"/>
    <col min="19" max="19" width="1.25" style="6" customWidth="1"/>
    <col min="20" max="20" width="16.125" style="6" customWidth="1"/>
    <col min="21" max="21" width="4" style="6" customWidth="1"/>
    <col min="22" max="22" width="37.875" style="6" customWidth="1"/>
    <col min="23" max="24" width="9" style="6" customWidth="1"/>
    <col min="25" max="26" width="12.875" style="6" customWidth="1"/>
    <col min="27" max="27" width="9" style="6" customWidth="1"/>
    <col min="28" max="16384" width="9" style="6"/>
  </cols>
  <sheetData>
    <row r="1" spans="1:25" s="3" customFormat="1" ht="13.5">
      <c r="A1" s="1" t="s">
        <v>545</v>
      </c>
      <c r="B1" s="2"/>
      <c r="C1" s="2"/>
      <c r="D1" s="2"/>
      <c r="E1" s="2"/>
      <c r="F1" s="2"/>
      <c r="G1" s="2"/>
      <c r="H1" s="2"/>
      <c r="I1" s="2"/>
      <c r="J1" s="2"/>
      <c r="K1" s="2"/>
      <c r="L1" s="2"/>
      <c r="M1" s="2"/>
      <c r="N1" s="165"/>
      <c r="O1" s="165"/>
      <c r="P1" s="165"/>
      <c r="Q1" s="165"/>
      <c r="R1" s="165"/>
      <c r="S1" s="165"/>
      <c r="T1" s="165"/>
      <c r="U1" s="165"/>
      <c r="V1" s="165"/>
      <c r="W1" s="165"/>
      <c r="X1" s="165"/>
      <c r="Y1" s="1455"/>
    </row>
    <row r="2" spans="1:25" s="3" customFormat="1" ht="18" customHeight="1">
      <c r="A2" s="26" t="s">
        <v>119</v>
      </c>
      <c r="B2" s="4"/>
      <c r="C2" s="4"/>
      <c r="D2" s="4"/>
      <c r="E2" s="4"/>
      <c r="F2" s="4"/>
      <c r="G2" s="4"/>
      <c r="H2" s="4"/>
      <c r="I2" s="4"/>
      <c r="J2" s="4"/>
      <c r="K2" s="4"/>
      <c r="L2" s="2"/>
      <c r="M2" s="2"/>
      <c r="N2" s="165"/>
      <c r="O2" s="165"/>
      <c r="P2" s="165"/>
      <c r="Q2" s="165"/>
      <c r="R2" s="165"/>
      <c r="S2" s="165"/>
      <c r="T2" s="165"/>
      <c r="U2" s="165"/>
      <c r="V2" s="165"/>
      <c r="W2" s="165"/>
      <c r="X2" s="165"/>
      <c r="Y2" s="1455"/>
    </row>
    <row r="3" spans="1:25" s="3" customFormat="1" ht="13.5">
      <c r="A3" s="51" t="s">
        <v>544</v>
      </c>
      <c r="N3" s="165"/>
      <c r="O3" s="165"/>
      <c r="P3" s="165"/>
      <c r="Q3" s="165"/>
      <c r="R3" s="165"/>
      <c r="S3" s="165"/>
      <c r="T3" s="165"/>
      <c r="U3" s="165"/>
      <c r="V3" s="165"/>
      <c r="W3" s="165"/>
      <c r="X3" s="165"/>
      <c r="Y3" s="1455"/>
    </row>
    <row r="4" spans="1:25" s="3" customFormat="1" ht="30" customHeight="1">
      <c r="A4" s="996"/>
      <c r="B4" s="2352" t="s">
        <v>271</v>
      </c>
      <c r="C4" s="2353"/>
      <c r="D4" s="82" t="s">
        <v>272</v>
      </c>
      <c r="E4" s="2355" t="str">
        <f>IF(報1!F31="","",報1!F31)</f>
        <v/>
      </c>
      <c r="F4" s="2355"/>
      <c r="G4" s="2355"/>
      <c r="H4" s="2355"/>
      <c r="I4" s="2355"/>
      <c r="J4" s="2355"/>
      <c r="K4" s="2355"/>
      <c r="L4" s="2355"/>
      <c r="M4" s="2356"/>
      <c r="N4" s="165"/>
      <c r="O4" s="165"/>
      <c r="P4" s="169" t="b">
        <f>IF(はじめに!B36="",FALSE,報1!$P$31)</f>
        <v>0</v>
      </c>
      <c r="Q4" s="169"/>
      <c r="R4" s="169"/>
      <c r="S4" s="169"/>
      <c r="T4" s="165"/>
      <c r="U4" s="165"/>
      <c r="V4" s="165"/>
      <c r="W4" s="165"/>
      <c r="X4" s="165"/>
      <c r="Y4" s="1455"/>
    </row>
    <row r="5" spans="1:25" s="3" customFormat="1" ht="30" customHeight="1">
      <c r="A5" s="2362"/>
      <c r="B5" s="106"/>
      <c r="C5" s="107"/>
      <c r="D5" s="82" t="s">
        <v>129</v>
      </c>
      <c r="E5" s="2355" t="str">
        <f>IF(報1!F32="","",報1!F32)</f>
        <v/>
      </c>
      <c r="F5" s="2355"/>
      <c r="G5" s="2355"/>
      <c r="H5" s="2355"/>
      <c r="I5" s="2355"/>
      <c r="J5" s="2355"/>
      <c r="K5" s="2355"/>
      <c r="L5" s="2355"/>
      <c r="M5" s="2356"/>
      <c r="N5" s="165"/>
      <c r="O5" s="165"/>
      <c r="P5" s="169" t="b">
        <f>IF(はじめに!B36="",FALSE,報1!$P$32)</f>
        <v>0</v>
      </c>
      <c r="Q5" s="169"/>
      <c r="R5" s="169"/>
      <c r="S5" s="169"/>
      <c r="T5" s="165"/>
      <c r="U5" s="165"/>
      <c r="V5" s="165"/>
      <c r="W5" s="165"/>
      <c r="X5" s="165"/>
      <c r="Y5" s="1455"/>
    </row>
    <row r="6" spans="1:25" s="3" customFormat="1" ht="30" customHeight="1">
      <c r="A6" s="2363"/>
      <c r="B6" s="2367" t="s">
        <v>543</v>
      </c>
      <c r="C6" s="2368"/>
      <c r="D6" s="82" t="s">
        <v>148</v>
      </c>
      <c r="E6" s="2355" t="str">
        <f>IF(報1!F33="","",報1!F33)</f>
        <v/>
      </c>
      <c r="F6" s="2355"/>
      <c r="G6" s="2355"/>
      <c r="H6" s="2355"/>
      <c r="I6" s="2355"/>
      <c r="J6" s="2355"/>
      <c r="K6" s="2355"/>
      <c r="L6" s="2355"/>
      <c r="M6" s="2356"/>
      <c r="N6" s="165"/>
      <c r="O6" s="165"/>
      <c r="P6" s="169"/>
      <c r="Q6" s="165"/>
      <c r="R6" s="165"/>
      <c r="S6" s="165"/>
      <c r="T6" s="165"/>
      <c r="U6" s="165"/>
      <c r="V6" s="165"/>
      <c r="W6" s="165"/>
      <c r="X6" s="165"/>
      <c r="Y6" s="1455"/>
    </row>
    <row r="7" spans="1:25" s="3" customFormat="1" ht="30" customHeight="1">
      <c r="A7" s="2364"/>
      <c r="B7" s="108"/>
      <c r="C7" s="109"/>
      <c r="D7" s="82" t="s">
        <v>149</v>
      </c>
      <c r="E7" s="2355" t="str">
        <f>IF(報1!F34="","",報1!F34)</f>
        <v/>
      </c>
      <c r="F7" s="2355"/>
      <c r="G7" s="2355"/>
      <c r="H7" s="2355"/>
      <c r="I7" s="2355"/>
      <c r="J7" s="2355"/>
      <c r="K7" s="2355"/>
      <c r="L7" s="2355"/>
      <c r="M7" s="2356"/>
      <c r="N7" s="165"/>
      <c r="O7" s="165"/>
      <c r="P7" s="169"/>
      <c r="Q7" s="165"/>
      <c r="R7" s="165"/>
      <c r="S7" s="165"/>
      <c r="T7" s="165"/>
      <c r="U7" s="165"/>
      <c r="V7" s="165"/>
      <c r="W7" s="165"/>
      <c r="X7" s="165"/>
      <c r="Y7" s="1455"/>
    </row>
    <row r="8" spans="1:25" s="3" customFormat="1" ht="30" customHeight="1">
      <c r="A8" s="996"/>
      <c r="B8" s="2352" t="s">
        <v>123</v>
      </c>
      <c r="C8" s="2353"/>
      <c r="D8" s="2354" t="str">
        <f>IF(報1!D35="","",報1!D35)</f>
        <v/>
      </c>
      <c r="E8" s="2355"/>
      <c r="F8" s="2355"/>
      <c r="G8" s="2355"/>
      <c r="H8" s="2355"/>
      <c r="I8" s="2355"/>
      <c r="J8" s="2355"/>
      <c r="K8" s="2355"/>
      <c r="L8" s="2355"/>
      <c r="M8" s="2356"/>
      <c r="N8" s="165"/>
      <c r="O8" s="165"/>
      <c r="P8" s="169" t="b">
        <f>IF(はじめに!B36="",FALSE,報1!$P$33)</f>
        <v>0</v>
      </c>
      <c r="Q8" s="169"/>
      <c r="R8" s="169"/>
      <c r="S8" s="169"/>
      <c r="T8" s="165"/>
      <c r="U8" s="165"/>
      <c r="V8" s="165"/>
      <c r="W8" s="165"/>
      <c r="X8" s="165"/>
      <c r="Y8" s="1455"/>
    </row>
    <row r="9" spans="1:25" s="3" customFormat="1" ht="15" customHeight="1">
      <c r="N9" s="165"/>
      <c r="O9" s="165"/>
      <c r="P9" s="165"/>
      <c r="Q9" s="165"/>
      <c r="R9" s="165"/>
      <c r="S9" s="165"/>
      <c r="T9" s="165"/>
      <c r="U9" s="165"/>
      <c r="V9" s="165"/>
      <c r="W9" s="165"/>
      <c r="X9" s="165"/>
      <c r="Y9" s="1455"/>
    </row>
    <row r="10" spans="1:25" ht="15" customHeight="1">
      <c r="A10" s="51" t="s">
        <v>542</v>
      </c>
      <c r="B10" s="30"/>
      <c r="C10" s="30"/>
      <c r="D10" s="30"/>
      <c r="E10" s="30"/>
      <c r="F10" s="30"/>
      <c r="G10" s="30"/>
      <c r="H10" s="30"/>
      <c r="I10" s="30"/>
      <c r="N10" s="174"/>
      <c r="O10" s="174"/>
      <c r="P10" s="174"/>
      <c r="Q10" s="174"/>
      <c r="R10" s="174"/>
      <c r="S10" s="174"/>
      <c r="T10" s="174"/>
      <c r="U10" s="174"/>
      <c r="V10" s="165"/>
      <c r="W10" s="174"/>
      <c r="X10" s="174"/>
      <c r="Y10" s="1456"/>
    </row>
    <row r="11" spans="1:25" ht="20.100000000000001" customHeight="1">
      <c r="A11" s="51"/>
      <c r="B11" s="30"/>
      <c r="C11" s="2502" t="s">
        <v>598</v>
      </c>
      <c r="D11" s="2503"/>
      <c r="E11" s="2503"/>
      <c r="F11" s="2503"/>
      <c r="G11" s="2503"/>
      <c r="H11" s="2503"/>
      <c r="I11" s="2504"/>
      <c r="J11" s="2520" t="s">
        <v>595</v>
      </c>
      <c r="K11" s="2521"/>
      <c r="L11" s="2521"/>
      <c r="M11" s="2522"/>
      <c r="N11" s="174"/>
      <c r="O11" s="174"/>
      <c r="P11" s="174"/>
      <c r="Q11" s="174"/>
      <c r="R11" s="174"/>
      <c r="S11" s="174"/>
      <c r="T11" s="174"/>
      <c r="U11" s="174"/>
      <c r="V11" s="165"/>
      <c r="W11" s="174"/>
      <c r="X11" s="174"/>
      <c r="Y11" s="1456"/>
    </row>
    <row r="12" spans="1:25" ht="20.100000000000001" customHeight="1">
      <c r="A12" s="2892"/>
      <c r="B12" s="2892"/>
      <c r="C12" s="2502" t="s">
        <v>597</v>
      </c>
      <c r="D12" s="2503"/>
      <c r="E12" s="2504"/>
      <c r="F12" s="2520" t="s">
        <v>594</v>
      </c>
      <c r="G12" s="2521"/>
      <c r="H12" s="2521"/>
      <c r="I12" s="2522"/>
      <c r="J12" s="2895"/>
      <c r="K12" s="2892"/>
      <c r="L12" s="2892"/>
      <c r="M12" s="2896"/>
      <c r="N12" s="174"/>
      <c r="O12" s="174"/>
      <c r="P12" s="174"/>
      <c r="Q12" s="174"/>
      <c r="R12" s="2888"/>
      <c r="S12" s="174"/>
      <c r="T12" s="2889"/>
      <c r="U12" s="174"/>
      <c r="V12" s="165"/>
      <c r="W12" s="2886" t="s">
        <v>6606</v>
      </c>
      <c r="X12" s="2886"/>
      <c r="Y12" s="1456"/>
    </row>
    <row r="13" spans="1:25" ht="21.95" customHeight="1">
      <c r="A13" s="2479" t="s">
        <v>122</v>
      </c>
      <c r="B13" s="2897"/>
      <c r="C13" s="2937" t="str">
        <f ca="1">参照元!BA14</f>
        <v/>
      </c>
      <c r="D13" s="2938"/>
      <c r="E13" s="2522" t="s">
        <v>416</v>
      </c>
      <c r="F13" s="2933" t="str">
        <f ca="1">IF(ISNUMBER(参照元!BB14),参照元!BB14-SUM(報3!G6:G10)-W14,"")</f>
        <v/>
      </c>
      <c r="G13" s="2934"/>
      <c r="H13" s="2934"/>
      <c r="I13" s="2522" t="s">
        <v>416</v>
      </c>
      <c r="J13" s="2898" t="e">
        <f>VALUE(参照元!BC14)</f>
        <v>#VALUE!</v>
      </c>
      <c r="K13" s="2814"/>
      <c r="L13" s="2893" t="s">
        <v>417</v>
      </c>
      <c r="M13" s="2908" t="str">
        <f>参照元!BD14</f>
        <v/>
      </c>
      <c r="N13" s="174"/>
      <c r="O13" s="174"/>
      <c r="P13" s="174"/>
      <c r="Q13" s="174"/>
      <c r="R13" s="2888"/>
      <c r="S13" s="174"/>
      <c r="T13" s="2889"/>
      <c r="U13" s="174"/>
      <c r="V13" s="165"/>
      <c r="W13" s="2886"/>
      <c r="X13" s="2886"/>
      <c r="Y13" s="1456"/>
    </row>
    <row r="14" spans="1:25" ht="20.100000000000001" customHeight="1">
      <c r="A14" s="2483">
        <f>IF(計1!$D$28="","",計1!$D$28-1)</f>
        <v>2022</v>
      </c>
      <c r="B14" s="2907"/>
      <c r="C14" s="2939"/>
      <c r="D14" s="2940"/>
      <c r="E14" s="2501"/>
      <c r="F14" s="2935"/>
      <c r="G14" s="2936"/>
      <c r="H14" s="2936"/>
      <c r="I14" s="2501"/>
      <c r="J14" s="2899"/>
      <c r="K14" s="2815"/>
      <c r="L14" s="2900"/>
      <c r="M14" s="2928"/>
      <c r="N14" s="174"/>
      <c r="O14" s="174"/>
      <c r="P14" s="174"/>
      <c r="Q14" s="174"/>
      <c r="R14" s="1275"/>
      <c r="S14" s="174"/>
      <c r="T14" s="1276"/>
      <c r="U14" s="179"/>
      <c r="V14" s="165"/>
      <c r="W14" s="2887"/>
      <c r="X14" s="2887"/>
      <c r="Y14" s="1457" t="s">
        <v>6607</v>
      </c>
    </row>
    <row r="15" spans="1:25" ht="20.100000000000001" customHeight="1">
      <c r="A15" s="2910" t="s">
        <v>235</v>
      </c>
      <c r="B15" s="2911"/>
      <c r="C15" s="2924"/>
      <c r="D15" s="2925"/>
      <c r="E15" s="2522" t="s">
        <v>613</v>
      </c>
      <c r="F15" s="2929"/>
      <c r="G15" s="2930"/>
      <c r="H15" s="2930"/>
      <c r="I15" s="2522" t="s">
        <v>416</v>
      </c>
      <c r="J15" s="2920"/>
      <c r="K15" s="2921"/>
      <c r="L15" s="2893" t="s">
        <v>417</v>
      </c>
      <c r="M15" s="2908" t="str">
        <f>M13</f>
        <v/>
      </c>
      <c r="N15" s="174"/>
      <c r="O15" s="174"/>
      <c r="P15" s="174"/>
      <c r="Q15" s="174"/>
      <c r="R15" s="174"/>
      <c r="S15" s="174"/>
      <c r="T15" s="174"/>
      <c r="U15" s="174"/>
      <c r="V15" s="165"/>
      <c r="W15" s="174"/>
      <c r="X15" s="174"/>
      <c r="Y15" s="1456"/>
    </row>
    <row r="16" spans="1:25" ht="20.100000000000001" customHeight="1">
      <c r="A16" s="2918">
        <f>IF(計1!$D$28="","",計1!$G$28)</f>
        <v>2025</v>
      </c>
      <c r="B16" s="2919"/>
      <c r="C16" s="2926"/>
      <c r="D16" s="2927"/>
      <c r="E16" s="2896"/>
      <c r="F16" s="2931"/>
      <c r="G16" s="2932"/>
      <c r="H16" s="2932"/>
      <c r="I16" s="2896"/>
      <c r="J16" s="2922"/>
      <c r="K16" s="2923"/>
      <c r="L16" s="2894"/>
      <c r="M16" s="2909"/>
      <c r="N16" s="174"/>
      <c r="O16" s="174"/>
      <c r="P16" s="174"/>
      <c r="Q16" s="174"/>
      <c r="R16" s="174"/>
      <c r="S16" s="174"/>
      <c r="T16" s="174"/>
      <c r="U16" s="174"/>
      <c r="V16" s="165"/>
      <c r="W16" s="174"/>
      <c r="X16" s="174"/>
      <c r="Y16" s="1456"/>
    </row>
    <row r="17" spans="1:25" ht="20.100000000000001" customHeight="1">
      <c r="A17" s="142"/>
      <c r="B17" s="143" t="s">
        <v>593</v>
      </c>
      <c r="C17" s="142"/>
      <c r="D17" s="1476" t="str">
        <f ca="1">IF(OR(C13=0,C15=""),"",INT((C13-C15)/C13*10000)/100)</f>
        <v/>
      </c>
      <c r="E17" s="31" t="s">
        <v>522</v>
      </c>
      <c r="F17" s="1374"/>
      <c r="G17" s="2890" t="str">
        <f ca="1">IF(OR(F13=0,F15=""),"",INT((F13-F15)/F13*10000)/100)</f>
        <v/>
      </c>
      <c r="H17" s="2891"/>
      <c r="I17" s="1375" t="s">
        <v>522</v>
      </c>
      <c r="J17" s="1374"/>
      <c r="K17" s="2890" t="str">
        <f>IF(AND(J15="",参照元!BE14=""),"",IF(OR(J13=0,J15=""),参照元!BE14,INT((J13-J15)/J13*10000)/100))</f>
        <v/>
      </c>
      <c r="L17" s="2891"/>
      <c r="M17" s="1375" t="s">
        <v>522</v>
      </c>
      <c r="N17" s="174"/>
      <c r="O17" s="174"/>
      <c r="P17" s="174"/>
      <c r="Q17" s="174"/>
      <c r="R17" s="174"/>
      <c r="S17" s="174"/>
      <c r="T17" s="174"/>
      <c r="U17" s="174"/>
      <c r="V17" s="165"/>
      <c r="W17" s="174"/>
      <c r="X17" s="174"/>
      <c r="Y17" s="1456"/>
    </row>
    <row r="18" spans="1:25" ht="114.75" customHeight="1">
      <c r="A18" s="2590" t="s">
        <v>540</v>
      </c>
      <c r="B18" s="2591"/>
      <c r="C18" s="2915"/>
      <c r="D18" s="2916"/>
      <c r="E18" s="2916"/>
      <c r="F18" s="2916"/>
      <c r="G18" s="2916"/>
      <c r="H18" s="2916"/>
      <c r="I18" s="2916"/>
      <c r="J18" s="2916"/>
      <c r="K18" s="2916"/>
      <c r="L18" s="2916"/>
      <c r="M18" s="2917"/>
      <c r="N18" s="174"/>
      <c r="O18" s="174"/>
      <c r="P18" s="174"/>
      <c r="Q18" s="174"/>
      <c r="R18" s="174"/>
      <c r="S18" s="174"/>
      <c r="T18" s="174"/>
      <c r="U18" s="174"/>
      <c r="V18" s="174"/>
      <c r="W18" s="174"/>
      <c r="X18" s="174"/>
      <c r="Y18" s="1456"/>
    </row>
    <row r="19" spans="1:25" ht="44.1" customHeight="1">
      <c r="A19" s="2466"/>
      <c r="B19" s="2466"/>
      <c r="C19" s="2466"/>
      <c r="D19" s="2466"/>
      <c r="E19" s="2466"/>
      <c r="F19" s="2466"/>
      <c r="G19" s="2466"/>
      <c r="H19" s="2466"/>
      <c r="I19" s="2466"/>
      <c r="J19" s="2466"/>
      <c r="K19" s="2466"/>
      <c r="L19" s="2466"/>
      <c r="M19" s="2466"/>
      <c r="N19" s="343"/>
      <c r="O19" s="174"/>
      <c r="P19" s="174"/>
      <c r="Q19" s="174"/>
      <c r="R19" s="174"/>
      <c r="S19" s="174"/>
      <c r="T19" s="174"/>
      <c r="U19" s="174"/>
      <c r="V19" s="174"/>
      <c r="W19" s="174"/>
      <c r="X19" s="174"/>
      <c r="Y19" s="1456"/>
    </row>
    <row r="20" spans="1:25" ht="19.5" customHeight="1">
      <c r="A20" s="51" t="s">
        <v>541</v>
      </c>
      <c r="B20" s="30"/>
      <c r="C20" s="30"/>
      <c r="D20" s="30"/>
      <c r="E20" s="30"/>
      <c r="F20" s="30"/>
      <c r="G20" s="30"/>
      <c r="H20" s="30"/>
      <c r="I20" s="30"/>
      <c r="N20" s="174"/>
      <c r="O20" s="174"/>
      <c r="P20" s="174"/>
      <c r="Q20" s="174"/>
      <c r="R20" s="174"/>
      <c r="S20" s="174"/>
      <c r="T20" s="174"/>
      <c r="U20" s="174"/>
      <c r="V20" s="174"/>
      <c r="W20" s="174"/>
      <c r="X20" s="174"/>
      <c r="Y20" s="1456"/>
    </row>
    <row r="21" spans="1:25" ht="21.95" customHeight="1">
      <c r="A21" s="51"/>
      <c r="B21" s="30"/>
      <c r="C21" s="2502" t="s">
        <v>598</v>
      </c>
      <c r="D21" s="2503"/>
      <c r="E21" s="2503"/>
      <c r="F21" s="2503"/>
      <c r="G21" s="2503"/>
      <c r="H21" s="2503"/>
      <c r="I21" s="2504"/>
      <c r="J21" s="2520" t="s">
        <v>595</v>
      </c>
      <c r="K21" s="2521"/>
      <c r="L21" s="2521"/>
      <c r="M21" s="2522"/>
      <c r="N21" s="174"/>
      <c r="O21" s="174"/>
      <c r="P21" s="174"/>
      <c r="Q21" s="174"/>
      <c r="R21" s="174"/>
      <c r="S21" s="174"/>
      <c r="T21" s="174"/>
      <c r="U21" s="174"/>
      <c r="V21" s="174"/>
      <c r="W21" s="174"/>
      <c r="X21" s="174"/>
      <c r="Y21" s="1456"/>
    </row>
    <row r="22" spans="1:25" ht="21.95" customHeight="1">
      <c r="A22" s="2892"/>
      <c r="B22" s="2892"/>
      <c r="C22" s="2502" t="s">
        <v>597</v>
      </c>
      <c r="D22" s="2503"/>
      <c r="E22" s="2504"/>
      <c r="F22" s="2520" t="s">
        <v>594</v>
      </c>
      <c r="G22" s="2521"/>
      <c r="H22" s="2521"/>
      <c r="I22" s="2522"/>
      <c r="J22" s="2895"/>
      <c r="K22" s="2892"/>
      <c r="L22" s="2892"/>
      <c r="M22" s="2896"/>
      <c r="N22" s="174"/>
      <c r="O22" s="174"/>
      <c r="P22" s="174"/>
      <c r="Q22" s="174"/>
      <c r="R22" s="174"/>
      <c r="S22" s="174"/>
      <c r="T22" s="174"/>
      <c r="U22" s="174"/>
      <c r="V22" s="174"/>
      <c r="W22" s="2886" t="s">
        <v>6606</v>
      </c>
      <c r="X22" s="2886"/>
      <c r="Y22" s="1456"/>
    </row>
    <row r="23" spans="1:25" ht="27.95" customHeight="1">
      <c r="A23" s="2479" t="s">
        <v>122</v>
      </c>
      <c r="B23" s="2897"/>
      <c r="C23" s="2903" t="str">
        <f>参照元!CX14</f>
        <v/>
      </c>
      <c r="D23" s="2904"/>
      <c r="E23" s="2522" t="s">
        <v>416</v>
      </c>
      <c r="F23" s="2933" t="str">
        <f ca="1">IF(F13="",IF(ISNUMBER(参照元!CY14),参照元!CY14-SUM(報3!G6:G10)-W24,""),参照元!CY14)</f>
        <v/>
      </c>
      <c r="G23" s="2934"/>
      <c r="H23" s="2934"/>
      <c r="I23" s="2522" t="s">
        <v>416</v>
      </c>
      <c r="J23" s="2898" t="str">
        <f>IFERROR(VALUE(参照元!CZ14),"")</f>
        <v/>
      </c>
      <c r="K23" s="2814"/>
      <c r="L23" s="2893" t="s">
        <v>417</v>
      </c>
      <c r="M23" s="2901" t="str">
        <f>IF(使用量_3!$I$35=2,参照元!DA14,"")</f>
        <v/>
      </c>
      <c r="N23" s="174"/>
      <c r="O23" s="174"/>
      <c r="P23" s="174"/>
      <c r="Q23" s="174"/>
      <c r="R23" s="174"/>
      <c r="S23" s="174"/>
      <c r="T23" s="174"/>
      <c r="U23" s="174"/>
      <c r="V23" s="174"/>
      <c r="W23" s="2886"/>
      <c r="X23" s="2886"/>
      <c r="Y23" s="1456"/>
    </row>
    <row r="24" spans="1:25" ht="27.95" customHeight="1">
      <c r="A24" s="2483">
        <f>IF(計1!D28="","",計1!$D$28-1)</f>
        <v>2022</v>
      </c>
      <c r="B24" s="2907"/>
      <c r="C24" s="2905"/>
      <c r="D24" s="2906"/>
      <c r="E24" s="2501"/>
      <c r="F24" s="2935"/>
      <c r="G24" s="2936"/>
      <c r="H24" s="2936"/>
      <c r="I24" s="2501"/>
      <c r="J24" s="2899"/>
      <c r="K24" s="2815"/>
      <c r="L24" s="2900"/>
      <c r="M24" s="2902"/>
      <c r="N24" s="174"/>
      <c r="O24" s="174"/>
      <c r="P24" s="174"/>
      <c r="Q24" s="174"/>
      <c r="R24" s="174"/>
      <c r="S24" s="174"/>
      <c r="T24" s="174"/>
      <c r="U24" s="174"/>
      <c r="V24" s="174"/>
      <c r="W24" s="2887"/>
      <c r="X24" s="2887"/>
      <c r="Y24" s="1457" t="s">
        <v>6607</v>
      </c>
    </row>
    <row r="25" spans="1:25" ht="27.95" customHeight="1">
      <c r="A25" s="2910" t="s">
        <v>235</v>
      </c>
      <c r="B25" s="2911"/>
      <c r="C25" s="2924"/>
      <c r="D25" s="2925"/>
      <c r="E25" s="2522" t="s">
        <v>613</v>
      </c>
      <c r="F25" s="2929"/>
      <c r="G25" s="2930"/>
      <c r="H25" s="2930"/>
      <c r="I25" s="2522" t="s">
        <v>416</v>
      </c>
      <c r="J25" s="2920"/>
      <c r="K25" s="2921"/>
      <c r="L25" s="2893" t="s">
        <v>417</v>
      </c>
      <c r="M25" s="2908" t="str">
        <f>IF(OR(J25=0,J25="",M23=""),"",M23)</f>
        <v/>
      </c>
      <c r="N25" s="174"/>
      <c r="O25" s="174"/>
      <c r="P25" s="174"/>
      <c r="Q25" s="174"/>
      <c r="R25" s="174"/>
      <c r="S25" s="174"/>
      <c r="T25" s="174"/>
      <c r="U25" s="174"/>
      <c r="V25" s="174"/>
      <c r="W25" s="174"/>
      <c r="X25" s="174"/>
      <c r="Y25" s="1456"/>
    </row>
    <row r="26" spans="1:25" ht="27.95" customHeight="1">
      <c r="A26" s="2918">
        <f>IF(計1!D28="","",計1!$G$28)</f>
        <v>2025</v>
      </c>
      <c r="B26" s="2919"/>
      <c r="C26" s="2926"/>
      <c r="D26" s="2927"/>
      <c r="E26" s="2896"/>
      <c r="F26" s="2931"/>
      <c r="G26" s="2932"/>
      <c r="H26" s="2932"/>
      <c r="I26" s="2896"/>
      <c r="J26" s="2922"/>
      <c r="K26" s="2923"/>
      <c r="L26" s="2894"/>
      <c r="M26" s="2909"/>
      <c r="N26" s="174"/>
      <c r="O26" s="174"/>
      <c r="P26" s="174"/>
      <c r="Q26" s="174"/>
      <c r="R26" s="174"/>
      <c r="S26" s="174"/>
      <c r="T26" s="174"/>
      <c r="U26" s="174"/>
      <c r="V26" s="174"/>
      <c r="W26" s="174"/>
      <c r="X26" s="174"/>
      <c r="Y26" s="1456"/>
    </row>
    <row r="27" spans="1:25" ht="24.95" customHeight="1">
      <c r="A27" s="142"/>
      <c r="B27" s="143" t="s">
        <v>596</v>
      </c>
      <c r="C27" s="142"/>
      <c r="D27" s="1476" t="str">
        <f>IF(OR(C23=0,C25=""),"",INT((C23-C25)/C23*10000)/100)</f>
        <v/>
      </c>
      <c r="E27" s="31" t="s">
        <v>522</v>
      </c>
      <c r="F27" s="1374"/>
      <c r="G27" s="2890" t="str">
        <f ca="1">IF(OR(F23=0,F25=""),"",INT((F23-F25)/F23*10000)/100)</f>
        <v/>
      </c>
      <c r="H27" s="2891"/>
      <c r="I27" s="1375" t="s">
        <v>522</v>
      </c>
      <c r="J27" s="1374"/>
      <c r="K27" s="2890" t="str">
        <f>IF(AND(J25="",参照元!DB14=""),"",IF(OR(J23=0,J25=""),参照元!DB14,INT((J23-J25)/J23*10000)/100))</f>
        <v/>
      </c>
      <c r="L27" s="2891"/>
      <c r="M27" s="1375" t="s">
        <v>522</v>
      </c>
      <c r="N27" s="174"/>
      <c r="O27" s="174"/>
      <c r="P27" s="174"/>
      <c r="Q27" s="174"/>
      <c r="R27" s="174"/>
      <c r="S27" s="174"/>
      <c r="T27" s="174"/>
      <c r="U27" s="174"/>
      <c r="V27" s="174"/>
      <c r="W27" s="174"/>
      <c r="X27" s="174"/>
      <c r="Y27" s="1456"/>
    </row>
    <row r="28" spans="1:25" ht="114.95" customHeight="1">
      <c r="A28" s="2590" t="s">
        <v>540</v>
      </c>
      <c r="B28" s="2591"/>
      <c r="C28" s="2915"/>
      <c r="D28" s="2916"/>
      <c r="E28" s="2916"/>
      <c r="F28" s="2916"/>
      <c r="G28" s="2916"/>
      <c r="H28" s="2916"/>
      <c r="I28" s="2916"/>
      <c r="J28" s="2916"/>
      <c r="K28" s="2916"/>
      <c r="L28" s="2916"/>
      <c r="M28" s="2917"/>
      <c r="N28" s="174"/>
      <c r="O28" s="174"/>
      <c r="P28" s="174"/>
      <c r="Q28" s="174"/>
      <c r="R28" s="174"/>
      <c r="S28" s="174"/>
      <c r="T28" s="174"/>
      <c r="U28" s="174"/>
      <c r="V28" s="174"/>
      <c r="W28" s="174"/>
      <c r="X28" s="174"/>
      <c r="Y28" s="1456"/>
    </row>
    <row r="29" spans="1:25" ht="13.5" customHeight="1">
      <c r="A29" s="2912"/>
      <c r="B29" s="2913"/>
      <c r="C29" s="2913"/>
      <c r="D29" s="2913"/>
      <c r="E29" s="2913"/>
      <c r="F29" s="2913"/>
      <c r="G29" s="2913"/>
      <c r="H29" s="2913"/>
      <c r="I29" s="2913"/>
      <c r="J29" s="2913"/>
      <c r="K29" s="2913"/>
      <c r="L29" s="2913"/>
      <c r="M29" s="2913"/>
      <c r="N29" s="343"/>
      <c r="O29" s="174"/>
      <c r="P29" s="174"/>
      <c r="Q29" s="174"/>
      <c r="R29" s="174"/>
      <c r="S29" s="174"/>
      <c r="T29" s="174"/>
      <c r="U29" s="174"/>
      <c r="V29" s="174"/>
      <c r="W29" s="174"/>
      <c r="X29" s="174"/>
      <c r="Y29" s="1456"/>
    </row>
    <row r="30" spans="1:25" ht="11.25" customHeight="1">
      <c r="A30" s="344"/>
      <c r="B30" s="174"/>
      <c r="C30" s="174"/>
      <c r="D30" s="174"/>
      <c r="E30" s="174"/>
      <c r="F30" s="174"/>
      <c r="G30" s="174"/>
      <c r="H30" s="174"/>
      <c r="I30" s="174"/>
      <c r="J30" s="174"/>
      <c r="K30" s="174"/>
      <c r="L30" s="2914"/>
      <c r="M30" s="2914"/>
      <c r="N30" s="174"/>
      <c r="O30" s="174"/>
      <c r="P30" s="174"/>
      <c r="Q30" s="174"/>
      <c r="R30" s="174"/>
      <c r="S30" s="174"/>
      <c r="T30" s="174"/>
      <c r="U30" s="174"/>
      <c r="V30" s="174"/>
      <c r="W30" s="174"/>
      <c r="X30" s="174"/>
      <c r="Y30" s="1456"/>
    </row>
    <row r="31" spans="1:25">
      <c r="A31" s="174"/>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456"/>
    </row>
    <row r="32" spans="1:25">
      <c r="A32" s="174"/>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456"/>
    </row>
    <row r="33" spans="1:25">
      <c r="A33" s="174"/>
      <c r="B33" s="174"/>
      <c r="C33" s="174"/>
      <c r="D33" s="174"/>
      <c r="E33" s="174"/>
      <c r="F33" s="174"/>
      <c r="G33" s="174"/>
      <c r="H33" s="174"/>
      <c r="I33" s="174"/>
      <c r="J33" s="174"/>
      <c r="K33" s="174"/>
      <c r="L33" s="2467"/>
      <c r="M33" s="2467"/>
      <c r="N33" s="174"/>
      <c r="O33" s="174"/>
      <c r="P33" s="174"/>
      <c r="Q33" s="174"/>
      <c r="R33" s="174"/>
      <c r="S33" s="174"/>
      <c r="T33" s="174"/>
      <c r="U33" s="174"/>
      <c r="V33" s="174"/>
      <c r="W33" s="174"/>
      <c r="X33" s="174"/>
      <c r="Y33" s="1456"/>
    </row>
    <row r="34" spans="1:25" ht="21.75" customHeight="1">
      <c r="A34" s="174"/>
      <c r="B34" s="174"/>
      <c r="C34" s="174"/>
      <c r="D34" s="174"/>
      <c r="E34" s="174"/>
      <c r="F34" s="174"/>
      <c r="G34" s="174"/>
      <c r="H34" s="174"/>
      <c r="I34" s="174"/>
      <c r="J34" s="174"/>
      <c r="K34" s="174"/>
      <c r="L34" s="2467"/>
      <c r="M34" s="2467"/>
      <c r="N34" s="174"/>
      <c r="O34" s="174"/>
      <c r="P34" s="174"/>
      <c r="Q34" s="174"/>
      <c r="R34" s="174"/>
      <c r="S34" s="174"/>
      <c r="T34" s="174"/>
      <c r="U34" s="174"/>
      <c r="V34" s="174"/>
      <c r="W34" s="174"/>
      <c r="X34" s="174"/>
      <c r="Y34" s="1456"/>
    </row>
    <row r="35" spans="1:25">
      <c r="A35" s="174"/>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456"/>
    </row>
    <row r="36" spans="1:25">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456"/>
    </row>
    <row r="37" spans="1:25">
      <c r="A37" s="174"/>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456"/>
    </row>
    <row r="38" spans="1:25">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456"/>
    </row>
    <row r="39" spans="1:25">
      <c r="A39" s="174"/>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456"/>
    </row>
    <row r="40" spans="1:25">
      <c r="A40" s="174"/>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456"/>
    </row>
    <row r="41" spans="1:25">
      <c r="A41" s="174"/>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456"/>
    </row>
    <row r="42" spans="1:25">
      <c r="A42" s="174"/>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456"/>
    </row>
    <row r="43" spans="1:25">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456"/>
    </row>
    <row r="44" spans="1:25">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456"/>
    </row>
    <row r="45" spans="1:25">
      <c r="A45" s="174"/>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456"/>
    </row>
    <row r="46" spans="1:25">
      <c r="A46" s="174"/>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456"/>
    </row>
    <row r="47" spans="1:25">
      <c r="A47" s="174"/>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456"/>
    </row>
    <row r="48" spans="1:25">
      <c r="A48" s="174"/>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456"/>
    </row>
  </sheetData>
  <sheetProtection algorithmName="SHA-512" hashValue="yslSp5C+vacZEkAfn5NV/lUPyKqC+uXSa0FsDQnqMaSce64VWjMQATGddDs6Pdfnbs89kQw2+cstu/D4rliDuA==" saltValue="dzzySwla9dfvvEKf024XGQ==" spinCount="100000" sheet="1" formatCells="0"/>
  <mergeCells count="74">
    <mergeCell ref="G17:H17"/>
    <mergeCell ref="K17:L17"/>
    <mergeCell ref="A18:B18"/>
    <mergeCell ref="E13:E14"/>
    <mergeCell ref="E15:E16"/>
    <mergeCell ref="C13:D14"/>
    <mergeCell ref="F13:H14"/>
    <mergeCell ref="I13:I14"/>
    <mergeCell ref="B4:C4"/>
    <mergeCell ref="E4:M4"/>
    <mergeCell ref="I15:I16"/>
    <mergeCell ref="B8:C8"/>
    <mergeCell ref="D8:M8"/>
    <mergeCell ref="A12:B12"/>
    <mergeCell ref="J11:M12"/>
    <mergeCell ref="C11:I11"/>
    <mergeCell ref="C12:E12"/>
    <mergeCell ref="F12:I12"/>
    <mergeCell ref="C15:D16"/>
    <mergeCell ref="F15:H16"/>
    <mergeCell ref="J13:K14"/>
    <mergeCell ref="L13:L14"/>
    <mergeCell ref="L15:L16"/>
    <mergeCell ref="A13:B13"/>
    <mergeCell ref="G27:H27"/>
    <mergeCell ref="A5:A7"/>
    <mergeCell ref="E5:M5"/>
    <mergeCell ref="B6:C6"/>
    <mergeCell ref="E6:M6"/>
    <mergeCell ref="E7:M7"/>
    <mergeCell ref="M15:M16"/>
    <mergeCell ref="M13:M14"/>
    <mergeCell ref="J15:K16"/>
    <mergeCell ref="F25:H26"/>
    <mergeCell ref="F23:H24"/>
    <mergeCell ref="A19:M19"/>
    <mergeCell ref="C18:M18"/>
    <mergeCell ref="A14:B14"/>
    <mergeCell ref="A15:B15"/>
    <mergeCell ref="A16:B16"/>
    <mergeCell ref="A26:B26"/>
    <mergeCell ref="E25:E26"/>
    <mergeCell ref="J25:K26"/>
    <mergeCell ref="I25:I26"/>
    <mergeCell ref="C25:D26"/>
    <mergeCell ref="L34:M34"/>
    <mergeCell ref="A29:M29"/>
    <mergeCell ref="L30:M30"/>
    <mergeCell ref="L33:M33"/>
    <mergeCell ref="A28:B28"/>
    <mergeCell ref="C28:M28"/>
    <mergeCell ref="A22:B22"/>
    <mergeCell ref="F22:I22"/>
    <mergeCell ref="L25:L26"/>
    <mergeCell ref="J21:M22"/>
    <mergeCell ref="A23:B23"/>
    <mergeCell ref="E23:E24"/>
    <mergeCell ref="I23:I24"/>
    <mergeCell ref="J23:K24"/>
    <mergeCell ref="L23:L24"/>
    <mergeCell ref="M23:M24"/>
    <mergeCell ref="C22:E22"/>
    <mergeCell ref="C21:I21"/>
    <mergeCell ref="C23:D24"/>
    <mergeCell ref="A24:B24"/>
    <mergeCell ref="M25:M26"/>
    <mergeCell ref="A25:B25"/>
    <mergeCell ref="W22:X23"/>
    <mergeCell ref="W24:X24"/>
    <mergeCell ref="R12:R13"/>
    <mergeCell ref="T12:T13"/>
    <mergeCell ref="K27:L27"/>
    <mergeCell ref="W12:X13"/>
    <mergeCell ref="W14:X14"/>
  </mergeCells>
  <phoneticPr fontId="9"/>
  <dataValidations count="3">
    <dataValidation type="custom" allowBlank="1" showInputMessage="1" showErrorMessage="1" error="寄与度が設定されています。" sqref="M23 M13">
      <formula1>T14=""</formula1>
    </dataValidation>
    <dataValidation type="decimal" operator="greaterThan" allowBlank="1" showInputMessage="1" showErrorMessage="1" sqref="T14">
      <formula1>0</formula1>
    </dataValidation>
    <dataValidation type="custom" allowBlank="1" showInputMessage="1" showErrorMessage="1" error="寄与度が設定されています。" sqref="J23 J13">
      <formula1>T14=""</formula1>
    </dataValidation>
  </dataValidations>
  <printOptions horizontalCentered="1"/>
  <pageMargins left="0.59055118110236227" right="0.59055118110236227" top="0.39370078740157483" bottom="0.59055118110236227" header="0.31496062992125984" footer="0.23622047244094491"/>
  <pageSetup paperSize="9" scale="9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7835" r:id="rId4" name="Check Box 11">
              <controlPr defaultSize="0" autoFill="0" autoLine="0" autoPict="0">
                <anchor moveWithCells="1">
                  <from>
                    <xdr:col>0</xdr:col>
                    <xdr:colOff>104775</xdr:colOff>
                    <xdr:row>3</xdr:row>
                    <xdr:rowOff>85725</xdr:rowOff>
                  </from>
                  <to>
                    <xdr:col>1</xdr:col>
                    <xdr:colOff>9525</xdr:colOff>
                    <xdr:row>3</xdr:row>
                    <xdr:rowOff>342900</xdr:rowOff>
                  </to>
                </anchor>
              </controlPr>
            </control>
          </mc:Choice>
        </mc:AlternateContent>
        <mc:AlternateContent xmlns:mc="http://schemas.openxmlformats.org/markup-compatibility/2006">
          <mc:Choice Requires="x14">
            <control shapeId="77836" r:id="rId5" name="Check Box 12">
              <controlPr defaultSize="0" autoFill="0" autoLine="0" autoPict="0">
                <anchor moveWithCells="1">
                  <from>
                    <xdr:col>0</xdr:col>
                    <xdr:colOff>104775</xdr:colOff>
                    <xdr:row>5</xdr:row>
                    <xdr:rowOff>66675</xdr:rowOff>
                  </from>
                  <to>
                    <xdr:col>1</xdr:col>
                    <xdr:colOff>9525</xdr:colOff>
                    <xdr:row>5</xdr:row>
                    <xdr:rowOff>295275</xdr:rowOff>
                  </to>
                </anchor>
              </controlPr>
            </control>
          </mc:Choice>
        </mc:AlternateContent>
        <mc:AlternateContent xmlns:mc="http://schemas.openxmlformats.org/markup-compatibility/2006">
          <mc:Choice Requires="x14">
            <control shapeId="77837" r:id="rId6" name="Check Box 13">
              <controlPr defaultSize="0" autoFill="0" autoLine="0" autoPict="0">
                <anchor moveWithCells="1">
                  <from>
                    <xdr:col>0</xdr:col>
                    <xdr:colOff>104775</xdr:colOff>
                    <xdr:row>7</xdr:row>
                    <xdr:rowOff>85725</xdr:rowOff>
                  </from>
                  <to>
                    <xdr:col>1</xdr:col>
                    <xdr:colOff>19050</xdr:colOff>
                    <xdr:row>7</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C628989F-7EB8-4A32-A87E-11A9BA72403E}">
            <xm:f>AND(計1!$P$7=FALSE,計1!$P$8=FALSE,計1!$P$10=FALSE)</xm:f>
            <x14:dxf>
              <font>
                <color theme="0" tint="-0.14996795556505021"/>
              </font>
              <fill>
                <patternFill>
                  <bgColor theme="0" tint="-0.14996795556505021"/>
                </patternFill>
              </fill>
            </x14:dxf>
          </x14:cfRule>
          <xm:sqref>C13:D14 F13 J13 M13 C15 F15 J15 M15 D17 G17 C18 K17</xm:sqref>
        </x14:conditionalFormatting>
        <x14:conditionalFormatting xmlns:xm="http://schemas.microsoft.com/office/excel/2006/main">
          <x14:cfRule type="expression" priority="10" id="{F0F58BB2-4298-43EF-AE01-8CF9D7D16901}">
            <xm:f>AND(計1!$P$9=FALSE,計1!$P$11=FALSE)</xm:f>
            <x14:dxf>
              <font>
                <color theme="0" tint="-0.14996795556505021"/>
              </font>
              <fill>
                <patternFill>
                  <bgColor theme="0" tint="-0.14996795556505021"/>
                </patternFill>
              </fill>
            </x14:dxf>
          </x14:cfRule>
          <xm:sqref>C23:D24 F23 J23 M23 C25 F25 J25 M25 D27 G27 K27 C28</xm:sqref>
        </x14:conditionalFormatting>
        <x14:conditionalFormatting xmlns:xm="http://schemas.microsoft.com/office/excel/2006/main">
          <x14:cfRule type="expression" priority="11" id="{BE1820D4-2D73-4337-9A58-9414359ABE77}">
            <xm:f>AND('\\Fs\環境創造局\03環境管理課\計画書\14令和04年度\01_事業者別フォルダ\208_1031208_日本飛行機株式会社\01_最新\[【横浜市修正】001Yh_208_P-R_R04_v05.xlsx]はじめに'!#REF!=FALSE,'\\Fs\環境創造局\03環境管理課\計画書\14令和04年度\01_事業者別フォルダ\208_1031208_日本飛行機株式会社\01_最新\[【横浜市修正】001Yh_208_P-R_R04_v05.xlsx]はじめに'!#REF!=FALSE,'\\Fs\環境創造局\03環境管理課\計画書\14令和04年度\01_事業者別フォルダ\208_1031208_日本飛行機株式会社\01_最新\[【横浜市修正】001Yh_208_P-R_R04_v05.xlsx]はじめに'!#REF!=FALSE)</xm:f>
            <x14:dxf>
              <fill>
                <patternFill>
                  <bgColor theme="0" tint="-0.14996795556505021"/>
                </patternFill>
              </fill>
            </x14:dxf>
          </x14:cfRule>
          <xm:sqref>K17</xm:sqref>
        </x14:conditionalFormatting>
        <x14:conditionalFormatting xmlns:xm="http://schemas.microsoft.com/office/excel/2006/main">
          <x14:cfRule type="expression" priority="7" id="{DE8F6A44-24EB-4D32-8C14-62E68EDF6E07}">
            <xm:f>はじめに!$B$36&lt;&gt;"計画書"</xm:f>
            <x14:dxf>
              <font>
                <color theme="0" tint="-0.14996795556505021"/>
              </font>
              <fill>
                <patternFill>
                  <bgColor theme="0" tint="-0.14996795556505021"/>
                </patternFill>
              </fill>
            </x14:dxf>
          </x14:cfRule>
          <xm:sqref>A4:A8 E4:M7 D8:M8 C15:D16 F15:H16 J15:K16 C18:M18 C25:D26 F25:H26 J25:K26 C28:M28 C13 F13 J13 M13 C23 F23 J23 M23</xm:sqref>
        </x14:conditionalFormatting>
        <x14:conditionalFormatting xmlns:xm="http://schemas.microsoft.com/office/excel/2006/main">
          <x14:cfRule type="expression" priority="4" id="{28DFB280-630C-4F90-A334-62BCD80293A9}">
            <xm:f>AND(計1!$P$7=FALSE,計1!$P$8=FALSE,計1!$P$10=FALSE)</xm:f>
            <x14:dxf>
              <font>
                <color theme="0" tint="-0.14996795556505021"/>
              </font>
            </x14:dxf>
          </x14:cfRule>
          <x14:cfRule type="expression" priority="9" id="{5D4C11C3-243D-46B5-82D6-265DED678D64}">
            <xm:f>AND(はじめに!$B$35="",はじめに!$B$36="計画書")</xm:f>
            <x14:dxf>
              <font>
                <color theme="1"/>
              </font>
            </x14:dxf>
          </x14:cfRule>
          <xm:sqref>W12:X13 Y14</xm:sqref>
        </x14:conditionalFormatting>
        <x14:conditionalFormatting xmlns:xm="http://schemas.microsoft.com/office/excel/2006/main">
          <x14:cfRule type="expression" priority="3" id="{351987D4-8084-4665-A3B7-504EDA375258}">
            <xm:f>AND(計1!$P$7=FALSE,計1!$P$8=FALSE,計1!$P$10=FALSE)</xm:f>
            <x14:dxf>
              <fill>
                <patternFill>
                  <bgColor theme="0" tint="-0.14996795556505021"/>
                </patternFill>
              </fill>
              <border>
                <left/>
                <right/>
                <top/>
                <bottom/>
                <vertical/>
                <horizontal/>
              </border>
            </x14:dxf>
          </x14:cfRule>
          <x14:cfRule type="expression" priority="8" id="{CCBDB67A-0B9A-415F-BB28-D2E0688F6818}">
            <xm:f>AND(はじめに!$B$35="",はじめに!$B$36="計画書")</xm:f>
            <x14:dxf>
              <font>
                <b/>
                <i val="0"/>
              </font>
              <numFmt numFmtId="179" formatCode="#,##0_ "/>
              <fill>
                <patternFill patternType="none">
                  <bgColor auto="1"/>
                </patternFill>
              </fill>
              <border>
                <left style="thin">
                  <color auto="1"/>
                </left>
                <right style="thin">
                  <color auto="1"/>
                </right>
                <top style="thin">
                  <color auto="1"/>
                </top>
                <bottom style="thin">
                  <color auto="1"/>
                </bottom>
                <vertical/>
                <horizontal/>
              </border>
            </x14:dxf>
          </x14:cfRule>
          <xm:sqref>W14:X14</xm:sqref>
        </x14:conditionalFormatting>
        <x14:conditionalFormatting xmlns:xm="http://schemas.microsoft.com/office/excel/2006/main">
          <x14:cfRule type="expression" priority="13" id="{9609155B-8D8E-4735-BC41-E5EB10707CBB}">
            <xm:f>AND(はじめに!$B$35="",はじめに!$B$36="計画書")</xm:f>
            <x14:dxf>
              <fill>
                <patternFill>
                  <bgColor rgb="FFFFFF99"/>
                </patternFill>
              </fill>
            </x14:dxf>
          </x14:cfRule>
          <xm:sqref>E4:M7 D8 A4 A5 A8 D8 C15 F15 J15 C18 C25 F25 J25 C28</xm:sqref>
        </x14:conditionalFormatting>
        <x14:conditionalFormatting xmlns:xm="http://schemas.microsoft.com/office/excel/2006/main">
          <x14:cfRule type="expression" priority="2" id="{EC8048E8-3DDB-4064-ABB8-911CB055A80F}">
            <xm:f>AND(計1!$P$9=FALSE,計1!$P$11=FALSE)</xm:f>
            <x14:dxf>
              <font>
                <color theme="0" tint="-0.14996795556505021"/>
              </font>
            </x14:dxf>
          </x14:cfRule>
          <x14:cfRule type="expression" priority="6" id="{163D7476-AB06-4F0A-B5A4-F8B4A5C13834}">
            <xm:f>AND(はじめに!$B$35="",はじめに!$B$36="計画書")</xm:f>
            <x14:dxf>
              <font>
                <color theme="1"/>
              </font>
            </x14:dxf>
          </x14:cfRule>
          <xm:sqref>W22:X23 Y24</xm:sqref>
        </x14:conditionalFormatting>
        <x14:conditionalFormatting xmlns:xm="http://schemas.microsoft.com/office/excel/2006/main">
          <x14:cfRule type="expression" priority="1" id="{E44930EB-B6BD-4E6C-9682-B5F8DC05CDB0}">
            <xm:f>AND(計1!$P$9=FALSE,計1!$P$11=FALSE)</xm:f>
            <x14:dxf>
              <fill>
                <patternFill>
                  <bgColor theme="0" tint="-0.14996795556505021"/>
                </patternFill>
              </fill>
              <border>
                <left/>
                <right/>
                <top/>
                <bottom/>
                <vertical/>
                <horizontal/>
              </border>
            </x14:dxf>
          </x14:cfRule>
          <x14:cfRule type="expression" priority="5" id="{91164218-D910-4A1C-A0A6-2D968C662B9A}">
            <xm:f>AND(はじめに!$B$35="",はじめに!$B$36="計画書")</xm:f>
            <x14:dxf>
              <font>
                <b/>
                <i val="0"/>
              </font>
              <numFmt numFmtId="179" formatCode="#,##0_ "/>
              <fill>
                <patternFill patternType="none">
                  <bgColor auto="1"/>
                </patternFill>
              </fill>
              <border>
                <left style="thin">
                  <color auto="1"/>
                </left>
                <right style="thin">
                  <color auto="1"/>
                </right>
                <top style="thin">
                  <color auto="1"/>
                </top>
                <bottom style="thin">
                  <color auto="1"/>
                </bottom>
                <vertical/>
                <horizontal/>
              </border>
            </x14:dxf>
          </x14:cfRule>
          <xm:sqref>W24:X24</xm:sqref>
        </x14:conditionalFormatting>
      </x14:conditionalFormatting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F45"/>
  <sheetViews>
    <sheetView showGridLines="0" workbookViewId="0">
      <selection activeCell="H9" sqref="H9:S9"/>
    </sheetView>
  </sheetViews>
  <sheetFormatPr defaultColWidth="9" defaultRowHeight="12"/>
  <cols>
    <col min="1" max="1" width="5.625" style="2" customWidth="1"/>
    <col min="2" max="2" width="4.625" style="2" customWidth="1"/>
    <col min="3" max="3" width="9.625" style="2" customWidth="1"/>
    <col min="4" max="5" width="4.625" style="2" customWidth="1"/>
    <col min="6" max="19" width="4.375" style="2" customWidth="1"/>
    <col min="20" max="20" width="5" style="2" customWidth="1"/>
    <col min="21" max="21" width="4.75" style="1297" hidden="1" customWidth="1"/>
    <col min="22" max="22" width="11.5" style="1297" hidden="1" customWidth="1"/>
    <col min="23" max="23" width="15" style="1297" hidden="1" customWidth="1"/>
    <col min="24" max="24" width="11.75" style="1297" hidden="1" customWidth="1"/>
    <col min="25" max="25" width="2.75" style="1297" hidden="1" customWidth="1"/>
    <col min="26" max="26" width="5.5" style="1297" hidden="1" customWidth="1"/>
    <col min="27" max="27" width="30.625" style="1297" hidden="1" customWidth="1"/>
    <col min="28" max="28" width="6.875" style="1297" hidden="1" customWidth="1"/>
    <col min="29" max="35" width="9.625" style="2" customWidth="1"/>
    <col min="36" max="36" width="5.5" style="2" customWidth="1"/>
    <col min="37" max="40" width="5.875" style="2" customWidth="1"/>
    <col min="41" max="16384" width="9" style="2"/>
  </cols>
  <sheetData>
    <row r="1" spans="1:32">
      <c r="A1" s="1" t="s">
        <v>545</v>
      </c>
      <c r="B1" s="1"/>
      <c r="T1" s="191"/>
      <c r="AC1" s="191"/>
      <c r="AD1" s="191"/>
      <c r="AE1" s="191"/>
      <c r="AF1" s="191"/>
    </row>
    <row r="2" spans="1:32">
      <c r="A2" s="2" t="s">
        <v>119</v>
      </c>
      <c r="C2" s="4"/>
      <c r="D2" s="4"/>
      <c r="E2" s="4"/>
      <c r="F2" s="4"/>
      <c r="G2" s="4"/>
      <c r="H2" s="4"/>
      <c r="I2" s="4"/>
      <c r="J2" s="4"/>
      <c r="K2" s="4"/>
      <c r="T2" s="191"/>
      <c r="AC2" s="191"/>
      <c r="AD2" s="191"/>
      <c r="AE2" s="191"/>
      <c r="AF2" s="191"/>
    </row>
    <row r="3" spans="1:32" ht="6" customHeight="1">
      <c r="C3" s="4"/>
      <c r="D3" s="4"/>
      <c r="E3" s="4"/>
      <c r="F3" s="4"/>
      <c r="G3" s="4"/>
      <c r="H3" s="4"/>
      <c r="I3" s="4"/>
      <c r="J3" s="4"/>
      <c r="K3" s="4"/>
      <c r="T3" s="191"/>
      <c r="AC3" s="191"/>
      <c r="AD3" s="191"/>
      <c r="AE3" s="191"/>
      <c r="AF3" s="191"/>
    </row>
    <row r="4" spans="1:32" ht="15.75" customHeight="1">
      <c r="A4" s="2589" t="s">
        <v>569</v>
      </c>
      <c r="B4" s="2589"/>
      <c r="C4" s="2589"/>
      <c r="D4" s="2589"/>
      <c r="E4" s="2589"/>
      <c r="F4" s="2589"/>
      <c r="G4" s="2589"/>
      <c r="H4" s="2589"/>
      <c r="I4" s="2589"/>
      <c r="J4" s="2589"/>
      <c r="K4" s="2589"/>
      <c r="L4" s="2589"/>
      <c r="M4" s="2589"/>
      <c r="N4" s="2589"/>
      <c r="O4" s="2589"/>
      <c r="T4" s="191"/>
      <c r="AC4" s="191"/>
      <c r="AD4" s="191"/>
      <c r="AE4" s="191"/>
      <c r="AF4" s="191"/>
    </row>
    <row r="5" spans="1:32" ht="30" customHeight="1">
      <c r="A5" s="85" t="s">
        <v>127</v>
      </c>
      <c r="B5" s="2590" t="s">
        <v>280</v>
      </c>
      <c r="C5" s="2591"/>
      <c r="D5" s="2591"/>
      <c r="E5" s="2591"/>
      <c r="F5" s="2591"/>
      <c r="G5" s="2592"/>
      <c r="H5" s="2941" t="s">
        <v>568</v>
      </c>
      <c r="I5" s="2941"/>
      <c r="J5" s="2941"/>
      <c r="K5" s="2941"/>
      <c r="L5" s="2941"/>
      <c r="M5" s="2941"/>
      <c r="N5" s="2357" t="s">
        <v>612</v>
      </c>
      <c r="O5" s="2387"/>
      <c r="P5" s="2387"/>
      <c r="Q5" s="2387"/>
      <c r="R5" s="2387"/>
      <c r="S5" s="2358"/>
      <c r="T5" s="191"/>
      <c r="W5" s="1297" t="s">
        <v>430</v>
      </c>
      <c r="Z5" s="1297" t="s">
        <v>567</v>
      </c>
      <c r="AC5" s="191"/>
      <c r="AD5" s="191"/>
      <c r="AE5" s="191"/>
      <c r="AF5" s="191"/>
    </row>
    <row r="6" spans="1:32" ht="23.1" customHeight="1">
      <c r="A6" s="130">
        <v>1</v>
      </c>
      <c r="B6" s="2593"/>
      <c r="C6" s="2594"/>
      <c r="D6" s="2594"/>
      <c r="E6" s="2594"/>
      <c r="F6" s="2594"/>
      <c r="G6" s="2595"/>
      <c r="H6" s="2942"/>
      <c r="I6" s="2942"/>
      <c r="J6" s="2942"/>
      <c r="K6" s="2942"/>
      <c r="L6" s="2942"/>
      <c r="M6" s="2942"/>
      <c r="N6" s="2593"/>
      <c r="O6" s="2594"/>
      <c r="P6" s="2594"/>
      <c r="Q6" s="2594"/>
      <c r="R6" s="2594"/>
      <c r="S6" s="2595"/>
      <c r="T6" s="191"/>
      <c r="W6" s="1297" t="s">
        <v>282</v>
      </c>
      <c r="Z6" s="1297" t="s">
        <v>556</v>
      </c>
      <c r="AC6" s="191"/>
      <c r="AD6" s="191"/>
      <c r="AE6" s="191"/>
      <c r="AF6" s="191"/>
    </row>
    <row r="7" spans="1:32" ht="23.1" customHeight="1">
      <c r="A7" s="131">
        <v>2</v>
      </c>
      <c r="B7" s="2943"/>
      <c r="C7" s="2944"/>
      <c r="D7" s="2944"/>
      <c r="E7" s="2944"/>
      <c r="F7" s="2944"/>
      <c r="G7" s="2945"/>
      <c r="H7" s="2942"/>
      <c r="I7" s="2942"/>
      <c r="J7" s="2942"/>
      <c r="K7" s="2942"/>
      <c r="L7" s="2942"/>
      <c r="M7" s="2942"/>
      <c r="N7" s="2943"/>
      <c r="O7" s="2944"/>
      <c r="P7" s="2944"/>
      <c r="Q7" s="2944"/>
      <c r="R7" s="2944"/>
      <c r="S7" s="2945"/>
      <c r="T7" s="191"/>
      <c r="W7" s="1297" t="s">
        <v>283</v>
      </c>
      <c r="Z7" s="1297" t="s">
        <v>555</v>
      </c>
      <c r="AC7" s="191"/>
      <c r="AD7" s="191"/>
      <c r="AE7" s="191"/>
      <c r="AF7" s="191"/>
    </row>
    <row r="8" spans="1:32" ht="23.1" customHeight="1">
      <c r="A8" s="131">
        <v>3</v>
      </c>
      <c r="B8" s="2943"/>
      <c r="C8" s="2944"/>
      <c r="D8" s="2944"/>
      <c r="E8" s="2944"/>
      <c r="F8" s="2944"/>
      <c r="G8" s="2945"/>
      <c r="H8" s="2942"/>
      <c r="I8" s="2942"/>
      <c r="J8" s="2942"/>
      <c r="K8" s="2942"/>
      <c r="L8" s="2942"/>
      <c r="M8" s="2942"/>
      <c r="N8" s="2943"/>
      <c r="O8" s="2944"/>
      <c r="P8" s="2944"/>
      <c r="Q8" s="2944"/>
      <c r="R8" s="2944"/>
      <c r="S8" s="2945"/>
      <c r="T8" s="191"/>
      <c r="W8" s="1297" t="s">
        <v>284</v>
      </c>
      <c r="AC8" s="191"/>
      <c r="AD8" s="191"/>
      <c r="AE8" s="191"/>
      <c r="AF8" s="191"/>
    </row>
    <row r="9" spans="1:32" ht="23.1" customHeight="1">
      <c r="A9" s="131">
        <v>4</v>
      </c>
      <c r="B9" s="2943"/>
      <c r="C9" s="2944"/>
      <c r="D9" s="2944"/>
      <c r="E9" s="2944"/>
      <c r="F9" s="2944"/>
      <c r="G9" s="2945"/>
      <c r="H9" s="2942"/>
      <c r="I9" s="2942"/>
      <c r="J9" s="2942"/>
      <c r="K9" s="2942"/>
      <c r="L9" s="2942"/>
      <c r="M9" s="2942"/>
      <c r="N9" s="2943"/>
      <c r="O9" s="2944"/>
      <c r="P9" s="2944"/>
      <c r="Q9" s="2944"/>
      <c r="R9" s="2944"/>
      <c r="S9" s="2945"/>
      <c r="T9" s="191"/>
      <c r="W9" s="1297" t="s">
        <v>566</v>
      </c>
      <c r="AC9" s="191"/>
      <c r="AD9" s="191"/>
      <c r="AE9" s="191"/>
      <c r="AF9" s="191"/>
    </row>
    <row r="10" spans="1:32" ht="23.1" customHeight="1" thickBot="1">
      <c r="A10" s="132">
        <v>5</v>
      </c>
      <c r="B10" s="2946"/>
      <c r="C10" s="2947"/>
      <c r="D10" s="2947"/>
      <c r="E10" s="2947"/>
      <c r="F10" s="2947"/>
      <c r="G10" s="2948"/>
      <c r="H10" s="2949"/>
      <c r="I10" s="2949"/>
      <c r="J10" s="2949"/>
      <c r="K10" s="2949"/>
      <c r="L10" s="2949"/>
      <c r="M10" s="2949"/>
      <c r="N10" s="2946"/>
      <c r="O10" s="2947"/>
      <c r="P10" s="2947"/>
      <c r="Q10" s="2947"/>
      <c r="R10" s="2947"/>
      <c r="S10" s="2948"/>
      <c r="T10" s="191"/>
      <c r="W10" s="1297" t="s">
        <v>565</v>
      </c>
      <c r="AC10" s="191"/>
      <c r="AD10" s="191"/>
      <c r="AE10" s="191"/>
      <c r="AF10" s="191"/>
    </row>
    <row r="11" spans="1:32" ht="22.5" customHeight="1" thickBot="1">
      <c r="A11" s="364"/>
      <c r="B11" s="2521"/>
      <c r="C11" s="2521"/>
      <c r="D11" s="2521"/>
      <c r="E11" s="2521"/>
      <c r="F11" s="2521"/>
      <c r="G11" s="2521"/>
      <c r="H11" s="2585"/>
      <c r="I11" s="2585"/>
      <c r="J11" s="2585"/>
      <c r="K11" s="2585"/>
      <c r="L11" s="2585"/>
      <c r="M11" s="2585"/>
      <c r="N11" s="2826"/>
      <c r="O11" s="2826"/>
      <c r="P11" s="2826"/>
      <c r="Q11" s="2826"/>
      <c r="R11" s="2826"/>
      <c r="S11" s="2826"/>
      <c r="T11" s="191"/>
      <c r="W11" s="1297" t="s">
        <v>564</v>
      </c>
      <c r="AA11" s="1298" t="str">
        <f>IF(SUM(H6:M10)=0,"",SUM(H6:M10))</f>
        <v/>
      </c>
      <c r="AB11" s="1299" t="s">
        <v>616</v>
      </c>
      <c r="AC11" s="191"/>
      <c r="AD11" s="191"/>
      <c r="AE11" s="191"/>
      <c r="AF11" s="191"/>
    </row>
    <row r="12" spans="1:32" ht="12" customHeight="1">
      <c r="T12" s="191"/>
      <c r="AC12" s="191"/>
      <c r="AD12" s="191"/>
      <c r="AE12" s="191"/>
      <c r="AF12" s="191"/>
    </row>
    <row r="13" spans="1:32" ht="18" customHeight="1">
      <c r="A13" s="49" t="s">
        <v>563</v>
      </c>
      <c r="T13" s="191"/>
      <c r="AC13" s="191"/>
      <c r="AD13" s="191"/>
      <c r="AE13" s="191"/>
      <c r="AF13" s="191"/>
    </row>
    <row r="14" spans="1:32" ht="20.100000000000001" customHeight="1">
      <c r="A14" s="2468" t="s">
        <v>562</v>
      </c>
      <c r="B14" s="2960"/>
      <c r="C14" s="2721" t="s">
        <v>559</v>
      </c>
      <c r="D14" s="2722"/>
      <c r="E14" s="2722"/>
      <c r="F14" s="348"/>
      <c r="G14" s="349" t="s">
        <v>556</v>
      </c>
      <c r="H14" s="348"/>
      <c r="I14" s="350" t="s">
        <v>555</v>
      </c>
      <c r="J14" s="2966"/>
      <c r="K14" s="2967"/>
      <c r="L14" s="2967"/>
      <c r="M14" s="2967"/>
      <c r="N14" s="2967"/>
      <c r="O14" s="2967"/>
      <c r="P14" s="2967"/>
      <c r="Q14" s="2967"/>
      <c r="R14" s="2967"/>
      <c r="S14" s="2967"/>
      <c r="T14" s="191"/>
      <c r="U14" s="1300"/>
      <c r="V14" s="1297" t="str">
        <f>IFERROR(CHOOSE(U14,$Z$6,$Z$7),"")</f>
        <v/>
      </c>
      <c r="AC14" s="191"/>
      <c r="AD14" s="191"/>
      <c r="AE14" s="191"/>
      <c r="AF14" s="191"/>
    </row>
    <row r="15" spans="1:32" ht="98.25" customHeight="1">
      <c r="A15" s="2961"/>
      <c r="B15" s="2962"/>
      <c r="C15" s="2878"/>
      <c r="D15" s="2878"/>
      <c r="E15" s="2878"/>
      <c r="F15" s="2878"/>
      <c r="G15" s="2878"/>
      <c r="H15" s="2878"/>
      <c r="I15" s="2878"/>
      <c r="J15" s="2878"/>
      <c r="K15" s="2878"/>
      <c r="L15" s="2878"/>
      <c r="M15" s="2878"/>
      <c r="N15" s="2878"/>
      <c r="O15" s="2878"/>
      <c r="P15" s="2878"/>
      <c r="Q15" s="2878"/>
      <c r="R15" s="2878"/>
      <c r="S15" s="2879"/>
      <c r="T15" s="191"/>
      <c r="U15" s="1300"/>
      <c r="X15" s="1297" t="s">
        <v>431</v>
      </c>
      <c r="AC15" s="191"/>
      <c r="AD15" s="191"/>
      <c r="AE15" s="191"/>
      <c r="AF15" s="191"/>
    </row>
    <row r="16" spans="1:32" ht="20.100000000000001" customHeight="1">
      <c r="A16" s="2468" t="s">
        <v>561</v>
      </c>
      <c r="B16" s="2960"/>
      <c r="C16" s="2721" t="s">
        <v>559</v>
      </c>
      <c r="D16" s="2722"/>
      <c r="E16" s="2722"/>
      <c r="F16" s="348"/>
      <c r="G16" s="349" t="s">
        <v>556</v>
      </c>
      <c r="H16" s="348"/>
      <c r="I16" s="350" t="s">
        <v>555</v>
      </c>
      <c r="J16" s="2965"/>
      <c r="K16" s="2565"/>
      <c r="L16" s="2565"/>
      <c r="M16" s="2565"/>
      <c r="N16" s="2565"/>
      <c r="O16" s="2565"/>
      <c r="P16" s="2565"/>
      <c r="Q16" s="2565"/>
      <c r="R16" s="2565"/>
      <c r="S16" s="2565"/>
      <c r="T16" s="191"/>
      <c r="U16" s="1300"/>
      <c r="V16" s="1297" t="str">
        <f>IFERROR(CHOOSE(U16,$Z$6,$Z$7),"")</f>
        <v/>
      </c>
      <c r="X16" s="1301" t="s">
        <v>432</v>
      </c>
      <c r="AC16" s="191"/>
      <c r="AD16" s="191"/>
      <c r="AE16" s="191"/>
      <c r="AF16" s="191"/>
    </row>
    <row r="17" spans="1:32" ht="32.25" customHeight="1">
      <c r="A17" s="2961"/>
      <c r="B17" s="2962"/>
      <c r="C17" s="2953"/>
      <c r="D17" s="2953"/>
      <c r="E17" s="2953"/>
      <c r="F17" s="2957"/>
      <c r="G17" s="2958"/>
      <c r="H17" s="2958"/>
      <c r="I17" s="2958"/>
      <c r="J17" s="2958"/>
      <c r="K17" s="2958"/>
      <c r="L17" s="2958"/>
      <c r="M17" s="2958"/>
      <c r="N17" s="2958"/>
      <c r="O17" s="2958"/>
      <c r="P17" s="2958"/>
      <c r="Q17" s="2958"/>
      <c r="R17" s="2958"/>
      <c r="S17" s="2959"/>
      <c r="T17" s="191"/>
      <c r="U17" s="1300"/>
      <c r="X17" s="1301" t="s">
        <v>433</v>
      </c>
      <c r="AC17" s="191"/>
      <c r="AD17" s="191"/>
      <c r="AE17" s="191"/>
      <c r="AF17" s="191"/>
    </row>
    <row r="18" spans="1:32" ht="32.25" customHeight="1">
      <c r="A18" s="2961"/>
      <c r="B18" s="2962"/>
      <c r="C18" s="2954"/>
      <c r="D18" s="2955"/>
      <c r="E18" s="2955"/>
      <c r="F18" s="2968"/>
      <c r="G18" s="2969"/>
      <c r="H18" s="2969"/>
      <c r="I18" s="2969"/>
      <c r="J18" s="2969"/>
      <c r="K18" s="2969"/>
      <c r="L18" s="2969"/>
      <c r="M18" s="2969"/>
      <c r="N18" s="2969"/>
      <c r="O18" s="2969"/>
      <c r="P18" s="2969"/>
      <c r="Q18" s="2969"/>
      <c r="R18" s="2969"/>
      <c r="S18" s="2970"/>
      <c r="T18" s="191"/>
      <c r="U18" s="1300"/>
      <c r="X18" s="1301" t="s">
        <v>434</v>
      </c>
      <c r="AC18" s="191"/>
      <c r="AD18" s="191"/>
      <c r="AE18" s="191"/>
      <c r="AF18" s="191"/>
    </row>
    <row r="19" spans="1:32" ht="32.25" customHeight="1">
      <c r="A19" s="2963"/>
      <c r="B19" s="2964"/>
      <c r="C19" s="2956"/>
      <c r="D19" s="2956"/>
      <c r="E19" s="2956"/>
      <c r="F19" s="2950"/>
      <c r="G19" s="2951"/>
      <c r="H19" s="2951"/>
      <c r="I19" s="2951"/>
      <c r="J19" s="2951"/>
      <c r="K19" s="2951"/>
      <c r="L19" s="2951"/>
      <c r="M19" s="2951"/>
      <c r="N19" s="2951"/>
      <c r="O19" s="2951"/>
      <c r="P19" s="2951"/>
      <c r="Q19" s="2951"/>
      <c r="R19" s="2951"/>
      <c r="S19" s="2952"/>
      <c r="T19" s="191"/>
      <c r="U19" s="1300"/>
      <c r="X19" s="1301" t="s">
        <v>435</v>
      </c>
      <c r="AC19" s="191"/>
      <c r="AD19" s="191"/>
      <c r="AE19" s="191"/>
      <c r="AF19" s="191"/>
    </row>
    <row r="20" spans="1:32" ht="20.100000000000001" customHeight="1">
      <c r="A20" s="2961" t="s">
        <v>560</v>
      </c>
      <c r="B20" s="2962"/>
      <c r="C20" s="2721" t="s">
        <v>559</v>
      </c>
      <c r="D20" s="2722"/>
      <c r="E20" s="2722"/>
      <c r="F20" s="348"/>
      <c r="G20" s="349" t="s">
        <v>556</v>
      </c>
      <c r="H20" s="348"/>
      <c r="I20" s="350" t="s">
        <v>555</v>
      </c>
      <c r="J20" s="2971"/>
      <c r="K20" s="2972"/>
      <c r="L20" s="2972"/>
      <c r="M20" s="2972"/>
      <c r="N20" s="2972"/>
      <c r="O20" s="2972"/>
      <c r="P20" s="2972"/>
      <c r="Q20" s="2972"/>
      <c r="R20" s="2972"/>
      <c r="S20" s="2972"/>
      <c r="T20" s="191"/>
      <c r="U20" s="1300"/>
      <c r="V20" s="1297" t="str">
        <f>IFERROR(CHOOSE(U20,$Z$6,$Z$7),"")</f>
        <v/>
      </c>
      <c r="X20" s="1301" t="s">
        <v>436</v>
      </c>
      <c r="AC20" s="191"/>
      <c r="AD20" s="191"/>
      <c r="AE20" s="191"/>
      <c r="AF20" s="191"/>
    </row>
    <row r="21" spans="1:32" ht="99.75" customHeight="1">
      <c r="A21" s="2961"/>
      <c r="B21" s="2962"/>
      <c r="C21" s="2982"/>
      <c r="D21" s="2982"/>
      <c r="E21" s="2982"/>
      <c r="F21" s="2982"/>
      <c r="G21" s="2982"/>
      <c r="H21" s="2982"/>
      <c r="I21" s="2982"/>
      <c r="J21" s="2982"/>
      <c r="K21" s="2982"/>
      <c r="L21" s="2982"/>
      <c r="M21" s="2982"/>
      <c r="N21" s="2982"/>
      <c r="O21" s="2982"/>
      <c r="P21" s="2982"/>
      <c r="Q21" s="2982"/>
      <c r="R21" s="2982"/>
      <c r="S21" s="2983"/>
      <c r="T21" s="191"/>
      <c r="X21" s="1297" t="s">
        <v>437</v>
      </c>
      <c r="AC21" s="191"/>
      <c r="AD21" s="191"/>
      <c r="AE21" s="191"/>
      <c r="AF21" s="191"/>
    </row>
    <row r="22" spans="1:32" ht="99.95" customHeight="1">
      <c r="A22" s="2963"/>
      <c r="B22" s="2964"/>
      <c r="C22" s="2984"/>
      <c r="D22" s="2984"/>
      <c r="E22" s="2984"/>
      <c r="F22" s="2984"/>
      <c r="G22" s="2984"/>
      <c r="H22" s="2984"/>
      <c r="I22" s="2984"/>
      <c r="J22" s="2984"/>
      <c r="K22" s="2984"/>
      <c r="L22" s="2984"/>
      <c r="M22" s="2984"/>
      <c r="N22" s="2984"/>
      <c r="O22" s="2984"/>
      <c r="P22" s="2984"/>
      <c r="Q22" s="2984"/>
      <c r="R22" s="2984"/>
      <c r="S22" s="2985"/>
      <c r="T22" s="191"/>
      <c r="X22" s="1297" t="s">
        <v>438</v>
      </c>
      <c r="AC22" s="191"/>
      <c r="AD22" s="191"/>
      <c r="AE22" s="191"/>
      <c r="AF22" s="191"/>
    </row>
    <row r="23" spans="1:32" ht="12" customHeight="1">
      <c r="T23" s="191"/>
      <c r="X23" s="1297" t="s">
        <v>439</v>
      </c>
      <c r="AC23" s="191"/>
      <c r="AD23" s="191"/>
      <c r="AE23" s="191"/>
      <c r="AF23" s="191"/>
    </row>
    <row r="24" spans="1:32" ht="17.25" customHeight="1">
      <c r="A24" s="49" t="s">
        <v>558</v>
      </c>
      <c r="T24" s="191"/>
      <c r="AC24" s="191"/>
      <c r="AD24" s="191"/>
      <c r="AE24" s="191"/>
      <c r="AF24" s="191"/>
    </row>
    <row r="25" spans="1:32" ht="30" customHeight="1">
      <c r="A25" s="2973" t="s">
        <v>557</v>
      </c>
      <c r="B25" s="2974"/>
      <c r="C25" s="2974"/>
      <c r="D25" s="351"/>
      <c r="E25" s="352" t="s">
        <v>556</v>
      </c>
      <c r="F25" s="351"/>
      <c r="G25" s="353" t="s">
        <v>555</v>
      </c>
      <c r="H25" s="3"/>
      <c r="I25" s="3"/>
      <c r="J25" s="7"/>
      <c r="K25" s="3"/>
      <c r="L25" s="3"/>
      <c r="M25" s="7"/>
      <c r="N25" s="3"/>
      <c r="T25" s="191"/>
      <c r="U25" s="1302"/>
      <c r="V25" s="1297" t="str">
        <f>IFERROR(CHOOSE(U25,$Z$6,$Z$7),"")</f>
        <v/>
      </c>
      <c r="AC25" s="191"/>
      <c r="AD25" s="191"/>
      <c r="AE25" s="191"/>
      <c r="AF25" s="191"/>
    </row>
    <row r="26" spans="1:32" ht="15" customHeight="1">
      <c r="A26" s="2468" t="s">
        <v>296</v>
      </c>
      <c r="B26" s="2586"/>
      <c r="C26" s="2586"/>
      <c r="D26" s="2428" t="s">
        <v>297</v>
      </c>
      <c r="E26" s="2826"/>
      <c r="F26" s="2826"/>
      <c r="G26" s="2826"/>
      <c r="H26" s="2978" t="s">
        <v>298</v>
      </c>
      <c r="I26" s="2586"/>
      <c r="J26" s="2586"/>
      <c r="K26" s="2979"/>
      <c r="L26" s="2586" t="s">
        <v>299</v>
      </c>
      <c r="M26" s="2586"/>
      <c r="N26" s="2586"/>
      <c r="O26" s="2960"/>
      <c r="P26" s="2586" t="s">
        <v>125</v>
      </c>
      <c r="Q26" s="2586"/>
      <c r="R26" s="2586"/>
      <c r="S26" s="2960"/>
      <c r="T26" s="191"/>
      <c r="AC26" s="191"/>
      <c r="AD26" s="191"/>
      <c r="AE26" s="191"/>
      <c r="AF26" s="191"/>
    </row>
    <row r="27" spans="1:32" ht="15" customHeight="1">
      <c r="A27" s="2963"/>
      <c r="B27" s="2975"/>
      <c r="C27" s="2975"/>
      <c r="D27" s="2976"/>
      <c r="E27" s="2977"/>
      <c r="F27" s="2977"/>
      <c r="G27" s="2977"/>
      <c r="H27" s="2980"/>
      <c r="I27" s="2975"/>
      <c r="J27" s="2975"/>
      <c r="K27" s="2981"/>
      <c r="L27" s="2975"/>
      <c r="M27" s="2975"/>
      <c r="N27" s="2975"/>
      <c r="O27" s="2964"/>
      <c r="P27" s="2975"/>
      <c r="Q27" s="2975"/>
      <c r="R27" s="2975"/>
      <c r="S27" s="2964"/>
      <c r="T27" s="191"/>
      <c r="AC27" s="191"/>
      <c r="AD27" s="191"/>
      <c r="AE27" s="191"/>
      <c r="AF27" s="191"/>
    </row>
    <row r="28" spans="1:32" ht="27.95" customHeight="1">
      <c r="A28" s="2529" t="s">
        <v>554</v>
      </c>
      <c r="B28" s="2530"/>
      <c r="C28" s="2530"/>
      <c r="D28" s="2988"/>
      <c r="E28" s="2532"/>
      <c r="F28" s="2532"/>
      <c r="G28" s="2532"/>
      <c r="H28" s="2533"/>
      <c r="I28" s="2532"/>
      <c r="J28" s="2532"/>
      <c r="K28" s="2534"/>
      <c r="L28" s="2532"/>
      <c r="M28" s="2532"/>
      <c r="N28" s="2532"/>
      <c r="O28" s="2989"/>
      <c r="P28" s="2990" t="str">
        <f>IF(OR((D28=""),(H28=""),(L28="")),"",SUM(D28:O28))</f>
        <v/>
      </c>
      <c r="Q28" s="2990"/>
      <c r="R28" s="2990"/>
      <c r="S28" s="2991"/>
      <c r="T28" s="191"/>
      <c r="AC28" s="191"/>
      <c r="AD28" s="191"/>
      <c r="AE28" s="191"/>
      <c r="AF28" s="191"/>
    </row>
    <row r="29" spans="1:32" ht="27.95" customHeight="1">
      <c r="A29" s="2963" t="s">
        <v>553</v>
      </c>
      <c r="B29" s="2977"/>
      <c r="C29" s="2977"/>
      <c r="D29" s="2992"/>
      <c r="E29" s="2993"/>
      <c r="F29" s="2993"/>
      <c r="G29" s="2993"/>
      <c r="H29" s="2994"/>
      <c r="I29" s="2993"/>
      <c r="J29" s="2993"/>
      <c r="K29" s="2995"/>
      <c r="L29" s="2993"/>
      <c r="M29" s="2993"/>
      <c r="N29" s="2993"/>
      <c r="O29" s="2996"/>
      <c r="P29" s="2986" t="str">
        <f>IF(OR((D29=""),(H29=""),(L29="")),"",SUM(D29:O29))</f>
        <v/>
      </c>
      <c r="Q29" s="2986"/>
      <c r="R29" s="2986"/>
      <c r="S29" s="2987"/>
      <c r="T29" s="191"/>
      <c r="AC29" s="191"/>
      <c r="AD29" s="191"/>
      <c r="AE29" s="191"/>
      <c r="AF29" s="191"/>
    </row>
    <row r="30" spans="1:32" ht="12" customHeight="1">
      <c r="A30" s="191"/>
      <c r="B30" s="191"/>
      <c r="C30" s="191"/>
      <c r="D30" s="191"/>
      <c r="E30" s="191"/>
      <c r="F30" s="191"/>
      <c r="G30" s="191"/>
      <c r="H30" s="191"/>
      <c r="I30" s="191"/>
      <c r="J30" s="191"/>
      <c r="K30" s="191"/>
      <c r="L30" s="191"/>
      <c r="M30" s="191"/>
      <c r="N30" s="191"/>
      <c r="O30" s="191"/>
      <c r="P30" s="191"/>
      <c r="Q30" s="191"/>
      <c r="R30" s="191"/>
      <c r="S30" s="191"/>
      <c r="T30" s="191"/>
      <c r="AC30" s="191"/>
      <c r="AD30" s="191"/>
      <c r="AE30" s="191"/>
      <c r="AF30" s="191"/>
    </row>
    <row r="31" spans="1:32" ht="12" customHeight="1">
      <c r="A31" s="191"/>
      <c r="B31" s="191"/>
      <c r="C31" s="191"/>
      <c r="D31" s="191"/>
      <c r="E31" s="191"/>
      <c r="F31" s="191"/>
      <c r="G31" s="191"/>
      <c r="H31" s="191"/>
      <c r="I31" s="191"/>
      <c r="J31" s="191"/>
      <c r="K31" s="191"/>
      <c r="L31" s="191"/>
      <c r="M31" s="191"/>
      <c r="N31" s="2914"/>
      <c r="O31" s="2914"/>
      <c r="P31" s="173"/>
      <c r="Q31" s="174"/>
      <c r="R31" s="174"/>
      <c r="S31" s="173"/>
      <c r="T31" s="174"/>
      <c r="AC31" s="191"/>
      <c r="AD31" s="191"/>
      <c r="AE31" s="191"/>
      <c r="AF31" s="191"/>
    </row>
    <row r="32" spans="1:32" ht="20.100000000000001" customHeight="1">
      <c r="A32" s="191"/>
      <c r="B32" s="191"/>
      <c r="C32" s="191"/>
      <c r="D32" s="191"/>
      <c r="E32" s="191"/>
      <c r="F32" s="191"/>
      <c r="G32" s="191"/>
      <c r="H32" s="191"/>
      <c r="I32" s="191"/>
      <c r="J32" s="191"/>
      <c r="K32" s="191"/>
      <c r="L32" s="191"/>
      <c r="M32" s="191"/>
      <c r="N32" s="191"/>
      <c r="O32" s="191"/>
      <c r="P32" s="191"/>
      <c r="Q32" s="191"/>
      <c r="R32" s="191"/>
      <c r="S32" s="191"/>
      <c r="T32" s="191"/>
      <c r="AC32" s="191"/>
      <c r="AD32" s="191"/>
      <c r="AE32" s="191"/>
      <c r="AF32" s="191"/>
    </row>
    <row r="33" spans="1:32" ht="20.100000000000001" customHeight="1">
      <c r="A33" s="191"/>
      <c r="B33" s="191"/>
      <c r="C33" s="191"/>
      <c r="D33" s="191"/>
      <c r="E33" s="191"/>
      <c r="F33" s="191"/>
      <c r="G33" s="191"/>
      <c r="H33" s="191"/>
      <c r="I33" s="191"/>
      <c r="J33" s="191"/>
      <c r="K33" s="191"/>
      <c r="L33" s="191"/>
      <c r="M33" s="191"/>
      <c r="N33" s="191"/>
      <c r="O33" s="191"/>
      <c r="P33" s="191"/>
      <c r="Q33" s="191"/>
      <c r="R33" s="191"/>
      <c r="S33" s="191"/>
      <c r="T33" s="191"/>
      <c r="AC33" s="191"/>
      <c r="AD33" s="191"/>
      <c r="AE33" s="191"/>
      <c r="AF33" s="191"/>
    </row>
    <row r="34" spans="1:32" ht="20.100000000000001" customHeight="1">
      <c r="A34" s="191"/>
      <c r="B34" s="191"/>
      <c r="C34" s="191"/>
      <c r="D34" s="191"/>
      <c r="E34" s="191"/>
      <c r="F34" s="191"/>
      <c r="G34" s="191"/>
      <c r="H34" s="191"/>
      <c r="I34" s="191"/>
      <c r="J34" s="191"/>
      <c r="K34" s="191"/>
      <c r="L34" s="191"/>
      <c r="M34" s="191"/>
      <c r="N34" s="191"/>
      <c r="O34" s="191"/>
      <c r="P34" s="191"/>
      <c r="Q34" s="191"/>
      <c r="R34" s="191"/>
      <c r="S34" s="191"/>
      <c r="T34" s="191"/>
      <c r="AC34" s="191"/>
      <c r="AD34" s="191"/>
      <c r="AE34" s="191"/>
      <c r="AF34" s="191"/>
    </row>
    <row r="35" spans="1:32" ht="20.100000000000001" customHeight="1">
      <c r="A35" s="191"/>
      <c r="B35" s="191"/>
      <c r="C35" s="191"/>
      <c r="D35" s="191"/>
      <c r="E35" s="191"/>
      <c r="F35" s="191"/>
      <c r="G35" s="191"/>
      <c r="H35" s="191"/>
      <c r="I35" s="191"/>
      <c r="J35" s="191"/>
      <c r="K35" s="191"/>
      <c r="L35" s="191"/>
      <c r="M35" s="191"/>
      <c r="N35" s="191"/>
      <c r="O35" s="191"/>
      <c r="P35" s="191"/>
      <c r="Q35" s="191"/>
      <c r="R35" s="191"/>
      <c r="S35" s="191"/>
      <c r="T35" s="191"/>
      <c r="AC35" s="191"/>
      <c r="AD35" s="191"/>
      <c r="AE35" s="191"/>
      <c r="AF35" s="191"/>
    </row>
    <row r="36" spans="1:32" ht="20.100000000000001" customHeight="1">
      <c r="A36" s="191"/>
      <c r="B36" s="191"/>
      <c r="C36" s="191"/>
      <c r="D36" s="191"/>
      <c r="E36" s="191"/>
      <c r="F36" s="191"/>
      <c r="G36" s="191"/>
      <c r="H36" s="191"/>
      <c r="I36" s="191"/>
      <c r="J36" s="191"/>
      <c r="K36" s="191"/>
      <c r="L36" s="191"/>
      <c r="M36" s="191"/>
      <c r="N36" s="191"/>
      <c r="O36" s="191"/>
      <c r="P36" s="191"/>
      <c r="Q36" s="191"/>
      <c r="R36" s="191"/>
      <c r="S36" s="191"/>
      <c r="T36" s="191"/>
      <c r="AC36" s="191"/>
      <c r="AD36" s="191"/>
      <c r="AE36" s="191"/>
      <c r="AF36" s="191"/>
    </row>
    <row r="37" spans="1:32" ht="20.100000000000001" customHeight="1">
      <c r="A37" s="191"/>
      <c r="B37" s="191"/>
      <c r="C37" s="191"/>
      <c r="D37" s="191"/>
      <c r="E37" s="191"/>
      <c r="F37" s="191"/>
      <c r="G37" s="191"/>
      <c r="H37" s="191"/>
      <c r="I37" s="191"/>
      <c r="J37" s="191"/>
      <c r="K37" s="191"/>
      <c r="L37" s="191"/>
      <c r="M37" s="191"/>
      <c r="N37" s="191"/>
      <c r="O37" s="191"/>
      <c r="P37" s="191"/>
      <c r="Q37" s="191"/>
      <c r="R37" s="191"/>
      <c r="S37" s="191"/>
      <c r="T37" s="191"/>
      <c r="AC37" s="191"/>
      <c r="AD37" s="191"/>
      <c r="AE37" s="191"/>
      <c r="AF37" s="191"/>
    </row>
    <row r="38" spans="1:32" ht="20.100000000000001" customHeight="1">
      <c r="A38" s="191"/>
      <c r="B38" s="191"/>
      <c r="C38" s="191"/>
      <c r="D38" s="191"/>
      <c r="E38" s="191"/>
      <c r="F38" s="191"/>
      <c r="G38" s="191"/>
      <c r="H38" s="191"/>
      <c r="I38" s="191"/>
      <c r="J38" s="191"/>
      <c r="K38" s="191"/>
      <c r="L38" s="191"/>
      <c r="M38" s="191"/>
      <c r="N38" s="191"/>
      <c r="O38" s="191"/>
      <c r="P38" s="191"/>
      <c r="Q38" s="191"/>
      <c r="R38" s="191"/>
      <c r="S38" s="191"/>
      <c r="T38" s="191"/>
      <c r="AC38" s="191"/>
      <c r="AD38" s="191"/>
      <c r="AE38" s="191"/>
      <c r="AF38" s="191"/>
    </row>
    <row r="39" spans="1:32" ht="20.100000000000001" customHeight="1">
      <c r="A39" s="191"/>
      <c r="B39" s="191"/>
      <c r="C39" s="191"/>
      <c r="D39" s="191"/>
      <c r="E39" s="191"/>
      <c r="F39" s="191"/>
      <c r="G39" s="191"/>
      <c r="H39" s="191"/>
      <c r="I39" s="191"/>
      <c r="J39" s="191"/>
      <c r="K39" s="191"/>
      <c r="L39" s="191"/>
      <c r="M39" s="191"/>
      <c r="N39" s="191"/>
      <c r="O39" s="191"/>
      <c r="P39" s="191"/>
      <c r="Q39" s="191"/>
      <c r="R39" s="191"/>
      <c r="S39" s="191"/>
      <c r="T39" s="191"/>
      <c r="AC39" s="191"/>
      <c r="AD39" s="191"/>
      <c r="AE39" s="191"/>
      <c r="AF39" s="191"/>
    </row>
    <row r="40" spans="1:32" ht="20.100000000000001" customHeight="1">
      <c r="A40" s="191"/>
      <c r="B40" s="191"/>
      <c r="C40" s="191"/>
      <c r="D40" s="191"/>
      <c r="E40" s="191"/>
      <c r="F40" s="191"/>
      <c r="G40" s="191"/>
      <c r="H40" s="191"/>
      <c r="I40" s="191"/>
      <c r="J40" s="191"/>
      <c r="K40" s="191"/>
      <c r="L40" s="191"/>
      <c r="M40" s="191"/>
      <c r="N40" s="191"/>
      <c r="O40" s="191"/>
      <c r="P40" s="191"/>
      <c r="Q40" s="191"/>
      <c r="R40" s="191"/>
      <c r="S40" s="191"/>
      <c r="T40" s="191"/>
      <c r="AC40" s="191"/>
      <c r="AD40" s="191"/>
      <c r="AE40" s="191"/>
      <c r="AF40" s="191"/>
    </row>
    <row r="41" spans="1:32" ht="20.100000000000001" customHeight="1">
      <c r="A41" s="191"/>
      <c r="B41" s="191"/>
      <c r="C41" s="191"/>
      <c r="D41" s="191"/>
      <c r="E41" s="191"/>
      <c r="F41" s="191"/>
      <c r="G41" s="191"/>
      <c r="H41" s="191"/>
      <c r="I41" s="191"/>
      <c r="J41" s="191"/>
      <c r="K41" s="191"/>
      <c r="L41" s="191"/>
      <c r="M41" s="191"/>
      <c r="N41" s="191"/>
      <c r="O41" s="191"/>
      <c r="P41" s="191"/>
      <c r="Q41" s="191"/>
      <c r="R41" s="191"/>
      <c r="S41" s="191"/>
      <c r="T41" s="191"/>
      <c r="AC41" s="191"/>
      <c r="AD41" s="191"/>
      <c r="AE41" s="191"/>
      <c r="AF41" s="191"/>
    </row>
    <row r="42" spans="1:32" ht="20.100000000000001" customHeight="1">
      <c r="A42" s="191"/>
      <c r="B42" s="191"/>
      <c r="C42" s="191"/>
      <c r="D42" s="191"/>
      <c r="E42" s="191"/>
      <c r="F42" s="191"/>
      <c r="G42" s="191"/>
      <c r="H42" s="191"/>
      <c r="I42" s="191"/>
      <c r="J42" s="191"/>
      <c r="K42" s="191"/>
      <c r="L42" s="191"/>
      <c r="M42" s="191"/>
      <c r="N42" s="191"/>
      <c r="O42" s="191"/>
      <c r="P42" s="191"/>
      <c r="Q42" s="191"/>
      <c r="R42" s="191"/>
      <c r="S42" s="191"/>
      <c r="T42" s="191"/>
      <c r="AC42" s="191"/>
      <c r="AD42" s="191"/>
      <c r="AE42" s="191"/>
      <c r="AF42" s="191"/>
    </row>
    <row r="43" spans="1:32">
      <c r="A43" s="191"/>
      <c r="B43" s="191"/>
      <c r="C43" s="191"/>
      <c r="D43" s="191"/>
      <c r="E43" s="191"/>
      <c r="F43" s="191"/>
      <c r="G43" s="191"/>
      <c r="H43" s="191"/>
      <c r="I43" s="191"/>
      <c r="J43" s="191"/>
      <c r="K43" s="191"/>
      <c r="L43" s="191"/>
      <c r="M43" s="191"/>
      <c r="N43" s="191"/>
      <c r="O43" s="191"/>
      <c r="P43" s="191"/>
      <c r="Q43" s="191"/>
      <c r="R43" s="191"/>
      <c r="S43" s="191"/>
      <c r="T43" s="191"/>
      <c r="AC43" s="191"/>
      <c r="AD43" s="191"/>
      <c r="AE43" s="191"/>
      <c r="AF43" s="191"/>
    </row>
    <row r="44" spans="1:32">
      <c r="A44" s="191"/>
      <c r="B44" s="191"/>
      <c r="C44" s="191"/>
      <c r="D44" s="191"/>
      <c r="E44" s="191"/>
      <c r="F44" s="191"/>
      <c r="G44" s="191"/>
      <c r="H44" s="191"/>
      <c r="I44" s="191"/>
      <c r="J44" s="191"/>
      <c r="K44" s="191"/>
      <c r="L44" s="191"/>
      <c r="M44" s="191"/>
      <c r="N44" s="191"/>
      <c r="O44" s="191"/>
      <c r="P44" s="191"/>
      <c r="Q44" s="191"/>
      <c r="R44" s="191"/>
      <c r="S44" s="191"/>
      <c r="T44" s="191"/>
      <c r="AC44" s="191"/>
      <c r="AD44" s="191"/>
      <c r="AE44" s="191"/>
      <c r="AF44" s="191"/>
    </row>
    <row r="45" spans="1:32">
      <c r="A45" s="191"/>
      <c r="B45" s="191"/>
      <c r="C45" s="191"/>
      <c r="D45" s="191"/>
      <c r="E45" s="191"/>
      <c r="F45" s="191"/>
      <c r="G45" s="191"/>
      <c r="H45" s="191"/>
      <c r="I45" s="191"/>
      <c r="J45" s="191"/>
      <c r="K45" s="191"/>
      <c r="L45" s="191"/>
      <c r="M45" s="191"/>
      <c r="N45" s="191"/>
      <c r="O45" s="191"/>
      <c r="P45" s="191"/>
      <c r="Q45" s="191"/>
      <c r="R45" s="191"/>
      <c r="S45" s="191"/>
      <c r="T45" s="191"/>
      <c r="AC45" s="191"/>
      <c r="AD45" s="191"/>
      <c r="AE45" s="191"/>
      <c r="AF45" s="191"/>
    </row>
  </sheetData>
  <sheetProtection algorithmName="SHA-512" hashValue="hSMeTclw5hujmV5oZ+1GWqkQ4+tc0RlHgtCaPa4F1QWvqJFSSF5EDO7pzMpE1BCfRBj73ciHZNbfd89WARTiDw==" saltValue="dWuKEsazFWIciQYR+JJs2Q==" spinCount="100000" sheet="1" formatCells="0"/>
  <mergeCells count="56">
    <mergeCell ref="P29:S29"/>
    <mergeCell ref="N31:O31"/>
    <mergeCell ref="A28:C28"/>
    <mergeCell ref="D28:G28"/>
    <mergeCell ref="H28:K28"/>
    <mergeCell ref="L28:O28"/>
    <mergeCell ref="P28:S28"/>
    <mergeCell ref="A29:C29"/>
    <mergeCell ref="D29:G29"/>
    <mergeCell ref="H29:K29"/>
    <mergeCell ref="L29:O29"/>
    <mergeCell ref="A20:B22"/>
    <mergeCell ref="C20:E20"/>
    <mergeCell ref="J20:S20"/>
    <mergeCell ref="A25:C25"/>
    <mergeCell ref="A26:C27"/>
    <mergeCell ref="D26:G27"/>
    <mergeCell ref="H26:K27"/>
    <mergeCell ref="L26:O27"/>
    <mergeCell ref="P26:S27"/>
    <mergeCell ref="C21:S22"/>
    <mergeCell ref="F19:S19"/>
    <mergeCell ref="C17:E17"/>
    <mergeCell ref="C18:E18"/>
    <mergeCell ref="C19:E19"/>
    <mergeCell ref="B11:G11"/>
    <mergeCell ref="H11:M11"/>
    <mergeCell ref="F17:S17"/>
    <mergeCell ref="A16:B19"/>
    <mergeCell ref="C16:E16"/>
    <mergeCell ref="J16:S16"/>
    <mergeCell ref="N11:S11"/>
    <mergeCell ref="A14:B15"/>
    <mergeCell ref="C14:E14"/>
    <mergeCell ref="J14:S14"/>
    <mergeCell ref="C15:S15"/>
    <mergeCell ref="F18:S18"/>
    <mergeCell ref="B9:G9"/>
    <mergeCell ref="H9:M9"/>
    <mergeCell ref="N9:S9"/>
    <mergeCell ref="B10:G10"/>
    <mergeCell ref="H10:M10"/>
    <mergeCell ref="N10:S10"/>
    <mergeCell ref="B7:G7"/>
    <mergeCell ref="H7:M7"/>
    <mergeCell ref="N7:S7"/>
    <mergeCell ref="B8:G8"/>
    <mergeCell ref="H8:M8"/>
    <mergeCell ref="N8:S8"/>
    <mergeCell ref="A4:O4"/>
    <mergeCell ref="B5:G5"/>
    <mergeCell ref="H5:M5"/>
    <mergeCell ref="N5:S5"/>
    <mergeCell ref="B6:G6"/>
    <mergeCell ref="H6:M6"/>
    <mergeCell ref="N6:S6"/>
  </mergeCells>
  <phoneticPr fontId="9"/>
  <conditionalFormatting sqref="D28 H28 L28 P28">
    <cfRule type="expression" dxfId="137" priority="6">
      <formula>$U$25=2</formula>
    </cfRule>
  </conditionalFormatting>
  <conditionalFormatting sqref="C15:S15">
    <cfRule type="expression" dxfId="136" priority="4">
      <formula>$U$14=2</formula>
    </cfRule>
  </conditionalFormatting>
  <conditionalFormatting sqref="C17:S19">
    <cfRule type="expression" dxfId="135" priority="3">
      <formula>$U$16=2</formula>
    </cfRule>
  </conditionalFormatting>
  <conditionalFormatting sqref="C21:S22">
    <cfRule type="expression" dxfId="134" priority="2">
      <formula>$U$20=2</formula>
    </cfRule>
  </conditionalFormatting>
  <dataValidations count="4">
    <dataValidation type="list" allowBlank="1" showInputMessage="1" sqref="C17:E19">
      <formula1>$X$16:$X$23</formula1>
    </dataValidation>
    <dataValidation type="list" allowBlank="1" showInputMessage="1" sqref="B6:G10">
      <formula1>$W$6:$W$12</formula1>
    </dataValidation>
    <dataValidation type="whole" operator="greaterThanOrEqual" allowBlank="1" showInputMessage="1" showErrorMessage="1" error="数値のみをご記入ください。" sqref="D28:O29">
      <formula1>0</formula1>
    </dataValidation>
    <dataValidation type="decimal" operator="greaterThanOrEqual" allowBlank="1" showInputMessage="1" showErrorMessage="1" error="t-CO2単位で数値のみをご記入ください。" sqref="H6:M10">
      <formula1>0</formula1>
    </dataValidation>
  </dataValidations>
  <printOptions horizontalCentered="1"/>
  <pageMargins left="0.59055118110236227" right="0.59055118110236227" top="0.39370078740157483" bottom="0.59055118110236227" header="0.31496062992125984" footer="0.23622047244094491"/>
  <pageSetup paperSize="9"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3" r:id="rId4" name="Option Button 1">
              <controlPr defaultSize="0" autoFill="0" autoLine="0" autoPict="0">
                <anchor moveWithCells="1">
                  <from>
                    <xdr:col>5</xdr:col>
                    <xdr:colOff>95250</xdr:colOff>
                    <xdr:row>12</xdr:row>
                    <xdr:rowOff>209550</xdr:rowOff>
                  </from>
                  <to>
                    <xdr:col>6</xdr:col>
                    <xdr:colOff>9525</xdr:colOff>
                    <xdr:row>14</xdr:row>
                    <xdr:rowOff>28575</xdr:rowOff>
                  </to>
                </anchor>
              </controlPr>
            </control>
          </mc:Choice>
        </mc:AlternateContent>
        <mc:AlternateContent xmlns:mc="http://schemas.openxmlformats.org/markup-compatibility/2006">
          <mc:Choice Requires="x14">
            <control shapeId="79874" r:id="rId5" name="Option Button 2">
              <controlPr defaultSize="0" autoFill="0" autoLine="0" autoPict="0">
                <anchor moveWithCells="1">
                  <from>
                    <xdr:col>7</xdr:col>
                    <xdr:colOff>85725</xdr:colOff>
                    <xdr:row>12</xdr:row>
                    <xdr:rowOff>209550</xdr:rowOff>
                  </from>
                  <to>
                    <xdr:col>8</xdr:col>
                    <xdr:colOff>38100</xdr:colOff>
                    <xdr:row>14</xdr:row>
                    <xdr:rowOff>28575</xdr:rowOff>
                  </to>
                </anchor>
              </controlPr>
            </control>
          </mc:Choice>
        </mc:AlternateContent>
        <mc:AlternateContent xmlns:mc="http://schemas.openxmlformats.org/markup-compatibility/2006">
          <mc:Choice Requires="x14">
            <control shapeId="79875" r:id="rId6" name="Group Box 3">
              <controlPr defaultSize="0" autoFill="0" autoPict="0">
                <anchor moveWithCells="1">
                  <from>
                    <xdr:col>4</xdr:col>
                    <xdr:colOff>228600</xdr:colOff>
                    <xdr:row>12</xdr:row>
                    <xdr:rowOff>133350</xdr:rowOff>
                  </from>
                  <to>
                    <xdr:col>9</xdr:col>
                    <xdr:colOff>180975</xdr:colOff>
                    <xdr:row>14</xdr:row>
                    <xdr:rowOff>114300</xdr:rowOff>
                  </to>
                </anchor>
              </controlPr>
            </control>
          </mc:Choice>
        </mc:AlternateContent>
        <mc:AlternateContent xmlns:mc="http://schemas.openxmlformats.org/markup-compatibility/2006">
          <mc:Choice Requires="x14">
            <control shapeId="79876" r:id="rId7" name="Option Button 4">
              <controlPr defaultSize="0" autoFill="0" autoLine="0" autoPict="0">
                <anchor moveWithCells="1">
                  <from>
                    <xdr:col>5</xdr:col>
                    <xdr:colOff>104775</xdr:colOff>
                    <xdr:row>15</xdr:row>
                    <xdr:rowOff>0</xdr:rowOff>
                  </from>
                  <to>
                    <xdr:col>6</xdr:col>
                    <xdr:colOff>19050</xdr:colOff>
                    <xdr:row>16</xdr:row>
                    <xdr:rowOff>38100</xdr:rowOff>
                  </to>
                </anchor>
              </controlPr>
            </control>
          </mc:Choice>
        </mc:AlternateContent>
        <mc:AlternateContent xmlns:mc="http://schemas.openxmlformats.org/markup-compatibility/2006">
          <mc:Choice Requires="x14">
            <control shapeId="79877" r:id="rId8" name="Option Button 5">
              <controlPr defaultSize="0" autoFill="0" autoLine="0" autoPict="0">
                <anchor moveWithCells="1">
                  <from>
                    <xdr:col>7</xdr:col>
                    <xdr:colOff>95250</xdr:colOff>
                    <xdr:row>15</xdr:row>
                    <xdr:rowOff>0</xdr:rowOff>
                  </from>
                  <to>
                    <xdr:col>8</xdr:col>
                    <xdr:colOff>47625</xdr:colOff>
                    <xdr:row>16</xdr:row>
                    <xdr:rowOff>38100</xdr:rowOff>
                  </to>
                </anchor>
              </controlPr>
            </control>
          </mc:Choice>
        </mc:AlternateContent>
        <mc:AlternateContent xmlns:mc="http://schemas.openxmlformats.org/markup-compatibility/2006">
          <mc:Choice Requires="x14">
            <control shapeId="79878" r:id="rId9" name="Option Button 6">
              <controlPr defaultSize="0" autoFill="0" autoLine="0" autoPict="0">
                <anchor moveWithCells="1">
                  <from>
                    <xdr:col>5</xdr:col>
                    <xdr:colOff>104775</xdr:colOff>
                    <xdr:row>19</xdr:row>
                    <xdr:rowOff>0</xdr:rowOff>
                  </from>
                  <to>
                    <xdr:col>6</xdr:col>
                    <xdr:colOff>19050</xdr:colOff>
                    <xdr:row>20</xdr:row>
                    <xdr:rowOff>28575</xdr:rowOff>
                  </to>
                </anchor>
              </controlPr>
            </control>
          </mc:Choice>
        </mc:AlternateContent>
        <mc:AlternateContent xmlns:mc="http://schemas.openxmlformats.org/markup-compatibility/2006">
          <mc:Choice Requires="x14">
            <control shapeId="79879" r:id="rId10" name="Option Button 7">
              <controlPr defaultSize="0" autoFill="0" autoLine="0" autoPict="0">
                <anchor moveWithCells="1">
                  <from>
                    <xdr:col>7</xdr:col>
                    <xdr:colOff>95250</xdr:colOff>
                    <xdr:row>19</xdr:row>
                    <xdr:rowOff>0</xdr:rowOff>
                  </from>
                  <to>
                    <xdr:col>8</xdr:col>
                    <xdr:colOff>47625</xdr:colOff>
                    <xdr:row>20</xdr:row>
                    <xdr:rowOff>28575</xdr:rowOff>
                  </to>
                </anchor>
              </controlPr>
            </control>
          </mc:Choice>
        </mc:AlternateContent>
        <mc:AlternateContent xmlns:mc="http://schemas.openxmlformats.org/markup-compatibility/2006">
          <mc:Choice Requires="x14">
            <control shapeId="79880" r:id="rId11" name="Group Box 8">
              <controlPr defaultSize="0" autoFill="0" autoPict="0">
                <anchor moveWithCells="1">
                  <from>
                    <xdr:col>4</xdr:col>
                    <xdr:colOff>114300</xdr:colOff>
                    <xdr:row>15</xdr:row>
                    <xdr:rowOff>0</xdr:rowOff>
                  </from>
                  <to>
                    <xdr:col>9</xdr:col>
                    <xdr:colOff>95250</xdr:colOff>
                    <xdr:row>16</xdr:row>
                    <xdr:rowOff>152400</xdr:rowOff>
                  </to>
                </anchor>
              </controlPr>
            </control>
          </mc:Choice>
        </mc:AlternateContent>
        <mc:AlternateContent xmlns:mc="http://schemas.openxmlformats.org/markup-compatibility/2006">
          <mc:Choice Requires="x14">
            <control shapeId="79881" r:id="rId12" name="Group Box 9">
              <controlPr defaultSize="0" autoFill="0" autoPict="0">
                <anchor moveWithCells="1">
                  <from>
                    <xdr:col>4</xdr:col>
                    <xdr:colOff>142875</xdr:colOff>
                    <xdr:row>19</xdr:row>
                    <xdr:rowOff>0</xdr:rowOff>
                  </from>
                  <to>
                    <xdr:col>9</xdr:col>
                    <xdr:colOff>171450</xdr:colOff>
                    <xdr:row>20</xdr:row>
                    <xdr:rowOff>219075</xdr:rowOff>
                  </to>
                </anchor>
              </controlPr>
            </control>
          </mc:Choice>
        </mc:AlternateContent>
        <mc:AlternateContent xmlns:mc="http://schemas.openxmlformats.org/markup-compatibility/2006">
          <mc:Choice Requires="x14">
            <control shapeId="79882" r:id="rId13" name="Option Button 10">
              <controlPr defaultSize="0" autoFill="0" autoLine="0" autoPict="0">
                <anchor moveWithCells="1">
                  <from>
                    <xdr:col>3</xdr:col>
                    <xdr:colOff>123825</xdr:colOff>
                    <xdr:row>24</xdr:row>
                    <xdr:rowOff>57150</xdr:rowOff>
                  </from>
                  <to>
                    <xdr:col>4</xdr:col>
                    <xdr:colOff>28575</xdr:colOff>
                    <xdr:row>24</xdr:row>
                    <xdr:rowOff>333375</xdr:rowOff>
                  </to>
                </anchor>
              </controlPr>
            </control>
          </mc:Choice>
        </mc:AlternateContent>
        <mc:AlternateContent xmlns:mc="http://schemas.openxmlformats.org/markup-compatibility/2006">
          <mc:Choice Requires="x14">
            <control shapeId="79883" r:id="rId14" name="Option Button 11">
              <controlPr defaultSize="0" autoFill="0" autoLine="0" autoPict="0">
                <anchor moveWithCells="1">
                  <from>
                    <xdr:col>5</xdr:col>
                    <xdr:colOff>133350</xdr:colOff>
                    <xdr:row>24</xdr:row>
                    <xdr:rowOff>57150</xdr:rowOff>
                  </from>
                  <to>
                    <xdr:col>6</xdr:col>
                    <xdr:colOff>85725</xdr:colOff>
                    <xdr:row>24</xdr:row>
                    <xdr:rowOff>333375</xdr:rowOff>
                  </to>
                </anchor>
              </controlPr>
            </control>
          </mc:Choice>
        </mc:AlternateContent>
        <mc:AlternateContent xmlns:mc="http://schemas.openxmlformats.org/markup-compatibility/2006">
          <mc:Choice Requires="x14">
            <control shapeId="79884" r:id="rId15" name="Group Box 12">
              <controlPr defaultSize="0" autoFill="0" autoPict="0">
                <anchor moveWithCells="1">
                  <from>
                    <xdr:col>2</xdr:col>
                    <xdr:colOff>581025</xdr:colOff>
                    <xdr:row>23</xdr:row>
                    <xdr:rowOff>171450</xdr:rowOff>
                  </from>
                  <to>
                    <xdr:col>8</xdr:col>
                    <xdr:colOff>219075</xdr:colOff>
                    <xdr:row>25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 id="{09F129B3-88C2-4FA0-BD54-882BBE7A1C60}">
            <xm:f>はじめに!$B$36&lt;&gt;"計画書"</xm:f>
            <x14:dxf>
              <font>
                <color theme="0" tint="-0.14996795556505021"/>
              </font>
              <fill>
                <patternFill>
                  <bgColor theme="0" tint="-0.14996795556505021"/>
                </patternFill>
              </fill>
            </x14:dxf>
          </x14:cfRule>
          <xm:sqref>F14 H14 C15:S15 F16 H16 C17:S19 F20 H20 C21:S22 D25 F25 D28:O29 B6:S10</xm:sqref>
        </x14:conditionalFormatting>
        <x14:conditionalFormatting xmlns:xm="http://schemas.microsoft.com/office/excel/2006/main">
          <x14:cfRule type="expression" priority="1" id="{781D1CA6-39AC-4468-83CB-B2D4C1D431DC}">
            <xm:f>はじめに!$B$36&lt;&gt;"計画書"</xm:f>
            <x14:dxf>
              <fill>
                <patternFill>
                  <bgColor theme="0" tint="-0.14996795556505021"/>
                </patternFill>
              </fill>
            </x14:dxf>
          </x14:cfRule>
          <xm:sqref>G14 I14 G16 I16 G20 I20 E25 G25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E125"/>
  <sheetViews>
    <sheetView showGridLines="0" workbookViewId="0">
      <pane ySplit="3" topLeftCell="A108" activePane="bottomLeft" state="frozen"/>
      <selection activeCell="P10" sqref="P10"/>
      <selection pane="bottomLeft" activeCell="E101" sqref="E101"/>
    </sheetView>
  </sheetViews>
  <sheetFormatPr defaultRowHeight="13.5"/>
  <cols>
    <col min="1" max="1" width="5.125" customWidth="1"/>
    <col min="2" max="2" width="11.125" style="56" customWidth="1"/>
    <col min="3" max="3" width="11.375" style="56" customWidth="1"/>
    <col min="4" max="4" width="20.5" customWidth="1"/>
    <col min="5" max="5" width="63.25" customWidth="1"/>
    <col min="12" max="12" width="19.375" customWidth="1"/>
  </cols>
  <sheetData>
    <row r="1" spans="1:5">
      <c r="A1" t="s">
        <v>6573</v>
      </c>
    </row>
    <row r="2" spans="1:5">
      <c r="A2" s="1429"/>
      <c r="B2" s="1435" t="s">
        <v>6526</v>
      </c>
      <c r="C2" s="1414" t="s">
        <v>6529</v>
      </c>
      <c r="D2" s="1411" t="s">
        <v>6530</v>
      </c>
      <c r="E2" s="1430" t="s">
        <v>6531</v>
      </c>
    </row>
    <row r="3" spans="1:5">
      <c r="A3" s="1415"/>
      <c r="B3" s="1436"/>
      <c r="C3" s="1416"/>
      <c r="D3" s="1413"/>
      <c r="E3" s="1431"/>
    </row>
    <row r="4" spans="1:5">
      <c r="A4" s="1429">
        <v>1</v>
      </c>
      <c r="B4" s="1437">
        <v>1</v>
      </c>
      <c r="C4" s="1432">
        <v>45002</v>
      </c>
      <c r="D4" s="1411" t="s">
        <v>6532</v>
      </c>
      <c r="E4" s="1430" t="s">
        <v>6534</v>
      </c>
    </row>
    <row r="5" spans="1:5">
      <c r="A5" s="1415"/>
      <c r="B5" s="1438"/>
      <c r="C5" s="1416"/>
      <c r="D5" s="1413"/>
      <c r="E5" s="1431"/>
    </row>
    <row r="6" spans="1:5">
      <c r="A6" s="1429">
        <v>2</v>
      </c>
      <c r="B6" s="1437">
        <v>2</v>
      </c>
      <c r="C6" s="1432">
        <v>45008</v>
      </c>
      <c r="D6" s="1411" t="s">
        <v>6533</v>
      </c>
      <c r="E6" s="1430" t="s">
        <v>6535</v>
      </c>
    </row>
    <row r="7" spans="1:5">
      <c r="A7" s="1433"/>
      <c r="B7" s="1439"/>
      <c r="D7" s="1412"/>
      <c r="E7" s="1434" t="s">
        <v>6536</v>
      </c>
    </row>
    <row r="8" spans="1:5">
      <c r="A8" s="1433"/>
      <c r="B8" s="1439"/>
      <c r="D8" s="1412"/>
      <c r="E8" s="1434" t="s">
        <v>6537</v>
      </c>
    </row>
    <row r="9" spans="1:5">
      <c r="A9" s="1433"/>
      <c r="B9" s="1439"/>
      <c r="D9" s="1412"/>
      <c r="E9" s="1434" t="s">
        <v>6538</v>
      </c>
    </row>
    <row r="10" spans="1:5">
      <c r="A10" s="1433"/>
      <c r="B10" s="1439"/>
      <c r="D10" s="1412"/>
      <c r="E10" s="1434" t="s">
        <v>6539</v>
      </c>
    </row>
    <row r="11" spans="1:5">
      <c r="A11" s="1433"/>
      <c r="B11" s="1439"/>
      <c r="D11" s="1412"/>
      <c r="E11" s="1434" t="s">
        <v>6577</v>
      </c>
    </row>
    <row r="12" spans="1:5">
      <c r="A12" s="1433"/>
      <c r="B12" s="1439"/>
      <c r="D12" s="1412"/>
      <c r="E12" s="1434" t="s">
        <v>6545</v>
      </c>
    </row>
    <row r="13" spans="1:5">
      <c r="A13" s="1433"/>
      <c r="B13" s="1439"/>
      <c r="D13" s="1412"/>
      <c r="E13" s="1434" t="s">
        <v>6540</v>
      </c>
    </row>
    <row r="14" spans="1:5">
      <c r="A14" s="1433"/>
      <c r="B14" s="1439"/>
      <c r="D14" s="1412"/>
      <c r="E14" s="1434" t="s">
        <v>6541</v>
      </c>
    </row>
    <row r="15" spans="1:5">
      <c r="A15" s="1433"/>
      <c r="B15" s="1439"/>
      <c r="D15" s="1412"/>
      <c r="E15" s="1434" t="s">
        <v>6542</v>
      </c>
    </row>
    <row r="16" spans="1:5">
      <c r="A16" s="1433"/>
      <c r="B16" s="1439"/>
      <c r="D16" s="1412"/>
      <c r="E16" s="1434" t="s">
        <v>6543</v>
      </c>
    </row>
    <row r="17" spans="1:5">
      <c r="A17" s="1433"/>
      <c r="B17" s="1439"/>
      <c r="D17" s="1412"/>
      <c r="E17" s="1434" t="s">
        <v>6544</v>
      </c>
    </row>
    <row r="18" spans="1:5">
      <c r="A18" s="1433"/>
      <c r="B18" s="1439"/>
      <c r="D18" s="1412"/>
      <c r="E18" s="1434" t="s">
        <v>6546</v>
      </c>
    </row>
    <row r="19" spans="1:5">
      <c r="A19" s="1433"/>
      <c r="B19" s="1439"/>
      <c r="D19" s="1412"/>
      <c r="E19" s="1434" t="s">
        <v>6547</v>
      </c>
    </row>
    <row r="20" spans="1:5">
      <c r="A20" s="1433"/>
      <c r="B20" s="1439"/>
      <c r="D20" s="1412"/>
      <c r="E20" s="1434" t="s">
        <v>6548</v>
      </c>
    </row>
    <row r="21" spans="1:5">
      <c r="A21" s="1433"/>
      <c r="B21" s="1439"/>
      <c r="D21" s="1412"/>
      <c r="E21" s="1434" t="s">
        <v>6549</v>
      </c>
    </row>
    <row r="22" spans="1:5">
      <c r="A22" s="1433"/>
      <c r="B22" s="1439"/>
      <c r="D22" s="1412"/>
      <c r="E22" s="1434" t="s">
        <v>6550</v>
      </c>
    </row>
    <row r="23" spans="1:5">
      <c r="A23" s="1433"/>
      <c r="B23" s="1439"/>
      <c r="D23" s="1412"/>
      <c r="E23" s="1434" t="s">
        <v>6551</v>
      </c>
    </row>
    <row r="24" spans="1:5">
      <c r="A24" s="1433"/>
      <c r="B24" s="1439"/>
      <c r="D24" s="1412"/>
      <c r="E24" s="1434" t="s">
        <v>6552</v>
      </c>
    </row>
    <row r="25" spans="1:5">
      <c r="A25" s="1433"/>
      <c r="B25" s="1439"/>
      <c r="D25" s="1412"/>
      <c r="E25" s="1434" t="s">
        <v>6553</v>
      </c>
    </row>
    <row r="26" spans="1:5">
      <c r="A26" s="1433"/>
      <c r="B26" s="1439"/>
      <c r="D26" s="1412"/>
      <c r="E26" s="1434" t="s">
        <v>6554</v>
      </c>
    </row>
    <row r="27" spans="1:5">
      <c r="A27" s="1433"/>
      <c r="B27" s="1439"/>
      <c r="D27" s="1412"/>
      <c r="E27" s="1434" t="s">
        <v>6555</v>
      </c>
    </row>
    <row r="28" spans="1:5">
      <c r="A28" s="1433"/>
      <c r="B28" s="1439"/>
      <c r="D28" s="1412"/>
      <c r="E28" s="1434" t="s">
        <v>6556</v>
      </c>
    </row>
    <row r="29" spans="1:5">
      <c r="A29" s="1433"/>
      <c r="B29" s="1439"/>
      <c r="D29" s="1412"/>
      <c r="E29" s="1434" t="s">
        <v>6557</v>
      </c>
    </row>
    <row r="30" spans="1:5">
      <c r="A30" s="1433"/>
      <c r="B30" s="1439"/>
      <c r="D30" s="1412"/>
      <c r="E30" s="1434" t="s">
        <v>6558</v>
      </c>
    </row>
    <row r="31" spans="1:5">
      <c r="A31" s="1433"/>
      <c r="B31" s="1439"/>
      <c r="D31" s="1412"/>
      <c r="E31" s="1434" t="s">
        <v>6559</v>
      </c>
    </row>
    <row r="32" spans="1:5">
      <c r="A32" s="1433"/>
      <c r="B32" s="1439"/>
      <c r="D32" s="1412"/>
      <c r="E32" s="1434" t="s">
        <v>6560</v>
      </c>
    </row>
    <row r="33" spans="1:5">
      <c r="A33" s="1433"/>
      <c r="B33" s="1439"/>
      <c r="D33" s="1412"/>
      <c r="E33" s="1434" t="s">
        <v>6561</v>
      </c>
    </row>
    <row r="34" spans="1:5">
      <c r="A34" s="1433"/>
      <c r="B34" s="1439"/>
      <c r="D34" s="1412"/>
      <c r="E34" s="1434" t="s">
        <v>6562</v>
      </c>
    </row>
    <row r="35" spans="1:5">
      <c r="A35" s="1433"/>
      <c r="B35" s="1439"/>
      <c r="D35" s="1412"/>
      <c r="E35" s="1434" t="s">
        <v>6563</v>
      </c>
    </row>
    <row r="36" spans="1:5">
      <c r="A36" s="1433"/>
      <c r="B36" s="1439"/>
      <c r="D36" s="1412"/>
      <c r="E36" s="1434" t="s">
        <v>6564</v>
      </c>
    </row>
    <row r="37" spans="1:5">
      <c r="A37" s="1433"/>
      <c r="B37" s="1439"/>
      <c r="D37" s="1412"/>
      <c r="E37" s="1434" t="s">
        <v>6565</v>
      </c>
    </row>
    <row r="38" spans="1:5">
      <c r="A38" s="1433"/>
      <c r="B38" s="1439"/>
      <c r="D38" s="1412"/>
      <c r="E38" s="1434" t="s">
        <v>6566</v>
      </c>
    </row>
    <row r="39" spans="1:5">
      <c r="A39" s="1433"/>
      <c r="B39" s="1439"/>
      <c r="D39" s="1412"/>
      <c r="E39" s="1434" t="s">
        <v>6568</v>
      </c>
    </row>
    <row r="40" spans="1:5">
      <c r="A40" s="1433"/>
      <c r="B40" s="1439"/>
      <c r="D40" s="1412"/>
      <c r="E40" s="1434" t="s">
        <v>6567</v>
      </c>
    </row>
    <row r="41" spans="1:5">
      <c r="A41" s="1433"/>
      <c r="B41" s="1439"/>
      <c r="D41" s="1412"/>
      <c r="E41" s="1434" t="s">
        <v>6569</v>
      </c>
    </row>
    <row r="42" spans="1:5">
      <c r="A42" s="1433"/>
      <c r="B42" s="1439"/>
      <c r="D42" s="1412"/>
      <c r="E42" s="1434" t="s">
        <v>6570</v>
      </c>
    </row>
    <row r="43" spans="1:5">
      <c r="A43" s="1433"/>
      <c r="B43" s="1439"/>
      <c r="D43" s="1412"/>
      <c r="E43" s="1434" t="s">
        <v>6572</v>
      </c>
    </row>
    <row r="44" spans="1:5">
      <c r="A44" s="1433"/>
      <c r="B44" s="1439"/>
      <c r="C44" s="1450"/>
      <c r="D44" s="1451"/>
      <c r="E44" s="1452" t="s">
        <v>6571</v>
      </c>
    </row>
    <row r="45" spans="1:5">
      <c r="A45" s="1453">
        <v>3</v>
      </c>
      <c r="B45" s="1439"/>
      <c r="C45" s="1449">
        <v>45009</v>
      </c>
      <c r="D45" s="1412" t="s">
        <v>6580</v>
      </c>
      <c r="E45" s="1434" t="s">
        <v>6586</v>
      </c>
    </row>
    <row r="46" spans="1:5">
      <c r="A46" s="1451"/>
      <c r="B46" s="1439"/>
      <c r="C46" s="1450"/>
      <c r="D46" s="1451"/>
      <c r="E46" s="1452" t="s">
        <v>6581</v>
      </c>
    </row>
    <row r="47" spans="1:5">
      <c r="A47" s="1433">
        <v>4</v>
      </c>
      <c r="B47" s="1439"/>
      <c r="C47" s="1449">
        <v>45012</v>
      </c>
      <c r="D47" s="1412" t="s">
        <v>6583</v>
      </c>
      <c r="E47" s="1434" t="s">
        <v>6587</v>
      </c>
    </row>
    <row r="48" spans="1:5">
      <c r="A48" s="1433"/>
      <c r="B48" s="1439"/>
      <c r="D48" s="1412"/>
      <c r="E48" s="1434" t="s">
        <v>6584</v>
      </c>
    </row>
    <row r="49" spans="1:5">
      <c r="A49" s="1415"/>
      <c r="B49" s="1438"/>
      <c r="C49" s="1416"/>
      <c r="D49" s="1413"/>
      <c r="E49" s="1431"/>
    </row>
    <row r="50" spans="1:5">
      <c r="A50" s="1433">
        <v>5</v>
      </c>
      <c r="B50" s="1439">
        <v>3</v>
      </c>
      <c r="C50" s="1449">
        <v>45012</v>
      </c>
      <c r="D50" s="1412" t="s">
        <v>6585</v>
      </c>
      <c r="E50" s="1434" t="s">
        <v>6592</v>
      </c>
    </row>
    <row r="51" spans="1:5">
      <c r="A51" s="1433"/>
      <c r="B51" s="1439"/>
      <c r="D51" s="1412"/>
      <c r="E51" s="1434" t="s">
        <v>6593</v>
      </c>
    </row>
    <row r="52" spans="1:5">
      <c r="A52" s="1433"/>
      <c r="B52" s="1439"/>
      <c r="D52" s="1412"/>
      <c r="E52" s="1434" t="s">
        <v>6588</v>
      </c>
    </row>
    <row r="53" spans="1:5">
      <c r="A53" s="1433"/>
      <c r="B53" s="1439"/>
      <c r="D53" s="1412"/>
      <c r="E53" s="1434" t="s">
        <v>6589</v>
      </c>
    </row>
    <row r="54" spans="1:5">
      <c r="A54" s="1415"/>
      <c r="B54" s="1438"/>
      <c r="C54" s="1416"/>
      <c r="D54" s="1413"/>
      <c r="E54" s="1431"/>
    </row>
    <row r="55" spans="1:5">
      <c r="A55" s="1459">
        <v>6</v>
      </c>
      <c r="B55" s="1439">
        <v>4</v>
      </c>
      <c r="C55" s="1458">
        <v>45019</v>
      </c>
      <c r="D55" s="1459" t="s">
        <v>6603</v>
      </c>
      <c r="E55" s="1460" t="s">
        <v>6604</v>
      </c>
    </row>
    <row r="56" spans="1:5" ht="67.5">
      <c r="A56" s="1433">
        <v>7</v>
      </c>
      <c r="B56" s="1439"/>
      <c r="C56" s="1449">
        <v>45020</v>
      </c>
      <c r="D56" s="1412" t="s">
        <v>6608</v>
      </c>
      <c r="E56" s="1461" t="s">
        <v>6609</v>
      </c>
    </row>
    <row r="57" spans="1:5">
      <c r="A57" s="1433"/>
      <c r="B57" s="1439"/>
      <c r="D57" s="1412"/>
      <c r="E57" s="1434" t="s">
        <v>6610</v>
      </c>
    </row>
    <row r="58" spans="1:5">
      <c r="A58" s="1415"/>
      <c r="B58" s="1438"/>
      <c r="C58" s="1416"/>
      <c r="D58" s="1413"/>
      <c r="E58" s="1431"/>
    </row>
    <row r="59" spans="1:5">
      <c r="A59" s="1433">
        <v>8</v>
      </c>
      <c r="B59" s="1439">
        <v>5</v>
      </c>
      <c r="C59" s="1449">
        <v>45022</v>
      </c>
      <c r="D59" s="1412" t="s">
        <v>6615</v>
      </c>
      <c r="E59" s="1434" t="s">
        <v>6616</v>
      </c>
    </row>
    <row r="60" spans="1:5">
      <c r="A60" s="1433"/>
      <c r="B60" s="1439"/>
      <c r="D60" s="1412"/>
      <c r="E60" s="1434" t="s">
        <v>6617</v>
      </c>
    </row>
    <row r="61" spans="1:5">
      <c r="A61" s="1477"/>
      <c r="B61" s="1439"/>
      <c r="C61" s="1478"/>
      <c r="D61" s="1479"/>
      <c r="E61" s="1480" t="s">
        <v>6618</v>
      </c>
    </row>
    <row r="62" spans="1:5">
      <c r="A62" s="1433">
        <v>9</v>
      </c>
      <c r="B62" s="1439"/>
      <c r="C62" s="1449">
        <v>45026</v>
      </c>
      <c r="D62" s="1412" t="s">
        <v>6619</v>
      </c>
      <c r="E62" s="1434" t="s">
        <v>6620</v>
      </c>
    </row>
    <row r="63" spans="1:5">
      <c r="A63" s="1433"/>
      <c r="B63" s="1439"/>
      <c r="D63" s="1412"/>
      <c r="E63" s="1434" t="s">
        <v>6621</v>
      </c>
    </row>
    <row r="64" spans="1:5">
      <c r="A64" s="1433"/>
      <c r="B64" s="1439"/>
      <c r="D64" s="1412"/>
      <c r="E64" s="1434" t="s">
        <v>6623</v>
      </c>
    </row>
    <row r="65" spans="1:5">
      <c r="A65" s="1415"/>
      <c r="B65" s="1438"/>
      <c r="C65" s="1416"/>
      <c r="D65" s="1413"/>
      <c r="E65" s="1431" t="s">
        <v>6622</v>
      </c>
    </row>
    <row r="66" spans="1:5">
      <c r="A66" s="1433">
        <v>10</v>
      </c>
      <c r="B66" s="1439">
        <v>6</v>
      </c>
      <c r="C66" s="1449">
        <v>45034</v>
      </c>
      <c r="D66" s="1412" t="s">
        <v>6624</v>
      </c>
      <c r="E66" s="1434" t="s">
        <v>6625</v>
      </c>
    </row>
    <row r="67" spans="1:5">
      <c r="A67" s="1433"/>
      <c r="B67" s="1439"/>
      <c r="D67" s="1412"/>
      <c r="E67" s="1434" t="s">
        <v>6626</v>
      </c>
    </row>
    <row r="68" spans="1:5">
      <c r="A68" s="1433"/>
      <c r="B68" s="1439"/>
      <c r="D68" s="1412"/>
      <c r="E68" s="1434" t="s">
        <v>6627</v>
      </c>
    </row>
    <row r="69" spans="1:5">
      <c r="A69" s="1433"/>
      <c r="B69" s="1439"/>
      <c r="D69" s="1412"/>
      <c r="E69" s="1434" t="s">
        <v>6628</v>
      </c>
    </row>
    <row r="70" spans="1:5">
      <c r="A70" s="1433"/>
      <c r="B70" s="1439"/>
      <c r="D70" s="1412"/>
      <c r="E70" s="1434" t="s">
        <v>6629</v>
      </c>
    </row>
    <row r="71" spans="1:5">
      <c r="A71" s="1433"/>
      <c r="B71" s="1439"/>
      <c r="D71" s="1412"/>
      <c r="E71" s="1434" t="s">
        <v>6630</v>
      </c>
    </row>
    <row r="72" spans="1:5">
      <c r="A72" s="1433"/>
      <c r="B72" s="1439"/>
      <c r="D72" s="1412"/>
      <c r="E72" s="1434" t="s">
        <v>6633</v>
      </c>
    </row>
    <row r="73" spans="1:5">
      <c r="A73" s="1433"/>
      <c r="B73" s="1439"/>
      <c r="D73" s="1412"/>
      <c r="E73" s="1434" t="s">
        <v>6631</v>
      </c>
    </row>
    <row r="74" spans="1:5">
      <c r="A74" s="1433"/>
      <c r="B74" s="1439"/>
      <c r="D74" s="1412"/>
      <c r="E74" s="1434" t="s">
        <v>6632</v>
      </c>
    </row>
    <row r="75" spans="1:5">
      <c r="A75" s="1433"/>
      <c r="B75" s="1439"/>
      <c r="D75" s="1412"/>
      <c r="E75" s="1434" t="s">
        <v>6634</v>
      </c>
    </row>
    <row r="76" spans="1:5">
      <c r="A76" s="1433"/>
      <c r="B76" s="1439"/>
      <c r="D76" s="1412"/>
      <c r="E76" s="1434" t="s">
        <v>6635</v>
      </c>
    </row>
    <row r="77" spans="1:5">
      <c r="A77" s="1415"/>
      <c r="B77" s="1438"/>
      <c r="C77" s="1416"/>
      <c r="D77" s="1413"/>
      <c r="E77" s="1431"/>
    </row>
    <row r="78" spans="1:5">
      <c r="A78" s="1433">
        <v>11</v>
      </c>
      <c r="B78" s="1439">
        <v>7</v>
      </c>
      <c r="C78" s="1449">
        <v>45040</v>
      </c>
      <c r="D78" s="1412" t="s">
        <v>6636</v>
      </c>
      <c r="E78" s="1434" t="s">
        <v>6637</v>
      </c>
    </row>
    <row r="79" spans="1:5">
      <c r="A79" s="1433"/>
      <c r="B79" s="1439"/>
      <c r="D79" s="1412"/>
      <c r="E79" s="1434" t="s">
        <v>6638</v>
      </c>
    </row>
    <row r="80" spans="1:5">
      <c r="A80" s="1433"/>
      <c r="B80" s="1439"/>
      <c r="D80" s="1412"/>
      <c r="E80" s="1434" t="s">
        <v>6639</v>
      </c>
    </row>
    <row r="81" spans="1:5">
      <c r="A81" s="1477"/>
      <c r="B81" s="1439"/>
      <c r="C81" s="1478"/>
      <c r="D81" s="1479"/>
      <c r="E81" s="1480" t="s">
        <v>6640</v>
      </c>
    </row>
    <row r="82" spans="1:5">
      <c r="A82" s="1433">
        <v>12</v>
      </c>
      <c r="B82" s="1439"/>
      <c r="C82" s="1449">
        <v>45041</v>
      </c>
      <c r="D82" s="1412" t="s">
        <v>6644</v>
      </c>
      <c r="E82" s="1434" t="s">
        <v>6641</v>
      </c>
    </row>
    <row r="83" spans="1:5">
      <c r="A83" s="1433"/>
      <c r="B83" s="1439"/>
      <c r="D83" s="1412"/>
      <c r="E83" s="1434" t="s">
        <v>6642</v>
      </c>
    </row>
    <row r="84" spans="1:5">
      <c r="A84" s="1433"/>
      <c r="B84" s="1439"/>
      <c r="D84" s="1412"/>
      <c r="E84" s="1434" t="s">
        <v>6643</v>
      </c>
    </row>
    <row r="85" spans="1:5">
      <c r="A85" s="1415"/>
      <c r="B85" s="1438"/>
      <c r="C85" s="1416"/>
      <c r="D85" s="1660"/>
      <c r="E85" s="1431"/>
    </row>
    <row r="86" spans="1:5">
      <c r="A86" s="1433">
        <v>13</v>
      </c>
      <c r="B86" s="1439">
        <v>1</v>
      </c>
      <c r="C86" s="1449">
        <v>45071</v>
      </c>
      <c r="D86" s="1412" t="s">
        <v>6806</v>
      </c>
      <c r="E86" s="1434" t="s">
        <v>6807</v>
      </c>
    </row>
    <row r="87" spans="1:5">
      <c r="A87" s="1433"/>
      <c r="B87" s="1439"/>
      <c r="D87" s="1412"/>
      <c r="E87" s="1434" t="s">
        <v>6808</v>
      </c>
    </row>
    <row r="88" spans="1:5">
      <c r="A88" s="1433"/>
      <c r="B88" s="1439"/>
      <c r="D88" s="1412"/>
      <c r="E88" s="1434" t="s">
        <v>6809</v>
      </c>
    </row>
    <row r="89" spans="1:5">
      <c r="A89" s="1433"/>
      <c r="B89" s="1439"/>
      <c r="D89" s="1412"/>
      <c r="E89" s="1434" t="s">
        <v>6810</v>
      </c>
    </row>
    <row r="90" spans="1:5">
      <c r="A90" s="1433"/>
      <c r="B90" s="1439"/>
      <c r="D90" s="1659"/>
      <c r="E90" s="1434" t="s">
        <v>6811</v>
      </c>
    </row>
    <row r="91" spans="1:5">
      <c r="A91" s="1433"/>
      <c r="B91" s="1439"/>
      <c r="D91" s="1659"/>
      <c r="E91" s="1434" t="s">
        <v>6812</v>
      </c>
    </row>
    <row r="92" spans="1:5">
      <c r="A92" s="1433"/>
      <c r="B92" s="1439"/>
      <c r="D92" s="1659"/>
      <c r="E92" s="1434" t="s">
        <v>6813</v>
      </c>
    </row>
    <row r="93" spans="1:5">
      <c r="A93" s="1415"/>
      <c r="B93" s="1438"/>
      <c r="C93" s="1416"/>
      <c r="D93" s="1413"/>
      <c r="E93" s="1431"/>
    </row>
    <row r="94" spans="1:5">
      <c r="A94" s="1669">
        <v>14</v>
      </c>
      <c r="B94" s="1437">
        <v>1</v>
      </c>
      <c r="C94" s="1673">
        <v>45075</v>
      </c>
      <c r="D94" s="1669" t="s">
        <v>6825</v>
      </c>
      <c r="E94" s="1674" t="s">
        <v>6826</v>
      </c>
    </row>
    <row r="95" spans="1:5">
      <c r="A95" s="1670"/>
      <c r="B95" s="1439"/>
      <c r="C95" s="1675"/>
      <c r="D95" s="1670"/>
      <c r="E95" s="1670" t="s">
        <v>6827</v>
      </c>
    </row>
    <row r="96" spans="1:5">
      <c r="A96" s="1670"/>
      <c r="B96" s="1439"/>
      <c r="C96" s="1675"/>
      <c r="D96" s="1670"/>
      <c r="E96" s="1670" t="s">
        <v>6828</v>
      </c>
    </row>
    <row r="97" spans="1:5">
      <c r="A97" s="1670"/>
      <c r="B97" s="1439"/>
      <c r="C97" s="1675"/>
      <c r="D97" s="1670"/>
      <c r="E97" s="1670" t="s">
        <v>6829</v>
      </c>
    </row>
    <row r="98" spans="1:5">
      <c r="A98" s="1670"/>
      <c r="B98" s="1439"/>
      <c r="C98" s="1675"/>
      <c r="D98" s="1670"/>
      <c r="E98" s="1670" t="s">
        <v>6830</v>
      </c>
    </row>
    <row r="99" spans="1:5">
      <c r="A99" s="1670"/>
      <c r="B99" s="1439"/>
      <c r="C99" s="1675"/>
      <c r="D99" s="1670"/>
      <c r="E99" s="1670" t="s">
        <v>6831</v>
      </c>
    </row>
    <row r="100" spans="1:5">
      <c r="A100" s="1671"/>
      <c r="B100" s="1436"/>
      <c r="C100" s="1436"/>
      <c r="D100" s="1671"/>
      <c r="E100" s="1671" t="s">
        <v>6832</v>
      </c>
    </row>
    <row r="101" spans="1:5">
      <c r="A101" s="1433">
        <v>15</v>
      </c>
      <c r="B101" s="1439">
        <v>2</v>
      </c>
      <c r="C101" s="1449">
        <v>45078</v>
      </c>
      <c r="D101" s="1672" t="s">
        <v>6533</v>
      </c>
      <c r="E101" s="1434" t="s">
        <v>6834</v>
      </c>
    </row>
    <row r="102" spans="1:5">
      <c r="A102" s="1433"/>
      <c r="B102" s="1439"/>
      <c r="D102" s="1672"/>
      <c r="E102" s="1678" t="s">
        <v>6835</v>
      </c>
    </row>
    <row r="103" spans="1:5">
      <c r="A103" s="1433"/>
      <c r="B103" s="1439"/>
      <c r="D103" s="1672"/>
      <c r="E103" s="1434" t="s">
        <v>6833</v>
      </c>
    </row>
    <row r="104" spans="1:5">
      <c r="A104" s="1433"/>
      <c r="B104" s="1439"/>
      <c r="D104" s="1672"/>
      <c r="E104" s="1434" t="s">
        <v>6839</v>
      </c>
    </row>
    <row r="105" spans="1:5">
      <c r="A105" s="1433"/>
      <c r="B105" s="1439"/>
      <c r="D105" s="1672"/>
      <c r="E105" s="1434" t="s">
        <v>6836</v>
      </c>
    </row>
    <row r="106" spans="1:5">
      <c r="A106" s="1433"/>
      <c r="B106" s="1439"/>
      <c r="D106" s="1672"/>
      <c r="E106" s="1434" t="s">
        <v>6837</v>
      </c>
    </row>
    <row r="107" spans="1:5">
      <c r="A107" s="1433"/>
      <c r="B107" s="1439"/>
      <c r="D107" s="1672"/>
      <c r="E107" s="1434" t="s">
        <v>6838</v>
      </c>
    </row>
    <row r="108" spans="1:5">
      <c r="A108" s="1433"/>
      <c r="B108" s="1439"/>
      <c r="D108" s="1677"/>
      <c r="E108" s="1434" t="s">
        <v>6840</v>
      </c>
    </row>
    <row r="109" spans="1:5">
      <c r="A109" s="1433"/>
      <c r="B109" s="1439"/>
      <c r="D109" s="1677"/>
      <c r="E109" s="1434" t="s">
        <v>6841</v>
      </c>
    </row>
    <row r="110" spans="1:5">
      <c r="A110" s="1433"/>
      <c r="B110" s="1439"/>
      <c r="D110" s="1677"/>
      <c r="E110" s="1434" t="s">
        <v>6842</v>
      </c>
    </row>
    <row r="111" spans="1:5">
      <c r="A111" s="1415"/>
      <c r="B111" s="1438"/>
      <c r="C111" s="1416"/>
      <c r="D111" s="1681"/>
      <c r="E111" s="1431"/>
    </row>
    <row r="112" spans="1:5" ht="27">
      <c r="A112" s="1429">
        <v>16</v>
      </c>
      <c r="B112" s="1437">
        <v>3</v>
      </c>
      <c r="C112" s="1432">
        <v>45089</v>
      </c>
      <c r="D112" s="1674" t="s">
        <v>6845</v>
      </c>
      <c r="E112" s="1684" t="s">
        <v>6844</v>
      </c>
    </row>
    <row r="113" spans="1:5">
      <c r="A113" s="1415"/>
      <c r="B113" s="1438"/>
      <c r="C113" s="1416"/>
      <c r="D113" s="1683"/>
      <c r="E113" s="1431"/>
    </row>
    <row r="114" spans="1:5" ht="40.5">
      <c r="A114" s="1433">
        <v>17</v>
      </c>
      <c r="B114" s="1439">
        <v>3</v>
      </c>
      <c r="C114" s="1449">
        <v>45110</v>
      </c>
      <c r="D114" s="1682" t="s">
        <v>6846</v>
      </c>
      <c r="E114" s="1461" t="s">
        <v>6847</v>
      </c>
    </row>
    <row r="115" spans="1:5">
      <c r="A115" s="1433"/>
      <c r="B115" s="1439"/>
      <c r="D115" s="1682"/>
      <c r="E115" s="1434" t="s">
        <v>6848</v>
      </c>
    </row>
    <row r="116" spans="1:5">
      <c r="A116" s="1415"/>
      <c r="B116" s="1438"/>
      <c r="C116" s="1416"/>
      <c r="D116" s="1683"/>
      <c r="E116" s="1431"/>
    </row>
    <row r="117" spans="1:5">
      <c r="A117" s="1433">
        <v>18</v>
      </c>
      <c r="B117" s="1439">
        <v>3</v>
      </c>
      <c r="C117" s="1449">
        <v>45113</v>
      </c>
      <c r="D117" s="1682" t="s">
        <v>6849</v>
      </c>
      <c r="E117" s="1434" t="s">
        <v>6850</v>
      </c>
    </row>
    <row r="118" spans="1:5">
      <c r="A118" s="1433"/>
      <c r="B118" s="1439"/>
      <c r="D118" s="1682"/>
      <c r="E118" s="1434" t="s">
        <v>6851</v>
      </c>
    </row>
    <row r="119" spans="1:5">
      <c r="A119" s="1433"/>
      <c r="B119" s="1439"/>
      <c r="D119" s="1682"/>
      <c r="E119" s="1434"/>
    </row>
    <row r="120" spans="1:5" ht="40.5">
      <c r="A120" s="1429">
        <v>19</v>
      </c>
      <c r="B120" s="1437">
        <v>4</v>
      </c>
      <c r="C120" s="1432">
        <v>45114</v>
      </c>
      <c r="D120" s="1685" t="s">
        <v>6852</v>
      </c>
      <c r="E120" s="1674" t="s">
        <v>6853</v>
      </c>
    </row>
    <row r="121" spans="1:5">
      <c r="A121" s="1433"/>
      <c r="B121" s="1439"/>
      <c r="C121" s="1689"/>
      <c r="D121" s="1686"/>
      <c r="E121" s="1678" t="s">
        <v>6854</v>
      </c>
    </row>
    <row r="122" spans="1:5">
      <c r="A122" s="1433"/>
      <c r="B122" s="1439"/>
      <c r="C122" s="1689"/>
      <c r="D122" s="1686"/>
      <c r="E122" s="1434"/>
    </row>
    <row r="123" spans="1:5">
      <c r="A123" s="1433"/>
      <c r="B123" s="1439"/>
      <c r="C123" s="1689"/>
      <c r="D123" s="1686"/>
      <c r="E123" s="1434"/>
    </row>
    <row r="124" spans="1:5">
      <c r="A124" s="1433"/>
      <c r="B124" s="1439"/>
      <c r="C124" s="1689"/>
      <c r="D124" s="1686"/>
      <c r="E124" s="1434"/>
    </row>
    <row r="125" spans="1:5">
      <c r="A125" s="1415"/>
      <c r="B125" s="1438"/>
      <c r="C125" s="1416"/>
      <c r="D125" s="1687"/>
      <c r="E125" s="1431"/>
    </row>
  </sheetData>
  <phoneticPr fontId="9"/>
  <pageMargins left="0.7" right="0.7" top="0.75" bottom="0.75" header="0.3" footer="0.3"/>
  <pageSetup paperSize="9" orientation="portrait" horizontalDpi="360" verticalDpi="360"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Z152"/>
  <sheetViews>
    <sheetView showGridLines="0" workbookViewId="0">
      <selection activeCell="J9" sqref="J6:O9"/>
    </sheetView>
  </sheetViews>
  <sheetFormatPr defaultColWidth="9" defaultRowHeight="12"/>
  <cols>
    <col min="1" max="1" width="2.875" style="2" customWidth="1"/>
    <col min="2" max="3" width="3.875" style="15" customWidth="1"/>
    <col min="4" max="4" width="3.625" style="15" customWidth="1"/>
    <col min="5" max="5" width="6.25" style="2" customWidth="1"/>
    <col min="6" max="6" width="32.625" style="2" customWidth="1"/>
    <col min="7" max="7" width="9.625" style="2" customWidth="1"/>
    <col min="8" max="8" width="3.625" style="91" customWidth="1"/>
    <col min="9" max="9" width="9.625" style="91" customWidth="1"/>
    <col min="10" max="10" width="3.625" style="91" customWidth="1"/>
    <col min="11" max="11" width="9.625" style="91" customWidth="1"/>
    <col min="12" max="12" width="13.625" style="5" customWidth="1"/>
    <col min="13" max="13" width="43.875" style="25" customWidth="1"/>
    <col min="14" max="16" width="9" style="2" hidden="1" customWidth="1"/>
    <col min="17" max="20" width="9" style="5" hidden="1" customWidth="1"/>
    <col min="21" max="21" width="9" style="2" hidden="1" customWidth="1"/>
    <col min="22" max="26" width="9" style="2" customWidth="1"/>
    <col min="27" max="16384" width="9" style="2"/>
  </cols>
  <sheetData>
    <row r="1" spans="1:26" ht="12" customHeight="1">
      <c r="A1" s="1" t="s">
        <v>575</v>
      </c>
      <c r="M1" s="3043"/>
      <c r="N1" s="191"/>
      <c r="O1" s="191"/>
      <c r="P1" s="191"/>
      <c r="Q1" s="193"/>
      <c r="R1" s="193"/>
      <c r="S1" s="193"/>
      <c r="T1" s="193"/>
      <c r="U1" s="191"/>
      <c r="V1" s="191"/>
      <c r="W1" s="191"/>
      <c r="X1" s="191"/>
    </row>
    <row r="2" spans="1:26" ht="12" customHeight="1">
      <c r="A2" s="2" t="s">
        <v>119</v>
      </c>
      <c r="B2" s="4"/>
      <c r="C2" s="4"/>
      <c r="D2" s="4"/>
      <c r="E2" s="4"/>
      <c r="F2" s="4"/>
      <c r="G2" s="4"/>
      <c r="M2" s="3043"/>
      <c r="N2" s="191"/>
      <c r="O2" s="191"/>
      <c r="P2" s="191"/>
      <c r="Q2" s="193"/>
      <c r="R2" s="193"/>
      <c r="S2" s="193"/>
      <c r="T2" s="193"/>
      <c r="U2" s="191"/>
      <c r="V2" s="191"/>
      <c r="W2" s="191"/>
      <c r="X2" s="191"/>
    </row>
    <row r="3" spans="1:26" s="6" customFormat="1" ht="12.75" customHeight="1">
      <c r="A3" s="51" t="s">
        <v>577</v>
      </c>
      <c r="B3" s="92"/>
      <c r="C3" s="92"/>
      <c r="D3" s="92"/>
      <c r="E3" s="16"/>
      <c r="F3" s="16"/>
      <c r="G3" s="16"/>
      <c r="H3" s="22"/>
      <c r="I3" s="22"/>
      <c r="J3" s="93"/>
      <c r="K3" s="93"/>
      <c r="L3" s="114"/>
      <c r="M3" s="3043"/>
      <c r="N3" s="174"/>
      <c r="O3" s="174"/>
      <c r="P3" s="174"/>
      <c r="Q3" s="181"/>
      <c r="R3" s="181"/>
      <c r="S3" s="181"/>
      <c r="T3" s="181"/>
      <c r="U3" s="179"/>
      <c r="V3" s="179"/>
      <c r="W3" s="179"/>
      <c r="X3" s="179"/>
      <c r="Y3" s="16"/>
      <c r="Z3" s="16"/>
    </row>
    <row r="4" spans="1:26" s="6" customFormat="1" ht="15.2" customHeight="1">
      <c r="A4" s="3018" t="s">
        <v>184</v>
      </c>
      <c r="B4" s="3018"/>
      <c r="C4" s="3018"/>
      <c r="D4" s="3018"/>
      <c r="E4" s="3018"/>
      <c r="F4" s="3035" t="s">
        <v>304</v>
      </c>
      <c r="G4" s="3037" t="s">
        <v>305</v>
      </c>
      <c r="H4" s="3044" t="s">
        <v>572</v>
      </c>
      <c r="I4" s="3044"/>
      <c r="J4" s="3044"/>
      <c r="K4" s="3044"/>
      <c r="L4" s="3014" t="s">
        <v>141</v>
      </c>
      <c r="M4" s="3043"/>
      <c r="N4" s="195" t="s">
        <v>310</v>
      </c>
      <c r="O4" s="195" t="s">
        <v>306</v>
      </c>
      <c r="P4" s="196" t="s">
        <v>130</v>
      </c>
      <c r="Q4" s="181"/>
      <c r="R4" s="181"/>
      <c r="S4" s="181"/>
      <c r="T4" s="181"/>
      <c r="U4" s="179"/>
      <c r="V4" s="179"/>
      <c r="W4" s="179"/>
      <c r="X4" s="179"/>
      <c r="Y4" s="16"/>
      <c r="Z4" s="16"/>
    </row>
    <row r="5" spans="1:26" s="6" customFormat="1" ht="23.25" customHeight="1">
      <c r="A5" s="3020"/>
      <c r="B5" s="3020"/>
      <c r="C5" s="3020"/>
      <c r="D5" s="3020"/>
      <c r="E5" s="3020"/>
      <c r="F5" s="3036"/>
      <c r="G5" s="3038"/>
      <c r="H5" s="3038" t="s">
        <v>307</v>
      </c>
      <c r="I5" s="3048"/>
      <c r="J5" s="3015" t="s">
        <v>308</v>
      </c>
      <c r="K5" s="3015"/>
      <c r="L5" s="3015"/>
      <c r="M5" s="3043"/>
      <c r="N5" s="197" t="s">
        <v>571</v>
      </c>
      <c r="O5" s="197" t="s">
        <v>571</v>
      </c>
      <c r="P5" s="197" t="s">
        <v>571</v>
      </c>
      <c r="Q5" s="181"/>
      <c r="R5" s="181"/>
      <c r="S5" s="181"/>
      <c r="T5" s="181"/>
      <c r="U5" s="179"/>
      <c r="V5" s="179"/>
      <c r="W5" s="179"/>
      <c r="X5" s="179"/>
      <c r="Y5" s="16"/>
      <c r="Z5" s="16"/>
    </row>
    <row r="6" spans="1:26" s="6" customFormat="1" ht="21.95" customHeight="1">
      <c r="A6" s="3018">
        <v>1</v>
      </c>
      <c r="B6" s="3049" t="s">
        <v>135</v>
      </c>
      <c r="C6" s="3049"/>
      <c r="D6" s="3049"/>
      <c r="E6" s="3049"/>
      <c r="F6" s="3052" t="s">
        <v>309</v>
      </c>
      <c r="G6" s="3054"/>
      <c r="H6" s="354"/>
      <c r="I6" s="95" t="s">
        <v>310</v>
      </c>
      <c r="J6" s="354"/>
      <c r="K6" s="96" t="s">
        <v>130</v>
      </c>
      <c r="L6" s="3047"/>
      <c r="M6" s="192"/>
      <c r="N6" s="197" t="s">
        <v>576</v>
      </c>
      <c r="O6" s="197" t="s">
        <v>576</v>
      </c>
      <c r="P6" s="197" t="s">
        <v>576</v>
      </c>
      <c r="Q6" s="181"/>
      <c r="R6" s="181"/>
      <c r="S6" s="181"/>
      <c r="T6" s="181"/>
      <c r="U6" s="179"/>
      <c r="V6" s="179"/>
      <c r="W6" s="179"/>
      <c r="X6" s="179"/>
      <c r="Y6" s="16"/>
      <c r="Z6" s="16"/>
    </row>
    <row r="7" spans="1:26" s="6" customFormat="1" ht="21.95" customHeight="1">
      <c r="A7" s="3019"/>
      <c r="B7" s="3050"/>
      <c r="C7" s="3050"/>
      <c r="D7" s="3050"/>
      <c r="E7" s="3050"/>
      <c r="F7" s="3034"/>
      <c r="G7" s="3045"/>
      <c r="H7" s="355"/>
      <c r="I7" s="97" t="s">
        <v>571</v>
      </c>
      <c r="J7" s="355"/>
      <c r="K7" s="98" t="s">
        <v>571</v>
      </c>
      <c r="L7" s="3002"/>
      <c r="M7" s="192"/>
      <c r="N7" s="197" t="s">
        <v>179</v>
      </c>
      <c r="O7" s="197" t="s">
        <v>179</v>
      </c>
      <c r="P7" s="197" t="s">
        <v>179</v>
      </c>
      <c r="Q7" s="181"/>
      <c r="R7" s="181"/>
      <c r="S7" s="181"/>
      <c r="T7" s="181"/>
      <c r="U7" s="179"/>
      <c r="V7" s="179"/>
      <c r="W7" s="179"/>
      <c r="X7" s="179"/>
      <c r="Y7" s="16"/>
      <c r="Z7" s="16"/>
    </row>
    <row r="8" spans="1:26" s="6" customFormat="1" ht="21.95" customHeight="1">
      <c r="A8" s="3019"/>
      <c r="B8" s="3050"/>
      <c r="C8" s="3050"/>
      <c r="D8" s="3050"/>
      <c r="E8" s="3050"/>
      <c r="F8" s="3034"/>
      <c r="G8" s="3045"/>
      <c r="H8" s="355"/>
      <c r="I8" s="97" t="s">
        <v>570</v>
      </c>
      <c r="J8" s="355"/>
      <c r="K8" s="98" t="s">
        <v>570</v>
      </c>
      <c r="L8" s="3002"/>
      <c r="M8" s="192"/>
      <c r="N8" s="197"/>
      <c r="O8" s="197"/>
      <c r="P8" s="180"/>
      <c r="Q8" s="181"/>
      <c r="R8" s="181"/>
      <c r="S8" s="181"/>
      <c r="T8" s="181"/>
      <c r="U8" s="179"/>
      <c r="V8" s="179"/>
      <c r="W8" s="179"/>
      <c r="X8" s="179"/>
      <c r="Y8" s="16"/>
      <c r="Z8" s="16"/>
    </row>
    <row r="9" spans="1:26" s="6" customFormat="1" ht="21.95" customHeight="1">
      <c r="A9" s="3042"/>
      <c r="B9" s="3051"/>
      <c r="C9" s="3051"/>
      <c r="D9" s="3051"/>
      <c r="E9" s="3051"/>
      <c r="F9" s="3053"/>
      <c r="G9" s="3046"/>
      <c r="H9" s="356"/>
      <c r="I9" s="17" t="s">
        <v>179</v>
      </c>
      <c r="J9" s="356"/>
      <c r="K9" s="18" t="s">
        <v>179</v>
      </c>
      <c r="L9" s="3007"/>
      <c r="M9" s="198"/>
      <c r="N9" s="174"/>
      <c r="O9" s="174"/>
      <c r="P9" s="180"/>
      <c r="Q9" s="199"/>
      <c r="R9" s="199"/>
      <c r="S9" s="181" t="str">
        <f>IFERROR(CHOOSE(Q9,$N$4,$N$5,$N$6,$N$7),"")</f>
        <v/>
      </c>
      <c r="T9" s="181" t="str">
        <f t="shared" ref="T9:Z9" si="0">IFERROR(CHOOSE(R9,$P$4,$P$5,$P$6,$P$7),"")</f>
        <v/>
      </c>
      <c r="U9" s="179" t="str">
        <f t="shared" si="0"/>
        <v/>
      </c>
      <c r="V9" s="179" t="str">
        <f t="shared" si="0"/>
        <v/>
      </c>
      <c r="W9" s="179" t="str">
        <f t="shared" si="0"/>
        <v/>
      </c>
      <c r="X9" s="179" t="str">
        <f t="shared" si="0"/>
        <v/>
      </c>
      <c r="Y9" s="16" t="str">
        <f t="shared" si="0"/>
        <v/>
      </c>
      <c r="Z9" s="16" t="str">
        <f t="shared" si="0"/>
        <v/>
      </c>
    </row>
    <row r="10" spans="1:26" s="6" customFormat="1" ht="21.95" customHeight="1">
      <c r="A10" s="2999">
        <v>2</v>
      </c>
      <c r="B10" s="3022" t="s">
        <v>315</v>
      </c>
      <c r="C10" s="3022"/>
      <c r="D10" s="3022"/>
      <c r="E10" s="3022"/>
      <c r="F10" s="3022" t="s">
        <v>316</v>
      </c>
      <c r="G10" s="3045"/>
      <c r="H10" s="355"/>
      <c r="I10" s="97" t="s">
        <v>306</v>
      </c>
      <c r="J10" s="355"/>
      <c r="K10" s="98" t="s">
        <v>130</v>
      </c>
      <c r="L10" s="3008"/>
      <c r="M10" s="198"/>
      <c r="N10" s="197"/>
      <c r="O10" s="197"/>
      <c r="P10" s="180"/>
      <c r="Q10" s="199"/>
      <c r="R10" s="199"/>
      <c r="S10" s="181"/>
      <c r="T10" s="181"/>
      <c r="U10" s="179"/>
      <c r="V10" s="179"/>
      <c r="W10" s="179"/>
      <c r="X10" s="179"/>
      <c r="Y10" s="16"/>
      <c r="Z10" s="16"/>
    </row>
    <row r="11" spans="1:26" s="6" customFormat="1" ht="21.95" customHeight="1">
      <c r="A11" s="2999"/>
      <c r="B11" s="3022"/>
      <c r="C11" s="3022"/>
      <c r="D11" s="3022"/>
      <c r="E11" s="3022"/>
      <c r="F11" s="3022"/>
      <c r="G11" s="3045"/>
      <c r="H11" s="355"/>
      <c r="I11" s="97" t="s">
        <v>571</v>
      </c>
      <c r="J11" s="355"/>
      <c r="K11" s="98" t="s">
        <v>571</v>
      </c>
      <c r="L11" s="3008"/>
      <c r="M11" s="198"/>
      <c r="N11" s="197"/>
      <c r="O11" s="197"/>
      <c r="P11" s="180"/>
      <c r="Q11" s="199"/>
      <c r="R11" s="199"/>
      <c r="S11" s="181"/>
      <c r="T11" s="181"/>
      <c r="U11" s="179"/>
      <c r="V11" s="179"/>
      <c r="W11" s="179"/>
      <c r="X11" s="179"/>
      <c r="Y11" s="16"/>
      <c r="Z11" s="16"/>
    </row>
    <row r="12" spans="1:26" s="6" customFormat="1" ht="21.95" customHeight="1">
      <c r="A12" s="2999"/>
      <c r="B12" s="3022"/>
      <c r="C12" s="3022"/>
      <c r="D12" s="3022"/>
      <c r="E12" s="3022"/>
      <c r="F12" s="3022"/>
      <c r="G12" s="3045"/>
      <c r="H12" s="355"/>
      <c r="I12" s="97" t="s">
        <v>570</v>
      </c>
      <c r="J12" s="355"/>
      <c r="K12" s="98" t="s">
        <v>570</v>
      </c>
      <c r="L12" s="3008"/>
      <c r="M12" s="198"/>
      <c r="N12" s="197"/>
      <c r="O12" s="197"/>
      <c r="P12" s="180"/>
      <c r="Q12" s="199"/>
      <c r="R12" s="199"/>
      <c r="S12" s="181"/>
      <c r="T12" s="181"/>
      <c r="U12" s="179"/>
      <c r="V12" s="179"/>
      <c r="W12" s="179"/>
      <c r="X12" s="179"/>
      <c r="Y12" s="16"/>
      <c r="Z12" s="16"/>
    </row>
    <row r="13" spans="1:26" s="16" customFormat="1" ht="21.95" customHeight="1">
      <c r="A13" s="2999"/>
      <c r="B13" s="3022"/>
      <c r="C13" s="3022"/>
      <c r="D13" s="3022"/>
      <c r="E13" s="3022"/>
      <c r="F13" s="3022"/>
      <c r="G13" s="3046"/>
      <c r="H13" s="355"/>
      <c r="I13" s="24" t="s">
        <v>179</v>
      </c>
      <c r="J13" s="355"/>
      <c r="K13" s="122" t="s">
        <v>179</v>
      </c>
      <c r="L13" s="3008"/>
      <c r="M13" s="200"/>
      <c r="N13" s="179"/>
      <c r="O13" s="179"/>
      <c r="P13" s="179"/>
      <c r="Q13" s="199"/>
      <c r="R13" s="199"/>
      <c r="S13" s="181" t="str">
        <f>IFERROR(CHOOSE(Q13,$O$4,$O$5,$O$6,$O$7),"")</f>
        <v/>
      </c>
      <c r="T13" s="181" t="str">
        <f t="shared" ref="T13:Z13" si="1">IFERROR(CHOOSE(R13,$P$4,$P$5,$P$6,$P$7),"")</f>
        <v/>
      </c>
      <c r="U13" s="179" t="str">
        <f t="shared" si="1"/>
        <v/>
      </c>
      <c r="V13" s="179" t="str">
        <f t="shared" si="1"/>
        <v/>
      </c>
      <c r="W13" s="179" t="str">
        <f t="shared" si="1"/>
        <v/>
      </c>
      <c r="X13" s="179" t="str">
        <f t="shared" si="1"/>
        <v/>
      </c>
      <c r="Y13" s="16" t="str">
        <f t="shared" si="1"/>
        <v/>
      </c>
      <c r="Z13" s="16" t="str">
        <f t="shared" si="1"/>
        <v/>
      </c>
    </row>
    <row r="14" spans="1:26" s="16" customFormat="1" ht="21.95" customHeight="1">
      <c r="A14" s="3004">
        <v>3</v>
      </c>
      <c r="B14" s="3030" t="s">
        <v>318</v>
      </c>
      <c r="C14" s="3030"/>
      <c r="D14" s="3030"/>
      <c r="E14" s="3030"/>
      <c r="F14" s="3030" t="s">
        <v>319</v>
      </c>
      <c r="G14" s="2685" t="s">
        <v>320</v>
      </c>
      <c r="H14" s="357"/>
      <c r="I14" s="99" t="s">
        <v>306</v>
      </c>
      <c r="J14" s="357"/>
      <c r="K14" s="123" t="s">
        <v>130</v>
      </c>
      <c r="L14" s="3032"/>
      <c r="M14" s="200"/>
      <c r="N14" s="197"/>
      <c r="O14" s="197"/>
      <c r="P14" s="179"/>
      <c r="Q14" s="199"/>
      <c r="R14" s="199"/>
      <c r="S14" s="181"/>
      <c r="T14" s="181"/>
      <c r="U14" s="179"/>
      <c r="V14" s="179"/>
      <c r="W14" s="179"/>
      <c r="X14" s="179"/>
    </row>
    <row r="15" spans="1:26" s="16" customFormat="1" ht="21.95" customHeight="1">
      <c r="A15" s="2999"/>
      <c r="B15" s="3022"/>
      <c r="C15" s="3022"/>
      <c r="D15" s="3022"/>
      <c r="E15" s="3022"/>
      <c r="F15" s="3022"/>
      <c r="G15" s="2675"/>
      <c r="H15" s="355"/>
      <c r="I15" s="97" t="s">
        <v>571</v>
      </c>
      <c r="J15" s="355"/>
      <c r="K15" s="98" t="s">
        <v>571</v>
      </c>
      <c r="L15" s="3008"/>
      <c r="M15" s="200"/>
      <c r="N15" s="197"/>
      <c r="O15" s="197"/>
      <c r="P15" s="179"/>
      <c r="Q15" s="199"/>
      <c r="R15" s="199"/>
      <c r="S15" s="181"/>
      <c r="T15" s="181"/>
      <c r="U15" s="179"/>
      <c r="V15" s="179"/>
      <c r="W15" s="179"/>
      <c r="X15" s="179"/>
    </row>
    <row r="16" spans="1:26" s="16" customFormat="1" ht="21.95" customHeight="1">
      <c r="A16" s="2999"/>
      <c r="B16" s="3022"/>
      <c r="C16" s="3022"/>
      <c r="D16" s="3022"/>
      <c r="E16" s="3022"/>
      <c r="F16" s="3022"/>
      <c r="G16" s="2675"/>
      <c r="H16" s="355"/>
      <c r="I16" s="97" t="s">
        <v>570</v>
      </c>
      <c r="J16" s="355"/>
      <c r="K16" s="98" t="s">
        <v>570</v>
      </c>
      <c r="L16" s="3008"/>
      <c r="M16" s="200"/>
      <c r="N16" s="197"/>
      <c r="O16" s="197"/>
      <c r="P16" s="179"/>
      <c r="Q16" s="199"/>
      <c r="R16" s="199"/>
      <c r="S16" s="181"/>
      <c r="T16" s="181"/>
      <c r="U16" s="179"/>
      <c r="V16" s="179"/>
      <c r="W16" s="179"/>
      <c r="X16" s="179"/>
    </row>
    <row r="17" spans="1:26" s="16" customFormat="1" ht="21.95" customHeight="1">
      <c r="A17" s="3005"/>
      <c r="B17" s="3031"/>
      <c r="C17" s="3031"/>
      <c r="D17" s="3031"/>
      <c r="E17" s="3031"/>
      <c r="F17" s="3031"/>
      <c r="G17" s="2684"/>
      <c r="H17" s="356"/>
      <c r="I17" s="17" t="s">
        <v>179</v>
      </c>
      <c r="J17" s="356"/>
      <c r="K17" s="18" t="s">
        <v>179</v>
      </c>
      <c r="L17" s="3033"/>
      <c r="M17" s="198"/>
      <c r="N17" s="179"/>
      <c r="O17" s="179"/>
      <c r="P17" s="179"/>
      <c r="Q17" s="199"/>
      <c r="R17" s="199"/>
      <c r="S17" s="181" t="str">
        <f>IFERROR(CHOOSE(Q17,$O$4,$O$5,$O$6,$O$7),"")</f>
        <v/>
      </c>
      <c r="T17" s="181" t="str">
        <f t="shared" ref="T17:Z17" si="2">IFERROR(CHOOSE(R17,$P$4,$P$5,$P$6,$P$7),"")</f>
        <v/>
      </c>
      <c r="U17" s="179" t="str">
        <f t="shared" si="2"/>
        <v/>
      </c>
      <c r="V17" s="179" t="str">
        <f t="shared" si="2"/>
        <v/>
      </c>
      <c r="W17" s="179" t="str">
        <f t="shared" si="2"/>
        <v/>
      </c>
      <c r="X17" s="179" t="str">
        <f t="shared" si="2"/>
        <v/>
      </c>
      <c r="Y17" s="16" t="str">
        <f t="shared" si="2"/>
        <v/>
      </c>
      <c r="Z17" s="16" t="str">
        <f t="shared" si="2"/>
        <v/>
      </c>
    </row>
    <row r="18" spans="1:26" s="16" customFormat="1" ht="21.95" customHeight="1">
      <c r="A18" s="3019">
        <v>4</v>
      </c>
      <c r="B18" s="3022" t="s">
        <v>321</v>
      </c>
      <c r="C18" s="3022"/>
      <c r="D18" s="3022"/>
      <c r="E18" s="3022"/>
      <c r="F18" s="3022" t="s">
        <v>322</v>
      </c>
      <c r="G18" s="2675" t="s">
        <v>323</v>
      </c>
      <c r="H18" s="355"/>
      <c r="I18" s="97" t="s">
        <v>306</v>
      </c>
      <c r="J18" s="355"/>
      <c r="K18" s="98" t="s">
        <v>130</v>
      </c>
      <c r="L18" s="3008"/>
      <c r="M18" s="198"/>
      <c r="N18" s="179"/>
      <c r="O18" s="179"/>
      <c r="P18" s="179"/>
      <c r="Q18" s="199"/>
      <c r="R18" s="199"/>
      <c r="S18" s="181"/>
      <c r="T18" s="181"/>
      <c r="U18" s="179"/>
      <c r="V18" s="179"/>
      <c r="W18" s="179"/>
      <c r="X18" s="179"/>
    </row>
    <row r="19" spans="1:26" s="16" customFormat="1" ht="21.95" customHeight="1">
      <c r="A19" s="3019"/>
      <c r="B19" s="3022"/>
      <c r="C19" s="3022"/>
      <c r="D19" s="3022"/>
      <c r="E19" s="3022"/>
      <c r="F19" s="3022"/>
      <c r="G19" s="2675"/>
      <c r="H19" s="355"/>
      <c r="I19" s="97" t="s">
        <v>571</v>
      </c>
      <c r="J19" s="355"/>
      <c r="K19" s="98" t="s">
        <v>571</v>
      </c>
      <c r="L19" s="3008"/>
      <c r="M19" s="198"/>
      <c r="N19" s="179"/>
      <c r="O19" s="179"/>
      <c r="P19" s="179"/>
      <c r="Q19" s="199"/>
      <c r="R19" s="199"/>
      <c r="S19" s="181"/>
      <c r="T19" s="181"/>
      <c r="U19" s="179"/>
      <c r="V19" s="179"/>
      <c r="W19" s="179"/>
      <c r="X19" s="179"/>
    </row>
    <row r="20" spans="1:26" s="16" customFormat="1" ht="21.95" customHeight="1">
      <c r="A20" s="3019"/>
      <c r="B20" s="3022"/>
      <c r="C20" s="3022"/>
      <c r="D20" s="3022"/>
      <c r="E20" s="3022"/>
      <c r="F20" s="3022"/>
      <c r="G20" s="2675"/>
      <c r="H20" s="355"/>
      <c r="I20" s="97" t="s">
        <v>570</v>
      </c>
      <c r="J20" s="355"/>
      <c r="K20" s="98" t="s">
        <v>570</v>
      </c>
      <c r="L20" s="3008"/>
      <c r="M20" s="198"/>
      <c r="N20" s="179"/>
      <c r="O20" s="179"/>
      <c r="P20" s="179"/>
      <c r="Q20" s="199"/>
      <c r="R20" s="199"/>
      <c r="S20" s="181"/>
      <c r="T20" s="181"/>
      <c r="U20" s="179"/>
      <c r="V20" s="179"/>
      <c r="W20" s="179"/>
      <c r="X20" s="179"/>
    </row>
    <row r="21" spans="1:26" s="16" customFormat="1" ht="21.95" customHeight="1">
      <c r="A21" s="3019"/>
      <c r="B21" s="3022"/>
      <c r="C21" s="3022"/>
      <c r="D21" s="3022"/>
      <c r="E21" s="3022"/>
      <c r="F21" s="3022"/>
      <c r="G21" s="2675"/>
      <c r="H21" s="355"/>
      <c r="I21" s="24" t="s">
        <v>179</v>
      </c>
      <c r="J21" s="355"/>
      <c r="K21" s="122" t="s">
        <v>179</v>
      </c>
      <c r="L21" s="3008"/>
      <c r="M21" s="198"/>
      <c r="N21" s="179"/>
      <c r="O21" s="179"/>
      <c r="P21" s="179"/>
      <c r="Q21" s="199"/>
      <c r="R21" s="199"/>
      <c r="S21" s="181" t="str">
        <f>IFERROR(CHOOSE(Q21,$O$4,$O$5,$O$6,$O$7),"")</f>
        <v/>
      </c>
      <c r="T21" s="181" t="str">
        <f t="shared" ref="T21:Z21" si="3">IFERROR(CHOOSE(R21,$P$4,$P$5,$P$6,$P$7),"")</f>
        <v/>
      </c>
      <c r="U21" s="179" t="str">
        <f t="shared" si="3"/>
        <v/>
      </c>
      <c r="V21" s="179" t="str">
        <f t="shared" si="3"/>
        <v/>
      </c>
      <c r="W21" s="179" t="str">
        <f t="shared" si="3"/>
        <v/>
      </c>
      <c r="X21" s="179" t="str">
        <f t="shared" si="3"/>
        <v/>
      </c>
      <c r="Y21" s="16" t="str">
        <f t="shared" si="3"/>
        <v/>
      </c>
      <c r="Z21" s="16" t="str">
        <f t="shared" si="3"/>
        <v/>
      </c>
    </row>
    <row r="22" spans="1:26" s="16" customFormat="1" ht="21.95" customHeight="1">
      <c r="A22" s="3004">
        <v>5</v>
      </c>
      <c r="B22" s="3030" t="s">
        <v>324</v>
      </c>
      <c r="C22" s="3030"/>
      <c r="D22" s="3030"/>
      <c r="E22" s="3030"/>
      <c r="F22" s="3030" t="s">
        <v>325</v>
      </c>
      <c r="G22" s="2685" t="s">
        <v>326</v>
      </c>
      <c r="H22" s="357"/>
      <c r="I22" s="99" t="s">
        <v>306</v>
      </c>
      <c r="J22" s="357"/>
      <c r="K22" s="123" t="s">
        <v>130</v>
      </c>
      <c r="L22" s="3032"/>
      <c r="M22" s="198"/>
      <c r="N22" s="179"/>
      <c r="O22" s="179"/>
      <c r="P22" s="179"/>
      <c r="Q22" s="199"/>
      <c r="R22" s="199"/>
      <c r="S22" s="181"/>
      <c r="T22" s="181"/>
      <c r="U22" s="179"/>
      <c r="V22" s="179"/>
      <c r="W22" s="179"/>
      <c r="X22" s="179"/>
    </row>
    <row r="23" spans="1:26" s="16" customFormat="1" ht="21.95" customHeight="1">
      <c r="A23" s="2999"/>
      <c r="B23" s="3022"/>
      <c r="C23" s="3022"/>
      <c r="D23" s="3022"/>
      <c r="E23" s="3022"/>
      <c r="F23" s="3022"/>
      <c r="G23" s="2675"/>
      <c r="H23" s="355"/>
      <c r="I23" s="97" t="s">
        <v>571</v>
      </c>
      <c r="J23" s="355"/>
      <c r="K23" s="98" t="s">
        <v>571</v>
      </c>
      <c r="L23" s="3008"/>
      <c r="M23" s="198"/>
      <c r="N23" s="179"/>
      <c r="O23" s="179"/>
      <c r="P23" s="179"/>
      <c r="Q23" s="199"/>
      <c r="R23" s="199"/>
      <c r="S23" s="181"/>
      <c r="T23" s="181"/>
      <c r="U23" s="179"/>
      <c r="V23" s="179"/>
      <c r="W23" s="179"/>
      <c r="X23" s="179"/>
    </row>
    <row r="24" spans="1:26" s="16" customFormat="1" ht="21.95" customHeight="1">
      <c r="A24" s="2999"/>
      <c r="B24" s="3022"/>
      <c r="C24" s="3022"/>
      <c r="D24" s="3022"/>
      <c r="E24" s="3022"/>
      <c r="F24" s="3022"/>
      <c r="G24" s="2675"/>
      <c r="H24" s="355"/>
      <c r="I24" s="97" t="s">
        <v>570</v>
      </c>
      <c r="J24" s="355"/>
      <c r="K24" s="98" t="s">
        <v>570</v>
      </c>
      <c r="L24" s="3008"/>
      <c r="M24" s="198"/>
      <c r="N24" s="179"/>
      <c r="O24" s="179"/>
      <c r="P24" s="179"/>
      <c r="Q24" s="199"/>
      <c r="R24" s="199"/>
      <c r="S24" s="181"/>
      <c r="T24" s="181"/>
      <c r="U24" s="179"/>
      <c r="V24" s="179"/>
      <c r="W24" s="179"/>
      <c r="X24" s="179"/>
    </row>
    <row r="25" spans="1:26" s="16" customFormat="1" ht="21.95" customHeight="1">
      <c r="A25" s="3005"/>
      <c r="B25" s="3031"/>
      <c r="C25" s="3031"/>
      <c r="D25" s="3031"/>
      <c r="E25" s="3031"/>
      <c r="F25" s="3031"/>
      <c r="G25" s="2684"/>
      <c r="H25" s="356"/>
      <c r="I25" s="17" t="s">
        <v>179</v>
      </c>
      <c r="J25" s="356"/>
      <c r="K25" s="18" t="s">
        <v>179</v>
      </c>
      <c r="L25" s="3033"/>
      <c r="M25" s="198"/>
      <c r="N25" s="179"/>
      <c r="O25" s="179"/>
      <c r="P25" s="179"/>
      <c r="Q25" s="199"/>
      <c r="R25" s="199"/>
      <c r="S25" s="181" t="str">
        <f>IFERROR(CHOOSE(Q25,$O$4,$O$5,$O$6,$O$7),"")</f>
        <v/>
      </c>
      <c r="T25" s="181" t="str">
        <f t="shared" ref="T25:Z25" si="4">IFERROR(CHOOSE(R25,$P$4,$P$5,$P$6,$P$7),"")</f>
        <v/>
      </c>
      <c r="U25" s="179" t="str">
        <f t="shared" si="4"/>
        <v/>
      </c>
      <c r="V25" s="179" t="str">
        <f t="shared" si="4"/>
        <v/>
      </c>
      <c r="W25" s="179" t="str">
        <f t="shared" si="4"/>
        <v/>
      </c>
      <c r="X25" s="179" t="str">
        <f t="shared" si="4"/>
        <v/>
      </c>
      <c r="Y25" s="16" t="str">
        <f t="shared" si="4"/>
        <v/>
      </c>
      <c r="Z25" s="16" t="str">
        <f t="shared" si="4"/>
        <v/>
      </c>
    </row>
    <row r="26" spans="1:26" s="16" customFormat="1" ht="21.95" customHeight="1">
      <c r="A26" s="2999">
        <v>6</v>
      </c>
      <c r="B26" s="3022" t="s">
        <v>327</v>
      </c>
      <c r="C26" s="3022"/>
      <c r="D26" s="3022"/>
      <c r="E26" s="3022"/>
      <c r="F26" s="3022" t="s">
        <v>328</v>
      </c>
      <c r="G26" s="2675" t="s">
        <v>329</v>
      </c>
      <c r="H26" s="355"/>
      <c r="I26" s="97" t="s">
        <v>306</v>
      </c>
      <c r="J26" s="355"/>
      <c r="K26" s="98" t="s">
        <v>130</v>
      </c>
      <c r="L26" s="3008"/>
      <c r="M26" s="198"/>
      <c r="N26" s="179"/>
      <c r="O26" s="179"/>
      <c r="P26" s="179"/>
      <c r="Q26" s="199"/>
      <c r="R26" s="199"/>
      <c r="S26" s="181"/>
      <c r="T26" s="181"/>
      <c r="U26" s="179"/>
      <c r="V26" s="179"/>
      <c r="W26" s="179"/>
      <c r="X26" s="179"/>
    </row>
    <row r="27" spans="1:26" s="16" customFormat="1" ht="21.95" customHeight="1">
      <c r="A27" s="2999"/>
      <c r="B27" s="3022"/>
      <c r="C27" s="3022"/>
      <c r="D27" s="3022"/>
      <c r="E27" s="3022"/>
      <c r="F27" s="3022"/>
      <c r="G27" s="2675"/>
      <c r="H27" s="355"/>
      <c r="I27" s="97" t="s">
        <v>571</v>
      </c>
      <c r="J27" s="355"/>
      <c r="K27" s="98" t="s">
        <v>571</v>
      </c>
      <c r="L27" s="3008"/>
      <c r="M27" s="198"/>
      <c r="N27" s="179"/>
      <c r="O27" s="179"/>
      <c r="P27" s="179"/>
      <c r="Q27" s="199"/>
      <c r="R27" s="199"/>
      <c r="S27" s="181"/>
      <c r="T27" s="181"/>
      <c r="U27" s="179"/>
      <c r="V27" s="179"/>
      <c r="W27" s="179"/>
      <c r="X27" s="179"/>
    </row>
    <row r="28" spans="1:26" s="16" customFormat="1" ht="21.95" customHeight="1">
      <c r="A28" s="2999"/>
      <c r="B28" s="3022"/>
      <c r="C28" s="3022"/>
      <c r="D28" s="3022"/>
      <c r="E28" s="3022"/>
      <c r="F28" s="3022"/>
      <c r="G28" s="2675"/>
      <c r="H28" s="355"/>
      <c r="I28" s="97" t="s">
        <v>570</v>
      </c>
      <c r="J28" s="355"/>
      <c r="K28" s="98" t="s">
        <v>570</v>
      </c>
      <c r="L28" s="3008"/>
      <c r="M28" s="198"/>
      <c r="N28" s="179"/>
      <c r="O28" s="179"/>
      <c r="P28" s="179"/>
      <c r="Q28" s="199"/>
      <c r="R28" s="199"/>
      <c r="S28" s="181"/>
      <c r="T28" s="181"/>
      <c r="U28" s="179"/>
      <c r="V28" s="179"/>
      <c r="W28" s="179"/>
      <c r="X28" s="179"/>
    </row>
    <row r="29" spans="1:26" s="16" customFormat="1" ht="21.95" customHeight="1">
      <c r="A29" s="2999"/>
      <c r="B29" s="3022"/>
      <c r="C29" s="3022"/>
      <c r="D29" s="3022"/>
      <c r="E29" s="3022"/>
      <c r="F29" s="3022"/>
      <c r="G29" s="2675"/>
      <c r="H29" s="355"/>
      <c r="I29" s="24" t="s">
        <v>179</v>
      </c>
      <c r="J29" s="355"/>
      <c r="K29" s="122" t="s">
        <v>179</v>
      </c>
      <c r="L29" s="3008"/>
      <c r="M29" s="198"/>
      <c r="N29" s="179"/>
      <c r="O29" s="179"/>
      <c r="P29" s="179"/>
      <c r="Q29" s="199"/>
      <c r="R29" s="199"/>
      <c r="S29" s="181" t="str">
        <f>IFERROR(CHOOSE(Q29,$O$4,$O$5,$O$6,$O$7),"")</f>
        <v/>
      </c>
      <c r="T29" s="181" t="str">
        <f t="shared" ref="T29:Z29" si="5">IFERROR(CHOOSE(R29,$P$4,$P$5,$P$6,$P$7),"")</f>
        <v/>
      </c>
      <c r="U29" s="179" t="str">
        <f t="shared" si="5"/>
        <v/>
      </c>
      <c r="V29" s="179" t="str">
        <f t="shared" si="5"/>
        <v/>
      </c>
      <c r="W29" s="179" t="str">
        <f t="shared" si="5"/>
        <v/>
      </c>
      <c r="X29" s="179" t="str">
        <f t="shared" si="5"/>
        <v/>
      </c>
      <c r="Y29" s="16" t="str">
        <f t="shared" si="5"/>
        <v/>
      </c>
      <c r="Z29" s="16" t="str">
        <f t="shared" si="5"/>
        <v/>
      </c>
    </row>
    <row r="30" spans="1:26" s="16" customFormat="1" ht="21.95" customHeight="1">
      <c r="A30" s="3041">
        <v>7</v>
      </c>
      <c r="B30" s="3030" t="s">
        <v>330</v>
      </c>
      <c r="C30" s="3030"/>
      <c r="D30" s="3030"/>
      <c r="E30" s="3030"/>
      <c r="F30" s="3030" t="s">
        <v>331</v>
      </c>
      <c r="G30" s="2685" t="s">
        <v>332</v>
      </c>
      <c r="H30" s="357"/>
      <c r="I30" s="99" t="s">
        <v>306</v>
      </c>
      <c r="J30" s="357"/>
      <c r="K30" s="123" t="s">
        <v>130</v>
      </c>
      <c r="L30" s="3032"/>
      <c r="M30" s="198"/>
      <c r="N30" s="179"/>
      <c r="O30" s="179"/>
      <c r="P30" s="179"/>
      <c r="Q30" s="199"/>
      <c r="R30" s="199"/>
      <c r="S30" s="181"/>
      <c r="T30" s="181"/>
      <c r="U30" s="179"/>
      <c r="V30" s="179"/>
      <c r="W30" s="179"/>
      <c r="X30" s="179"/>
    </row>
    <row r="31" spans="1:26" s="16" customFormat="1" ht="21.95" customHeight="1">
      <c r="A31" s="3019"/>
      <c r="B31" s="3022"/>
      <c r="C31" s="3022"/>
      <c r="D31" s="3022"/>
      <c r="E31" s="3022"/>
      <c r="F31" s="3022"/>
      <c r="G31" s="2675"/>
      <c r="H31" s="355"/>
      <c r="I31" s="97" t="s">
        <v>571</v>
      </c>
      <c r="J31" s="355"/>
      <c r="K31" s="98" t="s">
        <v>571</v>
      </c>
      <c r="L31" s="3008"/>
      <c r="M31" s="198"/>
      <c r="N31" s="179"/>
      <c r="O31" s="179"/>
      <c r="P31" s="179"/>
      <c r="Q31" s="199"/>
      <c r="R31" s="199"/>
      <c r="S31" s="181"/>
      <c r="T31" s="181"/>
      <c r="U31" s="179"/>
      <c r="V31" s="179"/>
      <c r="W31" s="179"/>
      <c r="X31" s="179"/>
    </row>
    <row r="32" spans="1:26" s="16" customFormat="1" ht="21.95" customHeight="1">
      <c r="A32" s="3019"/>
      <c r="B32" s="3022"/>
      <c r="C32" s="3022"/>
      <c r="D32" s="3022"/>
      <c r="E32" s="3022"/>
      <c r="F32" s="3022"/>
      <c r="G32" s="2675"/>
      <c r="H32" s="355"/>
      <c r="I32" s="97" t="s">
        <v>570</v>
      </c>
      <c r="J32" s="355"/>
      <c r="K32" s="98" t="s">
        <v>570</v>
      </c>
      <c r="L32" s="3008"/>
      <c r="M32" s="198"/>
      <c r="N32" s="179"/>
      <c r="O32" s="179"/>
      <c r="P32" s="179"/>
      <c r="Q32" s="199"/>
      <c r="R32" s="199"/>
      <c r="S32" s="181"/>
      <c r="T32" s="181"/>
      <c r="U32" s="179"/>
      <c r="V32" s="179"/>
      <c r="W32" s="179"/>
      <c r="X32" s="179"/>
    </row>
    <row r="33" spans="1:26" s="16" customFormat="1" ht="21.95" customHeight="1">
      <c r="A33" s="3042"/>
      <c r="B33" s="3031"/>
      <c r="C33" s="3031"/>
      <c r="D33" s="3031"/>
      <c r="E33" s="3031"/>
      <c r="F33" s="3031"/>
      <c r="G33" s="2684"/>
      <c r="H33" s="356"/>
      <c r="I33" s="17" t="s">
        <v>179</v>
      </c>
      <c r="J33" s="356"/>
      <c r="K33" s="18" t="s">
        <v>179</v>
      </c>
      <c r="L33" s="3033"/>
      <c r="M33" s="198"/>
      <c r="N33" s="179"/>
      <c r="O33" s="179"/>
      <c r="P33" s="179"/>
      <c r="Q33" s="199"/>
      <c r="R33" s="199"/>
      <c r="S33" s="181" t="str">
        <f>IFERROR(CHOOSE(Q33,$O$4,$O$5,$O$6,$O$7),"")</f>
        <v/>
      </c>
      <c r="T33" s="181" t="str">
        <f t="shared" ref="T33:Z33" si="6">IFERROR(CHOOSE(R33,$P$4,$P$5,$P$6,$P$7),"")</f>
        <v/>
      </c>
      <c r="U33" s="179" t="str">
        <f t="shared" si="6"/>
        <v/>
      </c>
      <c r="V33" s="179" t="str">
        <f t="shared" si="6"/>
        <v/>
      </c>
      <c r="W33" s="179" t="str">
        <f t="shared" si="6"/>
        <v/>
      </c>
      <c r="X33" s="179" t="str">
        <f t="shared" si="6"/>
        <v/>
      </c>
      <c r="Y33" s="16" t="str">
        <f t="shared" si="6"/>
        <v/>
      </c>
      <c r="Z33" s="16" t="str">
        <f t="shared" si="6"/>
        <v/>
      </c>
    </row>
    <row r="34" spans="1:26" s="16" customFormat="1" ht="21.95" customHeight="1">
      <c r="A34" s="2999">
        <v>8</v>
      </c>
      <c r="B34" s="3034" t="s">
        <v>333</v>
      </c>
      <c r="C34" s="3034"/>
      <c r="D34" s="3034"/>
      <c r="E34" s="3034"/>
      <c r="F34" s="3022" t="s">
        <v>334</v>
      </c>
      <c r="G34" s="2675" t="s">
        <v>335</v>
      </c>
      <c r="H34" s="355"/>
      <c r="I34" s="97" t="s">
        <v>306</v>
      </c>
      <c r="J34" s="355"/>
      <c r="K34" s="98" t="s">
        <v>130</v>
      </c>
      <c r="L34" s="3008"/>
      <c r="M34" s="198"/>
      <c r="N34" s="179"/>
      <c r="O34" s="179"/>
      <c r="P34" s="179"/>
      <c r="Q34" s="199"/>
      <c r="R34" s="199"/>
      <c r="S34" s="181"/>
      <c r="T34" s="181"/>
      <c r="U34" s="179"/>
      <c r="V34" s="179"/>
      <c r="W34" s="179"/>
      <c r="X34" s="179"/>
    </row>
    <row r="35" spans="1:26" s="16" customFormat="1" ht="21.95" customHeight="1">
      <c r="A35" s="2999"/>
      <c r="B35" s="3034"/>
      <c r="C35" s="3034"/>
      <c r="D35" s="3034"/>
      <c r="E35" s="3034"/>
      <c r="F35" s="3022"/>
      <c r="G35" s="2675"/>
      <c r="H35" s="355"/>
      <c r="I35" s="97" t="s">
        <v>571</v>
      </c>
      <c r="J35" s="355"/>
      <c r="K35" s="98" t="s">
        <v>571</v>
      </c>
      <c r="L35" s="3008"/>
      <c r="M35" s="198"/>
      <c r="N35" s="179"/>
      <c r="O35" s="179"/>
      <c r="P35" s="179"/>
      <c r="Q35" s="199"/>
      <c r="R35" s="199"/>
      <c r="S35" s="181"/>
      <c r="T35" s="181"/>
      <c r="U35" s="179"/>
      <c r="V35" s="179"/>
      <c r="W35" s="179"/>
      <c r="X35" s="179"/>
    </row>
    <row r="36" spans="1:26" s="16" customFormat="1" ht="21.95" customHeight="1">
      <c r="A36" s="2999"/>
      <c r="B36" s="3034"/>
      <c r="C36" s="3034"/>
      <c r="D36" s="3034"/>
      <c r="E36" s="3034"/>
      <c r="F36" s="3022"/>
      <c r="G36" s="2675"/>
      <c r="H36" s="355"/>
      <c r="I36" s="97" t="s">
        <v>570</v>
      </c>
      <c r="J36" s="355"/>
      <c r="K36" s="98" t="s">
        <v>570</v>
      </c>
      <c r="L36" s="3008"/>
      <c r="M36" s="198"/>
      <c r="N36" s="179"/>
      <c r="O36" s="179"/>
      <c r="P36" s="179"/>
      <c r="Q36" s="199"/>
      <c r="R36" s="199"/>
      <c r="S36" s="181"/>
      <c r="T36" s="181"/>
      <c r="U36" s="179"/>
      <c r="V36" s="179"/>
      <c r="W36" s="179"/>
      <c r="X36" s="179"/>
    </row>
    <row r="37" spans="1:26" s="16" customFormat="1" ht="21.95" customHeight="1">
      <c r="A37" s="2999"/>
      <c r="B37" s="3034"/>
      <c r="C37" s="3034"/>
      <c r="D37" s="3034"/>
      <c r="E37" s="3034"/>
      <c r="F37" s="3022"/>
      <c r="G37" s="2675"/>
      <c r="H37" s="355"/>
      <c r="I37" s="24" t="s">
        <v>179</v>
      </c>
      <c r="J37" s="355"/>
      <c r="K37" s="122" t="s">
        <v>179</v>
      </c>
      <c r="L37" s="3008"/>
      <c r="M37" s="198"/>
      <c r="N37" s="179"/>
      <c r="O37" s="179"/>
      <c r="P37" s="179"/>
      <c r="Q37" s="199"/>
      <c r="R37" s="199"/>
      <c r="S37" s="181" t="str">
        <f>IFERROR(CHOOSE(Q37,$O$4,$O$5,$O$6,$O$7),"")</f>
        <v/>
      </c>
      <c r="T37" s="181" t="str">
        <f t="shared" ref="T37:Z37" si="7">IFERROR(CHOOSE(R37,$P$4,$P$5,$P$6,$P$7),"")</f>
        <v/>
      </c>
      <c r="U37" s="179" t="str">
        <f t="shared" si="7"/>
        <v/>
      </c>
      <c r="V37" s="179" t="str">
        <f t="shared" si="7"/>
        <v/>
      </c>
      <c r="W37" s="179" t="str">
        <f t="shared" si="7"/>
        <v/>
      </c>
      <c r="X37" s="179" t="str">
        <f t="shared" si="7"/>
        <v/>
      </c>
      <c r="Y37" s="16" t="str">
        <f t="shared" si="7"/>
        <v/>
      </c>
      <c r="Z37" s="16" t="str">
        <f t="shared" si="7"/>
        <v/>
      </c>
    </row>
    <row r="38" spans="1:26" s="16" customFormat="1" ht="21.95" customHeight="1">
      <c r="A38" s="3004">
        <v>9</v>
      </c>
      <c r="B38" s="3030" t="s">
        <v>336</v>
      </c>
      <c r="C38" s="3030"/>
      <c r="D38" s="3030"/>
      <c r="E38" s="3030"/>
      <c r="F38" s="3030" t="s">
        <v>337</v>
      </c>
      <c r="G38" s="2685" t="s">
        <v>338</v>
      </c>
      <c r="H38" s="357"/>
      <c r="I38" s="99" t="s">
        <v>306</v>
      </c>
      <c r="J38" s="357"/>
      <c r="K38" s="123" t="s">
        <v>130</v>
      </c>
      <c r="L38" s="3032"/>
      <c r="M38" s="198"/>
      <c r="N38" s="179"/>
      <c r="O38" s="179"/>
      <c r="P38" s="179"/>
      <c r="Q38" s="199"/>
      <c r="R38" s="199"/>
      <c r="S38" s="181"/>
      <c r="T38" s="181"/>
      <c r="U38" s="179"/>
      <c r="V38" s="179"/>
      <c r="W38" s="179"/>
      <c r="X38" s="179"/>
    </row>
    <row r="39" spans="1:26" s="16" customFormat="1" ht="21.95" customHeight="1">
      <c r="A39" s="2999"/>
      <c r="B39" s="3022"/>
      <c r="C39" s="3022"/>
      <c r="D39" s="3022"/>
      <c r="E39" s="3022"/>
      <c r="F39" s="3022"/>
      <c r="G39" s="2675"/>
      <c r="H39" s="355"/>
      <c r="I39" s="97" t="s">
        <v>571</v>
      </c>
      <c r="J39" s="355"/>
      <c r="K39" s="98" t="s">
        <v>571</v>
      </c>
      <c r="L39" s="3008"/>
      <c r="M39" s="198"/>
      <c r="N39" s="179"/>
      <c r="O39" s="179"/>
      <c r="P39" s="179"/>
      <c r="Q39" s="199"/>
      <c r="R39" s="199"/>
      <c r="S39" s="181"/>
      <c r="T39" s="181"/>
      <c r="U39" s="179"/>
      <c r="V39" s="179"/>
      <c r="W39" s="179"/>
      <c r="X39" s="179"/>
    </row>
    <row r="40" spans="1:26" s="16" customFormat="1" ht="21.95" customHeight="1">
      <c r="A40" s="2999"/>
      <c r="B40" s="3022"/>
      <c r="C40" s="3022"/>
      <c r="D40" s="3022"/>
      <c r="E40" s="3022"/>
      <c r="F40" s="3022"/>
      <c r="G40" s="2675"/>
      <c r="H40" s="355"/>
      <c r="I40" s="97" t="s">
        <v>570</v>
      </c>
      <c r="J40" s="355"/>
      <c r="K40" s="98" t="s">
        <v>570</v>
      </c>
      <c r="L40" s="3008"/>
      <c r="M40" s="198"/>
      <c r="N40" s="179"/>
      <c r="O40" s="179"/>
      <c r="P40" s="179"/>
      <c r="Q40" s="199"/>
      <c r="R40" s="199"/>
      <c r="S40" s="181"/>
      <c r="T40" s="181"/>
      <c r="U40" s="179"/>
      <c r="V40" s="179"/>
      <c r="W40" s="179"/>
      <c r="X40" s="179"/>
    </row>
    <row r="41" spans="1:26" s="16" customFormat="1" ht="21.95" customHeight="1">
      <c r="A41" s="3005"/>
      <c r="B41" s="3031"/>
      <c r="C41" s="3031"/>
      <c r="D41" s="3031"/>
      <c r="E41" s="3031"/>
      <c r="F41" s="3031"/>
      <c r="G41" s="2684"/>
      <c r="H41" s="356"/>
      <c r="I41" s="17" t="s">
        <v>179</v>
      </c>
      <c r="J41" s="356"/>
      <c r="K41" s="18" t="s">
        <v>179</v>
      </c>
      <c r="L41" s="3033"/>
      <c r="M41" s="198"/>
      <c r="N41" s="179"/>
      <c r="O41" s="179"/>
      <c r="P41" s="179"/>
      <c r="Q41" s="199"/>
      <c r="R41" s="199"/>
      <c r="S41" s="181" t="str">
        <f>IFERROR(CHOOSE(Q41,$O$4,$O$5,$O$6,$O$7),"")</f>
        <v/>
      </c>
      <c r="T41" s="181" t="str">
        <f t="shared" ref="T41:Z41" si="8">IFERROR(CHOOSE(R41,$P$4,$P$5,$P$6,$P$7),"")</f>
        <v/>
      </c>
      <c r="U41" s="179" t="str">
        <f t="shared" si="8"/>
        <v/>
      </c>
      <c r="V41" s="179" t="str">
        <f t="shared" si="8"/>
        <v/>
      </c>
      <c r="W41" s="179" t="str">
        <f t="shared" si="8"/>
        <v/>
      </c>
      <c r="X41" s="179" t="str">
        <f t="shared" si="8"/>
        <v/>
      </c>
      <c r="Y41" s="16" t="str">
        <f t="shared" si="8"/>
        <v/>
      </c>
      <c r="Z41" s="16" t="str">
        <f t="shared" si="8"/>
        <v/>
      </c>
    </row>
    <row r="42" spans="1:26" s="16" customFormat="1" ht="21.95" customHeight="1">
      <c r="A42" s="3019">
        <v>10</v>
      </c>
      <c r="B42" s="3022" t="s">
        <v>415</v>
      </c>
      <c r="C42" s="3022"/>
      <c r="D42" s="3022"/>
      <c r="E42" s="3022"/>
      <c r="F42" s="3022" t="s">
        <v>339</v>
      </c>
      <c r="G42" s="2675" t="s">
        <v>340</v>
      </c>
      <c r="H42" s="355"/>
      <c r="I42" s="97" t="s">
        <v>306</v>
      </c>
      <c r="J42" s="355"/>
      <c r="K42" s="98" t="s">
        <v>130</v>
      </c>
      <c r="L42" s="3008"/>
      <c r="M42" s="198"/>
      <c r="N42" s="179"/>
      <c r="O42" s="179"/>
      <c r="P42" s="179"/>
      <c r="Q42" s="199"/>
      <c r="R42" s="199"/>
      <c r="S42" s="181"/>
      <c r="T42" s="181"/>
      <c r="U42" s="179"/>
      <c r="V42" s="179"/>
      <c r="W42" s="179"/>
      <c r="X42" s="179"/>
    </row>
    <row r="43" spans="1:26" s="16" customFormat="1" ht="21.95" customHeight="1">
      <c r="A43" s="3019"/>
      <c r="B43" s="3022"/>
      <c r="C43" s="3022"/>
      <c r="D43" s="3022"/>
      <c r="E43" s="3022"/>
      <c r="F43" s="3022"/>
      <c r="G43" s="2675"/>
      <c r="H43" s="355"/>
      <c r="I43" s="97" t="s">
        <v>571</v>
      </c>
      <c r="J43" s="355"/>
      <c r="K43" s="98" t="s">
        <v>571</v>
      </c>
      <c r="L43" s="3008"/>
      <c r="M43" s="198"/>
      <c r="N43" s="179"/>
      <c r="O43" s="179"/>
      <c r="P43" s="179"/>
      <c r="Q43" s="199"/>
      <c r="R43" s="199"/>
      <c r="S43" s="181"/>
      <c r="T43" s="181"/>
      <c r="U43" s="179"/>
      <c r="V43" s="179"/>
      <c r="W43" s="179"/>
      <c r="X43" s="179"/>
    </row>
    <row r="44" spans="1:26" s="16" customFormat="1" ht="21.95" customHeight="1">
      <c r="A44" s="3019"/>
      <c r="B44" s="3022"/>
      <c r="C44" s="3022"/>
      <c r="D44" s="3022"/>
      <c r="E44" s="3022"/>
      <c r="F44" s="3022"/>
      <c r="G44" s="2675"/>
      <c r="H44" s="355"/>
      <c r="I44" s="97" t="s">
        <v>570</v>
      </c>
      <c r="J44" s="355"/>
      <c r="K44" s="98" t="s">
        <v>570</v>
      </c>
      <c r="L44" s="3008"/>
      <c r="M44" s="198"/>
      <c r="N44" s="179"/>
      <c r="O44" s="179"/>
      <c r="P44" s="179"/>
      <c r="Q44" s="199"/>
      <c r="R44" s="199"/>
      <c r="S44" s="181"/>
      <c r="T44" s="181"/>
      <c r="U44" s="179"/>
      <c r="V44" s="179"/>
      <c r="W44" s="179"/>
      <c r="X44" s="179"/>
    </row>
    <row r="45" spans="1:26" s="16" customFormat="1" ht="21.95" customHeight="1">
      <c r="A45" s="3020"/>
      <c r="B45" s="3023"/>
      <c r="C45" s="3023"/>
      <c r="D45" s="3023"/>
      <c r="E45" s="3023"/>
      <c r="F45" s="3023"/>
      <c r="G45" s="3024"/>
      <c r="H45" s="358"/>
      <c r="I45" s="79" t="s">
        <v>179</v>
      </c>
      <c r="J45" s="358"/>
      <c r="K45" s="80" t="s">
        <v>179</v>
      </c>
      <c r="L45" s="3009"/>
      <c r="M45" s="198"/>
      <c r="N45" s="179"/>
      <c r="O45" s="179"/>
      <c r="P45" s="179"/>
      <c r="Q45" s="199"/>
      <c r="R45" s="199"/>
      <c r="S45" s="181" t="str">
        <f>IFERROR(CHOOSE(Q45,$O$4,$O$5,$O$6,$O$7),"")</f>
        <v/>
      </c>
      <c r="T45" s="181" t="str">
        <f t="shared" ref="T45:Z45" si="9">IFERROR(CHOOSE(R45,$P$4,$P$5,$P$6,$P$7),"")</f>
        <v/>
      </c>
      <c r="U45" s="179" t="str">
        <f t="shared" si="9"/>
        <v/>
      </c>
      <c r="V45" s="179" t="str">
        <f t="shared" si="9"/>
        <v/>
      </c>
      <c r="W45" s="179" t="str">
        <f t="shared" si="9"/>
        <v/>
      </c>
      <c r="X45" s="179" t="str">
        <f t="shared" si="9"/>
        <v/>
      </c>
      <c r="Y45" s="16" t="str">
        <f t="shared" si="9"/>
        <v/>
      </c>
      <c r="Z45" s="16" t="str">
        <f t="shared" si="9"/>
        <v/>
      </c>
    </row>
    <row r="46" spans="1:26" s="16" customFormat="1">
      <c r="A46" s="1" t="s">
        <v>575</v>
      </c>
      <c r="B46" s="15"/>
      <c r="C46" s="15"/>
      <c r="D46" s="15"/>
      <c r="E46" s="15"/>
      <c r="F46" s="119"/>
      <c r="G46" s="120"/>
      <c r="H46" s="19"/>
      <c r="I46" s="19"/>
      <c r="J46" s="20"/>
      <c r="K46" s="20"/>
      <c r="L46" s="21"/>
      <c r="M46" s="198"/>
      <c r="N46" s="179"/>
      <c r="O46" s="179"/>
      <c r="P46" s="179"/>
      <c r="Q46" s="199"/>
      <c r="R46" s="199"/>
      <c r="S46" s="181"/>
      <c r="T46" s="181"/>
      <c r="U46" s="179"/>
      <c r="V46" s="179"/>
      <c r="W46" s="179"/>
      <c r="X46" s="179"/>
    </row>
    <row r="47" spans="1:26" s="16" customFormat="1">
      <c r="A47" s="2" t="s">
        <v>119</v>
      </c>
      <c r="B47" s="15"/>
      <c r="C47" s="15"/>
      <c r="D47" s="15"/>
      <c r="E47" s="15"/>
      <c r="F47" s="119"/>
      <c r="G47" s="120"/>
      <c r="H47" s="19"/>
      <c r="I47" s="19"/>
      <c r="J47" s="20"/>
      <c r="K47" s="20"/>
      <c r="L47" s="21"/>
      <c r="M47" s="198"/>
      <c r="N47" s="179"/>
      <c r="O47" s="179"/>
      <c r="P47" s="179"/>
      <c r="Q47" s="199"/>
      <c r="R47" s="199"/>
      <c r="S47" s="181"/>
      <c r="T47" s="181"/>
      <c r="U47" s="179"/>
      <c r="V47" s="179"/>
      <c r="W47" s="179"/>
      <c r="X47" s="179"/>
    </row>
    <row r="48" spans="1:26" s="6" customFormat="1" ht="16.5" customHeight="1">
      <c r="A48" s="51" t="s">
        <v>574</v>
      </c>
      <c r="B48" s="92"/>
      <c r="C48" s="92"/>
      <c r="D48" s="92"/>
      <c r="E48" s="16"/>
      <c r="F48" s="16"/>
      <c r="G48" s="7"/>
      <c r="H48" s="22"/>
      <c r="I48" s="22"/>
      <c r="J48" s="93"/>
      <c r="K48" s="93"/>
      <c r="L48" s="114"/>
      <c r="M48" s="198"/>
      <c r="N48" s="174"/>
      <c r="O48" s="174"/>
      <c r="P48" s="174"/>
      <c r="Q48" s="199"/>
      <c r="R48" s="199"/>
      <c r="S48" s="181"/>
      <c r="T48" s="181"/>
      <c r="U48" s="179"/>
      <c r="V48" s="179"/>
      <c r="W48" s="179"/>
      <c r="X48" s="179"/>
      <c r="Y48" s="16"/>
      <c r="Z48" s="16"/>
    </row>
    <row r="49" spans="1:26" s="6" customFormat="1" ht="15.2" customHeight="1">
      <c r="A49" s="2520" t="s">
        <v>184</v>
      </c>
      <c r="B49" s="2521"/>
      <c r="C49" s="2521"/>
      <c r="D49" s="2521"/>
      <c r="E49" s="2521"/>
      <c r="F49" s="3035" t="s">
        <v>304</v>
      </c>
      <c r="G49" s="3037" t="s">
        <v>305</v>
      </c>
      <c r="H49" s="3011" t="s">
        <v>572</v>
      </c>
      <c r="I49" s="3012"/>
      <c r="J49" s="3012"/>
      <c r="K49" s="3013"/>
      <c r="L49" s="3014" t="s">
        <v>141</v>
      </c>
      <c r="M49" s="198"/>
      <c r="N49" s="195"/>
      <c r="O49" s="196"/>
      <c r="P49" s="174"/>
      <c r="Q49" s="199"/>
      <c r="R49" s="199"/>
      <c r="S49" s="181"/>
      <c r="T49" s="181"/>
      <c r="U49" s="179"/>
      <c r="V49" s="179"/>
      <c r="W49" s="179"/>
      <c r="X49" s="179"/>
      <c r="Y49" s="16"/>
      <c r="Z49" s="16"/>
    </row>
    <row r="50" spans="1:26" s="6" customFormat="1" ht="23.25" customHeight="1">
      <c r="A50" s="3010"/>
      <c r="B50" s="2500"/>
      <c r="C50" s="2500"/>
      <c r="D50" s="2500"/>
      <c r="E50" s="2500"/>
      <c r="F50" s="3036"/>
      <c r="G50" s="3038"/>
      <c r="H50" s="3039" t="s">
        <v>307</v>
      </c>
      <c r="I50" s="3040"/>
      <c r="J50" s="3012" t="s">
        <v>308</v>
      </c>
      <c r="K50" s="3013"/>
      <c r="L50" s="3015"/>
      <c r="M50" s="198"/>
      <c r="N50" s="197"/>
      <c r="O50" s="197"/>
      <c r="P50" s="180"/>
      <c r="Q50" s="199"/>
      <c r="R50" s="199"/>
      <c r="S50" s="181"/>
      <c r="T50" s="181"/>
      <c r="U50" s="179"/>
      <c r="V50" s="179"/>
      <c r="W50" s="179"/>
      <c r="X50" s="179"/>
      <c r="Y50" s="16"/>
      <c r="Z50" s="16"/>
    </row>
    <row r="51" spans="1:26" s="6" customFormat="1" ht="21.95" customHeight="1">
      <c r="A51" s="3029">
        <v>11</v>
      </c>
      <c r="B51" s="2623" t="s">
        <v>341</v>
      </c>
      <c r="C51" s="2623"/>
      <c r="D51" s="2623"/>
      <c r="E51" s="2623"/>
      <c r="F51" s="3022" t="s">
        <v>410</v>
      </c>
      <c r="G51" s="2675" t="s">
        <v>340</v>
      </c>
      <c r="H51" s="355"/>
      <c r="I51" s="97" t="s">
        <v>306</v>
      </c>
      <c r="J51" s="359"/>
      <c r="K51" s="116" t="s">
        <v>130</v>
      </c>
      <c r="L51" s="3002"/>
      <c r="M51" s="198"/>
      <c r="N51" s="174"/>
      <c r="O51" s="174"/>
      <c r="P51" s="174"/>
      <c r="Q51" s="199"/>
      <c r="R51" s="199"/>
      <c r="S51" s="181"/>
      <c r="T51" s="181"/>
      <c r="U51" s="179"/>
      <c r="V51" s="179"/>
      <c r="W51" s="179"/>
      <c r="X51" s="179"/>
      <c r="Y51" s="16"/>
      <c r="Z51" s="16"/>
    </row>
    <row r="52" spans="1:26" s="6" customFormat="1" ht="21.95" customHeight="1">
      <c r="A52" s="2999"/>
      <c r="B52" s="2623"/>
      <c r="C52" s="2623"/>
      <c r="D52" s="2623"/>
      <c r="E52" s="2623"/>
      <c r="F52" s="3022"/>
      <c r="G52" s="2675"/>
      <c r="H52" s="355"/>
      <c r="I52" s="97" t="s">
        <v>571</v>
      </c>
      <c r="J52" s="359"/>
      <c r="K52" s="116" t="s">
        <v>571</v>
      </c>
      <c r="L52" s="3002"/>
      <c r="M52" s="198"/>
      <c r="N52" s="174"/>
      <c r="O52" s="174"/>
      <c r="P52" s="174"/>
      <c r="Q52" s="199"/>
      <c r="R52" s="199"/>
      <c r="S52" s="181"/>
      <c r="T52" s="181"/>
      <c r="U52" s="179"/>
      <c r="V52" s="179"/>
      <c r="W52" s="179"/>
      <c r="X52" s="179"/>
      <c r="Y52" s="16"/>
      <c r="Z52" s="16"/>
    </row>
    <row r="53" spans="1:26" s="6" customFormat="1" ht="21.95" customHeight="1">
      <c r="A53" s="2999"/>
      <c r="B53" s="2623"/>
      <c r="C53" s="2623"/>
      <c r="D53" s="2623"/>
      <c r="E53" s="2623"/>
      <c r="F53" s="3022"/>
      <c r="G53" s="2675"/>
      <c r="H53" s="355"/>
      <c r="I53" s="97" t="s">
        <v>570</v>
      </c>
      <c r="J53" s="359"/>
      <c r="K53" s="116" t="s">
        <v>570</v>
      </c>
      <c r="L53" s="3002"/>
      <c r="M53" s="198"/>
      <c r="N53" s="174"/>
      <c r="O53" s="174"/>
      <c r="P53" s="174"/>
      <c r="Q53" s="199"/>
      <c r="R53" s="199"/>
      <c r="S53" s="181"/>
      <c r="T53" s="181"/>
      <c r="U53" s="179"/>
      <c r="V53" s="179"/>
      <c r="W53" s="179"/>
      <c r="X53" s="179"/>
      <c r="Y53" s="16"/>
      <c r="Z53" s="16"/>
    </row>
    <row r="54" spans="1:26" s="16" customFormat="1" ht="21.95" customHeight="1">
      <c r="A54" s="2999"/>
      <c r="B54" s="2623"/>
      <c r="C54" s="2623"/>
      <c r="D54" s="2623"/>
      <c r="E54" s="2623"/>
      <c r="F54" s="3022"/>
      <c r="G54" s="2675"/>
      <c r="H54" s="355"/>
      <c r="I54" s="24" t="s">
        <v>179</v>
      </c>
      <c r="J54" s="359"/>
      <c r="K54" s="118" t="s">
        <v>179</v>
      </c>
      <c r="L54" s="3002"/>
      <c r="M54" s="198"/>
      <c r="N54" s="179"/>
      <c r="O54" s="179"/>
      <c r="P54" s="179"/>
      <c r="Q54" s="199"/>
      <c r="R54" s="199"/>
      <c r="S54" s="181" t="str">
        <f>IFERROR(CHOOSE(Q54,$O$4,$O$5,$O$6,$O$7),"")</f>
        <v/>
      </c>
      <c r="T54" s="181" t="str">
        <f t="shared" ref="T54:Z54" si="10">IFERROR(CHOOSE(R54,$P$4,$P$5,$P$6,$P$7),"")</f>
        <v/>
      </c>
      <c r="U54" s="179" t="str">
        <f t="shared" si="10"/>
        <v/>
      </c>
      <c r="V54" s="179" t="str">
        <f t="shared" si="10"/>
        <v/>
      </c>
      <c r="W54" s="179" t="str">
        <f t="shared" si="10"/>
        <v/>
      </c>
      <c r="X54" s="179" t="str">
        <f t="shared" si="10"/>
        <v/>
      </c>
      <c r="Y54" s="16" t="str">
        <f t="shared" si="10"/>
        <v/>
      </c>
      <c r="Z54" s="16" t="str">
        <f t="shared" si="10"/>
        <v/>
      </c>
    </row>
    <row r="55" spans="1:26" s="16" customFormat="1" ht="21.95" customHeight="1">
      <c r="A55" s="3004">
        <v>12</v>
      </c>
      <c r="B55" s="2620" t="s">
        <v>342</v>
      </c>
      <c r="C55" s="2620"/>
      <c r="D55" s="2620"/>
      <c r="E55" s="2620"/>
      <c r="F55" s="3030" t="s">
        <v>591</v>
      </c>
      <c r="G55" s="2685" t="s">
        <v>343</v>
      </c>
      <c r="H55" s="357"/>
      <c r="I55" s="99" t="s">
        <v>306</v>
      </c>
      <c r="J55" s="360"/>
      <c r="K55" s="126" t="s">
        <v>130</v>
      </c>
      <c r="L55" s="3032"/>
      <c r="M55" s="198"/>
      <c r="N55" s="179"/>
      <c r="O55" s="179"/>
      <c r="P55" s="179"/>
      <c r="Q55" s="199"/>
      <c r="R55" s="199"/>
      <c r="S55" s="181"/>
      <c r="T55" s="181"/>
      <c r="U55" s="179"/>
      <c r="V55" s="179"/>
      <c r="W55" s="179"/>
      <c r="X55" s="179"/>
    </row>
    <row r="56" spans="1:26" s="16" customFormat="1" ht="21.95" customHeight="1">
      <c r="A56" s="2999"/>
      <c r="B56" s="2623"/>
      <c r="C56" s="2623"/>
      <c r="D56" s="2623"/>
      <c r="E56" s="2623"/>
      <c r="F56" s="3022"/>
      <c r="G56" s="2675"/>
      <c r="H56" s="355"/>
      <c r="I56" s="97" t="s">
        <v>571</v>
      </c>
      <c r="J56" s="359"/>
      <c r="K56" s="116" t="s">
        <v>571</v>
      </c>
      <c r="L56" s="3008"/>
      <c r="M56" s="198"/>
      <c r="N56" s="179"/>
      <c r="O56" s="179"/>
      <c r="P56" s="179"/>
      <c r="Q56" s="199"/>
      <c r="R56" s="199"/>
      <c r="S56" s="181"/>
      <c r="T56" s="181"/>
      <c r="U56" s="179"/>
      <c r="V56" s="179"/>
      <c r="W56" s="179"/>
      <c r="X56" s="179"/>
    </row>
    <row r="57" spans="1:26" s="16" customFormat="1" ht="21.95" customHeight="1">
      <c r="A57" s="2999"/>
      <c r="B57" s="2623"/>
      <c r="C57" s="2623"/>
      <c r="D57" s="2623"/>
      <c r="E57" s="2623"/>
      <c r="F57" s="3022"/>
      <c r="G57" s="2675"/>
      <c r="H57" s="355"/>
      <c r="I57" s="97" t="s">
        <v>570</v>
      </c>
      <c r="J57" s="359"/>
      <c r="K57" s="116" t="s">
        <v>570</v>
      </c>
      <c r="L57" s="3008"/>
      <c r="M57" s="198"/>
      <c r="N57" s="179"/>
      <c r="O57" s="179"/>
      <c r="P57" s="179"/>
      <c r="Q57" s="199"/>
      <c r="R57" s="199"/>
      <c r="S57" s="181"/>
      <c r="T57" s="181"/>
      <c r="U57" s="179"/>
      <c r="V57" s="179"/>
      <c r="W57" s="179"/>
      <c r="X57" s="179"/>
    </row>
    <row r="58" spans="1:26" s="16" customFormat="1" ht="21.95" customHeight="1">
      <c r="A58" s="3005"/>
      <c r="B58" s="2626"/>
      <c r="C58" s="2626"/>
      <c r="D58" s="2626"/>
      <c r="E58" s="2626"/>
      <c r="F58" s="3031"/>
      <c r="G58" s="2684"/>
      <c r="H58" s="356"/>
      <c r="I58" s="17" t="s">
        <v>179</v>
      </c>
      <c r="J58" s="361"/>
      <c r="K58" s="127" t="s">
        <v>179</v>
      </c>
      <c r="L58" s="3033"/>
      <c r="M58" s="198"/>
      <c r="N58" s="179"/>
      <c r="O58" s="179"/>
      <c r="P58" s="179"/>
      <c r="Q58" s="199"/>
      <c r="R58" s="199"/>
      <c r="S58" s="181" t="str">
        <f>IFERROR(CHOOSE(Q58,$O$4,$O$5,$O$6,$O$7),"")</f>
        <v/>
      </c>
      <c r="T58" s="181" t="str">
        <f t="shared" ref="T58:Z58" si="11">IFERROR(CHOOSE(R58,$P$4,$P$5,$P$6,$P$7),"")</f>
        <v/>
      </c>
      <c r="U58" s="179" t="str">
        <f t="shared" si="11"/>
        <v/>
      </c>
      <c r="V58" s="179" t="str">
        <f t="shared" si="11"/>
        <v/>
      </c>
      <c r="W58" s="179" t="str">
        <f t="shared" si="11"/>
        <v/>
      </c>
      <c r="X58" s="179" t="str">
        <f t="shared" si="11"/>
        <v/>
      </c>
      <c r="Y58" s="16" t="str">
        <f t="shared" si="11"/>
        <v/>
      </c>
      <c r="Z58" s="16" t="str">
        <f t="shared" si="11"/>
        <v/>
      </c>
    </row>
    <row r="59" spans="1:26" s="16" customFormat="1" ht="21.95" customHeight="1">
      <c r="A59" s="3019">
        <v>13</v>
      </c>
      <c r="B59" s="2670" t="s">
        <v>344</v>
      </c>
      <c r="C59" s="2670"/>
      <c r="D59" s="2670"/>
      <c r="E59" s="2670"/>
      <c r="F59" s="3022" t="s">
        <v>411</v>
      </c>
      <c r="G59" s="2675" t="s">
        <v>345</v>
      </c>
      <c r="H59" s="355"/>
      <c r="I59" s="97" t="s">
        <v>306</v>
      </c>
      <c r="J59" s="359"/>
      <c r="K59" s="116" t="s">
        <v>130</v>
      </c>
      <c r="L59" s="3008"/>
      <c r="M59" s="198"/>
      <c r="N59" s="179"/>
      <c r="O59" s="179"/>
      <c r="P59" s="179"/>
      <c r="Q59" s="199"/>
      <c r="R59" s="199"/>
      <c r="S59" s="181"/>
      <c r="T59" s="181"/>
      <c r="U59" s="179"/>
      <c r="V59" s="179"/>
      <c r="W59" s="179"/>
      <c r="X59" s="179"/>
    </row>
    <row r="60" spans="1:26" s="16" customFormat="1" ht="21.95" customHeight="1">
      <c r="A60" s="3019"/>
      <c r="B60" s="2670"/>
      <c r="C60" s="2670"/>
      <c r="D60" s="2670"/>
      <c r="E60" s="2670"/>
      <c r="F60" s="3022"/>
      <c r="G60" s="2675"/>
      <c r="H60" s="355"/>
      <c r="I60" s="97" t="s">
        <v>571</v>
      </c>
      <c r="J60" s="359"/>
      <c r="K60" s="116" t="s">
        <v>571</v>
      </c>
      <c r="L60" s="3008"/>
      <c r="M60" s="198"/>
      <c r="N60" s="179"/>
      <c r="O60" s="179"/>
      <c r="P60" s="179"/>
      <c r="Q60" s="199"/>
      <c r="R60" s="199"/>
      <c r="S60" s="181"/>
      <c r="T60" s="181"/>
      <c r="U60" s="179"/>
      <c r="V60" s="179"/>
      <c r="W60" s="179"/>
      <c r="X60" s="179"/>
    </row>
    <row r="61" spans="1:26" s="16" customFormat="1" ht="21.95" customHeight="1">
      <c r="A61" s="3019"/>
      <c r="B61" s="2670"/>
      <c r="C61" s="2670"/>
      <c r="D61" s="2670"/>
      <c r="E61" s="2670"/>
      <c r="F61" s="3022"/>
      <c r="G61" s="2675"/>
      <c r="H61" s="355"/>
      <c r="I61" s="97" t="s">
        <v>570</v>
      </c>
      <c r="J61" s="359"/>
      <c r="K61" s="116" t="s">
        <v>570</v>
      </c>
      <c r="L61" s="3008"/>
      <c r="M61" s="198"/>
      <c r="N61" s="179"/>
      <c r="O61" s="179"/>
      <c r="P61" s="179"/>
      <c r="Q61" s="199"/>
      <c r="R61" s="199"/>
      <c r="S61" s="181"/>
      <c r="T61" s="181"/>
      <c r="U61" s="179"/>
      <c r="V61" s="179"/>
      <c r="W61" s="179"/>
      <c r="X61" s="179"/>
    </row>
    <row r="62" spans="1:26" s="16" customFormat="1" ht="21.95" customHeight="1">
      <c r="A62" s="3020"/>
      <c r="B62" s="3021"/>
      <c r="C62" s="3021"/>
      <c r="D62" s="3021"/>
      <c r="E62" s="3021"/>
      <c r="F62" s="3023"/>
      <c r="G62" s="3024"/>
      <c r="H62" s="358"/>
      <c r="I62" s="79" t="s">
        <v>179</v>
      </c>
      <c r="J62" s="362"/>
      <c r="K62" s="125" t="s">
        <v>179</v>
      </c>
      <c r="L62" s="3009"/>
      <c r="M62" s="198"/>
      <c r="N62" s="179"/>
      <c r="O62" s="179"/>
      <c r="P62" s="179"/>
      <c r="Q62" s="199"/>
      <c r="R62" s="199"/>
      <c r="S62" s="181" t="str">
        <f>IFERROR(CHOOSE(Q62,$O$4,$O$5,$O$6,$O$7),"")</f>
        <v/>
      </c>
      <c r="T62" s="181" t="str">
        <f t="shared" ref="T62:Z62" si="12">IFERROR(CHOOSE(R62,$P$4,$P$5,$P$6,$P$7),"")</f>
        <v/>
      </c>
      <c r="U62" s="179" t="str">
        <f t="shared" si="12"/>
        <v/>
      </c>
      <c r="V62" s="179" t="str">
        <f t="shared" si="12"/>
        <v/>
      </c>
      <c r="W62" s="179" t="str">
        <f t="shared" si="12"/>
        <v/>
      </c>
      <c r="X62" s="179" t="str">
        <f t="shared" si="12"/>
        <v/>
      </c>
      <c r="Y62" s="16" t="str">
        <f t="shared" si="12"/>
        <v/>
      </c>
      <c r="Z62" s="16" t="str">
        <f t="shared" si="12"/>
        <v/>
      </c>
    </row>
    <row r="63" spans="1:26" s="16" customFormat="1" ht="26.25" customHeight="1">
      <c r="A63" s="2680" t="s">
        <v>346</v>
      </c>
      <c r="B63" s="2680"/>
      <c r="C63" s="2680"/>
      <c r="D63" s="2680"/>
      <c r="E63" s="2680"/>
      <c r="F63" s="2680"/>
      <c r="G63" s="2680"/>
      <c r="H63" s="2680"/>
      <c r="I63" s="2680"/>
      <c r="J63" s="2680"/>
      <c r="K63" s="2680"/>
      <c r="L63" s="2680"/>
      <c r="M63" s="198"/>
      <c r="N63" s="179"/>
      <c r="O63" s="179"/>
      <c r="P63" s="179"/>
      <c r="Q63" s="199"/>
      <c r="R63" s="199"/>
      <c r="S63" s="181"/>
      <c r="T63" s="181"/>
      <c r="U63" s="179"/>
      <c r="V63" s="179"/>
      <c r="W63" s="179"/>
      <c r="X63" s="179"/>
    </row>
    <row r="64" spans="1:26" s="16" customFormat="1" ht="12" customHeight="1">
      <c r="A64" s="121"/>
      <c r="B64" s="101"/>
      <c r="C64" s="101"/>
      <c r="D64" s="101"/>
      <c r="E64" s="101"/>
      <c r="F64" s="15"/>
      <c r="G64" s="15"/>
      <c r="H64" s="19"/>
      <c r="I64" s="19"/>
      <c r="J64" s="20"/>
      <c r="K64" s="20"/>
      <c r="L64" s="23"/>
      <c r="M64" s="198"/>
      <c r="N64" s="179"/>
      <c r="O64" s="179"/>
      <c r="P64" s="179"/>
      <c r="Q64" s="199"/>
      <c r="R64" s="199"/>
      <c r="S64" s="181"/>
      <c r="T64" s="181"/>
      <c r="U64" s="179"/>
      <c r="V64" s="179"/>
      <c r="W64" s="179"/>
      <c r="X64" s="179"/>
    </row>
    <row r="65" spans="1:26" s="16" customFormat="1" ht="20.25" customHeight="1">
      <c r="A65" s="51" t="s">
        <v>573</v>
      </c>
      <c r="B65" s="15"/>
      <c r="C65" s="15"/>
      <c r="D65" s="15"/>
      <c r="E65" s="2"/>
      <c r="F65" s="2"/>
      <c r="G65" s="2"/>
      <c r="H65" s="91"/>
      <c r="I65" s="91"/>
      <c r="J65" s="91"/>
      <c r="K65" s="91"/>
      <c r="L65" s="5"/>
      <c r="M65" s="198"/>
      <c r="N65" s="179"/>
      <c r="O65" s="179"/>
      <c r="P65" s="179"/>
      <c r="Q65" s="199"/>
      <c r="R65" s="199"/>
      <c r="S65" s="181"/>
      <c r="T65" s="181"/>
      <c r="U65" s="179"/>
      <c r="V65" s="179"/>
      <c r="W65" s="179"/>
      <c r="X65" s="179"/>
    </row>
    <row r="66" spans="1:26" s="16" customFormat="1" ht="15.2" customHeight="1">
      <c r="A66" s="2520" t="s">
        <v>184</v>
      </c>
      <c r="B66" s="2521"/>
      <c r="C66" s="2521"/>
      <c r="D66" s="2521"/>
      <c r="E66" s="2521"/>
      <c r="F66" s="3025" t="s">
        <v>304</v>
      </c>
      <c r="G66" s="3026"/>
      <c r="H66" s="3011" t="s">
        <v>572</v>
      </c>
      <c r="I66" s="3012"/>
      <c r="J66" s="3012"/>
      <c r="K66" s="3013"/>
      <c r="L66" s="3014" t="s">
        <v>141</v>
      </c>
      <c r="M66" s="198"/>
      <c r="N66" s="179"/>
      <c r="O66" s="179"/>
      <c r="P66" s="179"/>
      <c r="Q66" s="199"/>
      <c r="R66" s="199"/>
      <c r="S66" s="181"/>
      <c r="T66" s="181"/>
      <c r="U66" s="179"/>
      <c r="V66" s="179"/>
      <c r="W66" s="179"/>
      <c r="X66" s="179"/>
    </row>
    <row r="67" spans="1:26" s="16" customFormat="1" ht="23.25" customHeight="1">
      <c r="A67" s="3010"/>
      <c r="B67" s="2500"/>
      <c r="C67" s="2500"/>
      <c r="D67" s="2500"/>
      <c r="E67" s="2500"/>
      <c r="F67" s="3027"/>
      <c r="G67" s="3028"/>
      <c r="H67" s="3016" t="s">
        <v>307</v>
      </c>
      <c r="I67" s="3017"/>
      <c r="J67" s="3011" t="s">
        <v>308</v>
      </c>
      <c r="K67" s="3013"/>
      <c r="L67" s="3015"/>
      <c r="M67" s="198"/>
      <c r="N67" s="179"/>
      <c r="O67" s="179"/>
      <c r="P67" s="179"/>
      <c r="Q67" s="199"/>
      <c r="R67" s="199"/>
      <c r="S67" s="181"/>
      <c r="T67" s="181"/>
      <c r="U67" s="179"/>
      <c r="V67" s="179"/>
      <c r="W67" s="179"/>
      <c r="X67" s="179"/>
    </row>
    <row r="68" spans="1:26" s="16" customFormat="1" ht="21.95" customHeight="1">
      <c r="A68" s="3018">
        <v>14</v>
      </c>
      <c r="B68" s="2609" t="s">
        <v>135</v>
      </c>
      <c r="C68" s="2609"/>
      <c r="D68" s="2609"/>
      <c r="E68" s="2609"/>
      <c r="F68" s="2622" t="s">
        <v>309</v>
      </c>
      <c r="G68" s="2624"/>
      <c r="H68" s="359"/>
      <c r="I68" s="115" t="s">
        <v>310</v>
      </c>
      <c r="J68" s="355"/>
      <c r="K68" s="98" t="s">
        <v>130</v>
      </c>
      <c r="L68" s="3002"/>
      <c r="M68" s="198"/>
      <c r="N68" s="179"/>
      <c r="O68" s="179"/>
      <c r="P68" s="179"/>
      <c r="Q68" s="199"/>
      <c r="R68" s="199"/>
      <c r="S68" s="181"/>
      <c r="T68" s="181"/>
      <c r="U68" s="179"/>
      <c r="V68" s="179"/>
      <c r="W68" s="179"/>
      <c r="X68" s="179"/>
    </row>
    <row r="69" spans="1:26" s="16" customFormat="1" ht="21.95" customHeight="1">
      <c r="A69" s="3019"/>
      <c r="B69" s="2609"/>
      <c r="C69" s="2609"/>
      <c r="D69" s="2609"/>
      <c r="E69" s="2609"/>
      <c r="F69" s="2622"/>
      <c r="G69" s="2624"/>
      <c r="H69" s="359"/>
      <c r="I69" s="115" t="s">
        <v>571</v>
      </c>
      <c r="J69" s="355"/>
      <c r="K69" s="98" t="s">
        <v>571</v>
      </c>
      <c r="L69" s="3002"/>
      <c r="M69" s="198"/>
      <c r="N69" s="179"/>
      <c r="O69" s="179"/>
      <c r="P69" s="179"/>
      <c r="Q69" s="199"/>
      <c r="R69" s="199"/>
      <c r="S69" s="181"/>
      <c r="T69" s="181"/>
      <c r="U69" s="179"/>
      <c r="V69" s="179"/>
      <c r="W69" s="179"/>
      <c r="X69" s="179"/>
    </row>
    <row r="70" spans="1:26" s="16" customFormat="1" ht="21.95" customHeight="1">
      <c r="A70" s="3019"/>
      <c r="B70" s="2609"/>
      <c r="C70" s="2609"/>
      <c r="D70" s="2609"/>
      <c r="E70" s="2609"/>
      <c r="F70" s="2622"/>
      <c r="G70" s="2624"/>
      <c r="H70" s="359"/>
      <c r="I70" s="115" t="s">
        <v>570</v>
      </c>
      <c r="J70" s="355"/>
      <c r="K70" s="98" t="s">
        <v>570</v>
      </c>
      <c r="L70" s="3002"/>
      <c r="M70" s="198"/>
      <c r="N70" s="179"/>
      <c r="O70" s="179"/>
      <c r="P70" s="179"/>
      <c r="Q70" s="199"/>
      <c r="R70" s="199"/>
      <c r="S70" s="181"/>
      <c r="T70" s="181"/>
      <c r="U70" s="179"/>
      <c r="V70" s="179"/>
      <c r="W70" s="179"/>
      <c r="X70" s="179"/>
    </row>
    <row r="71" spans="1:26" s="16" customFormat="1" ht="21.95" customHeight="1">
      <c r="A71" s="3019"/>
      <c r="B71" s="2609"/>
      <c r="C71" s="2609"/>
      <c r="D71" s="2609"/>
      <c r="E71" s="2609"/>
      <c r="F71" s="2622"/>
      <c r="G71" s="2624"/>
      <c r="H71" s="359"/>
      <c r="I71" s="117" t="s">
        <v>179</v>
      </c>
      <c r="J71" s="355"/>
      <c r="K71" s="122" t="s">
        <v>179</v>
      </c>
      <c r="L71" s="3002"/>
      <c r="M71" s="198"/>
      <c r="N71" s="179"/>
      <c r="O71" s="179"/>
      <c r="P71" s="179"/>
      <c r="Q71" s="199"/>
      <c r="R71" s="199"/>
      <c r="S71" s="181" t="str">
        <f>IFERROR(CHOOSE(Q71,$N$4,$N$5,$N$6,$N$7),"")</f>
        <v/>
      </c>
      <c r="T71" s="181" t="str">
        <f t="shared" ref="T71:Z71" si="13">IFERROR(CHOOSE(R71,$P$4,$P$5,$P$6,$P$7),"")</f>
        <v/>
      </c>
      <c r="U71" s="179" t="str">
        <f t="shared" si="13"/>
        <v/>
      </c>
      <c r="V71" s="179" t="str">
        <f t="shared" si="13"/>
        <v/>
      </c>
      <c r="W71" s="179" t="str">
        <f t="shared" si="13"/>
        <v/>
      </c>
      <c r="X71" s="179" t="str">
        <f t="shared" si="13"/>
        <v/>
      </c>
      <c r="Y71" s="16" t="str">
        <f t="shared" si="13"/>
        <v/>
      </c>
      <c r="Z71" s="16" t="str">
        <f t="shared" si="13"/>
        <v/>
      </c>
    </row>
    <row r="72" spans="1:26" s="16" customFormat="1" ht="21.95" customHeight="1">
      <c r="A72" s="3004">
        <v>15</v>
      </c>
      <c r="B72" s="2620" t="s">
        <v>142</v>
      </c>
      <c r="C72" s="2620"/>
      <c r="D72" s="2620"/>
      <c r="E72" s="2620"/>
      <c r="F72" s="2666" t="s">
        <v>348</v>
      </c>
      <c r="G72" s="2668"/>
      <c r="H72" s="360"/>
      <c r="I72" s="128" t="s">
        <v>310</v>
      </c>
      <c r="J72" s="357"/>
      <c r="K72" s="123" t="s">
        <v>130</v>
      </c>
      <c r="L72" s="3006"/>
      <c r="M72" s="198"/>
      <c r="N72" s="179"/>
      <c r="O72" s="179"/>
      <c r="P72" s="179"/>
      <c r="Q72" s="199"/>
      <c r="R72" s="199"/>
      <c r="S72" s="181"/>
      <c r="T72" s="181"/>
      <c r="U72" s="179"/>
      <c r="V72" s="179"/>
      <c r="W72" s="179"/>
      <c r="X72" s="179"/>
    </row>
    <row r="73" spans="1:26" s="16" customFormat="1" ht="21.95" customHeight="1">
      <c r="A73" s="2999"/>
      <c r="B73" s="2623"/>
      <c r="C73" s="2623"/>
      <c r="D73" s="2623"/>
      <c r="E73" s="2623"/>
      <c r="F73" s="2669"/>
      <c r="G73" s="2671"/>
      <c r="H73" s="359"/>
      <c r="I73" s="115" t="s">
        <v>571</v>
      </c>
      <c r="J73" s="355"/>
      <c r="K73" s="98" t="s">
        <v>571</v>
      </c>
      <c r="L73" s="3002"/>
      <c r="M73" s="198"/>
      <c r="N73" s="179"/>
      <c r="O73" s="179"/>
      <c r="P73" s="179"/>
      <c r="Q73" s="199"/>
      <c r="R73" s="199"/>
      <c r="S73" s="181"/>
      <c r="T73" s="181"/>
      <c r="U73" s="179"/>
      <c r="V73" s="179"/>
      <c r="W73" s="179"/>
      <c r="X73" s="179"/>
    </row>
    <row r="74" spans="1:26" s="16" customFormat="1" ht="21.95" customHeight="1">
      <c r="A74" s="2999"/>
      <c r="B74" s="2623"/>
      <c r="C74" s="2623"/>
      <c r="D74" s="2623"/>
      <c r="E74" s="2623"/>
      <c r="F74" s="2669"/>
      <c r="G74" s="2671"/>
      <c r="H74" s="359"/>
      <c r="I74" s="115" t="s">
        <v>570</v>
      </c>
      <c r="J74" s="355"/>
      <c r="K74" s="98" t="s">
        <v>570</v>
      </c>
      <c r="L74" s="3002"/>
      <c r="M74" s="198"/>
      <c r="N74" s="179"/>
      <c r="O74" s="179"/>
      <c r="P74" s="179"/>
      <c r="Q74" s="199"/>
      <c r="R74" s="199"/>
      <c r="S74" s="181"/>
      <c r="T74" s="181"/>
      <c r="U74" s="179"/>
      <c r="V74" s="179"/>
      <c r="W74" s="179"/>
      <c r="X74" s="179"/>
    </row>
    <row r="75" spans="1:26" s="16" customFormat="1" ht="21.95" customHeight="1">
      <c r="A75" s="3005"/>
      <c r="B75" s="2626"/>
      <c r="C75" s="2626"/>
      <c r="D75" s="2626"/>
      <c r="E75" s="2626"/>
      <c r="F75" s="2689"/>
      <c r="G75" s="2691"/>
      <c r="H75" s="361"/>
      <c r="I75" s="129" t="s">
        <v>179</v>
      </c>
      <c r="J75" s="356"/>
      <c r="K75" s="18" t="s">
        <v>179</v>
      </c>
      <c r="L75" s="3007"/>
      <c r="M75" s="198"/>
      <c r="N75" s="179"/>
      <c r="O75" s="179"/>
      <c r="P75" s="179"/>
      <c r="Q75" s="199"/>
      <c r="R75" s="199"/>
      <c r="S75" s="181" t="str">
        <f>IFERROR(CHOOSE(Q75,$N$4,$N$5,$N$6,$N$7),"")</f>
        <v/>
      </c>
      <c r="T75" s="181" t="str">
        <f t="shared" ref="T75:Z75" si="14">IFERROR(CHOOSE(R75,$P$4,$P$5,$P$6,$P$7),"")</f>
        <v/>
      </c>
      <c r="U75" s="179" t="str">
        <f t="shared" si="14"/>
        <v/>
      </c>
      <c r="V75" s="179" t="str">
        <f t="shared" si="14"/>
        <v/>
      </c>
      <c r="W75" s="179" t="str">
        <f t="shared" si="14"/>
        <v/>
      </c>
      <c r="X75" s="179" t="str">
        <f t="shared" si="14"/>
        <v/>
      </c>
      <c r="Y75" s="16" t="str">
        <f t="shared" si="14"/>
        <v/>
      </c>
      <c r="Z75" s="16" t="str">
        <f t="shared" si="14"/>
        <v/>
      </c>
    </row>
    <row r="76" spans="1:26" s="16" customFormat="1" ht="21.95" customHeight="1">
      <c r="A76" s="2999">
        <v>16</v>
      </c>
      <c r="B76" s="2623" t="s">
        <v>143</v>
      </c>
      <c r="C76" s="2623"/>
      <c r="D76" s="2623"/>
      <c r="E76" s="2623"/>
      <c r="F76" s="2669" t="s">
        <v>349</v>
      </c>
      <c r="G76" s="2671"/>
      <c r="H76" s="359"/>
      <c r="I76" s="115" t="s">
        <v>306</v>
      </c>
      <c r="J76" s="355"/>
      <c r="K76" s="98" t="s">
        <v>130</v>
      </c>
      <c r="L76" s="3002"/>
      <c r="M76" s="198"/>
      <c r="N76" s="179"/>
      <c r="O76" s="179"/>
      <c r="P76" s="179"/>
      <c r="Q76" s="199"/>
      <c r="R76" s="199"/>
      <c r="S76" s="181"/>
      <c r="T76" s="181"/>
      <c r="U76" s="179"/>
      <c r="V76" s="179"/>
      <c r="W76" s="179"/>
      <c r="X76" s="179"/>
    </row>
    <row r="77" spans="1:26" s="16" customFormat="1" ht="21.95" customHeight="1">
      <c r="A77" s="2999"/>
      <c r="B77" s="2623"/>
      <c r="C77" s="2623"/>
      <c r="D77" s="2623"/>
      <c r="E77" s="2623"/>
      <c r="F77" s="2669"/>
      <c r="G77" s="2671"/>
      <c r="H77" s="359"/>
      <c r="I77" s="115" t="s">
        <v>571</v>
      </c>
      <c r="J77" s="355"/>
      <c r="K77" s="98" t="s">
        <v>571</v>
      </c>
      <c r="L77" s="3002"/>
      <c r="M77" s="198"/>
      <c r="N77" s="179"/>
      <c r="O77" s="179"/>
      <c r="P77" s="179"/>
      <c r="Q77" s="199"/>
      <c r="R77" s="199"/>
      <c r="S77" s="181"/>
      <c r="T77" s="181"/>
      <c r="U77" s="179"/>
      <c r="V77" s="179"/>
      <c r="W77" s="179"/>
      <c r="X77" s="179"/>
    </row>
    <row r="78" spans="1:26" s="16" customFormat="1" ht="21.95" customHeight="1">
      <c r="A78" s="2999"/>
      <c r="B78" s="2623"/>
      <c r="C78" s="2623"/>
      <c r="D78" s="2623"/>
      <c r="E78" s="2623"/>
      <c r="F78" s="2669"/>
      <c r="G78" s="2671"/>
      <c r="H78" s="359"/>
      <c r="I78" s="115" t="s">
        <v>570</v>
      </c>
      <c r="J78" s="355"/>
      <c r="K78" s="98" t="s">
        <v>570</v>
      </c>
      <c r="L78" s="3002"/>
      <c r="M78" s="198"/>
      <c r="N78" s="179"/>
      <c r="O78" s="179"/>
      <c r="P78" s="179"/>
      <c r="Q78" s="199"/>
      <c r="R78" s="199"/>
      <c r="S78" s="181"/>
      <c r="T78" s="181"/>
      <c r="U78" s="179"/>
      <c r="V78" s="179"/>
      <c r="W78" s="179"/>
      <c r="X78" s="179"/>
    </row>
    <row r="79" spans="1:26" s="16" customFormat="1" ht="21.95" customHeight="1">
      <c r="A79" s="2999"/>
      <c r="B79" s="2623"/>
      <c r="C79" s="2623"/>
      <c r="D79" s="2623"/>
      <c r="E79" s="2623"/>
      <c r="F79" s="2669"/>
      <c r="G79" s="2671"/>
      <c r="H79" s="359"/>
      <c r="I79" s="117" t="s">
        <v>179</v>
      </c>
      <c r="J79" s="355"/>
      <c r="K79" s="122" t="s">
        <v>179</v>
      </c>
      <c r="L79" s="3002"/>
      <c r="M79" s="198"/>
      <c r="N79" s="179"/>
      <c r="O79" s="179"/>
      <c r="P79" s="179"/>
      <c r="Q79" s="199"/>
      <c r="R79" s="199"/>
      <c r="S79" s="181" t="str">
        <f>IFERROR(CHOOSE(Q79,$O$4,$O$5,$O$6,$O$7),"")</f>
        <v/>
      </c>
      <c r="T79" s="181" t="str">
        <f t="shared" ref="T79:Z79" si="15">IFERROR(CHOOSE(R79,$P$4,$P$5,$P$6,$P$7),"")</f>
        <v/>
      </c>
      <c r="U79" s="179" t="str">
        <f t="shared" si="15"/>
        <v/>
      </c>
      <c r="V79" s="179" t="str">
        <f t="shared" si="15"/>
        <v/>
      </c>
      <c r="W79" s="179" t="str">
        <f t="shared" si="15"/>
        <v/>
      </c>
      <c r="X79" s="179" t="str">
        <f t="shared" si="15"/>
        <v/>
      </c>
      <c r="Y79" s="16" t="str">
        <f t="shared" si="15"/>
        <v/>
      </c>
      <c r="Z79" s="16" t="str">
        <f t="shared" si="15"/>
        <v/>
      </c>
    </row>
    <row r="80" spans="1:26" s="16" customFormat="1" ht="21.95" customHeight="1">
      <c r="A80" s="3004">
        <v>17</v>
      </c>
      <c r="B80" s="2620" t="s">
        <v>144</v>
      </c>
      <c r="C80" s="2620"/>
      <c r="D80" s="2620"/>
      <c r="E80" s="2620"/>
      <c r="F80" s="2666" t="s">
        <v>412</v>
      </c>
      <c r="G80" s="2668"/>
      <c r="H80" s="360"/>
      <c r="I80" s="128" t="s">
        <v>306</v>
      </c>
      <c r="J80" s="357"/>
      <c r="K80" s="123" t="s">
        <v>130</v>
      </c>
      <c r="L80" s="3006"/>
      <c r="M80" s="198"/>
      <c r="N80" s="179"/>
      <c r="O80" s="179"/>
      <c r="P80" s="179"/>
      <c r="Q80" s="199"/>
      <c r="R80" s="199"/>
      <c r="S80" s="181"/>
      <c r="T80" s="181"/>
      <c r="U80" s="179"/>
      <c r="V80" s="179"/>
      <c r="W80" s="179"/>
      <c r="X80" s="179"/>
    </row>
    <row r="81" spans="1:26" s="16" customFormat="1" ht="21.95" customHeight="1">
      <c r="A81" s="2999"/>
      <c r="B81" s="2623"/>
      <c r="C81" s="2623"/>
      <c r="D81" s="2623"/>
      <c r="E81" s="2623"/>
      <c r="F81" s="2669"/>
      <c r="G81" s="2671"/>
      <c r="H81" s="359"/>
      <c r="I81" s="115" t="s">
        <v>571</v>
      </c>
      <c r="J81" s="355"/>
      <c r="K81" s="98" t="s">
        <v>571</v>
      </c>
      <c r="L81" s="3002"/>
      <c r="M81" s="198"/>
      <c r="N81" s="179"/>
      <c r="O81" s="179"/>
      <c r="P81" s="179"/>
      <c r="Q81" s="199"/>
      <c r="R81" s="199"/>
      <c r="S81" s="181"/>
      <c r="T81" s="181"/>
      <c r="U81" s="179"/>
      <c r="V81" s="179"/>
      <c r="W81" s="179"/>
      <c r="X81" s="179"/>
    </row>
    <row r="82" spans="1:26" s="16" customFormat="1" ht="21.95" customHeight="1">
      <c r="A82" s="2999"/>
      <c r="B82" s="2623"/>
      <c r="C82" s="2623"/>
      <c r="D82" s="2623"/>
      <c r="E82" s="2623"/>
      <c r="F82" s="2669"/>
      <c r="G82" s="2671"/>
      <c r="H82" s="359"/>
      <c r="I82" s="115" t="s">
        <v>570</v>
      </c>
      <c r="J82" s="355"/>
      <c r="K82" s="98" t="s">
        <v>570</v>
      </c>
      <c r="L82" s="3002"/>
      <c r="M82" s="198"/>
      <c r="N82" s="179"/>
      <c r="O82" s="179"/>
      <c r="P82" s="179"/>
      <c r="Q82" s="199"/>
      <c r="R82" s="199"/>
      <c r="S82" s="181"/>
      <c r="T82" s="181"/>
      <c r="U82" s="179"/>
      <c r="V82" s="179"/>
      <c r="W82" s="179"/>
      <c r="X82" s="179"/>
    </row>
    <row r="83" spans="1:26" s="16" customFormat="1" ht="21.95" customHeight="1">
      <c r="A83" s="3005"/>
      <c r="B83" s="2626"/>
      <c r="C83" s="2626"/>
      <c r="D83" s="2626"/>
      <c r="E83" s="2626"/>
      <c r="F83" s="2689"/>
      <c r="G83" s="2691"/>
      <c r="H83" s="361"/>
      <c r="I83" s="129" t="s">
        <v>179</v>
      </c>
      <c r="J83" s="356"/>
      <c r="K83" s="18" t="s">
        <v>179</v>
      </c>
      <c r="L83" s="3007"/>
      <c r="M83" s="198"/>
      <c r="N83" s="179"/>
      <c r="O83" s="179"/>
      <c r="P83" s="179"/>
      <c r="Q83" s="199"/>
      <c r="R83" s="199"/>
      <c r="S83" s="181" t="str">
        <f>IFERROR(CHOOSE(Q83,$O$4,$O$5,$O$6,$O$7),"")</f>
        <v/>
      </c>
      <c r="T83" s="181" t="str">
        <f t="shared" ref="T83:Z83" si="16">IFERROR(CHOOSE(R83,$P$4,$P$5,$P$6,$P$7),"")</f>
        <v/>
      </c>
      <c r="U83" s="179" t="str">
        <f t="shared" si="16"/>
        <v/>
      </c>
      <c r="V83" s="179" t="str">
        <f t="shared" si="16"/>
        <v/>
      </c>
      <c r="W83" s="179" t="str">
        <f t="shared" si="16"/>
        <v/>
      </c>
      <c r="X83" s="179" t="str">
        <f t="shared" si="16"/>
        <v/>
      </c>
      <c r="Y83" s="16" t="str">
        <f t="shared" si="16"/>
        <v/>
      </c>
      <c r="Z83" s="16" t="str">
        <f t="shared" si="16"/>
        <v/>
      </c>
    </row>
    <row r="84" spans="1:26" s="16" customFormat="1" ht="21.95" customHeight="1">
      <c r="A84" s="2999">
        <v>18</v>
      </c>
      <c r="B84" s="2623" t="s">
        <v>145</v>
      </c>
      <c r="C84" s="2623"/>
      <c r="D84" s="2623"/>
      <c r="E84" s="2623"/>
      <c r="F84" s="2669" t="s">
        <v>350</v>
      </c>
      <c r="G84" s="2671"/>
      <c r="H84" s="359"/>
      <c r="I84" s="115" t="s">
        <v>306</v>
      </c>
      <c r="J84" s="355"/>
      <c r="K84" s="98" t="s">
        <v>130</v>
      </c>
      <c r="L84" s="3002"/>
      <c r="M84" s="198"/>
      <c r="N84" s="179"/>
      <c r="O84" s="179"/>
      <c r="P84" s="179"/>
      <c r="Q84" s="199"/>
      <c r="R84" s="199"/>
      <c r="S84" s="181"/>
      <c r="T84" s="181"/>
      <c r="U84" s="179"/>
      <c r="V84" s="179"/>
      <c r="W84" s="179"/>
      <c r="X84" s="179"/>
    </row>
    <row r="85" spans="1:26" s="16" customFormat="1" ht="21.95" customHeight="1">
      <c r="A85" s="2999"/>
      <c r="B85" s="2623"/>
      <c r="C85" s="2623"/>
      <c r="D85" s="2623"/>
      <c r="E85" s="2623"/>
      <c r="F85" s="2669"/>
      <c r="G85" s="2671"/>
      <c r="H85" s="359"/>
      <c r="I85" s="115" t="s">
        <v>571</v>
      </c>
      <c r="J85" s="355"/>
      <c r="K85" s="98" t="s">
        <v>571</v>
      </c>
      <c r="L85" s="3002"/>
      <c r="M85" s="198"/>
      <c r="N85" s="179"/>
      <c r="O85" s="179"/>
      <c r="P85" s="179"/>
      <c r="Q85" s="199"/>
      <c r="R85" s="199"/>
      <c r="S85" s="181"/>
      <c r="T85" s="181"/>
      <c r="U85" s="179"/>
      <c r="V85" s="179"/>
      <c r="W85" s="179"/>
      <c r="X85" s="179"/>
    </row>
    <row r="86" spans="1:26" s="16" customFormat="1" ht="21.95" customHeight="1">
      <c r="A86" s="2999"/>
      <c r="B86" s="2623"/>
      <c r="C86" s="2623"/>
      <c r="D86" s="2623"/>
      <c r="E86" s="2623"/>
      <c r="F86" s="2669"/>
      <c r="G86" s="2671"/>
      <c r="H86" s="359"/>
      <c r="I86" s="115" t="s">
        <v>570</v>
      </c>
      <c r="J86" s="355"/>
      <c r="K86" s="98" t="s">
        <v>570</v>
      </c>
      <c r="L86" s="3002"/>
      <c r="M86" s="198"/>
      <c r="N86" s="179"/>
      <c r="O86" s="179"/>
      <c r="P86" s="179"/>
      <c r="Q86" s="199"/>
      <c r="R86" s="199"/>
      <c r="S86" s="181"/>
      <c r="T86" s="181"/>
      <c r="U86" s="179"/>
      <c r="V86" s="179"/>
      <c r="W86" s="179"/>
      <c r="X86" s="179"/>
    </row>
    <row r="87" spans="1:26" s="16" customFormat="1" ht="21.95" customHeight="1">
      <c r="A87" s="3000"/>
      <c r="B87" s="3001"/>
      <c r="C87" s="3001"/>
      <c r="D87" s="3001"/>
      <c r="E87" s="3001"/>
      <c r="F87" s="2997"/>
      <c r="G87" s="2998"/>
      <c r="H87" s="362"/>
      <c r="I87" s="124" t="s">
        <v>179</v>
      </c>
      <c r="J87" s="358"/>
      <c r="K87" s="80" t="s">
        <v>179</v>
      </c>
      <c r="L87" s="3003"/>
      <c r="M87" s="198"/>
      <c r="N87" s="179"/>
      <c r="O87" s="179"/>
      <c r="P87" s="179"/>
      <c r="Q87" s="199"/>
      <c r="R87" s="199"/>
      <c r="S87" s="181" t="str">
        <f>IFERROR(CHOOSE(Q87,$O$4,$O$5,$O$6,$O$7),"")</f>
        <v/>
      </c>
      <c r="T87" s="181" t="str">
        <f t="shared" ref="T87:Z87" si="17">IFERROR(CHOOSE(R87,$P$4,$P$5,$P$6,$P$7),"")</f>
        <v/>
      </c>
      <c r="U87" s="179" t="str">
        <f t="shared" si="17"/>
        <v/>
      </c>
      <c r="V87" s="179" t="str">
        <f t="shared" si="17"/>
        <v/>
      </c>
      <c r="W87" s="179" t="str">
        <f t="shared" si="17"/>
        <v/>
      </c>
      <c r="X87" s="179" t="str">
        <f t="shared" si="17"/>
        <v/>
      </c>
      <c r="Y87" s="16" t="str">
        <f t="shared" si="17"/>
        <v/>
      </c>
      <c r="Z87" s="16" t="str">
        <f t="shared" si="17"/>
        <v/>
      </c>
    </row>
    <row r="88" spans="1:26" s="6" customFormat="1" ht="18" customHeight="1">
      <c r="A88" s="206"/>
      <c r="B88" s="207"/>
      <c r="C88" s="208"/>
      <c r="D88" s="208"/>
      <c r="E88" s="208"/>
      <c r="F88" s="201"/>
      <c r="G88" s="201"/>
      <c r="H88" s="202"/>
      <c r="I88" s="202"/>
      <c r="J88" s="203"/>
      <c r="K88" s="203"/>
      <c r="L88" s="204"/>
      <c r="M88" s="198"/>
      <c r="N88" s="174"/>
      <c r="O88" s="174"/>
      <c r="P88" s="174"/>
      <c r="Q88" s="181"/>
      <c r="R88" s="181"/>
      <c r="S88" s="181" t="str">
        <f>IFERROR(CHOOSE(Q88,$O$7,$O$4,$O$5,$O$6),"")</f>
        <v/>
      </c>
      <c r="T88" s="181" t="str">
        <f t="shared" ref="T88:Z88" si="18">IFERROR(CHOOSE(R88,$P$7,$P$4,$P$5,$P$6),"")</f>
        <v/>
      </c>
      <c r="U88" s="179" t="str">
        <f t="shared" si="18"/>
        <v/>
      </c>
      <c r="V88" s="179" t="str">
        <f t="shared" si="18"/>
        <v/>
      </c>
      <c r="W88" s="179" t="str">
        <f t="shared" si="18"/>
        <v/>
      </c>
      <c r="X88" s="179" t="str">
        <f t="shared" si="18"/>
        <v/>
      </c>
      <c r="Y88" s="16" t="str">
        <f t="shared" si="18"/>
        <v/>
      </c>
      <c r="Z88" s="16" t="str">
        <f t="shared" si="18"/>
        <v/>
      </c>
    </row>
    <row r="89" spans="1:26" s="16" customFormat="1" ht="39.950000000000003" customHeight="1">
      <c r="A89" s="191"/>
      <c r="B89" s="191"/>
      <c r="C89" s="209"/>
      <c r="D89" s="209"/>
      <c r="E89" s="191"/>
      <c r="F89" s="191"/>
      <c r="G89" s="191"/>
      <c r="H89" s="205"/>
      <c r="I89" s="205"/>
      <c r="J89" s="205"/>
      <c r="K89" s="205"/>
      <c r="L89" s="193"/>
      <c r="M89" s="198"/>
      <c r="N89" s="179"/>
      <c r="O89" s="179"/>
      <c r="P89" s="179"/>
      <c r="Q89" s="181"/>
      <c r="R89" s="181"/>
      <c r="S89" s="181"/>
      <c r="T89" s="181"/>
      <c r="U89" s="179"/>
      <c r="V89" s="179"/>
      <c r="W89" s="179"/>
      <c r="X89" s="179"/>
    </row>
    <row r="90" spans="1:26" s="16" customFormat="1" ht="39.950000000000003" customHeight="1">
      <c r="A90" s="191"/>
      <c r="B90" s="191"/>
      <c r="C90" s="209"/>
      <c r="D90" s="209"/>
      <c r="E90" s="191"/>
      <c r="F90" s="191"/>
      <c r="G90" s="191"/>
      <c r="H90" s="205"/>
      <c r="I90" s="205"/>
      <c r="J90" s="205"/>
      <c r="K90" s="205"/>
      <c r="L90" s="193"/>
      <c r="M90" s="198"/>
      <c r="N90" s="179"/>
      <c r="O90" s="179"/>
      <c r="P90" s="179"/>
      <c r="Q90" s="181"/>
      <c r="R90" s="181"/>
      <c r="S90" s="181"/>
      <c r="T90" s="181"/>
      <c r="U90" s="179"/>
      <c r="V90" s="179"/>
      <c r="W90" s="179"/>
      <c r="X90" s="179"/>
    </row>
    <row r="91" spans="1:26" s="6" customFormat="1" ht="39.950000000000003" customHeight="1">
      <c r="A91" s="191"/>
      <c r="B91" s="191"/>
      <c r="C91" s="209"/>
      <c r="D91" s="209"/>
      <c r="E91" s="191"/>
      <c r="F91" s="191"/>
      <c r="G91" s="191"/>
      <c r="H91" s="205"/>
      <c r="I91" s="205"/>
      <c r="J91" s="205"/>
      <c r="K91" s="205"/>
      <c r="L91" s="193"/>
      <c r="M91" s="198"/>
      <c r="N91" s="179"/>
      <c r="O91" s="179"/>
      <c r="P91" s="179"/>
      <c r="Q91" s="181"/>
      <c r="R91" s="181"/>
      <c r="S91" s="181"/>
      <c r="T91" s="181"/>
      <c r="U91" s="179"/>
      <c r="V91" s="179"/>
      <c r="W91" s="179"/>
      <c r="X91" s="179"/>
      <c r="Y91" s="16"/>
      <c r="Z91" s="16"/>
    </row>
    <row r="92" spans="1:26" s="6" customFormat="1" ht="39.950000000000003" customHeight="1">
      <c r="A92" s="191"/>
      <c r="B92" s="191"/>
      <c r="C92" s="209"/>
      <c r="D92" s="209"/>
      <c r="E92" s="191"/>
      <c r="F92" s="191"/>
      <c r="G92" s="191"/>
      <c r="H92" s="205"/>
      <c r="I92" s="205"/>
      <c r="J92" s="205"/>
      <c r="K92" s="205"/>
      <c r="L92" s="193"/>
      <c r="M92" s="198"/>
      <c r="N92" s="179"/>
      <c r="O92" s="179"/>
      <c r="P92" s="179"/>
      <c r="Q92" s="181"/>
      <c r="R92" s="181"/>
      <c r="S92" s="181"/>
      <c r="T92" s="181"/>
      <c r="U92" s="179"/>
      <c r="V92" s="179"/>
      <c r="W92" s="179"/>
      <c r="X92" s="179"/>
      <c r="Y92" s="16"/>
      <c r="Z92" s="16"/>
    </row>
    <row r="93" spans="1:26" s="6" customFormat="1" ht="39.950000000000003" customHeight="1">
      <c r="A93" s="191"/>
      <c r="B93" s="191"/>
      <c r="C93" s="209"/>
      <c r="D93" s="209"/>
      <c r="E93" s="191"/>
      <c r="F93" s="191"/>
      <c r="G93" s="191"/>
      <c r="H93" s="205"/>
      <c r="I93" s="205"/>
      <c r="J93" s="205"/>
      <c r="K93" s="205"/>
      <c r="L93" s="193"/>
      <c r="M93" s="192"/>
      <c r="N93" s="179"/>
      <c r="O93" s="179"/>
      <c r="P93" s="179"/>
      <c r="Q93" s="181"/>
      <c r="R93" s="181"/>
      <c r="S93" s="181"/>
      <c r="T93" s="181"/>
      <c r="U93" s="179"/>
      <c r="V93" s="179"/>
      <c r="W93" s="179"/>
      <c r="X93" s="179"/>
      <c r="Y93" s="16"/>
      <c r="Z93" s="16"/>
    </row>
    <row r="94" spans="1:26" s="6" customFormat="1" ht="39.950000000000003" customHeight="1">
      <c r="A94" s="191"/>
      <c r="B94" s="191"/>
      <c r="C94" s="209"/>
      <c r="D94" s="209"/>
      <c r="E94" s="191"/>
      <c r="F94" s="191"/>
      <c r="G94" s="191"/>
      <c r="H94" s="205"/>
      <c r="I94" s="205"/>
      <c r="J94" s="205"/>
      <c r="K94" s="205"/>
      <c r="L94" s="193"/>
      <c r="M94" s="198"/>
      <c r="N94" s="179"/>
      <c r="O94" s="179"/>
      <c r="P94" s="179"/>
      <c r="Q94" s="181"/>
      <c r="R94" s="181"/>
      <c r="S94" s="181"/>
      <c r="T94" s="181"/>
      <c r="U94" s="179"/>
      <c r="V94" s="179"/>
      <c r="W94" s="179"/>
      <c r="X94" s="179"/>
      <c r="Y94" s="16"/>
      <c r="Z94" s="16"/>
    </row>
    <row r="95" spans="1:26" s="6" customFormat="1" ht="39.950000000000003" customHeight="1">
      <c r="A95" s="191"/>
      <c r="B95" s="191"/>
      <c r="C95" s="209"/>
      <c r="D95" s="209"/>
      <c r="E95" s="191"/>
      <c r="F95" s="191"/>
      <c r="G95" s="191"/>
      <c r="H95" s="205"/>
      <c r="I95" s="205"/>
      <c r="J95" s="205"/>
      <c r="K95" s="205"/>
      <c r="L95" s="193"/>
      <c r="M95" s="198"/>
      <c r="N95" s="179"/>
      <c r="O95" s="179"/>
      <c r="P95" s="179"/>
      <c r="Q95" s="181"/>
      <c r="R95" s="181"/>
      <c r="S95" s="181"/>
      <c r="T95" s="181"/>
      <c r="U95" s="179"/>
      <c r="V95" s="179"/>
      <c r="W95" s="179"/>
      <c r="X95" s="179"/>
      <c r="Y95" s="16"/>
      <c r="Z95" s="16"/>
    </row>
    <row r="96" spans="1:26" s="6" customFormat="1" ht="39.950000000000003" customHeight="1">
      <c r="A96" s="191"/>
      <c r="B96" s="191"/>
      <c r="C96" s="209"/>
      <c r="D96" s="209"/>
      <c r="E96" s="191"/>
      <c r="F96" s="191"/>
      <c r="G96" s="191"/>
      <c r="H96" s="205"/>
      <c r="I96" s="205"/>
      <c r="J96" s="205"/>
      <c r="K96" s="205"/>
      <c r="L96" s="193"/>
      <c r="M96" s="198"/>
      <c r="N96" s="179"/>
      <c r="O96" s="179"/>
      <c r="P96" s="179"/>
      <c r="Q96" s="181"/>
      <c r="R96" s="181"/>
      <c r="S96" s="181"/>
      <c r="T96" s="181"/>
      <c r="U96" s="179"/>
      <c r="V96" s="179"/>
      <c r="W96" s="179"/>
      <c r="X96" s="179"/>
      <c r="Y96" s="16"/>
      <c r="Z96" s="16"/>
    </row>
    <row r="97" spans="1:26" s="6" customFormat="1" ht="39.950000000000003" customHeight="1">
      <c r="A97" s="191"/>
      <c r="B97" s="191"/>
      <c r="C97" s="209"/>
      <c r="D97" s="209"/>
      <c r="E97" s="191"/>
      <c r="F97" s="191"/>
      <c r="G97" s="191"/>
      <c r="H97" s="205"/>
      <c r="I97" s="205"/>
      <c r="J97" s="205"/>
      <c r="K97" s="205"/>
      <c r="L97" s="193"/>
      <c r="M97" s="198"/>
      <c r="N97" s="179"/>
      <c r="O97" s="179"/>
      <c r="P97" s="179"/>
      <c r="Q97" s="181"/>
      <c r="R97" s="181"/>
      <c r="S97" s="181"/>
      <c r="T97" s="181"/>
      <c r="U97" s="179"/>
      <c r="V97" s="179"/>
      <c r="W97" s="179"/>
      <c r="X97" s="179"/>
      <c r="Y97" s="16"/>
      <c r="Z97" s="16"/>
    </row>
    <row r="98" spans="1:26" s="6" customFormat="1" ht="39.950000000000003" customHeight="1">
      <c r="A98" s="191"/>
      <c r="B98" s="191"/>
      <c r="C98" s="209"/>
      <c r="D98" s="209"/>
      <c r="E98" s="191"/>
      <c r="F98" s="191"/>
      <c r="G98" s="191"/>
      <c r="H98" s="205"/>
      <c r="I98" s="205"/>
      <c r="J98" s="205"/>
      <c r="K98" s="205"/>
      <c r="L98" s="193"/>
      <c r="M98" s="198"/>
      <c r="N98" s="179"/>
      <c r="O98" s="179"/>
      <c r="P98" s="179"/>
      <c r="Q98" s="181"/>
      <c r="R98" s="181"/>
      <c r="S98" s="181"/>
      <c r="T98" s="181"/>
      <c r="U98" s="179"/>
      <c r="V98" s="179"/>
      <c r="W98" s="179"/>
      <c r="X98" s="179"/>
      <c r="Y98" s="16"/>
      <c r="Z98" s="16"/>
    </row>
    <row r="99" spans="1:26" s="6" customFormat="1" ht="39.950000000000003" customHeight="1">
      <c r="A99" s="191"/>
      <c r="B99" s="191"/>
      <c r="C99" s="209"/>
      <c r="D99" s="209"/>
      <c r="E99" s="191"/>
      <c r="F99" s="191"/>
      <c r="G99" s="191"/>
      <c r="H99" s="205"/>
      <c r="I99" s="205"/>
      <c r="J99" s="205"/>
      <c r="K99" s="205"/>
      <c r="L99" s="193"/>
      <c r="M99" s="198"/>
      <c r="N99" s="179"/>
      <c r="O99" s="179"/>
      <c r="P99" s="179"/>
      <c r="Q99" s="181"/>
      <c r="R99" s="181"/>
      <c r="S99" s="181"/>
      <c r="T99" s="181"/>
      <c r="U99" s="179"/>
      <c r="V99" s="179"/>
      <c r="W99" s="179"/>
      <c r="X99" s="179"/>
      <c r="Y99" s="16"/>
      <c r="Z99" s="16"/>
    </row>
    <row r="100" spans="1:26" ht="39.950000000000003" customHeight="1">
      <c r="A100" s="191"/>
      <c r="B100" s="209"/>
      <c r="C100" s="209"/>
      <c r="D100" s="209"/>
      <c r="E100" s="191"/>
      <c r="F100" s="191"/>
      <c r="G100" s="191"/>
      <c r="H100" s="205"/>
      <c r="I100" s="205"/>
      <c r="J100" s="205"/>
      <c r="K100" s="205"/>
      <c r="L100" s="193"/>
      <c r="M100" s="192"/>
      <c r="N100" s="191"/>
      <c r="O100" s="191"/>
      <c r="P100" s="191"/>
      <c r="Q100" s="193"/>
      <c r="R100" s="193"/>
      <c r="S100" s="193"/>
      <c r="T100" s="193"/>
      <c r="U100" s="191"/>
      <c r="V100" s="191"/>
      <c r="W100" s="191"/>
      <c r="X100" s="191"/>
    </row>
    <row r="101" spans="1:26" s="6" customFormat="1" ht="39.950000000000003" customHeight="1">
      <c r="A101" s="2"/>
      <c r="B101" s="15"/>
      <c r="C101" s="15"/>
      <c r="D101" s="15"/>
      <c r="E101" s="2"/>
      <c r="F101" s="2"/>
      <c r="G101" s="2"/>
      <c r="H101" s="91"/>
      <c r="I101" s="91"/>
      <c r="J101" s="91"/>
      <c r="K101" s="91"/>
      <c r="L101" s="5"/>
      <c r="M101" s="25"/>
      <c r="Q101" s="7"/>
      <c r="R101" s="7"/>
      <c r="S101" s="7"/>
      <c r="T101" s="7"/>
      <c r="U101" s="16"/>
      <c r="V101" s="16"/>
      <c r="W101" s="16"/>
      <c r="X101" s="16"/>
      <c r="Y101" s="16"/>
      <c r="Z101" s="16"/>
    </row>
    <row r="102" spans="1:26" s="6" customFormat="1" ht="39.950000000000003" customHeight="1">
      <c r="A102" s="2"/>
      <c r="B102" s="15"/>
      <c r="C102" s="15"/>
      <c r="D102" s="15"/>
      <c r="E102" s="2"/>
      <c r="F102" s="2"/>
      <c r="G102" s="2"/>
      <c r="H102" s="91"/>
      <c r="I102" s="91"/>
      <c r="J102" s="91"/>
      <c r="K102" s="91"/>
      <c r="L102" s="5"/>
      <c r="M102" s="25"/>
      <c r="N102" s="7"/>
      <c r="O102" s="7"/>
      <c r="P102" s="94"/>
      <c r="Q102" s="7"/>
      <c r="R102" s="7"/>
      <c r="S102" s="7"/>
      <c r="T102" s="7"/>
      <c r="U102" s="16"/>
      <c r="V102" s="16"/>
      <c r="W102" s="16"/>
      <c r="X102" s="16"/>
      <c r="Y102" s="16"/>
      <c r="Z102" s="16"/>
    </row>
    <row r="103" spans="1:26" s="16" customFormat="1" ht="110.25" customHeight="1">
      <c r="A103" s="2"/>
      <c r="B103" s="15"/>
      <c r="C103" s="15"/>
      <c r="D103" s="15"/>
      <c r="E103" s="2"/>
      <c r="F103" s="2"/>
      <c r="G103" s="2"/>
      <c r="H103" s="91"/>
      <c r="I103" s="91"/>
      <c r="J103" s="91"/>
      <c r="K103" s="91"/>
      <c r="L103" s="5"/>
      <c r="M103" s="25"/>
      <c r="Q103" s="7"/>
      <c r="R103" s="7"/>
      <c r="S103" s="7"/>
      <c r="T103" s="7"/>
    </row>
    <row r="104" spans="1:26" s="6" customFormat="1" ht="39.950000000000003" customHeight="1">
      <c r="A104" s="2"/>
      <c r="B104" s="15"/>
      <c r="C104" s="15"/>
      <c r="D104" s="15"/>
      <c r="E104" s="2"/>
      <c r="F104" s="2"/>
      <c r="G104" s="2"/>
      <c r="H104" s="91"/>
      <c r="I104" s="91"/>
      <c r="J104" s="91"/>
      <c r="K104" s="91"/>
      <c r="L104" s="5"/>
      <c r="M104" s="25"/>
      <c r="N104" s="16"/>
      <c r="O104" s="16"/>
      <c r="P104" s="16"/>
      <c r="Q104" s="7"/>
      <c r="R104" s="7"/>
      <c r="S104" s="7"/>
      <c r="T104" s="7"/>
      <c r="U104" s="16"/>
      <c r="V104" s="16"/>
      <c r="W104" s="16"/>
      <c r="X104" s="16"/>
      <c r="Y104" s="16"/>
      <c r="Z104" s="16"/>
    </row>
    <row r="105" spans="1:26" s="6" customFormat="1" ht="39.950000000000003" customHeight="1">
      <c r="A105" s="2"/>
      <c r="B105" s="15"/>
      <c r="C105" s="15"/>
      <c r="D105" s="15"/>
      <c r="E105" s="2"/>
      <c r="F105" s="2"/>
      <c r="G105" s="2"/>
      <c r="H105" s="91"/>
      <c r="I105" s="91"/>
      <c r="J105" s="91"/>
      <c r="K105" s="91"/>
      <c r="L105" s="5"/>
      <c r="M105" s="25"/>
      <c r="N105" s="16"/>
      <c r="O105" s="16"/>
      <c r="P105" s="16"/>
      <c r="Q105" s="7"/>
      <c r="R105" s="7"/>
      <c r="S105" s="7"/>
      <c r="T105" s="7"/>
      <c r="U105" s="16"/>
      <c r="V105" s="16"/>
      <c r="W105" s="16"/>
      <c r="X105" s="16"/>
      <c r="Y105" s="16"/>
      <c r="Z105" s="16"/>
    </row>
    <row r="106" spans="1:26" s="6" customFormat="1" ht="39.950000000000003" customHeight="1">
      <c r="A106" s="2"/>
      <c r="B106" s="15"/>
      <c r="C106" s="15"/>
      <c r="D106" s="15"/>
      <c r="E106" s="2"/>
      <c r="F106" s="2"/>
      <c r="G106" s="2"/>
      <c r="H106" s="91"/>
      <c r="I106" s="91"/>
      <c r="J106" s="91"/>
      <c r="K106" s="91"/>
      <c r="L106" s="5"/>
      <c r="M106" s="25"/>
      <c r="N106" s="16"/>
      <c r="O106" s="16"/>
      <c r="P106" s="16"/>
      <c r="Q106" s="7"/>
      <c r="R106" s="7"/>
      <c r="S106" s="7"/>
      <c r="T106" s="7"/>
      <c r="U106" s="16"/>
      <c r="V106" s="16"/>
      <c r="W106" s="16"/>
      <c r="X106" s="16"/>
      <c r="Y106" s="16"/>
      <c r="Z106" s="16"/>
    </row>
    <row r="107" spans="1:26" ht="39.950000000000003" customHeight="1"/>
    <row r="108" spans="1:26" ht="39.950000000000003" customHeight="1"/>
    <row r="109" spans="1:26" ht="39.950000000000003" customHeight="1"/>
    <row r="110" spans="1:26" ht="39.950000000000003" customHeight="1"/>
    <row r="111" spans="1:26" ht="39.950000000000003" customHeight="1"/>
    <row r="112" spans="1:26" ht="39.950000000000003" customHeight="1"/>
    <row r="113" spans="2:12" ht="39.950000000000003" customHeight="1">
      <c r="B113" s="2"/>
      <c r="C113" s="2"/>
      <c r="D113" s="2"/>
    </row>
    <row r="114" spans="2:12" ht="39.950000000000003" customHeight="1">
      <c r="B114" s="2"/>
      <c r="C114" s="2"/>
      <c r="D114" s="2"/>
    </row>
    <row r="115" spans="2:12" ht="39.950000000000003" customHeight="1">
      <c r="B115" s="2"/>
      <c r="C115" s="2"/>
      <c r="D115" s="2"/>
    </row>
    <row r="116" spans="2:12" ht="39.950000000000003" customHeight="1">
      <c r="B116" s="2"/>
      <c r="C116" s="2"/>
      <c r="D116" s="2"/>
    </row>
    <row r="117" spans="2:12" ht="39.950000000000003" customHeight="1">
      <c r="B117" s="2"/>
      <c r="C117" s="2"/>
      <c r="D117" s="2"/>
      <c r="L117" s="23"/>
    </row>
    <row r="118" spans="2:12" ht="39.950000000000003" customHeight="1">
      <c r="B118" s="2"/>
      <c r="C118" s="2"/>
      <c r="D118" s="2"/>
    </row>
    <row r="119" spans="2:12" ht="39.950000000000003" customHeight="1">
      <c r="B119" s="2"/>
      <c r="C119" s="2"/>
      <c r="D119" s="2"/>
    </row>
    <row r="120" spans="2:12" ht="39.950000000000003" customHeight="1">
      <c r="B120" s="2"/>
      <c r="C120" s="2"/>
      <c r="D120" s="2"/>
      <c r="L120" s="23"/>
    </row>
    <row r="121" spans="2:12" ht="39.950000000000003" customHeight="1">
      <c r="B121" s="2"/>
      <c r="C121" s="2"/>
      <c r="D121" s="2"/>
    </row>
    <row r="122" spans="2:12" ht="39.950000000000003" customHeight="1">
      <c r="B122" s="2"/>
      <c r="C122" s="2"/>
      <c r="D122" s="2"/>
    </row>
    <row r="123" spans="2:12" ht="39.950000000000003" customHeight="1">
      <c r="B123" s="2"/>
      <c r="C123" s="2"/>
      <c r="D123" s="2"/>
    </row>
    <row r="124" spans="2:12" ht="39.950000000000003" customHeight="1">
      <c r="B124" s="2"/>
      <c r="C124" s="2"/>
      <c r="D124" s="2"/>
    </row>
    <row r="125" spans="2:12" ht="39.950000000000003" customHeight="1">
      <c r="B125" s="2"/>
      <c r="C125" s="2"/>
      <c r="D125" s="2"/>
    </row>
    <row r="126" spans="2:12" ht="39.950000000000003" customHeight="1">
      <c r="B126" s="2"/>
      <c r="C126" s="2"/>
      <c r="D126" s="2"/>
    </row>
    <row r="127" spans="2:12" ht="39.950000000000003" customHeight="1">
      <c r="B127" s="2"/>
      <c r="C127" s="2"/>
      <c r="D127" s="2"/>
    </row>
    <row r="128" spans="2:12" ht="39.950000000000003" customHeight="1">
      <c r="B128" s="2"/>
      <c r="C128" s="2"/>
      <c r="D128" s="2"/>
    </row>
    <row r="129" spans="2:12" ht="39.950000000000003" customHeight="1">
      <c r="B129" s="2"/>
      <c r="C129" s="2"/>
      <c r="D129" s="2"/>
      <c r="H129" s="100"/>
      <c r="I129" s="100"/>
      <c r="J129" s="100"/>
      <c r="K129" s="100"/>
      <c r="L129" s="2"/>
    </row>
    <row r="130" spans="2:12" ht="39.950000000000003" customHeight="1">
      <c r="B130" s="2"/>
      <c r="C130" s="2"/>
      <c r="D130" s="2"/>
      <c r="H130" s="100"/>
      <c r="I130" s="100"/>
      <c r="J130" s="100"/>
      <c r="K130" s="100"/>
      <c r="L130" s="2"/>
    </row>
    <row r="131" spans="2:12" ht="39.950000000000003" customHeight="1">
      <c r="B131" s="2"/>
      <c r="C131" s="2"/>
      <c r="D131" s="2"/>
      <c r="H131" s="100"/>
      <c r="I131" s="100"/>
      <c r="J131" s="100"/>
      <c r="K131" s="100"/>
      <c r="L131" s="2"/>
    </row>
    <row r="132" spans="2:12" ht="39.950000000000003" customHeight="1">
      <c r="B132" s="2"/>
      <c r="C132" s="2"/>
      <c r="D132" s="2"/>
      <c r="H132" s="100"/>
      <c r="I132" s="100"/>
      <c r="J132" s="100"/>
      <c r="K132" s="100"/>
      <c r="L132" s="2"/>
    </row>
    <row r="133" spans="2:12" ht="39.950000000000003" customHeight="1">
      <c r="B133" s="2"/>
      <c r="C133" s="2"/>
      <c r="D133" s="2"/>
      <c r="H133" s="100"/>
      <c r="I133" s="100"/>
      <c r="J133" s="100"/>
      <c r="K133" s="100"/>
      <c r="L133" s="2"/>
    </row>
    <row r="134" spans="2:12" ht="39.950000000000003" customHeight="1">
      <c r="B134" s="2"/>
      <c r="C134" s="2"/>
      <c r="D134" s="2"/>
      <c r="H134" s="100"/>
      <c r="I134" s="100"/>
      <c r="J134" s="100"/>
      <c r="K134" s="100"/>
      <c r="L134" s="2"/>
    </row>
    <row r="135" spans="2:12" ht="39.950000000000003" customHeight="1">
      <c r="B135" s="2"/>
      <c r="C135" s="2"/>
      <c r="D135" s="2"/>
      <c r="H135" s="100"/>
      <c r="I135" s="100"/>
      <c r="J135" s="100"/>
      <c r="K135" s="100"/>
      <c r="L135" s="2"/>
    </row>
    <row r="136" spans="2:12" ht="39.950000000000003" customHeight="1">
      <c r="B136" s="2"/>
      <c r="C136" s="2"/>
      <c r="D136" s="2"/>
      <c r="H136" s="100"/>
      <c r="I136" s="100"/>
      <c r="J136" s="100"/>
      <c r="K136" s="100"/>
      <c r="L136" s="2"/>
    </row>
    <row r="137" spans="2:12" ht="39.950000000000003" customHeight="1">
      <c r="B137" s="2"/>
      <c r="C137" s="2"/>
      <c r="D137" s="2"/>
      <c r="H137" s="100"/>
      <c r="I137" s="100"/>
      <c r="J137" s="100"/>
      <c r="K137" s="100"/>
      <c r="L137" s="2"/>
    </row>
    <row r="138" spans="2:12" ht="39.950000000000003" customHeight="1">
      <c r="B138" s="2"/>
      <c r="C138" s="2"/>
      <c r="D138" s="2"/>
      <c r="H138" s="100"/>
      <c r="I138" s="100"/>
      <c r="J138" s="100"/>
      <c r="K138" s="100"/>
      <c r="L138" s="2"/>
    </row>
    <row r="139" spans="2:12" ht="39.950000000000003" customHeight="1">
      <c r="B139" s="2"/>
      <c r="C139" s="2"/>
      <c r="D139" s="2"/>
      <c r="H139" s="100"/>
      <c r="I139" s="100"/>
      <c r="J139" s="100"/>
      <c r="K139" s="100"/>
      <c r="L139" s="2"/>
    </row>
    <row r="140" spans="2:12" ht="39.950000000000003" customHeight="1">
      <c r="B140" s="2"/>
      <c r="C140" s="2"/>
      <c r="D140" s="2"/>
      <c r="H140" s="100"/>
      <c r="I140" s="100"/>
      <c r="J140" s="100"/>
      <c r="K140" s="100"/>
      <c r="L140" s="2"/>
    </row>
    <row r="141" spans="2:12" ht="39.950000000000003" customHeight="1">
      <c r="B141" s="2"/>
      <c r="C141" s="2"/>
      <c r="D141" s="2"/>
      <c r="H141" s="100"/>
      <c r="I141" s="100"/>
      <c r="J141" s="100"/>
      <c r="K141" s="100"/>
      <c r="L141" s="2"/>
    </row>
    <row r="142" spans="2:12" ht="39.950000000000003" customHeight="1">
      <c r="B142" s="2"/>
      <c r="C142" s="2"/>
      <c r="D142" s="2"/>
      <c r="H142" s="100"/>
      <c r="I142" s="100"/>
      <c r="J142" s="100"/>
      <c r="K142" s="100"/>
      <c r="L142" s="2"/>
    </row>
    <row r="143" spans="2:12" ht="39.950000000000003" customHeight="1">
      <c r="B143" s="2"/>
      <c r="C143" s="2"/>
      <c r="D143" s="2"/>
      <c r="H143" s="100"/>
      <c r="I143" s="100"/>
      <c r="J143" s="100"/>
      <c r="K143" s="100"/>
      <c r="L143" s="2"/>
    </row>
    <row r="144" spans="2:12" ht="39.950000000000003" customHeight="1">
      <c r="B144" s="2"/>
      <c r="C144" s="2"/>
      <c r="D144" s="2"/>
      <c r="H144" s="100"/>
      <c r="I144" s="100"/>
      <c r="J144" s="100"/>
      <c r="K144" s="100"/>
      <c r="L144" s="2"/>
    </row>
    <row r="145" spans="2:12" ht="39.950000000000003" customHeight="1">
      <c r="B145" s="2"/>
      <c r="C145" s="2"/>
      <c r="D145" s="2"/>
      <c r="H145" s="100"/>
      <c r="I145" s="100"/>
      <c r="J145" s="100"/>
      <c r="K145" s="100"/>
      <c r="L145" s="2"/>
    </row>
    <row r="146" spans="2:12">
      <c r="B146" s="2"/>
      <c r="C146" s="2"/>
      <c r="D146" s="2"/>
      <c r="H146" s="100"/>
      <c r="I146" s="100"/>
      <c r="J146" s="100"/>
      <c r="K146" s="100"/>
      <c r="L146" s="2"/>
    </row>
    <row r="147" spans="2:12">
      <c r="B147" s="2"/>
      <c r="C147" s="2"/>
      <c r="D147" s="2"/>
      <c r="H147" s="100"/>
      <c r="I147" s="100"/>
      <c r="J147" s="100"/>
      <c r="K147" s="100"/>
      <c r="L147" s="2"/>
    </row>
    <row r="148" spans="2:12">
      <c r="B148" s="2"/>
      <c r="C148" s="2"/>
      <c r="D148" s="2"/>
      <c r="H148" s="100"/>
      <c r="I148" s="100"/>
      <c r="J148" s="100"/>
      <c r="K148" s="100"/>
      <c r="L148" s="2"/>
    </row>
    <row r="149" spans="2:12">
      <c r="B149" s="2"/>
      <c r="C149" s="2"/>
      <c r="D149" s="2"/>
      <c r="H149" s="100"/>
      <c r="I149" s="100"/>
      <c r="J149" s="100"/>
      <c r="K149" s="100"/>
      <c r="L149" s="2"/>
    </row>
    <row r="150" spans="2:12">
      <c r="B150" s="2"/>
      <c r="C150" s="2"/>
      <c r="D150" s="2"/>
      <c r="H150" s="100"/>
      <c r="I150" s="100"/>
      <c r="J150" s="100"/>
      <c r="K150" s="100"/>
      <c r="L150" s="2"/>
    </row>
    <row r="151" spans="2:12">
      <c r="B151" s="2"/>
      <c r="C151" s="2"/>
      <c r="D151" s="2"/>
      <c r="H151" s="100"/>
      <c r="I151" s="100"/>
      <c r="J151" s="100"/>
      <c r="K151" s="100"/>
      <c r="L151" s="2"/>
    </row>
    <row r="152" spans="2:12">
      <c r="B152" s="2"/>
      <c r="C152" s="2"/>
      <c r="D152" s="2"/>
      <c r="H152" s="100"/>
      <c r="I152" s="100"/>
      <c r="J152" s="100"/>
      <c r="K152" s="100"/>
      <c r="L152" s="2"/>
    </row>
  </sheetData>
  <sheetProtection algorithmName="SHA-512" hashValue="VnuRpSm+cwvaHG5WBT5N/wvHQBwk1eqY2ez/l6qVSpSky24UYJFo6yqeb3pmSiMFMhjTDrvZh0Q1pfcv3SRKRA==" saltValue="MbXsX535L5zPaVRWE8f14g==" spinCount="100000" sheet="1" formatCells="0"/>
  <mergeCells count="107">
    <mergeCell ref="J5:K5"/>
    <mergeCell ref="A6:A9"/>
    <mergeCell ref="B6:E9"/>
    <mergeCell ref="F6:F9"/>
    <mergeCell ref="G6:G9"/>
    <mergeCell ref="B14:E17"/>
    <mergeCell ref="F14:F17"/>
    <mergeCell ref="G14:G17"/>
    <mergeCell ref="L14:L17"/>
    <mergeCell ref="A18:A21"/>
    <mergeCell ref="B18:E21"/>
    <mergeCell ref="F18:F21"/>
    <mergeCell ref="G18:G21"/>
    <mergeCell ref="L18:L21"/>
    <mergeCell ref="A22:A25"/>
    <mergeCell ref="M1:M5"/>
    <mergeCell ref="A4:E5"/>
    <mergeCell ref="F4:F5"/>
    <mergeCell ref="G4:G5"/>
    <mergeCell ref="H4:K4"/>
    <mergeCell ref="L4:L5"/>
    <mergeCell ref="B22:E25"/>
    <mergeCell ref="F22:F25"/>
    <mergeCell ref="G22:G25"/>
    <mergeCell ref="L22:L25"/>
    <mergeCell ref="A10:A13"/>
    <mergeCell ref="B10:E13"/>
    <mergeCell ref="F10:F13"/>
    <mergeCell ref="G10:G13"/>
    <mergeCell ref="L10:L13"/>
    <mergeCell ref="A14:A17"/>
    <mergeCell ref="L6:L9"/>
    <mergeCell ref="H5:I5"/>
    <mergeCell ref="A26:A29"/>
    <mergeCell ref="B26:E29"/>
    <mergeCell ref="F26:F29"/>
    <mergeCell ref="G26:G29"/>
    <mergeCell ref="L26:L29"/>
    <mergeCell ref="A30:A33"/>
    <mergeCell ref="B30:E33"/>
    <mergeCell ref="F30:F33"/>
    <mergeCell ref="G30:G33"/>
    <mergeCell ref="L30:L33"/>
    <mergeCell ref="A34:A37"/>
    <mergeCell ref="B34:E37"/>
    <mergeCell ref="F34:F37"/>
    <mergeCell ref="G34:G37"/>
    <mergeCell ref="L34:L37"/>
    <mergeCell ref="A49:E50"/>
    <mergeCell ref="F49:F50"/>
    <mergeCell ref="G49:G50"/>
    <mergeCell ref="H49:K49"/>
    <mergeCell ref="L49:L50"/>
    <mergeCell ref="H50:I50"/>
    <mergeCell ref="J50:K50"/>
    <mergeCell ref="A38:A41"/>
    <mergeCell ref="B38:E41"/>
    <mergeCell ref="F38:F41"/>
    <mergeCell ref="G38:G41"/>
    <mergeCell ref="L38:L41"/>
    <mergeCell ref="A42:A45"/>
    <mergeCell ref="B42:E45"/>
    <mergeCell ref="F42:F45"/>
    <mergeCell ref="G42:G45"/>
    <mergeCell ref="L42:L45"/>
    <mergeCell ref="A51:A54"/>
    <mergeCell ref="B51:E54"/>
    <mergeCell ref="F51:F54"/>
    <mergeCell ref="G51:G54"/>
    <mergeCell ref="L51:L54"/>
    <mergeCell ref="A55:A58"/>
    <mergeCell ref="B55:E58"/>
    <mergeCell ref="F55:F58"/>
    <mergeCell ref="G55:G58"/>
    <mergeCell ref="L55:L58"/>
    <mergeCell ref="L59:L62"/>
    <mergeCell ref="A63:L63"/>
    <mergeCell ref="L72:L75"/>
    <mergeCell ref="A66:E67"/>
    <mergeCell ref="H66:K66"/>
    <mergeCell ref="L66:L67"/>
    <mergeCell ref="H67:I67"/>
    <mergeCell ref="J67:K67"/>
    <mergeCell ref="A68:A71"/>
    <mergeCell ref="B68:E71"/>
    <mergeCell ref="L68:L71"/>
    <mergeCell ref="A59:A62"/>
    <mergeCell ref="B59:E62"/>
    <mergeCell ref="F59:F62"/>
    <mergeCell ref="G59:G62"/>
    <mergeCell ref="F66:G67"/>
    <mergeCell ref="F68:G71"/>
    <mergeCell ref="F72:G75"/>
    <mergeCell ref="A72:A75"/>
    <mergeCell ref="B72:E75"/>
    <mergeCell ref="F76:G79"/>
    <mergeCell ref="F80:G83"/>
    <mergeCell ref="F84:G87"/>
    <mergeCell ref="A84:A87"/>
    <mergeCell ref="B84:E87"/>
    <mergeCell ref="L84:L87"/>
    <mergeCell ref="A76:A79"/>
    <mergeCell ref="B76:E79"/>
    <mergeCell ref="L76:L79"/>
    <mergeCell ref="A80:A83"/>
    <mergeCell ref="B80:E83"/>
    <mergeCell ref="L80:L83"/>
  </mergeCells>
  <phoneticPr fontId="9"/>
  <printOptions horizontalCentered="1"/>
  <pageMargins left="0.59055118110236227" right="0.59055118110236227" top="0.39370078740157483" bottom="0.59055118110236227" header="0.31496062992125984" footer="0.23622047244094491"/>
  <pageSetup paperSize="9" scale="87" orientation="portrait" r:id="rId1"/>
  <rowBreaks count="1" manualBreakCount="1">
    <brk id="45"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Option Button 1">
              <controlPr defaultSize="0" autoFill="0" autoLine="0" autoPict="0">
                <anchor>
                  <from>
                    <xdr:col>7</xdr:col>
                    <xdr:colOff>28575</xdr:colOff>
                    <xdr:row>5</xdr:row>
                    <xdr:rowOff>66675</xdr:rowOff>
                  </from>
                  <to>
                    <xdr:col>8</xdr:col>
                    <xdr:colOff>57150</xdr:colOff>
                    <xdr:row>5</xdr:row>
                    <xdr:rowOff>238125</xdr:rowOff>
                  </to>
                </anchor>
              </controlPr>
            </control>
          </mc:Choice>
        </mc:AlternateContent>
        <mc:AlternateContent xmlns:mc="http://schemas.openxmlformats.org/markup-compatibility/2006">
          <mc:Choice Requires="x14">
            <control shapeId="80898" r:id="rId5" name="Option Button 2">
              <controlPr defaultSize="0" autoFill="0" autoLine="0" autoPict="0">
                <anchor>
                  <from>
                    <xdr:col>7</xdr:col>
                    <xdr:colOff>28575</xdr:colOff>
                    <xdr:row>6</xdr:row>
                    <xdr:rowOff>66675</xdr:rowOff>
                  </from>
                  <to>
                    <xdr:col>8</xdr:col>
                    <xdr:colOff>57150</xdr:colOff>
                    <xdr:row>6</xdr:row>
                    <xdr:rowOff>238125</xdr:rowOff>
                  </to>
                </anchor>
              </controlPr>
            </control>
          </mc:Choice>
        </mc:AlternateContent>
        <mc:AlternateContent xmlns:mc="http://schemas.openxmlformats.org/markup-compatibility/2006">
          <mc:Choice Requires="x14">
            <control shapeId="80899" r:id="rId6" name="Option Button 3">
              <controlPr defaultSize="0" autoFill="0" autoLine="0" autoPict="0">
                <anchor>
                  <from>
                    <xdr:col>7</xdr:col>
                    <xdr:colOff>28575</xdr:colOff>
                    <xdr:row>7</xdr:row>
                    <xdr:rowOff>66675</xdr:rowOff>
                  </from>
                  <to>
                    <xdr:col>8</xdr:col>
                    <xdr:colOff>57150</xdr:colOff>
                    <xdr:row>7</xdr:row>
                    <xdr:rowOff>238125</xdr:rowOff>
                  </to>
                </anchor>
              </controlPr>
            </control>
          </mc:Choice>
        </mc:AlternateContent>
        <mc:AlternateContent xmlns:mc="http://schemas.openxmlformats.org/markup-compatibility/2006">
          <mc:Choice Requires="x14">
            <control shapeId="80900" r:id="rId7" name="Option Button 4">
              <controlPr defaultSize="0" autoFill="0" autoLine="0" autoPict="0">
                <anchor>
                  <from>
                    <xdr:col>7</xdr:col>
                    <xdr:colOff>28575</xdr:colOff>
                    <xdr:row>8</xdr:row>
                    <xdr:rowOff>66675</xdr:rowOff>
                  </from>
                  <to>
                    <xdr:col>8</xdr:col>
                    <xdr:colOff>57150</xdr:colOff>
                    <xdr:row>8</xdr:row>
                    <xdr:rowOff>238125</xdr:rowOff>
                  </to>
                </anchor>
              </controlPr>
            </control>
          </mc:Choice>
        </mc:AlternateContent>
        <mc:AlternateContent xmlns:mc="http://schemas.openxmlformats.org/markup-compatibility/2006">
          <mc:Choice Requires="x14">
            <control shapeId="80901" r:id="rId8" name="Group Box 5">
              <controlPr defaultSize="0" autoFill="0" autoPict="0">
                <anchor moveWithCells="1">
                  <from>
                    <xdr:col>7</xdr:col>
                    <xdr:colOff>19050</xdr:colOff>
                    <xdr:row>4</xdr:row>
                    <xdr:rowOff>285750</xdr:rowOff>
                  </from>
                  <to>
                    <xdr:col>8</xdr:col>
                    <xdr:colOff>685800</xdr:colOff>
                    <xdr:row>8</xdr:row>
                    <xdr:rowOff>266700</xdr:rowOff>
                  </to>
                </anchor>
              </controlPr>
            </control>
          </mc:Choice>
        </mc:AlternateContent>
        <mc:AlternateContent xmlns:mc="http://schemas.openxmlformats.org/markup-compatibility/2006">
          <mc:Choice Requires="x14">
            <control shapeId="80902" r:id="rId9" name="Option Button 6">
              <controlPr defaultSize="0" autoFill="0" autoLine="0" autoPict="0">
                <anchor>
                  <from>
                    <xdr:col>9</xdr:col>
                    <xdr:colOff>28575</xdr:colOff>
                    <xdr:row>5</xdr:row>
                    <xdr:rowOff>66675</xdr:rowOff>
                  </from>
                  <to>
                    <xdr:col>10</xdr:col>
                    <xdr:colOff>66675</xdr:colOff>
                    <xdr:row>5</xdr:row>
                    <xdr:rowOff>238125</xdr:rowOff>
                  </to>
                </anchor>
              </controlPr>
            </control>
          </mc:Choice>
        </mc:AlternateContent>
        <mc:AlternateContent xmlns:mc="http://schemas.openxmlformats.org/markup-compatibility/2006">
          <mc:Choice Requires="x14">
            <control shapeId="80903" r:id="rId10" name="Option Button 7">
              <controlPr defaultSize="0" autoFill="0" autoLine="0" autoPict="0">
                <anchor>
                  <from>
                    <xdr:col>9</xdr:col>
                    <xdr:colOff>28575</xdr:colOff>
                    <xdr:row>6</xdr:row>
                    <xdr:rowOff>66675</xdr:rowOff>
                  </from>
                  <to>
                    <xdr:col>10</xdr:col>
                    <xdr:colOff>66675</xdr:colOff>
                    <xdr:row>6</xdr:row>
                    <xdr:rowOff>238125</xdr:rowOff>
                  </to>
                </anchor>
              </controlPr>
            </control>
          </mc:Choice>
        </mc:AlternateContent>
        <mc:AlternateContent xmlns:mc="http://schemas.openxmlformats.org/markup-compatibility/2006">
          <mc:Choice Requires="x14">
            <control shapeId="80904" r:id="rId11" name="Option Button 8">
              <controlPr defaultSize="0" autoFill="0" autoLine="0" autoPict="0">
                <anchor>
                  <from>
                    <xdr:col>9</xdr:col>
                    <xdr:colOff>28575</xdr:colOff>
                    <xdr:row>7</xdr:row>
                    <xdr:rowOff>66675</xdr:rowOff>
                  </from>
                  <to>
                    <xdr:col>10</xdr:col>
                    <xdr:colOff>66675</xdr:colOff>
                    <xdr:row>7</xdr:row>
                    <xdr:rowOff>238125</xdr:rowOff>
                  </to>
                </anchor>
              </controlPr>
            </control>
          </mc:Choice>
        </mc:AlternateContent>
        <mc:AlternateContent xmlns:mc="http://schemas.openxmlformats.org/markup-compatibility/2006">
          <mc:Choice Requires="x14">
            <control shapeId="80905" r:id="rId12" name="Option Button 9">
              <controlPr defaultSize="0" autoFill="0" autoLine="0" autoPict="0">
                <anchor>
                  <from>
                    <xdr:col>9</xdr:col>
                    <xdr:colOff>28575</xdr:colOff>
                    <xdr:row>8</xdr:row>
                    <xdr:rowOff>66675</xdr:rowOff>
                  </from>
                  <to>
                    <xdr:col>10</xdr:col>
                    <xdr:colOff>66675</xdr:colOff>
                    <xdr:row>8</xdr:row>
                    <xdr:rowOff>238125</xdr:rowOff>
                  </to>
                </anchor>
              </controlPr>
            </control>
          </mc:Choice>
        </mc:AlternateContent>
        <mc:AlternateContent xmlns:mc="http://schemas.openxmlformats.org/markup-compatibility/2006">
          <mc:Choice Requires="x14">
            <control shapeId="80906" r:id="rId13" name="Group Box 10">
              <controlPr defaultSize="0" autoFill="0" autoPict="0">
                <anchor moveWithCells="1">
                  <from>
                    <xdr:col>9</xdr:col>
                    <xdr:colOff>19050</xdr:colOff>
                    <xdr:row>4</xdr:row>
                    <xdr:rowOff>285750</xdr:rowOff>
                  </from>
                  <to>
                    <xdr:col>10</xdr:col>
                    <xdr:colOff>685800</xdr:colOff>
                    <xdr:row>8</xdr:row>
                    <xdr:rowOff>266700</xdr:rowOff>
                  </to>
                </anchor>
              </controlPr>
            </control>
          </mc:Choice>
        </mc:AlternateContent>
        <mc:AlternateContent xmlns:mc="http://schemas.openxmlformats.org/markup-compatibility/2006">
          <mc:Choice Requires="x14">
            <control shapeId="80907" r:id="rId14" name="Option Button 11">
              <controlPr defaultSize="0" autoFill="0" autoLine="0" autoPict="0">
                <anchor>
                  <from>
                    <xdr:col>7</xdr:col>
                    <xdr:colOff>28575</xdr:colOff>
                    <xdr:row>9</xdr:row>
                    <xdr:rowOff>57150</xdr:rowOff>
                  </from>
                  <to>
                    <xdr:col>8</xdr:col>
                    <xdr:colOff>57150</xdr:colOff>
                    <xdr:row>9</xdr:row>
                    <xdr:rowOff>228600</xdr:rowOff>
                  </to>
                </anchor>
              </controlPr>
            </control>
          </mc:Choice>
        </mc:AlternateContent>
        <mc:AlternateContent xmlns:mc="http://schemas.openxmlformats.org/markup-compatibility/2006">
          <mc:Choice Requires="x14">
            <control shapeId="80908" r:id="rId15" name="Option Button 12">
              <controlPr defaultSize="0" autoFill="0" autoLine="0" autoPict="0">
                <anchor>
                  <from>
                    <xdr:col>7</xdr:col>
                    <xdr:colOff>28575</xdr:colOff>
                    <xdr:row>10</xdr:row>
                    <xdr:rowOff>57150</xdr:rowOff>
                  </from>
                  <to>
                    <xdr:col>8</xdr:col>
                    <xdr:colOff>57150</xdr:colOff>
                    <xdr:row>10</xdr:row>
                    <xdr:rowOff>228600</xdr:rowOff>
                  </to>
                </anchor>
              </controlPr>
            </control>
          </mc:Choice>
        </mc:AlternateContent>
        <mc:AlternateContent xmlns:mc="http://schemas.openxmlformats.org/markup-compatibility/2006">
          <mc:Choice Requires="x14">
            <control shapeId="80909" r:id="rId16" name="Option Button 13">
              <controlPr defaultSize="0" autoFill="0" autoLine="0" autoPict="0">
                <anchor>
                  <from>
                    <xdr:col>7</xdr:col>
                    <xdr:colOff>28575</xdr:colOff>
                    <xdr:row>11</xdr:row>
                    <xdr:rowOff>57150</xdr:rowOff>
                  </from>
                  <to>
                    <xdr:col>8</xdr:col>
                    <xdr:colOff>57150</xdr:colOff>
                    <xdr:row>11</xdr:row>
                    <xdr:rowOff>228600</xdr:rowOff>
                  </to>
                </anchor>
              </controlPr>
            </control>
          </mc:Choice>
        </mc:AlternateContent>
        <mc:AlternateContent xmlns:mc="http://schemas.openxmlformats.org/markup-compatibility/2006">
          <mc:Choice Requires="x14">
            <control shapeId="80910" r:id="rId17" name="Option Button 14">
              <controlPr defaultSize="0" autoFill="0" autoLine="0" autoPict="0">
                <anchor>
                  <from>
                    <xdr:col>7</xdr:col>
                    <xdr:colOff>28575</xdr:colOff>
                    <xdr:row>12</xdr:row>
                    <xdr:rowOff>57150</xdr:rowOff>
                  </from>
                  <to>
                    <xdr:col>8</xdr:col>
                    <xdr:colOff>57150</xdr:colOff>
                    <xdr:row>12</xdr:row>
                    <xdr:rowOff>228600</xdr:rowOff>
                  </to>
                </anchor>
              </controlPr>
            </control>
          </mc:Choice>
        </mc:AlternateContent>
        <mc:AlternateContent xmlns:mc="http://schemas.openxmlformats.org/markup-compatibility/2006">
          <mc:Choice Requires="x14">
            <control shapeId="80911" r:id="rId18" name="Group Box 15">
              <controlPr defaultSize="0" autoFill="0" autoPict="0">
                <anchor moveWithCells="1">
                  <from>
                    <xdr:col>7</xdr:col>
                    <xdr:colOff>19050</xdr:colOff>
                    <xdr:row>9</xdr:row>
                    <xdr:rowOff>0</xdr:rowOff>
                  </from>
                  <to>
                    <xdr:col>8</xdr:col>
                    <xdr:colOff>685800</xdr:colOff>
                    <xdr:row>12</xdr:row>
                    <xdr:rowOff>266700</xdr:rowOff>
                  </to>
                </anchor>
              </controlPr>
            </control>
          </mc:Choice>
        </mc:AlternateContent>
        <mc:AlternateContent xmlns:mc="http://schemas.openxmlformats.org/markup-compatibility/2006">
          <mc:Choice Requires="x14">
            <control shapeId="80912" r:id="rId19" name="Option Button 16">
              <controlPr defaultSize="0" autoFill="0" autoLine="0" autoPict="0">
                <anchor>
                  <from>
                    <xdr:col>9</xdr:col>
                    <xdr:colOff>28575</xdr:colOff>
                    <xdr:row>9</xdr:row>
                    <xdr:rowOff>57150</xdr:rowOff>
                  </from>
                  <to>
                    <xdr:col>10</xdr:col>
                    <xdr:colOff>66675</xdr:colOff>
                    <xdr:row>9</xdr:row>
                    <xdr:rowOff>228600</xdr:rowOff>
                  </to>
                </anchor>
              </controlPr>
            </control>
          </mc:Choice>
        </mc:AlternateContent>
        <mc:AlternateContent xmlns:mc="http://schemas.openxmlformats.org/markup-compatibility/2006">
          <mc:Choice Requires="x14">
            <control shapeId="80913" r:id="rId20" name="Option Button 17">
              <controlPr defaultSize="0" autoFill="0" autoLine="0" autoPict="0">
                <anchor>
                  <from>
                    <xdr:col>9</xdr:col>
                    <xdr:colOff>28575</xdr:colOff>
                    <xdr:row>10</xdr:row>
                    <xdr:rowOff>57150</xdr:rowOff>
                  </from>
                  <to>
                    <xdr:col>10</xdr:col>
                    <xdr:colOff>66675</xdr:colOff>
                    <xdr:row>10</xdr:row>
                    <xdr:rowOff>228600</xdr:rowOff>
                  </to>
                </anchor>
              </controlPr>
            </control>
          </mc:Choice>
        </mc:AlternateContent>
        <mc:AlternateContent xmlns:mc="http://schemas.openxmlformats.org/markup-compatibility/2006">
          <mc:Choice Requires="x14">
            <control shapeId="80914" r:id="rId21" name="Option Button 18">
              <controlPr defaultSize="0" autoFill="0" autoLine="0" autoPict="0">
                <anchor>
                  <from>
                    <xdr:col>9</xdr:col>
                    <xdr:colOff>28575</xdr:colOff>
                    <xdr:row>11</xdr:row>
                    <xdr:rowOff>57150</xdr:rowOff>
                  </from>
                  <to>
                    <xdr:col>10</xdr:col>
                    <xdr:colOff>66675</xdr:colOff>
                    <xdr:row>11</xdr:row>
                    <xdr:rowOff>228600</xdr:rowOff>
                  </to>
                </anchor>
              </controlPr>
            </control>
          </mc:Choice>
        </mc:AlternateContent>
        <mc:AlternateContent xmlns:mc="http://schemas.openxmlformats.org/markup-compatibility/2006">
          <mc:Choice Requires="x14">
            <control shapeId="80915" r:id="rId22" name="Option Button 19">
              <controlPr defaultSize="0" autoFill="0" autoLine="0" autoPict="0">
                <anchor>
                  <from>
                    <xdr:col>9</xdr:col>
                    <xdr:colOff>28575</xdr:colOff>
                    <xdr:row>12</xdr:row>
                    <xdr:rowOff>57150</xdr:rowOff>
                  </from>
                  <to>
                    <xdr:col>10</xdr:col>
                    <xdr:colOff>66675</xdr:colOff>
                    <xdr:row>12</xdr:row>
                    <xdr:rowOff>228600</xdr:rowOff>
                  </to>
                </anchor>
              </controlPr>
            </control>
          </mc:Choice>
        </mc:AlternateContent>
        <mc:AlternateContent xmlns:mc="http://schemas.openxmlformats.org/markup-compatibility/2006">
          <mc:Choice Requires="x14">
            <control shapeId="80916" r:id="rId23" name="Group Box 20">
              <controlPr defaultSize="0" autoFill="0" autoPict="0">
                <anchor moveWithCells="1">
                  <from>
                    <xdr:col>9</xdr:col>
                    <xdr:colOff>19050</xdr:colOff>
                    <xdr:row>9</xdr:row>
                    <xdr:rowOff>0</xdr:rowOff>
                  </from>
                  <to>
                    <xdr:col>10</xdr:col>
                    <xdr:colOff>685800</xdr:colOff>
                    <xdr:row>12</xdr:row>
                    <xdr:rowOff>266700</xdr:rowOff>
                  </to>
                </anchor>
              </controlPr>
            </control>
          </mc:Choice>
        </mc:AlternateContent>
        <mc:AlternateContent xmlns:mc="http://schemas.openxmlformats.org/markup-compatibility/2006">
          <mc:Choice Requires="x14">
            <control shapeId="80917" r:id="rId24" name="Option Button 21">
              <controlPr defaultSize="0" autoFill="0" autoLine="0" autoPict="0">
                <anchor>
                  <from>
                    <xdr:col>7</xdr:col>
                    <xdr:colOff>28575</xdr:colOff>
                    <xdr:row>13</xdr:row>
                    <xdr:rowOff>47625</xdr:rowOff>
                  </from>
                  <to>
                    <xdr:col>8</xdr:col>
                    <xdr:colOff>57150</xdr:colOff>
                    <xdr:row>13</xdr:row>
                    <xdr:rowOff>219075</xdr:rowOff>
                  </to>
                </anchor>
              </controlPr>
            </control>
          </mc:Choice>
        </mc:AlternateContent>
        <mc:AlternateContent xmlns:mc="http://schemas.openxmlformats.org/markup-compatibility/2006">
          <mc:Choice Requires="x14">
            <control shapeId="80918" r:id="rId25" name="Option Button 22">
              <controlPr defaultSize="0" autoFill="0" autoLine="0" autoPict="0">
                <anchor>
                  <from>
                    <xdr:col>7</xdr:col>
                    <xdr:colOff>28575</xdr:colOff>
                    <xdr:row>14</xdr:row>
                    <xdr:rowOff>47625</xdr:rowOff>
                  </from>
                  <to>
                    <xdr:col>8</xdr:col>
                    <xdr:colOff>57150</xdr:colOff>
                    <xdr:row>14</xdr:row>
                    <xdr:rowOff>219075</xdr:rowOff>
                  </to>
                </anchor>
              </controlPr>
            </control>
          </mc:Choice>
        </mc:AlternateContent>
        <mc:AlternateContent xmlns:mc="http://schemas.openxmlformats.org/markup-compatibility/2006">
          <mc:Choice Requires="x14">
            <control shapeId="80919" r:id="rId26" name="Option Button 23">
              <controlPr defaultSize="0" autoFill="0" autoLine="0" autoPict="0">
                <anchor>
                  <from>
                    <xdr:col>7</xdr:col>
                    <xdr:colOff>28575</xdr:colOff>
                    <xdr:row>15</xdr:row>
                    <xdr:rowOff>47625</xdr:rowOff>
                  </from>
                  <to>
                    <xdr:col>8</xdr:col>
                    <xdr:colOff>57150</xdr:colOff>
                    <xdr:row>15</xdr:row>
                    <xdr:rowOff>219075</xdr:rowOff>
                  </to>
                </anchor>
              </controlPr>
            </control>
          </mc:Choice>
        </mc:AlternateContent>
        <mc:AlternateContent xmlns:mc="http://schemas.openxmlformats.org/markup-compatibility/2006">
          <mc:Choice Requires="x14">
            <control shapeId="80920" r:id="rId27" name="Option Button 24">
              <controlPr defaultSize="0" autoFill="0" autoLine="0" autoPict="0">
                <anchor>
                  <from>
                    <xdr:col>7</xdr:col>
                    <xdr:colOff>28575</xdr:colOff>
                    <xdr:row>16</xdr:row>
                    <xdr:rowOff>47625</xdr:rowOff>
                  </from>
                  <to>
                    <xdr:col>8</xdr:col>
                    <xdr:colOff>57150</xdr:colOff>
                    <xdr:row>16</xdr:row>
                    <xdr:rowOff>219075</xdr:rowOff>
                  </to>
                </anchor>
              </controlPr>
            </control>
          </mc:Choice>
        </mc:AlternateContent>
        <mc:AlternateContent xmlns:mc="http://schemas.openxmlformats.org/markup-compatibility/2006">
          <mc:Choice Requires="x14">
            <control shapeId="80921" r:id="rId28" name="Group Box 25">
              <controlPr defaultSize="0" autoFill="0" autoPict="0">
                <anchor moveWithCells="1">
                  <from>
                    <xdr:col>7</xdr:col>
                    <xdr:colOff>19050</xdr:colOff>
                    <xdr:row>13</xdr:row>
                    <xdr:rowOff>0</xdr:rowOff>
                  </from>
                  <to>
                    <xdr:col>8</xdr:col>
                    <xdr:colOff>685800</xdr:colOff>
                    <xdr:row>16</xdr:row>
                    <xdr:rowOff>266700</xdr:rowOff>
                  </to>
                </anchor>
              </controlPr>
            </control>
          </mc:Choice>
        </mc:AlternateContent>
        <mc:AlternateContent xmlns:mc="http://schemas.openxmlformats.org/markup-compatibility/2006">
          <mc:Choice Requires="x14">
            <control shapeId="80922" r:id="rId29" name="Option Button 26">
              <controlPr defaultSize="0" autoFill="0" autoLine="0" autoPict="0">
                <anchor>
                  <from>
                    <xdr:col>9</xdr:col>
                    <xdr:colOff>28575</xdr:colOff>
                    <xdr:row>13</xdr:row>
                    <xdr:rowOff>47625</xdr:rowOff>
                  </from>
                  <to>
                    <xdr:col>10</xdr:col>
                    <xdr:colOff>66675</xdr:colOff>
                    <xdr:row>13</xdr:row>
                    <xdr:rowOff>219075</xdr:rowOff>
                  </to>
                </anchor>
              </controlPr>
            </control>
          </mc:Choice>
        </mc:AlternateContent>
        <mc:AlternateContent xmlns:mc="http://schemas.openxmlformats.org/markup-compatibility/2006">
          <mc:Choice Requires="x14">
            <control shapeId="80923" r:id="rId30" name="Option Button 27">
              <controlPr defaultSize="0" autoFill="0" autoLine="0" autoPict="0">
                <anchor>
                  <from>
                    <xdr:col>9</xdr:col>
                    <xdr:colOff>28575</xdr:colOff>
                    <xdr:row>14</xdr:row>
                    <xdr:rowOff>47625</xdr:rowOff>
                  </from>
                  <to>
                    <xdr:col>10</xdr:col>
                    <xdr:colOff>66675</xdr:colOff>
                    <xdr:row>14</xdr:row>
                    <xdr:rowOff>219075</xdr:rowOff>
                  </to>
                </anchor>
              </controlPr>
            </control>
          </mc:Choice>
        </mc:AlternateContent>
        <mc:AlternateContent xmlns:mc="http://schemas.openxmlformats.org/markup-compatibility/2006">
          <mc:Choice Requires="x14">
            <control shapeId="80924" r:id="rId31" name="Option Button 28">
              <controlPr defaultSize="0" autoFill="0" autoLine="0" autoPict="0">
                <anchor>
                  <from>
                    <xdr:col>9</xdr:col>
                    <xdr:colOff>28575</xdr:colOff>
                    <xdr:row>15</xdr:row>
                    <xdr:rowOff>47625</xdr:rowOff>
                  </from>
                  <to>
                    <xdr:col>10</xdr:col>
                    <xdr:colOff>66675</xdr:colOff>
                    <xdr:row>15</xdr:row>
                    <xdr:rowOff>219075</xdr:rowOff>
                  </to>
                </anchor>
              </controlPr>
            </control>
          </mc:Choice>
        </mc:AlternateContent>
        <mc:AlternateContent xmlns:mc="http://schemas.openxmlformats.org/markup-compatibility/2006">
          <mc:Choice Requires="x14">
            <control shapeId="80925" r:id="rId32" name="Option Button 29">
              <controlPr defaultSize="0" autoFill="0" autoLine="0" autoPict="0">
                <anchor>
                  <from>
                    <xdr:col>9</xdr:col>
                    <xdr:colOff>9525</xdr:colOff>
                    <xdr:row>16</xdr:row>
                    <xdr:rowOff>47625</xdr:rowOff>
                  </from>
                  <to>
                    <xdr:col>10</xdr:col>
                    <xdr:colOff>47625</xdr:colOff>
                    <xdr:row>16</xdr:row>
                    <xdr:rowOff>219075</xdr:rowOff>
                  </to>
                </anchor>
              </controlPr>
            </control>
          </mc:Choice>
        </mc:AlternateContent>
        <mc:AlternateContent xmlns:mc="http://schemas.openxmlformats.org/markup-compatibility/2006">
          <mc:Choice Requires="x14">
            <control shapeId="80926" r:id="rId33" name="Option Button 30">
              <controlPr defaultSize="0" autoFill="0" autoLine="0" autoPict="0">
                <anchor>
                  <from>
                    <xdr:col>7</xdr:col>
                    <xdr:colOff>28575</xdr:colOff>
                    <xdr:row>17</xdr:row>
                    <xdr:rowOff>38100</xdr:rowOff>
                  </from>
                  <to>
                    <xdr:col>8</xdr:col>
                    <xdr:colOff>57150</xdr:colOff>
                    <xdr:row>17</xdr:row>
                    <xdr:rowOff>209550</xdr:rowOff>
                  </to>
                </anchor>
              </controlPr>
            </control>
          </mc:Choice>
        </mc:AlternateContent>
        <mc:AlternateContent xmlns:mc="http://schemas.openxmlformats.org/markup-compatibility/2006">
          <mc:Choice Requires="x14">
            <control shapeId="80927" r:id="rId34" name="Option Button 31">
              <controlPr defaultSize="0" autoFill="0" autoLine="0" autoPict="0">
                <anchor>
                  <from>
                    <xdr:col>7</xdr:col>
                    <xdr:colOff>28575</xdr:colOff>
                    <xdr:row>18</xdr:row>
                    <xdr:rowOff>38100</xdr:rowOff>
                  </from>
                  <to>
                    <xdr:col>8</xdr:col>
                    <xdr:colOff>57150</xdr:colOff>
                    <xdr:row>18</xdr:row>
                    <xdr:rowOff>209550</xdr:rowOff>
                  </to>
                </anchor>
              </controlPr>
            </control>
          </mc:Choice>
        </mc:AlternateContent>
        <mc:AlternateContent xmlns:mc="http://schemas.openxmlformats.org/markup-compatibility/2006">
          <mc:Choice Requires="x14">
            <control shapeId="80928" r:id="rId35" name="Option Button 32">
              <controlPr defaultSize="0" autoFill="0" autoLine="0" autoPict="0">
                <anchor>
                  <from>
                    <xdr:col>7</xdr:col>
                    <xdr:colOff>28575</xdr:colOff>
                    <xdr:row>19</xdr:row>
                    <xdr:rowOff>38100</xdr:rowOff>
                  </from>
                  <to>
                    <xdr:col>8</xdr:col>
                    <xdr:colOff>57150</xdr:colOff>
                    <xdr:row>19</xdr:row>
                    <xdr:rowOff>209550</xdr:rowOff>
                  </to>
                </anchor>
              </controlPr>
            </control>
          </mc:Choice>
        </mc:AlternateContent>
        <mc:AlternateContent xmlns:mc="http://schemas.openxmlformats.org/markup-compatibility/2006">
          <mc:Choice Requires="x14">
            <control shapeId="80929" r:id="rId36" name="Option Button 33">
              <controlPr defaultSize="0" autoFill="0" autoLine="0" autoPict="0">
                <anchor>
                  <from>
                    <xdr:col>7</xdr:col>
                    <xdr:colOff>28575</xdr:colOff>
                    <xdr:row>20</xdr:row>
                    <xdr:rowOff>38100</xdr:rowOff>
                  </from>
                  <to>
                    <xdr:col>8</xdr:col>
                    <xdr:colOff>57150</xdr:colOff>
                    <xdr:row>20</xdr:row>
                    <xdr:rowOff>209550</xdr:rowOff>
                  </to>
                </anchor>
              </controlPr>
            </control>
          </mc:Choice>
        </mc:AlternateContent>
        <mc:AlternateContent xmlns:mc="http://schemas.openxmlformats.org/markup-compatibility/2006">
          <mc:Choice Requires="x14">
            <control shapeId="80930" r:id="rId37" name="Group Box 34">
              <controlPr defaultSize="0" autoFill="0" autoPict="0">
                <anchor moveWithCells="1">
                  <from>
                    <xdr:col>7</xdr:col>
                    <xdr:colOff>19050</xdr:colOff>
                    <xdr:row>17</xdr:row>
                    <xdr:rowOff>0</xdr:rowOff>
                  </from>
                  <to>
                    <xdr:col>8</xdr:col>
                    <xdr:colOff>685800</xdr:colOff>
                    <xdr:row>20</xdr:row>
                    <xdr:rowOff>266700</xdr:rowOff>
                  </to>
                </anchor>
              </controlPr>
            </control>
          </mc:Choice>
        </mc:AlternateContent>
        <mc:AlternateContent xmlns:mc="http://schemas.openxmlformats.org/markup-compatibility/2006">
          <mc:Choice Requires="x14">
            <control shapeId="80931" r:id="rId38" name="Option Button 35">
              <controlPr defaultSize="0" autoFill="0" autoLine="0" autoPict="0">
                <anchor>
                  <from>
                    <xdr:col>9</xdr:col>
                    <xdr:colOff>28575</xdr:colOff>
                    <xdr:row>17</xdr:row>
                    <xdr:rowOff>38100</xdr:rowOff>
                  </from>
                  <to>
                    <xdr:col>10</xdr:col>
                    <xdr:colOff>66675</xdr:colOff>
                    <xdr:row>17</xdr:row>
                    <xdr:rowOff>209550</xdr:rowOff>
                  </to>
                </anchor>
              </controlPr>
            </control>
          </mc:Choice>
        </mc:AlternateContent>
        <mc:AlternateContent xmlns:mc="http://schemas.openxmlformats.org/markup-compatibility/2006">
          <mc:Choice Requires="x14">
            <control shapeId="80932" r:id="rId39" name="Option Button 36">
              <controlPr defaultSize="0" autoFill="0" autoLine="0" autoPict="0">
                <anchor>
                  <from>
                    <xdr:col>9</xdr:col>
                    <xdr:colOff>28575</xdr:colOff>
                    <xdr:row>18</xdr:row>
                    <xdr:rowOff>38100</xdr:rowOff>
                  </from>
                  <to>
                    <xdr:col>10</xdr:col>
                    <xdr:colOff>66675</xdr:colOff>
                    <xdr:row>18</xdr:row>
                    <xdr:rowOff>209550</xdr:rowOff>
                  </to>
                </anchor>
              </controlPr>
            </control>
          </mc:Choice>
        </mc:AlternateContent>
        <mc:AlternateContent xmlns:mc="http://schemas.openxmlformats.org/markup-compatibility/2006">
          <mc:Choice Requires="x14">
            <control shapeId="80933" r:id="rId40" name="Option Button 37">
              <controlPr defaultSize="0" autoFill="0" autoLine="0" autoPict="0">
                <anchor>
                  <from>
                    <xdr:col>9</xdr:col>
                    <xdr:colOff>28575</xdr:colOff>
                    <xdr:row>19</xdr:row>
                    <xdr:rowOff>38100</xdr:rowOff>
                  </from>
                  <to>
                    <xdr:col>10</xdr:col>
                    <xdr:colOff>66675</xdr:colOff>
                    <xdr:row>19</xdr:row>
                    <xdr:rowOff>209550</xdr:rowOff>
                  </to>
                </anchor>
              </controlPr>
            </control>
          </mc:Choice>
        </mc:AlternateContent>
        <mc:AlternateContent xmlns:mc="http://schemas.openxmlformats.org/markup-compatibility/2006">
          <mc:Choice Requires="x14">
            <control shapeId="80934" r:id="rId41" name="Option Button 38">
              <controlPr defaultSize="0" autoFill="0" autoLine="0" autoPict="0">
                <anchor>
                  <from>
                    <xdr:col>9</xdr:col>
                    <xdr:colOff>28575</xdr:colOff>
                    <xdr:row>20</xdr:row>
                    <xdr:rowOff>38100</xdr:rowOff>
                  </from>
                  <to>
                    <xdr:col>10</xdr:col>
                    <xdr:colOff>66675</xdr:colOff>
                    <xdr:row>20</xdr:row>
                    <xdr:rowOff>209550</xdr:rowOff>
                  </to>
                </anchor>
              </controlPr>
            </control>
          </mc:Choice>
        </mc:AlternateContent>
        <mc:AlternateContent xmlns:mc="http://schemas.openxmlformats.org/markup-compatibility/2006">
          <mc:Choice Requires="x14">
            <control shapeId="80935" r:id="rId42" name="Group Box 39">
              <controlPr defaultSize="0" autoFill="0" autoPict="0">
                <anchor moveWithCells="1">
                  <from>
                    <xdr:col>9</xdr:col>
                    <xdr:colOff>19050</xdr:colOff>
                    <xdr:row>17</xdr:row>
                    <xdr:rowOff>0</xdr:rowOff>
                  </from>
                  <to>
                    <xdr:col>10</xdr:col>
                    <xdr:colOff>685800</xdr:colOff>
                    <xdr:row>20</xdr:row>
                    <xdr:rowOff>266700</xdr:rowOff>
                  </to>
                </anchor>
              </controlPr>
            </control>
          </mc:Choice>
        </mc:AlternateContent>
        <mc:AlternateContent xmlns:mc="http://schemas.openxmlformats.org/markup-compatibility/2006">
          <mc:Choice Requires="x14">
            <control shapeId="80936" r:id="rId43" name="Group Box 40">
              <controlPr defaultSize="0" autoFill="0" autoPict="0">
                <anchor moveWithCells="1">
                  <from>
                    <xdr:col>9</xdr:col>
                    <xdr:colOff>0</xdr:colOff>
                    <xdr:row>13</xdr:row>
                    <xdr:rowOff>19050</xdr:rowOff>
                  </from>
                  <to>
                    <xdr:col>10</xdr:col>
                    <xdr:colOff>666750</xdr:colOff>
                    <xdr:row>16</xdr:row>
                    <xdr:rowOff>238125</xdr:rowOff>
                  </to>
                </anchor>
              </controlPr>
            </control>
          </mc:Choice>
        </mc:AlternateContent>
        <mc:AlternateContent xmlns:mc="http://schemas.openxmlformats.org/markup-compatibility/2006">
          <mc:Choice Requires="x14">
            <control shapeId="80937" r:id="rId44" name="Option Button 41">
              <controlPr defaultSize="0" autoFill="0" autoLine="0" autoPict="0">
                <anchor>
                  <from>
                    <xdr:col>7</xdr:col>
                    <xdr:colOff>28575</xdr:colOff>
                    <xdr:row>21</xdr:row>
                    <xdr:rowOff>47625</xdr:rowOff>
                  </from>
                  <to>
                    <xdr:col>8</xdr:col>
                    <xdr:colOff>57150</xdr:colOff>
                    <xdr:row>21</xdr:row>
                    <xdr:rowOff>219075</xdr:rowOff>
                  </to>
                </anchor>
              </controlPr>
            </control>
          </mc:Choice>
        </mc:AlternateContent>
        <mc:AlternateContent xmlns:mc="http://schemas.openxmlformats.org/markup-compatibility/2006">
          <mc:Choice Requires="x14">
            <control shapeId="80938" r:id="rId45" name="Option Button 42">
              <controlPr defaultSize="0" autoFill="0" autoLine="0" autoPict="0">
                <anchor>
                  <from>
                    <xdr:col>7</xdr:col>
                    <xdr:colOff>28575</xdr:colOff>
                    <xdr:row>22</xdr:row>
                    <xdr:rowOff>47625</xdr:rowOff>
                  </from>
                  <to>
                    <xdr:col>8</xdr:col>
                    <xdr:colOff>57150</xdr:colOff>
                    <xdr:row>22</xdr:row>
                    <xdr:rowOff>219075</xdr:rowOff>
                  </to>
                </anchor>
              </controlPr>
            </control>
          </mc:Choice>
        </mc:AlternateContent>
        <mc:AlternateContent xmlns:mc="http://schemas.openxmlformats.org/markup-compatibility/2006">
          <mc:Choice Requires="x14">
            <control shapeId="80939" r:id="rId46" name="Option Button 43">
              <controlPr defaultSize="0" autoFill="0" autoLine="0" autoPict="0">
                <anchor>
                  <from>
                    <xdr:col>7</xdr:col>
                    <xdr:colOff>28575</xdr:colOff>
                    <xdr:row>23</xdr:row>
                    <xdr:rowOff>47625</xdr:rowOff>
                  </from>
                  <to>
                    <xdr:col>8</xdr:col>
                    <xdr:colOff>57150</xdr:colOff>
                    <xdr:row>23</xdr:row>
                    <xdr:rowOff>219075</xdr:rowOff>
                  </to>
                </anchor>
              </controlPr>
            </control>
          </mc:Choice>
        </mc:AlternateContent>
        <mc:AlternateContent xmlns:mc="http://schemas.openxmlformats.org/markup-compatibility/2006">
          <mc:Choice Requires="x14">
            <control shapeId="80940" r:id="rId47" name="Option Button 44">
              <controlPr defaultSize="0" autoFill="0" autoLine="0" autoPict="0">
                <anchor>
                  <from>
                    <xdr:col>7</xdr:col>
                    <xdr:colOff>28575</xdr:colOff>
                    <xdr:row>24</xdr:row>
                    <xdr:rowOff>47625</xdr:rowOff>
                  </from>
                  <to>
                    <xdr:col>8</xdr:col>
                    <xdr:colOff>57150</xdr:colOff>
                    <xdr:row>24</xdr:row>
                    <xdr:rowOff>219075</xdr:rowOff>
                  </to>
                </anchor>
              </controlPr>
            </control>
          </mc:Choice>
        </mc:AlternateContent>
        <mc:AlternateContent xmlns:mc="http://schemas.openxmlformats.org/markup-compatibility/2006">
          <mc:Choice Requires="x14">
            <control shapeId="80941" r:id="rId48" name="Group Box 45">
              <controlPr defaultSize="0" autoFill="0" autoPict="0">
                <anchor moveWithCells="1">
                  <from>
                    <xdr:col>7</xdr:col>
                    <xdr:colOff>19050</xdr:colOff>
                    <xdr:row>21</xdr:row>
                    <xdr:rowOff>0</xdr:rowOff>
                  </from>
                  <to>
                    <xdr:col>8</xdr:col>
                    <xdr:colOff>685800</xdr:colOff>
                    <xdr:row>24</xdr:row>
                    <xdr:rowOff>266700</xdr:rowOff>
                  </to>
                </anchor>
              </controlPr>
            </control>
          </mc:Choice>
        </mc:AlternateContent>
        <mc:AlternateContent xmlns:mc="http://schemas.openxmlformats.org/markup-compatibility/2006">
          <mc:Choice Requires="x14">
            <control shapeId="80942" r:id="rId49" name="Option Button 46">
              <controlPr defaultSize="0" autoFill="0" autoLine="0" autoPict="0">
                <anchor>
                  <from>
                    <xdr:col>9</xdr:col>
                    <xdr:colOff>28575</xdr:colOff>
                    <xdr:row>21</xdr:row>
                    <xdr:rowOff>47625</xdr:rowOff>
                  </from>
                  <to>
                    <xdr:col>10</xdr:col>
                    <xdr:colOff>66675</xdr:colOff>
                    <xdr:row>21</xdr:row>
                    <xdr:rowOff>219075</xdr:rowOff>
                  </to>
                </anchor>
              </controlPr>
            </control>
          </mc:Choice>
        </mc:AlternateContent>
        <mc:AlternateContent xmlns:mc="http://schemas.openxmlformats.org/markup-compatibility/2006">
          <mc:Choice Requires="x14">
            <control shapeId="80943" r:id="rId50" name="Option Button 47">
              <controlPr defaultSize="0" autoFill="0" autoLine="0" autoPict="0">
                <anchor>
                  <from>
                    <xdr:col>9</xdr:col>
                    <xdr:colOff>28575</xdr:colOff>
                    <xdr:row>22</xdr:row>
                    <xdr:rowOff>38100</xdr:rowOff>
                  </from>
                  <to>
                    <xdr:col>10</xdr:col>
                    <xdr:colOff>66675</xdr:colOff>
                    <xdr:row>22</xdr:row>
                    <xdr:rowOff>209550</xdr:rowOff>
                  </to>
                </anchor>
              </controlPr>
            </control>
          </mc:Choice>
        </mc:AlternateContent>
        <mc:AlternateContent xmlns:mc="http://schemas.openxmlformats.org/markup-compatibility/2006">
          <mc:Choice Requires="x14">
            <control shapeId="80944" r:id="rId51" name="Option Button 48">
              <controlPr defaultSize="0" autoFill="0" autoLine="0" autoPict="0">
                <anchor>
                  <from>
                    <xdr:col>9</xdr:col>
                    <xdr:colOff>28575</xdr:colOff>
                    <xdr:row>23</xdr:row>
                    <xdr:rowOff>28575</xdr:rowOff>
                  </from>
                  <to>
                    <xdr:col>10</xdr:col>
                    <xdr:colOff>66675</xdr:colOff>
                    <xdr:row>23</xdr:row>
                    <xdr:rowOff>200025</xdr:rowOff>
                  </to>
                </anchor>
              </controlPr>
            </control>
          </mc:Choice>
        </mc:AlternateContent>
        <mc:AlternateContent xmlns:mc="http://schemas.openxmlformats.org/markup-compatibility/2006">
          <mc:Choice Requires="x14">
            <control shapeId="80945" r:id="rId52" name="Option Button 49">
              <controlPr defaultSize="0" autoFill="0" autoLine="0" autoPict="0">
                <anchor>
                  <from>
                    <xdr:col>9</xdr:col>
                    <xdr:colOff>28575</xdr:colOff>
                    <xdr:row>24</xdr:row>
                    <xdr:rowOff>38100</xdr:rowOff>
                  </from>
                  <to>
                    <xdr:col>10</xdr:col>
                    <xdr:colOff>66675</xdr:colOff>
                    <xdr:row>24</xdr:row>
                    <xdr:rowOff>209550</xdr:rowOff>
                  </to>
                </anchor>
              </controlPr>
            </control>
          </mc:Choice>
        </mc:AlternateContent>
        <mc:AlternateContent xmlns:mc="http://schemas.openxmlformats.org/markup-compatibility/2006">
          <mc:Choice Requires="x14">
            <control shapeId="80946" r:id="rId53" name="Group Box 50">
              <controlPr defaultSize="0" autoFill="0" autoPict="0">
                <anchor moveWithCells="1">
                  <from>
                    <xdr:col>9</xdr:col>
                    <xdr:colOff>19050</xdr:colOff>
                    <xdr:row>21</xdr:row>
                    <xdr:rowOff>0</xdr:rowOff>
                  </from>
                  <to>
                    <xdr:col>10</xdr:col>
                    <xdr:colOff>685800</xdr:colOff>
                    <xdr:row>24</xdr:row>
                    <xdr:rowOff>266700</xdr:rowOff>
                  </to>
                </anchor>
              </controlPr>
            </control>
          </mc:Choice>
        </mc:AlternateContent>
        <mc:AlternateContent xmlns:mc="http://schemas.openxmlformats.org/markup-compatibility/2006">
          <mc:Choice Requires="x14">
            <control shapeId="80947" r:id="rId54" name="Option Button 51">
              <controlPr defaultSize="0" autoFill="0" autoLine="0" autoPict="0">
                <anchor>
                  <from>
                    <xdr:col>7</xdr:col>
                    <xdr:colOff>28575</xdr:colOff>
                    <xdr:row>25</xdr:row>
                    <xdr:rowOff>38100</xdr:rowOff>
                  </from>
                  <to>
                    <xdr:col>8</xdr:col>
                    <xdr:colOff>57150</xdr:colOff>
                    <xdr:row>25</xdr:row>
                    <xdr:rowOff>209550</xdr:rowOff>
                  </to>
                </anchor>
              </controlPr>
            </control>
          </mc:Choice>
        </mc:AlternateContent>
        <mc:AlternateContent xmlns:mc="http://schemas.openxmlformats.org/markup-compatibility/2006">
          <mc:Choice Requires="x14">
            <control shapeId="80948" r:id="rId55" name="Option Button 52">
              <controlPr defaultSize="0" autoFill="0" autoLine="0" autoPict="0">
                <anchor>
                  <from>
                    <xdr:col>7</xdr:col>
                    <xdr:colOff>28575</xdr:colOff>
                    <xdr:row>26</xdr:row>
                    <xdr:rowOff>19050</xdr:rowOff>
                  </from>
                  <to>
                    <xdr:col>8</xdr:col>
                    <xdr:colOff>57150</xdr:colOff>
                    <xdr:row>26</xdr:row>
                    <xdr:rowOff>190500</xdr:rowOff>
                  </to>
                </anchor>
              </controlPr>
            </control>
          </mc:Choice>
        </mc:AlternateContent>
        <mc:AlternateContent xmlns:mc="http://schemas.openxmlformats.org/markup-compatibility/2006">
          <mc:Choice Requires="x14">
            <control shapeId="80949" r:id="rId56" name="Option Button 53">
              <controlPr defaultSize="0" autoFill="0" autoLine="0" autoPict="0">
                <anchor>
                  <from>
                    <xdr:col>7</xdr:col>
                    <xdr:colOff>28575</xdr:colOff>
                    <xdr:row>27</xdr:row>
                    <xdr:rowOff>19050</xdr:rowOff>
                  </from>
                  <to>
                    <xdr:col>8</xdr:col>
                    <xdr:colOff>57150</xdr:colOff>
                    <xdr:row>27</xdr:row>
                    <xdr:rowOff>190500</xdr:rowOff>
                  </to>
                </anchor>
              </controlPr>
            </control>
          </mc:Choice>
        </mc:AlternateContent>
        <mc:AlternateContent xmlns:mc="http://schemas.openxmlformats.org/markup-compatibility/2006">
          <mc:Choice Requires="x14">
            <control shapeId="80950" r:id="rId57" name="Option Button 54">
              <controlPr defaultSize="0" autoFill="0" autoLine="0" autoPict="0">
                <anchor>
                  <from>
                    <xdr:col>7</xdr:col>
                    <xdr:colOff>28575</xdr:colOff>
                    <xdr:row>28</xdr:row>
                    <xdr:rowOff>19050</xdr:rowOff>
                  </from>
                  <to>
                    <xdr:col>8</xdr:col>
                    <xdr:colOff>57150</xdr:colOff>
                    <xdr:row>28</xdr:row>
                    <xdr:rowOff>190500</xdr:rowOff>
                  </to>
                </anchor>
              </controlPr>
            </control>
          </mc:Choice>
        </mc:AlternateContent>
        <mc:AlternateContent xmlns:mc="http://schemas.openxmlformats.org/markup-compatibility/2006">
          <mc:Choice Requires="x14">
            <control shapeId="80951" r:id="rId58" name="Group Box 55">
              <controlPr defaultSize="0" autoFill="0" autoPict="0">
                <anchor moveWithCells="1">
                  <from>
                    <xdr:col>7</xdr:col>
                    <xdr:colOff>19050</xdr:colOff>
                    <xdr:row>25</xdr:row>
                    <xdr:rowOff>0</xdr:rowOff>
                  </from>
                  <to>
                    <xdr:col>8</xdr:col>
                    <xdr:colOff>685800</xdr:colOff>
                    <xdr:row>28</xdr:row>
                    <xdr:rowOff>266700</xdr:rowOff>
                  </to>
                </anchor>
              </controlPr>
            </control>
          </mc:Choice>
        </mc:AlternateContent>
        <mc:AlternateContent xmlns:mc="http://schemas.openxmlformats.org/markup-compatibility/2006">
          <mc:Choice Requires="x14">
            <control shapeId="80952" r:id="rId59" name="Option Button 56">
              <controlPr defaultSize="0" autoFill="0" autoLine="0" autoPict="0">
                <anchor>
                  <from>
                    <xdr:col>9</xdr:col>
                    <xdr:colOff>28575</xdr:colOff>
                    <xdr:row>25</xdr:row>
                    <xdr:rowOff>38100</xdr:rowOff>
                  </from>
                  <to>
                    <xdr:col>10</xdr:col>
                    <xdr:colOff>66675</xdr:colOff>
                    <xdr:row>25</xdr:row>
                    <xdr:rowOff>209550</xdr:rowOff>
                  </to>
                </anchor>
              </controlPr>
            </control>
          </mc:Choice>
        </mc:AlternateContent>
        <mc:AlternateContent xmlns:mc="http://schemas.openxmlformats.org/markup-compatibility/2006">
          <mc:Choice Requires="x14">
            <control shapeId="80953" r:id="rId60" name="Option Button 57">
              <controlPr defaultSize="0" autoFill="0" autoLine="0" autoPict="0">
                <anchor>
                  <from>
                    <xdr:col>9</xdr:col>
                    <xdr:colOff>28575</xdr:colOff>
                    <xdr:row>26</xdr:row>
                    <xdr:rowOff>19050</xdr:rowOff>
                  </from>
                  <to>
                    <xdr:col>10</xdr:col>
                    <xdr:colOff>66675</xdr:colOff>
                    <xdr:row>26</xdr:row>
                    <xdr:rowOff>190500</xdr:rowOff>
                  </to>
                </anchor>
              </controlPr>
            </control>
          </mc:Choice>
        </mc:AlternateContent>
        <mc:AlternateContent xmlns:mc="http://schemas.openxmlformats.org/markup-compatibility/2006">
          <mc:Choice Requires="x14">
            <control shapeId="80954" r:id="rId61" name="Option Button 58">
              <controlPr defaultSize="0" autoFill="0" autoLine="0" autoPict="0">
                <anchor>
                  <from>
                    <xdr:col>9</xdr:col>
                    <xdr:colOff>28575</xdr:colOff>
                    <xdr:row>27</xdr:row>
                    <xdr:rowOff>28575</xdr:rowOff>
                  </from>
                  <to>
                    <xdr:col>10</xdr:col>
                    <xdr:colOff>66675</xdr:colOff>
                    <xdr:row>27</xdr:row>
                    <xdr:rowOff>200025</xdr:rowOff>
                  </to>
                </anchor>
              </controlPr>
            </control>
          </mc:Choice>
        </mc:AlternateContent>
        <mc:AlternateContent xmlns:mc="http://schemas.openxmlformats.org/markup-compatibility/2006">
          <mc:Choice Requires="x14">
            <control shapeId="80955" r:id="rId62" name="Option Button 59">
              <controlPr defaultSize="0" autoFill="0" autoLine="0" autoPict="0">
                <anchor>
                  <from>
                    <xdr:col>9</xdr:col>
                    <xdr:colOff>28575</xdr:colOff>
                    <xdr:row>28</xdr:row>
                    <xdr:rowOff>38100</xdr:rowOff>
                  </from>
                  <to>
                    <xdr:col>10</xdr:col>
                    <xdr:colOff>66675</xdr:colOff>
                    <xdr:row>28</xdr:row>
                    <xdr:rowOff>209550</xdr:rowOff>
                  </to>
                </anchor>
              </controlPr>
            </control>
          </mc:Choice>
        </mc:AlternateContent>
        <mc:AlternateContent xmlns:mc="http://schemas.openxmlformats.org/markup-compatibility/2006">
          <mc:Choice Requires="x14">
            <control shapeId="80956" r:id="rId63" name="Group Box 60">
              <controlPr defaultSize="0" autoFill="0" autoPict="0">
                <anchor moveWithCells="1">
                  <from>
                    <xdr:col>9</xdr:col>
                    <xdr:colOff>19050</xdr:colOff>
                    <xdr:row>25</xdr:row>
                    <xdr:rowOff>0</xdr:rowOff>
                  </from>
                  <to>
                    <xdr:col>10</xdr:col>
                    <xdr:colOff>685800</xdr:colOff>
                    <xdr:row>28</xdr:row>
                    <xdr:rowOff>266700</xdr:rowOff>
                  </to>
                </anchor>
              </controlPr>
            </control>
          </mc:Choice>
        </mc:AlternateContent>
        <mc:AlternateContent xmlns:mc="http://schemas.openxmlformats.org/markup-compatibility/2006">
          <mc:Choice Requires="x14">
            <control shapeId="80957" r:id="rId64" name="Option Button 61">
              <controlPr defaultSize="0" autoFill="0" autoLine="0" autoPict="0">
                <anchor>
                  <from>
                    <xdr:col>7</xdr:col>
                    <xdr:colOff>28575</xdr:colOff>
                    <xdr:row>29</xdr:row>
                    <xdr:rowOff>47625</xdr:rowOff>
                  </from>
                  <to>
                    <xdr:col>8</xdr:col>
                    <xdr:colOff>57150</xdr:colOff>
                    <xdr:row>29</xdr:row>
                    <xdr:rowOff>219075</xdr:rowOff>
                  </to>
                </anchor>
              </controlPr>
            </control>
          </mc:Choice>
        </mc:AlternateContent>
        <mc:AlternateContent xmlns:mc="http://schemas.openxmlformats.org/markup-compatibility/2006">
          <mc:Choice Requires="x14">
            <control shapeId="80958" r:id="rId65" name="Option Button 62">
              <controlPr defaultSize="0" autoFill="0" autoLine="0" autoPict="0">
                <anchor>
                  <from>
                    <xdr:col>7</xdr:col>
                    <xdr:colOff>28575</xdr:colOff>
                    <xdr:row>30</xdr:row>
                    <xdr:rowOff>47625</xdr:rowOff>
                  </from>
                  <to>
                    <xdr:col>8</xdr:col>
                    <xdr:colOff>57150</xdr:colOff>
                    <xdr:row>30</xdr:row>
                    <xdr:rowOff>219075</xdr:rowOff>
                  </to>
                </anchor>
              </controlPr>
            </control>
          </mc:Choice>
        </mc:AlternateContent>
        <mc:AlternateContent xmlns:mc="http://schemas.openxmlformats.org/markup-compatibility/2006">
          <mc:Choice Requires="x14">
            <control shapeId="80959" r:id="rId66" name="Option Button 63">
              <controlPr defaultSize="0" autoFill="0" autoLine="0" autoPict="0">
                <anchor>
                  <from>
                    <xdr:col>7</xdr:col>
                    <xdr:colOff>28575</xdr:colOff>
                    <xdr:row>31</xdr:row>
                    <xdr:rowOff>47625</xdr:rowOff>
                  </from>
                  <to>
                    <xdr:col>8</xdr:col>
                    <xdr:colOff>57150</xdr:colOff>
                    <xdr:row>31</xdr:row>
                    <xdr:rowOff>219075</xdr:rowOff>
                  </to>
                </anchor>
              </controlPr>
            </control>
          </mc:Choice>
        </mc:AlternateContent>
        <mc:AlternateContent xmlns:mc="http://schemas.openxmlformats.org/markup-compatibility/2006">
          <mc:Choice Requires="x14">
            <control shapeId="80960" r:id="rId67" name="Option Button 64">
              <controlPr defaultSize="0" autoFill="0" autoLine="0" autoPict="0">
                <anchor>
                  <from>
                    <xdr:col>7</xdr:col>
                    <xdr:colOff>28575</xdr:colOff>
                    <xdr:row>32</xdr:row>
                    <xdr:rowOff>47625</xdr:rowOff>
                  </from>
                  <to>
                    <xdr:col>8</xdr:col>
                    <xdr:colOff>57150</xdr:colOff>
                    <xdr:row>32</xdr:row>
                    <xdr:rowOff>219075</xdr:rowOff>
                  </to>
                </anchor>
              </controlPr>
            </control>
          </mc:Choice>
        </mc:AlternateContent>
        <mc:AlternateContent xmlns:mc="http://schemas.openxmlformats.org/markup-compatibility/2006">
          <mc:Choice Requires="x14">
            <control shapeId="80961" r:id="rId68" name="Group Box 65">
              <controlPr defaultSize="0" autoFill="0" autoPict="0">
                <anchor moveWithCells="1">
                  <from>
                    <xdr:col>7</xdr:col>
                    <xdr:colOff>19050</xdr:colOff>
                    <xdr:row>29</xdr:row>
                    <xdr:rowOff>0</xdr:rowOff>
                  </from>
                  <to>
                    <xdr:col>8</xdr:col>
                    <xdr:colOff>685800</xdr:colOff>
                    <xdr:row>32</xdr:row>
                    <xdr:rowOff>266700</xdr:rowOff>
                  </to>
                </anchor>
              </controlPr>
            </control>
          </mc:Choice>
        </mc:AlternateContent>
        <mc:AlternateContent xmlns:mc="http://schemas.openxmlformats.org/markup-compatibility/2006">
          <mc:Choice Requires="x14">
            <control shapeId="80962" r:id="rId69" name="Option Button 66">
              <controlPr defaultSize="0" autoFill="0" autoLine="0" autoPict="0">
                <anchor>
                  <from>
                    <xdr:col>9</xdr:col>
                    <xdr:colOff>28575</xdr:colOff>
                    <xdr:row>29</xdr:row>
                    <xdr:rowOff>28575</xdr:rowOff>
                  </from>
                  <to>
                    <xdr:col>10</xdr:col>
                    <xdr:colOff>66675</xdr:colOff>
                    <xdr:row>29</xdr:row>
                    <xdr:rowOff>200025</xdr:rowOff>
                  </to>
                </anchor>
              </controlPr>
            </control>
          </mc:Choice>
        </mc:AlternateContent>
        <mc:AlternateContent xmlns:mc="http://schemas.openxmlformats.org/markup-compatibility/2006">
          <mc:Choice Requires="x14">
            <control shapeId="80963" r:id="rId70" name="Option Button 67">
              <controlPr defaultSize="0" autoFill="0" autoLine="0" autoPict="0">
                <anchor>
                  <from>
                    <xdr:col>9</xdr:col>
                    <xdr:colOff>28575</xdr:colOff>
                    <xdr:row>30</xdr:row>
                    <xdr:rowOff>9525</xdr:rowOff>
                  </from>
                  <to>
                    <xdr:col>10</xdr:col>
                    <xdr:colOff>66675</xdr:colOff>
                    <xdr:row>30</xdr:row>
                    <xdr:rowOff>180975</xdr:rowOff>
                  </to>
                </anchor>
              </controlPr>
            </control>
          </mc:Choice>
        </mc:AlternateContent>
        <mc:AlternateContent xmlns:mc="http://schemas.openxmlformats.org/markup-compatibility/2006">
          <mc:Choice Requires="x14">
            <control shapeId="80964" r:id="rId71" name="Option Button 68">
              <controlPr defaultSize="0" autoFill="0" autoLine="0" autoPict="0">
                <anchor>
                  <from>
                    <xdr:col>9</xdr:col>
                    <xdr:colOff>28575</xdr:colOff>
                    <xdr:row>31</xdr:row>
                    <xdr:rowOff>28575</xdr:rowOff>
                  </from>
                  <to>
                    <xdr:col>10</xdr:col>
                    <xdr:colOff>66675</xdr:colOff>
                    <xdr:row>31</xdr:row>
                    <xdr:rowOff>200025</xdr:rowOff>
                  </to>
                </anchor>
              </controlPr>
            </control>
          </mc:Choice>
        </mc:AlternateContent>
        <mc:AlternateContent xmlns:mc="http://schemas.openxmlformats.org/markup-compatibility/2006">
          <mc:Choice Requires="x14">
            <control shapeId="80965" r:id="rId72" name="Option Button 69">
              <controlPr defaultSize="0" autoFill="0" autoLine="0" autoPict="0">
                <anchor>
                  <from>
                    <xdr:col>9</xdr:col>
                    <xdr:colOff>28575</xdr:colOff>
                    <xdr:row>32</xdr:row>
                    <xdr:rowOff>28575</xdr:rowOff>
                  </from>
                  <to>
                    <xdr:col>10</xdr:col>
                    <xdr:colOff>66675</xdr:colOff>
                    <xdr:row>32</xdr:row>
                    <xdr:rowOff>200025</xdr:rowOff>
                  </to>
                </anchor>
              </controlPr>
            </control>
          </mc:Choice>
        </mc:AlternateContent>
        <mc:AlternateContent xmlns:mc="http://schemas.openxmlformats.org/markup-compatibility/2006">
          <mc:Choice Requires="x14">
            <control shapeId="80966" r:id="rId73" name="Group Box 70">
              <controlPr defaultSize="0" autoFill="0" autoPict="0">
                <anchor moveWithCells="1">
                  <from>
                    <xdr:col>9</xdr:col>
                    <xdr:colOff>19050</xdr:colOff>
                    <xdr:row>29</xdr:row>
                    <xdr:rowOff>0</xdr:rowOff>
                  </from>
                  <to>
                    <xdr:col>10</xdr:col>
                    <xdr:colOff>685800</xdr:colOff>
                    <xdr:row>32</xdr:row>
                    <xdr:rowOff>266700</xdr:rowOff>
                  </to>
                </anchor>
              </controlPr>
            </control>
          </mc:Choice>
        </mc:AlternateContent>
        <mc:AlternateContent xmlns:mc="http://schemas.openxmlformats.org/markup-compatibility/2006">
          <mc:Choice Requires="x14">
            <control shapeId="80967" r:id="rId74" name="Option Button 71">
              <controlPr defaultSize="0" autoFill="0" autoLine="0" autoPict="0">
                <anchor>
                  <from>
                    <xdr:col>7</xdr:col>
                    <xdr:colOff>28575</xdr:colOff>
                    <xdr:row>33</xdr:row>
                    <xdr:rowOff>0</xdr:rowOff>
                  </from>
                  <to>
                    <xdr:col>8</xdr:col>
                    <xdr:colOff>57150</xdr:colOff>
                    <xdr:row>33</xdr:row>
                    <xdr:rowOff>171450</xdr:rowOff>
                  </to>
                </anchor>
              </controlPr>
            </control>
          </mc:Choice>
        </mc:AlternateContent>
        <mc:AlternateContent xmlns:mc="http://schemas.openxmlformats.org/markup-compatibility/2006">
          <mc:Choice Requires="x14">
            <control shapeId="80968" r:id="rId75" name="Option Button 72">
              <controlPr defaultSize="0" autoFill="0" autoLine="0" autoPict="0">
                <anchor>
                  <from>
                    <xdr:col>7</xdr:col>
                    <xdr:colOff>28575</xdr:colOff>
                    <xdr:row>34</xdr:row>
                    <xdr:rowOff>0</xdr:rowOff>
                  </from>
                  <to>
                    <xdr:col>8</xdr:col>
                    <xdr:colOff>57150</xdr:colOff>
                    <xdr:row>34</xdr:row>
                    <xdr:rowOff>171450</xdr:rowOff>
                  </to>
                </anchor>
              </controlPr>
            </control>
          </mc:Choice>
        </mc:AlternateContent>
        <mc:AlternateContent xmlns:mc="http://schemas.openxmlformats.org/markup-compatibility/2006">
          <mc:Choice Requires="x14">
            <control shapeId="80969" r:id="rId76" name="Option Button 73">
              <controlPr defaultSize="0" autoFill="0" autoLine="0" autoPict="0">
                <anchor>
                  <from>
                    <xdr:col>7</xdr:col>
                    <xdr:colOff>28575</xdr:colOff>
                    <xdr:row>35</xdr:row>
                    <xdr:rowOff>0</xdr:rowOff>
                  </from>
                  <to>
                    <xdr:col>8</xdr:col>
                    <xdr:colOff>57150</xdr:colOff>
                    <xdr:row>35</xdr:row>
                    <xdr:rowOff>171450</xdr:rowOff>
                  </to>
                </anchor>
              </controlPr>
            </control>
          </mc:Choice>
        </mc:AlternateContent>
        <mc:AlternateContent xmlns:mc="http://schemas.openxmlformats.org/markup-compatibility/2006">
          <mc:Choice Requires="x14">
            <control shapeId="80970" r:id="rId77" name="Option Button 74">
              <controlPr defaultSize="0" autoFill="0" autoLine="0" autoPict="0">
                <anchor>
                  <from>
                    <xdr:col>7</xdr:col>
                    <xdr:colOff>28575</xdr:colOff>
                    <xdr:row>36</xdr:row>
                    <xdr:rowOff>0</xdr:rowOff>
                  </from>
                  <to>
                    <xdr:col>8</xdr:col>
                    <xdr:colOff>57150</xdr:colOff>
                    <xdr:row>36</xdr:row>
                    <xdr:rowOff>171450</xdr:rowOff>
                  </to>
                </anchor>
              </controlPr>
            </control>
          </mc:Choice>
        </mc:AlternateContent>
        <mc:AlternateContent xmlns:mc="http://schemas.openxmlformats.org/markup-compatibility/2006">
          <mc:Choice Requires="x14">
            <control shapeId="80971" r:id="rId78" name="Group Box 75">
              <controlPr defaultSize="0" autoFill="0" autoPict="0">
                <anchor moveWithCells="1">
                  <from>
                    <xdr:col>7</xdr:col>
                    <xdr:colOff>19050</xdr:colOff>
                    <xdr:row>33</xdr:row>
                    <xdr:rowOff>0</xdr:rowOff>
                  </from>
                  <to>
                    <xdr:col>8</xdr:col>
                    <xdr:colOff>685800</xdr:colOff>
                    <xdr:row>36</xdr:row>
                    <xdr:rowOff>266700</xdr:rowOff>
                  </to>
                </anchor>
              </controlPr>
            </control>
          </mc:Choice>
        </mc:AlternateContent>
        <mc:AlternateContent xmlns:mc="http://schemas.openxmlformats.org/markup-compatibility/2006">
          <mc:Choice Requires="x14">
            <control shapeId="80972" r:id="rId79" name="Option Button 76">
              <controlPr defaultSize="0" autoFill="0" autoLine="0" autoPict="0">
                <anchor>
                  <from>
                    <xdr:col>9</xdr:col>
                    <xdr:colOff>28575</xdr:colOff>
                    <xdr:row>33</xdr:row>
                    <xdr:rowOff>0</xdr:rowOff>
                  </from>
                  <to>
                    <xdr:col>10</xdr:col>
                    <xdr:colOff>66675</xdr:colOff>
                    <xdr:row>33</xdr:row>
                    <xdr:rowOff>171450</xdr:rowOff>
                  </to>
                </anchor>
              </controlPr>
            </control>
          </mc:Choice>
        </mc:AlternateContent>
        <mc:AlternateContent xmlns:mc="http://schemas.openxmlformats.org/markup-compatibility/2006">
          <mc:Choice Requires="x14">
            <control shapeId="80973" r:id="rId80" name="Option Button 77">
              <controlPr defaultSize="0" autoFill="0" autoLine="0" autoPict="0">
                <anchor>
                  <from>
                    <xdr:col>9</xdr:col>
                    <xdr:colOff>28575</xdr:colOff>
                    <xdr:row>34</xdr:row>
                    <xdr:rowOff>0</xdr:rowOff>
                  </from>
                  <to>
                    <xdr:col>10</xdr:col>
                    <xdr:colOff>66675</xdr:colOff>
                    <xdr:row>34</xdr:row>
                    <xdr:rowOff>171450</xdr:rowOff>
                  </to>
                </anchor>
              </controlPr>
            </control>
          </mc:Choice>
        </mc:AlternateContent>
        <mc:AlternateContent xmlns:mc="http://schemas.openxmlformats.org/markup-compatibility/2006">
          <mc:Choice Requires="x14">
            <control shapeId="80974" r:id="rId81" name="Option Button 78">
              <controlPr defaultSize="0" autoFill="0" autoLine="0" autoPict="0">
                <anchor>
                  <from>
                    <xdr:col>9</xdr:col>
                    <xdr:colOff>28575</xdr:colOff>
                    <xdr:row>35</xdr:row>
                    <xdr:rowOff>0</xdr:rowOff>
                  </from>
                  <to>
                    <xdr:col>10</xdr:col>
                    <xdr:colOff>66675</xdr:colOff>
                    <xdr:row>35</xdr:row>
                    <xdr:rowOff>171450</xdr:rowOff>
                  </to>
                </anchor>
              </controlPr>
            </control>
          </mc:Choice>
        </mc:AlternateContent>
        <mc:AlternateContent xmlns:mc="http://schemas.openxmlformats.org/markup-compatibility/2006">
          <mc:Choice Requires="x14">
            <control shapeId="80975" r:id="rId82" name="Option Button 79">
              <controlPr defaultSize="0" autoFill="0" autoLine="0" autoPict="0">
                <anchor>
                  <from>
                    <xdr:col>9</xdr:col>
                    <xdr:colOff>28575</xdr:colOff>
                    <xdr:row>36</xdr:row>
                    <xdr:rowOff>0</xdr:rowOff>
                  </from>
                  <to>
                    <xdr:col>10</xdr:col>
                    <xdr:colOff>66675</xdr:colOff>
                    <xdr:row>36</xdr:row>
                    <xdr:rowOff>171450</xdr:rowOff>
                  </to>
                </anchor>
              </controlPr>
            </control>
          </mc:Choice>
        </mc:AlternateContent>
        <mc:AlternateContent xmlns:mc="http://schemas.openxmlformats.org/markup-compatibility/2006">
          <mc:Choice Requires="x14">
            <control shapeId="80976" r:id="rId83" name="Group Box 80">
              <controlPr defaultSize="0" autoFill="0" autoPict="0">
                <anchor moveWithCells="1">
                  <from>
                    <xdr:col>9</xdr:col>
                    <xdr:colOff>19050</xdr:colOff>
                    <xdr:row>33</xdr:row>
                    <xdr:rowOff>0</xdr:rowOff>
                  </from>
                  <to>
                    <xdr:col>10</xdr:col>
                    <xdr:colOff>685800</xdr:colOff>
                    <xdr:row>36</xdr:row>
                    <xdr:rowOff>266700</xdr:rowOff>
                  </to>
                </anchor>
              </controlPr>
            </control>
          </mc:Choice>
        </mc:AlternateContent>
        <mc:AlternateContent xmlns:mc="http://schemas.openxmlformats.org/markup-compatibility/2006">
          <mc:Choice Requires="x14">
            <control shapeId="80977" r:id="rId84" name="Option Button 81">
              <controlPr defaultSize="0" autoFill="0" autoLine="0" autoPict="0">
                <anchor>
                  <from>
                    <xdr:col>7</xdr:col>
                    <xdr:colOff>28575</xdr:colOff>
                    <xdr:row>37</xdr:row>
                    <xdr:rowOff>38100</xdr:rowOff>
                  </from>
                  <to>
                    <xdr:col>8</xdr:col>
                    <xdr:colOff>57150</xdr:colOff>
                    <xdr:row>37</xdr:row>
                    <xdr:rowOff>209550</xdr:rowOff>
                  </to>
                </anchor>
              </controlPr>
            </control>
          </mc:Choice>
        </mc:AlternateContent>
        <mc:AlternateContent xmlns:mc="http://schemas.openxmlformats.org/markup-compatibility/2006">
          <mc:Choice Requires="x14">
            <control shapeId="80978" r:id="rId85" name="Option Button 82">
              <controlPr defaultSize="0" autoFill="0" autoLine="0" autoPict="0">
                <anchor>
                  <from>
                    <xdr:col>7</xdr:col>
                    <xdr:colOff>28575</xdr:colOff>
                    <xdr:row>38</xdr:row>
                    <xdr:rowOff>28575</xdr:rowOff>
                  </from>
                  <to>
                    <xdr:col>8</xdr:col>
                    <xdr:colOff>57150</xdr:colOff>
                    <xdr:row>38</xdr:row>
                    <xdr:rowOff>200025</xdr:rowOff>
                  </to>
                </anchor>
              </controlPr>
            </control>
          </mc:Choice>
        </mc:AlternateContent>
        <mc:AlternateContent xmlns:mc="http://schemas.openxmlformats.org/markup-compatibility/2006">
          <mc:Choice Requires="x14">
            <control shapeId="80979" r:id="rId86" name="Option Button 83">
              <controlPr defaultSize="0" autoFill="0" autoLine="0" autoPict="0">
                <anchor>
                  <from>
                    <xdr:col>7</xdr:col>
                    <xdr:colOff>28575</xdr:colOff>
                    <xdr:row>39</xdr:row>
                    <xdr:rowOff>28575</xdr:rowOff>
                  </from>
                  <to>
                    <xdr:col>8</xdr:col>
                    <xdr:colOff>57150</xdr:colOff>
                    <xdr:row>39</xdr:row>
                    <xdr:rowOff>200025</xdr:rowOff>
                  </to>
                </anchor>
              </controlPr>
            </control>
          </mc:Choice>
        </mc:AlternateContent>
        <mc:AlternateContent xmlns:mc="http://schemas.openxmlformats.org/markup-compatibility/2006">
          <mc:Choice Requires="x14">
            <control shapeId="80980" r:id="rId87" name="Option Button 84">
              <controlPr defaultSize="0" autoFill="0" autoLine="0" autoPict="0">
                <anchor>
                  <from>
                    <xdr:col>7</xdr:col>
                    <xdr:colOff>28575</xdr:colOff>
                    <xdr:row>40</xdr:row>
                    <xdr:rowOff>28575</xdr:rowOff>
                  </from>
                  <to>
                    <xdr:col>8</xdr:col>
                    <xdr:colOff>57150</xdr:colOff>
                    <xdr:row>40</xdr:row>
                    <xdr:rowOff>200025</xdr:rowOff>
                  </to>
                </anchor>
              </controlPr>
            </control>
          </mc:Choice>
        </mc:AlternateContent>
        <mc:AlternateContent xmlns:mc="http://schemas.openxmlformats.org/markup-compatibility/2006">
          <mc:Choice Requires="x14">
            <control shapeId="80981" r:id="rId88" name="Group Box 85">
              <controlPr defaultSize="0" autoFill="0" autoPict="0">
                <anchor moveWithCells="1">
                  <from>
                    <xdr:col>7</xdr:col>
                    <xdr:colOff>19050</xdr:colOff>
                    <xdr:row>37</xdr:row>
                    <xdr:rowOff>0</xdr:rowOff>
                  </from>
                  <to>
                    <xdr:col>8</xdr:col>
                    <xdr:colOff>685800</xdr:colOff>
                    <xdr:row>40</xdr:row>
                    <xdr:rowOff>266700</xdr:rowOff>
                  </to>
                </anchor>
              </controlPr>
            </control>
          </mc:Choice>
        </mc:AlternateContent>
        <mc:AlternateContent xmlns:mc="http://schemas.openxmlformats.org/markup-compatibility/2006">
          <mc:Choice Requires="x14">
            <control shapeId="80982" r:id="rId89" name="Option Button 86">
              <controlPr defaultSize="0" autoFill="0" autoLine="0" autoPict="0">
                <anchor>
                  <from>
                    <xdr:col>9</xdr:col>
                    <xdr:colOff>28575</xdr:colOff>
                    <xdr:row>37</xdr:row>
                    <xdr:rowOff>28575</xdr:rowOff>
                  </from>
                  <to>
                    <xdr:col>10</xdr:col>
                    <xdr:colOff>66675</xdr:colOff>
                    <xdr:row>37</xdr:row>
                    <xdr:rowOff>200025</xdr:rowOff>
                  </to>
                </anchor>
              </controlPr>
            </control>
          </mc:Choice>
        </mc:AlternateContent>
        <mc:AlternateContent xmlns:mc="http://schemas.openxmlformats.org/markup-compatibility/2006">
          <mc:Choice Requires="x14">
            <control shapeId="80983" r:id="rId90" name="Option Button 87">
              <controlPr defaultSize="0" autoFill="0" autoLine="0" autoPict="0">
                <anchor>
                  <from>
                    <xdr:col>9</xdr:col>
                    <xdr:colOff>28575</xdr:colOff>
                    <xdr:row>38</xdr:row>
                    <xdr:rowOff>28575</xdr:rowOff>
                  </from>
                  <to>
                    <xdr:col>10</xdr:col>
                    <xdr:colOff>66675</xdr:colOff>
                    <xdr:row>38</xdr:row>
                    <xdr:rowOff>200025</xdr:rowOff>
                  </to>
                </anchor>
              </controlPr>
            </control>
          </mc:Choice>
        </mc:AlternateContent>
        <mc:AlternateContent xmlns:mc="http://schemas.openxmlformats.org/markup-compatibility/2006">
          <mc:Choice Requires="x14">
            <control shapeId="80984" r:id="rId91" name="Option Button 88">
              <controlPr defaultSize="0" autoFill="0" autoLine="0" autoPict="0">
                <anchor>
                  <from>
                    <xdr:col>9</xdr:col>
                    <xdr:colOff>28575</xdr:colOff>
                    <xdr:row>39</xdr:row>
                    <xdr:rowOff>38100</xdr:rowOff>
                  </from>
                  <to>
                    <xdr:col>10</xdr:col>
                    <xdr:colOff>66675</xdr:colOff>
                    <xdr:row>39</xdr:row>
                    <xdr:rowOff>209550</xdr:rowOff>
                  </to>
                </anchor>
              </controlPr>
            </control>
          </mc:Choice>
        </mc:AlternateContent>
        <mc:AlternateContent xmlns:mc="http://schemas.openxmlformats.org/markup-compatibility/2006">
          <mc:Choice Requires="x14">
            <control shapeId="80985" r:id="rId92" name="Option Button 89">
              <controlPr defaultSize="0" autoFill="0" autoLine="0" autoPict="0">
                <anchor>
                  <from>
                    <xdr:col>9</xdr:col>
                    <xdr:colOff>28575</xdr:colOff>
                    <xdr:row>40</xdr:row>
                    <xdr:rowOff>38100</xdr:rowOff>
                  </from>
                  <to>
                    <xdr:col>10</xdr:col>
                    <xdr:colOff>66675</xdr:colOff>
                    <xdr:row>40</xdr:row>
                    <xdr:rowOff>209550</xdr:rowOff>
                  </to>
                </anchor>
              </controlPr>
            </control>
          </mc:Choice>
        </mc:AlternateContent>
        <mc:AlternateContent xmlns:mc="http://schemas.openxmlformats.org/markup-compatibility/2006">
          <mc:Choice Requires="x14">
            <control shapeId="80986" r:id="rId93" name="Group Box 90">
              <controlPr defaultSize="0" autoFill="0" autoPict="0">
                <anchor moveWithCells="1">
                  <from>
                    <xdr:col>9</xdr:col>
                    <xdr:colOff>19050</xdr:colOff>
                    <xdr:row>37</xdr:row>
                    <xdr:rowOff>0</xdr:rowOff>
                  </from>
                  <to>
                    <xdr:col>10</xdr:col>
                    <xdr:colOff>685800</xdr:colOff>
                    <xdr:row>40</xdr:row>
                    <xdr:rowOff>266700</xdr:rowOff>
                  </to>
                </anchor>
              </controlPr>
            </control>
          </mc:Choice>
        </mc:AlternateContent>
        <mc:AlternateContent xmlns:mc="http://schemas.openxmlformats.org/markup-compatibility/2006">
          <mc:Choice Requires="x14">
            <control shapeId="80987" r:id="rId94" name="Option Button 91">
              <controlPr defaultSize="0" autoFill="0" autoLine="0" autoPict="0">
                <anchor>
                  <from>
                    <xdr:col>9</xdr:col>
                    <xdr:colOff>28575</xdr:colOff>
                    <xdr:row>41</xdr:row>
                    <xdr:rowOff>28575</xdr:rowOff>
                  </from>
                  <to>
                    <xdr:col>10</xdr:col>
                    <xdr:colOff>66675</xdr:colOff>
                    <xdr:row>41</xdr:row>
                    <xdr:rowOff>200025</xdr:rowOff>
                  </to>
                </anchor>
              </controlPr>
            </control>
          </mc:Choice>
        </mc:AlternateContent>
        <mc:AlternateContent xmlns:mc="http://schemas.openxmlformats.org/markup-compatibility/2006">
          <mc:Choice Requires="x14">
            <control shapeId="80988" r:id="rId95" name="Option Button 92">
              <controlPr defaultSize="0" autoFill="0" autoLine="0" autoPict="0">
                <anchor>
                  <from>
                    <xdr:col>9</xdr:col>
                    <xdr:colOff>28575</xdr:colOff>
                    <xdr:row>42</xdr:row>
                    <xdr:rowOff>28575</xdr:rowOff>
                  </from>
                  <to>
                    <xdr:col>10</xdr:col>
                    <xdr:colOff>66675</xdr:colOff>
                    <xdr:row>42</xdr:row>
                    <xdr:rowOff>200025</xdr:rowOff>
                  </to>
                </anchor>
              </controlPr>
            </control>
          </mc:Choice>
        </mc:AlternateContent>
        <mc:AlternateContent xmlns:mc="http://schemas.openxmlformats.org/markup-compatibility/2006">
          <mc:Choice Requires="x14">
            <control shapeId="80989" r:id="rId96" name="Option Button 93">
              <controlPr defaultSize="0" autoFill="0" autoLine="0" autoPict="0">
                <anchor>
                  <from>
                    <xdr:col>9</xdr:col>
                    <xdr:colOff>28575</xdr:colOff>
                    <xdr:row>43</xdr:row>
                    <xdr:rowOff>28575</xdr:rowOff>
                  </from>
                  <to>
                    <xdr:col>10</xdr:col>
                    <xdr:colOff>66675</xdr:colOff>
                    <xdr:row>43</xdr:row>
                    <xdr:rowOff>200025</xdr:rowOff>
                  </to>
                </anchor>
              </controlPr>
            </control>
          </mc:Choice>
        </mc:AlternateContent>
        <mc:AlternateContent xmlns:mc="http://schemas.openxmlformats.org/markup-compatibility/2006">
          <mc:Choice Requires="x14">
            <control shapeId="80990" r:id="rId97" name="Option Button 94">
              <controlPr defaultSize="0" autoFill="0" autoLine="0" autoPict="0">
                <anchor>
                  <from>
                    <xdr:col>9</xdr:col>
                    <xdr:colOff>28575</xdr:colOff>
                    <xdr:row>44</xdr:row>
                    <xdr:rowOff>28575</xdr:rowOff>
                  </from>
                  <to>
                    <xdr:col>10</xdr:col>
                    <xdr:colOff>66675</xdr:colOff>
                    <xdr:row>44</xdr:row>
                    <xdr:rowOff>200025</xdr:rowOff>
                  </to>
                </anchor>
              </controlPr>
            </control>
          </mc:Choice>
        </mc:AlternateContent>
        <mc:AlternateContent xmlns:mc="http://schemas.openxmlformats.org/markup-compatibility/2006">
          <mc:Choice Requires="x14">
            <control shapeId="80991" r:id="rId98" name="Group Box 95">
              <controlPr defaultSize="0" autoFill="0" autoPict="0">
                <anchor moveWithCells="1">
                  <from>
                    <xdr:col>9</xdr:col>
                    <xdr:colOff>19050</xdr:colOff>
                    <xdr:row>41</xdr:row>
                    <xdr:rowOff>0</xdr:rowOff>
                  </from>
                  <to>
                    <xdr:col>10</xdr:col>
                    <xdr:colOff>685800</xdr:colOff>
                    <xdr:row>44</xdr:row>
                    <xdr:rowOff>266700</xdr:rowOff>
                  </to>
                </anchor>
              </controlPr>
            </control>
          </mc:Choice>
        </mc:AlternateContent>
        <mc:AlternateContent xmlns:mc="http://schemas.openxmlformats.org/markup-compatibility/2006">
          <mc:Choice Requires="x14">
            <control shapeId="80992" r:id="rId99" name="Option Button 96">
              <controlPr defaultSize="0" autoFill="0" autoLine="0" autoPict="0">
                <anchor>
                  <from>
                    <xdr:col>7</xdr:col>
                    <xdr:colOff>28575</xdr:colOff>
                    <xdr:row>41</xdr:row>
                    <xdr:rowOff>28575</xdr:rowOff>
                  </from>
                  <to>
                    <xdr:col>8</xdr:col>
                    <xdr:colOff>57150</xdr:colOff>
                    <xdr:row>41</xdr:row>
                    <xdr:rowOff>200025</xdr:rowOff>
                  </to>
                </anchor>
              </controlPr>
            </control>
          </mc:Choice>
        </mc:AlternateContent>
        <mc:AlternateContent xmlns:mc="http://schemas.openxmlformats.org/markup-compatibility/2006">
          <mc:Choice Requires="x14">
            <control shapeId="80993" r:id="rId100" name="Option Button 97">
              <controlPr defaultSize="0" autoFill="0" autoLine="0" autoPict="0">
                <anchor>
                  <from>
                    <xdr:col>7</xdr:col>
                    <xdr:colOff>28575</xdr:colOff>
                    <xdr:row>42</xdr:row>
                    <xdr:rowOff>28575</xdr:rowOff>
                  </from>
                  <to>
                    <xdr:col>8</xdr:col>
                    <xdr:colOff>57150</xdr:colOff>
                    <xdr:row>42</xdr:row>
                    <xdr:rowOff>200025</xdr:rowOff>
                  </to>
                </anchor>
              </controlPr>
            </control>
          </mc:Choice>
        </mc:AlternateContent>
        <mc:AlternateContent xmlns:mc="http://schemas.openxmlformats.org/markup-compatibility/2006">
          <mc:Choice Requires="x14">
            <control shapeId="80994" r:id="rId101" name="Option Button 98">
              <controlPr defaultSize="0" autoFill="0" autoLine="0" autoPict="0">
                <anchor>
                  <from>
                    <xdr:col>7</xdr:col>
                    <xdr:colOff>28575</xdr:colOff>
                    <xdr:row>43</xdr:row>
                    <xdr:rowOff>19050</xdr:rowOff>
                  </from>
                  <to>
                    <xdr:col>8</xdr:col>
                    <xdr:colOff>57150</xdr:colOff>
                    <xdr:row>43</xdr:row>
                    <xdr:rowOff>190500</xdr:rowOff>
                  </to>
                </anchor>
              </controlPr>
            </control>
          </mc:Choice>
        </mc:AlternateContent>
        <mc:AlternateContent xmlns:mc="http://schemas.openxmlformats.org/markup-compatibility/2006">
          <mc:Choice Requires="x14">
            <control shapeId="80995" r:id="rId102" name="Option Button 99">
              <controlPr defaultSize="0" autoFill="0" autoLine="0" autoPict="0">
                <anchor>
                  <from>
                    <xdr:col>7</xdr:col>
                    <xdr:colOff>38100</xdr:colOff>
                    <xdr:row>44</xdr:row>
                    <xdr:rowOff>28575</xdr:rowOff>
                  </from>
                  <to>
                    <xdr:col>8</xdr:col>
                    <xdr:colOff>66675</xdr:colOff>
                    <xdr:row>44</xdr:row>
                    <xdr:rowOff>200025</xdr:rowOff>
                  </to>
                </anchor>
              </controlPr>
            </control>
          </mc:Choice>
        </mc:AlternateContent>
        <mc:AlternateContent xmlns:mc="http://schemas.openxmlformats.org/markup-compatibility/2006">
          <mc:Choice Requires="x14">
            <control shapeId="80996" r:id="rId103" name="Group Box 100">
              <controlPr defaultSize="0" autoFill="0" autoPict="0">
                <anchor moveWithCells="1">
                  <from>
                    <xdr:col>7</xdr:col>
                    <xdr:colOff>19050</xdr:colOff>
                    <xdr:row>41</xdr:row>
                    <xdr:rowOff>0</xdr:rowOff>
                  </from>
                  <to>
                    <xdr:col>8</xdr:col>
                    <xdr:colOff>685800</xdr:colOff>
                    <xdr:row>44</xdr:row>
                    <xdr:rowOff>266700</xdr:rowOff>
                  </to>
                </anchor>
              </controlPr>
            </control>
          </mc:Choice>
        </mc:AlternateContent>
        <mc:AlternateContent xmlns:mc="http://schemas.openxmlformats.org/markup-compatibility/2006">
          <mc:Choice Requires="x14">
            <control shapeId="80997" r:id="rId104" name="Option Button 101">
              <controlPr defaultSize="0" autoFill="0" autoLine="0" autoPict="0">
                <anchor>
                  <from>
                    <xdr:col>7</xdr:col>
                    <xdr:colOff>28575</xdr:colOff>
                    <xdr:row>50</xdr:row>
                    <xdr:rowOff>66675</xdr:rowOff>
                  </from>
                  <to>
                    <xdr:col>8</xdr:col>
                    <xdr:colOff>57150</xdr:colOff>
                    <xdr:row>50</xdr:row>
                    <xdr:rowOff>247650</xdr:rowOff>
                  </to>
                </anchor>
              </controlPr>
            </control>
          </mc:Choice>
        </mc:AlternateContent>
        <mc:AlternateContent xmlns:mc="http://schemas.openxmlformats.org/markup-compatibility/2006">
          <mc:Choice Requires="x14">
            <control shapeId="80998" r:id="rId105" name="Option Button 102">
              <controlPr defaultSize="0" autoFill="0" autoLine="0" autoPict="0">
                <anchor>
                  <from>
                    <xdr:col>7</xdr:col>
                    <xdr:colOff>28575</xdr:colOff>
                    <xdr:row>51</xdr:row>
                    <xdr:rowOff>38100</xdr:rowOff>
                  </from>
                  <to>
                    <xdr:col>8</xdr:col>
                    <xdr:colOff>57150</xdr:colOff>
                    <xdr:row>51</xdr:row>
                    <xdr:rowOff>209550</xdr:rowOff>
                  </to>
                </anchor>
              </controlPr>
            </control>
          </mc:Choice>
        </mc:AlternateContent>
        <mc:AlternateContent xmlns:mc="http://schemas.openxmlformats.org/markup-compatibility/2006">
          <mc:Choice Requires="x14">
            <control shapeId="80999" r:id="rId106" name="Option Button 103">
              <controlPr defaultSize="0" autoFill="0" autoLine="0" autoPict="0">
                <anchor>
                  <from>
                    <xdr:col>7</xdr:col>
                    <xdr:colOff>28575</xdr:colOff>
                    <xdr:row>52</xdr:row>
                    <xdr:rowOff>57150</xdr:rowOff>
                  </from>
                  <to>
                    <xdr:col>8</xdr:col>
                    <xdr:colOff>57150</xdr:colOff>
                    <xdr:row>52</xdr:row>
                    <xdr:rowOff>219075</xdr:rowOff>
                  </to>
                </anchor>
              </controlPr>
            </control>
          </mc:Choice>
        </mc:AlternateContent>
        <mc:AlternateContent xmlns:mc="http://schemas.openxmlformats.org/markup-compatibility/2006">
          <mc:Choice Requires="x14">
            <control shapeId="81000" r:id="rId107" name="Option Button 104">
              <controlPr defaultSize="0" autoFill="0" autoLine="0" autoPict="0">
                <anchor>
                  <from>
                    <xdr:col>7</xdr:col>
                    <xdr:colOff>38100</xdr:colOff>
                    <xdr:row>53</xdr:row>
                    <xdr:rowOff>38100</xdr:rowOff>
                  </from>
                  <to>
                    <xdr:col>8</xdr:col>
                    <xdr:colOff>66675</xdr:colOff>
                    <xdr:row>53</xdr:row>
                    <xdr:rowOff>209550</xdr:rowOff>
                  </to>
                </anchor>
              </controlPr>
            </control>
          </mc:Choice>
        </mc:AlternateContent>
        <mc:AlternateContent xmlns:mc="http://schemas.openxmlformats.org/markup-compatibility/2006">
          <mc:Choice Requires="x14">
            <control shapeId="81001" r:id="rId108" name="Group Box 105">
              <controlPr defaultSize="0" autoFill="0" autoPict="0">
                <anchor moveWithCells="1">
                  <from>
                    <xdr:col>7</xdr:col>
                    <xdr:colOff>19050</xdr:colOff>
                    <xdr:row>49</xdr:row>
                    <xdr:rowOff>285750</xdr:rowOff>
                  </from>
                  <to>
                    <xdr:col>8</xdr:col>
                    <xdr:colOff>685800</xdr:colOff>
                    <xdr:row>53</xdr:row>
                    <xdr:rowOff>266700</xdr:rowOff>
                  </to>
                </anchor>
              </controlPr>
            </control>
          </mc:Choice>
        </mc:AlternateContent>
        <mc:AlternateContent xmlns:mc="http://schemas.openxmlformats.org/markup-compatibility/2006">
          <mc:Choice Requires="x14">
            <control shapeId="81002" r:id="rId109" name="Option Button 106">
              <controlPr defaultSize="0" autoFill="0" autoLine="0" autoPict="0">
                <anchor>
                  <from>
                    <xdr:col>9</xdr:col>
                    <xdr:colOff>28575</xdr:colOff>
                    <xdr:row>50</xdr:row>
                    <xdr:rowOff>47625</xdr:rowOff>
                  </from>
                  <to>
                    <xdr:col>10</xdr:col>
                    <xdr:colOff>66675</xdr:colOff>
                    <xdr:row>50</xdr:row>
                    <xdr:rowOff>219075</xdr:rowOff>
                  </to>
                </anchor>
              </controlPr>
            </control>
          </mc:Choice>
        </mc:AlternateContent>
        <mc:AlternateContent xmlns:mc="http://schemas.openxmlformats.org/markup-compatibility/2006">
          <mc:Choice Requires="x14">
            <control shapeId="81003" r:id="rId110" name="Option Button 107">
              <controlPr defaultSize="0" autoFill="0" autoLine="0" autoPict="0">
                <anchor>
                  <from>
                    <xdr:col>9</xdr:col>
                    <xdr:colOff>28575</xdr:colOff>
                    <xdr:row>51</xdr:row>
                    <xdr:rowOff>28575</xdr:rowOff>
                  </from>
                  <to>
                    <xdr:col>10</xdr:col>
                    <xdr:colOff>66675</xdr:colOff>
                    <xdr:row>51</xdr:row>
                    <xdr:rowOff>200025</xdr:rowOff>
                  </to>
                </anchor>
              </controlPr>
            </control>
          </mc:Choice>
        </mc:AlternateContent>
        <mc:AlternateContent xmlns:mc="http://schemas.openxmlformats.org/markup-compatibility/2006">
          <mc:Choice Requires="x14">
            <control shapeId="81004" r:id="rId111" name="Option Button 108">
              <controlPr defaultSize="0" autoFill="0" autoLine="0" autoPict="0">
                <anchor>
                  <from>
                    <xdr:col>9</xdr:col>
                    <xdr:colOff>28575</xdr:colOff>
                    <xdr:row>52</xdr:row>
                    <xdr:rowOff>28575</xdr:rowOff>
                  </from>
                  <to>
                    <xdr:col>10</xdr:col>
                    <xdr:colOff>66675</xdr:colOff>
                    <xdr:row>52</xdr:row>
                    <xdr:rowOff>200025</xdr:rowOff>
                  </to>
                </anchor>
              </controlPr>
            </control>
          </mc:Choice>
        </mc:AlternateContent>
        <mc:AlternateContent xmlns:mc="http://schemas.openxmlformats.org/markup-compatibility/2006">
          <mc:Choice Requires="x14">
            <control shapeId="81005" r:id="rId112" name="Option Button 109">
              <controlPr defaultSize="0" autoFill="0" autoLine="0" autoPict="0">
                <anchor>
                  <from>
                    <xdr:col>9</xdr:col>
                    <xdr:colOff>28575</xdr:colOff>
                    <xdr:row>53</xdr:row>
                    <xdr:rowOff>57150</xdr:rowOff>
                  </from>
                  <to>
                    <xdr:col>10</xdr:col>
                    <xdr:colOff>66675</xdr:colOff>
                    <xdr:row>53</xdr:row>
                    <xdr:rowOff>219075</xdr:rowOff>
                  </to>
                </anchor>
              </controlPr>
            </control>
          </mc:Choice>
        </mc:AlternateContent>
        <mc:AlternateContent xmlns:mc="http://schemas.openxmlformats.org/markup-compatibility/2006">
          <mc:Choice Requires="x14">
            <control shapeId="81006" r:id="rId113" name="Group Box 110">
              <controlPr defaultSize="0" autoFill="0" autoPict="0">
                <anchor moveWithCells="1">
                  <from>
                    <xdr:col>9</xdr:col>
                    <xdr:colOff>19050</xdr:colOff>
                    <xdr:row>49</xdr:row>
                    <xdr:rowOff>285750</xdr:rowOff>
                  </from>
                  <to>
                    <xdr:col>10</xdr:col>
                    <xdr:colOff>685800</xdr:colOff>
                    <xdr:row>53</xdr:row>
                    <xdr:rowOff>266700</xdr:rowOff>
                  </to>
                </anchor>
              </controlPr>
            </control>
          </mc:Choice>
        </mc:AlternateContent>
        <mc:AlternateContent xmlns:mc="http://schemas.openxmlformats.org/markup-compatibility/2006">
          <mc:Choice Requires="x14">
            <control shapeId="81007" r:id="rId114" name="Option Button 111">
              <controlPr defaultSize="0" autoFill="0" autoLine="0" autoPict="0">
                <anchor>
                  <from>
                    <xdr:col>7</xdr:col>
                    <xdr:colOff>28575</xdr:colOff>
                    <xdr:row>54</xdr:row>
                    <xdr:rowOff>38100</xdr:rowOff>
                  </from>
                  <to>
                    <xdr:col>8</xdr:col>
                    <xdr:colOff>57150</xdr:colOff>
                    <xdr:row>54</xdr:row>
                    <xdr:rowOff>209550</xdr:rowOff>
                  </to>
                </anchor>
              </controlPr>
            </control>
          </mc:Choice>
        </mc:AlternateContent>
        <mc:AlternateContent xmlns:mc="http://schemas.openxmlformats.org/markup-compatibility/2006">
          <mc:Choice Requires="x14">
            <control shapeId="81008" r:id="rId115" name="Option Button 112">
              <controlPr defaultSize="0" autoFill="0" autoLine="0" autoPict="0">
                <anchor>
                  <from>
                    <xdr:col>7</xdr:col>
                    <xdr:colOff>28575</xdr:colOff>
                    <xdr:row>55</xdr:row>
                    <xdr:rowOff>28575</xdr:rowOff>
                  </from>
                  <to>
                    <xdr:col>8</xdr:col>
                    <xdr:colOff>57150</xdr:colOff>
                    <xdr:row>55</xdr:row>
                    <xdr:rowOff>200025</xdr:rowOff>
                  </to>
                </anchor>
              </controlPr>
            </control>
          </mc:Choice>
        </mc:AlternateContent>
        <mc:AlternateContent xmlns:mc="http://schemas.openxmlformats.org/markup-compatibility/2006">
          <mc:Choice Requires="x14">
            <control shapeId="81009" r:id="rId116" name="Option Button 113">
              <controlPr defaultSize="0" autoFill="0" autoLine="0" autoPict="0">
                <anchor>
                  <from>
                    <xdr:col>7</xdr:col>
                    <xdr:colOff>28575</xdr:colOff>
                    <xdr:row>56</xdr:row>
                    <xdr:rowOff>28575</xdr:rowOff>
                  </from>
                  <to>
                    <xdr:col>8</xdr:col>
                    <xdr:colOff>57150</xdr:colOff>
                    <xdr:row>56</xdr:row>
                    <xdr:rowOff>200025</xdr:rowOff>
                  </to>
                </anchor>
              </controlPr>
            </control>
          </mc:Choice>
        </mc:AlternateContent>
        <mc:AlternateContent xmlns:mc="http://schemas.openxmlformats.org/markup-compatibility/2006">
          <mc:Choice Requires="x14">
            <control shapeId="81010" r:id="rId117" name="Option Button 114">
              <controlPr defaultSize="0" autoFill="0" autoLine="0" autoPict="0">
                <anchor>
                  <from>
                    <xdr:col>7</xdr:col>
                    <xdr:colOff>28575</xdr:colOff>
                    <xdr:row>57</xdr:row>
                    <xdr:rowOff>47625</xdr:rowOff>
                  </from>
                  <to>
                    <xdr:col>8</xdr:col>
                    <xdr:colOff>57150</xdr:colOff>
                    <xdr:row>57</xdr:row>
                    <xdr:rowOff>209550</xdr:rowOff>
                  </to>
                </anchor>
              </controlPr>
            </control>
          </mc:Choice>
        </mc:AlternateContent>
        <mc:AlternateContent xmlns:mc="http://schemas.openxmlformats.org/markup-compatibility/2006">
          <mc:Choice Requires="x14">
            <control shapeId="81011" r:id="rId118" name="Group Box 115">
              <controlPr defaultSize="0" autoFill="0" autoPict="0">
                <anchor moveWithCells="1">
                  <from>
                    <xdr:col>7</xdr:col>
                    <xdr:colOff>19050</xdr:colOff>
                    <xdr:row>54</xdr:row>
                    <xdr:rowOff>0</xdr:rowOff>
                  </from>
                  <to>
                    <xdr:col>8</xdr:col>
                    <xdr:colOff>685800</xdr:colOff>
                    <xdr:row>57</xdr:row>
                    <xdr:rowOff>266700</xdr:rowOff>
                  </to>
                </anchor>
              </controlPr>
            </control>
          </mc:Choice>
        </mc:AlternateContent>
        <mc:AlternateContent xmlns:mc="http://schemas.openxmlformats.org/markup-compatibility/2006">
          <mc:Choice Requires="x14">
            <control shapeId="81012" r:id="rId119" name="Option Button 116">
              <controlPr defaultSize="0" autoFill="0" autoLine="0" autoPict="0">
                <anchor>
                  <from>
                    <xdr:col>9</xdr:col>
                    <xdr:colOff>28575</xdr:colOff>
                    <xdr:row>54</xdr:row>
                    <xdr:rowOff>38100</xdr:rowOff>
                  </from>
                  <to>
                    <xdr:col>10</xdr:col>
                    <xdr:colOff>66675</xdr:colOff>
                    <xdr:row>54</xdr:row>
                    <xdr:rowOff>209550</xdr:rowOff>
                  </to>
                </anchor>
              </controlPr>
            </control>
          </mc:Choice>
        </mc:AlternateContent>
        <mc:AlternateContent xmlns:mc="http://schemas.openxmlformats.org/markup-compatibility/2006">
          <mc:Choice Requires="x14">
            <control shapeId="81013" r:id="rId120" name="Option Button 117">
              <controlPr defaultSize="0" autoFill="0" autoLine="0" autoPict="0">
                <anchor>
                  <from>
                    <xdr:col>9</xdr:col>
                    <xdr:colOff>28575</xdr:colOff>
                    <xdr:row>55</xdr:row>
                    <xdr:rowOff>28575</xdr:rowOff>
                  </from>
                  <to>
                    <xdr:col>10</xdr:col>
                    <xdr:colOff>66675</xdr:colOff>
                    <xdr:row>55</xdr:row>
                    <xdr:rowOff>200025</xdr:rowOff>
                  </to>
                </anchor>
              </controlPr>
            </control>
          </mc:Choice>
        </mc:AlternateContent>
        <mc:AlternateContent xmlns:mc="http://schemas.openxmlformats.org/markup-compatibility/2006">
          <mc:Choice Requires="x14">
            <control shapeId="81014" r:id="rId121" name="Option Button 118">
              <controlPr defaultSize="0" autoFill="0" autoLine="0" autoPict="0">
                <anchor>
                  <from>
                    <xdr:col>9</xdr:col>
                    <xdr:colOff>28575</xdr:colOff>
                    <xdr:row>56</xdr:row>
                    <xdr:rowOff>28575</xdr:rowOff>
                  </from>
                  <to>
                    <xdr:col>10</xdr:col>
                    <xdr:colOff>66675</xdr:colOff>
                    <xdr:row>56</xdr:row>
                    <xdr:rowOff>200025</xdr:rowOff>
                  </to>
                </anchor>
              </controlPr>
            </control>
          </mc:Choice>
        </mc:AlternateContent>
        <mc:AlternateContent xmlns:mc="http://schemas.openxmlformats.org/markup-compatibility/2006">
          <mc:Choice Requires="x14">
            <control shapeId="81015" r:id="rId122" name="Option Button 119">
              <controlPr defaultSize="0" autoFill="0" autoLine="0" autoPict="0">
                <anchor>
                  <from>
                    <xdr:col>9</xdr:col>
                    <xdr:colOff>28575</xdr:colOff>
                    <xdr:row>57</xdr:row>
                    <xdr:rowOff>47625</xdr:rowOff>
                  </from>
                  <to>
                    <xdr:col>10</xdr:col>
                    <xdr:colOff>66675</xdr:colOff>
                    <xdr:row>57</xdr:row>
                    <xdr:rowOff>209550</xdr:rowOff>
                  </to>
                </anchor>
              </controlPr>
            </control>
          </mc:Choice>
        </mc:AlternateContent>
        <mc:AlternateContent xmlns:mc="http://schemas.openxmlformats.org/markup-compatibility/2006">
          <mc:Choice Requires="x14">
            <control shapeId="81016" r:id="rId123" name="Group Box 120">
              <controlPr defaultSize="0" autoFill="0" autoPict="0">
                <anchor moveWithCells="1">
                  <from>
                    <xdr:col>9</xdr:col>
                    <xdr:colOff>19050</xdr:colOff>
                    <xdr:row>54</xdr:row>
                    <xdr:rowOff>0</xdr:rowOff>
                  </from>
                  <to>
                    <xdr:col>10</xdr:col>
                    <xdr:colOff>685800</xdr:colOff>
                    <xdr:row>57</xdr:row>
                    <xdr:rowOff>266700</xdr:rowOff>
                  </to>
                </anchor>
              </controlPr>
            </control>
          </mc:Choice>
        </mc:AlternateContent>
        <mc:AlternateContent xmlns:mc="http://schemas.openxmlformats.org/markup-compatibility/2006">
          <mc:Choice Requires="x14">
            <control shapeId="81017" r:id="rId124" name="Option Button 121">
              <controlPr defaultSize="0" autoFill="0" autoLine="0" autoPict="0">
                <anchor>
                  <from>
                    <xdr:col>7</xdr:col>
                    <xdr:colOff>28575</xdr:colOff>
                    <xdr:row>58</xdr:row>
                    <xdr:rowOff>66675</xdr:rowOff>
                  </from>
                  <to>
                    <xdr:col>8</xdr:col>
                    <xdr:colOff>57150</xdr:colOff>
                    <xdr:row>58</xdr:row>
                    <xdr:rowOff>238125</xdr:rowOff>
                  </to>
                </anchor>
              </controlPr>
            </control>
          </mc:Choice>
        </mc:AlternateContent>
        <mc:AlternateContent xmlns:mc="http://schemas.openxmlformats.org/markup-compatibility/2006">
          <mc:Choice Requires="x14">
            <control shapeId="81018" r:id="rId125" name="Option Button 122">
              <controlPr defaultSize="0" autoFill="0" autoLine="0" autoPict="0">
                <anchor>
                  <from>
                    <xdr:col>7</xdr:col>
                    <xdr:colOff>28575</xdr:colOff>
                    <xdr:row>59</xdr:row>
                    <xdr:rowOff>47625</xdr:rowOff>
                  </from>
                  <to>
                    <xdr:col>8</xdr:col>
                    <xdr:colOff>57150</xdr:colOff>
                    <xdr:row>59</xdr:row>
                    <xdr:rowOff>219075</xdr:rowOff>
                  </to>
                </anchor>
              </controlPr>
            </control>
          </mc:Choice>
        </mc:AlternateContent>
        <mc:AlternateContent xmlns:mc="http://schemas.openxmlformats.org/markup-compatibility/2006">
          <mc:Choice Requires="x14">
            <control shapeId="81019" r:id="rId126" name="Option Button 123">
              <controlPr defaultSize="0" autoFill="0" autoLine="0" autoPict="0">
                <anchor>
                  <from>
                    <xdr:col>7</xdr:col>
                    <xdr:colOff>28575</xdr:colOff>
                    <xdr:row>60</xdr:row>
                    <xdr:rowOff>38100</xdr:rowOff>
                  </from>
                  <to>
                    <xdr:col>8</xdr:col>
                    <xdr:colOff>57150</xdr:colOff>
                    <xdr:row>60</xdr:row>
                    <xdr:rowOff>200025</xdr:rowOff>
                  </to>
                </anchor>
              </controlPr>
            </control>
          </mc:Choice>
        </mc:AlternateContent>
        <mc:AlternateContent xmlns:mc="http://schemas.openxmlformats.org/markup-compatibility/2006">
          <mc:Choice Requires="x14">
            <control shapeId="81020" r:id="rId127" name="Option Button 124">
              <controlPr defaultSize="0" autoFill="0" autoLine="0" autoPict="0">
                <anchor>
                  <from>
                    <xdr:col>7</xdr:col>
                    <xdr:colOff>28575</xdr:colOff>
                    <xdr:row>61</xdr:row>
                    <xdr:rowOff>38100</xdr:rowOff>
                  </from>
                  <to>
                    <xdr:col>8</xdr:col>
                    <xdr:colOff>57150</xdr:colOff>
                    <xdr:row>61</xdr:row>
                    <xdr:rowOff>200025</xdr:rowOff>
                  </to>
                </anchor>
              </controlPr>
            </control>
          </mc:Choice>
        </mc:AlternateContent>
        <mc:AlternateContent xmlns:mc="http://schemas.openxmlformats.org/markup-compatibility/2006">
          <mc:Choice Requires="x14">
            <control shapeId="81021" r:id="rId128" name="Group Box 125">
              <controlPr defaultSize="0" autoFill="0" autoPict="0">
                <anchor moveWithCells="1">
                  <from>
                    <xdr:col>7</xdr:col>
                    <xdr:colOff>19050</xdr:colOff>
                    <xdr:row>58</xdr:row>
                    <xdr:rowOff>0</xdr:rowOff>
                  </from>
                  <to>
                    <xdr:col>8</xdr:col>
                    <xdr:colOff>685800</xdr:colOff>
                    <xdr:row>61</xdr:row>
                    <xdr:rowOff>266700</xdr:rowOff>
                  </to>
                </anchor>
              </controlPr>
            </control>
          </mc:Choice>
        </mc:AlternateContent>
        <mc:AlternateContent xmlns:mc="http://schemas.openxmlformats.org/markup-compatibility/2006">
          <mc:Choice Requires="x14">
            <control shapeId="81022" r:id="rId129" name="Option Button 126">
              <controlPr defaultSize="0" autoFill="0" autoLine="0" autoPict="0">
                <anchor>
                  <from>
                    <xdr:col>9</xdr:col>
                    <xdr:colOff>28575</xdr:colOff>
                    <xdr:row>58</xdr:row>
                    <xdr:rowOff>47625</xdr:rowOff>
                  </from>
                  <to>
                    <xdr:col>10</xdr:col>
                    <xdr:colOff>66675</xdr:colOff>
                    <xdr:row>58</xdr:row>
                    <xdr:rowOff>209550</xdr:rowOff>
                  </to>
                </anchor>
              </controlPr>
            </control>
          </mc:Choice>
        </mc:AlternateContent>
        <mc:AlternateContent xmlns:mc="http://schemas.openxmlformats.org/markup-compatibility/2006">
          <mc:Choice Requires="x14">
            <control shapeId="81023" r:id="rId130" name="Option Button 127">
              <controlPr defaultSize="0" autoFill="0" autoLine="0" autoPict="0">
                <anchor>
                  <from>
                    <xdr:col>9</xdr:col>
                    <xdr:colOff>28575</xdr:colOff>
                    <xdr:row>59</xdr:row>
                    <xdr:rowOff>38100</xdr:rowOff>
                  </from>
                  <to>
                    <xdr:col>10</xdr:col>
                    <xdr:colOff>66675</xdr:colOff>
                    <xdr:row>59</xdr:row>
                    <xdr:rowOff>200025</xdr:rowOff>
                  </to>
                </anchor>
              </controlPr>
            </control>
          </mc:Choice>
        </mc:AlternateContent>
        <mc:AlternateContent xmlns:mc="http://schemas.openxmlformats.org/markup-compatibility/2006">
          <mc:Choice Requires="x14">
            <control shapeId="81024" r:id="rId131" name="Option Button 128">
              <controlPr defaultSize="0" autoFill="0" autoLine="0" autoPict="0">
                <anchor>
                  <from>
                    <xdr:col>9</xdr:col>
                    <xdr:colOff>28575</xdr:colOff>
                    <xdr:row>60</xdr:row>
                    <xdr:rowOff>47625</xdr:rowOff>
                  </from>
                  <to>
                    <xdr:col>10</xdr:col>
                    <xdr:colOff>66675</xdr:colOff>
                    <xdr:row>60</xdr:row>
                    <xdr:rowOff>219075</xdr:rowOff>
                  </to>
                </anchor>
              </controlPr>
            </control>
          </mc:Choice>
        </mc:AlternateContent>
        <mc:AlternateContent xmlns:mc="http://schemas.openxmlformats.org/markup-compatibility/2006">
          <mc:Choice Requires="x14">
            <control shapeId="81025" r:id="rId132" name="Option Button 129">
              <controlPr defaultSize="0" autoFill="0" autoLine="0" autoPict="0">
                <anchor>
                  <from>
                    <xdr:col>9</xdr:col>
                    <xdr:colOff>28575</xdr:colOff>
                    <xdr:row>61</xdr:row>
                    <xdr:rowOff>38100</xdr:rowOff>
                  </from>
                  <to>
                    <xdr:col>10</xdr:col>
                    <xdr:colOff>66675</xdr:colOff>
                    <xdr:row>61</xdr:row>
                    <xdr:rowOff>200025</xdr:rowOff>
                  </to>
                </anchor>
              </controlPr>
            </control>
          </mc:Choice>
        </mc:AlternateContent>
        <mc:AlternateContent xmlns:mc="http://schemas.openxmlformats.org/markup-compatibility/2006">
          <mc:Choice Requires="x14">
            <control shapeId="81026" r:id="rId133" name="Group Box 130">
              <controlPr defaultSize="0" autoFill="0" autoPict="0">
                <anchor moveWithCells="1">
                  <from>
                    <xdr:col>9</xdr:col>
                    <xdr:colOff>19050</xdr:colOff>
                    <xdr:row>58</xdr:row>
                    <xdr:rowOff>0</xdr:rowOff>
                  </from>
                  <to>
                    <xdr:col>10</xdr:col>
                    <xdr:colOff>685800</xdr:colOff>
                    <xdr:row>61</xdr:row>
                    <xdr:rowOff>266700</xdr:rowOff>
                  </to>
                </anchor>
              </controlPr>
            </control>
          </mc:Choice>
        </mc:AlternateContent>
        <mc:AlternateContent xmlns:mc="http://schemas.openxmlformats.org/markup-compatibility/2006">
          <mc:Choice Requires="x14">
            <control shapeId="81027" r:id="rId134" name="Option Button 131">
              <controlPr defaultSize="0" autoFill="0" autoLine="0" autoPict="0">
                <anchor>
                  <from>
                    <xdr:col>7</xdr:col>
                    <xdr:colOff>28575</xdr:colOff>
                    <xdr:row>67</xdr:row>
                    <xdr:rowOff>76200</xdr:rowOff>
                  </from>
                  <to>
                    <xdr:col>8</xdr:col>
                    <xdr:colOff>57150</xdr:colOff>
                    <xdr:row>67</xdr:row>
                    <xdr:rowOff>247650</xdr:rowOff>
                  </to>
                </anchor>
              </controlPr>
            </control>
          </mc:Choice>
        </mc:AlternateContent>
        <mc:AlternateContent xmlns:mc="http://schemas.openxmlformats.org/markup-compatibility/2006">
          <mc:Choice Requires="x14">
            <control shapeId="81028" r:id="rId135" name="Option Button 132">
              <controlPr defaultSize="0" autoFill="0" autoLine="0" autoPict="0">
                <anchor>
                  <from>
                    <xdr:col>7</xdr:col>
                    <xdr:colOff>28575</xdr:colOff>
                    <xdr:row>68</xdr:row>
                    <xdr:rowOff>57150</xdr:rowOff>
                  </from>
                  <to>
                    <xdr:col>8</xdr:col>
                    <xdr:colOff>57150</xdr:colOff>
                    <xdr:row>68</xdr:row>
                    <xdr:rowOff>228600</xdr:rowOff>
                  </to>
                </anchor>
              </controlPr>
            </control>
          </mc:Choice>
        </mc:AlternateContent>
        <mc:AlternateContent xmlns:mc="http://schemas.openxmlformats.org/markup-compatibility/2006">
          <mc:Choice Requires="x14">
            <control shapeId="81029" r:id="rId136" name="Option Button 133">
              <controlPr defaultSize="0" autoFill="0" autoLine="0" autoPict="0">
                <anchor>
                  <from>
                    <xdr:col>7</xdr:col>
                    <xdr:colOff>28575</xdr:colOff>
                    <xdr:row>69</xdr:row>
                    <xdr:rowOff>57150</xdr:rowOff>
                  </from>
                  <to>
                    <xdr:col>8</xdr:col>
                    <xdr:colOff>57150</xdr:colOff>
                    <xdr:row>69</xdr:row>
                    <xdr:rowOff>228600</xdr:rowOff>
                  </to>
                </anchor>
              </controlPr>
            </control>
          </mc:Choice>
        </mc:AlternateContent>
        <mc:AlternateContent xmlns:mc="http://schemas.openxmlformats.org/markup-compatibility/2006">
          <mc:Choice Requires="x14">
            <control shapeId="81030" r:id="rId137" name="Option Button 134">
              <controlPr defaultSize="0" autoFill="0" autoLine="0" autoPict="0">
                <anchor>
                  <from>
                    <xdr:col>7</xdr:col>
                    <xdr:colOff>28575</xdr:colOff>
                    <xdr:row>70</xdr:row>
                    <xdr:rowOff>57150</xdr:rowOff>
                  </from>
                  <to>
                    <xdr:col>8</xdr:col>
                    <xdr:colOff>57150</xdr:colOff>
                    <xdr:row>70</xdr:row>
                    <xdr:rowOff>228600</xdr:rowOff>
                  </to>
                </anchor>
              </controlPr>
            </control>
          </mc:Choice>
        </mc:AlternateContent>
        <mc:AlternateContent xmlns:mc="http://schemas.openxmlformats.org/markup-compatibility/2006">
          <mc:Choice Requires="x14">
            <control shapeId="81031" r:id="rId138" name="Group Box 135">
              <controlPr defaultSize="0" autoFill="0" autoPict="0">
                <anchor moveWithCells="1">
                  <from>
                    <xdr:col>7</xdr:col>
                    <xdr:colOff>19050</xdr:colOff>
                    <xdr:row>66</xdr:row>
                    <xdr:rowOff>285750</xdr:rowOff>
                  </from>
                  <to>
                    <xdr:col>8</xdr:col>
                    <xdr:colOff>685800</xdr:colOff>
                    <xdr:row>70</xdr:row>
                    <xdr:rowOff>266700</xdr:rowOff>
                  </to>
                </anchor>
              </controlPr>
            </control>
          </mc:Choice>
        </mc:AlternateContent>
        <mc:AlternateContent xmlns:mc="http://schemas.openxmlformats.org/markup-compatibility/2006">
          <mc:Choice Requires="x14">
            <control shapeId="81032" r:id="rId139" name="Option Button 136">
              <controlPr defaultSize="0" autoFill="0" autoLine="0" autoPict="0">
                <anchor>
                  <from>
                    <xdr:col>9</xdr:col>
                    <xdr:colOff>28575</xdr:colOff>
                    <xdr:row>67</xdr:row>
                    <xdr:rowOff>66675</xdr:rowOff>
                  </from>
                  <to>
                    <xdr:col>10</xdr:col>
                    <xdr:colOff>66675</xdr:colOff>
                    <xdr:row>67</xdr:row>
                    <xdr:rowOff>238125</xdr:rowOff>
                  </to>
                </anchor>
              </controlPr>
            </control>
          </mc:Choice>
        </mc:AlternateContent>
        <mc:AlternateContent xmlns:mc="http://schemas.openxmlformats.org/markup-compatibility/2006">
          <mc:Choice Requires="x14">
            <control shapeId="81033" r:id="rId140" name="Option Button 137">
              <controlPr defaultSize="0" autoFill="0" autoLine="0" autoPict="0">
                <anchor>
                  <from>
                    <xdr:col>9</xdr:col>
                    <xdr:colOff>28575</xdr:colOff>
                    <xdr:row>68</xdr:row>
                    <xdr:rowOff>57150</xdr:rowOff>
                  </from>
                  <to>
                    <xdr:col>10</xdr:col>
                    <xdr:colOff>66675</xdr:colOff>
                    <xdr:row>68</xdr:row>
                    <xdr:rowOff>228600</xdr:rowOff>
                  </to>
                </anchor>
              </controlPr>
            </control>
          </mc:Choice>
        </mc:AlternateContent>
        <mc:AlternateContent xmlns:mc="http://schemas.openxmlformats.org/markup-compatibility/2006">
          <mc:Choice Requires="x14">
            <control shapeId="81034" r:id="rId141" name="Option Button 138">
              <controlPr defaultSize="0" autoFill="0" autoLine="0" autoPict="0">
                <anchor>
                  <from>
                    <xdr:col>9</xdr:col>
                    <xdr:colOff>28575</xdr:colOff>
                    <xdr:row>69</xdr:row>
                    <xdr:rowOff>57150</xdr:rowOff>
                  </from>
                  <to>
                    <xdr:col>10</xdr:col>
                    <xdr:colOff>66675</xdr:colOff>
                    <xdr:row>69</xdr:row>
                    <xdr:rowOff>228600</xdr:rowOff>
                  </to>
                </anchor>
              </controlPr>
            </control>
          </mc:Choice>
        </mc:AlternateContent>
        <mc:AlternateContent xmlns:mc="http://schemas.openxmlformats.org/markup-compatibility/2006">
          <mc:Choice Requires="x14">
            <control shapeId="81035" r:id="rId142" name="Option Button 139">
              <controlPr defaultSize="0" autoFill="0" autoLine="0" autoPict="0">
                <anchor>
                  <from>
                    <xdr:col>9</xdr:col>
                    <xdr:colOff>28575</xdr:colOff>
                    <xdr:row>70</xdr:row>
                    <xdr:rowOff>57150</xdr:rowOff>
                  </from>
                  <to>
                    <xdr:col>10</xdr:col>
                    <xdr:colOff>66675</xdr:colOff>
                    <xdr:row>70</xdr:row>
                    <xdr:rowOff>228600</xdr:rowOff>
                  </to>
                </anchor>
              </controlPr>
            </control>
          </mc:Choice>
        </mc:AlternateContent>
        <mc:AlternateContent xmlns:mc="http://schemas.openxmlformats.org/markup-compatibility/2006">
          <mc:Choice Requires="x14">
            <control shapeId="81036" r:id="rId143" name="Group Box 140">
              <controlPr defaultSize="0" autoFill="0" autoPict="0">
                <anchor moveWithCells="1">
                  <from>
                    <xdr:col>9</xdr:col>
                    <xdr:colOff>19050</xdr:colOff>
                    <xdr:row>66</xdr:row>
                    <xdr:rowOff>285750</xdr:rowOff>
                  </from>
                  <to>
                    <xdr:col>10</xdr:col>
                    <xdr:colOff>685800</xdr:colOff>
                    <xdr:row>70</xdr:row>
                    <xdr:rowOff>266700</xdr:rowOff>
                  </to>
                </anchor>
              </controlPr>
            </control>
          </mc:Choice>
        </mc:AlternateContent>
        <mc:AlternateContent xmlns:mc="http://schemas.openxmlformats.org/markup-compatibility/2006">
          <mc:Choice Requires="x14">
            <control shapeId="81037" r:id="rId144" name="Option Button 141">
              <controlPr defaultSize="0" autoFill="0" autoLine="0" autoPict="0">
                <anchor>
                  <from>
                    <xdr:col>7</xdr:col>
                    <xdr:colOff>28575</xdr:colOff>
                    <xdr:row>71</xdr:row>
                    <xdr:rowOff>57150</xdr:rowOff>
                  </from>
                  <to>
                    <xdr:col>8</xdr:col>
                    <xdr:colOff>57150</xdr:colOff>
                    <xdr:row>71</xdr:row>
                    <xdr:rowOff>228600</xdr:rowOff>
                  </to>
                </anchor>
              </controlPr>
            </control>
          </mc:Choice>
        </mc:AlternateContent>
        <mc:AlternateContent xmlns:mc="http://schemas.openxmlformats.org/markup-compatibility/2006">
          <mc:Choice Requires="x14">
            <control shapeId="81038" r:id="rId145" name="Option Button 142">
              <controlPr defaultSize="0" autoFill="0" autoLine="0" autoPict="0">
                <anchor>
                  <from>
                    <xdr:col>7</xdr:col>
                    <xdr:colOff>28575</xdr:colOff>
                    <xdr:row>72</xdr:row>
                    <xdr:rowOff>47625</xdr:rowOff>
                  </from>
                  <to>
                    <xdr:col>8</xdr:col>
                    <xdr:colOff>57150</xdr:colOff>
                    <xdr:row>72</xdr:row>
                    <xdr:rowOff>219075</xdr:rowOff>
                  </to>
                </anchor>
              </controlPr>
            </control>
          </mc:Choice>
        </mc:AlternateContent>
        <mc:AlternateContent xmlns:mc="http://schemas.openxmlformats.org/markup-compatibility/2006">
          <mc:Choice Requires="x14">
            <control shapeId="81039" r:id="rId146" name="Option Button 143">
              <controlPr defaultSize="0" autoFill="0" autoLine="0" autoPict="0">
                <anchor>
                  <from>
                    <xdr:col>7</xdr:col>
                    <xdr:colOff>28575</xdr:colOff>
                    <xdr:row>73</xdr:row>
                    <xdr:rowOff>57150</xdr:rowOff>
                  </from>
                  <to>
                    <xdr:col>8</xdr:col>
                    <xdr:colOff>57150</xdr:colOff>
                    <xdr:row>73</xdr:row>
                    <xdr:rowOff>228600</xdr:rowOff>
                  </to>
                </anchor>
              </controlPr>
            </control>
          </mc:Choice>
        </mc:AlternateContent>
        <mc:AlternateContent xmlns:mc="http://schemas.openxmlformats.org/markup-compatibility/2006">
          <mc:Choice Requires="x14">
            <control shapeId="81040" r:id="rId147" name="Option Button 144">
              <controlPr defaultSize="0" autoFill="0" autoLine="0" autoPict="0">
                <anchor>
                  <from>
                    <xdr:col>7</xdr:col>
                    <xdr:colOff>28575</xdr:colOff>
                    <xdr:row>74</xdr:row>
                    <xdr:rowOff>47625</xdr:rowOff>
                  </from>
                  <to>
                    <xdr:col>8</xdr:col>
                    <xdr:colOff>57150</xdr:colOff>
                    <xdr:row>74</xdr:row>
                    <xdr:rowOff>219075</xdr:rowOff>
                  </to>
                </anchor>
              </controlPr>
            </control>
          </mc:Choice>
        </mc:AlternateContent>
        <mc:AlternateContent xmlns:mc="http://schemas.openxmlformats.org/markup-compatibility/2006">
          <mc:Choice Requires="x14">
            <control shapeId="81041" r:id="rId148" name="Group Box 145">
              <controlPr defaultSize="0" autoFill="0" autoPict="0">
                <anchor moveWithCells="1">
                  <from>
                    <xdr:col>7</xdr:col>
                    <xdr:colOff>19050</xdr:colOff>
                    <xdr:row>71</xdr:row>
                    <xdr:rowOff>0</xdr:rowOff>
                  </from>
                  <to>
                    <xdr:col>8</xdr:col>
                    <xdr:colOff>685800</xdr:colOff>
                    <xdr:row>74</xdr:row>
                    <xdr:rowOff>266700</xdr:rowOff>
                  </to>
                </anchor>
              </controlPr>
            </control>
          </mc:Choice>
        </mc:AlternateContent>
        <mc:AlternateContent xmlns:mc="http://schemas.openxmlformats.org/markup-compatibility/2006">
          <mc:Choice Requires="x14">
            <control shapeId="81042" r:id="rId149" name="Option Button 146">
              <controlPr defaultSize="0" autoFill="0" autoLine="0" autoPict="0">
                <anchor>
                  <from>
                    <xdr:col>9</xdr:col>
                    <xdr:colOff>28575</xdr:colOff>
                    <xdr:row>71</xdr:row>
                    <xdr:rowOff>57150</xdr:rowOff>
                  </from>
                  <to>
                    <xdr:col>10</xdr:col>
                    <xdr:colOff>66675</xdr:colOff>
                    <xdr:row>71</xdr:row>
                    <xdr:rowOff>228600</xdr:rowOff>
                  </to>
                </anchor>
              </controlPr>
            </control>
          </mc:Choice>
        </mc:AlternateContent>
        <mc:AlternateContent xmlns:mc="http://schemas.openxmlformats.org/markup-compatibility/2006">
          <mc:Choice Requires="x14">
            <control shapeId="81043" r:id="rId150" name="Option Button 147">
              <controlPr defaultSize="0" autoFill="0" autoLine="0" autoPict="0">
                <anchor>
                  <from>
                    <xdr:col>9</xdr:col>
                    <xdr:colOff>28575</xdr:colOff>
                    <xdr:row>72</xdr:row>
                    <xdr:rowOff>57150</xdr:rowOff>
                  </from>
                  <to>
                    <xdr:col>10</xdr:col>
                    <xdr:colOff>66675</xdr:colOff>
                    <xdr:row>72</xdr:row>
                    <xdr:rowOff>228600</xdr:rowOff>
                  </to>
                </anchor>
              </controlPr>
            </control>
          </mc:Choice>
        </mc:AlternateContent>
        <mc:AlternateContent xmlns:mc="http://schemas.openxmlformats.org/markup-compatibility/2006">
          <mc:Choice Requires="x14">
            <control shapeId="81044" r:id="rId151" name="Option Button 148">
              <controlPr defaultSize="0" autoFill="0" autoLine="0" autoPict="0">
                <anchor>
                  <from>
                    <xdr:col>9</xdr:col>
                    <xdr:colOff>28575</xdr:colOff>
                    <xdr:row>73</xdr:row>
                    <xdr:rowOff>76200</xdr:rowOff>
                  </from>
                  <to>
                    <xdr:col>10</xdr:col>
                    <xdr:colOff>66675</xdr:colOff>
                    <xdr:row>73</xdr:row>
                    <xdr:rowOff>238125</xdr:rowOff>
                  </to>
                </anchor>
              </controlPr>
            </control>
          </mc:Choice>
        </mc:AlternateContent>
        <mc:AlternateContent xmlns:mc="http://schemas.openxmlformats.org/markup-compatibility/2006">
          <mc:Choice Requires="x14">
            <control shapeId="81045" r:id="rId152" name="Option Button 149">
              <controlPr defaultSize="0" autoFill="0" autoLine="0" autoPict="0">
                <anchor>
                  <from>
                    <xdr:col>9</xdr:col>
                    <xdr:colOff>28575</xdr:colOff>
                    <xdr:row>74</xdr:row>
                    <xdr:rowOff>76200</xdr:rowOff>
                  </from>
                  <to>
                    <xdr:col>10</xdr:col>
                    <xdr:colOff>66675</xdr:colOff>
                    <xdr:row>74</xdr:row>
                    <xdr:rowOff>238125</xdr:rowOff>
                  </to>
                </anchor>
              </controlPr>
            </control>
          </mc:Choice>
        </mc:AlternateContent>
        <mc:AlternateContent xmlns:mc="http://schemas.openxmlformats.org/markup-compatibility/2006">
          <mc:Choice Requires="x14">
            <control shapeId="81046" r:id="rId153" name="Group Box 150">
              <controlPr defaultSize="0" autoFill="0" autoPict="0">
                <anchor moveWithCells="1">
                  <from>
                    <xdr:col>9</xdr:col>
                    <xdr:colOff>19050</xdr:colOff>
                    <xdr:row>71</xdr:row>
                    <xdr:rowOff>0</xdr:rowOff>
                  </from>
                  <to>
                    <xdr:col>10</xdr:col>
                    <xdr:colOff>685800</xdr:colOff>
                    <xdr:row>74</xdr:row>
                    <xdr:rowOff>266700</xdr:rowOff>
                  </to>
                </anchor>
              </controlPr>
            </control>
          </mc:Choice>
        </mc:AlternateContent>
        <mc:AlternateContent xmlns:mc="http://schemas.openxmlformats.org/markup-compatibility/2006">
          <mc:Choice Requires="x14">
            <control shapeId="81047" r:id="rId154" name="Option Button 151">
              <controlPr defaultSize="0" autoFill="0" autoLine="0" autoPict="0">
                <anchor>
                  <from>
                    <xdr:col>7</xdr:col>
                    <xdr:colOff>28575</xdr:colOff>
                    <xdr:row>75</xdr:row>
                    <xdr:rowOff>76200</xdr:rowOff>
                  </from>
                  <to>
                    <xdr:col>8</xdr:col>
                    <xdr:colOff>57150</xdr:colOff>
                    <xdr:row>75</xdr:row>
                    <xdr:rowOff>238125</xdr:rowOff>
                  </to>
                </anchor>
              </controlPr>
            </control>
          </mc:Choice>
        </mc:AlternateContent>
        <mc:AlternateContent xmlns:mc="http://schemas.openxmlformats.org/markup-compatibility/2006">
          <mc:Choice Requires="x14">
            <control shapeId="81048" r:id="rId155" name="Option Button 152">
              <controlPr defaultSize="0" autoFill="0" autoLine="0" autoPict="0">
                <anchor>
                  <from>
                    <xdr:col>7</xdr:col>
                    <xdr:colOff>28575</xdr:colOff>
                    <xdr:row>76</xdr:row>
                    <xdr:rowOff>66675</xdr:rowOff>
                  </from>
                  <to>
                    <xdr:col>8</xdr:col>
                    <xdr:colOff>57150</xdr:colOff>
                    <xdr:row>76</xdr:row>
                    <xdr:rowOff>228600</xdr:rowOff>
                  </to>
                </anchor>
              </controlPr>
            </control>
          </mc:Choice>
        </mc:AlternateContent>
        <mc:AlternateContent xmlns:mc="http://schemas.openxmlformats.org/markup-compatibility/2006">
          <mc:Choice Requires="x14">
            <control shapeId="81049" r:id="rId156" name="Option Button 153">
              <controlPr defaultSize="0" autoFill="0" autoLine="0" autoPict="0">
                <anchor>
                  <from>
                    <xdr:col>7</xdr:col>
                    <xdr:colOff>28575</xdr:colOff>
                    <xdr:row>77</xdr:row>
                    <xdr:rowOff>66675</xdr:rowOff>
                  </from>
                  <to>
                    <xdr:col>8</xdr:col>
                    <xdr:colOff>57150</xdr:colOff>
                    <xdr:row>77</xdr:row>
                    <xdr:rowOff>228600</xdr:rowOff>
                  </to>
                </anchor>
              </controlPr>
            </control>
          </mc:Choice>
        </mc:AlternateContent>
        <mc:AlternateContent xmlns:mc="http://schemas.openxmlformats.org/markup-compatibility/2006">
          <mc:Choice Requires="x14">
            <control shapeId="81050" r:id="rId157" name="Option Button 154">
              <controlPr defaultSize="0" autoFill="0" autoLine="0" autoPict="0">
                <anchor>
                  <from>
                    <xdr:col>7</xdr:col>
                    <xdr:colOff>28575</xdr:colOff>
                    <xdr:row>78</xdr:row>
                    <xdr:rowOff>66675</xdr:rowOff>
                  </from>
                  <to>
                    <xdr:col>8</xdr:col>
                    <xdr:colOff>57150</xdr:colOff>
                    <xdr:row>78</xdr:row>
                    <xdr:rowOff>228600</xdr:rowOff>
                  </to>
                </anchor>
              </controlPr>
            </control>
          </mc:Choice>
        </mc:AlternateContent>
        <mc:AlternateContent xmlns:mc="http://schemas.openxmlformats.org/markup-compatibility/2006">
          <mc:Choice Requires="x14">
            <control shapeId="81051" r:id="rId158" name="Group Box 155">
              <controlPr defaultSize="0" autoFill="0" autoPict="0">
                <anchor moveWithCells="1">
                  <from>
                    <xdr:col>7</xdr:col>
                    <xdr:colOff>19050</xdr:colOff>
                    <xdr:row>75</xdr:row>
                    <xdr:rowOff>0</xdr:rowOff>
                  </from>
                  <to>
                    <xdr:col>8</xdr:col>
                    <xdr:colOff>685800</xdr:colOff>
                    <xdr:row>78</xdr:row>
                    <xdr:rowOff>266700</xdr:rowOff>
                  </to>
                </anchor>
              </controlPr>
            </control>
          </mc:Choice>
        </mc:AlternateContent>
        <mc:AlternateContent xmlns:mc="http://schemas.openxmlformats.org/markup-compatibility/2006">
          <mc:Choice Requires="x14">
            <control shapeId="81052" r:id="rId159" name="Option Button 156">
              <controlPr defaultSize="0" autoFill="0" autoLine="0" autoPict="0">
                <anchor>
                  <from>
                    <xdr:col>9</xdr:col>
                    <xdr:colOff>47625</xdr:colOff>
                    <xdr:row>75</xdr:row>
                    <xdr:rowOff>76200</xdr:rowOff>
                  </from>
                  <to>
                    <xdr:col>10</xdr:col>
                    <xdr:colOff>85725</xdr:colOff>
                    <xdr:row>75</xdr:row>
                    <xdr:rowOff>238125</xdr:rowOff>
                  </to>
                </anchor>
              </controlPr>
            </control>
          </mc:Choice>
        </mc:AlternateContent>
        <mc:AlternateContent xmlns:mc="http://schemas.openxmlformats.org/markup-compatibility/2006">
          <mc:Choice Requires="x14">
            <control shapeId="81053" r:id="rId160" name="Option Button 157">
              <controlPr defaultSize="0" autoFill="0" autoLine="0" autoPict="0">
                <anchor>
                  <from>
                    <xdr:col>9</xdr:col>
                    <xdr:colOff>47625</xdr:colOff>
                    <xdr:row>76</xdr:row>
                    <xdr:rowOff>66675</xdr:rowOff>
                  </from>
                  <to>
                    <xdr:col>10</xdr:col>
                    <xdr:colOff>85725</xdr:colOff>
                    <xdr:row>76</xdr:row>
                    <xdr:rowOff>228600</xdr:rowOff>
                  </to>
                </anchor>
              </controlPr>
            </control>
          </mc:Choice>
        </mc:AlternateContent>
        <mc:AlternateContent xmlns:mc="http://schemas.openxmlformats.org/markup-compatibility/2006">
          <mc:Choice Requires="x14">
            <control shapeId="81054" r:id="rId161" name="Option Button 158">
              <controlPr defaultSize="0" autoFill="0" autoLine="0" autoPict="0">
                <anchor>
                  <from>
                    <xdr:col>9</xdr:col>
                    <xdr:colOff>47625</xdr:colOff>
                    <xdr:row>77</xdr:row>
                    <xdr:rowOff>76200</xdr:rowOff>
                  </from>
                  <to>
                    <xdr:col>10</xdr:col>
                    <xdr:colOff>85725</xdr:colOff>
                    <xdr:row>77</xdr:row>
                    <xdr:rowOff>247650</xdr:rowOff>
                  </to>
                </anchor>
              </controlPr>
            </control>
          </mc:Choice>
        </mc:AlternateContent>
        <mc:AlternateContent xmlns:mc="http://schemas.openxmlformats.org/markup-compatibility/2006">
          <mc:Choice Requires="x14">
            <control shapeId="81055" r:id="rId162" name="Option Button 159">
              <controlPr defaultSize="0" autoFill="0" autoLine="0" autoPict="0">
                <anchor>
                  <from>
                    <xdr:col>9</xdr:col>
                    <xdr:colOff>47625</xdr:colOff>
                    <xdr:row>78</xdr:row>
                    <xdr:rowOff>66675</xdr:rowOff>
                  </from>
                  <to>
                    <xdr:col>10</xdr:col>
                    <xdr:colOff>85725</xdr:colOff>
                    <xdr:row>78</xdr:row>
                    <xdr:rowOff>228600</xdr:rowOff>
                  </to>
                </anchor>
              </controlPr>
            </control>
          </mc:Choice>
        </mc:AlternateContent>
        <mc:AlternateContent xmlns:mc="http://schemas.openxmlformats.org/markup-compatibility/2006">
          <mc:Choice Requires="x14">
            <control shapeId="81056" r:id="rId163" name="Group Box 160">
              <controlPr defaultSize="0" autoFill="0" autoPict="0">
                <anchor moveWithCells="1">
                  <from>
                    <xdr:col>9</xdr:col>
                    <xdr:colOff>19050</xdr:colOff>
                    <xdr:row>75</xdr:row>
                    <xdr:rowOff>0</xdr:rowOff>
                  </from>
                  <to>
                    <xdr:col>10</xdr:col>
                    <xdr:colOff>685800</xdr:colOff>
                    <xdr:row>78</xdr:row>
                    <xdr:rowOff>266700</xdr:rowOff>
                  </to>
                </anchor>
              </controlPr>
            </control>
          </mc:Choice>
        </mc:AlternateContent>
        <mc:AlternateContent xmlns:mc="http://schemas.openxmlformats.org/markup-compatibility/2006">
          <mc:Choice Requires="x14">
            <control shapeId="81057" r:id="rId164" name="Option Button 161">
              <controlPr defaultSize="0" autoFill="0" autoLine="0" autoPict="0">
                <anchor>
                  <from>
                    <xdr:col>7</xdr:col>
                    <xdr:colOff>28575</xdr:colOff>
                    <xdr:row>79</xdr:row>
                    <xdr:rowOff>76200</xdr:rowOff>
                  </from>
                  <to>
                    <xdr:col>8</xdr:col>
                    <xdr:colOff>57150</xdr:colOff>
                    <xdr:row>79</xdr:row>
                    <xdr:rowOff>247650</xdr:rowOff>
                  </to>
                </anchor>
              </controlPr>
            </control>
          </mc:Choice>
        </mc:AlternateContent>
        <mc:AlternateContent xmlns:mc="http://schemas.openxmlformats.org/markup-compatibility/2006">
          <mc:Choice Requires="x14">
            <control shapeId="81058" r:id="rId165" name="Option Button 162">
              <controlPr defaultSize="0" autoFill="0" autoLine="0" autoPict="0">
                <anchor>
                  <from>
                    <xdr:col>7</xdr:col>
                    <xdr:colOff>28575</xdr:colOff>
                    <xdr:row>80</xdr:row>
                    <xdr:rowOff>57150</xdr:rowOff>
                  </from>
                  <to>
                    <xdr:col>8</xdr:col>
                    <xdr:colOff>57150</xdr:colOff>
                    <xdr:row>80</xdr:row>
                    <xdr:rowOff>219075</xdr:rowOff>
                  </to>
                </anchor>
              </controlPr>
            </control>
          </mc:Choice>
        </mc:AlternateContent>
        <mc:AlternateContent xmlns:mc="http://schemas.openxmlformats.org/markup-compatibility/2006">
          <mc:Choice Requires="x14">
            <control shapeId="81059" r:id="rId166" name="Option Button 163">
              <controlPr defaultSize="0" autoFill="0" autoLine="0" autoPict="0">
                <anchor>
                  <from>
                    <xdr:col>7</xdr:col>
                    <xdr:colOff>28575</xdr:colOff>
                    <xdr:row>81</xdr:row>
                    <xdr:rowOff>57150</xdr:rowOff>
                  </from>
                  <to>
                    <xdr:col>8</xdr:col>
                    <xdr:colOff>57150</xdr:colOff>
                    <xdr:row>81</xdr:row>
                    <xdr:rowOff>219075</xdr:rowOff>
                  </to>
                </anchor>
              </controlPr>
            </control>
          </mc:Choice>
        </mc:AlternateContent>
        <mc:AlternateContent xmlns:mc="http://schemas.openxmlformats.org/markup-compatibility/2006">
          <mc:Choice Requires="x14">
            <control shapeId="81060" r:id="rId167" name="Option Button 164">
              <controlPr defaultSize="0" autoFill="0" autoLine="0" autoPict="0">
                <anchor>
                  <from>
                    <xdr:col>7</xdr:col>
                    <xdr:colOff>28575</xdr:colOff>
                    <xdr:row>82</xdr:row>
                    <xdr:rowOff>66675</xdr:rowOff>
                  </from>
                  <to>
                    <xdr:col>8</xdr:col>
                    <xdr:colOff>57150</xdr:colOff>
                    <xdr:row>82</xdr:row>
                    <xdr:rowOff>238125</xdr:rowOff>
                  </to>
                </anchor>
              </controlPr>
            </control>
          </mc:Choice>
        </mc:AlternateContent>
        <mc:AlternateContent xmlns:mc="http://schemas.openxmlformats.org/markup-compatibility/2006">
          <mc:Choice Requires="x14">
            <control shapeId="81061" r:id="rId168" name="Group Box 165">
              <controlPr defaultSize="0" autoFill="0" autoPict="0">
                <anchor moveWithCells="1">
                  <from>
                    <xdr:col>7</xdr:col>
                    <xdr:colOff>19050</xdr:colOff>
                    <xdr:row>79</xdr:row>
                    <xdr:rowOff>0</xdr:rowOff>
                  </from>
                  <to>
                    <xdr:col>8</xdr:col>
                    <xdr:colOff>685800</xdr:colOff>
                    <xdr:row>82</xdr:row>
                    <xdr:rowOff>266700</xdr:rowOff>
                  </to>
                </anchor>
              </controlPr>
            </control>
          </mc:Choice>
        </mc:AlternateContent>
        <mc:AlternateContent xmlns:mc="http://schemas.openxmlformats.org/markup-compatibility/2006">
          <mc:Choice Requires="x14">
            <control shapeId="81062" r:id="rId169" name="Option Button 166">
              <controlPr defaultSize="0" autoFill="0" autoLine="0" autoPict="0">
                <anchor>
                  <from>
                    <xdr:col>9</xdr:col>
                    <xdr:colOff>28575</xdr:colOff>
                    <xdr:row>79</xdr:row>
                    <xdr:rowOff>66675</xdr:rowOff>
                  </from>
                  <to>
                    <xdr:col>10</xdr:col>
                    <xdr:colOff>66675</xdr:colOff>
                    <xdr:row>79</xdr:row>
                    <xdr:rowOff>228600</xdr:rowOff>
                  </to>
                </anchor>
              </controlPr>
            </control>
          </mc:Choice>
        </mc:AlternateContent>
        <mc:AlternateContent xmlns:mc="http://schemas.openxmlformats.org/markup-compatibility/2006">
          <mc:Choice Requires="x14">
            <control shapeId="81063" r:id="rId170" name="Option Button 167">
              <controlPr defaultSize="0" autoFill="0" autoLine="0" autoPict="0">
                <anchor>
                  <from>
                    <xdr:col>9</xdr:col>
                    <xdr:colOff>28575</xdr:colOff>
                    <xdr:row>80</xdr:row>
                    <xdr:rowOff>66675</xdr:rowOff>
                  </from>
                  <to>
                    <xdr:col>10</xdr:col>
                    <xdr:colOff>66675</xdr:colOff>
                    <xdr:row>80</xdr:row>
                    <xdr:rowOff>238125</xdr:rowOff>
                  </to>
                </anchor>
              </controlPr>
            </control>
          </mc:Choice>
        </mc:AlternateContent>
        <mc:AlternateContent xmlns:mc="http://schemas.openxmlformats.org/markup-compatibility/2006">
          <mc:Choice Requires="x14">
            <control shapeId="81064" r:id="rId171" name="Option Button 168">
              <controlPr defaultSize="0" autoFill="0" autoLine="0" autoPict="0">
                <anchor>
                  <from>
                    <xdr:col>9</xdr:col>
                    <xdr:colOff>28575</xdr:colOff>
                    <xdr:row>81</xdr:row>
                    <xdr:rowOff>76200</xdr:rowOff>
                  </from>
                  <to>
                    <xdr:col>10</xdr:col>
                    <xdr:colOff>66675</xdr:colOff>
                    <xdr:row>81</xdr:row>
                    <xdr:rowOff>247650</xdr:rowOff>
                  </to>
                </anchor>
              </controlPr>
            </control>
          </mc:Choice>
        </mc:AlternateContent>
        <mc:AlternateContent xmlns:mc="http://schemas.openxmlformats.org/markup-compatibility/2006">
          <mc:Choice Requires="x14">
            <control shapeId="81065" r:id="rId172" name="Option Button 169">
              <controlPr defaultSize="0" autoFill="0" autoLine="0" autoPict="0">
                <anchor>
                  <from>
                    <xdr:col>9</xdr:col>
                    <xdr:colOff>28575</xdr:colOff>
                    <xdr:row>82</xdr:row>
                    <xdr:rowOff>57150</xdr:rowOff>
                  </from>
                  <to>
                    <xdr:col>10</xdr:col>
                    <xdr:colOff>66675</xdr:colOff>
                    <xdr:row>82</xdr:row>
                    <xdr:rowOff>219075</xdr:rowOff>
                  </to>
                </anchor>
              </controlPr>
            </control>
          </mc:Choice>
        </mc:AlternateContent>
        <mc:AlternateContent xmlns:mc="http://schemas.openxmlformats.org/markup-compatibility/2006">
          <mc:Choice Requires="x14">
            <control shapeId="81066" r:id="rId173" name="Group Box 170">
              <controlPr defaultSize="0" autoFill="0" autoPict="0">
                <anchor moveWithCells="1">
                  <from>
                    <xdr:col>9</xdr:col>
                    <xdr:colOff>19050</xdr:colOff>
                    <xdr:row>79</xdr:row>
                    <xdr:rowOff>0</xdr:rowOff>
                  </from>
                  <to>
                    <xdr:col>10</xdr:col>
                    <xdr:colOff>685800</xdr:colOff>
                    <xdr:row>82</xdr:row>
                    <xdr:rowOff>266700</xdr:rowOff>
                  </to>
                </anchor>
              </controlPr>
            </control>
          </mc:Choice>
        </mc:AlternateContent>
        <mc:AlternateContent xmlns:mc="http://schemas.openxmlformats.org/markup-compatibility/2006">
          <mc:Choice Requires="x14">
            <control shapeId="81067" r:id="rId174" name="Option Button 171">
              <controlPr defaultSize="0" autoFill="0" autoLine="0" autoPict="0">
                <anchor>
                  <from>
                    <xdr:col>7</xdr:col>
                    <xdr:colOff>38100</xdr:colOff>
                    <xdr:row>83</xdr:row>
                    <xdr:rowOff>57150</xdr:rowOff>
                  </from>
                  <to>
                    <xdr:col>8</xdr:col>
                    <xdr:colOff>66675</xdr:colOff>
                    <xdr:row>83</xdr:row>
                    <xdr:rowOff>219075</xdr:rowOff>
                  </to>
                </anchor>
              </controlPr>
            </control>
          </mc:Choice>
        </mc:AlternateContent>
        <mc:AlternateContent xmlns:mc="http://schemas.openxmlformats.org/markup-compatibility/2006">
          <mc:Choice Requires="x14">
            <control shapeId="81068" r:id="rId175" name="Option Button 172">
              <controlPr defaultSize="0" autoFill="0" autoLine="0" autoPict="0">
                <anchor>
                  <from>
                    <xdr:col>7</xdr:col>
                    <xdr:colOff>38100</xdr:colOff>
                    <xdr:row>84</xdr:row>
                    <xdr:rowOff>47625</xdr:rowOff>
                  </from>
                  <to>
                    <xdr:col>8</xdr:col>
                    <xdr:colOff>66675</xdr:colOff>
                    <xdr:row>84</xdr:row>
                    <xdr:rowOff>209550</xdr:rowOff>
                  </to>
                </anchor>
              </controlPr>
            </control>
          </mc:Choice>
        </mc:AlternateContent>
        <mc:AlternateContent xmlns:mc="http://schemas.openxmlformats.org/markup-compatibility/2006">
          <mc:Choice Requires="x14">
            <control shapeId="81069" r:id="rId176" name="Option Button 173">
              <controlPr defaultSize="0" autoFill="0" autoLine="0" autoPict="0">
                <anchor>
                  <from>
                    <xdr:col>7</xdr:col>
                    <xdr:colOff>38100</xdr:colOff>
                    <xdr:row>85</xdr:row>
                    <xdr:rowOff>47625</xdr:rowOff>
                  </from>
                  <to>
                    <xdr:col>8</xdr:col>
                    <xdr:colOff>66675</xdr:colOff>
                    <xdr:row>85</xdr:row>
                    <xdr:rowOff>209550</xdr:rowOff>
                  </to>
                </anchor>
              </controlPr>
            </control>
          </mc:Choice>
        </mc:AlternateContent>
        <mc:AlternateContent xmlns:mc="http://schemas.openxmlformats.org/markup-compatibility/2006">
          <mc:Choice Requires="x14">
            <control shapeId="81070" r:id="rId177" name="Option Button 174">
              <controlPr defaultSize="0" autoFill="0" autoLine="0" autoPict="0">
                <anchor>
                  <from>
                    <xdr:col>7</xdr:col>
                    <xdr:colOff>38100</xdr:colOff>
                    <xdr:row>86</xdr:row>
                    <xdr:rowOff>47625</xdr:rowOff>
                  </from>
                  <to>
                    <xdr:col>8</xdr:col>
                    <xdr:colOff>66675</xdr:colOff>
                    <xdr:row>86</xdr:row>
                    <xdr:rowOff>209550</xdr:rowOff>
                  </to>
                </anchor>
              </controlPr>
            </control>
          </mc:Choice>
        </mc:AlternateContent>
        <mc:AlternateContent xmlns:mc="http://schemas.openxmlformats.org/markup-compatibility/2006">
          <mc:Choice Requires="x14">
            <control shapeId="81071" r:id="rId178" name="Group Box 175">
              <controlPr defaultSize="0" autoFill="0" autoPict="0">
                <anchor moveWithCells="1">
                  <from>
                    <xdr:col>7</xdr:col>
                    <xdr:colOff>19050</xdr:colOff>
                    <xdr:row>83</xdr:row>
                    <xdr:rowOff>0</xdr:rowOff>
                  </from>
                  <to>
                    <xdr:col>8</xdr:col>
                    <xdr:colOff>685800</xdr:colOff>
                    <xdr:row>86</xdr:row>
                    <xdr:rowOff>266700</xdr:rowOff>
                  </to>
                </anchor>
              </controlPr>
            </control>
          </mc:Choice>
        </mc:AlternateContent>
        <mc:AlternateContent xmlns:mc="http://schemas.openxmlformats.org/markup-compatibility/2006">
          <mc:Choice Requires="x14">
            <control shapeId="81072" r:id="rId179" name="Option Button 176">
              <controlPr defaultSize="0" autoFill="0" autoLine="0" autoPict="0">
                <anchor>
                  <from>
                    <xdr:col>9</xdr:col>
                    <xdr:colOff>38100</xdr:colOff>
                    <xdr:row>83</xdr:row>
                    <xdr:rowOff>66675</xdr:rowOff>
                  </from>
                  <to>
                    <xdr:col>10</xdr:col>
                    <xdr:colOff>76200</xdr:colOff>
                    <xdr:row>83</xdr:row>
                    <xdr:rowOff>238125</xdr:rowOff>
                  </to>
                </anchor>
              </controlPr>
            </control>
          </mc:Choice>
        </mc:AlternateContent>
        <mc:AlternateContent xmlns:mc="http://schemas.openxmlformats.org/markup-compatibility/2006">
          <mc:Choice Requires="x14">
            <control shapeId="81073" r:id="rId180" name="Option Button 177">
              <controlPr defaultSize="0" autoFill="0" autoLine="0" autoPict="0">
                <anchor>
                  <from>
                    <xdr:col>9</xdr:col>
                    <xdr:colOff>38100</xdr:colOff>
                    <xdr:row>84</xdr:row>
                    <xdr:rowOff>57150</xdr:rowOff>
                  </from>
                  <to>
                    <xdr:col>10</xdr:col>
                    <xdr:colOff>76200</xdr:colOff>
                    <xdr:row>84</xdr:row>
                    <xdr:rowOff>228600</xdr:rowOff>
                  </to>
                </anchor>
              </controlPr>
            </control>
          </mc:Choice>
        </mc:AlternateContent>
        <mc:AlternateContent xmlns:mc="http://schemas.openxmlformats.org/markup-compatibility/2006">
          <mc:Choice Requires="x14">
            <control shapeId="81074" r:id="rId181" name="Option Button 178">
              <controlPr defaultSize="0" autoFill="0" autoLine="0" autoPict="0">
                <anchor>
                  <from>
                    <xdr:col>9</xdr:col>
                    <xdr:colOff>38100</xdr:colOff>
                    <xdr:row>85</xdr:row>
                    <xdr:rowOff>57150</xdr:rowOff>
                  </from>
                  <to>
                    <xdr:col>10</xdr:col>
                    <xdr:colOff>76200</xdr:colOff>
                    <xdr:row>85</xdr:row>
                    <xdr:rowOff>228600</xdr:rowOff>
                  </to>
                </anchor>
              </controlPr>
            </control>
          </mc:Choice>
        </mc:AlternateContent>
        <mc:AlternateContent xmlns:mc="http://schemas.openxmlformats.org/markup-compatibility/2006">
          <mc:Choice Requires="x14">
            <control shapeId="81075" r:id="rId182" name="Option Button 179">
              <controlPr defaultSize="0" autoFill="0" autoLine="0" autoPict="0">
                <anchor>
                  <from>
                    <xdr:col>9</xdr:col>
                    <xdr:colOff>38100</xdr:colOff>
                    <xdr:row>86</xdr:row>
                    <xdr:rowOff>47625</xdr:rowOff>
                  </from>
                  <to>
                    <xdr:col>10</xdr:col>
                    <xdr:colOff>76200</xdr:colOff>
                    <xdr:row>86</xdr:row>
                    <xdr:rowOff>209550</xdr:rowOff>
                  </to>
                </anchor>
              </controlPr>
            </control>
          </mc:Choice>
        </mc:AlternateContent>
        <mc:AlternateContent xmlns:mc="http://schemas.openxmlformats.org/markup-compatibility/2006">
          <mc:Choice Requires="x14">
            <control shapeId="81076" r:id="rId183" name="Group Box 180">
              <controlPr defaultSize="0" autoFill="0" autoPict="0">
                <anchor moveWithCells="1">
                  <from>
                    <xdr:col>9</xdr:col>
                    <xdr:colOff>19050</xdr:colOff>
                    <xdr:row>83</xdr:row>
                    <xdr:rowOff>0</xdr:rowOff>
                  </from>
                  <to>
                    <xdr:col>10</xdr:col>
                    <xdr:colOff>685800</xdr:colOff>
                    <xdr:row>86</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8CC81C83-16C5-4F62-8F30-105DD1E68760}">
            <xm:f>AND(計1!$P$7=FALSE,計1!$P$8=FALSE,計1!$P$10=FALSE)</xm:f>
            <x14:dxf>
              <fill>
                <patternFill>
                  <bgColor theme="0" tint="-0.14996795556505021"/>
                </patternFill>
              </fill>
            </x14:dxf>
          </x14:cfRule>
          <xm:sqref>H6:K45 H51:K62</xm:sqref>
        </x14:conditionalFormatting>
        <x14:conditionalFormatting xmlns:xm="http://schemas.microsoft.com/office/excel/2006/main">
          <x14:cfRule type="expression" priority="2" id="{8EBC5834-1DC5-4454-9B6B-E612B06A94D8}">
            <xm:f>AND(計1!$P$9=FALSE,計1!$P$11=FALSE)</xm:f>
            <x14:dxf>
              <fill>
                <patternFill>
                  <bgColor theme="0" tint="-0.14996795556505021"/>
                </patternFill>
              </fill>
            </x14:dxf>
          </x14:cfRule>
          <xm:sqref>H68:K87</xm:sqref>
        </x14:conditionalFormatting>
        <x14:conditionalFormatting xmlns:xm="http://schemas.microsoft.com/office/excel/2006/main">
          <x14:cfRule type="expression" priority="1" id="{26F68188-B356-4090-9DA5-F12DD4F45121}">
            <xm:f>はじめに!$B$36&lt;&gt;"計画書"</xm:f>
            <x14:dxf>
              <fill>
                <patternFill>
                  <bgColor theme="0" tint="-0.14996795556505021"/>
                </patternFill>
              </fill>
            </x14:dxf>
          </x14:cfRule>
          <xm:sqref>H6:K45 H51:K62 H68:K87</xm:sqref>
        </x14:conditionalFormatting>
      </x14:conditionalFormatting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Z1000"/>
  <sheetViews>
    <sheetView showGridLines="0" topLeftCell="A7" zoomScale="85" zoomScaleNormal="85" workbookViewId="0">
      <selection activeCell="Z22" sqref="Z22"/>
    </sheetView>
  </sheetViews>
  <sheetFormatPr defaultColWidth="9" defaultRowHeight="13.5"/>
  <cols>
    <col min="1" max="1" width="6.625" style="3" customWidth="1"/>
    <col min="2" max="2" width="10.625" style="3" customWidth="1"/>
    <col min="3" max="3" width="4.625" style="3" customWidth="1"/>
    <col min="4" max="4" width="6.625" style="3" customWidth="1"/>
    <col min="5" max="5" width="5.875" style="3" customWidth="1"/>
    <col min="6" max="6" width="4.75" style="3" customWidth="1"/>
    <col min="7" max="7" width="8.75" style="3" customWidth="1"/>
    <col min="8" max="8" width="6.125" style="3" customWidth="1"/>
    <col min="9" max="9" width="5.125" style="3" customWidth="1"/>
    <col min="10" max="10" width="5" style="3" customWidth="1"/>
    <col min="11" max="11" width="5.625" style="3" customWidth="1"/>
    <col min="12" max="12" width="6.125" style="3" customWidth="1"/>
    <col min="13" max="13" width="5.625" style="3" customWidth="1"/>
    <col min="14" max="14" width="4.125" style="3" customWidth="1"/>
    <col min="15" max="15" width="7.375" style="3" customWidth="1"/>
    <col min="16" max="16" width="9.375" style="3" customWidth="1"/>
    <col min="17" max="17" width="5.25" style="1277" hidden="1" customWidth="1"/>
    <col min="18" max="21" width="9" style="1277" hidden="1" customWidth="1"/>
    <col min="22" max="22" width="12.875" style="1277" hidden="1" customWidth="1"/>
    <col min="23" max="23" width="9.875" style="3" customWidth="1"/>
    <col min="24" max="24" width="12.75" style="3" customWidth="1"/>
    <col min="25" max="25" width="13.5" style="3" customWidth="1"/>
    <col min="26" max="26" width="20.875" style="3" customWidth="1"/>
    <col min="27" max="16384" width="9" style="3"/>
  </cols>
  <sheetData>
    <row r="1" spans="1:26">
      <c r="A1" s="1" t="s">
        <v>545</v>
      </c>
      <c r="B1" s="2"/>
      <c r="C1" s="2"/>
      <c r="D1" s="2"/>
      <c r="E1" s="2"/>
      <c r="F1" s="2"/>
      <c r="G1" s="2"/>
      <c r="H1" s="2"/>
      <c r="I1" s="2"/>
      <c r="J1" s="2"/>
      <c r="K1" s="2"/>
      <c r="L1" s="2"/>
      <c r="M1" s="2"/>
      <c r="N1" s="2"/>
      <c r="O1" s="2"/>
      <c r="P1" s="165" t="str">
        <f>"個別票"&amp;Q1</f>
        <v>個別票1</v>
      </c>
      <c r="Q1" s="1277">
        <v>1</v>
      </c>
      <c r="W1" s="165"/>
      <c r="X1" s="165"/>
      <c r="Y1" s="165"/>
      <c r="Z1" s="165"/>
    </row>
    <row r="2" spans="1:26">
      <c r="A2" s="2" t="s">
        <v>585</v>
      </c>
      <c r="B2" s="4"/>
      <c r="C2" s="4"/>
      <c r="D2" s="4"/>
      <c r="E2" s="4"/>
      <c r="F2" s="4"/>
      <c r="G2" s="4"/>
      <c r="H2" s="4"/>
      <c r="I2" s="4"/>
      <c r="J2" s="4"/>
      <c r="K2" s="4"/>
      <c r="L2" s="4"/>
      <c r="M2" s="4"/>
      <c r="N2" s="2"/>
      <c r="O2" s="2"/>
      <c r="P2" s="165"/>
      <c r="W2" s="165"/>
      <c r="X2" s="165"/>
      <c r="Y2" s="165"/>
      <c r="Z2" s="165"/>
    </row>
    <row r="3" spans="1:26" ht="17.25">
      <c r="A3" s="2460" t="s">
        <v>584</v>
      </c>
      <c r="B3" s="2460"/>
      <c r="C3" s="2460"/>
      <c r="D3" s="2460"/>
      <c r="E3" s="2460"/>
      <c r="F3" s="2460"/>
      <c r="G3" s="2460"/>
      <c r="H3" s="2460"/>
      <c r="I3" s="2460"/>
      <c r="J3" s="2460"/>
      <c r="K3" s="2460"/>
      <c r="L3" s="2460"/>
      <c r="M3" s="2460"/>
      <c r="N3" s="2460"/>
      <c r="O3" s="2460"/>
      <c r="P3" s="165"/>
      <c r="W3" s="165"/>
      <c r="X3" s="165"/>
      <c r="Y3" s="165"/>
      <c r="Z3" s="165"/>
    </row>
    <row r="4" spans="1:26" ht="17.25">
      <c r="A4" s="39"/>
      <c r="B4" s="39"/>
      <c r="C4" s="39"/>
      <c r="D4" s="39"/>
      <c r="E4" s="39"/>
      <c r="F4" s="39"/>
      <c r="G4" s="39"/>
      <c r="H4" s="39"/>
      <c r="I4" s="39"/>
      <c r="J4" s="39"/>
      <c r="K4" s="39"/>
      <c r="L4" s="39"/>
      <c r="M4" s="39"/>
      <c r="N4" s="39"/>
      <c r="O4" s="39"/>
      <c r="P4" s="165"/>
      <c r="W4" s="165"/>
      <c r="X4" s="165"/>
      <c r="Y4" s="165"/>
      <c r="Z4" s="165"/>
    </row>
    <row r="5" spans="1:26" ht="18" customHeight="1">
      <c r="A5" s="49" t="s">
        <v>151</v>
      </c>
      <c r="B5" s="4"/>
      <c r="C5" s="4"/>
      <c r="D5" s="4"/>
      <c r="E5" s="4"/>
      <c r="F5" s="4"/>
      <c r="G5" s="4"/>
      <c r="H5" s="4"/>
      <c r="I5" s="4"/>
      <c r="J5" s="4"/>
      <c r="K5" s="4"/>
      <c r="L5" s="4"/>
      <c r="M5" s="4"/>
      <c r="N5" s="2"/>
      <c r="O5" s="2"/>
      <c r="P5" s="165"/>
      <c r="W5" s="165"/>
      <c r="X5" s="165"/>
      <c r="Y5" s="165"/>
      <c r="Z5" s="165"/>
    </row>
    <row r="6" spans="1:26" ht="39.950000000000003" customHeight="1">
      <c r="A6" s="2833" t="s">
        <v>152</v>
      </c>
      <c r="B6" s="2834"/>
      <c r="C6" s="2835"/>
      <c r="D6" s="2836" t="str">
        <f>報7!D6</f>
        <v>事業所名を入力1</v>
      </c>
      <c r="E6" s="2837"/>
      <c r="F6" s="2837"/>
      <c r="G6" s="2837"/>
      <c r="H6" s="2837"/>
      <c r="I6" s="2837"/>
      <c r="J6" s="2837"/>
      <c r="K6" s="2837"/>
      <c r="L6" s="2837"/>
      <c r="M6" s="2837"/>
      <c r="N6" s="2837"/>
      <c r="O6" s="2838"/>
      <c r="P6" s="165"/>
      <c r="U6" s="1277" t="s">
        <v>164</v>
      </c>
      <c r="W6" s="165"/>
      <c r="X6" s="165"/>
      <c r="Y6" s="165"/>
      <c r="Z6" s="165"/>
    </row>
    <row r="7" spans="1:26" ht="39.950000000000003" customHeight="1">
      <c r="A7" s="2418" t="s">
        <v>153</v>
      </c>
      <c r="B7" s="2419"/>
      <c r="C7" s="2839"/>
      <c r="D7" s="2421" t="str">
        <f>IF(報7!D7="","",報7!D7)</f>
        <v/>
      </c>
      <c r="E7" s="2422"/>
      <c r="F7" s="2422"/>
      <c r="G7" s="2422"/>
      <c r="H7" s="2422"/>
      <c r="I7" s="2422"/>
      <c r="J7" s="2422"/>
      <c r="K7" s="2422"/>
      <c r="L7" s="2422"/>
      <c r="M7" s="2422"/>
      <c r="N7" s="2422"/>
      <c r="O7" s="2423"/>
      <c r="P7" s="165"/>
      <c r="U7" s="1277" t="s">
        <v>165</v>
      </c>
      <c r="W7" s="165"/>
      <c r="X7" s="165"/>
      <c r="Y7" s="165"/>
      <c r="Z7" s="165"/>
    </row>
    <row r="8" spans="1:26" ht="39.950000000000003" customHeight="1">
      <c r="A8" s="2384" t="s">
        <v>154</v>
      </c>
      <c r="B8" s="2827"/>
      <c r="C8" s="3084">
        <f>報7!C8</f>
        <v>0</v>
      </c>
      <c r="D8" s="3085"/>
      <c r="E8" s="104" t="s">
        <v>180</v>
      </c>
      <c r="F8" s="2823" t="s">
        <v>406</v>
      </c>
      <c r="G8" s="2824"/>
      <c r="H8" s="2830" t="str">
        <f ca="1">報7!H8</f>
        <v/>
      </c>
      <c r="I8" s="2831"/>
      <c r="J8" s="59" t="s">
        <v>176</v>
      </c>
      <c r="K8" s="2823" t="s">
        <v>407</v>
      </c>
      <c r="L8" s="2824"/>
      <c r="M8" s="3086">
        <f>報7!M8</f>
        <v>0</v>
      </c>
      <c r="N8" s="3087"/>
      <c r="O8" s="3088"/>
      <c r="P8" s="165"/>
      <c r="R8" s="1277" t="s">
        <v>155</v>
      </c>
      <c r="S8" s="1277" t="s">
        <v>156</v>
      </c>
      <c r="T8" s="1277" t="s">
        <v>157</v>
      </c>
      <c r="U8" s="1277" t="s">
        <v>183</v>
      </c>
      <c r="W8" s="165"/>
      <c r="X8" s="165"/>
      <c r="Y8" s="165"/>
      <c r="Z8" s="165"/>
    </row>
    <row r="9" spans="1:26" ht="39.950000000000003" customHeight="1">
      <c r="A9" s="2823" t="s">
        <v>408</v>
      </c>
      <c r="B9" s="2824"/>
      <c r="C9" s="3089">
        <f>報7!C9</f>
        <v>0</v>
      </c>
      <c r="D9" s="2355"/>
      <c r="E9" s="2356"/>
      <c r="F9" s="2823" t="s">
        <v>158</v>
      </c>
      <c r="G9" s="2824"/>
      <c r="H9" s="3089">
        <f>報7!H9</f>
        <v>0</v>
      </c>
      <c r="I9" s="2355"/>
      <c r="J9" s="2356"/>
      <c r="K9" s="2428"/>
      <c r="L9" s="2826"/>
      <c r="M9" s="2826"/>
      <c r="N9" s="2826"/>
      <c r="O9" s="2826"/>
      <c r="P9" s="165"/>
      <c r="R9" s="1277" t="s">
        <v>159</v>
      </c>
      <c r="S9" s="1277" t="s">
        <v>160</v>
      </c>
      <c r="T9" s="1277" t="s">
        <v>161</v>
      </c>
      <c r="U9" s="1277" t="s">
        <v>166</v>
      </c>
      <c r="W9" s="165"/>
      <c r="X9" s="165"/>
      <c r="Y9" s="165"/>
      <c r="Z9" s="165"/>
    </row>
    <row r="10" spans="1:26" ht="49.9" customHeight="1">
      <c r="A10" s="40"/>
      <c r="B10" s="40"/>
      <c r="C10" s="41"/>
      <c r="D10" s="42"/>
      <c r="E10" s="41"/>
      <c r="F10" s="43"/>
      <c r="P10" s="165"/>
      <c r="R10" s="1277" t="s">
        <v>123</v>
      </c>
      <c r="S10" s="1277" t="s">
        <v>162</v>
      </c>
      <c r="T10" s="1277" t="s">
        <v>163</v>
      </c>
      <c r="U10" s="1277" t="s">
        <v>167</v>
      </c>
      <c r="W10" s="165"/>
      <c r="X10" s="165"/>
      <c r="Y10" s="165"/>
      <c r="Z10" s="165"/>
    </row>
    <row r="11" spans="1:26" s="110" customFormat="1" ht="19.5" customHeight="1">
      <c r="A11" s="3090" t="s">
        <v>583</v>
      </c>
      <c r="B11" s="3091"/>
      <c r="C11" s="3091"/>
      <c r="D11" s="3091"/>
      <c r="E11" s="3091"/>
      <c r="F11" s="3091"/>
      <c r="G11" s="3091"/>
      <c r="H11" s="3091"/>
      <c r="I11" s="3091"/>
      <c r="J11" s="3091"/>
      <c r="K11" s="3091"/>
      <c r="L11" s="3091"/>
      <c r="M11" s="3091"/>
      <c r="N11" s="3091"/>
      <c r="O11" s="3091"/>
      <c r="P11" s="345"/>
      <c r="Q11" s="1278"/>
      <c r="R11" s="1278"/>
      <c r="S11" s="1278" t="s">
        <v>123</v>
      </c>
      <c r="T11" s="1278"/>
      <c r="U11" s="1278" t="s">
        <v>168</v>
      </c>
      <c r="V11" s="1278"/>
      <c r="W11" s="345"/>
      <c r="X11" s="345"/>
      <c r="Y11" s="345"/>
      <c r="Z11" s="345"/>
    </row>
    <row r="12" spans="1:26" ht="49.9" customHeight="1">
      <c r="A12" s="111"/>
      <c r="B12" s="40"/>
      <c r="E12" s="112"/>
      <c r="F12" s="112"/>
      <c r="G12" s="112"/>
      <c r="H12" s="112"/>
      <c r="I12" s="112"/>
      <c r="J12" s="112"/>
      <c r="K12" s="112"/>
      <c r="L12" s="112"/>
      <c r="M12" s="112"/>
      <c r="N12" s="112"/>
      <c r="O12" s="112"/>
      <c r="P12" s="165"/>
      <c r="U12" s="1277" t="s">
        <v>169</v>
      </c>
      <c r="W12" s="165"/>
      <c r="X12" s="165"/>
      <c r="Y12" s="165"/>
      <c r="Z12" s="165"/>
    </row>
    <row r="13" spans="1:26" ht="20.25" customHeight="1">
      <c r="A13" s="51" t="s">
        <v>582</v>
      </c>
      <c r="B13" s="30"/>
      <c r="C13" s="30"/>
      <c r="D13" s="30"/>
      <c r="E13" s="30"/>
      <c r="F13" s="30"/>
      <c r="G13" s="30"/>
      <c r="H13" s="30"/>
      <c r="I13" s="30"/>
      <c r="J13" s="30"/>
      <c r="K13" s="30"/>
      <c r="L13" s="6"/>
      <c r="M13" s="6"/>
      <c r="N13" s="6"/>
      <c r="O13" s="6"/>
      <c r="P13" s="165"/>
      <c r="U13" s="1277" t="s">
        <v>170</v>
      </c>
      <c r="W13" s="165"/>
      <c r="X13" s="165"/>
      <c r="Y13" s="165"/>
      <c r="Z13" s="165"/>
    </row>
    <row r="14" spans="1:26" ht="20.100000000000001" customHeight="1">
      <c r="A14" s="2500"/>
      <c r="B14" s="2501"/>
      <c r="C14" s="2520" t="s">
        <v>589</v>
      </c>
      <c r="D14" s="2521"/>
      <c r="E14" s="2521"/>
      <c r="F14" s="2521"/>
      <c r="G14" s="2521"/>
      <c r="H14" s="2522"/>
      <c r="I14" s="2520" t="s">
        <v>588</v>
      </c>
      <c r="J14" s="2521"/>
      <c r="K14" s="2521"/>
      <c r="L14" s="2521"/>
      <c r="M14" s="2521"/>
      <c r="N14" s="2521"/>
      <c r="O14" s="2522"/>
      <c r="P14" s="165"/>
      <c r="U14" s="1277" t="s">
        <v>171</v>
      </c>
      <c r="W14" s="165"/>
      <c r="X14" s="165"/>
      <c r="Y14" s="165"/>
      <c r="Z14" s="165"/>
    </row>
    <row r="15" spans="1:26" ht="22.15" customHeight="1">
      <c r="A15" s="3092" t="s">
        <v>122</v>
      </c>
      <c r="B15" s="3093"/>
      <c r="C15" s="3105" t="str">
        <f ca="1">IF(計1!$L$23=1,"",参照元個別!E5)</f>
        <v/>
      </c>
      <c r="D15" s="3106"/>
      <c r="E15" s="3106"/>
      <c r="F15" s="3106"/>
      <c r="G15" s="2893" t="s">
        <v>416</v>
      </c>
      <c r="H15" s="2808"/>
      <c r="I15" s="3099" t="str">
        <f>IF(計1!$L$23=1,"",参照元個別!F5)</f>
        <v/>
      </c>
      <c r="J15" s="3100"/>
      <c r="K15" s="3100"/>
      <c r="L15" s="3100"/>
      <c r="M15" s="2893" t="s">
        <v>417</v>
      </c>
      <c r="N15" s="2893"/>
      <c r="O15" s="3103" t="str">
        <f>IF(計1!$L$23=1,"",参照元個別!G5)</f>
        <v/>
      </c>
      <c r="P15" s="174"/>
      <c r="Q15" s="1279"/>
      <c r="U15" s="1277" t="s">
        <v>172</v>
      </c>
      <c r="W15" s="165"/>
      <c r="X15" s="165"/>
      <c r="Y15" s="165"/>
      <c r="Z15" s="165"/>
    </row>
    <row r="16" spans="1:26" ht="22.15" customHeight="1">
      <c r="A16" s="3010">
        <f>IF(計1!$D$28="","",計1!$D$28-1)</f>
        <v>2022</v>
      </c>
      <c r="B16" s="2501"/>
      <c r="C16" s="3107"/>
      <c r="D16" s="3108"/>
      <c r="E16" s="3108"/>
      <c r="F16" s="3108"/>
      <c r="G16" s="2900"/>
      <c r="H16" s="3098"/>
      <c r="I16" s="3101"/>
      <c r="J16" s="3102"/>
      <c r="K16" s="3102"/>
      <c r="L16" s="3102"/>
      <c r="M16" s="2894"/>
      <c r="N16" s="2894"/>
      <c r="O16" s="3104"/>
      <c r="P16" s="174"/>
      <c r="Q16" s="1279"/>
      <c r="U16" s="1277" t="s">
        <v>173</v>
      </c>
      <c r="W16" s="165"/>
      <c r="X16" s="165"/>
      <c r="Y16" s="165"/>
      <c r="Z16" s="165"/>
    </row>
    <row r="17" spans="1:26" ht="22.15" customHeight="1">
      <c r="A17" s="2479" t="s">
        <v>586</v>
      </c>
      <c r="B17" s="2897"/>
      <c r="C17" s="3055"/>
      <c r="D17" s="3056"/>
      <c r="E17" s="3056"/>
      <c r="F17" s="3056"/>
      <c r="G17" s="2893" t="s">
        <v>416</v>
      </c>
      <c r="H17" s="2808"/>
      <c r="I17" s="3060"/>
      <c r="J17" s="3061"/>
      <c r="K17" s="3061"/>
      <c r="L17" s="3061"/>
      <c r="M17" s="2893" t="s">
        <v>417</v>
      </c>
      <c r="N17" s="2893"/>
      <c r="O17" s="3064" t="str">
        <f>IF(OR(I17=0,I17=""),"",O15)</f>
        <v/>
      </c>
      <c r="P17" s="3068"/>
      <c r="Q17" s="3068"/>
      <c r="U17" s="1277" t="s">
        <v>581</v>
      </c>
      <c r="W17" s="165"/>
      <c r="X17" s="165"/>
      <c r="Y17" s="165"/>
      <c r="Z17" s="165"/>
    </row>
    <row r="18" spans="1:26" ht="22.15" customHeight="1">
      <c r="A18" s="2895">
        <f>IF(計1!$D$28="","",計1!$G$28)</f>
        <v>2025</v>
      </c>
      <c r="B18" s="2896"/>
      <c r="C18" s="3057"/>
      <c r="D18" s="3058"/>
      <c r="E18" s="3058"/>
      <c r="F18" s="3058"/>
      <c r="G18" s="2894"/>
      <c r="H18" s="3059"/>
      <c r="I18" s="3062"/>
      <c r="J18" s="3063"/>
      <c r="K18" s="3063"/>
      <c r="L18" s="3063"/>
      <c r="M18" s="2894"/>
      <c r="N18" s="2894"/>
      <c r="O18" s="3065"/>
      <c r="P18" s="3069"/>
      <c r="Q18" s="3070"/>
      <c r="U18" s="1277" t="s">
        <v>580</v>
      </c>
      <c r="W18" s="165"/>
      <c r="X18" s="368"/>
      <c r="Y18" s="165"/>
      <c r="Z18" s="165"/>
    </row>
    <row r="19" spans="1:26" ht="24.95" customHeight="1">
      <c r="A19" s="154"/>
      <c r="B19" s="155" t="s">
        <v>607</v>
      </c>
      <c r="C19" s="156"/>
      <c r="D19" s="3071" t="str">
        <f ca="1">IF(OR(C15=0,C17=""),"",INT((C15-C17)/C15*10000)/100)</f>
        <v/>
      </c>
      <c r="E19" s="3071"/>
      <c r="F19" s="3071"/>
      <c r="G19" s="3072" t="s">
        <v>590</v>
      </c>
      <c r="H19" s="3073"/>
      <c r="I19" s="157"/>
      <c r="J19" s="3074" t="str">
        <f>IF(OR(I15=0,I17=""),"",INT((I15-I17)/I15*10000)/100)</f>
        <v/>
      </c>
      <c r="K19" s="3074"/>
      <c r="L19" s="3074"/>
      <c r="M19" s="3071" t="s">
        <v>522</v>
      </c>
      <c r="N19" s="3071"/>
      <c r="O19" s="3075"/>
      <c r="P19" s="346"/>
      <c r="Q19" s="1280"/>
      <c r="W19" s="370"/>
      <c r="X19" s="370"/>
      <c r="Y19" s="370"/>
      <c r="Z19" s="165"/>
    </row>
    <row r="20" spans="1:26" ht="27.75" customHeight="1">
      <c r="A20" s="2519" t="s">
        <v>587</v>
      </c>
      <c r="B20" s="2481"/>
      <c r="C20" s="3079"/>
      <c r="D20" s="3080"/>
      <c r="E20" s="3080"/>
      <c r="F20" s="3080"/>
      <c r="G20" s="3080"/>
      <c r="H20" s="3080"/>
      <c r="I20" s="3080"/>
      <c r="J20" s="3080"/>
      <c r="K20" s="3080"/>
      <c r="L20" s="3080"/>
      <c r="M20" s="3080"/>
      <c r="N20" s="3080"/>
      <c r="O20" s="3081"/>
      <c r="P20" s="346"/>
      <c r="Q20" s="1280"/>
      <c r="R20" s="1281"/>
      <c r="U20" s="1277" t="s">
        <v>579</v>
      </c>
      <c r="W20" s="370"/>
      <c r="X20" s="370" t="s">
        <v>617</v>
      </c>
      <c r="Y20" s="370"/>
      <c r="Z20" s="165"/>
    </row>
    <row r="21" spans="1:26" ht="35.1" customHeight="1">
      <c r="A21" s="3076"/>
      <c r="B21" s="2494"/>
      <c r="C21" s="3082"/>
      <c r="D21" s="2790"/>
      <c r="E21" s="2790"/>
      <c r="F21" s="2790"/>
      <c r="G21" s="2790"/>
      <c r="H21" s="2790"/>
      <c r="I21" s="2790"/>
      <c r="J21" s="2790"/>
      <c r="K21" s="2790"/>
      <c r="L21" s="2790"/>
      <c r="M21" s="2790"/>
      <c r="N21" s="2790"/>
      <c r="O21" s="2791"/>
      <c r="P21" s="369"/>
      <c r="Q21" s="1282"/>
      <c r="R21" s="1283"/>
      <c r="U21" s="1277" t="s">
        <v>578</v>
      </c>
      <c r="W21" s="370"/>
      <c r="X21" s="371" t="s">
        <v>618</v>
      </c>
      <c r="Y21" s="370"/>
      <c r="Z21" s="165"/>
    </row>
    <row r="22" spans="1:26" ht="93" customHeight="1">
      <c r="A22" s="3077"/>
      <c r="B22" s="3078"/>
      <c r="C22" s="3083"/>
      <c r="D22" s="2792"/>
      <c r="E22" s="2792"/>
      <c r="F22" s="2792"/>
      <c r="G22" s="2792"/>
      <c r="H22" s="2792"/>
      <c r="I22" s="2792"/>
      <c r="J22" s="2792"/>
      <c r="K22" s="2792"/>
      <c r="L22" s="2792"/>
      <c r="M22" s="2792"/>
      <c r="N22" s="2792"/>
      <c r="O22" s="2793"/>
      <c r="P22" s="347"/>
      <c r="Q22" s="1284"/>
      <c r="U22" s="1277" t="s">
        <v>123</v>
      </c>
      <c r="W22" s="165"/>
      <c r="X22" s="165"/>
      <c r="Y22" s="165"/>
      <c r="Z22" s="165"/>
    </row>
    <row r="23" spans="1:26" ht="18" customHeight="1">
      <c r="A23" s="2680" t="s">
        <v>614</v>
      </c>
      <c r="B23" s="2680"/>
      <c r="C23" s="2680"/>
      <c r="D23" s="2680"/>
      <c r="E23" s="2680"/>
      <c r="F23" s="2680"/>
      <c r="G23" s="2680"/>
      <c r="H23" s="2680"/>
      <c r="I23" s="2680"/>
      <c r="J23" s="2680"/>
      <c r="K23" s="2680"/>
      <c r="L23" s="2680"/>
      <c r="M23" s="2680"/>
      <c r="N23" s="2680"/>
      <c r="O23" s="2680"/>
      <c r="P23" s="3066"/>
      <c r="Q23" s="3066"/>
      <c r="W23" s="165"/>
      <c r="X23" s="165"/>
      <c r="Y23" s="165"/>
      <c r="Z23" s="165"/>
    </row>
    <row r="24" spans="1:26" ht="9.75" customHeight="1">
      <c r="A24" s="92"/>
      <c r="B24" s="92"/>
      <c r="C24" s="113"/>
      <c r="D24" s="113"/>
      <c r="E24" s="113"/>
      <c r="F24" s="113"/>
      <c r="G24" s="113"/>
      <c r="H24" s="113"/>
      <c r="I24" s="113"/>
      <c r="J24" s="113"/>
      <c r="K24" s="113"/>
      <c r="L24" s="113"/>
      <c r="M24" s="113"/>
      <c r="N24" s="3067"/>
      <c r="O24" s="3067"/>
      <c r="P24" s="165"/>
      <c r="W24" s="165"/>
      <c r="X24" s="165"/>
      <c r="Y24" s="165"/>
      <c r="Z24" s="165"/>
    </row>
    <row r="25" spans="1:26" ht="26.25" customHeight="1">
      <c r="A25" s="165"/>
      <c r="B25" s="165"/>
      <c r="C25" s="165"/>
      <c r="D25" s="165"/>
      <c r="E25" s="165"/>
      <c r="F25" s="165"/>
      <c r="G25" s="165"/>
      <c r="H25" s="165"/>
      <c r="I25" s="165"/>
      <c r="J25" s="165"/>
      <c r="K25" s="165"/>
      <c r="L25" s="165"/>
      <c r="M25" s="165"/>
      <c r="N25" s="165"/>
      <c r="O25" s="165"/>
      <c r="P25" s="165"/>
      <c r="W25" s="165"/>
      <c r="X25" s="165"/>
      <c r="Y25" s="165"/>
      <c r="Z25" s="165"/>
    </row>
    <row r="26" spans="1:26">
      <c r="A26" s="1" t="s">
        <v>545</v>
      </c>
      <c r="B26" s="2"/>
      <c r="C26" s="2"/>
      <c r="D26" s="2"/>
      <c r="E26" s="2"/>
      <c r="F26" s="2"/>
      <c r="G26" s="2"/>
      <c r="H26" s="2"/>
      <c r="I26" s="2"/>
      <c r="J26" s="2"/>
      <c r="K26" s="2"/>
      <c r="L26" s="2"/>
      <c r="M26" s="2"/>
      <c r="N26" s="2"/>
      <c r="O26" s="2"/>
      <c r="P26" s="165" t="str">
        <f>"個別票"&amp;Q26</f>
        <v>個別票2</v>
      </c>
      <c r="Q26" s="1277">
        <f>Q1+1</f>
        <v>2</v>
      </c>
      <c r="W26" s="165"/>
      <c r="X26" s="165"/>
      <c r="Y26" s="165"/>
      <c r="Z26" s="165"/>
    </row>
    <row r="27" spans="1:26">
      <c r="A27" s="2" t="s">
        <v>585</v>
      </c>
      <c r="B27" s="4"/>
      <c r="C27" s="4"/>
      <c r="D27" s="4"/>
      <c r="E27" s="4"/>
      <c r="F27" s="4"/>
      <c r="G27" s="4"/>
      <c r="H27" s="4"/>
      <c r="I27" s="4"/>
      <c r="J27" s="4"/>
      <c r="K27" s="4"/>
      <c r="L27" s="4"/>
      <c r="M27" s="4"/>
      <c r="N27" s="2"/>
      <c r="O27" s="2"/>
      <c r="P27" s="165"/>
      <c r="W27" s="165"/>
      <c r="X27" s="165"/>
      <c r="Y27" s="165"/>
      <c r="Z27" s="165"/>
    </row>
    <row r="28" spans="1:26" ht="17.25">
      <c r="A28" s="2460" t="s">
        <v>584</v>
      </c>
      <c r="B28" s="2460"/>
      <c r="C28" s="2460"/>
      <c r="D28" s="2460"/>
      <c r="E28" s="2460"/>
      <c r="F28" s="2460"/>
      <c r="G28" s="2460"/>
      <c r="H28" s="2460"/>
      <c r="I28" s="2460"/>
      <c r="J28" s="2460"/>
      <c r="K28" s="2460"/>
      <c r="L28" s="2460"/>
      <c r="M28" s="2460"/>
      <c r="N28" s="2460"/>
      <c r="O28" s="2460"/>
      <c r="P28" s="165"/>
      <c r="W28" s="165"/>
      <c r="X28" s="165"/>
      <c r="Y28" s="165"/>
      <c r="Z28" s="165"/>
    </row>
    <row r="29" spans="1:26" ht="17.25">
      <c r="A29" s="39"/>
      <c r="B29" s="39"/>
      <c r="C29" s="39"/>
      <c r="D29" s="39"/>
      <c r="E29" s="39"/>
      <c r="F29" s="39"/>
      <c r="G29" s="39"/>
      <c r="H29" s="39"/>
      <c r="I29" s="39"/>
      <c r="J29" s="39"/>
      <c r="K29" s="39"/>
      <c r="L29" s="39"/>
      <c r="M29" s="39"/>
      <c r="N29" s="39"/>
      <c r="O29" s="39"/>
      <c r="P29" s="165"/>
      <c r="W29" s="165"/>
      <c r="X29" s="165"/>
      <c r="Y29" s="165"/>
      <c r="Z29" s="165"/>
    </row>
    <row r="30" spans="1:26" ht="18" customHeight="1">
      <c r="A30" s="49" t="s">
        <v>151</v>
      </c>
      <c r="B30" s="4"/>
      <c r="C30" s="4"/>
      <c r="D30" s="4"/>
      <c r="E30" s="4"/>
      <c r="F30" s="4"/>
      <c r="G30" s="4"/>
      <c r="H30" s="4"/>
      <c r="I30" s="4"/>
      <c r="J30" s="4"/>
      <c r="K30" s="4"/>
      <c r="L30" s="4"/>
      <c r="M30" s="4"/>
      <c r="N30" s="2"/>
      <c r="O30" s="2"/>
      <c r="P30" s="165"/>
      <c r="W30" s="165"/>
      <c r="X30" s="165"/>
      <c r="Y30" s="165"/>
      <c r="Z30" s="165"/>
    </row>
    <row r="31" spans="1:26" ht="39.950000000000003" customHeight="1">
      <c r="A31" s="2833" t="s">
        <v>152</v>
      </c>
      <c r="B31" s="2834"/>
      <c r="C31" s="2835"/>
      <c r="D31" s="2836" t="str">
        <f>報7!D31</f>
        <v>事業所名を入力2</v>
      </c>
      <c r="E31" s="2837"/>
      <c r="F31" s="2837"/>
      <c r="G31" s="2837"/>
      <c r="H31" s="2837"/>
      <c r="I31" s="2837"/>
      <c r="J31" s="2837"/>
      <c r="K31" s="2837"/>
      <c r="L31" s="2837"/>
      <c r="M31" s="2837"/>
      <c r="N31" s="2837"/>
      <c r="O31" s="2838"/>
      <c r="P31" s="165"/>
      <c r="W31" s="165"/>
      <c r="X31" s="165"/>
      <c r="Y31" s="165"/>
      <c r="Z31" s="165"/>
    </row>
    <row r="32" spans="1:26" ht="39.950000000000003" customHeight="1">
      <c r="A32" s="2418" t="s">
        <v>153</v>
      </c>
      <c r="B32" s="2419"/>
      <c r="C32" s="2839"/>
      <c r="D32" s="2421">
        <f>報7!D32</f>
        <v>0</v>
      </c>
      <c r="E32" s="2422"/>
      <c r="F32" s="2422"/>
      <c r="G32" s="2422"/>
      <c r="H32" s="2422"/>
      <c r="I32" s="2422"/>
      <c r="J32" s="2422"/>
      <c r="K32" s="2422"/>
      <c r="L32" s="2422"/>
      <c r="M32" s="2422"/>
      <c r="N32" s="2422"/>
      <c r="O32" s="2423"/>
      <c r="P32" s="165"/>
      <c r="W32" s="165"/>
      <c r="X32" s="165"/>
      <c r="Y32" s="165"/>
      <c r="Z32" s="165"/>
    </row>
    <row r="33" spans="1:26" ht="39.950000000000003" customHeight="1">
      <c r="A33" s="2384" t="s">
        <v>154</v>
      </c>
      <c r="B33" s="2827"/>
      <c r="C33" s="3084">
        <f>報7!C33</f>
        <v>0</v>
      </c>
      <c r="D33" s="3085"/>
      <c r="E33" s="104" t="s">
        <v>180</v>
      </c>
      <c r="F33" s="2823" t="s">
        <v>406</v>
      </c>
      <c r="G33" s="2824"/>
      <c r="H33" s="2830" t="str">
        <f ca="1">報7!H33</f>
        <v/>
      </c>
      <c r="I33" s="2831"/>
      <c r="J33" s="59" t="s">
        <v>176</v>
      </c>
      <c r="K33" s="2823" t="s">
        <v>407</v>
      </c>
      <c r="L33" s="2824"/>
      <c r="M33" s="3086">
        <f>報7!M33</f>
        <v>0</v>
      </c>
      <c r="N33" s="3087"/>
      <c r="O33" s="3088"/>
      <c r="P33" s="165"/>
      <c r="W33" s="165"/>
      <c r="X33" s="165"/>
      <c r="Y33" s="165"/>
      <c r="Z33" s="165"/>
    </row>
    <row r="34" spans="1:26" ht="39.950000000000003" customHeight="1">
      <c r="A34" s="2823" t="s">
        <v>408</v>
      </c>
      <c r="B34" s="2824"/>
      <c r="C34" s="3089">
        <f>報7!C34</f>
        <v>0</v>
      </c>
      <c r="D34" s="2355"/>
      <c r="E34" s="2356"/>
      <c r="F34" s="2823" t="s">
        <v>158</v>
      </c>
      <c r="G34" s="2824"/>
      <c r="H34" s="3089">
        <f>報7!H34</f>
        <v>0</v>
      </c>
      <c r="I34" s="2355"/>
      <c r="J34" s="2356"/>
      <c r="K34" s="2428"/>
      <c r="L34" s="2826"/>
      <c r="M34" s="2826"/>
      <c r="N34" s="2826"/>
      <c r="O34" s="2826"/>
      <c r="P34" s="165"/>
      <c r="W34" s="165"/>
      <c r="X34" s="165"/>
      <c r="Y34" s="165"/>
      <c r="Z34" s="165"/>
    </row>
    <row r="35" spans="1:26" ht="49.9" customHeight="1">
      <c r="A35" s="40"/>
      <c r="B35" s="40"/>
      <c r="C35" s="41"/>
      <c r="D35" s="42"/>
      <c r="E35" s="41"/>
      <c r="F35" s="43"/>
      <c r="P35" s="165"/>
      <c r="W35" s="165"/>
      <c r="X35" s="165"/>
      <c r="Y35" s="165"/>
      <c r="Z35" s="165"/>
    </row>
    <row r="36" spans="1:26" s="110" customFormat="1" ht="19.5" customHeight="1">
      <c r="A36" s="3090" t="s">
        <v>583</v>
      </c>
      <c r="B36" s="3091"/>
      <c r="C36" s="3091"/>
      <c r="D36" s="3091"/>
      <c r="E36" s="3091"/>
      <c r="F36" s="3091"/>
      <c r="G36" s="3091"/>
      <c r="H36" s="3091"/>
      <c r="I36" s="3091"/>
      <c r="J36" s="3091"/>
      <c r="K36" s="3091"/>
      <c r="L36" s="3091"/>
      <c r="M36" s="3091"/>
      <c r="N36" s="3091"/>
      <c r="O36" s="3091"/>
      <c r="P36" s="345"/>
      <c r="Q36" s="1278"/>
      <c r="R36" s="1278"/>
      <c r="S36" s="1278"/>
      <c r="T36" s="1278"/>
      <c r="U36" s="1278"/>
      <c r="V36" s="1278"/>
      <c r="W36" s="345"/>
      <c r="X36" s="345"/>
      <c r="Y36" s="345"/>
      <c r="Z36" s="345"/>
    </row>
    <row r="37" spans="1:26" ht="49.9" customHeight="1">
      <c r="A37" s="111"/>
      <c r="B37" s="40"/>
      <c r="E37" s="112"/>
      <c r="F37" s="112"/>
      <c r="G37" s="112"/>
      <c r="H37" s="112"/>
      <c r="I37" s="112"/>
      <c r="J37" s="112"/>
      <c r="K37" s="112"/>
      <c r="L37" s="112"/>
      <c r="M37" s="112"/>
      <c r="N37" s="112"/>
      <c r="O37" s="112"/>
      <c r="P37" s="165"/>
      <c r="W37" s="165"/>
      <c r="X37" s="165"/>
      <c r="Y37" s="165"/>
      <c r="Z37" s="165"/>
    </row>
    <row r="38" spans="1:26" ht="20.25" customHeight="1">
      <c r="A38" s="51" t="s">
        <v>582</v>
      </c>
      <c r="B38" s="30"/>
      <c r="C38" s="30"/>
      <c r="D38" s="30"/>
      <c r="E38" s="30"/>
      <c r="F38" s="30"/>
      <c r="G38" s="30"/>
      <c r="H38" s="30"/>
      <c r="I38" s="30"/>
      <c r="J38" s="30"/>
      <c r="K38" s="30"/>
      <c r="L38" s="6"/>
      <c r="M38" s="6"/>
      <c r="N38" s="6"/>
      <c r="O38" s="6"/>
      <c r="P38" s="165"/>
      <c r="W38" s="165"/>
      <c r="X38" s="165"/>
      <c r="Y38" s="165"/>
      <c r="Z38" s="165"/>
    </row>
    <row r="39" spans="1:26" ht="20.100000000000001" customHeight="1">
      <c r="A39" s="2500"/>
      <c r="B39" s="2501"/>
      <c r="C39" s="2520" t="s">
        <v>589</v>
      </c>
      <c r="D39" s="2521"/>
      <c r="E39" s="2521"/>
      <c r="F39" s="2521"/>
      <c r="G39" s="2521"/>
      <c r="H39" s="2522"/>
      <c r="I39" s="2520" t="s">
        <v>588</v>
      </c>
      <c r="J39" s="2521"/>
      <c r="K39" s="2521"/>
      <c r="L39" s="2521"/>
      <c r="M39" s="2521"/>
      <c r="N39" s="2521"/>
      <c r="O39" s="2522"/>
      <c r="P39" s="165"/>
      <c r="W39" s="165"/>
      <c r="X39" s="165"/>
      <c r="Y39" s="165"/>
      <c r="Z39" s="165"/>
    </row>
    <row r="40" spans="1:26" ht="22.15" customHeight="1">
      <c r="A40" s="3092" t="s">
        <v>122</v>
      </c>
      <c r="B40" s="3093"/>
      <c r="C40" s="3094" t="str">
        <f ca="1">報7!C40</f>
        <v/>
      </c>
      <c r="D40" s="3095"/>
      <c r="E40" s="3095"/>
      <c r="F40" s="3095"/>
      <c r="G40" s="2893" t="s">
        <v>1469</v>
      </c>
      <c r="H40" s="2808"/>
      <c r="I40" s="3099" t="str">
        <f>報7!I40</f>
        <v/>
      </c>
      <c r="J40" s="3100"/>
      <c r="K40" s="3100"/>
      <c r="L40" s="3100"/>
      <c r="M40" s="2893" t="s">
        <v>6400</v>
      </c>
      <c r="N40" s="2893"/>
      <c r="O40" s="3103" t="str">
        <f>報7!N40</f>
        <v/>
      </c>
      <c r="P40" s="174"/>
      <c r="Q40" s="1279"/>
      <c r="W40" s="165"/>
      <c r="X40" s="165"/>
      <c r="Y40" s="165"/>
      <c r="Z40" s="165"/>
    </row>
    <row r="41" spans="1:26" ht="22.15" customHeight="1">
      <c r="A41" s="3010">
        <f>IF(計1!$D$28="","",計1!$D$28-1)</f>
        <v>2022</v>
      </c>
      <c r="B41" s="2501"/>
      <c r="C41" s="3096"/>
      <c r="D41" s="3097"/>
      <c r="E41" s="3097"/>
      <c r="F41" s="3097"/>
      <c r="G41" s="2900"/>
      <c r="H41" s="3098"/>
      <c r="I41" s="3101"/>
      <c r="J41" s="3102"/>
      <c r="K41" s="3102"/>
      <c r="L41" s="3102"/>
      <c r="M41" s="2894"/>
      <c r="N41" s="2894"/>
      <c r="O41" s="3104"/>
      <c r="P41" s="174"/>
      <c r="Q41" s="1279"/>
      <c r="W41" s="165"/>
      <c r="X41" s="165"/>
      <c r="Y41" s="165"/>
      <c r="Z41" s="165"/>
    </row>
    <row r="42" spans="1:26" ht="22.15" customHeight="1">
      <c r="A42" s="2479" t="s">
        <v>586</v>
      </c>
      <c r="B42" s="2897"/>
      <c r="C42" s="3055"/>
      <c r="D42" s="3056"/>
      <c r="E42" s="3056"/>
      <c r="F42" s="3056"/>
      <c r="G42" s="2893" t="s">
        <v>416</v>
      </c>
      <c r="H42" s="2808"/>
      <c r="I42" s="3060"/>
      <c r="J42" s="3061"/>
      <c r="K42" s="3061"/>
      <c r="L42" s="3061"/>
      <c r="M42" s="2893" t="s">
        <v>417</v>
      </c>
      <c r="N42" s="2893"/>
      <c r="O42" s="3064" t="str">
        <f>IF(OR(I42=0,I42=""),"",O40)</f>
        <v/>
      </c>
      <c r="P42" s="3068"/>
      <c r="Q42" s="3068"/>
      <c r="W42" s="165"/>
      <c r="X42" s="165"/>
      <c r="Y42" s="165"/>
      <c r="Z42" s="165"/>
    </row>
    <row r="43" spans="1:26" ht="22.15" customHeight="1">
      <c r="A43" s="2895">
        <f>IF(計1!$D$28="","",計1!$G$28)</f>
        <v>2025</v>
      </c>
      <c r="B43" s="2896"/>
      <c r="C43" s="3057"/>
      <c r="D43" s="3058"/>
      <c r="E43" s="3058"/>
      <c r="F43" s="3058"/>
      <c r="G43" s="2894"/>
      <c r="H43" s="3059"/>
      <c r="I43" s="3062"/>
      <c r="J43" s="3063"/>
      <c r="K43" s="3063"/>
      <c r="L43" s="3063"/>
      <c r="M43" s="2894"/>
      <c r="N43" s="2894"/>
      <c r="O43" s="3065"/>
      <c r="P43" s="3069"/>
      <c r="Q43" s="3070"/>
      <c r="W43" s="165"/>
      <c r="X43" s="368"/>
      <c r="Y43" s="165"/>
      <c r="Z43" s="165"/>
    </row>
    <row r="44" spans="1:26" ht="24.95" customHeight="1">
      <c r="A44" s="154"/>
      <c r="B44" s="155" t="s">
        <v>607</v>
      </c>
      <c r="C44" s="156"/>
      <c r="D44" s="3071" t="str">
        <f ca="1">IF(OR(C40=0,C42=""),"",INT((C40-C42)/C40*10000)/100)</f>
        <v/>
      </c>
      <c r="E44" s="3071"/>
      <c r="F44" s="3071"/>
      <c r="G44" s="3072" t="s">
        <v>134</v>
      </c>
      <c r="H44" s="3073"/>
      <c r="I44" s="157"/>
      <c r="J44" s="3074" t="str">
        <f>IF(OR(I40=0,I42=""),"",INT((I40-I42)/I40*10000)/100)</f>
        <v/>
      </c>
      <c r="K44" s="3074"/>
      <c r="L44" s="3074"/>
      <c r="M44" s="3071" t="s">
        <v>522</v>
      </c>
      <c r="N44" s="3071"/>
      <c r="O44" s="3075"/>
      <c r="P44" s="346"/>
      <c r="Q44" s="1280"/>
      <c r="W44" s="370"/>
      <c r="X44" s="370"/>
      <c r="Y44" s="370"/>
      <c r="Z44" s="165"/>
    </row>
    <row r="45" spans="1:26" ht="27.75" customHeight="1">
      <c r="A45" s="2519" t="s">
        <v>587</v>
      </c>
      <c r="B45" s="2481"/>
      <c r="C45" s="3079"/>
      <c r="D45" s="3080"/>
      <c r="E45" s="3080"/>
      <c r="F45" s="3080"/>
      <c r="G45" s="3080"/>
      <c r="H45" s="3080"/>
      <c r="I45" s="3080"/>
      <c r="J45" s="3080"/>
      <c r="K45" s="3080"/>
      <c r="L45" s="3080"/>
      <c r="M45" s="3080"/>
      <c r="N45" s="3080"/>
      <c r="O45" s="3081"/>
      <c r="P45" s="346"/>
      <c r="Q45" s="1280"/>
      <c r="R45" s="1281"/>
      <c r="W45" s="370"/>
      <c r="X45" s="370" t="s">
        <v>617</v>
      </c>
      <c r="Y45" s="370"/>
      <c r="Z45" s="165"/>
    </row>
    <row r="46" spans="1:26" ht="35.1" customHeight="1">
      <c r="A46" s="3076"/>
      <c r="B46" s="2494"/>
      <c r="C46" s="3082"/>
      <c r="D46" s="2790"/>
      <c r="E46" s="2790"/>
      <c r="F46" s="2790"/>
      <c r="G46" s="2790"/>
      <c r="H46" s="2790"/>
      <c r="I46" s="2790"/>
      <c r="J46" s="2790"/>
      <c r="K46" s="2790"/>
      <c r="L46" s="2790"/>
      <c r="M46" s="2790"/>
      <c r="N46" s="2790"/>
      <c r="O46" s="2791"/>
      <c r="P46" s="369"/>
      <c r="Q46" s="1282"/>
      <c r="R46" s="1283">
        <v>0</v>
      </c>
      <c r="W46" s="370"/>
      <c r="X46" s="371" t="s">
        <v>618</v>
      </c>
      <c r="Y46" s="370"/>
      <c r="Z46" s="165"/>
    </row>
    <row r="47" spans="1:26" ht="93" customHeight="1">
      <c r="A47" s="3077"/>
      <c r="B47" s="3078"/>
      <c r="C47" s="3083"/>
      <c r="D47" s="2792"/>
      <c r="E47" s="2792"/>
      <c r="F47" s="2792"/>
      <c r="G47" s="2792"/>
      <c r="H47" s="2792"/>
      <c r="I47" s="2792"/>
      <c r="J47" s="2792"/>
      <c r="K47" s="2792"/>
      <c r="L47" s="2792"/>
      <c r="M47" s="2792"/>
      <c r="N47" s="2792"/>
      <c r="O47" s="2793"/>
      <c r="P47" s="347"/>
      <c r="Q47" s="1284"/>
      <c r="W47" s="165"/>
      <c r="X47" s="165"/>
      <c r="Y47" s="165"/>
      <c r="Z47" s="165"/>
    </row>
    <row r="48" spans="1:26" ht="18" customHeight="1">
      <c r="A48" s="2680" t="s">
        <v>614</v>
      </c>
      <c r="B48" s="2680"/>
      <c r="C48" s="2680"/>
      <c r="D48" s="2680"/>
      <c r="E48" s="2680"/>
      <c r="F48" s="2680"/>
      <c r="G48" s="2680"/>
      <c r="H48" s="2680"/>
      <c r="I48" s="2680"/>
      <c r="J48" s="2680"/>
      <c r="K48" s="2680"/>
      <c r="L48" s="2680"/>
      <c r="M48" s="2680"/>
      <c r="N48" s="2680"/>
      <c r="O48" s="2680"/>
      <c r="P48" s="3066"/>
      <c r="Q48" s="3066"/>
      <c r="W48" s="165"/>
      <c r="X48" s="165"/>
      <c r="Y48" s="165"/>
      <c r="Z48" s="165"/>
    </row>
    <row r="49" spans="1:26" ht="9.75" customHeight="1">
      <c r="A49" s="92"/>
      <c r="B49" s="92"/>
      <c r="C49" s="113"/>
      <c r="D49" s="113"/>
      <c r="E49" s="113"/>
      <c r="F49" s="113"/>
      <c r="G49" s="113"/>
      <c r="H49" s="113"/>
      <c r="I49" s="113"/>
      <c r="J49" s="113"/>
      <c r="K49" s="113"/>
      <c r="L49" s="113"/>
      <c r="M49" s="113"/>
      <c r="N49" s="3067"/>
      <c r="O49" s="3067"/>
      <c r="P49" s="165"/>
      <c r="W49" s="165"/>
      <c r="X49" s="165"/>
      <c r="Y49" s="165"/>
      <c r="Z49" s="165"/>
    </row>
    <row r="50" spans="1:26">
      <c r="A50" s="165"/>
      <c r="B50" s="165"/>
      <c r="C50" s="165"/>
      <c r="D50" s="165"/>
      <c r="E50" s="165"/>
      <c r="F50" s="165"/>
      <c r="G50" s="165"/>
      <c r="H50" s="165"/>
      <c r="I50" s="165"/>
      <c r="J50" s="165"/>
      <c r="K50" s="165"/>
      <c r="L50" s="165"/>
      <c r="M50" s="165"/>
      <c r="N50" s="165"/>
      <c r="O50" s="165"/>
      <c r="P50" s="165"/>
      <c r="W50" s="165"/>
      <c r="X50" s="165"/>
      <c r="Y50" s="165"/>
      <c r="Z50" s="165"/>
    </row>
    <row r="51" spans="1:26">
      <c r="A51" s="1" t="s">
        <v>545</v>
      </c>
      <c r="B51" s="2"/>
      <c r="C51" s="2"/>
      <c r="D51" s="2"/>
      <c r="E51" s="2"/>
      <c r="F51" s="2"/>
      <c r="G51" s="2"/>
      <c r="H51" s="2"/>
      <c r="I51" s="2"/>
      <c r="J51" s="2"/>
      <c r="K51" s="2"/>
      <c r="L51" s="2"/>
      <c r="M51" s="2"/>
      <c r="N51" s="2"/>
      <c r="O51" s="2"/>
      <c r="P51" s="165" t="str">
        <f>"個別票"&amp;Q51</f>
        <v>個別票3</v>
      </c>
      <c r="Q51" s="1277">
        <f>Q26+1</f>
        <v>3</v>
      </c>
      <c r="W51" s="165"/>
      <c r="X51" s="165"/>
      <c r="Y51" s="165"/>
      <c r="Z51" s="165"/>
    </row>
    <row r="52" spans="1:26">
      <c r="A52" s="2" t="s">
        <v>585</v>
      </c>
      <c r="B52" s="4"/>
      <c r="C52" s="4"/>
      <c r="D52" s="4"/>
      <c r="E52" s="4"/>
      <c r="F52" s="4"/>
      <c r="G52" s="4"/>
      <c r="H52" s="4"/>
      <c r="I52" s="4"/>
      <c r="J52" s="4"/>
      <c r="K52" s="4"/>
      <c r="L52" s="4"/>
      <c r="M52" s="4"/>
      <c r="N52" s="2"/>
      <c r="O52" s="2"/>
      <c r="P52" s="165"/>
      <c r="W52" s="165"/>
      <c r="X52" s="165"/>
      <c r="Y52" s="165"/>
      <c r="Z52" s="165"/>
    </row>
    <row r="53" spans="1:26" ht="17.25">
      <c r="A53" s="2460" t="s">
        <v>584</v>
      </c>
      <c r="B53" s="2460"/>
      <c r="C53" s="2460"/>
      <c r="D53" s="2460"/>
      <c r="E53" s="2460"/>
      <c r="F53" s="2460"/>
      <c r="G53" s="2460"/>
      <c r="H53" s="2460"/>
      <c r="I53" s="2460"/>
      <c r="J53" s="2460"/>
      <c r="K53" s="2460"/>
      <c r="L53" s="2460"/>
      <c r="M53" s="2460"/>
      <c r="N53" s="2460"/>
      <c r="O53" s="2460"/>
      <c r="P53" s="165"/>
      <c r="W53" s="165"/>
      <c r="X53" s="165"/>
      <c r="Y53" s="165"/>
      <c r="Z53" s="165"/>
    </row>
    <row r="54" spans="1:26" ht="17.25">
      <c r="A54" s="39"/>
      <c r="B54" s="39"/>
      <c r="C54" s="39"/>
      <c r="D54" s="39"/>
      <c r="E54" s="39"/>
      <c r="F54" s="39"/>
      <c r="G54" s="39"/>
      <c r="H54" s="39"/>
      <c r="I54" s="39"/>
      <c r="J54" s="39"/>
      <c r="K54" s="39"/>
      <c r="L54" s="39"/>
      <c r="M54" s="39"/>
      <c r="N54" s="39"/>
      <c r="O54" s="39"/>
      <c r="P54" s="165"/>
      <c r="W54" s="165"/>
      <c r="X54" s="165"/>
      <c r="Y54" s="165"/>
      <c r="Z54" s="165"/>
    </row>
    <row r="55" spans="1:26" ht="18" customHeight="1">
      <c r="A55" s="49" t="s">
        <v>151</v>
      </c>
      <c r="B55" s="4"/>
      <c r="C55" s="4"/>
      <c r="D55" s="4"/>
      <c r="E55" s="4"/>
      <c r="F55" s="4"/>
      <c r="G55" s="4"/>
      <c r="H55" s="4"/>
      <c r="I55" s="4"/>
      <c r="J55" s="4"/>
      <c r="K55" s="4"/>
      <c r="L55" s="4"/>
      <c r="M55" s="4"/>
      <c r="N55" s="2"/>
      <c r="O55" s="2"/>
      <c r="P55" s="165"/>
      <c r="W55" s="165"/>
      <c r="X55" s="165"/>
      <c r="Y55" s="165"/>
      <c r="Z55" s="165"/>
    </row>
    <row r="56" spans="1:26" ht="39.950000000000003" customHeight="1">
      <c r="A56" s="2833" t="s">
        <v>152</v>
      </c>
      <c r="B56" s="2834"/>
      <c r="C56" s="2835"/>
      <c r="D56" s="2836" t="str">
        <f>報7!D56</f>
        <v>事業所名を入力3</v>
      </c>
      <c r="E56" s="2837"/>
      <c r="F56" s="2837"/>
      <c r="G56" s="2837"/>
      <c r="H56" s="2837"/>
      <c r="I56" s="2837"/>
      <c r="J56" s="2837"/>
      <c r="K56" s="2837"/>
      <c r="L56" s="2837"/>
      <c r="M56" s="2837"/>
      <c r="N56" s="2837"/>
      <c r="O56" s="2838"/>
      <c r="P56" s="165"/>
      <c r="W56" s="165"/>
      <c r="X56" s="165"/>
      <c r="Y56" s="165"/>
      <c r="Z56" s="165"/>
    </row>
    <row r="57" spans="1:26" ht="39.950000000000003" customHeight="1">
      <c r="A57" s="2418" t="s">
        <v>153</v>
      </c>
      <c r="B57" s="2419"/>
      <c r="C57" s="2839"/>
      <c r="D57" s="2421">
        <f>報7!D57</f>
        <v>0</v>
      </c>
      <c r="E57" s="2422"/>
      <c r="F57" s="2422"/>
      <c r="G57" s="2422"/>
      <c r="H57" s="2422"/>
      <c r="I57" s="2422"/>
      <c r="J57" s="2422"/>
      <c r="K57" s="2422"/>
      <c r="L57" s="2422"/>
      <c r="M57" s="2422"/>
      <c r="N57" s="2422"/>
      <c r="O57" s="2423"/>
      <c r="P57" s="165"/>
      <c r="W57" s="165"/>
      <c r="X57" s="165"/>
      <c r="Y57" s="165"/>
      <c r="Z57" s="165"/>
    </row>
    <row r="58" spans="1:26" ht="39.950000000000003" customHeight="1">
      <c r="A58" s="2384" t="s">
        <v>154</v>
      </c>
      <c r="B58" s="2827"/>
      <c r="C58" s="3084">
        <f>報7!C58</f>
        <v>0</v>
      </c>
      <c r="D58" s="3085"/>
      <c r="E58" s="104" t="s">
        <v>180</v>
      </c>
      <c r="F58" s="2823" t="s">
        <v>406</v>
      </c>
      <c r="G58" s="2824"/>
      <c r="H58" s="2830" t="str">
        <f ca="1">報7!H58</f>
        <v/>
      </c>
      <c r="I58" s="2831"/>
      <c r="J58" s="59" t="s">
        <v>176</v>
      </c>
      <c r="K58" s="2823" t="s">
        <v>407</v>
      </c>
      <c r="L58" s="2824"/>
      <c r="M58" s="3086">
        <f>報7!M58</f>
        <v>0</v>
      </c>
      <c r="N58" s="3087"/>
      <c r="O58" s="3088"/>
      <c r="P58" s="165"/>
      <c r="W58" s="165"/>
      <c r="X58" s="165"/>
      <c r="Y58" s="165"/>
      <c r="Z58" s="165"/>
    </row>
    <row r="59" spans="1:26" ht="39.950000000000003" customHeight="1">
      <c r="A59" s="2823" t="s">
        <v>408</v>
      </c>
      <c r="B59" s="2824"/>
      <c r="C59" s="3089">
        <f>報7!C59</f>
        <v>0</v>
      </c>
      <c r="D59" s="2355"/>
      <c r="E59" s="2356"/>
      <c r="F59" s="2823" t="s">
        <v>158</v>
      </c>
      <c r="G59" s="2824"/>
      <c r="H59" s="3089">
        <f>報7!H59</f>
        <v>0</v>
      </c>
      <c r="I59" s="2355"/>
      <c r="J59" s="2356"/>
      <c r="K59" s="2428"/>
      <c r="L59" s="2826"/>
      <c r="M59" s="2826"/>
      <c r="N59" s="2826"/>
      <c r="O59" s="2826"/>
      <c r="P59" s="165"/>
      <c r="W59" s="165"/>
      <c r="X59" s="165"/>
      <c r="Y59" s="165"/>
      <c r="Z59" s="165"/>
    </row>
    <row r="60" spans="1:26" ht="49.9" customHeight="1">
      <c r="A60" s="40"/>
      <c r="B60" s="40"/>
      <c r="C60" s="41"/>
      <c r="D60" s="42"/>
      <c r="E60" s="41"/>
      <c r="F60" s="43"/>
      <c r="P60" s="165"/>
      <c r="W60" s="165"/>
      <c r="X60" s="165"/>
      <c r="Y60" s="165"/>
      <c r="Z60" s="165"/>
    </row>
    <row r="61" spans="1:26" s="110" customFormat="1" ht="19.5" customHeight="1">
      <c r="A61" s="3090" t="s">
        <v>583</v>
      </c>
      <c r="B61" s="3091"/>
      <c r="C61" s="3091"/>
      <c r="D61" s="3091"/>
      <c r="E61" s="3091"/>
      <c r="F61" s="3091"/>
      <c r="G61" s="3091"/>
      <c r="H61" s="3091"/>
      <c r="I61" s="3091"/>
      <c r="J61" s="3091"/>
      <c r="K61" s="3091"/>
      <c r="L61" s="3091"/>
      <c r="M61" s="3091"/>
      <c r="N61" s="3091"/>
      <c r="O61" s="3091"/>
      <c r="P61" s="345"/>
      <c r="Q61" s="1278"/>
      <c r="R61" s="1278"/>
      <c r="S61" s="1278"/>
      <c r="T61" s="1278"/>
      <c r="U61" s="1278"/>
      <c r="V61" s="1278"/>
      <c r="W61" s="345"/>
      <c r="X61" s="345"/>
      <c r="Y61" s="345"/>
      <c r="Z61" s="345"/>
    </row>
    <row r="62" spans="1:26" ht="49.9" customHeight="1">
      <c r="A62" s="111"/>
      <c r="B62" s="40"/>
      <c r="E62" s="112"/>
      <c r="F62" s="112"/>
      <c r="G62" s="112"/>
      <c r="H62" s="112"/>
      <c r="I62" s="112"/>
      <c r="J62" s="112"/>
      <c r="K62" s="112"/>
      <c r="L62" s="112"/>
      <c r="M62" s="112"/>
      <c r="N62" s="112"/>
      <c r="O62" s="112"/>
      <c r="P62" s="165"/>
      <c r="W62" s="165"/>
      <c r="X62" s="165"/>
      <c r="Y62" s="165"/>
      <c r="Z62" s="165"/>
    </row>
    <row r="63" spans="1:26" ht="20.25" customHeight="1">
      <c r="A63" s="51" t="s">
        <v>582</v>
      </c>
      <c r="B63" s="30"/>
      <c r="C63" s="30"/>
      <c r="D63" s="30"/>
      <c r="E63" s="30"/>
      <c r="F63" s="30"/>
      <c r="G63" s="30"/>
      <c r="H63" s="30"/>
      <c r="I63" s="30"/>
      <c r="J63" s="30"/>
      <c r="K63" s="30"/>
      <c r="L63" s="6"/>
      <c r="M63" s="6"/>
      <c r="N63" s="6"/>
      <c r="O63" s="6"/>
      <c r="P63" s="165"/>
      <c r="W63" s="165"/>
      <c r="X63" s="165"/>
      <c r="Y63" s="165"/>
      <c r="Z63" s="165"/>
    </row>
    <row r="64" spans="1:26" ht="20.100000000000001" customHeight="1">
      <c r="A64" s="2500"/>
      <c r="B64" s="2501"/>
      <c r="C64" s="2520" t="s">
        <v>589</v>
      </c>
      <c r="D64" s="2521"/>
      <c r="E64" s="2521"/>
      <c r="F64" s="2521"/>
      <c r="G64" s="2521"/>
      <c r="H64" s="2522"/>
      <c r="I64" s="2520" t="s">
        <v>588</v>
      </c>
      <c r="J64" s="2521"/>
      <c r="K64" s="2521"/>
      <c r="L64" s="2521"/>
      <c r="M64" s="2521"/>
      <c r="N64" s="2521"/>
      <c r="O64" s="2522"/>
      <c r="P64" s="165"/>
      <c r="W64" s="165"/>
      <c r="X64" s="165"/>
      <c r="Y64" s="165"/>
      <c r="Z64" s="165"/>
    </row>
    <row r="65" spans="1:26" ht="22.15" customHeight="1">
      <c r="A65" s="3092" t="s">
        <v>122</v>
      </c>
      <c r="B65" s="3093"/>
      <c r="C65" s="3094" t="str">
        <f ca="1">報7!C65</f>
        <v/>
      </c>
      <c r="D65" s="3095"/>
      <c r="E65" s="3095"/>
      <c r="F65" s="3095"/>
      <c r="G65" s="2893" t="s">
        <v>1469</v>
      </c>
      <c r="H65" s="2808"/>
      <c r="I65" s="3099" t="str">
        <f>報7!I65</f>
        <v/>
      </c>
      <c r="J65" s="3100"/>
      <c r="K65" s="3100"/>
      <c r="L65" s="3100"/>
      <c r="M65" s="2893" t="s">
        <v>6400</v>
      </c>
      <c r="N65" s="2893"/>
      <c r="O65" s="3103" t="str">
        <f>報7!N65</f>
        <v/>
      </c>
      <c r="P65" s="174"/>
      <c r="Q65" s="1279"/>
      <c r="W65" s="165"/>
      <c r="X65" s="165"/>
      <c r="Y65" s="165"/>
      <c r="Z65" s="165"/>
    </row>
    <row r="66" spans="1:26" ht="22.15" customHeight="1">
      <c r="A66" s="3010">
        <f>IF(計1!$D$28="","",計1!$D$28-1)</f>
        <v>2022</v>
      </c>
      <c r="B66" s="2501"/>
      <c r="C66" s="3096"/>
      <c r="D66" s="3097"/>
      <c r="E66" s="3097"/>
      <c r="F66" s="3097"/>
      <c r="G66" s="2900"/>
      <c r="H66" s="3098"/>
      <c r="I66" s="3101"/>
      <c r="J66" s="3102"/>
      <c r="K66" s="3102"/>
      <c r="L66" s="3102"/>
      <c r="M66" s="2894"/>
      <c r="N66" s="2894"/>
      <c r="O66" s="3104"/>
      <c r="P66" s="174"/>
      <c r="Q66" s="1279"/>
      <c r="W66" s="165"/>
      <c r="X66" s="165"/>
      <c r="Y66" s="165"/>
      <c r="Z66" s="165"/>
    </row>
    <row r="67" spans="1:26" ht="22.15" customHeight="1">
      <c r="A67" s="2479" t="s">
        <v>586</v>
      </c>
      <c r="B67" s="2897"/>
      <c r="C67" s="3055"/>
      <c r="D67" s="3056"/>
      <c r="E67" s="3056"/>
      <c r="F67" s="3056"/>
      <c r="G67" s="2893" t="s">
        <v>416</v>
      </c>
      <c r="H67" s="2808"/>
      <c r="I67" s="3060"/>
      <c r="J67" s="3061"/>
      <c r="K67" s="3061"/>
      <c r="L67" s="3061"/>
      <c r="M67" s="2893" t="s">
        <v>417</v>
      </c>
      <c r="N67" s="2893"/>
      <c r="O67" s="3064" t="str">
        <f>IF(OR(I67=0,I67=""),"",O65)</f>
        <v/>
      </c>
      <c r="P67" s="3068"/>
      <c r="Q67" s="3068"/>
      <c r="W67" s="165"/>
      <c r="X67" s="165"/>
      <c r="Y67" s="165"/>
      <c r="Z67" s="165"/>
    </row>
    <row r="68" spans="1:26" ht="22.15" customHeight="1">
      <c r="A68" s="2895">
        <f>IF(計1!$D$28="","",計1!$G$28)</f>
        <v>2025</v>
      </c>
      <c r="B68" s="2896"/>
      <c r="C68" s="3057"/>
      <c r="D68" s="3058"/>
      <c r="E68" s="3058"/>
      <c r="F68" s="3058"/>
      <c r="G68" s="2894"/>
      <c r="H68" s="3059"/>
      <c r="I68" s="3062"/>
      <c r="J68" s="3063"/>
      <c r="K68" s="3063"/>
      <c r="L68" s="3063"/>
      <c r="M68" s="2894"/>
      <c r="N68" s="2894"/>
      <c r="O68" s="3065"/>
      <c r="P68" s="3069"/>
      <c r="Q68" s="3070"/>
      <c r="W68" s="165"/>
      <c r="X68" s="368"/>
      <c r="Y68" s="165"/>
      <c r="Z68" s="165"/>
    </row>
    <row r="69" spans="1:26" ht="24.95" customHeight="1">
      <c r="A69" s="154"/>
      <c r="B69" s="155" t="s">
        <v>607</v>
      </c>
      <c r="C69" s="156"/>
      <c r="D69" s="3071" t="str">
        <f ca="1">IF(OR(C65=0,C67=""),"",INT((C65-C67)/C65*10000)/100)</f>
        <v/>
      </c>
      <c r="E69" s="3071"/>
      <c r="F69" s="3071"/>
      <c r="G69" s="3072" t="s">
        <v>134</v>
      </c>
      <c r="H69" s="3073"/>
      <c r="I69" s="157"/>
      <c r="J69" s="3074" t="str">
        <f>IF(OR(I65=0,I67=""),"",INT((I65-I67)/I65*10000)/100)</f>
        <v/>
      </c>
      <c r="K69" s="3074"/>
      <c r="L69" s="3074"/>
      <c r="M69" s="3071" t="s">
        <v>522</v>
      </c>
      <c r="N69" s="3071"/>
      <c r="O69" s="3075"/>
      <c r="P69" s="346"/>
      <c r="Q69" s="1280"/>
      <c r="W69" s="370"/>
      <c r="X69" s="370"/>
      <c r="Y69" s="370"/>
      <c r="Z69" s="165"/>
    </row>
    <row r="70" spans="1:26" ht="27.75" customHeight="1">
      <c r="A70" s="2519" t="s">
        <v>587</v>
      </c>
      <c r="B70" s="2481"/>
      <c r="C70" s="3079"/>
      <c r="D70" s="3080"/>
      <c r="E70" s="3080"/>
      <c r="F70" s="3080"/>
      <c r="G70" s="3080"/>
      <c r="H70" s="3080"/>
      <c r="I70" s="3080"/>
      <c r="J70" s="3080"/>
      <c r="K70" s="3080"/>
      <c r="L70" s="3080"/>
      <c r="M70" s="3080"/>
      <c r="N70" s="3080"/>
      <c r="O70" s="3081"/>
      <c r="P70" s="346"/>
      <c r="Q70" s="1280"/>
      <c r="R70" s="1281"/>
      <c r="W70" s="370"/>
      <c r="X70" s="370" t="s">
        <v>617</v>
      </c>
      <c r="Y70" s="370"/>
      <c r="Z70" s="165"/>
    </row>
    <row r="71" spans="1:26" ht="35.1" customHeight="1">
      <c r="A71" s="3076"/>
      <c r="B71" s="2494"/>
      <c r="C71" s="3082"/>
      <c r="D71" s="2790"/>
      <c r="E71" s="2790"/>
      <c r="F71" s="2790"/>
      <c r="G71" s="2790"/>
      <c r="H71" s="2790"/>
      <c r="I71" s="2790"/>
      <c r="J71" s="2790"/>
      <c r="K71" s="2790"/>
      <c r="L71" s="2790"/>
      <c r="M71" s="2790"/>
      <c r="N71" s="2790"/>
      <c r="O71" s="2791"/>
      <c r="P71" s="369"/>
      <c r="Q71" s="1282"/>
      <c r="R71" s="1283">
        <v>0</v>
      </c>
      <c r="W71" s="370"/>
      <c r="X71" s="371" t="s">
        <v>618</v>
      </c>
      <c r="Y71" s="370"/>
      <c r="Z71" s="165"/>
    </row>
    <row r="72" spans="1:26" ht="93" customHeight="1">
      <c r="A72" s="3077"/>
      <c r="B72" s="3078"/>
      <c r="C72" s="3083"/>
      <c r="D72" s="2792"/>
      <c r="E72" s="2792"/>
      <c r="F72" s="2792"/>
      <c r="G72" s="2792"/>
      <c r="H72" s="2792"/>
      <c r="I72" s="2792"/>
      <c r="J72" s="2792"/>
      <c r="K72" s="2792"/>
      <c r="L72" s="2792"/>
      <c r="M72" s="2792"/>
      <c r="N72" s="2792"/>
      <c r="O72" s="2793"/>
      <c r="P72" s="347"/>
      <c r="Q72" s="1284"/>
      <c r="W72" s="165"/>
      <c r="X72" s="165"/>
      <c r="Y72" s="165"/>
      <c r="Z72" s="165"/>
    </row>
    <row r="73" spans="1:26" ht="18" customHeight="1">
      <c r="A73" s="2680" t="s">
        <v>614</v>
      </c>
      <c r="B73" s="2680"/>
      <c r="C73" s="2680"/>
      <c r="D73" s="2680"/>
      <c r="E73" s="2680"/>
      <c r="F73" s="2680"/>
      <c r="G73" s="2680"/>
      <c r="H73" s="2680"/>
      <c r="I73" s="2680"/>
      <c r="J73" s="2680"/>
      <c r="K73" s="2680"/>
      <c r="L73" s="2680"/>
      <c r="M73" s="2680"/>
      <c r="N73" s="2680"/>
      <c r="O73" s="2680"/>
      <c r="P73" s="3066"/>
      <c r="Q73" s="3066"/>
      <c r="W73" s="165"/>
      <c r="X73" s="165"/>
      <c r="Y73" s="165"/>
      <c r="Z73" s="165"/>
    </row>
    <row r="74" spans="1:26" ht="9.75" customHeight="1">
      <c r="A74" s="92"/>
      <c r="B74" s="92"/>
      <c r="C74" s="113"/>
      <c r="D74" s="113"/>
      <c r="E74" s="113"/>
      <c r="F74" s="113"/>
      <c r="G74" s="113"/>
      <c r="H74" s="113"/>
      <c r="I74" s="113"/>
      <c r="J74" s="113"/>
      <c r="K74" s="113"/>
      <c r="L74" s="113"/>
      <c r="M74" s="113"/>
      <c r="N74" s="3067"/>
      <c r="O74" s="3067"/>
      <c r="P74" s="165"/>
      <c r="W74" s="165"/>
      <c r="X74" s="165"/>
      <c r="Y74" s="165"/>
      <c r="Z74" s="165"/>
    </row>
    <row r="75" spans="1:26">
      <c r="A75" s="165"/>
      <c r="B75" s="165"/>
      <c r="C75" s="165"/>
      <c r="D75" s="165"/>
      <c r="E75" s="165"/>
      <c r="F75" s="165"/>
      <c r="G75" s="165"/>
      <c r="H75" s="165"/>
      <c r="I75" s="165"/>
      <c r="J75" s="165"/>
      <c r="K75" s="165"/>
      <c r="L75" s="165"/>
      <c r="M75" s="165"/>
      <c r="N75" s="165"/>
      <c r="O75" s="165"/>
      <c r="P75" s="165"/>
      <c r="W75" s="165"/>
      <c r="X75" s="165"/>
      <c r="Y75" s="165"/>
      <c r="Z75" s="165"/>
    </row>
    <row r="76" spans="1:26">
      <c r="A76" s="1" t="s">
        <v>545</v>
      </c>
      <c r="B76" s="2"/>
      <c r="C76" s="2"/>
      <c r="D76" s="2"/>
      <c r="E76" s="2"/>
      <c r="F76" s="2"/>
      <c r="G76" s="2"/>
      <c r="H76" s="2"/>
      <c r="I76" s="2"/>
      <c r="J76" s="2"/>
      <c r="K76" s="2"/>
      <c r="L76" s="2"/>
      <c r="M76" s="2"/>
      <c r="N76" s="2"/>
      <c r="O76" s="2"/>
      <c r="P76" s="165" t="str">
        <f>"個別票"&amp;Q76</f>
        <v>個別票4</v>
      </c>
      <c r="Q76" s="1277">
        <f>Q51+1</f>
        <v>4</v>
      </c>
      <c r="W76" s="165"/>
      <c r="X76" s="165"/>
      <c r="Y76" s="165"/>
      <c r="Z76" s="165"/>
    </row>
    <row r="77" spans="1:26">
      <c r="A77" s="2" t="s">
        <v>585</v>
      </c>
      <c r="B77" s="4"/>
      <c r="C77" s="4"/>
      <c r="D77" s="4"/>
      <c r="E77" s="4"/>
      <c r="F77" s="4"/>
      <c r="G77" s="4"/>
      <c r="H77" s="4"/>
      <c r="I77" s="4"/>
      <c r="J77" s="4"/>
      <c r="K77" s="4"/>
      <c r="L77" s="4"/>
      <c r="M77" s="4"/>
      <c r="N77" s="2"/>
      <c r="O77" s="2"/>
      <c r="P77" s="165"/>
      <c r="W77" s="165"/>
      <c r="X77" s="165"/>
      <c r="Y77" s="165"/>
      <c r="Z77" s="165"/>
    </row>
    <row r="78" spans="1:26" ht="17.25">
      <c r="A78" s="2460" t="s">
        <v>584</v>
      </c>
      <c r="B78" s="2460"/>
      <c r="C78" s="2460"/>
      <c r="D78" s="2460"/>
      <c r="E78" s="2460"/>
      <c r="F78" s="2460"/>
      <c r="G78" s="2460"/>
      <c r="H78" s="2460"/>
      <c r="I78" s="2460"/>
      <c r="J78" s="2460"/>
      <c r="K78" s="2460"/>
      <c r="L78" s="2460"/>
      <c r="M78" s="2460"/>
      <c r="N78" s="2460"/>
      <c r="O78" s="2460"/>
      <c r="P78" s="165"/>
      <c r="W78" s="165"/>
      <c r="X78" s="165"/>
      <c r="Y78" s="165"/>
      <c r="Z78" s="165"/>
    </row>
    <row r="79" spans="1:26" ht="17.25">
      <c r="A79" s="39"/>
      <c r="B79" s="39"/>
      <c r="C79" s="39"/>
      <c r="D79" s="39"/>
      <c r="E79" s="39"/>
      <c r="F79" s="39"/>
      <c r="G79" s="39"/>
      <c r="H79" s="39"/>
      <c r="I79" s="39"/>
      <c r="J79" s="39"/>
      <c r="K79" s="39"/>
      <c r="L79" s="39"/>
      <c r="M79" s="39"/>
      <c r="N79" s="39"/>
      <c r="O79" s="39"/>
      <c r="P79" s="165"/>
      <c r="W79" s="165"/>
      <c r="X79" s="165"/>
      <c r="Y79" s="165"/>
      <c r="Z79" s="165"/>
    </row>
    <row r="80" spans="1:26" ht="18" customHeight="1">
      <c r="A80" s="49" t="s">
        <v>151</v>
      </c>
      <c r="B80" s="4"/>
      <c r="C80" s="4"/>
      <c r="D80" s="4"/>
      <c r="E80" s="4"/>
      <c r="F80" s="4"/>
      <c r="G80" s="4"/>
      <c r="H80" s="4"/>
      <c r="I80" s="4"/>
      <c r="J80" s="4"/>
      <c r="K80" s="4"/>
      <c r="L80" s="4"/>
      <c r="M80" s="4"/>
      <c r="N80" s="2"/>
      <c r="O80" s="2"/>
      <c r="P80" s="165"/>
      <c r="W80" s="165"/>
      <c r="X80" s="165"/>
      <c r="Y80" s="165"/>
      <c r="Z80" s="165"/>
    </row>
    <row r="81" spans="1:26" ht="39.950000000000003" customHeight="1">
      <c r="A81" s="2833" t="s">
        <v>152</v>
      </c>
      <c r="B81" s="2834"/>
      <c r="C81" s="2835"/>
      <c r="D81" s="2836" t="str">
        <f>報7!D81</f>
        <v>事業所名を入力4</v>
      </c>
      <c r="E81" s="2837"/>
      <c r="F81" s="2837"/>
      <c r="G81" s="2837"/>
      <c r="H81" s="2837"/>
      <c r="I81" s="2837"/>
      <c r="J81" s="2837"/>
      <c r="K81" s="2837"/>
      <c r="L81" s="2837"/>
      <c r="M81" s="2837"/>
      <c r="N81" s="2837"/>
      <c r="O81" s="2838"/>
      <c r="P81" s="165"/>
      <c r="W81" s="165"/>
      <c r="X81" s="165"/>
      <c r="Y81" s="165"/>
      <c r="Z81" s="165"/>
    </row>
    <row r="82" spans="1:26" ht="39.950000000000003" customHeight="1">
      <c r="A82" s="2418" t="s">
        <v>153</v>
      </c>
      <c r="B82" s="2419"/>
      <c r="C82" s="2839"/>
      <c r="D82" s="2421">
        <f>報7!D82</f>
        <v>0</v>
      </c>
      <c r="E82" s="2422"/>
      <c r="F82" s="2422"/>
      <c r="G82" s="2422"/>
      <c r="H82" s="2422"/>
      <c r="I82" s="2422"/>
      <c r="J82" s="2422"/>
      <c r="K82" s="2422"/>
      <c r="L82" s="2422"/>
      <c r="M82" s="2422"/>
      <c r="N82" s="2422"/>
      <c r="O82" s="2423"/>
      <c r="P82" s="165"/>
      <c r="W82" s="165"/>
      <c r="X82" s="165"/>
      <c r="Y82" s="165"/>
      <c r="Z82" s="165"/>
    </row>
    <row r="83" spans="1:26" ht="39.950000000000003" customHeight="1">
      <c r="A83" s="2384" t="s">
        <v>154</v>
      </c>
      <c r="B83" s="2827"/>
      <c r="C83" s="3084">
        <f>報7!C83</f>
        <v>0</v>
      </c>
      <c r="D83" s="3085"/>
      <c r="E83" s="104" t="s">
        <v>180</v>
      </c>
      <c r="F83" s="2823" t="s">
        <v>406</v>
      </c>
      <c r="G83" s="2824"/>
      <c r="H83" s="2830" t="str">
        <f ca="1">報7!H83</f>
        <v/>
      </c>
      <c r="I83" s="2831"/>
      <c r="J83" s="59" t="s">
        <v>176</v>
      </c>
      <c r="K83" s="2823" t="s">
        <v>407</v>
      </c>
      <c r="L83" s="2824"/>
      <c r="M83" s="3086">
        <f>報7!M83</f>
        <v>0</v>
      </c>
      <c r="N83" s="3087"/>
      <c r="O83" s="3088"/>
      <c r="P83" s="165"/>
      <c r="W83" s="165"/>
      <c r="X83" s="165"/>
      <c r="Y83" s="165"/>
      <c r="Z83" s="165"/>
    </row>
    <row r="84" spans="1:26" ht="39.950000000000003" customHeight="1">
      <c r="A84" s="2823" t="s">
        <v>408</v>
      </c>
      <c r="B84" s="2824"/>
      <c r="C84" s="3089">
        <f>報7!C84</f>
        <v>0</v>
      </c>
      <c r="D84" s="2355"/>
      <c r="E84" s="2356"/>
      <c r="F84" s="2823" t="s">
        <v>158</v>
      </c>
      <c r="G84" s="2824"/>
      <c r="H84" s="3089">
        <f>報7!H84</f>
        <v>0</v>
      </c>
      <c r="I84" s="2355"/>
      <c r="J84" s="2356"/>
      <c r="K84" s="2428"/>
      <c r="L84" s="2826"/>
      <c r="M84" s="2826"/>
      <c r="N84" s="2826"/>
      <c r="O84" s="2826"/>
      <c r="P84" s="165"/>
      <c r="W84" s="165"/>
      <c r="X84" s="165"/>
      <c r="Y84" s="165"/>
      <c r="Z84" s="165"/>
    </row>
    <row r="85" spans="1:26" ht="49.9" customHeight="1">
      <c r="A85" s="40"/>
      <c r="B85" s="40"/>
      <c r="C85" s="41"/>
      <c r="D85" s="42"/>
      <c r="E85" s="41"/>
      <c r="F85" s="43"/>
      <c r="P85" s="165"/>
      <c r="W85" s="165"/>
      <c r="X85" s="165"/>
      <c r="Y85" s="165"/>
      <c r="Z85" s="165"/>
    </row>
    <row r="86" spans="1:26" s="110" customFormat="1" ht="19.5" customHeight="1">
      <c r="A86" s="3090" t="s">
        <v>583</v>
      </c>
      <c r="B86" s="3091"/>
      <c r="C86" s="3091"/>
      <c r="D86" s="3091"/>
      <c r="E86" s="3091"/>
      <c r="F86" s="3091"/>
      <c r="G86" s="3091"/>
      <c r="H86" s="3091"/>
      <c r="I86" s="3091"/>
      <c r="J86" s="3091"/>
      <c r="K86" s="3091"/>
      <c r="L86" s="3091"/>
      <c r="M86" s="3091"/>
      <c r="N86" s="3091"/>
      <c r="O86" s="3091"/>
      <c r="P86" s="345"/>
      <c r="Q86" s="1278"/>
      <c r="R86" s="1278"/>
      <c r="S86" s="1278"/>
      <c r="T86" s="1278"/>
      <c r="U86" s="1278"/>
      <c r="V86" s="1278"/>
      <c r="W86" s="345"/>
      <c r="X86" s="345"/>
      <c r="Y86" s="345"/>
      <c r="Z86" s="345"/>
    </row>
    <row r="87" spans="1:26" ht="49.9" customHeight="1">
      <c r="A87" s="111"/>
      <c r="B87" s="40"/>
      <c r="E87" s="112"/>
      <c r="F87" s="112"/>
      <c r="G87" s="112"/>
      <c r="H87" s="112"/>
      <c r="I87" s="112"/>
      <c r="J87" s="112"/>
      <c r="K87" s="112"/>
      <c r="L87" s="112"/>
      <c r="M87" s="112"/>
      <c r="N87" s="112"/>
      <c r="O87" s="112"/>
      <c r="P87" s="165"/>
      <c r="W87" s="165"/>
      <c r="X87" s="165"/>
      <c r="Y87" s="165"/>
      <c r="Z87" s="165"/>
    </row>
    <row r="88" spans="1:26" ht="20.25" customHeight="1">
      <c r="A88" s="51" t="s">
        <v>582</v>
      </c>
      <c r="B88" s="30"/>
      <c r="C88" s="30"/>
      <c r="D88" s="30"/>
      <c r="E88" s="30"/>
      <c r="F88" s="30"/>
      <c r="G88" s="30"/>
      <c r="H88" s="30"/>
      <c r="I88" s="30"/>
      <c r="J88" s="30"/>
      <c r="K88" s="30"/>
      <c r="L88" s="6"/>
      <c r="M88" s="6"/>
      <c r="N88" s="6"/>
      <c r="O88" s="6"/>
      <c r="P88" s="165"/>
      <c r="W88" s="165"/>
      <c r="X88" s="165"/>
      <c r="Y88" s="165"/>
      <c r="Z88" s="165"/>
    </row>
    <row r="89" spans="1:26" ht="20.100000000000001" customHeight="1">
      <c r="A89" s="2500"/>
      <c r="B89" s="2501"/>
      <c r="C89" s="2520" t="s">
        <v>589</v>
      </c>
      <c r="D89" s="2521"/>
      <c r="E89" s="2521"/>
      <c r="F89" s="2521"/>
      <c r="G89" s="2521"/>
      <c r="H89" s="2522"/>
      <c r="I89" s="2520" t="s">
        <v>588</v>
      </c>
      <c r="J89" s="2521"/>
      <c r="K89" s="2521"/>
      <c r="L89" s="2521"/>
      <c r="M89" s="2521"/>
      <c r="N89" s="2521"/>
      <c r="O89" s="2522"/>
      <c r="P89" s="165"/>
      <c r="W89" s="165"/>
      <c r="X89" s="165"/>
      <c r="Y89" s="165"/>
      <c r="Z89" s="165"/>
    </row>
    <row r="90" spans="1:26" ht="22.15" customHeight="1">
      <c r="A90" s="3092" t="s">
        <v>122</v>
      </c>
      <c r="B90" s="3093"/>
      <c r="C90" s="3094" t="str">
        <f ca="1">報7!C90</f>
        <v/>
      </c>
      <c r="D90" s="3095"/>
      <c r="E90" s="3095"/>
      <c r="F90" s="3095"/>
      <c r="G90" s="2893" t="s">
        <v>1469</v>
      </c>
      <c r="H90" s="2808"/>
      <c r="I90" s="3099" t="str">
        <f>報7!I90</f>
        <v/>
      </c>
      <c r="J90" s="3100"/>
      <c r="K90" s="3100"/>
      <c r="L90" s="3100"/>
      <c r="M90" s="2893" t="s">
        <v>6400</v>
      </c>
      <c r="N90" s="2893"/>
      <c r="O90" s="3103" t="str">
        <f>報7!N90</f>
        <v/>
      </c>
      <c r="P90" s="174"/>
      <c r="Q90" s="1279"/>
      <c r="W90" s="165"/>
      <c r="X90" s="165"/>
      <c r="Y90" s="165"/>
      <c r="Z90" s="165"/>
    </row>
    <row r="91" spans="1:26" ht="22.15" customHeight="1">
      <c r="A91" s="3010">
        <f>IF(計1!$D$28="","",計1!$D$28-1)</f>
        <v>2022</v>
      </c>
      <c r="B91" s="2501"/>
      <c r="C91" s="3096"/>
      <c r="D91" s="3097"/>
      <c r="E91" s="3097"/>
      <c r="F91" s="3097"/>
      <c r="G91" s="2900"/>
      <c r="H91" s="3098"/>
      <c r="I91" s="3101"/>
      <c r="J91" s="3102"/>
      <c r="K91" s="3102"/>
      <c r="L91" s="3102"/>
      <c r="M91" s="2894"/>
      <c r="N91" s="2894"/>
      <c r="O91" s="3104"/>
      <c r="P91" s="174"/>
      <c r="Q91" s="1279"/>
      <c r="W91" s="165"/>
      <c r="X91" s="165"/>
      <c r="Y91" s="165"/>
      <c r="Z91" s="165"/>
    </row>
    <row r="92" spans="1:26" ht="22.15" customHeight="1">
      <c r="A92" s="2479" t="s">
        <v>586</v>
      </c>
      <c r="B92" s="2897"/>
      <c r="C92" s="3055"/>
      <c r="D92" s="3056"/>
      <c r="E92" s="3056"/>
      <c r="F92" s="3056"/>
      <c r="G92" s="2893" t="s">
        <v>416</v>
      </c>
      <c r="H92" s="2808"/>
      <c r="I92" s="3060"/>
      <c r="J92" s="3061"/>
      <c r="K92" s="3061"/>
      <c r="L92" s="3061"/>
      <c r="M92" s="2893" t="s">
        <v>417</v>
      </c>
      <c r="N92" s="2893"/>
      <c r="O92" s="3064" t="str">
        <f>IF(OR(I92=0,I92=""),"",O90)</f>
        <v/>
      </c>
      <c r="P92" s="3068"/>
      <c r="Q92" s="3068"/>
      <c r="W92" s="165"/>
      <c r="X92" s="165"/>
      <c r="Y92" s="165"/>
      <c r="Z92" s="165"/>
    </row>
    <row r="93" spans="1:26" ht="22.15" customHeight="1">
      <c r="A93" s="2895">
        <f>IF(計1!$D$28="","",計1!$G$28)</f>
        <v>2025</v>
      </c>
      <c r="B93" s="2896"/>
      <c r="C93" s="3057"/>
      <c r="D93" s="3058"/>
      <c r="E93" s="3058"/>
      <c r="F93" s="3058"/>
      <c r="G93" s="2894"/>
      <c r="H93" s="3059"/>
      <c r="I93" s="3062"/>
      <c r="J93" s="3063"/>
      <c r="K93" s="3063"/>
      <c r="L93" s="3063"/>
      <c r="M93" s="2894"/>
      <c r="N93" s="2894"/>
      <c r="O93" s="3065"/>
      <c r="P93" s="3069"/>
      <c r="Q93" s="3070"/>
      <c r="W93" s="165"/>
      <c r="X93" s="368"/>
      <c r="Y93" s="165"/>
      <c r="Z93" s="165"/>
    </row>
    <row r="94" spans="1:26" ht="24.95" customHeight="1">
      <c r="A94" s="154"/>
      <c r="B94" s="155" t="s">
        <v>607</v>
      </c>
      <c r="C94" s="156"/>
      <c r="D94" s="3071" t="str">
        <f ca="1">IF(OR(C90=0,C92=""),"",INT((C90-C92)/C90*10000)/100)</f>
        <v/>
      </c>
      <c r="E94" s="3071"/>
      <c r="F94" s="3071"/>
      <c r="G94" s="3072" t="s">
        <v>134</v>
      </c>
      <c r="H94" s="3073"/>
      <c r="I94" s="157"/>
      <c r="J94" s="3074" t="str">
        <f>IF(OR(I90=0,I92=""),"",INT((I90-I92)/I90*10000)/100)</f>
        <v/>
      </c>
      <c r="K94" s="3074"/>
      <c r="L94" s="3074"/>
      <c r="M94" s="3071" t="s">
        <v>522</v>
      </c>
      <c r="N94" s="3071"/>
      <c r="O94" s="3075"/>
      <c r="P94" s="346"/>
      <c r="Q94" s="1280"/>
      <c r="W94" s="370"/>
      <c r="X94" s="370"/>
      <c r="Y94" s="370"/>
      <c r="Z94" s="165"/>
    </row>
    <row r="95" spans="1:26" ht="27.75" customHeight="1">
      <c r="A95" s="2519" t="s">
        <v>587</v>
      </c>
      <c r="B95" s="2481"/>
      <c r="C95" s="3079"/>
      <c r="D95" s="3080"/>
      <c r="E95" s="3080"/>
      <c r="F95" s="3080"/>
      <c r="G95" s="3080"/>
      <c r="H95" s="3080"/>
      <c r="I95" s="3080"/>
      <c r="J95" s="3080"/>
      <c r="K95" s="3080"/>
      <c r="L95" s="3080"/>
      <c r="M95" s="3080"/>
      <c r="N95" s="3080"/>
      <c r="O95" s="3081"/>
      <c r="P95" s="346"/>
      <c r="Q95" s="1280"/>
      <c r="R95" s="1281"/>
      <c r="W95" s="370"/>
      <c r="X95" s="370" t="s">
        <v>617</v>
      </c>
      <c r="Y95" s="370"/>
      <c r="Z95" s="165"/>
    </row>
    <row r="96" spans="1:26" ht="35.1" customHeight="1">
      <c r="A96" s="3076"/>
      <c r="B96" s="2494"/>
      <c r="C96" s="3082"/>
      <c r="D96" s="2790"/>
      <c r="E96" s="2790"/>
      <c r="F96" s="2790"/>
      <c r="G96" s="2790"/>
      <c r="H96" s="2790"/>
      <c r="I96" s="2790"/>
      <c r="J96" s="2790"/>
      <c r="K96" s="2790"/>
      <c r="L96" s="2790"/>
      <c r="M96" s="2790"/>
      <c r="N96" s="2790"/>
      <c r="O96" s="2791"/>
      <c r="P96" s="369"/>
      <c r="Q96" s="1282"/>
      <c r="R96" s="1283">
        <v>0</v>
      </c>
      <c r="W96" s="370"/>
      <c r="X96" s="371" t="s">
        <v>618</v>
      </c>
      <c r="Y96" s="370"/>
      <c r="Z96" s="165"/>
    </row>
    <row r="97" spans="1:26" ht="93" customHeight="1">
      <c r="A97" s="3077"/>
      <c r="B97" s="3078"/>
      <c r="C97" s="3083"/>
      <c r="D97" s="2792"/>
      <c r="E97" s="2792"/>
      <c r="F97" s="2792"/>
      <c r="G97" s="2792"/>
      <c r="H97" s="2792"/>
      <c r="I97" s="2792"/>
      <c r="J97" s="2792"/>
      <c r="K97" s="2792"/>
      <c r="L97" s="2792"/>
      <c r="M97" s="2792"/>
      <c r="N97" s="2792"/>
      <c r="O97" s="2793"/>
      <c r="P97" s="347"/>
      <c r="Q97" s="1284"/>
      <c r="W97" s="165"/>
      <c r="X97" s="165"/>
      <c r="Y97" s="165"/>
      <c r="Z97" s="165"/>
    </row>
    <row r="98" spans="1:26" ht="18" customHeight="1">
      <c r="A98" s="2680" t="s">
        <v>614</v>
      </c>
      <c r="B98" s="2680"/>
      <c r="C98" s="2680"/>
      <c r="D98" s="2680"/>
      <c r="E98" s="2680"/>
      <c r="F98" s="2680"/>
      <c r="G98" s="2680"/>
      <c r="H98" s="2680"/>
      <c r="I98" s="2680"/>
      <c r="J98" s="2680"/>
      <c r="K98" s="2680"/>
      <c r="L98" s="2680"/>
      <c r="M98" s="2680"/>
      <c r="N98" s="2680"/>
      <c r="O98" s="2680"/>
      <c r="P98" s="3066"/>
      <c r="Q98" s="3066"/>
      <c r="W98" s="165"/>
      <c r="X98" s="165"/>
      <c r="Y98" s="165"/>
      <c r="Z98" s="165"/>
    </row>
    <row r="99" spans="1:26" ht="9.75" customHeight="1">
      <c r="A99" s="92"/>
      <c r="B99" s="92"/>
      <c r="C99" s="113"/>
      <c r="D99" s="113"/>
      <c r="E99" s="113"/>
      <c r="F99" s="113"/>
      <c r="G99" s="113"/>
      <c r="H99" s="113"/>
      <c r="I99" s="113"/>
      <c r="J99" s="113"/>
      <c r="K99" s="113"/>
      <c r="L99" s="113"/>
      <c r="M99" s="113"/>
      <c r="N99" s="3067"/>
      <c r="O99" s="3067"/>
      <c r="P99" s="165"/>
      <c r="W99" s="165"/>
      <c r="X99" s="165"/>
      <c r="Y99" s="165"/>
      <c r="Z99" s="165"/>
    </row>
    <row r="100" spans="1:26">
      <c r="A100" s="165"/>
      <c r="B100" s="165"/>
      <c r="C100" s="165"/>
      <c r="D100" s="165"/>
      <c r="E100" s="165"/>
      <c r="F100" s="165"/>
      <c r="G100" s="165"/>
      <c r="H100" s="165"/>
      <c r="I100" s="165"/>
      <c r="J100" s="165"/>
      <c r="K100" s="165"/>
      <c r="L100" s="165"/>
      <c r="M100" s="165"/>
      <c r="N100" s="165"/>
      <c r="O100" s="165"/>
      <c r="P100" s="165"/>
      <c r="W100" s="165"/>
      <c r="X100" s="165"/>
      <c r="Y100" s="165"/>
      <c r="Z100" s="165"/>
    </row>
    <row r="101" spans="1:26">
      <c r="A101" s="1" t="s">
        <v>545</v>
      </c>
      <c r="B101" s="2"/>
      <c r="C101" s="2"/>
      <c r="D101" s="2"/>
      <c r="E101" s="2"/>
      <c r="F101" s="2"/>
      <c r="G101" s="2"/>
      <c r="H101" s="2"/>
      <c r="I101" s="2"/>
      <c r="J101" s="2"/>
      <c r="K101" s="2"/>
      <c r="L101" s="2"/>
      <c r="M101" s="2"/>
      <c r="N101" s="2"/>
      <c r="O101" s="2"/>
      <c r="P101" s="165" t="str">
        <f>"個別票"&amp;Q101</f>
        <v>個別票5</v>
      </c>
      <c r="Q101" s="1277">
        <f>Q76+1</f>
        <v>5</v>
      </c>
      <c r="W101" s="165"/>
      <c r="X101" s="165"/>
      <c r="Y101" s="165"/>
      <c r="Z101" s="165"/>
    </row>
    <row r="102" spans="1:26">
      <c r="A102" s="2" t="s">
        <v>585</v>
      </c>
      <c r="B102" s="4"/>
      <c r="C102" s="4"/>
      <c r="D102" s="4"/>
      <c r="E102" s="4"/>
      <c r="F102" s="4"/>
      <c r="G102" s="4"/>
      <c r="H102" s="4"/>
      <c r="I102" s="4"/>
      <c r="J102" s="4"/>
      <c r="K102" s="4"/>
      <c r="L102" s="4"/>
      <c r="M102" s="4"/>
      <c r="N102" s="2"/>
      <c r="O102" s="2"/>
      <c r="P102" s="165"/>
      <c r="W102" s="165"/>
      <c r="X102" s="165"/>
      <c r="Y102" s="165"/>
      <c r="Z102" s="165"/>
    </row>
    <row r="103" spans="1:26" ht="17.25">
      <c r="A103" s="2460" t="s">
        <v>584</v>
      </c>
      <c r="B103" s="2460"/>
      <c r="C103" s="2460"/>
      <c r="D103" s="2460"/>
      <c r="E103" s="2460"/>
      <c r="F103" s="2460"/>
      <c r="G103" s="2460"/>
      <c r="H103" s="2460"/>
      <c r="I103" s="2460"/>
      <c r="J103" s="2460"/>
      <c r="K103" s="2460"/>
      <c r="L103" s="2460"/>
      <c r="M103" s="2460"/>
      <c r="N103" s="2460"/>
      <c r="O103" s="2460"/>
      <c r="P103" s="165"/>
      <c r="W103" s="165"/>
      <c r="X103" s="165"/>
      <c r="Y103" s="165"/>
      <c r="Z103" s="165"/>
    </row>
    <row r="104" spans="1:26" ht="17.25">
      <c r="A104" s="39"/>
      <c r="B104" s="39"/>
      <c r="C104" s="39"/>
      <c r="D104" s="39"/>
      <c r="E104" s="39"/>
      <c r="F104" s="39"/>
      <c r="G104" s="39"/>
      <c r="H104" s="39"/>
      <c r="I104" s="39"/>
      <c r="J104" s="39"/>
      <c r="K104" s="39"/>
      <c r="L104" s="39"/>
      <c r="M104" s="39"/>
      <c r="N104" s="39"/>
      <c r="O104" s="39"/>
      <c r="P104" s="165"/>
      <c r="W104" s="165"/>
      <c r="X104" s="165"/>
      <c r="Y104" s="165"/>
      <c r="Z104" s="165"/>
    </row>
    <row r="105" spans="1:26" ht="18" customHeight="1">
      <c r="A105" s="49" t="s">
        <v>151</v>
      </c>
      <c r="B105" s="4"/>
      <c r="C105" s="4"/>
      <c r="D105" s="4"/>
      <c r="E105" s="4"/>
      <c r="F105" s="4"/>
      <c r="G105" s="4"/>
      <c r="H105" s="4"/>
      <c r="I105" s="4"/>
      <c r="J105" s="4"/>
      <c r="K105" s="4"/>
      <c r="L105" s="4"/>
      <c r="M105" s="4"/>
      <c r="N105" s="2"/>
      <c r="O105" s="2"/>
      <c r="P105" s="165"/>
      <c r="W105" s="165"/>
      <c r="X105" s="165"/>
      <c r="Y105" s="165"/>
      <c r="Z105" s="165"/>
    </row>
    <row r="106" spans="1:26" ht="39.950000000000003" customHeight="1">
      <c r="A106" s="2833" t="s">
        <v>152</v>
      </c>
      <c r="B106" s="2834"/>
      <c r="C106" s="2835"/>
      <c r="D106" s="2836" t="str">
        <f>報7!D106</f>
        <v>事業所名を入力5</v>
      </c>
      <c r="E106" s="2837"/>
      <c r="F106" s="2837"/>
      <c r="G106" s="2837"/>
      <c r="H106" s="2837"/>
      <c r="I106" s="2837"/>
      <c r="J106" s="2837"/>
      <c r="K106" s="2837"/>
      <c r="L106" s="2837"/>
      <c r="M106" s="2837"/>
      <c r="N106" s="2837"/>
      <c r="O106" s="2838"/>
      <c r="P106" s="165"/>
      <c r="W106" s="165"/>
      <c r="X106" s="165"/>
      <c r="Y106" s="165"/>
      <c r="Z106" s="165"/>
    </row>
    <row r="107" spans="1:26" ht="39.950000000000003" customHeight="1">
      <c r="A107" s="2418" t="s">
        <v>153</v>
      </c>
      <c r="B107" s="2419"/>
      <c r="C107" s="2839"/>
      <c r="D107" s="2421">
        <f>報7!D107</f>
        <v>0</v>
      </c>
      <c r="E107" s="2422"/>
      <c r="F107" s="2422"/>
      <c r="G107" s="2422"/>
      <c r="H107" s="2422"/>
      <c r="I107" s="2422"/>
      <c r="J107" s="2422"/>
      <c r="K107" s="2422"/>
      <c r="L107" s="2422"/>
      <c r="M107" s="2422"/>
      <c r="N107" s="2422"/>
      <c r="O107" s="2423"/>
      <c r="P107" s="165"/>
      <c r="W107" s="165"/>
      <c r="X107" s="165"/>
      <c r="Y107" s="165"/>
      <c r="Z107" s="165"/>
    </row>
    <row r="108" spans="1:26" ht="39.950000000000003" customHeight="1">
      <c r="A108" s="2384" t="s">
        <v>154</v>
      </c>
      <c r="B108" s="2827"/>
      <c r="C108" s="3084">
        <f>報7!C108</f>
        <v>0</v>
      </c>
      <c r="D108" s="3085"/>
      <c r="E108" s="104" t="s">
        <v>180</v>
      </c>
      <c r="F108" s="2823" t="s">
        <v>406</v>
      </c>
      <c r="G108" s="2824"/>
      <c r="H108" s="2830" t="str">
        <f ca="1">報7!H108</f>
        <v/>
      </c>
      <c r="I108" s="2831"/>
      <c r="J108" s="59" t="s">
        <v>176</v>
      </c>
      <c r="K108" s="2823" t="s">
        <v>407</v>
      </c>
      <c r="L108" s="2824"/>
      <c r="M108" s="3086">
        <f>報7!M108</f>
        <v>0</v>
      </c>
      <c r="N108" s="3087"/>
      <c r="O108" s="3088"/>
      <c r="P108" s="165"/>
      <c r="W108" s="165"/>
      <c r="X108" s="165"/>
      <c r="Y108" s="165"/>
      <c r="Z108" s="165"/>
    </row>
    <row r="109" spans="1:26" ht="39.950000000000003" customHeight="1">
      <c r="A109" s="2823" t="s">
        <v>408</v>
      </c>
      <c r="B109" s="2824"/>
      <c r="C109" s="3089">
        <f>報7!C109</f>
        <v>0</v>
      </c>
      <c r="D109" s="2355"/>
      <c r="E109" s="2356"/>
      <c r="F109" s="2823" t="s">
        <v>158</v>
      </c>
      <c r="G109" s="2824"/>
      <c r="H109" s="3089">
        <f>報7!H109</f>
        <v>0</v>
      </c>
      <c r="I109" s="2355"/>
      <c r="J109" s="2356"/>
      <c r="K109" s="2428"/>
      <c r="L109" s="2826"/>
      <c r="M109" s="2826"/>
      <c r="N109" s="2826"/>
      <c r="O109" s="2826"/>
      <c r="P109" s="165"/>
      <c r="W109" s="165"/>
      <c r="X109" s="165"/>
      <c r="Y109" s="165"/>
      <c r="Z109" s="165"/>
    </row>
    <row r="110" spans="1:26" ht="49.9" customHeight="1">
      <c r="A110" s="40"/>
      <c r="B110" s="40"/>
      <c r="C110" s="41"/>
      <c r="D110" s="42"/>
      <c r="E110" s="41"/>
      <c r="F110" s="43"/>
      <c r="P110" s="165"/>
      <c r="W110" s="165"/>
      <c r="X110" s="165"/>
      <c r="Y110" s="165"/>
      <c r="Z110" s="165"/>
    </row>
    <row r="111" spans="1:26" s="110" customFormat="1" ht="19.5" customHeight="1">
      <c r="A111" s="3090" t="s">
        <v>583</v>
      </c>
      <c r="B111" s="3091"/>
      <c r="C111" s="3091"/>
      <c r="D111" s="3091"/>
      <c r="E111" s="3091"/>
      <c r="F111" s="3091"/>
      <c r="G111" s="3091"/>
      <c r="H111" s="3091"/>
      <c r="I111" s="3091"/>
      <c r="J111" s="3091"/>
      <c r="K111" s="3091"/>
      <c r="L111" s="3091"/>
      <c r="M111" s="3091"/>
      <c r="N111" s="3091"/>
      <c r="O111" s="3091"/>
      <c r="P111" s="345"/>
      <c r="Q111" s="1278"/>
      <c r="R111" s="1278"/>
      <c r="S111" s="1278"/>
      <c r="T111" s="1278"/>
      <c r="U111" s="1278"/>
      <c r="V111" s="1278"/>
      <c r="W111" s="345"/>
      <c r="X111" s="345"/>
      <c r="Y111" s="345"/>
      <c r="Z111" s="345"/>
    </row>
    <row r="112" spans="1:26" ht="49.9" customHeight="1">
      <c r="A112" s="111"/>
      <c r="B112" s="40"/>
      <c r="E112" s="112"/>
      <c r="F112" s="112"/>
      <c r="G112" s="112"/>
      <c r="H112" s="112"/>
      <c r="I112" s="112"/>
      <c r="J112" s="112"/>
      <c r="K112" s="112"/>
      <c r="L112" s="112"/>
      <c r="M112" s="112"/>
      <c r="N112" s="112"/>
      <c r="O112" s="112"/>
      <c r="P112" s="165"/>
      <c r="W112" s="165"/>
      <c r="X112" s="165"/>
      <c r="Y112" s="165"/>
      <c r="Z112" s="165"/>
    </row>
    <row r="113" spans="1:26" ht="20.25" customHeight="1">
      <c r="A113" s="51" t="s">
        <v>582</v>
      </c>
      <c r="B113" s="30"/>
      <c r="C113" s="30"/>
      <c r="D113" s="30"/>
      <c r="E113" s="30"/>
      <c r="F113" s="30"/>
      <c r="G113" s="30"/>
      <c r="H113" s="30"/>
      <c r="I113" s="30"/>
      <c r="J113" s="30"/>
      <c r="K113" s="30"/>
      <c r="L113" s="6"/>
      <c r="M113" s="6"/>
      <c r="N113" s="6"/>
      <c r="O113" s="6"/>
      <c r="P113" s="165"/>
      <c r="W113" s="165"/>
      <c r="X113" s="165"/>
      <c r="Y113" s="165"/>
      <c r="Z113" s="165"/>
    </row>
    <row r="114" spans="1:26" ht="20.100000000000001" customHeight="1">
      <c r="A114" s="2500"/>
      <c r="B114" s="2501"/>
      <c r="C114" s="2520" t="s">
        <v>589</v>
      </c>
      <c r="D114" s="2521"/>
      <c r="E114" s="2521"/>
      <c r="F114" s="2521"/>
      <c r="G114" s="2521"/>
      <c r="H114" s="2522"/>
      <c r="I114" s="2520" t="s">
        <v>588</v>
      </c>
      <c r="J114" s="2521"/>
      <c r="K114" s="2521"/>
      <c r="L114" s="2521"/>
      <c r="M114" s="2521"/>
      <c r="N114" s="2521"/>
      <c r="O114" s="2522"/>
      <c r="P114" s="165"/>
      <c r="W114" s="165"/>
      <c r="X114" s="165"/>
      <c r="Y114" s="165"/>
      <c r="Z114" s="165"/>
    </row>
    <row r="115" spans="1:26" ht="22.15" customHeight="1">
      <c r="A115" s="3092" t="s">
        <v>122</v>
      </c>
      <c r="B115" s="3093"/>
      <c r="C115" s="3094" t="str">
        <f ca="1">報7!C115</f>
        <v/>
      </c>
      <c r="D115" s="3095"/>
      <c r="E115" s="3095"/>
      <c r="F115" s="3095"/>
      <c r="G115" s="2893" t="s">
        <v>1469</v>
      </c>
      <c r="H115" s="2808"/>
      <c r="I115" s="3099" t="str">
        <f>報7!I115</f>
        <v/>
      </c>
      <c r="J115" s="3100"/>
      <c r="K115" s="3100"/>
      <c r="L115" s="3100"/>
      <c r="M115" s="2893" t="s">
        <v>6400</v>
      </c>
      <c r="N115" s="2893"/>
      <c r="O115" s="3103" t="str">
        <f>報7!N115</f>
        <v/>
      </c>
      <c r="P115" s="174"/>
      <c r="Q115" s="1279"/>
      <c r="W115" s="165"/>
      <c r="X115" s="165"/>
      <c r="Y115" s="165"/>
      <c r="Z115" s="165"/>
    </row>
    <row r="116" spans="1:26" ht="22.15" customHeight="1">
      <c r="A116" s="3010">
        <f>IF(計1!$D$28="","",計1!$D$28-1)</f>
        <v>2022</v>
      </c>
      <c r="B116" s="2501"/>
      <c r="C116" s="3096"/>
      <c r="D116" s="3097"/>
      <c r="E116" s="3097"/>
      <c r="F116" s="3097"/>
      <c r="G116" s="2900"/>
      <c r="H116" s="3098"/>
      <c r="I116" s="3101"/>
      <c r="J116" s="3102"/>
      <c r="K116" s="3102"/>
      <c r="L116" s="3102"/>
      <c r="M116" s="2894"/>
      <c r="N116" s="2894"/>
      <c r="O116" s="3104"/>
      <c r="P116" s="174"/>
      <c r="Q116" s="1279"/>
      <c r="W116" s="165"/>
      <c r="X116" s="165"/>
      <c r="Y116" s="165"/>
      <c r="Z116" s="165"/>
    </row>
    <row r="117" spans="1:26" ht="22.15" customHeight="1">
      <c r="A117" s="2479" t="s">
        <v>586</v>
      </c>
      <c r="B117" s="2897"/>
      <c r="C117" s="3055"/>
      <c r="D117" s="3056"/>
      <c r="E117" s="3056"/>
      <c r="F117" s="3056"/>
      <c r="G117" s="2893" t="s">
        <v>416</v>
      </c>
      <c r="H117" s="2808"/>
      <c r="I117" s="3060"/>
      <c r="J117" s="3061"/>
      <c r="K117" s="3061"/>
      <c r="L117" s="3061"/>
      <c r="M117" s="2893" t="s">
        <v>417</v>
      </c>
      <c r="N117" s="2893"/>
      <c r="O117" s="3064" t="str">
        <f>IF(OR(I117=0,I117=""),"",O115)</f>
        <v/>
      </c>
      <c r="P117" s="3068"/>
      <c r="Q117" s="3068"/>
      <c r="W117" s="165"/>
      <c r="X117" s="165"/>
      <c r="Y117" s="165"/>
      <c r="Z117" s="165"/>
    </row>
    <row r="118" spans="1:26" ht="22.15" customHeight="1">
      <c r="A118" s="2895">
        <f>IF(計1!$D$28="","",計1!$G$28)</f>
        <v>2025</v>
      </c>
      <c r="B118" s="2896"/>
      <c r="C118" s="3057"/>
      <c r="D118" s="3058"/>
      <c r="E118" s="3058"/>
      <c r="F118" s="3058"/>
      <c r="G118" s="2894"/>
      <c r="H118" s="3059"/>
      <c r="I118" s="3062"/>
      <c r="J118" s="3063"/>
      <c r="K118" s="3063"/>
      <c r="L118" s="3063"/>
      <c r="M118" s="2894"/>
      <c r="N118" s="2894"/>
      <c r="O118" s="3065"/>
      <c r="P118" s="3069"/>
      <c r="Q118" s="3070"/>
      <c r="W118" s="165"/>
      <c r="X118" s="368"/>
      <c r="Y118" s="165"/>
      <c r="Z118" s="165"/>
    </row>
    <row r="119" spans="1:26" ht="24.95" customHeight="1">
      <c r="A119" s="154"/>
      <c r="B119" s="155" t="s">
        <v>607</v>
      </c>
      <c r="C119" s="156"/>
      <c r="D119" s="3071" t="str">
        <f ca="1">IF(OR(C115=0,C117=""),"",INT((C115-C117)/C115*10000)/100)</f>
        <v/>
      </c>
      <c r="E119" s="3071"/>
      <c r="F119" s="3071"/>
      <c r="G119" s="3072" t="s">
        <v>134</v>
      </c>
      <c r="H119" s="3073"/>
      <c r="I119" s="157"/>
      <c r="J119" s="3074" t="str">
        <f>IF(OR(I115=0,I117=""),"",INT((I115-I117)/I115*10000)/100)</f>
        <v/>
      </c>
      <c r="K119" s="3074"/>
      <c r="L119" s="3074"/>
      <c r="M119" s="3071" t="s">
        <v>522</v>
      </c>
      <c r="N119" s="3071"/>
      <c r="O119" s="3075"/>
      <c r="P119" s="346"/>
      <c r="Q119" s="1280"/>
      <c r="W119" s="370"/>
      <c r="X119" s="370"/>
      <c r="Y119" s="370"/>
      <c r="Z119" s="165"/>
    </row>
    <row r="120" spans="1:26" ht="27.75" customHeight="1">
      <c r="A120" s="2519" t="s">
        <v>587</v>
      </c>
      <c r="B120" s="2481"/>
      <c r="C120" s="3079"/>
      <c r="D120" s="3080"/>
      <c r="E120" s="3080"/>
      <c r="F120" s="3080"/>
      <c r="G120" s="3080"/>
      <c r="H120" s="3080"/>
      <c r="I120" s="3080"/>
      <c r="J120" s="3080"/>
      <c r="K120" s="3080"/>
      <c r="L120" s="3080"/>
      <c r="M120" s="3080"/>
      <c r="N120" s="3080"/>
      <c r="O120" s="3081"/>
      <c r="P120" s="346"/>
      <c r="Q120" s="1280"/>
      <c r="R120" s="1281"/>
      <c r="W120" s="370"/>
      <c r="X120" s="370" t="s">
        <v>617</v>
      </c>
      <c r="Y120" s="370"/>
      <c r="Z120" s="165"/>
    </row>
    <row r="121" spans="1:26" ht="35.1" customHeight="1">
      <c r="A121" s="3076"/>
      <c r="B121" s="2494"/>
      <c r="C121" s="3082"/>
      <c r="D121" s="2790"/>
      <c r="E121" s="2790"/>
      <c r="F121" s="2790"/>
      <c r="G121" s="2790"/>
      <c r="H121" s="2790"/>
      <c r="I121" s="2790"/>
      <c r="J121" s="2790"/>
      <c r="K121" s="2790"/>
      <c r="L121" s="2790"/>
      <c r="M121" s="2790"/>
      <c r="N121" s="2790"/>
      <c r="O121" s="2791"/>
      <c r="P121" s="369"/>
      <c r="Q121" s="1282"/>
      <c r="R121" s="1283">
        <v>0</v>
      </c>
      <c r="W121" s="370"/>
      <c r="X121" s="371" t="s">
        <v>618</v>
      </c>
      <c r="Y121" s="370"/>
      <c r="Z121" s="165"/>
    </row>
    <row r="122" spans="1:26" ht="93" customHeight="1">
      <c r="A122" s="3077"/>
      <c r="B122" s="3078"/>
      <c r="C122" s="3083"/>
      <c r="D122" s="2792"/>
      <c r="E122" s="2792"/>
      <c r="F122" s="2792"/>
      <c r="G122" s="2792"/>
      <c r="H122" s="2792"/>
      <c r="I122" s="2792"/>
      <c r="J122" s="2792"/>
      <c r="K122" s="2792"/>
      <c r="L122" s="2792"/>
      <c r="M122" s="2792"/>
      <c r="N122" s="2792"/>
      <c r="O122" s="2793"/>
      <c r="P122" s="347"/>
      <c r="Q122" s="1284"/>
      <c r="W122" s="165"/>
      <c r="X122" s="165"/>
      <c r="Y122" s="165"/>
      <c r="Z122" s="165"/>
    </row>
    <row r="123" spans="1:26" ht="18" customHeight="1">
      <c r="A123" s="2680" t="s">
        <v>614</v>
      </c>
      <c r="B123" s="2680"/>
      <c r="C123" s="2680"/>
      <c r="D123" s="2680"/>
      <c r="E123" s="2680"/>
      <c r="F123" s="2680"/>
      <c r="G123" s="2680"/>
      <c r="H123" s="2680"/>
      <c r="I123" s="2680"/>
      <c r="J123" s="2680"/>
      <c r="K123" s="2680"/>
      <c r="L123" s="2680"/>
      <c r="M123" s="2680"/>
      <c r="N123" s="2680"/>
      <c r="O123" s="2680"/>
      <c r="P123" s="3066"/>
      <c r="Q123" s="3066"/>
      <c r="W123" s="165"/>
      <c r="X123" s="165"/>
      <c r="Y123" s="165"/>
      <c r="Z123" s="165"/>
    </row>
    <row r="124" spans="1:26" ht="9.75" customHeight="1">
      <c r="A124" s="92"/>
      <c r="B124" s="92"/>
      <c r="C124" s="113"/>
      <c r="D124" s="113"/>
      <c r="E124" s="113"/>
      <c r="F124" s="113"/>
      <c r="G124" s="113"/>
      <c r="H124" s="113"/>
      <c r="I124" s="113"/>
      <c r="J124" s="113"/>
      <c r="K124" s="113"/>
      <c r="L124" s="113"/>
      <c r="M124" s="113"/>
      <c r="N124" s="3067"/>
      <c r="O124" s="3067"/>
      <c r="P124" s="165"/>
      <c r="W124" s="165"/>
      <c r="X124" s="165"/>
      <c r="Y124" s="165"/>
      <c r="Z124" s="165"/>
    </row>
    <row r="125" spans="1:26">
      <c r="A125" s="165"/>
      <c r="B125" s="165"/>
      <c r="C125" s="165"/>
      <c r="D125" s="165"/>
      <c r="E125" s="165"/>
      <c r="F125" s="165"/>
      <c r="G125" s="165"/>
      <c r="H125" s="165"/>
      <c r="I125" s="165"/>
      <c r="J125" s="165"/>
      <c r="K125" s="165"/>
      <c r="L125" s="165"/>
      <c r="M125" s="165"/>
      <c r="N125" s="165"/>
      <c r="O125" s="165"/>
      <c r="P125" s="165"/>
      <c r="W125" s="165"/>
      <c r="X125" s="165"/>
      <c r="Y125" s="165"/>
      <c r="Z125" s="165"/>
    </row>
    <row r="126" spans="1:26">
      <c r="A126" s="1" t="s">
        <v>545</v>
      </c>
      <c r="B126" s="2"/>
      <c r="C126" s="2"/>
      <c r="D126" s="2"/>
      <c r="E126" s="2"/>
      <c r="F126" s="2"/>
      <c r="G126" s="2"/>
      <c r="H126" s="2"/>
      <c r="I126" s="2"/>
      <c r="J126" s="2"/>
      <c r="K126" s="2"/>
      <c r="L126" s="2"/>
      <c r="M126" s="2"/>
      <c r="N126" s="2"/>
      <c r="O126" s="2"/>
      <c r="P126" s="165" t="str">
        <f>"個別票"&amp;Q126</f>
        <v>個別票6</v>
      </c>
      <c r="Q126" s="1277">
        <f>Q101+1</f>
        <v>6</v>
      </c>
      <c r="W126" s="165"/>
      <c r="X126" s="165"/>
      <c r="Y126" s="165"/>
      <c r="Z126" s="165"/>
    </row>
    <row r="127" spans="1:26">
      <c r="A127" s="2" t="s">
        <v>585</v>
      </c>
      <c r="B127" s="4"/>
      <c r="C127" s="4"/>
      <c r="D127" s="4"/>
      <c r="E127" s="4"/>
      <c r="F127" s="4"/>
      <c r="G127" s="4"/>
      <c r="H127" s="4"/>
      <c r="I127" s="4"/>
      <c r="J127" s="4"/>
      <c r="K127" s="4"/>
      <c r="L127" s="4"/>
      <c r="M127" s="4"/>
      <c r="N127" s="2"/>
      <c r="O127" s="2"/>
      <c r="P127" s="165"/>
      <c r="W127" s="165"/>
      <c r="X127" s="165"/>
      <c r="Y127" s="165"/>
      <c r="Z127" s="165"/>
    </row>
    <row r="128" spans="1:26" ht="17.25">
      <c r="A128" s="2460" t="s">
        <v>584</v>
      </c>
      <c r="B128" s="2460"/>
      <c r="C128" s="2460"/>
      <c r="D128" s="2460"/>
      <c r="E128" s="2460"/>
      <c r="F128" s="2460"/>
      <c r="G128" s="2460"/>
      <c r="H128" s="2460"/>
      <c r="I128" s="2460"/>
      <c r="J128" s="2460"/>
      <c r="K128" s="2460"/>
      <c r="L128" s="2460"/>
      <c r="M128" s="2460"/>
      <c r="N128" s="2460"/>
      <c r="O128" s="2460"/>
      <c r="P128" s="165"/>
      <c r="W128" s="165"/>
      <c r="X128" s="165"/>
      <c r="Y128" s="165"/>
      <c r="Z128" s="165"/>
    </row>
    <row r="129" spans="1:26" ht="17.25">
      <c r="A129" s="39"/>
      <c r="B129" s="39"/>
      <c r="C129" s="39"/>
      <c r="D129" s="39"/>
      <c r="E129" s="39"/>
      <c r="F129" s="39"/>
      <c r="G129" s="39"/>
      <c r="H129" s="39"/>
      <c r="I129" s="39"/>
      <c r="J129" s="39"/>
      <c r="K129" s="39"/>
      <c r="L129" s="39"/>
      <c r="M129" s="39"/>
      <c r="N129" s="39"/>
      <c r="O129" s="39"/>
      <c r="P129" s="165"/>
      <c r="W129" s="165"/>
      <c r="X129" s="165"/>
      <c r="Y129" s="165"/>
      <c r="Z129" s="165"/>
    </row>
    <row r="130" spans="1:26" ht="18" customHeight="1">
      <c r="A130" s="49" t="s">
        <v>151</v>
      </c>
      <c r="B130" s="4"/>
      <c r="C130" s="4"/>
      <c r="D130" s="4"/>
      <c r="E130" s="4"/>
      <c r="F130" s="4"/>
      <c r="G130" s="4"/>
      <c r="H130" s="4"/>
      <c r="I130" s="4"/>
      <c r="J130" s="4"/>
      <c r="K130" s="4"/>
      <c r="L130" s="4"/>
      <c r="M130" s="4"/>
      <c r="N130" s="2"/>
      <c r="O130" s="2"/>
      <c r="P130" s="165"/>
      <c r="W130" s="165"/>
      <c r="X130" s="165"/>
      <c r="Y130" s="165"/>
      <c r="Z130" s="165"/>
    </row>
    <row r="131" spans="1:26" ht="39.950000000000003" customHeight="1">
      <c r="A131" s="2833" t="s">
        <v>152</v>
      </c>
      <c r="B131" s="2834"/>
      <c r="C131" s="2835"/>
      <c r="D131" s="2836" t="str">
        <f>報7!D131</f>
        <v>事業所名を入力6</v>
      </c>
      <c r="E131" s="2837"/>
      <c r="F131" s="2837"/>
      <c r="G131" s="2837"/>
      <c r="H131" s="2837"/>
      <c r="I131" s="2837"/>
      <c r="J131" s="2837"/>
      <c r="K131" s="2837"/>
      <c r="L131" s="2837"/>
      <c r="M131" s="2837"/>
      <c r="N131" s="2837"/>
      <c r="O131" s="2838"/>
      <c r="P131" s="165"/>
      <c r="W131" s="165"/>
      <c r="X131" s="165"/>
      <c r="Y131" s="165"/>
      <c r="Z131" s="165"/>
    </row>
    <row r="132" spans="1:26" ht="39.950000000000003" customHeight="1">
      <c r="A132" s="2418" t="s">
        <v>153</v>
      </c>
      <c r="B132" s="2419"/>
      <c r="C132" s="2839"/>
      <c r="D132" s="2421">
        <f>報7!D132</f>
        <v>0</v>
      </c>
      <c r="E132" s="2422"/>
      <c r="F132" s="2422"/>
      <c r="G132" s="2422"/>
      <c r="H132" s="2422"/>
      <c r="I132" s="2422"/>
      <c r="J132" s="2422"/>
      <c r="K132" s="2422"/>
      <c r="L132" s="2422"/>
      <c r="M132" s="2422"/>
      <c r="N132" s="2422"/>
      <c r="O132" s="2423"/>
      <c r="P132" s="165"/>
      <c r="W132" s="165"/>
      <c r="X132" s="165"/>
      <c r="Y132" s="165"/>
      <c r="Z132" s="165"/>
    </row>
    <row r="133" spans="1:26" ht="39.950000000000003" customHeight="1">
      <c r="A133" s="2384" t="s">
        <v>154</v>
      </c>
      <c r="B133" s="2827"/>
      <c r="C133" s="3084">
        <f>報7!C133</f>
        <v>0</v>
      </c>
      <c r="D133" s="3085"/>
      <c r="E133" s="104" t="s">
        <v>180</v>
      </c>
      <c r="F133" s="2823" t="s">
        <v>406</v>
      </c>
      <c r="G133" s="2824"/>
      <c r="H133" s="2830" t="str">
        <f ca="1">報7!H133</f>
        <v/>
      </c>
      <c r="I133" s="2831"/>
      <c r="J133" s="59" t="s">
        <v>176</v>
      </c>
      <c r="K133" s="2823" t="s">
        <v>407</v>
      </c>
      <c r="L133" s="2824"/>
      <c r="M133" s="3086">
        <f>報7!M133</f>
        <v>0</v>
      </c>
      <c r="N133" s="3087"/>
      <c r="O133" s="3088"/>
      <c r="P133" s="165"/>
      <c r="W133" s="165"/>
      <c r="X133" s="165"/>
      <c r="Y133" s="165"/>
      <c r="Z133" s="165"/>
    </row>
    <row r="134" spans="1:26" ht="39.950000000000003" customHeight="1">
      <c r="A134" s="2823" t="s">
        <v>408</v>
      </c>
      <c r="B134" s="2824"/>
      <c r="C134" s="3089">
        <f>報7!C134</f>
        <v>0</v>
      </c>
      <c r="D134" s="2355"/>
      <c r="E134" s="2356"/>
      <c r="F134" s="2823" t="s">
        <v>158</v>
      </c>
      <c r="G134" s="2824"/>
      <c r="H134" s="3089">
        <f>報7!H134</f>
        <v>0</v>
      </c>
      <c r="I134" s="2355"/>
      <c r="J134" s="2356"/>
      <c r="K134" s="2428"/>
      <c r="L134" s="2826"/>
      <c r="M134" s="2826"/>
      <c r="N134" s="2826"/>
      <c r="O134" s="2826"/>
      <c r="P134" s="165"/>
      <c r="W134" s="165"/>
      <c r="X134" s="165"/>
      <c r="Y134" s="165"/>
      <c r="Z134" s="165"/>
    </row>
    <row r="135" spans="1:26" ht="49.9" customHeight="1">
      <c r="A135" s="40"/>
      <c r="B135" s="40"/>
      <c r="C135" s="41"/>
      <c r="D135" s="42"/>
      <c r="E135" s="41"/>
      <c r="F135" s="43"/>
      <c r="P135" s="165"/>
      <c r="W135" s="165"/>
      <c r="X135" s="165"/>
      <c r="Y135" s="165"/>
      <c r="Z135" s="165"/>
    </row>
    <row r="136" spans="1:26" s="110" customFormat="1" ht="19.5" customHeight="1">
      <c r="A136" s="3090" t="s">
        <v>583</v>
      </c>
      <c r="B136" s="3091"/>
      <c r="C136" s="3091"/>
      <c r="D136" s="3091"/>
      <c r="E136" s="3091"/>
      <c r="F136" s="3091"/>
      <c r="G136" s="3091"/>
      <c r="H136" s="3091"/>
      <c r="I136" s="3091"/>
      <c r="J136" s="3091"/>
      <c r="K136" s="3091"/>
      <c r="L136" s="3091"/>
      <c r="M136" s="3091"/>
      <c r="N136" s="3091"/>
      <c r="O136" s="3091"/>
      <c r="P136" s="345"/>
      <c r="Q136" s="1278"/>
      <c r="R136" s="1278"/>
      <c r="S136" s="1278"/>
      <c r="T136" s="1278"/>
      <c r="U136" s="1278"/>
      <c r="V136" s="1278"/>
      <c r="W136" s="345"/>
      <c r="X136" s="345"/>
      <c r="Y136" s="345"/>
      <c r="Z136" s="345"/>
    </row>
    <row r="137" spans="1:26" ht="49.9" customHeight="1">
      <c r="A137" s="111"/>
      <c r="B137" s="40"/>
      <c r="E137" s="112"/>
      <c r="F137" s="112"/>
      <c r="G137" s="112"/>
      <c r="H137" s="112"/>
      <c r="I137" s="112"/>
      <c r="J137" s="112"/>
      <c r="K137" s="112"/>
      <c r="L137" s="112"/>
      <c r="M137" s="112"/>
      <c r="N137" s="112"/>
      <c r="O137" s="112"/>
      <c r="P137" s="165"/>
      <c r="W137" s="165"/>
      <c r="X137" s="165"/>
      <c r="Y137" s="165"/>
      <c r="Z137" s="165"/>
    </row>
    <row r="138" spans="1:26" ht="20.25" customHeight="1">
      <c r="A138" s="51" t="s">
        <v>582</v>
      </c>
      <c r="B138" s="30"/>
      <c r="C138" s="30"/>
      <c r="D138" s="30"/>
      <c r="E138" s="30"/>
      <c r="F138" s="30"/>
      <c r="G138" s="30"/>
      <c r="H138" s="30"/>
      <c r="I138" s="30"/>
      <c r="J138" s="30"/>
      <c r="K138" s="30"/>
      <c r="L138" s="6"/>
      <c r="M138" s="6"/>
      <c r="N138" s="6"/>
      <c r="O138" s="6"/>
      <c r="P138" s="165"/>
      <c r="W138" s="165"/>
      <c r="X138" s="165"/>
      <c r="Y138" s="165"/>
      <c r="Z138" s="165"/>
    </row>
    <row r="139" spans="1:26" ht="20.100000000000001" customHeight="1">
      <c r="A139" s="2500"/>
      <c r="B139" s="2501"/>
      <c r="C139" s="2520" t="s">
        <v>589</v>
      </c>
      <c r="D139" s="2521"/>
      <c r="E139" s="2521"/>
      <c r="F139" s="2521"/>
      <c r="G139" s="2521"/>
      <c r="H139" s="2522"/>
      <c r="I139" s="2520" t="s">
        <v>588</v>
      </c>
      <c r="J139" s="2521"/>
      <c r="K139" s="2521"/>
      <c r="L139" s="2521"/>
      <c r="M139" s="2521"/>
      <c r="N139" s="2521"/>
      <c r="O139" s="2522"/>
      <c r="P139" s="165"/>
      <c r="W139" s="165"/>
      <c r="X139" s="165"/>
      <c r="Y139" s="165"/>
      <c r="Z139" s="165"/>
    </row>
    <row r="140" spans="1:26" ht="22.15" customHeight="1">
      <c r="A140" s="3092" t="s">
        <v>122</v>
      </c>
      <c r="B140" s="3093"/>
      <c r="C140" s="3094" t="str">
        <f ca="1">報7!C140</f>
        <v/>
      </c>
      <c r="D140" s="3095"/>
      <c r="E140" s="3095"/>
      <c r="F140" s="3095"/>
      <c r="G140" s="2893" t="s">
        <v>1469</v>
      </c>
      <c r="H140" s="2808"/>
      <c r="I140" s="3099" t="str">
        <f>報7!I140</f>
        <v/>
      </c>
      <c r="J140" s="3100"/>
      <c r="K140" s="3100"/>
      <c r="L140" s="3100"/>
      <c r="M140" s="2893" t="s">
        <v>6400</v>
      </c>
      <c r="N140" s="2893"/>
      <c r="O140" s="3103" t="str">
        <f>報7!N140</f>
        <v/>
      </c>
      <c r="P140" s="174"/>
      <c r="Q140" s="1279"/>
      <c r="W140" s="165"/>
      <c r="X140" s="165"/>
      <c r="Y140" s="165"/>
      <c r="Z140" s="165"/>
    </row>
    <row r="141" spans="1:26" ht="22.15" customHeight="1">
      <c r="A141" s="3010">
        <f>IF(計1!$D$28="","",計1!$D$28-1)</f>
        <v>2022</v>
      </c>
      <c r="B141" s="2501"/>
      <c r="C141" s="3096"/>
      <c r="D141" s="3097"/>
      <c r="E141" s="3097"/>
      <c r="F141" s="3097"/>
      <c r="G141" s="2900"/>
      <c r="H141" s="3098"/>
      <c r="I141" s="3101"/>
      <c r="J141" s="3102"/>
      <c r="K141" s="3102"/>
      <c r="L141" s="3102"/>
      <c r="M141" s="2894"/>
      <c r="N141" s="2894"/>
      <c r="O141" s="3104"/>
      <c r="P141" s="174"/>
      <c r="Q141" s="1279"/>
      <c r="W141" s="165"/>
      <c r="X141" s="165"/>
      <c r="Y141" s="165"/>
      <c r="Z141" s="165"/>
    </row>
    <row r="142" spans="1:26" ht="22.15" customHeight="1">
      <c r="A142" s="2479" t="s">
        <v>586</v>
      </c>
      <c r="B142" s="2897"/>
      <c r="C142" s="3055"/>
      <c r="D142" s="3056"/>
      <c r="E142" s="3056"/>
      <c r="F142" s="3056"/>
      <c r="G142" s="2893" t="s">
        <v>416</v>
      </c>
      <c r="H142" s="2808"/>
      <c r="I142" s="3060"/>
      <c r="J142" s="3061"/>
      <c r="K142" s="3061"/>
      <c r="L142" s="3061"/>
      <c r="M142" s="2893" t="s">
        <v>417</v>
      </c>
      <c r="N142" s="2893"/>
      <c r="O142" s="3064" t="str">
        <f>IF(OR(I142=0,I142=""),"",O140)</f>
        <v/>
      </c>
      <c r="P142" s="3068"/>
      <c r="Q142" s="3068"/>
      <c r="W142" s="165"/>
      <c r="X142" s="165"/>
      <c r="Y142" s="165"/>
      <c r="Z142" s="165"/>
    </row>
    <row r="143" spans="1:26" ht="22.15" customHeight="1">
      <c r="A143" s="2895">
        <f>IF(計1!$D$28="","",計1!$G$28)</f>
        <v>2025</v>
      </c>
      <c r="B143" s="2896"/>
      <c r="C143" s="3057"/>
      <c r="D143" s="3058"/>
      <c r="E143" s="3058"/>
      <c r="F143" s="3058"/>
      <c r="G143" s="2894"/>
      <c r="H143" s="3059"/>
      <c r="I143" s="3062"/>
      <c r="J143" s="3063"/>
      <c r="K143" s="3063"/>
      <c r="L143" s="3063"/>
      <c r="M143" s="2894"/>
      <c r="N143" s="2894"/>
      <c r="O143" s="3065"/>
      <c r="P143" s="3069"/>
      <c r="Q143" s="3070"/>
      <c r="W143" s="165"/>
      <c r="X143" s="368"/>
      <c r="Y143" s="165"/>
      <c r="Z143" s="165"/>
    </row>
    <row r="144" spans="1:26" ht="24.95" customHeight="1">
      <c r="A144" s="154"/>
      <c r="B144" s="155" t="s">
        <v>607</v>
      </c>
      <c r="C144" s="156"/>
      <c r="D144" s="3071" t="str">
        <f ca="1">IF(OR(C140=0,C142=""),"",INT((C140-C142)/C140*10000)/100)</f>
        <v/>
      </c>
      <c r="E144" s="3071"/>
      <c r="F144" s="3071"/>
      <c r="G144" s="3072" t="s">
        <v>134</v>
      </c>
      <c r="H144" s="3073"/>
      <c r="I144" s="157"/>
      <c r="J144" s="3074" t="str">
        <f>IF(OR(I140=0,I142=""),"",INT((I140-I142)/I140*10000)/100)</f>
        <v/>
      </c>
      <c r="K144" s="3074"/>
      <c r="L144" s="3074"/>
      <c r="M144" s="3071" t="s">
        <v>522</v>
      </c>
      <c r="N144" s="3071"/>
      <c r="O144" s="3075"/>
      <c r="P144" s="346"/>
      <c r="Q144" s="1280"/>
      <c r="W144" s="370"/>
      <c r="X144" s="370"/>
      <c r="Y144" s="370"/>
      <c r="Z144" s="165"/>
    </row>
    <row r="145" spans="1:26" ht="27.75" customHeight="1">
      <c r="A145" s="2519" t="s">
        <v>587</v>
      </c>
      <c r="B145" s="2481"/>
      <c r="C145" s="3079"/>
      <c r="D145" s="3080"/>
      <c r="E145" s="3080"/>
      <c r="F145" s="3080"/>
      <c r="G145" s="3080"/>
      <c r="H145" s="3080"/>
      <c r="I145" s="3080"/>
      <c r="J145" s="3080"/>
      <c r="K145" s="3080"/>
      <c r="L145" s="3080"/>
      <c r="M145" s="3080"/>
      <c r="N145" s="3080"/>
      <c r="O145" s="3081"/>
      <c r="P145" s="346"/>
      <c r="Q145" s="1280"/>
      <c r="R145" s="1281"/>
      <c r="W145" s="370"/>
      <c r="X145" s="370" t="s">
        <v>617</v>
      </c>
      <c r="Y145" s="370"/>
      <c r="Z145" s="165"/>
    </row>
    <row r="146" spans="1:26" ht="35.1" customHeight="1">
      <c r="A146" s="3076"/>
      <c r="B146" s="2494"/>
      <c r="C146" s="3082"/>
      <c r="D146" s="2790"/>
      <c r="E146" s="2790"/>
      <c r="F146" s="2790"/>
      <c r="G146" s="2790"/>
      <c r="H146" s="2790"/>
      <c r="I146" s="2790"/>
      <c r="J146" s="2790"/>
      <c r="K146" s="2790"/>
      <c r="L146" s="2790"/>
      <c r="M146" s="2790"/>
      <c r="N146" s="2790"/>
      <c r="O146" s="2791"/>
      <c r="P146" s="369"/>
      <c r="Q146" s="1282"/>
      <c r="R146" s="1283">
        <v>0</v>
      </c>
      <c r="W146" s="370"/>
      <c r="X146" s="371" t="s">
        <v>618</v>
      </c>
      <c r="Y146" s="370"/>
      <c r="Z146" s="165"/>
    </row>
    <row r="147" spans="1:26" ht="93" customHeight="1">
      <c r="A147" s="3077"/>
      <c r="B147" s="3078"/>
      <c r="C147" s="3083"/>
      <c r="D147" s="2792"/>
      <c r="E147" s="2792"/>
      <c r="F147" s="2792"/>
      <c r="G147" s="2792"/>
      <c r="H147" s="2792"/>
      <c r="I147" s="2792"/>
      <c r="J147" s="2792"/>
      <c r="K147" s="2792"/>
      <c r="L147" s="2792"/>
      <c r="M147" s="2792"/>
      <c r="N147" s="2792"/>
      <c r="O147" s="2793"/>
      <c r="P147" s="347"/>
      <c r="Q147" s="1284"/>
      <c r="W147" s="165"/>
      <c r="X147" s="165"/>
      <c r="Y147" s="165"/>
      <c r="Z147" s="165"/>
    </row>
    <row r="148" spans="1:26" ht="18" customHeight="1">
      <c r="A148" s="2680" t="s">
        <v>614</v>
      </c>
      <c r="B148" s="2680"/>
      <c r="C148" s="2680"/>
      <c r="D148" s="2680"/>
      <c r="E148" s="2680"/>
      <c r="F148" s="2680"/>
      <c r="G148" s="2680"/>
      <c r="H148" s="2680"/>
      <c r="I148" s="2680"/>
      <c r="J148" s="2680"/>
      <c r="K148" s="2680"/>
      <c r="L148" s="2680"/>
      <c r="M148" s="2680"/>
      <c r="N148" s="2680"/>
      <c r="O148" s="2680"/>
      <c r="P148" s="3066"/>
      <c r="Q148" s="3066"/>
      <c r="W148" s="165"/>
      <c r="X148" s="165"/>
      <c r="Y148" s="165"/>
      <c r="Z148" s="165"/>
    </row>
    <row r="149" spans="1:26" ht="9.75" customHeight="1">
      <c r="A149" s="92"/>
      <c r="B149" s="92"/>
      <c r="C149" s="113"/>
      <c r="D149" s="113"/>
      <c r="E149" s="113"/>
      <c r="F149" s="113"/>
      <c r="G149" s="113"/>
      <c r="H149" s="113"/>
      <c r="I149" s="113"/>
      <c r="J149" s="113"/>
      <c r="K149" s="113"/>
      <c r="L149" s="113"/>
      <c r="M149" s="113"/>
      <c r="N149" s="3067"/>
      <c r="O149" s="3067"/>
      <c r="P149" s="165"/>
      <c r="W149" s="165"/>
      <c r="X149" s="165"/>
      <c r="Y149" s="165"/>
      <c r="Z149" s="165"/>
    </row>
    <row r="150" spans="1:26">
      <c r="A150" s="165"/>
      <c r="B150" s="165"/>
      <c r="C150" s="165"/>
      <c r="D150" s="165"/>
      <c r="E150" s="165"/>
      <c r="F150" s="165"/>
      <c r="G150" s="165"/>
      <c r="H150" s="165"/>
      <c r="I150" s="165"/>
      <c r="J150" s="165"/>
      <c r="K150" s="165"/>
      <c r="L150" s="165"/>
      <c r="M150" s="165"/>
      <c r="N150" s="165"/>
      <c r="O150" s="165"/>
      <c r="P150" s="165"/>
      <c r="W150" s="165"/>
      <c r="X150" s="165"/>
      <c r="Y150" s="165"/>
      <c r="Z150" s="165"/>
    </row>
    <row r="151" spans="1:26">
      <c r="A151" s="1" t="s">
        <v>545</v>
      </c>
      <c r="B151" s="2"/>
      <c r="C151" s="2"/>
      <c r="D151" s="2"/>
      <c r="E151" s="2"/>
      <c r="F151" s="2"/>
      <c r="G151" s="2"/>
      <c r="H151" s="2"/>
      <c r="I151" s="2"/>
      <c r="J151" s="2"/>
      <c r="K151" s="2"/>
      <c r="L151" s="2"/>
      <c r="M151" s="2"/>
      <c r="N151" s="2"/>
      <c r="O151" s="2"/>
      <c r="P151" s="165" t="str">
        <f>"個別票"&amp;Q151</f>
        <v>個別票7</v>
      </c>
      <c r="Q151" s="1277">
        <f>Q126+1</f>
        <v>7</v>
      </c>
      <c r="W151" s="165"/>
      <c r="X151" s="165"/>
      <c r="Y151" s="165"/>
      <c r="Z151" s="165"/>
    </row>
    <row r="152" spans="1:26">
      <c r="A152" s="2" t="s">
        <v>585</v>
      </c>
      <c r="B152" s="4"/>
      <c r="C152" s="4"/>
      <c r="D152" s="4"/>
      <c r="E152" s="4"/>
      <c r="F152" s="4"/>
      <c r="G152" s="4"/>
      <c r="H152" s="4"/>
      <c r="I152" s="4"/>
      <c r="J152" s="4"/>
      <c r="K152" s="4"/>
      <c r="L152" s="4"/>
      <c r="M152" s="4"/>
      <c r="N152" s="2"/>
      <c r="O152" s="2"/>
      <c r="P152" s="165"/>
      <c r="W152" s="165"/>
      <c r="X152" s="165"/>
      <c r="Y152" s="165"/>
      <c r="Z152" s="165"/>
    </row>
    <row r="153" spans="1:26" ht="17.25">
      <c r="A153" s="2460" t="s">
        <v>584</v>
      </c>
      <c r="B153" s="2460"/>
      <c r="C153" s="2460"/>
      <c r="D153" s="2460"/>
      <c r="E153" s="2460"/>
      <c r="F153" s="2460"/>
      <c r="G153" s="2460"/>
      <c r="H153" s="2460"/>
      <c r="I153" s="2460"/>
      <c r="J153" s="2460"/>
      <c r="K153" s="2460"/>
      <c r="L153" s="2460"/>
      <c r="M153" s="2460"/>
      <c r="N153" s="2460"/>
      <c r="O153" s="2460"/>
      <c r="P153" s="165"/>
      <c r="W153" s="165"/>
      <c r="X153" s="165"/>
      <c r="Y153" s="165"/>
      <c r="Z153" s="165"/>
    </row>
    <row r="154" spans="1:26" ht="17.25">
      <c r="A154" s="39"/>
      <c r="B154" s="39"/>
      <c r="C154" s="39"/>
      <c r="D154" s="39"/>
      <c r="E154" s="39"/>
      <c r="F154" s="39"/>
      <c r="G154" s="39"/>
      <c r="H154" s="39"/>
      <c r="I154" s="39"/>
      <c r="J154" s="39"/>
      <c r="K154" s="39"/>
      <c r="L154" s="39"/>
      <c r="M154" s="39"/>
      <c r="N154" s="39"/>
      <c r="O154" s="39"/>
      <c r="P154" s="165"/>
      <c r="W154" s="165"/>
      <c r="X154" s="165"/>
      <c r="Y154" s="165"/>
      <c r="Z154" s="165"/>
    </row>
    <row r="155" spans="1:26" ht="18" customHeight="1">
      <c r="A155" s="49" t="s">
        <v>151</v>
      </c>
      <c r="B155" s="4"/>
      <c r="C155" s="4"/>
      <c r="D155" s="4"/>
      <c r="E155" s="4"/>
      <c r="F155" s="4"/>
      <c r="G155" s="4"/>
      <c r="H155" s="4"/>
      <c r="I155" s="4"/>
      <c r="J155" s="4"/>
      <c r="K155" s="4"/>
      <c r="L155" s="4"/>
      <c r="M155" s="4"/>
      <c r="N155" s="2"/>
      <c r="O155" s="2"/>
      <c r="P155" s="165"/>
      <c r="W155" s="165"/>
      <c r="X155" s="165"/>
      <c r="Y155" s="165"/>
      <c r="Z155" s="165"/>
    </row>
    <row r="156" spans="1:26" ht="39.950000000000003" customHeight="1">
      <c r="A156" s="2833" t="s">
        <v>152</v>
      </c>
      <c r="B156" s="2834"/>
      <c r="C156" s="2835"/>
      <c r="D156" s="2836" t="str">
        <f>報7!D156</f>
        <v>事業所名を入力7</v>
      </c>
      <c r="E156" s="2837"/>
      <c r="F156" s="2837"/>
      <c r="G156" s="2837"/>
      <c r="H156" s="2837"/>
      <c r="I156" s="2837"/>
      <c r="J156" s="2837"/>
      <c r="K156" s="2837"/>
      <c r="L156" s="2837"/>
      <c r="M156" s="2837"/>
      <c r="N156" s="2837"/>
      <c r="O156" s="2838"/>
      <c r="P156" s="165"/>
      <c r="W156" s="165"/>
      <c r="X156" s="165"/>
      <c r="Y156" s="165"/>
      <c r="Z156" s="165"/>
    </row>
    <row r="157" spans="1:26" ht="39.950000000000003" customHeight="1">
      <c r="A157" s="2418" t="s">
        <v>153</v>
      </c>
      <c r="B157" s="2419"/>
      <c r="C157" s="2839"/>
      <c r="D157" s="2421">
        <f>報7!D157</f>
        <v>0</v>
      </c>
      <c r="E157" s="2422"/>
      <c r="F157" s="2422"/>
      <c r="G157" s="2422"/>
      <c r="H157" s="2422"/>
      <c r="I157" s="2422"/>
      <c r="J157" s="2422"/>
      <c r="K157" s="2422"/>
      <c r="L157" s="2422"/>
      <c r="M157" s="2422"/>
      <c r="N157" s="2422"/>
      <c r="O157" s="2423"/>
      <c r="P157" s="165"/>
      <c r="W157" s="165"/>
      <c r="X157" s="165"/>
      <c r="Y157" s="165"/>
      <c r="Z157" s="165"/>
    </row>
    <row r="158" spans="1:26" ht="39.950000000000003" customHeight="1">
      <c r="A158" s="2384" t="s">
        <v>154</v>
      </c>
      <c r="B158" s="2827"/>
      <c r="C158" s="3084">
        <f>報7!C158</f>
        <v>0</v>
      </c>
      <c r="D158" s="3085"/>
      <c r="E158" s="104" t="s">
        <v>180</v>
      </c>
      <c r="F158" s="2823" t="s">
        <v>406</v>
      </c>
      <c r="G158" s="2824"/>
      <c r="H158" s="2830" t="str">
        <f ca="1">報7!H158</f>
        <v/>
      </c>
      <c r="I158" s="2831"/>
      <c r="J158" s="59" t="s">
        <v>176</v>
      </c>
      <c r="K158" s="2823" t="s">
        <v>407</v>
      </c>
      <c r="L158" s="2824"/>
      <c r="M158" s="3086">
        <f>報7!M158</f>
        <v>0</v>
      </c>
      <c r="N158" s="3087"/>
      <c r="O158" s="3088"/>
      <c r="P158" s="165"/>
      <c r="W158" s="165"/>
      <c r="X158" s="165"/>
      <c r="Y158" s="165"/>
      <c r="Z158" s="165"/>
    </row>
    <row r="159" spans="1:26" ht="39.950000000000003" customHeight="1">
      <c r="A159" s="2823" t="s">
        <v>408</v>
      </c>
      <c r="B159" s="2824"/>
      <c r="C159" s="3089">
        <f>報7!C159</f>
        <v>0</v>
      </c>
      <c r="D159" s="2355"/>
      <c r="E159" s="2356"/>
      <c r="F159" s="2823" t="s">
        <v>158</v>
      </c>
      <c r="G159" s="2824"/>
      <c r="H159" s="3089">
        <f>報7!H159</f>
        <v>0</v>
      </c>
      <c r="I159" s="2355"/>
      <c r="J159" s="2356"/>
      <c r="K159" s="2428"/>
      <c r="L159" s="2826"/>
      <c r="M159" s="2826"/>
      <c r="N159" s="2826"/>
      <c r="O159" s="2826"/>
      <c r="P159" s="165"/>
      <c r="W159" s="165"/>
      <c r="X159" s="165"/>
      <c r="Y159" s="165"/>
      <c r="Z159" s="165"/>
    </row>
    <row r="160" spans="1:26" ht="49.9" customHeight="1">
      <c r="A160" s="40"/>
      <c r="B160" s="40"/>
      <c r="C160" s="41"/>
      <c r="D160" s="42"/>
      <c r="E160" s="41"/>
      <c r="F160" s="43"/>
      <c r="P160" s="165"/>
      <c r="W160" s="165"/>
      <c r="X160" s="165"/>
      <c r="Y160" s="165"/>
      <c r="Z160" s="165"/>
    </row>
    <row r="161" spans="1:26" s="110" customFormat="1" ht="19.5" customHeight="1">
      <c r="A161" s="3090" t="s">
        <v>583</v>
      </c>
      <c r="B161" s="3091"/>
      <c r="C161" s="3091"/>
      <c r="D161" s="3091"/>
      <c r="E161" s="3091"/>
      <c r="F161" s="3091"/>
      <c r="G161" s="3091"/>
      <c r="H161" s="3091"/>
      <c r="I161" s="3091"/>
      <c r="J161" s="3091"/>
      <c r="K161" s="3091"/>
      <c r="L161" s="3091"/>
      <c r="M161" s="3091"/>
      <c r="N161" s="3091"/>
      <c r="O161" s="3091"/>
      <c r="P161" s="345"/>
      <c r="Q161" s="1278"/>
      <c r="R161" s="1278"/>
      <c r="S161" s="1278"/>
      <c r="T161" s="1278"/>
      <c r="U161" s="1278"/>
      <c r="V161" s="1278"/>
      <c r="W161" s="345"/>
      <c r="X161" s="345"/>
      <c r="Y161" s="345"/>
      <c r="Z161" s="345"/>
    </row>
    <row r="162" spans="1:26" ht="49.9" customHeight="1">
      <c r="A162" s="111"/>
      <c r="B162" s="40"/>
      <c r="E162" s="112"/>
      <c r="F162" s="112"/>
      <c r="G162" s="112"/>
      <c r="H162" s="112"/>
      <c r="I162" s="112"/>
      <c r="J162" s="112"/>
      <c r="K162" s="112"/>
      <c r="L162" s="112"/>
      <c r="M162" s="112"/>
      <c r="N162" s="112"/>
      <c r="O162" s="112"/>
      <c r="P162" s="165"/>
      <c r="W162" s="165"/>
      <c r="X162" s="165"/>
      <c r="Y162" s="165"/>
      <c r="Z162" s="165"/>
    </row>
    <row r="163" spans="1:26" ht="20.25" customHeight="1">
      <c r="A163" s="51" t="s">
        <v>582</v>
      </c>
      <c r="B163" s="30"/>
      <c r="C163" s="30"/>
      <c r="D163" s="30"/>
      <c r="E163" s="30"/>
      <c r="F163" s="30"/>
      <c r="G163" s="30"/>
      <c r="H163" s="30"/>
      <c r="I163" s="30"/>
      <c r="J163" s="30"/>
      <c r="K163" s="30"/>
      <c r="L163" s="6"/>
      <c r="M163" s="6"/>
      <c r="N163" s="6"/>
      <c r="O163" s="6"/>
      <c r="P163" s="165"/>
      <c r="W163" s="165"/>
      <c r="X163" s="165"/>
      <c r="Y163" s="165"/>
      <c r="Z163" s="165"/>
    </row>
    <row r="164" spans="1:26" ht="20.100000000000001" customHeight="1">
      <c r="A164" s="2500"/>
      <c r="B164" s="2501"/>
      <c r="C164" s="2520" t="s">
        <v>589</v>
      </c>
      <c r="D164" s="2521"/>
      <c r="E164" s="2521"/>
      <c r="F164" s="2521"/>
      <c r="G164" s="2521"/>
      <c r="H164" s="2522"/>
      <c r="I164" s="2520" t="s">
        <v>588</v>
      </c>
      <c r="J164" s="2521"/>
      <c r="K164" s="2521"/>
      <c r="L164" s="2521"/>
      <c r="M164" s="2521"/>
      <c r="N164" s="2521"/>
      <c r="O164" s="2522"/>
      <c r="P164" s="165"/>
      <c r="W164" s="165"/>
      <c r="X164" s="165"/>
      <c r="Y164" s="165"/>
      <c r="Z164" s="165"/>
    </row>
    <row r="165" spans="1:26" ht="22.15" customHeight="1">
      <c r="A165" s="3092" t="s">
        <v>122</v>
      </c>
      <c r="B165" s="3093"/>
      <c r="C165" s="3094" t="str">
        <f ca="1">報7!C165</f>
        <v/>
      </c>
      <c r="D165" s="3095"/>
      <c r="E165" s="3095"/>
      <c r="F165" s="3095"/>
      <c r="G165" s="2893" t="s">
        <v>1469</v>
      </c>
      <c r="H165" s="2808"/>
      <c r="I165" s="3099" t="str">
        <f>報7!I165</f>
        <v/>
      </c>
      <c r="J165" s="3100"/>
      <c r="K165" s="3100"/>
      <c r="L165" s="3100"/>
      <c r="M165" s="2893" t="s">
        <v>6400</v>
      </c>
      <c r="N165" s="2893"/>
      <c r="O165" s="3103" t="str">
        <f>報7!N165</f>
        <v/>
      </c>
      <c r="P165" s="174"/>
      <c r="Q165" s="1279"/>
      <c r="W165" s="165"/>
      <c r="X165" s="165"/>
      <c r="Y165" s="165"/>
      <c r="Z165" s="165"/>
    </row>
    <row r="166" spans="1:26" ht="22.15" customHeight="1">
      <c r="A166" s="3010">
        <f>IF(計1!$D$28="","",計1!$D$28-1)</f>
        <v>2022</v>
      </c>
      <c r="B166" s="2501"/>
      <c r="C166" s="3096"/>
      <c r="D166" s="3097"/>
      <c r="E166" s="3097"/>
      <c r="F166" s="3097"/>
      <c r="G166" s="2900"/>
      <c r="H166" s="3098"/>
      <c r="I166" s="3101"/>
      <c r="J166" s="3102"/>
      <c r="K166" s="3102"/>
      <c r="L166" s="3102"/>
      <c r="M166" s="2894"/>
      <c r="N166" s="2894"/>
      <c r="O166" s="3104"/>
      <c r="P166" s="174"/>
      <c r="Q166" s="1279"/>
      <c r="W166" s="165"/>
      <c r="X166" s="165"/>
      <c r="Y166" s="165"/>
      <c r="Z166" s="165"/>
    </row>
    <row r="167" spans="1:26" ht="22.15" customHeight="1">
      <c r="A167" s="2479" t="s">
        <v>586</v>
      </c>
      <c r="B167" s="2897"/>
      <c r="C167" s="3055"/>
      <c r="D167" s="3056"/>
      <c r="E167" s="3056"/>
      <c r="F167" s="3056"/>
      <c r="G167" s="2893" t="s">
        <v>416</v>
      </c>
      <c r="H167" s="2808"/>
      <c r="I167" s="3060"/>
      <c r="J167" s="3061"/>
      <c r="K167" s="3061"/>
      <c r="L167" s="3061"/>
      <c r="M167" s="2893" t="s">
        <v>417</v>
      </c>
      <c r="N167" s="2893"/>
      <c r="O167" s="3064" t="str">
        <f>IF(OR(I167=0,I167=""),"",O165)</f>
        <v/>
      </c>
      <c r="P167" s="3068"/>
      <c r="Q167" s="3068"/>
      <c r="W167" s="165"/>
      <c r="X167" s="165"/>
      <c r="Y167" s="165"/>
      <c r="Z167" s="165"/>
    </row>
    <row r="168" spans="1:26" ht="22.15" customHeight="1">
      <c r="A168" s="2895">
        <f>IF(計1!$D$28="","",計1!$G$28)</f>
        <v>2025</v>
      </c>
      <c r="B168" s="2896"/>
      <c r="C168" s="3057"/>
      <c r="D168" s="3058"/>
      <c r="E168" s="3058"/>
      <c r="F168" s="3058"/>
      <c r="G168" s="2894"/>
      <c r="H168" s="3059"/>
      <c r="I168" s="3062"/>
      <c r="J168" s="3063"/>
      <c r="K168" s="3063"/>
      <c r="L168" s="3063"/>
      <c r="M168" s="2894"/>
      <c r="N168" s="2894"/>
      <c r="O168" s="3065"/>
      <c r="P168" s="3069"/>
      <c r="Q168" s="3070"/>
      <c r="W168" s="165"/>
      <c r="X168" s="368"/>
      <c r="Y168" s="165"/>
      <c r="Z168" s="165"/>
    </row>
    <row r="169" spans="1:26" ht="24.95" customHeight="1">
      <c r="A169" s="154"/>
      <c r="B169" s="155" t="s">
        <v>607</v>
      </c>
      <c r="C169" s="156"/>
      <c r="D169" s="3071" t="str">
        <f ca="1">IF(OR(C165=0,C167=""),"",INT((C165-C167)/C165*10000)/100)</f>
        <v/>
      </c>
      <c r="E169" s="3071"/>
      <c r="F169" s="3071"/>
      <c r="G169" s="3072" t="s">
        <v>134</v>
      </c>
      <c r="H169" s="3073"/>
      <c r="I169" s="157"/>
      <c r="J169" s="3074" t="str">
        <f>IF(OR(I165=0,I167=""),"",INT((I165-I167)/I165*10000)/100)</f>
        <v/>
      </c>
      <c r="K169" s="3074"/>
      <c r="L169" s="3074"/>
      <c r="M169" s="3071" t="s">
        <v>522</v>
      </c>
      <c r="N169" s="3071"/>
      <c r="O169" s="3075"/>
      <c r="P169" s="346"/>
      <c r="Q169" s="1280"/>
      <c r="W169" s="370"/>
      <c r="X169" s="370"/>
      <c r="Y169" s="370"/>
      <c r="Z169" s="165"/>
    </row>
    <row r="170" spans="1:26" ht="27.75" customHeight="1">
      <c r="A170" s="2519" t="s">
        <v>587</v>
      </c>
      <c r="B170" s="2481"/>
      <c r="C170" s="3079"/>
      <c r="D170" s="3080"/>
      <c r="E170" s="3080"/>
      <c r="F170" s="3080"/>
      <c r="G170" s="3080"/>
      <c r="H170" s="3080"/>
      <c r="I170" s="3080"/>
      <c r="J170" s="3080"/>
      <c r="K170" s="3080"/>
      <c r="L170" s="3080"/>
      <c r="M170" s="3080"/>
      <c r="N170" s="3080"/>
      <c r="O170" s="3081"/>
      <c r="P170" s="346"/>
      <c r="Q170" s="1280"/>
      <c r="R170" s="1281"/>
      <c r="W170" s="370"/>
      <c r="X170" s="370" t="s">
        <v>617</v>
      </c>
      <c r="Y170" s="370"/>
      <c r="Z170" s="165"/>
    </row>
    <row r="171" spans="1:26" ht="35.1" customHeight="1">
      <c r="A171" s="3076"/>
      <c r="B171" s="2494"/>
      <c r="C171" s="3082"/>
      <c r="D171" s="2790"/>
      <c r="E171" s="2790"/>
      <c r="F171" s="2790"/>
      <c r="G171" s="2790"/>
      <c r="H171" s="2790"/>
      <c r="I171" s="2790"/>
      <c r="J171" s="2790"/>
      <c r="K171" s="2790"/>
      <c r="L171" s="2790"/>
      <c r="M171" s="2790"/>
      <c r="N171" s="2790"/>
      <c r="O171" s="2791"/>
      <c r="P171" s="369"/>
      <c r="Q171" s="1282"/>
      <c r="R171" s="1283">
        <v>0</v>
      </c>
      <c r="W171" s="370"/>
      <c r="X171" s="371" t="s">
        <v>618</v>
      </c>
      <c r="Y171" s="370"/>
      <c r="Z171" s="165"/>
    </row>
    <row r="172" spans="1:26" ht="93" customHeight="1">
      <c r="A172" s="3077"/>
      <c r="B172" s="3078"/>
      <c r="C172" s="3083"/>
      <c r="D172" s="2792"/>
      <c r="E172" s="2792"/>
      <c r="F172" s="2792"/>
      <c r="G172" s="2792"/>
      <c r="H172" s="2792"/>
      <c r="I172" s="2792"/>
      <c r="J172" s="2792"/>
      <c r="K172" s="2792"/>
      <c r="L172" s="2792"/>
      <c r="M172" s="2792"/>
      <c r="N172" s="2792"/>
      <c r="O172" s="2793"/>
      <c r="P172" s="347"/>
      <c r="Q172" s="1284"/>
      <c r="W172" s="165"/>
      <c r="X172" s="165"/>
      <c r="Y172" s="165"/>
      <c r="Z172" s="165"/>
    </row>
    <row r="173" spans="1:26" ht="18" customHeight="1">
      <c r="A173" s="2680" t="s">
        <v>614</v>
      </c>
      <c r="B173" s="2680"/>
      <c r="C173" s="2680"/>
      <c r="D173" s="2680"/>
      <c r="E173" s="2680"/>
      <c r="F173" s="2680"/>
      <c r="G173" s="2680"/>
      <c r="H173" s="2680"/>
      <c r="I173" s="2680"/>
      <c r="J173" s="2680"/>
      <c r="K173" s="2680"/>
      <c r="L173" s="2680"/>
      <c r="M173" s="2680"/>
      <c r="N173" s="2680"/>
      <c r="O173" s="2680"/>
      <c r="P173" s="3066"/>
      <c r="Q173" s="3066"/>
      <c r="W173" s="165"/>
      <c r="X173" s="165"/>
      <c r="Y173" s="165"/>
      <c r="Z173" s="165"/>
    </row>
    <row r="174" spans="1:26" ht="9.75" customHeight="1">
      <c r="A174" s="92"/>
      <c r="B174" s="92"/>
      <c r="C174" s="113"/>
      <c r="D174" s="113"/>
      <c r="E174" s="113"/>
      <c r="F174" s="113"/>
      <c r="G174" s="113"/>
      <c r="H174" s="113"/>
      <c r="I174" s="113"/>
      <c r="J174" s="113"/>
      <c r="K174" s="113"/>
      <c r="L174" s="113"/>
      <c r="M174" s="113"/>
      <c r="N174" s="3067"/>
      <c r="O174" s="3067"/>
      <c r="P174" s="165"/>
      <c r="W174" s="165"/>
      <c r="X174" s="165"/>
      <c r="Y174" s="165"/>
      <c r="Z174" s="165"/>
    </row>
    <row r="175" spans="1:26">
      <c r="A175" s="165"/>
      <c r="B175" s="165"/>
      <c r="C175" s="165"/>
      <c r="D175" s="165"/>
      <c r="E175" s="165"/>
      <c r="F175" s="165"/>
      <c r="G175" s="165"/>
      <c r="H175" s="165"/>
      <c r="I175" s="165"/>
      <c r="J175" s="165"/>
      <c r="K175" s="165"/>
      <c r="L175" s="165"/>
      <c r="M175" s="165"/>
      <c r="N175" s="165"/>
      <c r="O175" s="165"/>
      <c r="P175" s="165"/>
      <c r="W175" s="165"/>
      <c r="X175" s="165"/>
      <c r="Y175" s="165"/>
      <c r="Z175" s="165"/>
    </row>
    <row r="176" spans="1:26">
      <c r="A176" s="1" t="s">
        <v>545</v>
      </c>
      <c r="B176" s="2"/>
      <c r="C176" s="2"/>
      <c r="D176" s="2"/>
      <c r="E176" s="2"/>
      <c r="F176" s="2"/>
      <c r="G176" s="2"/>
      <c r="H176" s="2"/>
      <c r="I176" s="2"/>
      <c r="J176" s="2"/>
      <c r="K176" s="2"/>
      <c r="L176" s="2"/>
      <c r="M176" s="2"/>
      <c r="N176" s="2"/>
      <c r="O176" s="2"/>
      <c r="P176" s="165" t="str">
        <f>"個別票"&amp;Q176</f>
        <v>個別票8</v>
      </c>
      <c r="Q176" s="1277">
        <f>Q151+1</f>
        <v>8</v>
      </c>
      <c r="W176" s="165"/>
      <c r="X176" s="165"/>
      <c r="Y176" s="165"/>
      <c r="Z176" s="165"/>
    </row>
    <row r="177" spans="1:26">
      <c r="A177" s="2" t="s">
        <v>585</v>
      </c>
      <c r="B177" s="4"/>
      <c r="C177" s="4"/>
      <c r="D177" s="4"/>
      <c r="E177" s="4"/>
      <c r="F177" s="4"/>
      <c r="G177" s="4"/>
      <c r="H177" s="4"/>
      <c r="I177" s="4"/>
      <c r="J177" s="4"/>
      <c r="K177" s="4"/>
      <c r="L177" s="4"/>
      <c r="M177" s="4"/>
      <c r="N177" s="2"/>
      <c r="O177" s="2"/>
      <c r="P177" s="165"/>
      <c r="W177" s="165"/>
      <c r="X177" s="165"/>
      <c r="Y177" s="165"/>
      <c r="Z177" s="165"/>
    </row>
    <row r="178" spans="1:26" ht="17.25">
      <c r="A178" s="2460" t="s">
        <v>584</v>
      </c>
      <c r="B178" s="2460"/>
      <c r="C178" s="2460"/>
      <c r="D178" s="2460"/>
      <c r="E178" s="2460"/>
      <c r="F178" s="2460"/>
      <c r="G178" s="2460"/>
      <c r="H178" s="2460"/>
      <c r="I178" s="2460"/>
      <c r="J178" s="2460"/>
      <c r="K178" s="2460"/>
      <c r="L178" s="2460"/>
      <c r="M178" s="2460"/>
      <c r="N178" s="2460"/>
      <c r="O178" s="2460"/>
      <c r="P178" s="165"/>
      <c r="W178" s="165"/>
      <c r="X178" s="165"/>
      <c r="Y178" s="165"/>
      <c r="Z178" s="165"/>
    </row>
    <row r="179" spans="1:26" ht="17.25">
      <c r="A179" s="39"/>
      <c r="B179" s="39"/>
      <c r="C179" s="39"/>
      <c r="D179" s="39"/>
      <c r="E179" s="39"/>
      <c r="F179" s="39"/>
      <c r="G179" s="39"/>
      <c r="H179" s="39"/>
      <c r="I179" s="39"/>
      <c r="J179" s="39"/>
      <c r="K179" s="39"/>
      <c r="L179" s="39"/>
      <c r="M179" s="39"/>
      <c r="N179" s="39"/>
      <c r="O179" s="39"/>
      <c r="P179" s="165"/>
      <c r="W179" s="165"/>
      <c r="X179" s="165"/>
      <c r="Y179" s="165"/>
      <c r="Z179" s="165"/>
    </row>
    <row r="180" spans="1:26" ht="18" customHeight="1">
      <c r="A180" s="49" t="s">
        <v>151</v>
      </c>
      <c r="B180" s="4"/>
      <c r="C180" s="4"/>
      <c r="D180" s="4"/>
      <c r="E180" s="4"/>
      <c r="F180" s="4"/>
      <c r="G180" s="4"/>
      <c r="H180" s="4"/>
      <c r="I180" s="4"/>
      <c r="J180" s="4"/>
      <c r="K180" s="4"/>
      <c r="L180" s="4"/>
      <c r="M180" s="4"/>
      <c r="N180" s="2"/>
      <c r="O180" s="2"/>
      <c r="P180" s="165"/>
      <c r="W180" s="165"/>
      <c r="X180" s="165"/>
      <c r="Y180" s="165"/>
      <c r="Z180" s="165"/>
    </row>
    <row r="181" spans="1:26" ht="39.950000000000003" customHeight="1">
      <c r="A181" s="2833" t="s">
        <v>152</v>
      </c>
      <c r="B181" s="2834"/>
      <c r="C181" s="2835"/>
      <c r="D181" s="2836" t="str">
        <f>報7!D181</f>
        <v>事業所名を入力8</v>
      </c>
      <c r="E181" s="2837"/>
      <c r="F181" s="2837"/>
      <c r="G181" s="2837"/>
      <c r="H181" s="2837"/>
      <c r="I181" s="2837"/>
      <c r="J181" s="2837"/>
      <c r="K181" s="2837"/>
      <c r="L181" s="2837"/>
      <c r="M181" s="2837"/>
      <c r="N181" s="2837"/>
      <c r="O181" s="2838"/>
      <c r="P181" s="165"/>
      <c r="W181" s="165"/>
      <c r="X181" s="165"/>
      <c r="Y181" s="165"/>
      <c r="Z181" s="165"/>
    </row>
    <row r="182" spans="1:26" ht="39.950000000000003" customHeight="1">
      <c r="A182" s="2418" t="s">
        <v>153</v>
      </c>
      <c r="B182" s="2419"/>
      <c r="C182" s="2839"/>
      <c r="D182" s="2421">
        <f>報7!D182</f>
        <v>0</v>
      </c>
      <c r="E182" s="2422"/>
      <c r="F182" s="2422"/>
      <c r="G182" s="2422"/>
      <c r="H182" s="2422"/>
      <c r="I182" s="2422"/>
      <c r="J182" s="2422"/>
      <c r="K182" s="2422"/>
      <c r="L182" s="2422"/>
      <c r="M182" s="2422"/>
      <c r="N182" s="2422"/>
      <c r="O182" s="2423"/>
      <c r="P182" s="165"/>
      <c r="W182" s="165"/>
      <c r="X182" s="165"/>
      <c r="Y182" s="165"/>
      <c r="Z182" s="165"/>
    </row>
    <row r="183" spans="1:26" ht="39.950000000000003" customHeight="1">
      <c r="A183" s="2384" t="s">
        <v>154</v>
      </c>
      <c r="B183" s="2827"/>
      <c r="C183" s="3084">
        <f>報7!C183</f>
        <v>0</v>
      </c>
      <c r="D183" s="3085"/>
      <c r="E183" s="104" t="s">
        <v>180</v>
      </c>
      <c r="F183" s="2823" t="s">
        <v>406</v>
      </c>
      <c r="G183" s="2824"/>
      <c r="H183" s="2830" t="str">
        <f ca="1">報7!H183</f>
        <v/>
      </c>
      <c r="I183" s="2831"/>
      <c r="J183" s="59" t="s">
        <v>176</v>
      </c>
      <c r="K183" s="2823" t="s">
        <v>407</v>
      </c>
      <c r="L183" s="2824"/>
      <c r="M183" s="3086">
        <f>報7!M183</f>
        <v>0</v>
      </c>
      <c r="N183" s="3087"/>
      <c r="O183" s="3088"/>
      <c r="P183" s="165"/>
      <c r="W183" s="165"/>
      <c r="X183" s="165"/>
      <c r="Y183" s="165"/>
      <c r="Z183" s="165"/>
    </row>
    <row r="184" spans="1:26" ht="39.950000000000003" customHeight="1">
      <c r="A184" s="2823" t="s">
        <v>408</v>
      </c>
      <c r="B184" s="2824"/>
      <c r="C184" s="3089">
        <f>報7!C184</f>
        <v>0</v>
      </c>
      <c r="D184" s="2355"/>
      <c r="E184" s="2356"/>
      <c r="F184" s="2823" t="s">
        <v>158</v>
      </c>
      <c r="G184" s="2824"/>
      <c r="H184" s="3089">
        <f>報7!H184</f>
        <v>0</v>
      </c>
      <c r="I184" s="2355"/>
      <c r="J184" s="2356"/>
      <c r="K184" s="2428"/>
      <c r="L184" s="2826"/>
      <c r="M184" s="2826"/>
      <c r="N184" s="2826"/>
      <c r="O184" s="2826"/>
      <c r="P184" s="165"/>
      <c r="W184" s="165"/>
      <c r="X184" s="165"/>
      <c r="Y184" s="165"/>
      <c r="Z184" s="165"/>
    </row>
    <row r="185" spans="1:26" ht="49.9" customHeight="1">
      <c r="A185" s="40"/>
      <c r="B185" s="40"/>
      <c r="C185" s="41"/>
      <c r="D185" s="42"/>
      <c r="E185" s="41"/>
      <c r="F185" s="43"/>
      <c r="P185" s="165"/>
      <c r="W185" s="165"/>
      <c r="X185" s="165"/>
      <c r="Y185" s="165"/>
      <c r="Z185" s="165"/>
    </row>
    <row r="186" spans="1:26" s="110" customFormat="1" ht="19.5" customHeight="1">
      <c r="A186" s="3090" t="s">
        <v>583</v>
      </c>
      <c r="B186" s="3091"/>
      <c r="C186" s="3091"/>
      <c r="D186" s="3091"/>
      <c r="E186" s="3091"/>
      <c r="F186" s="3091"/>
      <c r="G186" s="3091"/>
      <c r="H186" s="3091"/>
      <c r="I186" s="3091"/>
      <c r="J186" s="3091"/>
      <c r="K186" s="3091"/>
      <c r="L186" s="3091"/>
      <c r="M186" s="3091"/>
      <c r="N186" s="3091"/>
      <c r="O186" s="3091"/>
      <c r="P186" s="345"/>
      <c r="Q186" s="1278"/>
      <c r="R186" s="1278"/>
      <c r="S186" s="1278"/>
      <c r="T186" s="1278"/>
      <c r="U186" s="1278"/>
      <c r="V186" s="1278"/>
      <c r="W186" s="345"/>
      <c r="X186" s="345"/>
      <c r="Y186" s="345"/>
      <c r="Z186" s="345"/>
    </row>
    <row r="187" spans="1:26" ht="49.9" customHeight="1">
      <c r="A187" s="111"/>
      <c r="B187" s="40"/>
      <c r="E187" s="112"/>
      <c r="F187" s="112"/>
      <c r="G187" s="112"/>
      <c r="H187" s="112"/>
      <c r="I187" s="112"/>
      <c r="J187" s="112"/>
      <c r="K187" s="112"/>
      <c r="L187" s="112"/>
      <c r="M187" s="112"/>
      <c r="N187" s="112"/>
      <c r="O187" s="112"/>
      <c r="P187" s="165"/>
      <c r="W187" s="165"/>
      <c r="X187" s="165"/>
      <c r="Y187" s="165"/>
      <c r="Z187" s="165"/>
    </row>
    <row r="188" spans="1:26" ht="20.25" customHeight="1">
      <c r="A188" s="51" t="s">
        <v>582</v>
      </c>
      <c r="B188" s="30"/>
      <c r="C188" s="30"/>
      <c r="D188" s="30"/>
      <c r="E188" s="30"/>
      <c r="F188" s="30"/>
      <c r="G188" s="30"/>
      <c r="H188" s="30"/>
      <c r="I188" s="30"/>
      <c r="J188" s="30"/>
      <c r="K188" s="30"/>
      <c r="L188" s="6"/>
      <c r="M188" s="6"/>
      <c r="N188" s="6"/>
      <c r="O188" s="6"/>
      <c r="P188" s="165"/>
      <c r="W188" s="165"/>
      <c r="X188" s="165"/>
      <c r="Y188" s="165"/>
      <c r="Z188" s="165"/>
    </row>
    <row r="189" spans="1:26" ht="20.100000000000001" customHeight="1">
      <c r="A189" s="2500"/>
      <c r="B189" s="2501"/>
      <c r="C189" s="2520" t="s">
        <v>589</v>
      </c>
      <c r="D189" s="2521"/>
      <c r="E189" s="2521"/>
      <c r="F189" s="2521"/>
      <c r="G189" s="2521"/>
      <c r="H189" s="2522"/>
      <c r="I189" s="2520" t="s">
        <v>588</v>
      </c>
      <c r="J189" s="2521"/>
      <c r="K189" s="2521"/>
      <c r="L189" s="2521"/>
      <c r="M189" s="2521"/>
      <c r="N189" s="2521"/>
      <c r="O189" s="2522"/>
      <c r="P189" s="165"/>
      <c r="W189" s="165"/>
      <c r="X189" s="165"/>
      <c r="Y189" s="165"/>
      <c r="Z189" s="165"/>
    </row>
    <row r="190" spans="1:26" ht="22.15" customHeight="1">
      <c r="A190" s="3092" t="s">
        <v>122</v>
      </c>
      <c r="B190" s="3093"/>
      <c r="C190" s="3094" t="str">
        <f ca="1">報7!C190</f>
        <v/>
      </c>
      <c r="D190" s="3095"/>
      <c r="E190" s="3095"/>
      <c r="F190" s="3095"/>
      <c r="G190" s="2893" t="s">
        <v>1469</v>
      </c>
      <c r="H190" s="2808"/>
      <c r="I190" s="3099" t="str">
        <f>報7!I190</f>
        <v/>
      </c>
      <c r="J190" s="3100"/>
      <c r="K190" s="3100"/>
      <c r="L190" s="3100"/>
      <c r="M190" s="2893" t="s">
        <v>6400</v>
      </c>
      <c r="N190" s="2893"/>
      <c r="O190" s="3103" t="str">
        <f>報7!N190</f>
        <v/>
      </c>
      <c r="P190" s="174"/>
      <c r="Q190" s="1279"/>
      <c r="W190" s="165"/>
      <c r="X190" s="165"/>
      <c r="Y190" s="165"/>
      <c r="Z190" s="165"/>
    </row>
    <row r="191" spans="1:26" ht="22.15" customHeight="1">
      <c r="A191" s="3010">
        <f>IF(計1!$D$28="","",計1!$D$28-1)</f>
        <v>2022</v>
      </c>
      <c r="B191" s="2501"/>
      <c r="C191" s="3096"/>
      <c r="D191" s="3097"/>
      <c r="E191" s="3097"/>
      <c r="F191" s="3097"/>
      <c r="G191" s="2900"/>
      <c r="H191" s="3098"/>
      <c r="I191" s="3101"/>
      <c r="J191" s="3102"/>
      <c r="K191" s="3102"/>
      <c r="L191" s="3102"/>
      <c r="M191" s="2894"/>
      <c r="N191" s="2894"/>
      <c r="O191" s="3104"/>
      <c r="P191" s="174"/>
      <c r="Q191" s="1279"/>
      <c r="W191" s="165"/>
      <c r="X191" s="165"/>
      <c r="Y191" s="165"/>
      <c r="Z191" s="165"/>
    </row>
    <row r="192" spans="1:26" ht="22.15" customHeight="1">
      <c r="A192" s="2479" t="s">
        <v>586</v>
      </c>
      <c r="B192" s="2897"/>
      <c r="C192" s="3055"/>
      <c r="D192" s="3056"/>
      <c r="E192" s="3056"/>
      <c r="F192" s="3056"/>
      <c r="G192" s="2893" t="s">
        <v>416</v>
      </c>
      <c r="H192" s="2808"/>
      <c r="I192" s="3060"/>
      <c r="J192" s="3061"/>
      <c r="K192" s="3061"/>
      <c r="L192" s="3061"/>
      <c r="M192" s="2893" t="s">
        <v>417</v>
      </c>
      <c r="N192" s="2893"/>
      <c r="O192" s="3064" t="str">
        <f>IF(OR(I192=0,I192=""),"",O190)</f>
        <v/>
      </c>
      <c r="P192" s="3068"/>
      <c r="Q192" s="3068"/>
      <c r="W192" s="165"/>
      <c r="X192" s="165"/>
      <c r="Y192" s="165"/>
      <c r="Z192" s="165"/>
    </row>
    <row r="193" spans="1:26" ht="22.15" customHeight="1">
      <c r="A193" s="2895">
        <f>IF(計1!$D$28="","",計1!$G$28)</f>
        <v>2025</v>
      </c>
      <c r="B193" s="2896"/>
      <c r="C193" s="3057"/>
      <c r="D193" s="3058"/>
      <c r="E193" s="3058"/>
      <c r="F193" s="3058"/>
      <c r="G193" s="2894"/>
      <c r="H193" s="3059"/>
      <c r="I193" s="3062"/>
      <c r="J193" s="3063"/>
      <c r="K193" s="3063"/>
      <c r="L193" s="3063"/>
      <c r="M193" s="2894"/>
      <c r="N193" s="2894"/>
      <c r="O193" s="3065"/>
      <c r="P193" s="3069"/>
      <c r="Q193" s="3070"/>
      <c r="W193" s="165"/>
      <c r="X193" s="368"/>
      <c r="Y193" s="165"/>
      <c r="Z193" s="165"/>
    </row>
    <row r="194" spans="1:26" ht="24.95" customHeight="1">
      <c r="A194" s="154"/>
      <c r="B194" s="155" t="s">
        <v>607</v>
      </c>
      <c r="C194" s="156"/>
      <c r="D194" s="3071" t="str">
        <f ca="1">IF(OR(C190=0,C192=""),"",INT((C190-C192)/C190*10000)/100)</f>
        <v/>
      </c>
      <c r="E194" s="3071"/>
      <c r="F194" s="3071"/>
      <c r="G194" s="3072" t="s">
        <v>134</v>
      </c>
      <c r="H194" s="3073"/>
      <c r="I194" s="157"/>
      <c r="J194" s="3074" t="str">
        <f>IF(OR(I190=0,I192=""),"",INT((I190-I192)/I190*10000)/100)</f>
        <v/>
      </c>
      <c r="K194" s="3074"/>
      <c r="L194" s="3074"/>
      <c r="M194" s="3071" t="s">
        <v>522</v>
      </c>
      <c r="N194" s="3071"/>
      <c r="O194" s="3075"/>
      <c r="P194" s="346"/>
      <c r="Q194" s="1280"/>
      <c r="W194" s="370"/>
      <c r="X194" s="370"/>
      <c r="Y194" s="370"/>
      <c r="Z194" s="165"/>
    </row>
    <row r="195" spans="1:26" ht="27.75" customHeight="1">
      <c r="A195" s="2519" t="s">
        <v>587</v>
      </c>
      <c r="B195" s="2481"/>
      <c r="C195" s="3079"/>
      <c r="D195" s="3080"/>
      <c r="E195" s="3080"/>
      <c r="F195" s="3080"/>
      <c r="G195" s="3080"/>
      <c r="H195" s="3080"/>
      <c r="I195" s="3080"/>
      <c r="J195" s="3080"/>
      <c r="K195" s="3080"/>
      <c r="L195" s="3080"/>
      <c r="M195" s="3080"/>
      <c r="N195" s="3080"/>
      <c r="O195" s="3081"/>
      <c r="P195" s="346"/>
      <c r="Q195" s="1280"/>
      <c r="R195" s="1281"/>
      <c r="W195" s="370"/>
      <c r="X195" s="370" t="s">
        <v>617</v>
      </c>
      <c r="Y195" s="370"/>
      <c r="Z195" s="165"/>
    </row>
    <row r="196" spans="1:26" ht="35.1" customHeight="1">
      <c r="A196" s="3076"/>
      <c r="B196" s="2494"/>
      <c r="C196" s="3082"/>
      <c r="D196" s="2790"/>
      <c r="E196" s="2790"/>
      <c r="F196" s="2790"/>
      <c r="G196" s="2790"/>
      <c r="H196" s="2790"/>
      <c r="I196" s="2790"/>
      <c r="J196" s="2790"/>
      <c r="K196" s="2790"/>
      <c r="L196" s="2790"/>
      <c r="M196" s="2790"/>
      <c r="N196" s="2790"/>
      <c r="O196" s="2791"/>
      <c r="P196" s="369"/>
      <c r="Q196" s="1282"/>
      <c r="R196" s="1283">
        <v>0</v>
      </c>
      <c r="W196" s="370"/>
      <c r="X196" s="371" t="s">
        <v>618</v>
      </c>
      <c r="Y196" s="370"/>
      <c r="Z196" s="165"/>
    </row>
    <row r="197" spans="1:26" ht="93" customHeight="1">
      <c r="A197" s="3077"/>
      <c r="B197" s="3078"/>
      <c r="C197" s="3083"/>
      <c r="D197" s="2792"/>
      <c r="E197" s="2792"/>
      <c r="F197" s="2792"/>
      <c r="G197" s="2792"/>
      <c r="H197" s="2792"/>
      <c r="I197" s="2792"/>
      <c r="J197" s="2792"/>
      <c r="K197" s="2792"/>
      <c r="L197" s="2792"/>
      <c r="M197" s="2792"/>
      <c r="N197" s="2792"/>
      <c r="O197" s="2793"/>
      <c r="P197" s="347"/>
      <c r="Q197" s="1284"/>
      <c r="W197" s="165"/>
      <c r="X197" s="165"/>
      <c r="Y197" s="165"/>
      <c r="Z197" s="165"/>
    </row>
    <row r="198" spans="1:26" ht="18" customHeight="1">
      <c r="A198" s="2680" t="s">
        <v>614</v>
      </c>
      <c r="B198" s="2680"/>
      <c r="C198" s="2680"/>
      <c r="D198" s="2680"/>
      <c r="E198" s="2680"/>
      <c r="F198" s="2680"/>
      <c r="G198" s="2680"/>
      <c r="H198" s="2680"/>
      <c r="I198" s="2680"/>
      <c r="J198" s="2680"/>
      <c r="K198" s="2680"/>
      <c r="L198" s="2680"/>
      <c r="M198" s="2680"/>
      <c r="N198" s="2680"/>
      <c r="O198" s="2680"/>
      <c r="P198" s="3066"/>
      <c r="Q198" s="3066"/>
      <c r="W198" s="165"/>
      <c r="X198" s="165"/>
      <c r="Y198" s="165"/>
      <c r="Z198" s="165"/>
    </row>
    <row r="199" spans="1:26" ht="9.75" customHeight="1">
      <c r="A199" s="92"/>
      <c r="B199" s="92"/>
      <c r="C199" s="113"/>
      <c r="D199" s="113"/>
      <c r="E199" s="113"/>
      <c r="F199" s="113"/>
      <c r="G199" s="113"/>
      <c r="H199" s="113"/>
      <c r="I199" s="113"/>
      <c r="J199" s="113"/>
      <c r="K199" s="113"/>
      <c r="L199" s="113"/>
      <c r="M199" s="113"/>
      <c r="N199" s="3067"/>
      <c r="O199" s="3067"/>
      <c r="P199" s="165"/>
      <c r="W199" s="165"/>
      <c r="X199" s="165"/>
      <c r="Y199" s="165"/>
      <c r="Z199" s="165"/>
    </row>
    <row r="200" spans="1:26">
      <c r="A200" s="165"/>
      <c r="B200" s="165"/>
      <c r="C200" s="165"/>
      <c r="D200" s="165"/>
      <c r="E200" s="165"/>
      <c r="F200" s="165"/>
      <c r="G200" s="165"/>
      <c r="H200" s="165"/>
      <c r="I200" s="165"/>
      <c r="J200" s="165"/>
      <c r="K200" s="165"/>
      <c r="L200" s="165"/>
      <c r="M200" s="165"/>
      <c r="N200" s="165"/>
      <c r="O200" s="165"/>
      <c r="P200" s="165"/>
      <c r="W200" s="165"/>
      <c r="X200" s="165"/>
      <c r="Y200" s="165"/>
      <c r="Z200" s="165"/>
    </row>
    <row r="201" spans="1:26">
      <c r="A201" s="1" t="s">
        <v>545</v>
      </c>
      <c r="B201" s="2"/>
      <c r="C201" s="2"/>
      <c r="D201" s="2"/>
      <c r="E201" s="2"/>
      <c r="F201" s="2"/>
      <c r="G201" s="2"/>
      <c r="H201" s="2"/>
      <c r="I201" s="2"/>
      <c r="J201" s="2"/>
      <c r="K201" s="2"/>
      <c r="L201" s="2"/>
      <c r="M201" s="2"/>
      <c r="N201" s="2"/>
      <c r="O201" s="2"/>
      <c r="P201" s="165" t="str">
        <f>"個別票"&amp;Q201</f>
        <v>個別票9</v>
      </c>
      <c r="Q201" s="1277">
        <f>Q176+1</f>
        <v>9</v>
      </c>
      <c r="W201" s="165"/>
      <c r="X201" s="165"/>
      <c r="Y201" s="165"/>
      <c r="Z201" s="165"/>
    </row>
    <row r="202" spans="1:26">
      <c r="A202" s="2" t="s">
        <v>585</v>
      </c>
      <c r="B202" s="4"/>
      <c r="C202" s="4"/>
      <c r="D202" s="4"/>
      <c r="E202" s="4"/>
      <c r="F202" s="4"/>
      <c r="G202" s="4"/>
      <c r="H202" s="4"/>
      <c r="I202" s="4"/>
      <c r="J202" s="4"/>
      <c r="K202" s="4"/>
      <c r="L202" s="4"/>
      <c r="M202" s="4"/>
      <c r="N202" s="2"/>
      <c r="O202" s="2"/>
      <c r="P202" s="165"/>
      <c r="W202" s="165"/>
      <c r="X202" s="165"/>
      <c r="Y202" s="165"/>
      <c r="Z202" s="165"/>
    </row>
    <row r="203" spans="1:26" ht="17.25">
      <c r="A203" s="2460" t="s">
        <v>584</v>
      </c>
      <c r="B203" s="2460"/>
      <c r="C203" s="2460"/>
      <c r="D203" s="2460"/>
      <c r="E203" s="2460"/>
      <c r="F203" s="2460"/>
      <c r="G203" s="2460"/>
      <c r="H203" s="2460"/>
      <c r="I203" s="2460"/>
      <c r="J203" s="2460"/>
      <c r="K203" s="2460"/>
      <c r="L203" s="2460"/>
      <c r="M203" s="2460"/>
      <c r="N203" s="2460"/>
      <c r="O203" s="2460"/>
      <c r="P203" s="165"/>
      <c r="W203" s="165"/>
      <c r="X203" s="165"/>
      <c r="Y203" s="165"/>
      <c r="Z203" s="165"/>
    </row>
    <row r="204" spans="1:26" ht="17.25">
      <c r="A204" s="39"/>
      <c r="B204" s="39"/>
      <c r="C204" s="39"/>
      <c r="D204" s="39"/>
      <c r="E204" s="39"/>
      <c r="F204" s="39"/>
      <c r="G204" s="39"/>
      <c r="H204" s="39"/>
      <c r="I204" s="39"/>
      <c r="J204" s="39"/>
      <c r="K204" s="39"/>
      <c r="L204" s="39"/>
      <c r="M204" s="39"/>
      <c r="N204" s="39"/>
      <c r="O204" s="39"/>
      <c r="P204" s="165"/>
      <c r="W204" s="165"/>
      <c r="X204" s="165"/>
      <c r="Y204" s="165"/>
      <c r="Z204" s="165"/>
    </row>
    <row r="205" spans="1:26" ht="18" customHeight="1">
      <c r="A205" s="49" t="s">
        <v>151</v>
      </c>
      <c r="B205" s="4"/>
      <c r="C205" s="4"/>
      <c r="D205" s="4"/>
      <c r="E205" s="4"/>
      <c r="F205" s="4"/>
      <c r="G205" s="4"/>
      <c r="H205" s="4"/>
      <c r="I205" s="4"/>
      <c r="J205" s="4"/>
      <c r="K205" s="4"/>
      <c r="L205" s="4"/>
      <c r="M205" s="4"/>
      <c r="N205" s="2"/>
      <c r="O205" s="2"/>
      <c r="P205" s="165"/>
      <c r="W205" s="165"/>
      <c r="X205" s="165"/>
      <c r="Y205" s="165"/>
      <c r="Z205" s="165"/>
    </row>
    <row r="206" spans="1:26" ht="39.950000000000003" customHeight="1">
      <c r="A206" s="2833" t="s">
        <v>152</v>
      </c>
      <c r="B206" s="2834"/>
      <c r="C206" s="2835"/>
      <c r="D206" s="2836" t="str">
        <f>報7!D206</f>
        <v>事業所名を入力9</v>
      </c>
      <c r="E206" s="2837"/>
      <c r="F206" s="2837"/>
      <c r="G206" s="2837"/>
      <c r="H206" s="2837"/>
      <c r="I206" s="2837"/>
      <c r="J206" s="2837"/>
      <c r="K206" s="2837"/>
      <c r="L206" s="2837"/>
      <c r="M206" s="2837"/>
      <c r="N206" s="2837"/>
      <c r="O206" s="2838"/>
      <c r="P206" s="165"/>
      <c r="W206" s="165"/>
      <c r="X206" s="165"/>
      <c r="Y206" s="165"/>
      <c r="Z206" s="165"/>
    </row>
    <row r="207" spans="1:26" ht="39.950000000000003" customHeight="1">
      <c r="A207" s="2418" t="s">
        <v>153</v>
      </c>
      <c r="B207" s="2419"/>
      <c r="C207" s="2839"/>
      <c r="D207" s="2421">
        <f>報7!D207</f>
        <v>0</v>
      </c>
      <c r="E207" s="2422"/>
      <c r="F207" s="2422"/>
      <c r="G207" s="2422"/>
      <c r="H207" s="2422"/>
      <c r="I207" s="2422"/>
      <c r="J207" s="2422"/>
      <c r="K207" s="2422"/>
      <c r="L207" s="2422"/>
      <c r="M207" s="2422"/>
      <c r="N207" s="2422"/>
      <c r="O207" s="2423"/>
      <c r="P207" s="165"/>
      <c r="W207" s="165"/>
      <c r="X207" s="165"/>
      <c r="Y207" s="165"/>
      <c r="Z207" s="165"/>
    </row>
    <row r="208" spans="1:26" ht="39.950000000000003" customHeight="1">
      <c r="A208" s="2384" t="s">
        <v>154</v>
      </c>
      <c r="B208" s="2827"/>
      <c r="C208" s="3084">
        <f>報7!C208</f>
        <v>0</v>
      </c>
      <c r="D208" s="3085"/>
      <c r="E208" s="104" t="s">
        <v>180</v>
      </c>
      <c r="F208" s="2823" t="s">
        <v>406</v>
      </c>
      <c r="G208" s="2824"/>
      <c r="H208" s="2830" t="str">
        <f ca="1">報7!H208</f>
        <v/>
      </c>
      <c r="I208" s="2831"/>
      <c r="J208" s="59" t="s">
        <v>176</v>
      </c>
      <c r="K208" s="2823" t="s">
        <v>407</v>
      </c>
      <c r="L208" s="2824"/>
      <c r="M208" s="3086">
        <f>報7!M208</f>
        <v>0</v>
      </c>
      <c r="N208" s="3087"/>
      <c r="O208" s="3088"/>
      <c r="P208" s="165"/>
      <c r="W208" s="165"/>
      <c r="X208" s="165"/>
      <c r="Y208" s="165"/>
      <c r="Z208" s="165"/>
    </row>
    <row r="209" spans="1:26" ht="39.950000000000003" customHeight="1">
      <c r="A209" s="2823" t="s">
        <v>408</v>
      </c>
      <c r="B209" s="2824"/>
      <c r="C209" s="3089">
        <f>報7!C209</f>
        <v>0</v>
      </c>
      <c r="D209" s="2355"/>
      <c r="E209" s="2356"/>
      <c r="F209" s="2823" t="s">
        <v>158</v>
      </c>
      <c r="G209" s="2824"/>
      <c r="H209" s="3089">
        <f>報7!H209</f>
        <v>0</v>
      </c>
      <c r="I209" s="2355"/>
      <c r="J209" s="2356"/>
      <c r="K209" s="2428"/>
      <c r="L209" s="2826"/>
      <c r="M209" s="2826"/>
      <c r="N209" s="2826"/>
      <c r="O209" s="2826"/>
      <c r="P209" s="165"/>
      <c r="W209" s="165"/>
      <c r="X209" s="165"/>
      <c r="Y209" s="165"/>
      <c r="Z209" s="165"/>
    </row>
    <row r="210" spans="1:26" ht="49.9" customHeight="1">
      <c r="A210" s="40"/>
      <c r="B210" s="40"/>
      <c r="C210" s="41"/>
      <c r="D210" s="42"/>
      <c r="E210" s="41"/>
      <c r="F210" s="43"/>
      <c r="P210" s="165"/>
      <c r="W210" s="165"/>
      <c r="X210" s="165"/>
      <c r="Y210" s="165"/>
      <c r="Z210" s="165"/>
    </row>
    <row r="211" spans="1:26" s="110" customFormat="1" ht="19.5" customHeight="1">
      <c r="A211" s="3090" t="s">
        <v>583</v>
      </c>
      <c r="B211" s="3091"/>
      <c r="C211" s="3091"/>
      <c r="D211" s="3091"/>
      <c r="E211" s="3091"/>
      <c r="F211" s="3091"/>
      <c r="G211" s="3091"/>
      <c r="H211" s="3091"/>
      <c r="I211" s="3091"/>
      <c r="J211" s="3091"/>
      <c r="K211" s="3091"/>
      <c r="L211" s="3091"/>
      <c r="M211" s="3091"/>
      <c r="N211" s="3091"/>
      <c r="O211" s="3091"/>
      <c r="P211" s="345"/>
      <c r="Q211" s="1278"/>
      <c r="R211" s="1278"/>
      <c r="S211" s="1278"/>
      <c r="T211" s="1278"/>
      <c r="U211" s="1278"/>
      <c r="V211" s="1278"/>
      <c r="W211" s="345"/>
      <c r="X211" s="345"/>
      <c r="Y211" s="345"/>
      <c r="Z211" s="345"/>
    </row>
    <row r="212" spans="1:26" ht="49.9" customHeight="1">
      <c r="A212" s="111"/>
      <c r="B212" s="40"/>
      <c r="E212" s="112"/>
      <c r="F212" s="112"/>
      <c r="G212" s="112"/>
      <c r="H212" s="112"/>
      <c r="I212" s="112"/>
      <c r="J212" s="112"/>
      <c r="K212" s="112"/>
      <c r="L212" s="112"/>
      <c r="M212" s="112"/>
      <c r="N212" s="112"/>
      <c r="O212" s="112"/>
      <c r="P212" s="165"/>
      <c r="W212" s="165"/>
      <c r="X212" s="165"/>
      <c r="Y212" s="165"/>
      <c r="Z212" s="165"/>
    </row>
    <row r="213" spans="1:26" ht="20.25" customHeight="1">
      <c r="A213" s="51" t="s">
        <v>582</v>
      </c>
      <c r="B213" s="30"/>
      <c r="C213" s="30"/>
      <c r="D213" s="30"/>
      <c r="E213" s="30"/>
      <c r="F213" s="30"/>
      <c r="G213" s="30"/>
      <c r="H213" s="30"/>
      <c r="I213" s="30"/>
      <c r="J213" s="30"/>
      <c r="K213" s="30"/>
      <c r="L213" s="6"/>
      <c r="M213" s="6"/>
      <c r="N213" s="6"/>
      <c r="O213" s="6"/>
      <c r="P213" s="165"/>
      <c r="W213" s="165"/>
      <c r="X213" s="165"/>
      <c r="Y213" s="165"/>
      <c r="Z213" s="165"/>
    </row>
    <row r="214" spans="1:26" ht="20.100000000000001" customHeight="1">
      <c r="A214" s="2500"/>
      <c r="B214" s="2501"/>
      <c r="C214" s="2520" t="s">
        <v>589</v>
      </c>
      <c r="D214" s="2521"/>
      <c r="E214" s="2521"/>
      <c r="F214" s="2521"/>
      <c r="G214" s="2521"/>
      <c r="H214" s="2522"/>
      <c r="I214" s="2520" t="s">
        <v>588</v>
      </c>
      <c r="J214" s="2521"/>
      <c r="K214" s="2521"/>
      <c r="L214" s="2521"/>
      <c r="M214" s="2521"/>
      <c r="N214" s="2521"/>
      <c r="O214" s="2522"/>
      <c r="P214" s="165"/>
      <c r="W214" s="165"/>
      <c r="X214" s="165"/>
      <c r="Y214" s="165"/>
      <c r="Z214" s="165"/>
    </row>
    <row r="215" spans="1:26" ht="22.15" customHeight="1">
      <c r="A215" s="3092" t="s">
        <v>122</v>
      </c>
      <c r="B215" s="3093"/>
      <c r="C215" s="3094" t="str">
        <f ca="1">報7!C215</f>
        <v/>
      </c>
      <c r="D215" s="3095"/>
      <c r="E215" s="3095"/>
      <c r="F215" s="3095"/>
      <c r="G215" s="2893" t="s">
        <v>1469</v>
      </c>
      <c r="H215" s="2808"/>
      <c r="I215" s="3099" t="str">
        <f>報7!I215</f>
        <v/>
      </c>
      <c r="J215" s="3100"/>
      <c r="K215" s="3100"/>
      <c r="L215" s="3100"/>
      <c r="M215" s="2893" t="s">
        <v>6400</v>
      </c>
      <c r="N215" s="2893"/>
      <c r="O215" s="3103" t="str">
        <f>報7!N215</f>
        <v/>
      </c>
      <c r="P215" s="174"/>
      <c r="Q215" s="1279"/>
      <c r="W215" s="165"/>
      <c r="X215" s="165"/>
      <c r="Y215" s="165"/>
      <c r="Z215" s="165"/>
    </row>
    <row r="216" spans="1:26" ht="22.15" customHeight="1">
      <c r="A216" s="3010">
        <f>IF(計1!$D$28="","",計1!$D$28-1)</f>
        <v>2022</v>
      </c>
      <c r="B216" s="2501"/>
      <c r="C216" s="3096"/>
      <c r="D216" s="3097"/>
      <c r="E216" s="3097"/>
      <c r="F216" s="3097"/>
      <c r="G216" s="2900"/>
      <c r="H216" s="3098"/>
      <c r="I216" s="3101"/>
      <c r="J216" s="3102"/>
      <c r="K216" s="3102"/>
      <c r="L216" s="3102"/>
      <c r="M216" s="2894"/>
      <c r="N216" s="2894"/>
      <c r="O216" s="3104"/>
      <c r="P216" s="174"/>
      <c r="Q216" s="1279"/>
      <c r="W216" s="165"/>
      <c r="X216" s="165"/>
      <c r="Y216" s="165"/>
      <c r="Z216" s="165"/>
    </row>
    <row r="217" spans="1:26" ht="22.15" customHeight="1">
      <c r="A217" s="2479" t="s">
        <v>586</v>
      </c>
      <c r="B217" s="2897"/>
      <c r="C217" s="3055"/>
      <c r="D217" s="3056"/>
      <c r="E217" s="3056"/>
      <c r="F217" s="3056"/>
      <c r="G217" s="2893" t="s">
        <v>416</v>
      </c>
      <c r="H217" s="2808"/>
      <c r="I217" s="3060"/>
      <c r="J217" s="3061"/>
      <c r="K217" s="3061"/>
      <c r="L217" s="3061"/>
      <c r="M217" s="2893" t="s">
        <v>417</v>
      </c>
      <c r="N217" s="2893"/>
      <c r="O217" s="3064" t="str">
        <f>IF(OR(I217=0,I217=""),"",O215)</f>
        <v/>
      </c>
      <c r="P217" s="3068"/>
      <c r="Q217" s="3068"/>
      <c r="W217" s="165"/>
      <c r="X217" s="165"/>
      <c r="Y217" s="165"/>
      <c r="Z217" s="165"/>
    </row>
    <row r="218" spans="1:26" ht="22.15" customHeight="1">
      <c r="A218" s="2895">
        <f>IF(計1!$D$28="","",計1!$G$28)</f>
        <v>2025</v>
      </c>
      <c r="B218" s="2896"/>
      <c r="C218" s="3057"/>
      <c r="D218" s="3058"/>
      <c r="E218" s="3058"/>
      <c r="F218" s="3058"/>
      <c r="G218" s="2894"/>
      <c r="H218" s="3059"/>
      <c r="I218" s="3062"/>
      <c r="J218" s="3063"/>
      <c r="K218" s="3063"/>
      <c r="L218" s="3063"/>
      <c r="M218" s="2894"/>
      <c r="N218" s="2894"/>
      <c r="O218" s="3065"/>
      <c r="P218" s="3069"/>
      <c r="Q218" s="3070"/>
      <c r="W218" s="165"/>
      <c r="X218" s="368"/>
      <c r="Y218" s="165"/>
      <c r="Z218" s="165"/>
    </row>
    <row r="219" spans="1:26" ht="24.95" customHeight="1">
      <c r="A219" s="154"/>
      <c r="B219" s="155" t="s">
        <v>607</v>
      </c>
      <c r="C219" s="156"/>
      <c r="D219" s="3071" t="str">
        <f ca="1">IF(OR(C215=0,C217=""),"",INT((C215-C217)/C215*10000)/100)</f>
        <v/>
      </c>
      <c r="E219" s="3071"/>
      <c r="F219" s="3071"/>
      <c r="G219" s="3072" t="s">
        <v>134</v>
      </c>
      <c r="H219" s="3073"/>
      <c r="I219" s="157"/>
      <c r="J219" s="3074" t="str">
        <f>IF(OR(I215=0,I217=""),"",INT((I215-I217)/I215*10000)/100)</f>
        <v/>
      </c>
      <c r="K219" s="3074"/>
      <c r="L219" s="3074"/>
      <c r="M219" s="3071" t="s">
        <v>522</v>
      </c>
      <c r="N219" s="3071"/>
      <c r="O219" s="3075"/>
      <c r="P219" s="346"/>
      <c r="Q219" s="1280"/>
      <c r="W219" s="370"/>
      <c r="X219" s="370"/>
      <c r="Y219" s="370"/>
      <c r="Z219" s="165"/>
    </row>
    <row r="220" spans="1:26" ht="27.75" customHeight="1">
      <c r="A220" s="2519" t="s">
        <v>587</v>
      </c>
      <c r="B220" s="2481"/>
      <c r="C220" s="3079"/>
      <c r="D220" s="3080"/>
      <c r="E220" s="3080"/>
      <c r="F220" s="3080"/>
      <c r="G220" s="3080"/>
      <c r="H220" s="3080"/>
      <c r="I220" s="3080"/>
      <c r="J220" s="3080"/>
      <c r="K220" s="3080"/>
      <c r="L220" s="3080"/>
      <c r="M220" s="3080"/>
      <c r="N220" s="3080"/>
      <c r="O220" s="3081"/>
      <c r="P220" s="346"/>
      <c r="Q220" s="1280"/>
      <c r="R220" s="1281"/>
      <c r="W220" s="370"/>
      <c r="X220" s="370" t="s">
        <v>617</v>
      </c>
      <c r="Y220" s="370"/>
      <c r="Z220" s="165"/>
    </row>
    <row r="221" spans="1:26" ht="35.1" customHeight="1">
      <c r="A221" s="3076"/>
      <c r="B221" s="2494"/>
      <c r="C221" s="3082"/>
      <c r="D221" s="2790"/>
      <c r="E221" s="2790"/>
      <c r="F221" s="2790"/>
      <c r="G221" s="2790"/>
      <c r="H221" s="2790"/>
      <c r="I221" s="2790"/>
      <c r="J221" s="2790"/>
      <c r="K221" s="2790"/>
      <c r="L221" s="2790"/>
      <c r="M221" s="2790"/>
      <c r="N221" s="2790"/>
      <c r="O221" s="2791"/>
      <c r="P221" s="369"/>
      <c r="Q221" s="1282"/>
      <c r="R221" s="1283">
        <v>0</v>
      </c>
      <c r="W221" s="370"/>
      <c r="X221" s="371" t="s">
        <v>618</v>
      </c>
      <c r="Y221" s="370"/>
      <c r="Z221" s="165"/>
    </row>
    <row r="222" spans="1:26" ht="93" customHeight="1">
      <c r="A222" s="3077"/>
      <c r="B222" s="3078"/>
      <c r="C222" s="3083"/>
      <c r="D222" s="2792"/>
      <c r="E222" s="2792"/>
      <c r="F222" s="2792"/>
      <c r="G222" s="2792"/>
      <c r="H222" s="2792"/>
      <c r="I222" s="2792"/>
      <c r="J222" s="2792"/>
      <c r="K222" s="2792"/>
      <c r="L222" s="2792"/>
      <c r="M222" s="2792"/>
      <c r="N222" s="2792"/>
      <c r="O222" s="2793"/>
      <c r="P222" s="347"/>
      <c r="Q222" s="1284"/>
      <c r="W222" s="165"/>
      <c r="X222" s="165"/>
      <c r="Y222" s="165"/>
      <c r="Z222" s="165"/>
    </row>
    <row r="223" spans="1:26" ht="18" customHeight="1">
      <c r="A223" s="2680" t="s">
        <v>614</v>
      </c>
      <c r="B223" s="2680"/>
      <c r="C223" s="2680"/>
      <c r="D223" s="2680"/>
      <c r="E223" s="2680"/>
      <c r="F223" s="2680"/>
      <c r="G223" s="2680"/>
      <c r="H223" s="2680"/>
      <c r="I223" s="2680"/>
      <c r="J223" s="2680"/>
      <c r="K223" s="2680"/>
      <c r="L223" s="2680"/>
      <c r="M223" s="2680"/>
      <c r="N223" s="2680"/>
      <c r="O223" s="2680"/>
      <c r="P223" s="3066"/>
      <c r="Q223" s="3066"/>
      <c r="W223" s="165"/>
      <c r="X223" s="165"/>
      <c r="Y223" s="165"/>
      <c r="Z223" s="165"/>
    </row>
    <row r="224" spans="1:26" ht="9.75" customHeight="1">
      <c r="A224" s="92"/>
      <c r="B224" s="92"/>
      <c r="C224" s="113"/>
      <c r="D224" s="113"/>
      <c r="E224" s="113"/>
      <c r="F224" s="113"/>
      <c r="G224" s="113"/>
      <c r="H224" s="113"/>
      <c r="I224" s="113"/>
      <c r="J224" s="113"/>
      <c r="K224" s="113"/>
      <c r="L224" s="113"/>
      <c r="M224" s="113"/>
      <c r="N224" s="3067"/>
      <c r="O224" s="3067"/>
      <c r="P224" s="165"/>
      <c r="W224" s="165"/>
      <c r="X224" s="165"/>
      <c r="Y224" s="165"/>
      <c r="Z224" s="165"/>
    </row>
    <row r="225" spans="1:26">
      <c r="A225" s="165"/>
      <c r="B225" s="165"/>
      <c r="C225" s="165"/>
      <c r="D225" s="165"/>
      <c r="E225" s="165"/>
      <c r="F225" s="165"/>
      <c r="G225" s="165"/>
      <c r="H225" s="165"/>
      <c r="I225" s="165"/>
      <c r="J225" s="165"/>
      <c r="K225" s="165"/>
      <c r="L225" s="165"/>
      <c r="M225" s="165"/>
      <c r="N225" s="165"/>
      <c r="O225" s="165"/>
      <c r="P225" s="165"/>
      <c r="W225" s="165"/>
      <c r="X225" s="165"/>
      <c r="Y225" s="165"/>
      <c r="Z225" s="165"/>
    </row>
    <row r="226" spans="1:26">
      <c r="A226" s="1" t="s">
        <v>545</v>
      </c>
      <c r="B226" s="2"/>
      <c r="C226" s="2"/>
      <c r="D226" s="2"/>
      <c r="E226" s="2"/>
      <c r="F226" s="2"/>
      <c r="G226" s="2"/>
      <c r="H226" s="2"/>
      <c r="I226" s="2"/>
      <c r="J226" s="2"/>
      <c r="K226" s="2"/>
      <c r="L226" s="2"/>
      <c r="M226" s="2"/>
      <c r="N226" s="2"/>
      <c r="O226" s="2"/>
      <c r="P226" s="165" t="str">
        <f>"個別票"&amp;Q226</f>
        <v>個別票10</v>
      </c>
      <c r="Q226" s="1277">
        <f>Q201+1</f>
        <v>10</v>
      </c>
      <c r="W226" s="165"/>
      <c r="X226" s="165"/>
      <c r="Y226" s="165"/>
      <c r="Z226" s="165"/>
    </row>
    <row r="227" spans="1:26">
      <c r="A227" s="2" t="s">
        <v>585</v>
      </c>
      <c r="B227" s="4"/>
      <c r="C227" s="4"/>
      <c r="D227" s="4"/>
      <c r="E227" s="4"/>
      <c r="F227" s="4"/>
      <c r="G227" s="4"/>
      <c r="H227" s="4"/>
      <c r="I227" s="4"/>
      <c r="J227" s="4"/>
      <c r="K227" s="4"/>
      <c r="L227" s="4"/>
      <c r="M227" s="4"/>
      <c r="N227" s="2"/>
      <c r="O227" s="2"/>
      <c r="P227" s="165"/>
      <c r="W227" s="165"/>
      <c r="X227" s="165"/>
      <c r="Y227" s="165"/>
      <c r="Z227" s="165"/>
    </row>
    <row r="228" spans="1:26" ht="17.25">
      <c r="A228" s="2460" t="s">
        <v>584</v>
      </c>
      <c r="B228" s="2460"/>
      <c r="C228" s="2460"/>
      <c r="D228" s="2460"/>
      <c r="E228" s="2460"/>
      <c r="F228" s="2460"/>
      <c r="G228" s="2460"/>
      <c r="H228" s="2460"/>
      <c r="I228" s="2460"/>
      <c r="J228" s="2460"/>
      <c r="K228" s="2460"/>
      <c r="L228" s="2460"/>
      <c r="M228" s="2460"/>
      <c r="N228" s="2460"/>
      <c r="O228" s="2460"/>
      <c r="P228" s="165"/>
      <c r="W228" s="165"/>
      <c r="X228" s="165"/>
      <c r="Y228" s="165"/>
      <c r="Z228" s="165"/>
    </row>
    <row r="229" spans="1:26" ht="17.25">
      <c r="A229" s="39"/>
      <c r="B229" s="39"/>
      <c r="C229" s="39"/>
      <c r="D229" s="39"/>
      <c r="E229" s="39"/>
      <c r="F229" s="39"/>
      <c r="G229" s="39"/>
      <c r="H229" s="39"/>
      <c r="I229" s="39"/>
      <c r="J229" s="39"/>
      <c r="K229" s="39"/>
      <c r="L229" s="39"/>
      <c r="M229" s="39"/>
      <c r="N229" s="39"/>
      <c r="O229" s="39"/>
      <c r="P229" s="165"/>
      <c r="W229" s="165"/>
      <c r="X229" s="165"/>
      <c r="Y229" s="165"/>
      <c r="Z229" s="165"/>
    </row>
    <row r="230" spans="1:26" ht="18" customHeight="1">
      <c r="A230" s="49" t="s">
        <v>151</v>
      </c>
      <c r="B230" s="4"/>
      <c r="C230" s="4"/>
      <c r="D230" s="4"/>
      <c r="E230" s="4"/>
      <c r="F230" s="4"/>
      <c r="G230" s="4"/>
      <c r="H230" s="4"/>
      <c r="I230" s="4"/>
      <c r="J230" s="4"/>
      <c r="K230" s="4"/>
      <c r="L230" s="4"/>
      <c r="M230" s="4"/>
      <c r="N230" s="2"/>
      <c r="O230" s="2"/>
      <c r="P230" s="165"/>
      <c r="W230" s="165"/>
      <c r="X230" s="165"/>
      <c r="Y230" s="165"/>
      <c r="Z230" s="165"/>
    </row>
    <row r="231" spans="1:26" ht="39.950000000000003" customHeight="1">
      <c r="A231" s="2833" t="s">
        <v>152</v>
      </c>
      <c r="B231" s="2834"/>
      <c r="C231" s="2835"/>
      <c r="D231" s="2836" t="str">
        <f>報7!D231</f>
        <v>事業所名を入力10</v>
      </c>
      <c r="E231" s="2837"/>
      <c r="F231" s="2837"/>
      <c r="G231" s="2837"/>
      <c r="H231" s="2837"/>
      <c r="I231" s="2837"/>
      <c r="J231" s="2837"/>
      <c r="K231" s="2837"/>
      <c r="L231" s="2837"/>
      <c r="M231" s="2837"/>
      <c r="N231" s="2837"/>
      <c r="O231" s="2838"/>
      <c r="P231" s="165"/>
      <c r="W231" s="165"/>
      <c r="X231" s="165"/>
      <c r="Y231" s="165"/>
      <c r="Z231" s="165"/>
    </row>
    <row r="232" spans="1:26" ht="39.950000000000003" customHeight="1">
      <c r="A232" s="2418" t="s">
        <v>153</v>
      </c>
      <c r="B232" s="2419"/>
      <c r="C232" s="2839"/>
      <c r="D232" s="2421">
        <f>報7!D232</f>
        <v>0</v>
      </c>
      <c r="E232" s="2422"/>
      <c r="F232" s="2422"/>
      <c r="G232" s="2422"/>
      <c r="H232" s="2422"/>
      <c r="I232" s="2422"/>
      <c r="J232" s="2422"/>
      <c r="K232" s="2422"/>
      <c r="L232" s="2422"/>
      <c r="M232" s="2422"/>
      <c r="N232" s="2422"/>
      <c r="O232" s="2423"/>
      <c r="P232" s="165"/>
      <c r="W232" s="165"/>
      <c r="X232" s="165"/>
      <c r="Y232" s="165"/>
      <c r="Z232" s="165"/>
    </row>
    <row r="233" spans="1:26" ht="39.950000000000003" customHeight="1">
      <c r="A233" s="2384" t="s">
        <v>154</v>
      </c>
      <c r="B233" s="2827"/>
      <c r="C233" s="3084">
        <f>報7!C233</f>
        <v>0</v>
      </c>
      <c r="D233" s="3085"/>
      <c r="E233" s="104" t="s">
        <v>180</v>
      </c>
      <c r="F233" s="2823" t="s">
        <v>406</v>
      </c>
      <c r="G233" s="2824"/>
      <c r="H233" s="2830" t="str">
        <f ca="1">報7!H233</f>
        <v/>
      </c>
      <c r="I233" s="2831"/>
      <c r="J233" s="59" t="s">
        <v>176</v>
      </c>
      <c r="K233" s="2823" t="s">
        <v>407</v>
      </c>
      <c r="L233" s="2824"/>
      <c r="M233" s="3086">
        <f>報7!M233</f>
        <v>0</v>
      </c>
      <c r="N233" s="3087"/>
      <c r="O233" s="3088"/>
      <c r="P233" s="165"/>
      <c r="W233" s="165"/>
      <c r="X233" s="165"/>
      <c r="Y233" s="165"/>
      <c r="Z233" s="165"/>
    </row>
    <row r="234" spans="1:26" ht="39.950000000000003" customHeight="1">
      <c r="A234" s="2823" t="s">
        <v>408</v>
      </c>
      <c r="B234" s="2824"/>
      <c r="C234" s="3089">
        <f>報7!C234</f>
        <v>0</v>
      </c>
      <c r="D234" s="2355"/>
      <c r="E234" s="2356"/>
      <c r="F234" s="2823" t="s">
        <v>158</v>
      </c>
      <c r="G234" s="2824"/>
      <c r="H234" s="3089">
        <f>報7!H234</f>
        <v>0</v>
      </c>
      <c r="I234" s="2355"/>
      <c r="J234" s="2356"/>
      <c r="K234" s="2428"/>
      <c r="L234" s="2826"/>
      <c r="M234" s="2826"/>
      <c r="N234" s="2826"/>
      <c r="O234" s="2826"/>
      <c r="P234" s="165"/>
      <c r="W234" s="165"/>
      <c r="X234" s="165"/>
      <c r="Y234" s="165"/>
      <c r="Z234" s="165"/>
    </row>
    <row r="235" spans="1:26" ht="49.9" customHeight="1">
      <c r="A235" s="40"/>
      <c r="B235" s="40"/>
      <c r="C235" s="41"/>
      <c r="D235" s="42"/>
      <c r="E235" s="41"/>
      <c r="F235" s="43"/>
      <c r="P235" s="165"/>
      <c r="W235" s="165"/>
      <c r="X235" s="165"/>
      <c r="Y235" s="165"/>
      <c r="Z235" s="165"/>
    </row>
    <row r="236" spans="1:26" s="110" customFormat="1" ht="19.5" customHeight="1">
      <c r="A236" s="3090" t="s">
        <v>583</v>
      </c>
      <c r="B236" s="3091"/>
      <c r="C236" s="3091"/>
      <c r="D236" s="3091"/>
      <c r="E236" s="3091"/>
      <c r="F236" s="3091"/>
      <c r="G236" s="3091"/>
      <c r="H236" s="3091"/>
      <c r="I236" s="3091"/>
      <c r="J236" s="3091"/>
      <c r="K236" s="3091"/>
      <c r="L236" s="3091"/>
      <c r="M236" s="3091"/>
      <c r="N236" s="3091"/>
      <c r="O236" s="3091"/>
      <c r="P236" s="345"/>
      <c r="Q236" s="1278"/>
      <c r="R236" s="1278"/>
      <c r="S236" s="1278"/>
      <c r="T236" s="1278"/>
      <c r="U236" s="1278"/>
      <c r="V236" s="1278"/>
      <c r="W236" s="345"/>
      <c r="X236" s="345"/>
      <c r="Y236" s="345"/>
      <c r="Z236" s="345"/>
    </row>
    <row r="237" spans="1:26" ht="49.9" customHeight="1">
      <c r="A237" s="111"/>
      <c r="B237" s="40"/>
      <c r="E237" s="112"/>
      <c r="F237" s="112"/>
      <c r="G237" s="112"/>
      <c r="H237" s="112"/>
      <c r="I237" s="112"/>
      <c r="J237" s="112"/>
      <c r="K237" s="112"/>
      <c r="L237" s="112"/>
      <c r="M237" s="112"/>
      <c r="N237" s="112"/>
      <c r="O237" s="112"/>
      <c r="P237" s="165"/>
      <c r="W237" s="165"/>
      <c r="X237" s="165"/>
      <c r="Y237" s="165"/>
      <c r="Z237" s="165"/>
    </row>
    <row r="238" spans="1:26" ht="20.25" customHeight="1">
      <c r="A238" s="51" t="s">
        <v>582</v>
      </c>
      <c r="B238" s="30"/>
      <c r="C238" s="30"/>
      <c r="D238" s="30"/>
      <c r="E238" s="30"/>
      <c r="F238" s="30"/>
      <c r="G238" s="30"/>
      <c r="H238" s="30"/>
      <c r="I238" s="30"/>
      <c r="J238" s="30"/>
      <c r="K238" s="30"/>
      <c r="L238" s="6"/>
      <c r="M238" s="6"/>
      <c r="N238" s="6"/>
      <c r="O238" s="6"/>
      <c r="P238" s="165"/>
      <c r="W238" s="165"/>
      <c r="X238" s="165"/>
      <c r="Y238" s="165"/>
      <c r="Z238" s="165"/>
    </row>
    <row r="239" spans="1:26" ht="20.100000000000001" customHeight="1">
      <c r="A239" s="2500"/>
      <c r="B239" s="2501"/>
      <c r="C239" s="2520" t="s">
        <v>589</v>
      </c>
      <c r="D239" s="2521"/>
      <c r="E239" s="2521"/>
      <c r="F239" s="2521"/>
      <c r="G239" s="2521"/>
      <c r="H239" s="2522"/>
      <c r="I239" s="2520" t="s">
        <v>588</v>
      </c>
      <c r="J239" s="2521"/>
      <c r="K239" s="2521"/>
      <c r="L239" s="2521"/>
      <c r="M239" s="2521"/>
      <c r="N239" s="2521"/>
      <c r="O239" s="2522"/>
      <c r="P239" s="165"/>
      <c r="W239" s="165"/>
      <c r="X239" s="165"/>
      <c r="Y239" s="165"/>
      <c r="Z239" s="165"/>
    </row>
    <row r="240" spans="1:26" ht="22.15" customHeight="1">
      <c r="A240" s="3092" t="s">
        <v>122</v>
      </c>
      <c r="B240" s="3093"/>
      <c r="C240" s="3094" t="str">
        <f ca="1">報7!C240</f>
        <v/>
      </c>
      <c r="D240" s="3095"/>
      <c r="E240" s="3095"/>
      <c r="F240" s="3095"/>
      <c r="G240" s="2893" t="s">
        <v>1469</v>
      </c>
      <c r="H240" s="2808"/>
      <c r="I240" s="3099" t="str">
        <f>報7!I240</f>
        <v/>
      </c>
      <c r="J240" s="3100"/>
      <c r="K240" s="3100"/>
      <c r="L240" s="3100"/>
      <c r="M240" s="2893" t="s">
        <v>6400</v>
      </c>
      <c r="N240" s="2893"/>
      <c r="O240" s="3103" t="str">
        <f>報7!N240</f>
        <v/>
      </c>
      <c r="P240" s="174"/>
      <c r="Q240" s="1279"/>
      <c r="W240" s="165"/>
      <c r="X240" s="165"/>
      <c r="Y240" s="165"/>
      <c r="Z240" s="165"/>
    </row>
    <row r="241" spans="1:26" ht="22.15" customHeight="1">
      <c r="A241" s="3010">
        <f>IF(計1!$D$28="","",計1!$D$28-1)</f>
        <v>2022</v>
      </c>
      <c r="B241" s="2501"/>
      <c r="C241" s="3096"/>
      <c r="D241" s="3097"/>
      <c r="E241" s="3097"/>
      <c r="F241" s="3097"/>
      <c r="G241" s="2900"/>
      <c r="H241" s="3098"/>
      <c r="I241" s="3101"/>
      <c r="J241" s="3102"/>
      <c r="K241" s="3102"/>
      <c r="L241" s="3102"/>
      <c r="M241" s="2894"/>
      <c r="N241" s="2894"/>
      <c r="O241" s="3104"/>
      <c r="P241" s="174"/>
      <c r="Q241" s="1279"/>
      <c r="W241" s="165"/>
      <c r="X241" s="165"/>
      <c r="Y241" s="165"/>
      <c r="Z241" s="165"/>
    </row>
    <row r="242" spans="1:26" ht="22.15" customHeight="1">
      <c r="A242" s="2479" t="s">
        <v>586</v>
      </c>
      <c r="B242" s="2897"/>
      <c r="C242" s="3055"/>
      <c r="D242" s="3056"/>
      <c r="E242" s="3056"/>
      <c r="F242" s="3056"/>
      <c r="G242" s="2893" t="s">
        <v>416</v>
      </c>
      <c r="H242" s="2808"/>
      <c r="I242" s="3060"/>
      <c r="J242" s="3061"/>
      <c r="K242" s="3061"/>
      <c r="L242" s="3061"/>
      <c r="M242" s="2893" t="s">
        <v>417</v>
      </c>
      <c r="N242" s="2893"/>
      <c r="O242" s="3064" t="str">
        <f>IF(OR(I242=0,I242=""),"",O240)</f>
        <v/>
      </c>
      <c r="P242" s="3068"/>
      <c r="Q242" s="3068"/>
      <c r="W242" s="165"/>
      <c r="X242" s="165"/>
      <c r="Y242" s="165"/>
      <c r="Z242" s="165"/>
    </row>
    <row r="243" spans="1:26" ht="22.15" customHeight="1">
      <c r="A243" s="2895">
        <f>IF(計1!$D$28="","",計1!$G$28)</f>
        <v>2025</v>
      </c>
      <c r="B243" s="2896"/>
      <c r="C243" s="3057"/>
      <c r="D243" s="3058"/>
      <c r="E243" s="3058"/>
      <c r="F243" s="3058"/>
      <c r="G243" s="2894"/>
      <c r="H243" s="3059"/>
      <c r="I243" s="3062"/>
      <c r="J243" s="3063"/>
      <c r="K243" s="3063"/>
      <c r="L243" s="3063"/>
      <c r="M243" s="2894"/>
      <c r="N243" s="2894"/>
      <c r="O243" s="3065"/>
      <c r="P243" s="3069"/>
      <c r="Q243" s="3070"/>
      <c r="W243" s="165"/>
      <c r="X243" s="368"/>
      <c r="Y243" s="165"/>
      <c r="Z243" s="165"/>
    </row>
    <row r="244" spans="1:26" ht="24.95" customHeight="1">
      <c r="A244" s="154"/>
      <c r="B244" s="155" t="s">
        <v>607</v>
      </c>
      <c r="C244" s="156"/>
      <c r="D244" s="3071" t="str">
        <f ca="1">IF(OR(C240=0,C242=""),"",INT((C240-C242)/C240*10000)/100)</f>
        <v/>
      </c>
      <c r="E244" s="3071"/>
      <c r="F244" s="3071"/>
      <c r="G244" s="3072" t="s">
        <v>134</v>
      </c>
      <c r="H244" s="3073"/>
      <c r="I244" s="157"/>
      <c r="J244" s="3074" t="str">
        <f>IF(OR(I240=0,I242=""),"",INT((I240-I242)/I240*10000)/100)</f>
        <v/>
      </c>
      <c r="K244" s="3074"/>
      <c r="L244" s="3074"/>
      <c r="M244" s="3071" t="s">
        <v>522</v>
      </c>
      <c r="N244" s="3071"/>
      <c r="O244" s="3075"/>
      <c r="P244" s="346"/>
      <c r="Q244" s="1280"/>
      <c r="W244" s="370"/>
      <c r="X244" s="370"/>
      <c r="Y244" s="370"/>
      <c r="Z244" s="165"/>
    </row>
    <row r="245" spans="1:26" ht="27.75" customHeight="1">
      <c r="A245" s="2519" t="s">
        <v>587</v>
      </c>
      <c r="B245" s="2481"/>
      <c r="C245" s="3079"/>
      <c r="D245" s="3080"/>
      <c r="E245" s="3080"/>
      <c r="F245" s="3080"/>
      <c r="G245" s="3080"/>
      <c r="H245" s="3080"/>
      <c r="I245" s="3080"/>
      <c r="J245" s="3080"/>
      <c r="K245" s="3080"/>
      <c r="L245" s="3080"/>
      <c r="M245" s="3080"/>
      <c r="N245" s="3080"/>
      <c r="O245" s="3081"/>
      <c r="P245" s="346"/>
      <c r="Q245" s="1280"/>
      <c r="R245" s="1281"/>
      <c r="W245" s="370"/>
      <c r="X245" s="370" t="s">
        <v>617</v>
      </c>
      <c r="Y245" s="370"/>
      <c r="Z245" s="165"/>
    </row>
    <row r="246" spans="1:26" ht="35.1" customHeight="1">
      <c r="A246" s="3076"/>
      <c r="B246" s="2494"/>
      <c r="C246" s="3082"/>
      <c r="D246" s="2790"/>
      <c r="E246" s="2790"/>
      <c r="F246" s="2790"/>
      <c r="G246" s="2790"/>
      <c r="H246" s="2790"/>
      <c r="I246" s="2790"/>
      <c r="J246" s="2790"/>
      <c r="K246" s="2790"/>
      <c r="L246" s="2790"/>
      <c r="M246" s="2790"/>
      <c r="N246" s="2790"/>
      <c r="O246" s="2791"/>
      <c r="P246" s="369"/>
      <c r="Q246" s="1282"/>
      <c r="R246" s="1283">
        <v>0</v>
      </c>
      <c r="W246" s="370"/>
      <c r="X246" s="371" t="s">
        <v>618</v>
      </c>
      <c r="Y246" s="370"/>
      <c r="Z246" s="165"/>
    </row>
    <row r="247" spans="1:26" ht="93" customHeight="1">
      <c r="A247" s="3077"/>
      <c r="B247" s="3078"/>
      <c r="C247" s="3083"/>
      <c r="D247" s="2792"/>
      <c r="E247" s="2792"/>
      <c r="F247" s="2792"/>
      <c r="G247" s="2792"/>
      <c r="H247" s="2792"/>
      <c r="I247" s="2792"/>
      <c r="J247" s="2792"/>
      <c r="K247" s="2792"/>
      <c r="L247" s="2792"/>
      <c r="M247" s="2792"/>
      <c r="N247" s="2792"/>
      <c r="O247" s="2793"/>
      <c r="P247" s="347"/>
      <c r="Q247" s="1284"/>
      <c r="W247" s="165"/>
      <c r="X247" s="165"/>
      <c r="Y247" s="165"/>
      <c r="Z247" s="165"/>
    </row>
    <row r="248" spans="1:26" ht="18" customHeight="1">
      <c r="A248" s="2680" t="s">
        <v>614</v>
      </c>
      <c r="B248" s="2680"/>
      <c r="C248" s="2680"/>
      <c r="D248" s="2680"/>
      <c r="E248" s="2680"/>
      <c r="F248" s="2680"/>
      <c r="G248" s="2680"/>
      <c r="H248" s="2680"/>
      <c r="I248" s="2680"/>
      <c r="J248" s="2680"/>
      <c r="K248" s="2680"/>
      <c r="L248" s="2680"/>
      <c r="M248" s="2680"/>
      <c r="N248" s="2680"/>
      <c r="O248" s="2680"/>
      <c r="P248" s="3066"/>
      <c r="Q248" s="3066"/>
      <c r="W248" s="165"/>
      <c r="X248" s="165"/>
      <c r="Y248" s="165"/>
      <c r="Z248" s="165"/>
    </row>
    <row r="249" spans="1:26" ht="9.75" customHeight="1">
      <c r="A249" s="92"/>
      <c r="B249" s="92"/>
      <c r="C249" s="113"/>
      <c r="D249" s="113"/>
      <c r="E249" s="113"/>
      <c r="F249" s="113"/>
      <c r="G249" s="113"/>
      <c r="H249" s="113"/>
      <c r="I249" s="113"/>
      <c r="J249" s="113"/>
      <c r="K249" s="113"/>
      <c r="L249" s="113"/>
      <c r="M249" s="113"/>
      <c r="N249" s="3067"/>
      <c r="O249" s="3067"/>
      <c r="P249" s="165"/>
      <c r="W249" s="165"/>
      <c r="X249" s="165"/>
      <c r="Y249" s="165"/>
      <c r="Z249" s="165"/>
    </row>
    <row r="250" spans="1:26">
      <c r="A250" s="165"/>
      <c r="B250" s="165"/>
      <c r="C250" s="165"/>
      <c r="D250" s="165"/>
      <c r="E250" s="165"/>
      <c r="F250" s="165"/>
      <c r="G250" s="165"/>
      <c r="H250" s="165"/>
      <c r="I250" s="165"/>
      <c r="J250" s="165"/>
      <c r="K250" s="165"/>
      <c r="L250" s="165"/>
      <c r="M250" s="165"/>
      <c r="N250" s="165"/>
      <c r="O250" s="165"/>
      <c r="P250" s="165"/>
      <c r="W250" s="165"/>
      <c r="X250" s="165"/>
      <c r="Y250" s="165"/>
      <c r="Z250" s="165"/>
    </row>
    <row r="251" spans="1:26">
      <c r="A251" s="1" t="s">
        <v>545</v>
      </c>
      <c r="B251" s="2"/>
      <c r="C251" s="2"/>
      <c r="D251" s="2"/>
      <c r="E251" s="2"/>
      <c r="F251" s="2"/>
      <c r="G251" s="2"/>
      <c r="H251" s="2"/>
      <c r="I251" s="2"/>
      <c r="J251" s="2"/>
      <c r="K251" s="2"/>
      <c r="L251" s="2"/>
      <c r="M251" s="2"/>
      <c r="N251" s="2"/>
      <c r="O251" s="2"/>
      <c r="P251" s="165" t="str">
        <f>"個別票"&amp;Q251</f>
        <v>個別票11</v>
      </c>
      <c r="Q251" s="1277">
        <f>Q226+1</f>
        <v>11</v>
      </c>
      <c r="W251" s="165"/>
      <c r="X251" s="165"/>
      <c r="Y251" s="165"/>
      <c r="Z251" s="165"/>
    </row>
    <row r="252" spans="1:26">
      <c r="A252" s="2" t="s">
        <v>585</v>
      </c>
      <c r="B252" s="4"/>
      <c r="C252" s="4"/>
      <c r="D252" s="4"/>
      <c r="E252" s="4"/>
      <c r="F252" s="4"/>
      <c r="G252" s="4"/>
      <c r="H252" s="4"/>
      <c r="I252" s="4"/>
      <c r="J252" s="4"/>
      <c r="K252" s="4"/>
      <c r="L252" s="4"/>
      <c r="M252" s="4"/>
      <c r="N252" s="2"/>
      <c r="O252" s="2"/>
      <c r="P252" s="165"/>
      <c r="W252" s="165"/>
      <c r="X252" s="165"/>
      <c r="Y252" s="165"/>
      <c r="Z252" s="165"/>
    </row>
    <row r="253" spans="1:26" ht="17.25">
      <c r="A253" s="2460" t="s">
        <v>584</v>
      </c>
      <c r="B253" s="2460"/>
      <c r="C253" s="2460"/>
      <c r="D253" s="2460"/>
      <c r="E253" s="2460"/>
      <c r="F253" s="2460"/>
      <c r="G253" s="2460"/>
      <c r="H253" s="2460"/>
      <c r="I253" s="2460"/>
      <c r="J253" s="2460"/>
      <c r="K253" s="2460"/>
      <c r="L253" s="2460"/>
      <c r="M253" s="2460"/>
      <c r="N253" s="2460"/>
      <c r="O253" s="2460"/>
      <c r="P253" s="165"/>
      <c r="W253" s="165"/>
      <c r="X253" s="165"/>
      <c r="Y253" s="165"/>
      <c r="Z253" s="165"/>
    </row>
    <row r="254" spans="1:26" ht="17.25">
      <c r="A254" s="39"/>
      <c r="B254" s="39"/>
      <c r="C254" s="39"/>
      <c r="D254" s="39"/>
      <c r="E254" s="39"/>
      <c r="F254" s="39"/>
      <c r="G254" s="39"/>
      <c r="H254" s="39"/>
      <c r="I254" s="39"/>
      <c r="J254" s="39"/>
      <c r="K254" s="39"/>
      <c r="L254" s="39"/>
      <c r="M254" s="39"/>
      <c r="N254" s="39"/>
      <c r="O254" s="39"/>
      <c r="P254" s="165"/>
      <c r="W254" s="165"/>
      <c r="X254" s="165"/>
      <c r="Y254" s="165"/>
      <c r="Z254" s="165"/>
    </row>
    <row r="255" spans="1:26" ht="18" customHeight="1">
      <c r="A255" s="49" t="s">
        <v>151</v>
      </c>
      <c r="B255" s="4"/>
      <c r="C255" s="4"/>
      <c r="D255" s="4"/>
      <c r="E255" s="4"/>
      <c r="F255" s="4"/>
      <c r="G255" s="4"/>
      <c r="H255" s="4"/>
      <c r="I255" s="4"/>
      <c r="J255" s="4"/>
      <c r="K255" s="4"/>
      <c r="L255" s="4"/>
      <c r="M255" s="4"/>
      <c r="N255" s="2"/>
      <c r="O255" s="2"/>
      <c r="P255" s="165"/>
      <c r="W255" s="165"/>
      <c r="X255" s="165"/>
      <c r="Y255" s="165"/>
      <c r="Z255" s="165"/>
    </row>
    <row r="256" spans="1:26" ht="39.950000000000003" customHeight="1">
      <c r="A256" s="2833" t="s">
        <v>152</v>
      </c>
      <c r="B256" s="2834"/>
      <c r="C256" s="2835"/>
      <c r="D256" s="2836" t="str">
        <f>報7!D256</f>
        <v>事業所名を入力11</v>
      </c>
      <c r="E256" s="2837"/>
      <c r="F256" s="2837"/>
      <c r="G256" s="2837"/>
      <c r="H256" s="2837"/>
      <c r="I256" s="2837"/>
      <c r="J256" s="2837"/>
      <c r="K256" s="2837"/>
      <c r="L256" s="2837"/>
      <c r="M256" s="2837"/>
      <c r="N256" s="2837"/>
      <c r="O256" s="2838"/>
      <c r="P256" s="165"/>
      <c r="W256" s="165"/>
      <c r="X256" s="165"/>
      <c r="Y256" s="165"/>
      <c r="Z256" s="165"/>
    </row>
    <row r="257" spans="1:26" ht="39.950000000000003" customHeight="1">
      <c r="A257" s="2418" t="s">
        <v>153</v>
      </c>
      <c r="B257" s="2419"/>
      <c r="C257" s="2839"/>
      <c r="D257" s="2421">
        <f>報7!D257</f>
        <v>0</v>
      </c>
      <c r="E257" s="2422"/>
      <c r="F257" s="2422"/>
      <c r="G257" s="2422"/>
      <c r="H257" s="2422"/>
      <c r="I257" s="2422"/>
      <c r="J257" s="2422"/>
      <c r="K257" s="2422"/>
      <c r="L257" s="2422"/>
      <c r="M257" s="2422"/>
      <c r="N257" s="2422"/>
      <c r="O257" s="2423"/>
      <c r="P257" s="165"/>
      <c r="W257" s="165"/>
      <c r="X257" s="165"/>
      <c r="Y257" s="165"/>
      <c r="Z257" s="165"/>
    </row>
    <row r="258" spans="1:26" ht="39.950000000000003" customHeight="1">
      <c r="A258" s="2384" t="s">
        <v>154</v>
      </c>
      <c r="B258" s="2827"/>
      <c r="C258" s="3084">
        <f>報7!C258</f>
        <v>0</v>
      </c>
      <c r="D258" s="3085"/>
      <c r="E258" s="104" t="s">
        <v>180</v>
      </c>
      <c r="F258" s="2823" t="s">
        <v>406</v>
      </c>
      <c r="G258" s="2824"/>
      <c r="H258" s="2830" t="str">
        <f ca="1">報7!H258</f>
        <v/>
      </c>
      <c r="I258" s="2831"/>
      <c r="J258" s="59" t="s">
        <v>176</v>
      </c>
      <c r="K258" s="2823" t="s">
        <v>407</v>
      </c>
      <c r="L258" s="2824"/>
      <c r="M258" s="3086">
        <f>報7!M258</f>
        <v>0</v>
      </c>
      <c r="N258" s="3087"/>
      <c r="O258" s="3088"/>
      <c r="P258" s="165"/>
      <c r="W258" s="165"/>
      <c r="X258" s="165"/>
      <c r="Y258" s="165"/>
      <c r="Z258" s="165"/>
    </row>
    <row r="259" spans="1:26" ht="39.950000000000003" customHeight="1">
      <c r="A259" s="2823" t="s">
        <v>408</v>
      </c>
      <c r="B259" s="2824"/>
      <c r="C259" s="3089">
        <f>報7!C259</f>
        <v>0</v>
      </c>
      <c r="D259" s="2355"/>
      <c r="E259" s="2356"/>
      <c r="F259" s="2823" t="s">
        <v>158</v>
      </c>
      <c r="G259" s="2824"/>
      <c r="H259" s="3089">
        <f>報7!H259</f>
        <v>0</v>
      </c>
      <c r="I259" s="2355"/>
      <c r="J259" s="2356"/>
      <c r="K259" s="2428"/>
      <c r="L259" s="2826"/>
      <c r="M259" s="2826"/>
      <c r="N259" s="2826"/>
      <c r="O259" s="2826"/>
      <c r="P259" s="165"/>
      <c r="W259" s="165"/>
      <c r="X259" s="165"/>
      <c r="Y259" s="165"/>
      <c r="Z259" s="165"/>
    </row>
    <row r="260" spans="1:26" ht="49.9" customHeight="1">
      <c r="A260" s="40"/>
      <c r="B260" s="40"/>
      <c r="C260" s="41"/>
      <c r="D260" s="42"/>
      <c r="E260" s="41"/>
      <c r="F260" s="43"/>
      <c r="P260" s="165"/>
      <c r="W260" s="165"/>
      <c r="X260" s="165"/>
      <c r="Y260" s="165"/>
      <c r="Z260" s="165"/>
    </row>
    <row r="261" spans="1:26" s="110" customFormat="1" ht="19.5" customHeight="1">
      <c r="A261" s="3090" t="s">
        <v>583</v>
      </c>
      <c r="B261" s="3091"/>
      <c r="C261" s="3091"/>
      <c r="D261" s="3091"/>
      <c r="E261" s="3091"/>
      <c r="F261" s="3091"/>
      <c r="G261" s="3091"/>
      <c r="H261" s="3091"/>
      <c r="I261" s="3091"/>
      <c r="J261" s="3091"/>
      <c r="K261" s="3091"/>
      <c r="L261" s="3091"/>
      <c r="M261" s="3091"/>
      <c r="N261" s="3091"/>
      <c r="O261" s="3091"/>
      <c r="P261" s="345"/>
      <c r="Q261" s="1278"/>
      <c r="R261" s="1278"/>
      <c r="S261" s="1278"/>
      <c r="T261" s="1278"/>
      <c r="U261" s="1278"/>
      <c r="V261" s="1278"/>
      <c r="W261" s="345"/>
      <c r="X261" s="345"/>
      <c r="Y261" s="345"/>
      <c r="Z261" s="345"/>
    </row>
    <row r="262" spans="1:26" ht="49.9" customHeight="1">
      <c r="A262" s="111"/>
      <c r="B262" s="40"/>
      <c r="E262" s="112"/>
      <c r="F262" s="112"/>
      <c r="G262" s="112"/>
      <c r="H262" s="112"/>
      <c r="I262" s="112"/>
      <c r="J262" s="112"/>
      <c r="K262" s="112"/>
      <c r="L262" s="112"/>
      <c r="M262" s="112"/>
      <c r="N262" s="112"/>
      <c r="O262" s="112"/>
      <c r="P262" s="165"/>
      <c r="W262" s="165"/>
      <c r="X262" s="165"/>
      <c r="Y262" s="165"/>
      <c r="Z262" s="165"/>
    </row>
    <row r="263" spans="1:26" ht="20.25" customHeight="1">
      <c r="A263" s="51" t="s">
        <v>582</v>
      </c>
      <c r="B263" s="30"/>
      <c r="C263" s="30"/>
      <c r="D263" s="30"/>
      <c r="E263" s="30"/>
      <c r="F263" s="30"/>
      <c r="G263" s="30"/>
      <c r="H263" s="30"/>
      <c r="I263" s="30"/>
      <c r="J263" s="30"/>
      <c r="K263" s="30"/>
      <c r="L263" s="6"/>
      <c r="M263" s="6"/>
      <c r="N263" s="6"/>
      <c r="O263" s="6"/>
      <c r="P263" s="165"/>
      <c r="W263" s="165"/>
      <c r="X263" s="165"/>
      <c r="Y263" s="165"/>
      <c r="Z263" s="165"/>
    </row>
    <row r="264" spans="1:26" ht="20.100000000000001" customHeight="1">
      <c r="A264" s="2500"/>
      <c r="B264" s="2501"/>
      <c r="C264" s="2520" t="s">
        <v>589</v>
      </c>
      <c r="D264" s="2521"/>
      <c r="E264" s="2521"/>
      <c r="F264" s="2521"/>
      <c r="G264" s="2521"/>
      <c r="H264" s="2522"/>
      <c r="I264" s="2520" t="s">
        <v>588</v>
      </c>
      <c r="J264" s="2521"/>
      <c r="K264" s="2521"/>
      <c r="L264" s="2521"/>
      <c r="M264" s="2521"/>
      <c r="N264" s="2521"/>
      <c r="O264" s="2522"/>
      <c r="P264" s="165"/>
      <c r="W264" s="165"/>
      <c r="X264" s="165"/>
      <c r="Y264" s="165"/>
      <c r="Z264" s="165"/>
    </row>
    <row r="265" spans="1:26" ht="22.15" customHeight="1">
      <c r="A265" s="3092" t="s">
        <v>122</v>
      </c>
      <c r="B265" s="3093"/>
      <c r="C265" s="3094" t="str">
        <f ca="1">報7!C265</f>
        <v/>
      </c>
      <c r="D265" s="3095"/>
      <c r="E265" s="3095"/>
      <c r="F265" s="3095"/>
      <c r="G265" s="2893" t="s">
        <v>1469</v>
      </c>
      <c r="H265" s="2808"/>
      <c r="I265" s="3099" t="str">
        <f>報7!I265</f>
        <v/>
      </c>
      <c r="J265" s="3100"/>
      <c r="K265" s="3100"/>
      <c r="L265" s="3100"/>
      <c r="M265" s="2893" t="s">
        <v>6400</v>
      </c>
      <c r="N265" s="2893"/>
      <c r="O265" s="3103" t="str">
        <f>報7!N265</f>
        <v/>
      </c>
      <c r="P265" s="174"/>
      <c r="Q265" s="1279"/>
      <c r="W265" s="165"/>
      <c r="X265" s="165"/>
      <c r="Y265" s="165"/>
      <c r="Z265" s="165"/>
    </row>
    <row r="266" spans="1:26" ht="22.15" customHeight="1">
      <c r="A266" s="3010">
        <f>IF(計1!$D$28="","",計1!$D$28-1)</f>
        <v>2022</v>
      </c>
      <c r="B266" s="2501"/>
      <c r="C266" s="3096"/>
      <c r="D266" s="3097"/>
      <c r="E266" s="3097"/>
      <c r="F266" s="3097"/>
      <c r="G266" s="2900"/>
      <c r="H266" s="3098"/>
      <c r="I266" s="3101"/>
      <c r="J266" s="3102"/>
      <c r="K266" s="3102"/>
      <c r="L266" s="3102"/>
      <c r="M266" s="2894"/>
      <c r="N266" s="2894"/>
      <c r="O266" s="3104"/>
      <c r="P266" s="174"/>
      <c r="Q266" s="1279"/>
      <c r="W266" s="165"/>
      <c r="X266" s="165"/>
      <c r="Y266" s="165"/>
      <c r="Z266" s="165"/>
    </row>
    <row r="267" spans="1:26" ht="22.15" customHeight="1">
      <c r="A267" s="2479" t="s">
        <v>586</v>
      </c>
      <c r="B267" s="2897"/>
      <c r="C267" s="3055"/>
      <c r="D267" s="3056"/>
      <c r="E267" s="3056"/>
      <c r="F267" s="3056"/>
      <c r="G267" s="2893" t="s">
        <v>416</v>
      </c>
      <c r="H267" s="2808"/>
      <c r="I267" s="3060"/>
      <c r="J267" s="3061"/>
      <c r="K267" s="3061"/>
      <c r="L267" s="3061"/>
      <c r="M267" s="2893" t="s">
        <v>417</v>
      </c>
      <c r="N267" s="2893"/>
      <c r="O267" s="3064" t="str">
        <f>IF(OR(I267=0,I267=""),"",O265)</f>
        <v/>
      </c>
      <c r="P267" s="3068"/>
      <c r="Q267" s="3068"/>
      <c r="W267" s="165"/>
      <c r="X267" s="165"/>
      <c r="Y267" s="165"/>
      <c r="Z267" s="165"/>
    </row>
    <row r="268" spans="1:26" ht="22.15" customHeight="1">
      <c r="A268" s="2895">
        <f>IF(計1!$D$28="","",計1!$G$28)</f>
        <v>2025</v>
      </c>
      <c r="B268" s="2896"/>
      <c r="C268" s="3057"/>
      <c r="D268" s="3058"/>
      <c r="E268" s="3058"/>
      <c r="F268" s="3058"/>
      <c r="G268" s="2894"/>
      <c r="H268" s="3059"/>
      <c r="I268" s="3062"/>
      <c r="J268" s="3063"/>
      <c r="K268" s="3063"/>
      <c r="L268" s="3063"/>
      <c r="M268" s="2894"/>
      <c r="N268" s="2894"/>
      <c r="O268" s="3065"/>
      <c r="P268" s="3069"/>
      <c r="Q268" s="3070"/>
      <c r="W268" s="165"/>
      <c r="X268" s="368"/>
      <c r="Y268" s="165"/>
      <c r="Z268" s="165"/>
    </row>
    <row r="269" spans="1:26" ht="24.95" customHeight="1">
      <c r="A269" s="154"/>
      <c r="B269" s="155" t="s">
        <v>607</v>
      </c>
      <c r="C269" s="156"/>
      <c r="D269" s="3071" t="str">
        <f ca="1">IF(OR(C265=0,C267=""),"",INT((C265-C267)/C265*10000)/100)</f>
        <v/>
      </c>
      <c r="E269" s="3071"/>
      <c r="F269" s="3071"/>
      <c r="G269" s="3072" t="s">
        <v>134</v>
      </c>
      <c r="H269" s="3073"/>
      <c r="I269" s="157"/>
      <c r="J269" s="3074" t="str">
        <f>IF(OR(I265=0,I267=""),"",INT((I265-I267)/I265*10000)/100)</f>
        <v/>
      </c>
      <c r="K269" s="3074"/>
      <c r="L269" s="3074"/>
      <c r="M269" s="3071" t="s">
        <v>522</v>
      </c>
      <c r="N269" s="3071"/>
      <c r="O269" s="3075"/>
      <c r="P269" s="346"/>
      <c r="Q269" s="1280"/>
      <c r="W269" s="370"/>
      <c r="X269" s="370"/>
      <c r="Y269" s="370"/>
      <c r="Z269" s="165"/>
    </row>
    <row r="270" spans="1:26" ht="27.75" customHeight="1">
      <c r="A270" s="2519" t="s">
        <v>587</v>
      </c>
      <c r="B270" s="2481"/>
      <c r="C270" s="3079"/>
      <c r="D270" s="3080"/>
      <c r="E270" s="3080"/>
      <c r="F270" s="3080"/>
      <c r="G270" s="3080"/>
      <c r="H270" s="3080"/>
      <c r="I270" s="3080"/>
      <c r="J270" s="3080"/>
      <c r="K270" s="3080"/>
      <c r="L270" s="3080"/>
      <c r="M270" s="3080"/>
      <c r="N270" s="3080"/>
      <c r="O270" s="3081"/>
      <c r="P270" s="346"/>
      <c r="Q270" s="1280"/>
      <c r="R270" s="1281"/>
      <c r="W270" s="370"/>
      <c r="X270" s="370" t="s">
        <v>617</v>
      </c>
      <c r="Y270" s="370"/>
      <c r="Z270" s="165"/>
    </row>
    <row r="271" spans="1:26" ht="35.1" customHeight="1">
      <c r="A271" s="3076"/>
      <c r="B271" s="2494"/>
      <c r="C271" s="3082"/>
      <c r="D271" s="2790"/>
      <c r="E271" s="2790"/>
      <c r="F271" s="2790"/>
      <c r="G271" s="2790"/>
      <c r="H271" s="2790"/>
      <c r="I271" s="2790"/>
      <c r="J271" s="2790"/>
      <c r="K271" s="2790"/>
      <c r="L271" s="2790"/>
      <c r="M271" s="2790"/>
      <c r="N271" s="2790"/>
      <c r="O271" s="2791"/>
      <c r="P271" s="369"/>
      <c r="Q271" s="1282"/>
      <c r="R271" s="1283">
        <v>0</v>
      </c>
      <c r="W271" s="370"/>
      <c r="X271" s="371" t="s">
        <v>618</v>
      </c>
      <c r="Y271" s="370"/>
      <c r="Z271" s="165"/>
    </row>
    <row r="272" spans="1:26" ht="93" customHeight="1">
      <c r="A272" s="3077"/>
      <c r="B272" s="3078"/>
      <c r="C272" s="3083"/>
      <c r="D272" s="2792"/>
      <c r="E272" s="2792"/>
      <c r="F272" s="2792"/>
      <c r="G272" s="2792"/>
      <c r="H272" s="2792"/>
      <c r="I272" s="2792"/>
      <c r="J272" s="2792"/>
      <c r="K272" s="2792"/>
      <c r="L272" s="2792"/>
      <c r="M272" s="2792"/>
      <c r="N272" s="2792"/>
      <c r="O272" s="2793"/>
      <c r="P272" s="347"/>
      <c r="Q272" s="1284"/>
      <c r="W272" s="165"/>
      <c r="X272" s="165"/>
      <c r="Y272" s="165"/>
      <c r="Z272" s="165"/>
    </row>
    <row r="273" spans="1:26" ht="18" customHeight="1">
      <c r="A273" s="2680" t="s">
        <v>614</v>
      </c>
      <c r="B273" s="2680"/>
      <c r="C273" s="2680"/>
      <c r="D273" s="2680"/>
      <c r="E273" s="2680"/>
      <c r="F273" s="2680"/>
      <c r="G273" s="2680"/>
      <c r="H273" s="2680"/>
      <c r="I273" s="2680"/>
      <c r="J273" s="2680"/>
      <c r="K273" s="2680"/>
      <c r="L273" s="2680"/>
      <c r="M273" s="2680"/>
      <c r="N273" s="2680"/>
      <c r="O273" s="2680"/>
      <c r="P273" s="3066"/>
      <c r="Q273" s="3066"/>
      <c r="W273" s="165"/>
      <c r="X273" s="165"/>
      <c r="Y273" s="165"/>
      <c r="Z273" s="165"/>
    </row>
    <row r="274" spans="1:26" ht="9.75" customHeight="1">
      <c r="A274" s="92"/>
      <c r="B274" s="92"/>
      <c r="C274" s="113"/>
      <c r="D274" s="113"/>
      <c r="E274" s="113"/>
      <c r="F274" s="113"/>
      <c r="G274" s="113"/>
      <c r="H274" s="113"/>
      <c r="I274" s="113"/>
      <c r="J274" s="113"/>
      <c r="K274" s="113"/>
      <c r="L274" s="113"/>
      <c r="M274" s="113"/>
      <c r="N274" s="3067"/>
      <c r="O274" s="3067"/>
      <c r="P274" s="165"/>
      <c r="W274" s="165"/>
      <c r="X274" s="165"/>
      <c r="Y274" s="165"/>
      <c r="Z274" s="165"/>
    </row>
    <row r="275" spans="1:26">
      <c r="A275" s="165"/>
      <c r="B275" s="165"/>
      <c r="C275" s="165"/>
      <c r="D275" s="165"/>
      <c r="E275" s="165"/>
      <c r="F275" s="165"/>
      <c r="G275" s="165"/>
      <c r="H275" s="165"/>
      <c r="I275" s="165"/>
      <c r="J275" s="165"/>
      <c r="K275" s="165"/>
      <c r="L275" s="165"/>
      <c r="M275" s="165"/>
      <c r="N275" s="165"/>
      <c r="O275" s="165"/>
      <c r="P275" s="165"/>
      <c r="W275" s="165"/>
      <c r="X275" s="165"/>
      <c r="Y275" s="165"/>
      <c r="Z275" s="165"/>
    </row>
    <row r="276" spans="1:26">
      <c r="A276" s="1" t="s">
        <v>545</v>
      </c>
      <c r="B276" s="2"/>
      <c r="C276" s="2"/>
      <c r="D276" s="2"/>
      <c r="E276" s="2"/>
      <c r="F276" s="2"/>
      <c r="G276" s="2"/>
      <c r="H276" s="2"/>
      <c r="I276" s="2"/>
      <c r="J276" s="2"/>
      <c r="K276" s="2"/>
      <c r="L276" s="2"/>
      <c r="M276" s="2"/>
      <c r="N276" s="2"/>
      <c r="O276" s="2"/>
      <c r="P276" s="165" t="str">
        <f>"個別票"&amp;Q276</f>
        <v>個別票12</v>
      </c>
      <c r="Q276" s="1277">
        <f>Q251+1</f>
        <v>12</v>
      </c>
      <c r="W276" s="165"/>
      <c r="X276" s="165"/>
      <c r="Y276" s="165"/>
      <c r="Z276" s="165"/>
    </row>
    <row r="277" spans="1:26">
      <c r="A277" s="2" t="s">
        <v>585</v>
      </c>
      <c r="B277" s="4"/>
      <c r="C277" s="4"/>
      <c r="D277" s="4"/>
      <c r="E277" s="4"/>
      <c r="F277" s="4"/>
      <c r="G277" s="4"/>
      <c r="H277" s="4"/>
      <c r="I277" s="4"/>
      <c r="J277" s="4"/>
      <c r="K277" s="4"/>
      <c r="L277" s="4"/>
      <c r="M277" s="4"/>
      <c r="N277" s="2"/>
      <c r="O277" s="2"/>
      <c r="P277" s="165"/>
      <c r="W277" s="165"/>
      <c r="X277" s="165"/>
      <c r="Y277" s="165"/>
      <c r="Z277" s="165"/>
    </row>
    <row r="278" spans="1:26" ht="17.25">
      <c r="A278" s="2460" t="s">
        <v>584</v>
      </c>
      <c r="B278" s="2460"/>
      <c r="C278" s="2460"/>
      <c r="D278" s="2460"/>
      <c r="E278" s="2460"/>
      <c r="F278" s="2460"/>
      <c r="G278" s="2460"/>
      <c r="H278" s="2460"/>
      <c r="I278" s="2460"/>
      <c r="J278" s="2460"/>
      <c r="K278" s="2460"/>
      <c r="L278" s="2460"/>
      <c r="M278" s="2460"/>
      <c r="N278" s="2460"/>
      <c r="O278" s="2460"/>
      <c r="P278" s="165"/>
      <c r="W278" s="165"/>
      <c r="X278" s="165"/>
      <c r="Y278" s="165"/>
      <c r="Z278" s="165"/>
    </row>
    <row r="279" spans="1:26" ht="17.25">
      <c r="A279" s="39"/>
      <c r="B279" s="39"/>
      <c r="C279" s="39"/>
      <c r="D279" s="39"/>
      <c r="E279" s="39"/>
      <c r="F279" s="39"/>
      <c r="G279" s="39"/>
      <c r="H279" s="39"/>
      <c r="I279" s="39"/>
      <c r="J279" s="39"/>
      <c r="K279" s="39"/>
      <c r="L279" s="39"/>
      <c r="M279" s="39"/>
      <c r="N279" s="39"/>
      <c r="O279" s="39"/>
      <c r="P279" s="165"/>
      <c r="W279" s="165"/>
      <c r="X279" s="165"/>
      <c r="Y279" s="165"/>
      <c r="Z279" s="165"/>
    </row>
    <row r="280" spans="1:26" ht="18" customHeight="1">
      <c r="A280" s="49" t="s">
        <v>151</v>
      </c>
      <c r="B280" s="4"/>
      <c r="C280" s="4"/>
      <c r="D280" s="4"/>
      <c r="E280" s="4"/>
      <c r="F280" s="4"/>
      <c r="G280" s="4"/>
      <c r="H280" s="4"/>
      <c r="I280" s="4"/>
      <c r="J280" s="4"/>
      <c r="K280" s="4"/>
      <c r="L280" s="4"/>
      <c r="M280" s="4"/>
      <c r="N280" s="2"/>
      <c r="O280" s="2"/>
      <c r="P280" s="165"/>
      <c r="W280" s="165"/>
      <c r="X280" s="165"/>
      <c r="Y280" s="165"/>
      <c r="Z280" s="165"/>
    </row>
    <row r="281" spans="1:26" ht="39.950000000000003" customHeight="1">
      <c r="A281" s="2833" t="s">
        <v>152</v>
      </c>
      <c r="B281" s="2834"/>
      <c r="C281" s="2835"/>
      <c r="D281" s="2836" t="str">
        <f>報7!D281</f>
        <v>事業所名を入力12</v>
      </c>
      <c r="E281" s="2837"/>
      <c r="F281" s="2837"/>
      <c r="G281" s="2837"/>
      <c r="H281" s="2837"/>
      <c r="I281" s="2837"/>
      <c r="J281" s="2837"/>
      <c r="K281" s="2837"/>
      <c r="L281" s="2837"/>
      <c r="M281" s="2837"/>
      <c r="N281" s="2837"/>
      <c r="O281" s="2838"/>
      <c r="P281" s="165"/>
      <c r="W281" s="165"/>
      <c r="X281" s="165"/>
      <c r="Y281" s="165"/>
      <c r="Z281" s="165"/>
    </row>
    <row r="282" spans="1:26" ht="39.950000000000003" customHeight="1">
      <c r="A282" s="2418" t="s">
        <v>153</v>
      </c>
      <c r="B282" s="2419"/>
      <c r="C282" s="2839"/>
      <c r="D282" s="2421">
        <f>報7!D282</f>
        <v>0</v>
      </c>
      <c r="E282" s="2422"/>
      <c r="F282" s="2422"/>
      <c r="G282" s="2422"/>
      <c r="H282" s="2422"/>
      <c r="I282" s="2422"/>
      <c r="J282" s="2422"/>
      <c r="K282" s="2422"/>
      <c r="L282" s="2422"/>
      <c r="M282" s="2422"/>
      <c r="N282" s="2422"/>
      <c r="O282" s="2423"/>
      <c r="P282" s="165"/>
      <c r="W282" s="165"/>
      <c r="X282" s="165"/>
      <c r="Y282" s="165"/>
      <c r="Z282" s="165"/>
    </row>
    <row r="283" spans="1:26" ht="39.950000000000003" customHeight="1">
      <c r="A283" s="2384" t="s">
        <v>154</v>
      </c>
      <c r="B283" s="2827"/>
      <c r="C283" s="3084">
        <f>報7!C283</f>
        <v>0</v>
      </c>
      <c r="D283" s="3085"/>
      <c r="E283" s="104" t="s">
        <v>180</v>
      </c>
      <c r="F283" s="2823" t="s">
        <v>406</v>
      </c>
      <c r="G283" s="2824"/>
      <c r="H283" s="2830" t="str">
        <f ca="1">報7!H283</f>
        <v/>
      </c>
      <c r="I283" s="2831"/>
      <c r="J283" s="59" t="s">
        <v>176</v>
      </c>
      <c r="K283" s="2823" t="s">
        <v>407</v>
      </c>
      <c r="L283" s="2824"/>
      <c r="M283" s="3086">
        <f>報7!M283</f>
        <v>0</v>
      </c>
      <c r="N283" s="3087"/>
      <c r="O283" s="3088"/>
      <c r="P283" s="165"/>
      <c r="W283" s="165"/>
      <c r="X283" s="165"/>
      <c r="Y283" s="165"/>
      <c r="Z283" s="165"/>
    </row>
    <row r="284" spans="1:26" ht="39.950000000000003" customHeight="1">
      <c r="A284" s="2823" t="s">
        <v>408</v>
      </c>
      <c r="B284" s="2824"/>
      <c r="C284" s="3089">
        <f>報7!C284</f>
        <v>0</v>
      </c>
      <c r="D284" s="2355"/>
      <c r="E284" s="2356"/>
      <c r="F284" s="2823" t="s">
        <v>158</v>
      </c>
      <c r="G284" s="2824"/>
      <c r="H284" s="3089">
        <f>報7!H284</f>
        <v>0</v>
      </c>
      <c r="I284" s="2355"/>
      <c r="J284" s="2356"/>
      <c r="K284" s="2428"/>
      <c r="L284" s="2826"/>
      <c r="M284" s="2826"/>
      <c r="N284" s="2826"/>
      <c r="O284" s="2826"/>
      <c r="P284" s="165"/>
      <c r="W284" s="165"/>
      <c r="X284" s="165"/>
      <c r="Y284" s="165"/>
      <c r="Z284" s="165"/>
    </row>
    <row r="285" spans="1:26" ht="49.9" customHeight="1">
      <c r="A285" s="40"/>
      <c r="B285" s="40"/>
      <c r="C285" s="41"/>
      <c r="D285" s="42"/>
      <c r="E285" s="41"/>
      <c r="F285" s="43"/>
      <c r="P285" s="165"/>
      <c r="W285" s="165"/>
      <c r="X285" s="165"/>
      <c r="Y285" s="165"/>
      <c r="Z285" s="165"/>
    </row>
    <row r="286" spans="1:26" s="110" customFormat="1" ht="19.5" customHeight="1">
      <c r="A286" s="3090" t="s">
        <v>583</v>
      </c>
      <c r="B286" s="3091"/>
      <c r="C286" s="3091"/>
      <c r="D286" s="3091"/>
      <c r="E286" s="3091"/>
      <c r="F286" s="3091"/>
      <c r="G286" s="3091"/>
      <c r="H286" s="3091"/>
      <c r="I286" s="3091"/>
      <c r="J286" s="3091"/>
      <c r="K286" s="3091"/>
      <c r="L286" s="3091"/>
      <c r="M286" s="3091"/>
      <c r="N286" s="3091"/>
      <c r="O286" s="3091"/>
      <c r="P286" s="345"/>
      <c r="Q286" s="1278"/>
      <c r="R286" s="1278"/>
      <c r="S286" s="1278"/>
      <c r="T286" s="1278"/>
      <c r="U286" s="1278"/>
      <c r="V286" s="1278"/>
      <c r="W286" s="345"/>
      <c r="X286" s="345"/>
      <c r="Y286" s="345"/>
      <c r="Z286" s="345"/>
    </row>
    <row r="287" spans="1:26" ht="49.9" customHeight="1">
      <c r="A287" s="111"/>
      <c r="B287" s="40"/>
      <c r="E287" s="112"/>
      <c r="F287" s="112"/>
      <c r="G287" s="112"/>
      <c r="H287" s="112"/>
      <c r="I287" s="112"/>
      <c r="J287" s="112"/>
      <c r="K287" s="112"/>
      <c r="L287" s="112"/>
      <c r="M287" s="112"/>
      <c r="N287" s="112"/>
      <c r="O287" s="112"/>
      <c r="P287" s="165"/>
      <c r="W287" s="165"/>
      <c r="X287" s="165"/>
      <c r="Y287" s="165"/>
      <c r="Z287" s="165"/>
    </row>
    <row r="288" spans="1:26" ht="20.25" customHeight="1">
      <c r="A288" s="51" t="s">
        <v>582</v>
      </c>
      <c r="B288" s="30"/>
      <c r="C288" s="30"/>
      <c r="D288" s="30"/>
      <c r="E288" s="30"/>
      <c r="F288" s="30"/>
      <c r="G288" s="30"/>
      <c r="H288" s="30"/>
      <c r="I288" s="30"/>
      <c r="J288" s="30"/>
      <c r="K288" s="30"/>
      <c r="L288" s="6"/>
      <c r="M288" s="6"/>
      <c r="N288" s="6"/>
      <c r="O288" s="6"/>
      <c r="P288" s="165"/>
      <c r="W288" s="165"/>
      <c r="X288" s="165"/>
      <c r="Y288" s="165"/>
      <c r="Z288" s="165"/>
    </row>
    <row r="289" spans="1:26" ht="20.100000000000001" customHeight="1">
      <c r="A289" s="2500"/>
      <c r="B289" s="2501"/>
      <c r="C289" s="2520" t="s">
        <v>589</v>
      </c>
      <c r="D289" s="2521"/>
      <c r="E289" s="2521"/>
      <c r="F289" s="2521"/>
      <c r="G289" s="2521"/>
      <c r="H289" s="2522"/>
      <c r="I289" s="2520" t="s">
        <v>588</v>
      </c>
      <c r="J289" s="2521"/>
      <c r="K289" s="2521"/>
      <c r="L289" s="2521"/>
      <c r="M289" s="2521"/>
      <c r="N289" s="2521"/>
      <c r="O289" s="2522"/>
      <c r="P289" s="165"/>
      <c r="W289" s="165"/>
      <c r="X289" s="165"/>
      <c r="Y289" s="165"/>
      <c r="Z289" s="165"/>
    </row>
    <row r="290" spans="1:26" ht="22.15" customHeight="1">
      <c r="A290" s="3092" t="s">
        <v>122</v>
      </c>
      <c r="B290" s="3093"/>
      <c r="C290" s="3094" t="str">
        <f ca="1">報7!C290</f>
        <v/>
      </c>
      <c r="D290" s="3095"/>
      <c r="E290" s="3095"/>
      <c r="F290" s="3095"/>
      <c r="G290" s="2893" t="s">
        <v>1469</v>
      </c>
      <c r="H290" s="2808"/>
      <c r="I290" s="3099" t="str">
        <f>報7!I290</f>
        <v/>
      </c>
      <c r="J290" s="3100"/>
      <c r="K290" s="3100"/>
      <c r="L290" s="3100"/>
      <c r="M290" s="2893" t="s">
        <v>6400</v>
      </c>
      <c r="N290" s="2893"/>
      <c r="O290" s="3103" t="str">
        <f>報7!N290</f>
        <v/>
      </c>
      <c r="P290" s="174"/>
      <c r="Q290" s="1279"/>
      <c r="W290" s="165"/>
      <c r="X290" s="165"/>
      <c r="Y290" s="165"/>
      <c r="Z290" s="165"/>
    </row>
    <row r="291" spans="1:26" ht="22.15" customHeight="1">
      <c r="A291" s="3010">
        <f>IF(計1!$D$28="","",計1!$D$28-1)</f>
        <v>2022</v>
      </c>
      <c r="B291" s="2501"/>
      <c r="C291" s="3096"/>
      <c r="D291" s="3097"/>
      <c r="E291" s="3097"/>
      <c r="F291" s="3097"/>
      <c r="G291" s="2900"/>
      <c r="H291" s="3098"/>
      <c r="I291" s="3101"/>
      <c r="J291" s="3102"/>
      <c r="K291" s="3102"/>
      <c r="L291" s="3102"/>
      <c r="M291" s="2894"/>
      <c r="N291" s="2894"/>
      <c r="O291" s="3104"/>
      <c r="P291" s="174"/>
      <c r="Q291" s="1279"/>
      <c r="W291" s="165"/>
      <c r="X291" s="165"/>
      <c r="Y291" s="165"/>
      <c r="Z291" s="165"/>
    </row>
    <row r="292" spans="1:26" ht="22.15" customHeight="1">
      <c r="A292" s="2479" t="s">
        <v>586</v>
      </c>
      <c r="B292" s="2897"/>
      <c r="C292" s="3055"/>
      <c r="D292" s="3056"/>
      <c r="E292" s="3056"/>
      <c r="F292" s="3056"/>
      <c r="G292" s="2893" t="s">
        <v>416</v>
      </c>
      <c r="H292" s="2808"/>
      <c r="I292" s="3060"/>
      <c r="J292" s="3061"/>
      <c r="K292" s="3061"/>
      <c r="L292" s="3061"/>
      <c r="M292" s="2893" t="s">
        <v>417</v>
      </c>
      <c r="N292" s="2893"/>
      <c r="O292" s="3064" t="str">
        <f>IF(OR(I292=0,I292=""),"",O290)</f>
        <v/>
      </c>
      <c r="P292" s="3068"/>
      <c r="Q292" s="3068"/>
      <c r="W292" s="165"/>
      <c r="X292" s="165"/>
      <c r="Y292" s="165"/>
      <c r="Z292" s="165"/>
    </row>
    <row r="293" spans="1:26" ht="22.15" customHeight="1">
      <c r="A293" s="2895">
        <f>IF(計1!$D$28="","",計1!$G$28)</f>
        <v>2025</v>
      </c>
      <c r="B293" s="2896"/>
      <c r="C293" s="3057"/>
      <c r="D293" s="3058"/>
      <c r="E293" s="3058"/>
      <c r="F293" s="3058"/>
      <c r="G293" s="2894"/>
      <c r="H293" s="3059"/>
      <c r="I293" s="3062"/>
      <c r="J293" s="3063"/>
      <c r="K293" s="3063"/>
      <c r="L293" s="3063"/>
      <c r="M293" s="2894"/>
      <c r="N293" s="2894"/>
      <c r="O293" s="3065"/>
      <c r="P293" s="3069"/>
      <c r="Q293" s="3070"/>
      <c r="W293" s="165"/>
      <c r="X293" s="368"/>
      <c r="Y293" s="165"/>
      <c r="Z293" s="165"/>
    </row>
    <row r="294" spans="1:26" ht="24.95" customHeight="1">
      <c r="A294" s="154"/>
      <c r="B294" s="155" t="s">
        <v>607</v>
      </c>
      <c r="C294" s="156"/>
      <c r="D294" s="3071" t="str">
        <f ca="1">IF(OR(C290=0,C292=""),"",INT((C290-C292)/C290*10000)/100)</f>
        <v/>
      </c>
      <c r="E294" s="3071"/>
      <c r="F294" s="3071"/>
      <c r="G294" s="3072" t="s">
        <v>134</v>
      </c>
      <c r="H294" s="3073"/>
      <c r="I294" s="157"/>
      <c r="J294" s="3074" t="str">
        <f>IF(OR(I290=0,I292=""),"",INT((I290-I292)/I290*10000)/100)</f>
        <v/>
      </c>
      <c r="K294" s="3074"/>
      <c r="L294" s="3074"/>
      <c r="M294" s="3071" t="s">
        <v>522</v>
      </c>
      <c r="N294" s="3071"/>
      <c r="O294" s="3075"/>
      <c r="P294" s="346"/>
      <c r="Q294" s="1280"/>
      <c r="W294" s="370"/>
      <c r="X294" s="370"/>
      <c r="Y294" s="370"/>
      <c r="Z294" s="165"/>
    </row>
    <row r="295" spans="1:26" ht="27.75" customHeight="1">
      <c r="A295" s="2519" t="s">
        <v>587</v>
      </c>
      <c r="B295" s="2481"/>
      <c r="C295" s="3079"/>
      <c r="D295" s="3080"/>
      <c r="E295" s="3080"/>
      <c r="F295" s="3080"/>
      <c r="G295" s="3080"/>
      <c r="H295" s="3080"/>
      <c r="I295" s="3080"/>
      <c r="J295" s="3080"/>
      <c r="K295" s="3080"/>
      <c r="L295" s="3080"/>
      <c r="M295" s="3080"/>
      <c r="N295" s="3080"/>
      <c r="O295" s="3081"/>
      <c r="P295" s="346"/>
      <c r="Q295" s="1280"/>
      <c r="R295" s="1281"/>
      <c r="W295" s="370"/>
      <c r="X295" s="370" t="s">
        <v>617</v>
      </c>
      <c r="Y295" s="370"/>
      <c r="Z295" s="165"/>
    </row>
    <row r="296" spans="1:26" ht="35.1" customHeight="1">
      <c r="A296" s="3076"/>
      <c r="B296" s="2494"/>
      <c r="C296" s="3082"/>
      <c r="D296" s="2790"/>
      <c r="E296" s="2790"/>
      <c r="F296" s="2790"/>
      <c r="G296" s="2790"/>
      <c r="H296" s="2790"/>
      <c r="I296" s="2790"/>
      <c r="J296" s="2790"/>
      <c r="K296" s="2790"/>
      <c r="L296" s="2790"/>
      <c r="M296" s="2790"/>
      <c r="N296" s="2790"/>
      <c r="O296" s="2791"/>
      <c r="P296" s="369"/>
      <c r="Q296" s="1282"/>
      <c r="R296" s="1283">
        <v>0</v>
      </c>
      <c r="W296" s="370"/>
      <c r="X296" s="371" t="s">
        <v>618</v>
      </c>
      <c r="Y296" s="370"/>
      <c r="Z296" s="165"/>
    </row>
    <row r="297" spans="1:26" ht="93" customHeight="1">
      <c r="A297" s="3077"/>
      <c r="B297" s="3078"/>
      <c r="C297" s="3083"/>
      <c r="D297" s="2792"/>
      <c r="E297" s="2792"/>
      <c r="F297" s="2792"/>
      <c r="G297" s="2792"/>
      <c r="H297" s="2792"/>
      <c r="I297" s="2792"/>
      <c r="J297" s="2792"/>
      <c r="K297" s="2792"/>
      <c r="L297" s="2792"/>
      <c r="M297" s="2792"/>
      <c r="N297" s="2792"/>
      <c r="O297" s="2793"/>
      <c r="P297" s="347"/>
      <c r="Q297" s="1284"/>
      <c r="W297" s="165"/>
      <c r="X297" s="165"/>
      <c r="Y297" s="165"/>
      <c r="Z297" s="165"/>
    </row>
    <row r="298" spans="1:26" ht="18" customHeight="1">
      <c r="A298" s="2680" t="s">
        <v>614</v>
      </c>
      <c r="B298" s="2680"/>
      <c r="C298" s="2680"/>
      <c r="D298" s="2680"/>
      <c r="E298" s="2680"/>
      <c r="F298" s="2680"/>
      <c r="G298" s="2680"/>
      <c r="H298" s="2680"/>
      <c r="I298" s="2680"/>
      <c r="J298" s="2680"/>
      <c r="K298" s="2680"/>
      <c r="L298" s="2680"/>
      <c r="M298" s="2680"/>
      <c r="N298" s="2680"/>
      <c r="O298" s="2680"/>
      <c r="P298" s="3066"/>
      <c r="Q298" s="3066"/>
      <c r="W298" s="165"/>
      <c r="X298" s="165"/>
      <c r="Y298" s="165"/>
      <c r="Z298" s="165"/>
    </row>
    <row r="299" spans="1:26" ht="9.75" customHeight="1">
      <c r="A299" s="92"/>
      <c r="B299" s="92"/>
      <c r="C299" s="113"/>
      <c r="D299" s="113"/>
      <c r="E299" s="113"/>
      <c r="F299" s="113"/>
      <c r="G299" s="113"/>
      <c r="H299" s="113"/>
      <c r="I299" s="113"/>
      <c r="J299" s="113"/>
      <c r="K299" s="113"/>
      <c r="L299" s="113"/>
      <c r="M299" s="113"/>
      <c r="N299" s="3067"/>
      <c r="O299" s="3067"/>
      <c r="P299" s="165"/>
      <c r="W299" s="165"/>
      <c r="X299" s="165"/>
      <c r="Y299" s="165"/>
      <c r="Z299" s="165"/>
    </row>
    <row r="300" spans="1:26">
      <c r="A300" s="165"/>
      <c r="B300" s="165"/>
      <c r="C300" s="165"/>
      <c r="D300" s="165"/>
      <c r="E300" s="165"/>
      <c r="F300" s="165"/>
      <c r="G300" s="165"/>
      <c r="H300" s="165"/>
      <c r="I300" s="165"/>
      <c r="J300" s="165"/>
      <c r="K300" s="165"/>
      <c r="L300" s="165"/>
      <c r="M300" s="165"/>
      <c r="N300" s="165"/>
      <c r="O300" s="165"/>
      <c r="P300" s="165"/>
      <c r="W300" s="165"/>
      <c r="X300" s="165"/>
      <c r="Y300" s="165"/>
      <c r="Z300" s="165"/>
    </row>
    <row r="301" spans="1:26">
      <c r="A301" s="1" t="s">
        <v>545</v>
      </c>
      <c r="B301" s="2"/>
      <c r="C301" s="2"/>
      <c r="D301" s="2"/>
      <c r="E301" s="2"/>
      <c r="F301" s="2"/>
      <c r="G301" s="2"/>
      <c r="H301" s="2"/>
      <c r="I301" s="2"/>
      <c r="J301" s="2"/>
      <c r="K301" s="2"/>
      <c r="L301" s="2"/>
      <c r="M301" s="2"/>
      <c r="N301" s="2"/>
      <c r="O301" s="2"/>
      <c r="P301" s="165" t="str">
        <f>"個別票"&amp;Q301</f>
        <v>個別票13</v>
      </c>
      <c r="Q301" s="1277">
        <f>Q276+1</f>
        <v>13</v>
      </c>
      <c r="W301" s="165"/>
      <c r="X301" s="165"/>
      <c r="Y301" s="165"/>
      <c r="Z301" s="165"/>
    </row>
    <row r="302" spans="1:26">
      <c r="A302" s="2" t="s">
        <v>585</v>
      </c>
      <c r="B302" s="4"/>
      <c r="C302" s="4"/>
      <c r="D302" s="4"/>
      <c r="E302" s="4"/>
      <c r="F302" s="4"/>
      <c r="G302" s="4"/>
      <c r="H302" s="4"/>
      <c r="I302" s="4"/>
      <c r="J302" s="4"/>
      <c r="K302" s="4"/>
      <c r="L302" s="4"/>
      <c r="M302" s="4"/>
      <c r="N302" s="2"/>
      <c r="O302" s="2"/>
      <c r="P302" s="165"/>
      <c r="W302" s="165"/>
      <c r="X302" s="165"/>
      <c r="Y302" s="165"/>
      <c r="Z302" s="165"/>
    </row>
    <row r="303" spans="1:26" ht="17.25">
      <c r="A303" s="2460" t="s">
        <v>584</v>
      </c>
      <c r="B303" s="2460"/>
      <c r="C303" s="2460"/>
      <c r="D303" s="2460"/>
      <c r="E303" s="2460"/>
      <c r="F303" s="2460"/>
      <c r="G303" s="2460"/>
      <c r="H303" s="2460"/>
      <c r="I303" s="2460"/>
      <c r="J303" s="2460"/>
      <c r="K303" s="2460"/>
      <c r="L303" s="2460"/>
      <c r="M303" s="2460"/>
      <c r="N303" s="2460"/>
      <c r="O303" s="2460"/>
      <c r="P303" s="165"/>
      <c r="W303" s="165"/>
      <c r="X303" s="165"/>
      <c r="Y303" s="165"/>
      <c r="Z303" s="165"/>
    </row>
    <row r="304" spans="1:26" ht="17.25">
      <c r="A304" s="39"/>
      <c r="B304" s="39"/>
      <c r="C304" s="39"/>
      <c r="D304" s="39"/>
      <c r="E304" s="39"/>
      <c r="F304" s="39"/>
      <c r="G304" s="39"/>
      <c r="H304" s="39"/>
      <c r="I304" s="39"/>
      <c r="J304" s="39"/>
      <c r="K304" s="39"/>
      <c r="L304" s="39"/>
      <c r="M304" s="39"/>
      <c r="N304" s="39"/>
      <c r="O304" s="39"/>
      <c r="P304" s="165"/>
      <c r="W304" s="165"/>
      <c r="X304" s="165"/>
      <c r="Y304" s="165"/>
      <c r="Z304" s="165"/>
    </row>
    <row r="305" spans="1:26" ht="18" customHeight="1">
      <c r="A305" s="49" t="s">
        <v>151</v>
      </c>
      <c r="B305" s="4"/>
      <c r="C305" s="4"/>
      <c r="D305" s="4"/>
      <c r="E305" s="4"/>
      <c r="F305" s="4"/>
      <c r="G305" s="4"/>
      <c r="H305" s="4"/>
      <c r="I305" s="4"/>
      <c r="J305" s="4"/>
      <c r="K305" s="4"/>
      <c r="L305" s="4"/>
      <c r="M305" s="4"/>
      <c r="N305" s="2"/>
      <c r="O305" s="2"/>
      <c r="P305" s="165"/>
      <c r="W305" s="165"/>
      <c r="X305" s="165"/>
      <c r="Y305" s="165"/>
      <c r="Z305" s="165"/>
    </row>
    <row r="306" spans="1:26" ht="39.950000000000003" customHeight="1">
      <c r="A306" s="2833" t="s">
        <v>152</v>
      </c>
      <c r="B306" s="2834"/>
      <c r="C306" s="2835"/>
      <c r="D306" s="2836" t="str">
        <f>報7!D306</f>
        <v>事業所名を入力13</v>
      </c>
      <c r="E306" s="2837"/>
      <c r="F306" s="2837"/>
      <c r="G306" s="2837"/>
      <c r="H306" s="2837"/>
      <c r="I306" s="2837"/>
      <c r="J306" s="2837"/>
      <c r="K306" s="2837"/>
      <c r="L306" s="2837"/>
      <c r="M306" s="2837"/>
      <c r="N306" s="2837"/>
      <c r="O306" s="2838"/>
      <c r="P306" s="165"/>
      <c r="W306" s="165"/>
      <c r="X306" s="165"/>
      <c r="Y306" s="165"/>
      <c r="Z306" s="165"/>
    </row>
    <row r="307" spans="1:26" ht="39.950000000000003" customHeight="1">
      <c r="A307" s="2418" t="s">
        <v>153</v>
      </c>
      <c r="B307" s="2419"/>
      <c r="C307" s="2839"/>
      <c r="D307" s="2421">
        <f>報7!D307</f>
        <v>0</v>
      </c>
      <c r="E307" s="2422"/>
      <c r="F307" s="2422"/>
      <c r="G307" s="2422"/>
      <c r="H307" s="2422"/>
      <c r="I307" s="2422"/>
      <c r="J307" s="2422"/>
      <c r="K307" s="2422"/>
      <c r="L307" s="2422"/>
      <c r="M307" s="2422"/>
      <c r="N307" s="2422"/>
      <c r="O307" s="2423"/>
      <c r="P307" s="165"/>
      <c r="W307" s="165"/>
      <c r="X307" s="165"/>
      <c r="Y307" s="165"/>
      <c r="Z307" s="165"/>
    </row>
    <row r="308" spans="1:26" ht="39.950000000000003" customHeight="1">
      <c r="A308" s="2384" t="s">
        <v>154</v>
      </c>
      <c r="B308" s="2827"/>
      <c r="C308" s="3084">
        <f>報7!C308</f>
        <v>0</v>
      </c>
      <c r="D308" s="3085"/>
      <c r="E308" s="104" t="s">
        <v>180</v>
      </c>
      <c r="F308" s="2823" t="s">
        <v>406</v>
      </c>
      <c r="G308" s="2824"/>
      <c r="H308" s="2830" t="str">
        <f ca="1">報7!H308</f>
        <v/>
      </c>
      <c r="I308" s="2831"/>
      <c r="J308" s="59" t="s">
        <v>176</v>
      </c>
      <c r="K308" s="2823" t="s">
        <v>407</v>
      </c>
      <c r="L308" s="2824"/>
      <c r="M308" s="3086">
        <f>報7!M308</f>
        <v>0</v>
      </c>
      <c r="N308" s="3087"/>
      <c r="O308" s="3088"/>
      <c r="P308" s="165"/>
      <c r="W308" s="165"/>
      <c r="X308" s="165"/>
      <c r="Y308" s="165"/>
      <c r="Z308" s="165"/>
    </row>
    <row r="309" spans="1:26" ht="39.950000000000003" customHeight="1">
      <c r="A309" s="2823" t="s">
        <v>408</v>
      </c>
      <c r="B309" s="2824"/>
      <c r="C309" s="3089">
        <f>報7!C309</f>
        <v>0</v>
      </c>
      <c r="D309" s="2355"/>
      <c r="E309" s="2356"/>
      <c r="F309" s="2823" t="s">
        <v>158</v>
      </c>
      <c r="G309" s="2824"/>
      <c r="H309" s="3089">
        <f>報7!H309</f>
        <v>0</v>
      </c>
      <c r="I309" s="2355"/>
      <c r="J309" s="2356"/>
      <c r="K309" s="2428"/>
      <c r="L309" s="2826"/>
      <c r="M309" s="2826"/>
      <c r="N309" s="2826"/>
      <c r="O309" s="2826"/>
      <c r="P309" s="165"/>
      <c r="W309" s="165"/>
      <c r="X309" s="165"/>
      <c r="Y309" s="165"/>
      <c r="Z309" s="165"/>
    </row>
    <row r="310" spans="1:26" ht="49.9" customHeight="1">
      <c r="A310" s="40"/>
      <c r="B310" s="40"/>
      <c r="C310" s="41"/>
      <c r="D310" s="42"/>
      <c r="E310" s="41"/>
      <c r="F310" s="43"/>
      <c r="P310" s="165"/>
      <c r="W310" s="165"/>
      <c r="X310" s="165"/>
      <c r="Y310" s="165"/>
      <c r="Z310" s="165"/>
    </row>
    <row r="311" spans="1:26" s="110" customFormat="1" ht="19.5" customHeight="1">
      <c r="A311" s="3090" t="s">
        <v>583</v>
      </c>
      <c r="B311" s="3091"/>
      <c r="C311" s="3091"/>
      <c r="D311" s="3091"/>
      <c r="E311" s="3091"/>
      <c r="F311" s="3091"/>
      <c r="G311" s="3091"/>
      <c r="H311" s="3091"/>
      <c r="I311" s="3091"/>
      <c r="J311" s="3091"/>
      <c r="K311" s="3091"/>
      <c r="L311" s="3091"/>
      <c r="M311" s="3091"/>
      <c r="N311" s="3091"/>
      <c r="O311" s="3091"/>
      <c r="P311" s="345"/>
      <c r="Q311" s="1278"/>
      <c r="R311" s="1278"/>
      <c r="S311" s="1278"/>
      <c r="T311" s="1278"/>
      <c r="U311" s="1278"/>
      <c r="V311" s="1278"/>
      <c r="W311" s="345"/>
      <c r="X311" s="345"/>
      <c r="Y311" s="345"/>
      <c r="Z311" s="345"/>
    </row>
    <row r="312" spans="1:26" ht="49.9" customHeight="1">
      <c r="A312" s="111"/>
      <c r="B312" s="40"/>
      <c r="E312" s="112"/>
      <c r="F312" s="112"/>
      <c r="G312" s="112"/>
      <c r="H312" s="112"/>
      <c r="I312" s="112"/>
      <c r="J312" s="112"/>
      <c r="K312" s="112"/>
      <c r="L312" s="112"/>
      <c r="M312" s="112"/>
      <c r="N312" s="112"/>
      <c r="O312" s="112"/>
      <c r="P312" s="165"/>
      <c r="W312" s="165"/>
      <c r="X312" s="165"/>
      <c r="Y312" s="165"/>
      <c r="Z312" s="165"/>
    </row>
    <row r="313" spans="1:26" ht="20.25" customHeight="1">
      <c r="A313" s="51" t="s">
        <v>582</v>
      </c>
      <c r="B313" s="30"/>
      <c r="C313" s="30"/>
      <c r="D313" s="30"/>
      <c r="E313" s="30"/>
      <c r="F313" s="30"/>
      <c r="G313" s="30"/>
      <c r="H313" s="30"/>
      <c r="I313" s="30"/>
      <c r="J313" s="30"/>
      <c r="K313" s="30"/>
      <c r="L313" s="6"/>
      <c r="M313" s="6"/>
      <c r="N313" s="6"/>
      <c r="O313" s="6"/>
      <c r="P313" s="165"/>
      <c r="W313" s="165"/>
      <c r="X313" s="165"/>
      <c r="Y313" s="165"/>
      <c r="Z313" s="165"/>
    </row>
    <row r="314" spans="1:26" ht="20.100000000000001" customHeight="1">
      <c r="A314" s="2500"/>
      <c r="B314" s="2501"/>
      <c r="C314" s="2520" t="s">
        <v>589</v>
      </c>
      <c r="D314" s="2521"/>
      <c r="E314" s="2521"/>
      <c r="F314" s="2521"/>
      <c r="G314" s="2521"/>
      <c r="H314" s="2522"/>
      <c r="I314" s="2520" t="s">
        <v>588</v>
      </c>
      <c r="J314" s="2521"/>
      <c r="K314" s="2521"/>
      <c r="L314" s="2521"/>
      <c r="M314" s="2521"/>
      <c r="N314" s="2521"/>
      <c r="O314" s="2522"/>
      <c r="P314" s="165"/>
      <c r="W314" s="165"/>
      <c r="X314" s="165"/>
      <c r="Y314" s="165"/>
      <c r="Z314" s="165"/>
    </row>
    <row r="315" spans="1:26" ht="22.15" customHeight="1">
      <c r="A315" s="3092" t="s">
        <v>122</v>
      </c>
      <c r="B315" s="3093"/>
      <c r="C315" s="3094" t="str">
        <f ca="1">報7!C315</f>
        <v/>
      </c>
      <c r="D315" s="3095"/>
      <c r="E315" s="3095"/>
      <c r="F315" s="3095"/>
      <c r="G315" s="2893" t="s">
        <v>1469</v>
      </c>
      <c r="H315" s="2808"/>
      <c r="I315" s="3099" t="str">
        <f>報7!I315</f>
        <v/>
      </c>
      <c r="J315" s="3100"/>
      <c r="K315" s="3100"/>
      <c r="L315" s="3100"/>
      <c r="M315" s="2893" t="s">
        <v>6400</v>
      </c>
      <c r="N315" s="2893"/>
      <c r="O315" s="3103" t="str">
        <f>報7!N315</f>
        <v/>
      </c>
      <c r="P315" s="174"/>
      <c r="Q315" s="1279"/>
      <c r="W315" s="165"/>
      <c r="X315" s="165"/>
      <c r="Y315" s="165"/>
      <c r="Z315" s="165"/>
    </row>
    <row r="316" spans="1:26" ht="22.15" customHeight="1">
      <c r="A316" s="3010">
        <f>IF(計1!$D$28="","",計1!$D$28-1)</f>
        <v>2022</v>
      </c>
      <c r="B316" s="2501"/>
      <c r="C316" s="3096"/>
      <c r="D316" s="3097"/>
      <c r="E316" s="3097"/>
      <c r="F316" s="3097"/>
      <c r="G316" s="2900"/>
      <c r="H316" s="3098"/>
      <c r="I316" s="3101"/>
      <c r="J316" s="3102"/>
      <c r="K316" s="3102"/>
      <c r="L316" s="3102"/>
      <c r="M316" s="2894"/>
      <c r="N316" s="2894"/>
      <c r="O316" s="3104"/>
      <c r="P316" s="174"/>
      <c r="Q316" s="1279"/>
      <c r="W316" s="165"/>
      <c r="X316" s="165"/>
      <c r="Y316" s="165"/>
      <c r="Z316" s="165"/>
    </row>
    <row r="317" spans="1:26" ht="22.15" customHeight="1">
      <c r="A317" s="2479" t="s">
        <v>586</v>
      </c>
      <c r="B317" s="2897"/>
      <c r="C317" s="3055"/>
      <c r="D317" s="3056"/>
      <c r="E317" s="3056"/>
      <c r="F317" s="3056"/>
      <c r="G317" s="2893" t="s">
        <v>416</v>
      </c>
      <c r="H317" s="2808"/>
      <c r="I317" s="3060"/>
      <c r="J317" s="3061"/>
      <c r="K317" s="3061"/>
      <c r="L317" s="3061"/>
      <c r="M317" s="2893" t="s">
        <v>417</v>
      </c>
      <c r="N317" s="2893"/>
      <c r="O317" s="3064" t="str">
        <f>IF(OR(I317=0,I317=""),"",O315)</f>
        <v/>
      </c>
      <c r="P317" s="3068"/>
      <c r="Q317" s="3068"/>
      <c r="W317" s="165"/>
      <c r="X317" s="165"/>
      <c r="Y317" s="165"/>
      <c r="Z317" s="165"/>
    </row>
    <row r="318" spans="1:26" ht="22.15" customHeight="1">
      <c r="A318" s="2895">
        <f>IF(計1!$D$28="","",計1!$G$28)</f>
        <v>2025</v>
      </c>
      <c r="B318" s="2896"/>
      <c r="C318" s="3057"/>
      <c r="D318" s="3058"/>
      <c r="E318" s="3058"/>
      <c r="F318" s="3058"/>
      <c r="G318" s="2894"/>
      <c r="H318" s="3059"/>
      <c r="I318" s="3062"/>
      <c r="J318" s="3063"/>
      <c r="K318" s="3063"/>
      <c r="L318" s="3063"/>
      <c r="M318" s="2894"/>
      <c r="N318" s="2894"/>
      <c r="O318" s="3065"/>
      <c r="P318" s="3069"/>
      <c r="Q318" s="3070"/>
      <c r="W318" s="165"/>
      <c r="X318" s="368"/>
      <c r="Y318" s="165"/>
      <c r="Z318" s="165"/>
    </row>
    <row r="319" spans="1:26" ht="24.95" customHeight="1">
      <c r="A319" s="154"/>
      <c r="B319" s="155" t="s">
        <v>607</v>
      </c>
      <c r="C319" s="156"/>
      <c r="D319" s="3071" t="str">
        <f ca="1">IF(OR(C315=0,C317=""),"",INT((C315-C317)/C315*10000)/100)</f>
        <v/>
      </c>
      <c r="E319" s="3071"/>
      <c r="F319" s="3071"/>
      <c r="G319" s="3072" t="s">
        <v>134</v>
      </c>
      <c r="H319" s="3073"/>
      <c r="I319" s="157"/>
      <c r="J319" s="3074" t="str">
        <f>IF(OR(I315=0,I317=""),"",INT((I315-I317)/I315*10000)/100)</f>
        <v/>
      </c>
      <c r="K319" s="3074"/>
      <c r="L319" s="3074"/>
      <c r="M319" s="3071" t="s">
        <v>522</v>
      </c>
      <c r="N319" s="3071"/>
      <c r="O319" s="3075"/>
      <c r="P319" s="346"/>
      <c r="Q319" s="1280"/>
      <c r="W319" s="370"/>
      <c r="X319" s="370"/>
      <c r="Y319" s="370"/>
      <c r="Z319" s="165"/>
    </row>
    <row r="320" spans="1:26" ht="27.75" customHeight="1">
      <c r="A320" s="2519" t="s">
        <v>587</v>
      </c>
      <c r="B320" s="2481"/>
      <c r="C320" s="3079"/>
      <c r="D320" s="3080"/>
      <c r="E320" s="3080"/>
      <c r="F320" s="3080"/>
      <c r="G320" s="3080"/>
      <c r="H320" s="3080"/>
      <c r="I320" s="3080"/>
      <c r="J320" s="3080"/>
      <c r="K320" s="3080"/>
      <c r="L320" s="3080"/>
      <c r="M320" s="3080"/>
      <c r="N320" s="3080"/>
      <c r="O320" s="3081"/>
      <c r="P320" s="346"/>
      <c r="Q320" s="1280"/>
      <c r="R320" s="1281"/>
      <c r="W320" s="370"/>
      <c r="X320" s="370" t="s">
        <v>617</v>
      </c>
      <c r="Y320" s="370"/>
      <c r="Z320" s="165"/>
    </row>
    <row r="321" spans="1:26" ht="35.1" customHeight="1">
      <c r="A321" s="3076"/>
      <c r="B321" s="2494"/>
      <c r="C321" s="3082"/>
      <c r="D321" s="2790"/>
      <c r="E321" s="2790"/>
      <c r="F321" s="2790"/>
      <c r="G321" s="2790"/>
      <c r="H321" s="2790"/>
      <c r="I321" s="2790"/>
      <c r="J321" s="2790"/>
      <c r="K321" s="2790"/>
      <c r="L321" s="2790"/>
      <c r="M321" s="2790"/>
      <c r="N321" s="2790"/>
      <c r="O321" s="2791"/>
      <c r="P321" s="369"/>
      <c r="Q321" s="1282"/>
      <c r="R321" s="1283">
        <v>0</v>
      </c>
      <c r="W321" s="370"/>
      <c r="X321" s="371" t="s">
        <v>618</v>
      </c>
      <c r="Y321" s="370"/>
      <c r="Z321" s="165"/>
    </row>
    <row r="322" spans="1:26" ht="93" customHeight="1">
      <c r="A322" s="3077"/>
      <c r="B322" s="3078"/>
      <c r="C322" s="3083"/>
      <c r="D322" s="2792"/>
      <c r="E322" s="2792"/>
      <c r="F322" s="2792"/>
      <c r="G322" s="2792"/>
      <c r="H322" s="2792"/>
      <c r="I322" s="2792"/>
      <c r="J322" s="2792"/>
      <c r="K322" s="2792"/>
      <c r="L322" s="2792"/>
      <c r="M322" s="2792"/>
      <c r="N322" s="2792"/>
      <c r="O322" s="2793"/>
      <c r="P322" s="347"/>
      <c r="Q322" s="1284"/>
      <c r="W322" s="165"/>
      <c r="X322" s="165"/>
      <c r="Y322" s="165"/>
      <c r="Z322" s="165"/>
    </row>
    <row r="323" spans="1:26" ht="18" customHeight="1">
      <c r="A323" s="2680" t="s">
        <v>614</v>
      </c>
      <c r="B323" s="2680"/>
      <c r="C323" s="2680"/>
      <c r="D323" s="2680"/>
      <c r="E323" s="2680"/>
      <c r="F323" s="2680"/>
      <c r="G323" s="2680"/>
      <c r="H323" s="2680"/>
      <c r="I323" s="2680"/>
      <c r="J323" s="2680"/>
      <c r="K323" s="2680"/>
      <c r="L323" s="2680"/>
      <c r="M323" s="2680"/>
      <c r="N323" s="2680"/>
      <c r="O323" s="2680"/>
      <c r="P323" s="3066"/>
      <c r="Q323" s="3066"/>
      <c r="W323" s="165"/>
      <c r="X323" s="165"/>
      <c r="Y323" s="165"/>
      <c r="Z323" s="165"/>
    </row>
    <row r="324" spans="1:26" ht="9.75" customHeight="1">
      <c r="A324" s="92"/>
      <c r="B324" s="92"/>
      <c r="C324" s="113"/>
      <c r="D324" s="113"/>
      <c r="E324" s="113"/>
      <c r="F324" s="113"/>
      <c r="G324" s="113"/>
      <c r="H324" s="113"/>
      <c r="I324" s="113"/>
      <c r="J324" s="113"/>
      <c r="K324" s="113"/>
      <c r="L324" s="113"/>
      <c r="M324" s="113"/>
      <c r="N324" s="3067"/>
      <c r="O324" s="3067"/>
      <c r="P324" s="165"/>
      <c r="W324" s="165"/>
      <c r="X324" s="165"/>
      <c r="Y324" s="165"/>
      <c r="Z324" s="165"/>
    </row>
    <row r="325" spans="1:26">
      <c r="A325" s="165"/>
      <c r="B325" s="165"/>
      <c r="C325" s="165"/>
      <c r="D325" s="165"/>
      <c r="E325" s="165"/>
      <c r="F325" s="165"/>
      <c r="G325" s="165"/>
      <c r="H325" s="165"/>
      <c r="I325" s="165"/>
      <c r="J325" s="165"/>
      <c r="K325" s="165"/>
      <c r="L325" s="165"/>
      <c r="M325" s="165"/>
      <c r="N325" s="165"/>
      <c r="O325" s="165"/>
      <c r="P325" s="165"/>
      <c r="W325" s="165"/>
      <c r="X325" s="165"/>
      <c r="Y325" s="165"/>
      <c r="Z325" s="165"/>
    </row>
    <row r="326" spans="1:26">
      <c r="A326" s="1" t="s">
        <v>545</v>
      </c>
      <c r="B326" s="2"/>
      <c r="C326" s="2"/>
      <c r="D326" s="2"/>
      <c r="E326" s="2"/>
      <c r="F326" s="2"/>
      <c r="G326" s="2"/>
      <c r="H326" s="2"/>
      <c r="I326" s="2"/>
      <c r="J326" s="2"/>
      <c r="K326" s="2"/>
      <c r="L326" s="2"/>
      <c r="M326" s="2"/>
      <c r="N326" s="2"/>
      <c r="O326" s="2"/>
      <c r="P326" s="165" t="str">
        <f>"個別票"&amp;Q326</f>
        <v>個別票14</v>
      </c>
      <c r="Q326" s="1277">
        <f>Q301+1</f>
        <v>14</v>
      </c>
      <c r="W326" s="165"/>
      <c r="X326" s="165"/>
      <c r="Y326" s="165"/>
      <c r="Z326" s="165"/>
    </row>
    <row r="327" spans="1:26">
      <c r="A327" s="2" t="s">
        <v>585</v>
      </c>
      <c r="B327" s="4"/>
      <c r="C327" s="4"/>
      <c r="D327" s="4"/>
      <c r="E327" s="4"/>
      <c r="F327" s="4"/>
      <c r="G327" s="4"/>
      <c r="H327" s="4"/>
      <c r="I327" s="4"/>
      <c r="J327" s="4"/>
      <c r="K327" s="4"/>
      <c r="L327" s="4"/>
      <c r="M327" s="4"/>
      <c r="N327" s="2"/>
      <c r="O327" s="2"/>
      <c r="P327" s="165"/>
      <c r="W327" s="165"/>
      <c r="X327" s="165"/>
      <c r="Y327" s="165"/>
      <c r="Z327" s="165"/>
    </row>
    <row r="328" spans="1:26" ht="17.25">
      <c r="A328" s="2460" t="s">
        <v>584</v>
      </c>
      <c r="B328" s="2460"/>
      <c r="C328" s="2460"/>
      <c r="D328" s="2460"/>
      <c r="E328" s="2460"/>
      <c r="F328" s="2460"/>
      <c r="G328" s="2460"/>
      <c r="H328" s="2460"/>
      <c r="I328" s="2460"/>
      <c r="J328" s="2460"/>
      <c r="K328" s="2460"/>
      <c r="L328" s="2460"/>
      <c r="M328" s="2460"/>
      <c r="N328" s="2460"/>
      <c r="O328" s="2460"/>
      <c r="P328" s="165"/>
      <c r="W328" s="165"/>
      <c r="X328" s="165"/>
      <c r="Y328" s="165"/>
      <c r="Z328" s="165"/>
    </row>
    <row r="329" spans="1:26" ht="17.25">
      <c r="A329" s="39"/>
      <c r="B329" s="39"/>
      <c r="C329" s="39"/>
      <c r="D329" s="39"/>
      <c r="E329" s="39"/>
      <c r="F329" s="39"/>
      <c r="G329" s="39"/>
      <c r="H329" s="39"/>
      <c r="I329" s="39"/>
      <c r="J329" s="39"/>
      <c r="K329" s="39"/>
      <c r="L329" s="39"/>
      <c r="M329" s="39"/>
      <c r="N329" s="39"/>
      <c r="O329" s="39"/>
      <c r="P329" s="165"/>
      <c r="W329" s="165"/>
      <c r="X329" s="165"/>
      <c r="Y329" s="165"/>
      <c r="Z329" s="165"/>
    </row>
    <row r="330" spans="1:26" ht="18" customHeight="1">
      <c r="A330" s="49" t="s">
        <v>151</v>
      </c>
      <c r="B330" s="4"/>
      <c r="C330" s="4"/>
      <c r="D330" s="4"/>
      <c r="E330" s="4"/>
      <c r="F330" s="4"/>
      <c r="G330" s="4"/>
      <c r="H330" s="4"/>
      <c r="I330" s="4"/>
      <c r="J330" s="4"/>
      <c r="K330" s="4"/>
      <c r="L330" s="4"/>
      <c r="M330" s="4"/>
      <c r="N330" s="2"/>
      <c r="O330" s="2"/>
      <c r="P330" s="165"/>
      <c r="W330" s="165"/>
      <c r="X330" s="165"/>
      <c r="Y330" s="165"/>
      <c r="Z330" s="165"/>
    </row>
    <row r="331" spans="1:26" ht="39.950000000000003" customHeight="1">
      <c r="A331" s="2833" t="s">
        <v>152</v>
      </c>
      <c r="B331" s="2834"/>
      <c r="C331" s="2835"/>
      <c r="D331" s="2836" t="str">
        <f>報7!D331</f>
        <v>事業所名を入力14</v>
      </c>
      <c r="E331" s="2837"/>
      <c r="F331" s="2837"/>
      <c r="G331" s="2837"/>
      <c r="H331" s="2837"/>
      <c r="I331" s="2837"/>
      <c r="J331" s="2837"/>
      <c r="K331" s="2837"/>
      <c r="L331" s="2837"/>
      <c r="M331" s="2837"/>
      <c r="N331" s="2837"/>
      <c r="O331" s="2838"/>
      <c r="P331" s="165"/>
      <c r="W331" s="165"/>
      <c r="X331" s="165"/>
      <c r="Y331" s="165"/>
      <c r="Z331" s="165"/>
    </row>
    <row r="332" spans="1:26" ht="39.950000000000003" customHeight="1">
      <c r="A332" s="2418" t="s">
        <v>153</v>
      </c>
      <c r="B332" s="2419"/>
      <c r="C332" s="2839"/>
      <c r="D332" s="2421">
        <f>報7!D332</f>
        <v>0</v>
      </c>
      <c r="E332" s="2422"/>
      <c r="F332" s="2422"/>
      <c r="G332" s="2422"/>
      <c r="H332" s="2422"/>
      <c r="I332" s="2422"/>
      <c r="J332" s="2422"/>
      <c r="K332" s="2422"/>
      <c r="L332" s="2422"/>
      <c r="M332" s="2422"/>
      <c r="N332" s="2422"/>
      <c r="O332" s="2423"/>
      <c r="P332" s="165"/>
      <c r="W332" s="165"/>
      <c r="X332" s="165"/>
      <c r="Y332" s="165"/>
      <c r="Z332" s="165"/>
    </row>
    <row r="333" spans="1:26" ht="39.950000000000003" customHeight="1">
      <c r="A333" s="2384" t="s">
        <v>154</v>
      </c>
      <c r="B333" s="2827"/>
      <c r="C333" s="3084">
        <f>報7!C333</f>
        <v>0</v>
      </c>
      <c r="D333" s="3085"/>
      <c r="E333" s="104" t="s">
        <v>180</v>
      </c>
      <c r="F333" s="2823" t="s">
        <v>406</v>
      </c>
      <c r="G333" s="2824"/>
      <c r="H333" s="2830" t="str">
        <f ca="1">報7!H333</f>
        <v/>
      </c>
      <c r="I333" s="2831"/>
      <c r="J333" s="59" t="s">
        <v>176</v>
      </c>
      <c r="K333" s="2823" t="s">
        <v>407</v>
      </c>
      <c r="L333" s="2824"/>
      <c r="M333" s="3086">
        <f>報7!M333</f>
        <v>0</v>
      </c>
      <c r="N333" s="3087"/>
      <c r="O333" s="3088"/>
      <c r="P333" s="165"/>
      <c r="W333" s="165"/>
      <c r="X333" s="165"/>
      <c r="Y333" s="165"/>
      <c r="Z333" s="165"/>
    </row>
    <row r="334" spans="1:26" ht="39.950000000000003" customHeight="1">
      <c r="A334" s="2823" t="s">
        <v>408</v>
      </c>
      <c r="B334" s="2824"/>
      <c r="C334" s="3089">
        <f>報7!C334</f>
        <v>0</v>
      </c>
      <c r="D334" s="2355"/>
      <c r="E334" s="2356"/>
      <c r="F334" s="2823" t="s">
        <v>158</v>
      </c>
      <c r="G334" s="2824"/>
      <c r="H334" s="3089">
        <f>報7!H334</f>
        <v>0</v>
      </c>
      <c r="I334" s="2355"/>
      <c r="J334" s="2356"/>
      <c r="K334" s="2428"/>
      <c r="L334" s="2826"/>
      <c r="M334" s="2826"/>
      <c r="N334" s="2826"/>
      <c r="O334" s="2826"/>
      <c r="P334" s="165"/>
      <c r="W334" s="165"/>
      <c r="X334" s="165"/>
      <c r="Y334" s="165"/>
      <c r="Z334" s="165"/>
    </row>
    <row r="335" spans="1:26" ht="49.9" customHeight="1">
      <c r="A335" s="40"/>
      <c r="B335" s="40"/>
      <c r="C335" s="41"/>
      <c r="D335" s="42"/>
      <c r="E335" s="41"/>
      <c r="F335" s="43"/>
      <c r="P335" s="165"/>
      <c r="W335" s="165"/>
      <c r="X335" s="165"/>
      <c r="Y335" s="165"/>
      <c r="Z335" s="165"/>
    </row>
    <row r="336" spans="1:26" s="110" customFormat="1" ht="19.5" customHeight="1">
      <c r="A336" s="3090" t="s">
        <v>583</v>
      </c>
      <c r="B336" s="3091"/>
      <c r="C336" s="3091"/>
      <c r="D336" s="3091"/>
      <c r="E336" s="3091"/>
      <c r="F336" s="3091"/>
      <c r="G336" s="3091"/>
      <c r="H336" s="3091"/>
      <c r="I336" s="3091"/>
      <c r="J336" s="3091"/>
      <c r="K336" s="3091"/>
      <c r="L336" s="3091"/>
      <c r="M336" s="3091"/>
      <c r="N336" s="3091"/>
      <c r="O336" s="3091"/>
      <c r="P336" s="345"/>
      <c r="Q336" s="1278"/>
      <c r="R336" s="1278"/>
      <c r="S336" s="1278"/>
      <c r="T336" s="1278"/>
      <c r="U336" s="1278"/>
      <c r="V336" s="1278"/>
      <c r="W336" s="345"/>
      <c r="X336" s="345"/>
      <c r="Y336" s="345"/>
      <c r="Z336" s="345"/>
    </row>
    <row r="337" spans="1:26" ht="49.9" customHeight="1">
      <c r="A337" s="111"/>
      <c r="B337" s="40"/>
      <c r="E337" s="112"/>
      <c r="F337" s="112"/>
      <c r="G337" s="112"/>
      <c r="H337" s="112"/>
      <c r="I337" s="112"/>
      <c r="J337" s="112"/>
      <c r="K337" s="112"/>
      <c r="L337" s="112"/>
      <c r="M337" s="112"/>
      <c r="N337" s="112"/>
      <c r="O337" s="112"/>
      <c r="P337" s="165"/>
      <c r="W337" s="165"/>
      <c r="X337" s="165"/>
      <c r="Y337" s="165"/>
      <c r="Z337" s="165"/>
    </row>
    <row r="338" spans="1:26" ht="20.25" customHeight="1">
      <c r="A338" s="51" t="s">
        <v>582</v>
      </c>
      <c r="B338" s="30"/>
      <c r="C338" s="30"/>
      <c r="D338" s="30"/>
      <c r="E338" s="30"/>
      <c r="F338" s="30"/>
      <c r="G338" s="30"/>
      <c r="H338" s="30"/>
      <c r="I338" s="30"/>
      <c r="J338" s="30"/>
      <c r="K338" s="30"/>
      <c r="L338" s="6"/>
      <c r="M338" s="6"/>
      <c r="N338" s="6"/>
      <c r="O338" s="6"/>
      <c r="P338" s="165"/>
      <c r="W338" s="165"/>
      <c r="X338" s="165"/>
      <c r="Y338" s="165"/>
      <c r="Z338" s="165"/>
    </row>
    <row r="339" spans="1:26" ht="20.100000000000001" customHeight="1">
      <c r="A339" s="2500"/>
      <c r="B339" s="2501"/>
      <c r="C339" s="2520" t="s">
        <v>589</v>
      </c>
      <c r="D339" s="2521"/>
      <c r="E339" s="2521"/>
      <c r="F339" s="2521"/>
      <c r="G339" s="2521"/>
      <c r="H339" s="2522"/>
      <c r="I339" s="2520" t="s">
        <v>588</v>
      </c>
      <c r="J339" s="2521"/>
      <c r="K339" s="2521"/>
      <c r="L339" s="2521"/>
      <c r="M339" s="2521"/>
      <c r="N339" s="2521"/>
      <c r="O339" s="2522"/>
      <c r="P339" s="165"/>
      <c r="W339" s="165"/>
      <c r="X339" s="165"/>
      <c r="Y339" s="165"/>
      <c r="Z339" s="165"/>
    </row>
    <row r="340" spans="1:26" ht="22.15" customHeight="1">
      <c r="A340" s="3092" t="s">
        <v>122</v>
      </c>
      <c r="B340" s="3093"/>
      <c r="C340" s="3094" t="str">
        <f ca="1">報7!C340</f>
        <v/>
      </c>
      <c r="D340" s="3095"/>
      <c r="E340" s="3095"/>
      <c r="F340" s="3095"/>
      <c r="G340" s="2893" t="s">
        <v>1469</v>
      </c>
      <c r="H340" s="2808"/>
      <c r="I340" s="3099" t="str">
        <f>報7!I340</f>
        <v/>
      </c>
      <c r="J340" s="3100"/>
      <c r="K340" s="3100"/>
      <c r="L340" s="3100"/>
      <c r="M340" s="2893" t="s">
        <v>6400</v>
      </c>
      <c r="N340" s="2893"/>
      <c r="O340" s="3103" t="str">
        <f>報7!N340</f>
        <v/>
      </c>
      <c r="P340" s="174"/>
      <c r="Q340" s="1279"/>
      <c r="W340" s="165"/>
      <c r="X340" s="165"/>
      <c r="Y340" s="165"/>
      <c r="Z340" s="165"/>
    </row>
    <row r="341" spans="1:26" ht="22.15" customHeight="1">
      <c r="A341" s="3010">
        <f>IF(計1!$D$28="","",計1!$D$28-1)</f>
        <v>2022</v>
      </c>
      <c r="B341" s="2501"/>
      <c r="C341" s="3096"/>
      <c r="D341" s="3097"/>
      <c r="E341" s="3097"/>
      <c r="F341" s="3097"/>
      <c r="G341" s="2900"/>
      <c r="H341" s="3098"/>
      <c r="I341" s="3101"/>
      <c r="J341" s="3102"/>
      <c r="K341" s="3102"/>
      <c r="L341" s="3102"/>
      <c r="M341" s="2894"/>
      <c r="N341" s="2894"/>
      <c r="O341" s="3104"/>
      <c r="P341" s="174"/>
      <c r="Q341" s="1279"/>
      <c r="W341" s="165"/>
      <c r="X341" s="165"/>
      <c r="Y341" s="165"/>
      <c r="Z341" s="165"/>
    </row>
    <row r="342" spans="1:26" ht="22.15" customHeight="1">
      <c r="A342" s="2479" t="s">
        <v>586</v>
      </c>
      <c r="B342" s="2897"/>
      <c r="C342" s="3055"/>
      <c r="D342" s="3056"/>
      <c r="E342" s="3056"/>
      <c r="F342" s="3056"/>
      <c r="G342" s="2893" t="s">
        <v>416</v>
      </c>
      <c r="H342" s="2808"/>
      <c r="I342" s="3060"/>
      <c r="J342" s="3061"/>
      <c r="K342" s="3061"/>
      <c r="L342" s="3061"/>
      <c r="M342" s="2893" t="s">
        <v>417</v>
      </c>
      <c r="N342" s="2893"/>
      <c r="O342" s="3064" t="str">
        <f>IF(OR(I342=0,I342=""),"",O340)</f>
        <v/>
      </c>
      <c r="P342" s="3068"/>
      <c r="Q342" s="3068"/>
      <c r="W342" s="165"/>
      <c r="X342" s="165"/>
      <c r="Y342" s="165"/>
      <c r="Z342" s="165"/>
    </row>
    <row r="343" spans="1:26" ht="22.15" customHeight="1">
      <c r="A343" s="2895">
        <f>IF(計1!$D$28="","",計1!$G$28)</f>
        <v>2025</v>
      </c>
      <c r="B343" s="2896"/>
      <c r="C343" s="3057"/>
      <c r="D343" s="3058"/>
      <c r="E343" s="3058"/>
      <c r="F343" s="3058"/>
      <c r="G343" s="2894"/>
      <c r="H343" s="3059"/>
      <c r="I343" s="3062"/>
      <c r="J343" s="3063"/>
      <c r="K343" s="3063"/>
      <c r="L343" s="3063"/>
      <c r="M343" s="2894"/>
      <c r="N343" s="2894"/>
      <c r="O343" s="3065"/>
      <c r="P343" s="3069"/>
      <c r="Q343" s="3070"/>
      <c r="W343" s="165"/>
      <c r="X343" s="368"/>
      <c r="Y343" s="165"/>
      <c r="Z343" s="165"/>
    </row>
    <row r="344" spans="1:26" ht="24.95" customHeight="1">
      <c r="A344" s="154"/>
      <c r="B344" s="155" t="s">
        <v>607</v>
      </c>
      <c r="C344" s="156"/>
      <c r="D344" s="3071" t="str">
        <f ca="1">IF(OR(C340=0,C342=""),"",INT((C340-C342)/C340*10000)/100)</f>
        <v/>
      </c>
      <c r="E344" s="3071"/>
      <c r="F344" s="3071"/>
      <c r="G344" s="3072" t="s">
        <v>134</v>
      </c>
      <c r="H344" s="3073"/>
      <c r="I344" s="157"/>
      <c r="J344" s="3074" t="str">
        <f>IF(OR(I340=0,I342=""),"",INT((I340-I342)/I340*10000)/100)</f>
        <v/>
      </c>
      <c r="K344" s="3074"/>
      <c r="L344" s="3074"/>
      <c r="M344" s="3071" t="s">
        <v>522</v>
      </c>
      <c r="N344" s="3071"/>
      <c r="O344" s="3075"/>
      <c r="P344" s="346"/>
      <c r="Q344" s="1280"/>
      <c r="W344" s="370"/>
      <c r="X344" s="370"/>
      <c r="Y344" s="370"/>
      <c r="Z344" s="165"/>
    </row>
    <row r="345" spans="1:26" ht="27.75" customHeight="1">
      <c r="A345" s="2519" t="s">
        <v>587</v>
      </c>
      <c r="B345" s="2481"/>
      <c r="C345" s="3079"/>
      <c r="D345" s="3080"/>
      <c r="E345" s="3080"/>
      <c r="F345" s="3080"/>
      <c r="G345" s="3080"/>
      <c r="H345" s="3080"/>
      <c r="I345" s="3080"/>
      <c r="J345" s="3080"/>
      <c r="K345" s="3080"/>
      <c r="L345" s="3080"/>
      <c r="M345" s="3080"/>
      <c r="N345" s="3080"/>
      <c r="O345" s="3081"/>
      <c r="P345" s="346"/>
      <c r="Q345" s="1280"/>
      <c r="R345" s="1281"/>
      <c r="W345" s="370"/>
      <c r="X345" s="370" t="s">
        <v>617</v>
      </c>
      <c r="Y345" s="370"/>
      <c r="Z345" s="165"/>
    </row>
    <row r="346" spans="1:26" ht="35.1" customHeight="1">
      <c r="A346" s="3076"/>
      <c r="B346" s="2494"/>
      <c r="C346" s="3082"/>
      <c r="D346" s="2790"/>
      <c r="E346" s="2790"/>
      <c r="F346" s="2790"/>
      <c r="G346" s="2790"/>
      <c r="H346" s="2790"/>
      <c r="I346" s="2790"/>
      <c r="J346" s="2790"/>
      <c r="K346" s="2790"/>
      <c r="L346" s="2790"/>
      <c r="M346" s="2790"/>
      <c r="N346" s="2790"/>
      <c r="O346" s="2791"/>
      <c r="P346" s="369"/>
      <c r="Q346" s="1282"/>
      <c r="R346" s="1283">
        <v>0</v>
      </c>
      <c r="W346" s="370"/>
      <c r="X346" s="371" t="s">
        <v>618</v>
      </c>
      <c r="Y346" s="370"/>
      <c r="Z346" s="165"/>
    </row>
    <row r="347" spans="1:26" ht="93" customHeight="1">
      <c r="A347" s="3077"/>
      <c r="B347" s="3078"/>
      <c r="C347" s="3083"/>
      <c r="D347" s="2792"/>
      <c r="E347" s="2792"/>
      <c r="F347" s="2792"/>
      <c r="G347" s="2792"/>
      <c r="H347" s="2792"/>
      <c r="I347" s="2792"/>
      <c r="J347" s="2792"/>
      <c r="K347" s="2792"/>
      <c r="L347" s="2792"/>
      <c r="M347" s="2792"/>
      <c r="N347" s="2792"/>
      <c r="O347" s="2793"/>
      <c r="P347" s="347"/>
      <c r="Q347" s="1284"/>
      <c r="W347" s="165"/>
      <c r="X347" s="165"/>
      <c r="Y347" s="165"/>
      <c r="Z347" s="165"/>
    </row>
    <row r="348" spans="1:26" ht="18" customHeight="1">
      <c r="A348" s="2680" t="s">
        <v>614</v>
      </c>
      <c r="B348" s="2680"/>
      <c r="C348" s="2680"/>
      <c r="D348" s="2680"/>
      <c r="E348" s="2680"/>
      <c r="F348" s="2680"/>
      <c r="G348" s="2680"/>
      <c r="H348" s="2680"/>
      <c r="I348" s="2680"/>
      <c r="J348" s="2680"/>
      <c r="K348" s="2680"/>
      <c r="L348" s="2680"/>
      <c r="M348" s="2680"/>
      <c r="N348" s="2680"/>
      <c r="O348" s="2680"/>
      <c r="P348" s="3066"/>
      <c r="Q348" s="3066"/>
      <c r="W348" s="165"/>
      <c r="X348" s="165"/>
      <c r="Y348" s="165"/>
      <c r="Z348" s="165"/>
    </row>
    <row r="349" spans="1:26" ht="9.75" customHeight="1">
      <c r="A349" s="92"/>
      <c r="B349" s="92"/>
      <c r="C349" s="113"/>
      <c r="D349" s="113"/>
      <c r="E349" s="113"/>
      <c r="F349" s="113"/>
      <c r="G349" s="113"/>
      <c r="H349" s="113"/>
      <c r="I349" s="113"/>
      <c r="J349" s="113"/>
      <c r="K349" s="113"/>
      <c r="L349" s="113"/>
      <c r="M349" s="113"/>
      <c r="N349" s="3067"/>
      <c r="O349" s="3067"/>
      <c r="P349" s="165"/>
      <c r="W349" s="165"/>
      <c r="X349" s="165"/>
      <c r="Y349" s="165"/>
      <c r="Z349" s="165"/>
    </row>
    <row r="350" spans="1:26">
      <c r="A350" s="165"/>
      <c r="B350" s="165"/>
      <c r="C350" s="165"/>
      <c r="D350" s="165"/>
      <c r="E350" s="165"/>
      <c r="F350" s="165"/>
      <c r="G350" s="165"/>
      <c r="H350" s="165"/>
      <c r="I350" s="165"/>
      <c r="J350" s="165"/>
      <c r="K350" s="165"/>
      <c r="L350" s="165"/>
      <c r="M350" s="165"/>
      <c r="N350" s="165"/>
      <c r="O350" s="165"/>
      <c r="P350" s="165"/>
      <c r="W350" s="165"/>
      <c r="X350" s="165"/>
      <c r="Y350" s="165"/>
      <c r="Z350" s="165"/>
    </row>
    <row r="351" spans="1:26">
      <c r="A351" s="1" t="s">
        <v>545</v>
      </c>
      <c r="B351" s="2"/>
      <c r="C351" s="2"/>
      <c r="D351" s="2"/>
      <c r="E351" s="2"/>
      <c r="F351" s="2"/>
      <c r="G351" s="2"/>
      <c r="H351" s="2"/>
      <c r="I351" s="2"/>
      <c r="J351" s="2"/>
      <c r="K351" s="2"/>
      <c r="L351" s="2"/>
      <c r="M351" s="2"/>
      <c r="N351" s="2"/>
      <c r="O351" s="2"/>
      <c r="P351" s="165" t="str">
        <f>"個別票"&amp;Q351</f>
        <v>個別票15</v>
      </c>
      <c r="Q351" s="1277">
        <f>Q326+1</f>
        <v>15</v>
      </c>
      <c r="W351" s="165"/>
      <c r="X351" s="165"/>
      <c r="Y351" s="165"/>
      <c r="Z351" s="165"/>
    </row>
    <row r="352" spans="1:26">
      <c r="A352" s="2" t="s">
        <v>585</v>
      </c>
      <c r="B352" s="4"/>
      <c r="C352" s="4"/>
      <c r="D352" s="4"/>
      <c r="E352" s="4"/>
      <c r="F352" s="4"/>
      <c r="G352" s="4"/>
      <c r="H352" s="4"/>
      <c r="I352" s="4"/>
      <c r="J352" s="4"/>
      <c r="K352" s="4"/>
      <c r="L352" s="4"/>
      <c r="M352" s="4"/>
      <c r="N352" s="2"/>
      <c r="O352" s="2"/>
      <c r="P352" s="165"/>
      <c r="W352" s="165"/>
      <c r="X352" s="165"/>
      <c r="Y352" s="165"/>
      <c r="Z352" s="165"/>
    </row>
    <row r="353" spans="1:26" ht="17.25">
      <c r="A353" s="2460" t="s">
        <v>584</v>
      </c>
      <c r="B353" s="2460"/>
      <c r="C353" s="2460"/>
      <c r="D353" s="2460"/>
      <c r="E353" s="2460"/>
      <c r="F353" s="2460"/>
      <c r="G353" s="2460"/>
      <c r="H353" s="2460"/>
      <c r="I353" s="2460"/>
      <c r="J353" s="2460"/>
      <c r="K353" s="2460"/>
      <c r="L353" s="2460"/>
      <c r="M353" s="2460"/>
      <c r="N353" s="2460"/>
      <c r="O353" s="2460"/>
      <c r="P353" s="165"/>
      <c r="W353" s="165"/>
      <c r="X353" s="165"/>
      <c r="Y353" s="165"/>
      <c r="Z353" s="165"/>
    </row>
    <row r="354" spans="1:26" ht="17.25">
      <c r="A354" s="39"/>
      <c r="B354" s="39"/>
      <c r="C354" s="39"/>
      <c r="D354" s="39"/>
      <c r="E354" s="39"/>
      <c r="F354" s="39"/>
      <c r="G354" s="39"/>
      <c r="H354" s="39"/>
      <c r="I354" s="39"/>
      <c r="J354" s="39"/>
      <c r="K354" s="39"/>
      <c r="L354" s="39"/>
      <c r="M354" s="39"/>
      <c r="N354" s="39"/>
      <c r="O354" s="39"/>
      <c r="P354" s="165"/>
      <c r="W354" s="165"/>
      <c r="X354" s="165"/>
      <c r="Y354" s="165"/>
      <c r="Z354" s="165"/>
    </row>
    <row r="355" spans="1:26" ht="18" customHeight="1">
      <c r="A355" s="49" t="s">
        <v>151</v>
      </c>
      <c r="B355" s="4"/>
      <c r="C355" s="4"/>
      <c r="D355" s="4"/>
      <c r="E355" s="4"/>
      <c r="F355" s="4"/>
      <c r="G355" s="4"/>
      <c r="H355" s="4"/>
      <c r="I355" s="4"/>
      <c r="J355" s="4"/>
      <c r="K355" s="4"/>
      <c r="L355" s="4"/>
      <c r="M355" s="4"/>
      <c r="N355" s="2"/>
      <c r="O355" s="2"/>
      <c r="P355" s="165"/>
      <c r="W355" s="165"/>
      <c r="X355" s="165"/>
      <c r="Y355" s="165"/>
      <c r="Z355" s="165"/>
    </row>
    <row r="356" spans="1:26" ht="39.950000000000003" customHeight="1">
      <c r="A356" s="2833" t="s">
        <v>152</v>
      </c>
      <c r="B356" s="2834"/>
      <c r="C356" s="2835"/>
      <c r="D356" s="2836" t="str">
        <f>報7!D356</f>
        <v>事業所名を入力15</v>
      </c>
      <c r="E356" s="2837"/>
      <c r="F356" s="2837"/>
      <c r="G356" s="2837"/>
      <c r="H356" s="2837"/>
      <c r="I356" s="2837"/>
      <c r="J356" s="2837"/>
      <c r="K356" s="2837"/>
      <c r="L356" s="2837"/>
      <c r="M356" s="2837"/>
      <c r="N356" s="2837"/>
      <c r="O356" s="2838"/>
      <c r="P356" s="165"/>
      <c r="W356" s="165"/>
      <c r="X356" s="165"/>
      <c r="Y356" s="165"/>
      <c r="Z356" s="165"/>
    </row>
    <row r="357" spans="1:26" ht="39.950000000000003" customHeight="1">
      <c r="A357" s="2418" t="s">
        <v>153</v>
      </c>
      <c r="B357" s="2419"/>
      <c r="C357" s="2839"/>
      <c r="D357" s="2421">
        <f>報7!D357</f>
        <v>0</v>
      </c>
      <c r="E357" s="2422"/>
      <c r="F357" s="2422"/>
      <c r="G357" s="2422"/>
      <c r="H357" s="2422"/>
      <c r="I357" s="2422"/>
      <c r="J357" s="2422"/>
      <c r="K357" s="2422"/>
      <c r="L357" s="2422"/>
      <c r="M357" s="2422"/>
      <c r="N357" s="2422"/>
      <c r="O357" s="2423"/>
      <c r="P357" s="165"/>
      <c r="W357" s="165"/>
      <c r="X357" s="165"/>
      <c r="Y357" s="165"/>
      <c r="Z357" s="165"/>
    </row>
    <row r="358" spans="1:26" ht="39.950000000000003" customHeight="1">
      <c r="A358" s="2384" t="s">
        <v>154</v>
      </c>
      <c r="B358" s="2827"/>
      <c r="C358" s="3084">
        <f>報7!C358</f>
        <v>0</v>
      </c>
      <c r="D358" s="3085"/>
      <c r="E358" s="104" t="s">
        <v>180</v>
      </c>
      <c r="F358" s="2823" t="s">
        <v>406</v>
      </c>
      <c r="G358" s="2824"/>
      <c r="H358" s="2830" t="str">
        <f ca="1">報7!H358</f>
        <v/>
      </c>
      <c r="I358" s="2831"/>
      <c r="J358" s="59" t="s">
        <v>176</v>
      </c>
      <c r="K358" s="2823" t="s">
        <v>407</v>
      </c>
      <c r="L358" s="2824"/>
      <c r="M358" s="3086">
        <f>報7!M358</f>
        <v>0</v>
      </c>
      <c r="N358" s="3087"/>
      <c r="O358" s="3088"/>
      <c r="P358" s="165"/>
      <c r="W358" s="165"/>
      <c r="X358" s="165"/>
      <c r="Y358" s="165"/>
      <c r="Z358" s="165"/>
    </row>
    <row r="359" spans="1:26" ht="39.950000000000003" customHeight="1">
      <c r="A359" s="2823" t="s">
        <v>408</v>
      </c>
      <c r="B359" s="2824"/>
      <c r="C359" s="3089">
        <f>報7!C359</f>
        <v>0</v>
      </c>
      <c r="D359" s="2355"/>
      <c r="E359" s="2356"/>
      <c r="F359" s="2823" t="s">
        <v>158</v>
      </c>
      <c r="G359" s="2824"/>
      <c r="H359" s="3089">
        <f>報7!H359</f>
        <v>0</v>
      </c>
      <c r="I359" s="2355"/>
      <c r="J359" s="2356"/>
      <c r="K359" s="2428"/>
      <c r="L359" s="2826"/>
      <c r="M359" s="2826"/>
      <c r="N359" s="2826"/>
      <c r="O359" s="2826"/>
      <c r="P359" s="165"/>
      <c r="W359" s="165"/>
      <c r="X359" s="165"/>
      <c r="Y359" s="165"/>
      <c r="Z359" s="165"/>
    </row>
    <row r="360" spans="1:26" ht="49.9" customHeight="1">
      <c r="A360" s="40"/>
      <c r="B360" s="40"/>
      <c r="C360" s="41"/>
      <c r="D360" s="42"/>
      <c r="E360" s="41"/>
      <c r="F360" s="43"/>
      <c r="P360" s="165"/>
      <c r="W360" s="165"/>
      <c r="X360" s="165"/>
      <c r="Y360" s="165"/>
      <c r="Z360" s="165"/>
    </row>
    <row r="361" spans="1:26" s="110" customFormat="1" ht="19.5" customHeight="1">
      <c r="A361" s="3090" t="s">
        <v>583</v>
      </c>
      <c r="B361" s="3091"/>
      <c r="C361" s="3091"/>
      <c r="D361" s="3091"/>
      <c r="E361" s="3091"/>
      <c r="F361" s="3091"/>
      <c r="G361" s="3091"/>
      <c r="H361" s="3091"/>
      <c r="I361" s="3091"/>
      <c r="J361" s="3091"/>
      <c r="K361" s="3091"/>
      <c r="L361" s="3091"/>
      <c r="M361" s="3091"/>
      <c r="N361" s="3091"/>
      <c r="O361" s="3091"/>
      <c r="P361" s="345"/>
      <c r="Q361" s="1278"/>
      <c r="R361" s="1278"/>
      <c r="S361" s="1278"/>
      <c r="T361" s="1278"/>
      <c r="U361" s="1278"/>
      <c r="V361" s="1278"/>
      <c r="W361" s="345"/>
      <c r="X361" s="345"/>
      <c r="Y361" s="345"/>
      <c r="Z361" s="345"/>
    </row>
    <row r="362" spans="1:26" ht="49.9" customHeight="1">
      <c r="A362" s="111"/>
      <c r="B362" s="40"/>
      <c r="E362" s="112"/>
      <c r="F362" s="112"/>
      <c r="G362" s="112"/>
      <c r="H362" s="112"/>
      <c r="I362" s="112"/>
      <c r="J362" s="112"/>
      <c r="K362" s="112"/>
      <c r="L362" s="112"/>
      <c r="M362" s="112"/>
      <c r="N362" s="112"/>
      <c r="O362" s="112"/>
      <c r="P362" s="165"/>
      <c r="W362" s="165"/>
      <c r="X362" s="165"/>
      <c r="Y362" s="165"/>
      <c r="Z362" s="165"/>
    </row>
    <row r="363" spans="1:26" ht="20.25" customHeight="1">
      <c r="A363" s="51" t="s">
        <v>582</v>
      </c>
      <c r="B363" s="30"/>
      <c r="C363" s="30"/>
      <c r="D363" s="30"/>
      <c r="E363" s="30"/>
      <c r="F363" s="30"/>
      <c r="G363" s="30"/>
      <c r="H363" s="30"/>
      <c r="I363" s="30"/>
      <c r="J363" s="30"/>
      <c r="K363" s="30"/>
      <c r="L363" s="6"/>
      <c r="M363" s="6"/>
      <c r="N363" s="6"/>
      <c r="O363" s="6"/>
      <c r="P363" s="165"/>
      <c r="W363" s="165"/>
      <c r="X363" s="165"/>
      <c r="Y363" s="165"/>
      <c r="Z363" s="165"/>
    </row>
    <row r="364" spans="1:26" ht="20.100000000000001" customHeight="1">
      <c r="A364" s="2500"/>
      <c r="B364" s="2501"/>
      <c r="C364" s="2520" t="s">
        <v>589</v>
      </c>
      <c r="D364" s="2521"/>
      <c r="E364" s="2521"/>
      <c r="F364" s="2521"/>
      <c r="G364" s="2521"/>
      <c r="H364" s="2522"/>
      <c r="I364" s="2520" t="s">
        <v>588</v>
      </c>
      <c r="J364" s="2521"/>
      <c r="K364" s="2521"/>
      <c r="L364" s="2521"/>
      <c r="M364" s="2521"/>
      <c r="N364" s="2521"/>
      <c r="O364" s="2522"/>
      <c r="P364" s="165"/>
      <c r="W364" s="165"/>
      <c r="X364" s="165"/>
      <c r="Y364" s="165"/>
      <c r="Z364" s="165"/>
    </row>
    <row r="365" spans="1:26" ht="22.15" customHeight="1">
      <c r="A365" s="3092" t="s">
        <v>122</v>
      </c>
      <c r="B365" s="3093"/>
      <c r="C365" s="3094" t="str">
        <f ca="1">報7!C365</f>
        <v/>
      </c>
      <c r="D365" s="3095"/>
      <c r="E365" s="3095"/>
      <c r="F365" s="3095"/>
      <c r="G365" s="2893" t="s">
        <v>1469</v>
      </c>
      <c r="H365" s="2808"/>
      <c r="I365" s="3099" t="str">
        <f>報7!I365</f>
        <v/>
      </c>
      <c r="J365" s="3100"/>
      <c r="K365" s="3100"/>
      <c r="L365" s="3100"/>
      <c r="M365" s="2893" t="s">
        <v>6400</v>
      </c>
      <c r="N365" s="2893"/>
      <c r="O365" s="3103" t="str">
        <f>報7!N365</f>
        <v/>
      </c>
      <c r="P365" s="174"/>
      <c r="Q365" s="1279"/>
      <c r="W365" s="165"/>
      <c r="X365" s="165"/>
      <c r="Y365" s="165"/>
      <c r="Z365" s="165"/>
    </row>
    <row r="366" spans="1:26" ht="22.15" customHeight="1">
      <c r="A366" s="3010">
        <f>IF(計1!$D$28="","",計1!$D$28-1)</f>
        <v>2022</v>
      </c>
      <c r="B366" s="2501"/>
      <c r="C366" s="3096"/>
      <c r="D366" s="3097"/>
      <c r="E366" s="3097"/>
      <c r="F366" s="3097"/>
      <c r="G366" s="2900"/>
      <c r="H366" s="3098"/>
      <c r="I366" s="3101"/>
      <c r="J366" s="3102"/>
      <c r="K366" s="3102"/>
      <c r="L366" s="3102"/>
      <c r="M366" s="2894"/>
      <c r="N366" s="2894"/>
      <c r="O366" s="3104"/>
      <c r="P366" s="174"/>
      <c r="Q366" s="1279"/>
      <c r="W366" s="165"/>
      <c r="X366" s="165"/>
      <c r="Y366" s="165"/>
      <c r="Z366" s="165"/>
    </row>
    <row r="367" spans="1:26" ht="22.15" customHeight="1">
      <c r="A367" s="2479" t="s">
        <v>586</v>
      </c>
      <c r="B367" s="2897"/>
      <c r="C367" s="3055"/>
      <c r="D367" s="3056"/>
      <c r="E367" s="3056"/>
      <c r="F367" s="3056"/>
      <c r="G367" s="2893" t="s">
        <v>416</v>
      </c>
      <c r="H367" s="2808"/>
      <c r="I367" s="3060"/>
      <c r="J367" s="3061"/>
      <c r="K367" s="3061"/>
      <c r="L367" s="3061"/>
      <c r="M367" s="2893" t="s">
        <v>417</v>
      </c>
      <c r="N367" s="2893"/>
      <c r="O367" s="3064" t="str">
        <f>IF(OR(I367=0,I367=""),"",O365)</f>
        <v/>
      </c>
      <c r="P367" s="3068"/>
      <c r="Q367" s="3068"/>
      <c r="W367" s="165"/>
      <c r="X367" s="165"/>
      <c r="Y367" s="165"/>
      <c r="Z367" s="165"/>
    </row>
    <row r="368" spans="1:26" ht="22.15" customHeight="1">
      <c r="A368" s="2895">
        <f>IF(計1!$D$28="","",計1!$G$28)</f>
        <v>2025</v>
      </c>
      <c r="B368" s="2896"/>
      <c r="C368" s="3057"/>
      <c r="D368" s="3058"/>
      <c r="E368" s="3058"/>
      <c r="F368" s="3058"/>
      <c r="G368" s="2894"/>
      <c r="H368" s="3059"/>
      <c r="I368" s="3062"/>
      <c r="J368" s="3063"/>
      <c r="K368" s="3063"/>
      <c r="L368" s="3063"/>
      <c r="M368" s="2894"/>
      <c r="N368" s="2894"/>
      <c r="O368" s="3065"/>
      <c r="P368" s="3069"/>
      <c r="Q368" s="3070"/>
      <c r="W368" s="165"/>
      <c r="X368" s="368"/>
      <c r="Y368" s="165"/>
      <c r="Z368" s="165"/>
    </row>
    <row r="369" spans="1:26" ht="24.95" customHeight="1">
      <c r="A369" s="154"/>
      <c r="B369" s="155" t="s">
        <v>607</v>
      </c>
      <c r="C369" s="156"/>
      <c r="D369" s="3071" t="str">
        <f ca="1">IF(OR(C365=0,C367=""),"",INT((C365-C367)/C365*10000)/100)</f>
        <v/>
      </c>
      <c r="E369" s="3071"/>
      <c r="F369" s="3071"/>
      <c r="G369" s="3072" t="s">
        <v>134</v>
      </c>
      <c r="H369" s="3073"/>
      <c r="I369" s="157"/>
      <c r="J369" s="3074" t="str">
        <f>IF(OR(I365=0,I367=""),"",INT((I365-I367)/I365*10000)/100)</f>
        <v/>
      </c>
      <c r="K369" s="3074"/>
      <c r="L369" s="3074"/>
      <c r="M369" s="3071" t="s">
        <v>522</v>
      </c>
      <c r="N369" s="3071"/>
      <c r="O369" s="3075"/>
      <c r="P369" s="346"/>
      <c r="Q369" s="1280"/>
      <c r="W369" s="370"/>
      <c r="X369" s="370"/>
      <c r="Y369" s="370"/>
      <c r="Z369" s="165"/>
    </row>
    <row r="370" spans="1:26" ht="27.75" customHeight="1">
      <c r="A370" s="2519" t="s">
        <v>587</v>
      </c>
      <c r="B370" s="2481"/>
      <c r="C370" s="3079"/>
      <c r="D370" s="3080"/>
      <c r="E370" s="3080"/>
      <c r="F370" s="3080"/>
      <c r="G370" s="3080"/>
      <c r="H370" s="3080"/>
      <c r="I370" s="3080"/>
      <c r="J370" s="3080"/>
      <c r="K370" s="3080"/>
      <c r="L370" s="3080"/>
      <c r="M370" s="3080"/>
      <c r="N370" s="3080"/>
      <c r="O370" s="3081"/>
      <c r="P370" s="346"/>
      <c r="Q370" s="1280"/>
      <c r="R370" s="1281"/>
      <c r="W370" s="370"/>
      <c r="X370" s="370" t="s">
        <v>617</v>
      </c>
      <c r="Y370" s="370"/>
      <c r="Z370" s="165"/>
    </row>
    <row r="371" spans="1:26" ht="35.1" customHeight="1">
      <c r="A371" s="3076"/>
      <c r="B371" s="2494"/>
      <c r="C371" s="3082"/>
      <c r="D371" s="2790"/>
      <c r="E371" s="2790"/>
      <c r="F371" s="2790"/>
      <c r="G371" s="2790"/>
      <c r="H371" s="2790"/>
      <c r="I371" s="2790"/>
      <c r="J371" s="2790"/>
      <c r="K371" s="2790"/>
      <c r="L371" s="2790"/>
      <c r="M371" s="2790"/>
      <c r="N371" s="2790"/>
      <c r="O371" s="2791"/>
      <c r="P371" s="369"/>
      <c r="Q371" s="1282"/>
      <c r="R371" s="1283">
        <v>0</v>
      </c>
      <c r="W371" s="370"/>
      <c r="X371" s="371" t="s">
        <v>618</v>
      </c>
      <c r="Y371" s="370"/>
      <c r="Z371" s="165"/>
    </row>
    <row r="372" spans="1:26" ht="93" customHeight="1">
      <c r="A372" s="3077"/>
      <c r="B372" s="3078"/>
      <c r="C372" s="3083"/>
      <c r="D372" s="2792"/>
      <c r="E372" s="2792"/>
      <c r="F372" s="2792"/>
      <c r="G372" s="2792"/>
      <c r="H372" s="2792"/>
      <c r="I372" s="2792"/>
      <c r="J372" s="2792"/>
      <c r="K372" s="2792"/>
      <c r="L372" s="2792"/>
      <c r="M372" s="2792"/>
      <c r="N372" s="2792"/>
      <c r="O372" s="2793"/>
      <c r="P372" s="347"/>
      <c r="Q372" s="1284"/>
      <c r="W372" s="165"/>
      <c r="X372" s="165"/>
      <c r="Y372" s="165"/>
      <c r="Z372" s="165"/>
    </row>
    <row r="373" spans="1:26" ht="18" customHeight="1">
      <c r="A373" s="2680" t="s">
        <v>614</v>
      </c>
      <c r="B373" s="2680"/>
      <c r="C373" s="2680"/>
      <c r="D373" s="2680"/>
      <c r="E373" s="2680"/>
      <c r="F373" s="2680"/>
      <c r="G373" s="2680"/>
      <c r="H373" s="2680"/>
      <c r="I373" s="2680"/>
      <c r="J373" s="2680"/>
      <c r="K373" s="2680"/>
      <c r="L373" s="2680"/>
      <c r="M373" s="2680"/>
      <c r="N373" s="2680"/>
      <c r="O373" s="2680"/>
      <c r="P373" s="3066"/>
      <c r="Q373" s="3066"/>
      <c r="W373" s="165"/>
      <c r="X373" s="165"/>
      <c r="Y373" s="165"/>
      <c r="Z373" s="165"/>
    </row>
    <row r="374" spans="1:26" ht="9.75" customHeight="1">
      <c r="A374" s="92"/>
      <c r="B374" s="92"/>
      <c r="C374" s="113"/>
      <c r="D374" s="113"/>
      <c r="E374" s="113"/>
      <c r="F374" s="113"/>
      <c r="G374" s="113"/>
      <c r="H374" s="113"/>
      <c r="I374" s="113"/>
      <c r="J374" s="113"/>
      <c r="K374" s="113"/>
      <c r="L374" s="113"/>
      <c r="M374" s="113"/>
      <c r="N374" s="3067"/>
      <c r="O374" s="3067"/>
      <c r="P374" s="165"/>
      <c r="W374" s="165"/>
      <c r="X374" s="165"/>
      <c r="Y374" s="165"/>
      <c r="Z374" s="165"/>
    </row>
    <row r="375" spans="1:26">
      <c r="A375" s="165"/>
      <c r="B375" s="165"/>
      <c r="C375" s="165"/>
      <c r="D375" s="165"/>
      <c r="E375" s="165"/>
      <c r="F375" s="165"/>
      <c r="G375" s="165"/>
      <c r="H375" s="165"/>
      <c r="I375" s="165"/>
      <c r="J375" s="165"/>
      <c r="K375" s="165"/>
      <c r="L375" s="165"/>
      <c r="M375" s="165"/>
      <c r="N375" s="165"/>
      <c r="O375" s="165"/>
      <c r="P375" s="165"/>
      <c r="W375" s="165"/>
      <c r="X375" s="165"/>
      <c r="Y375" s="165"/>
      <c r="Z375" s="165"/>
    </row>
    <row r="376" spans="1:26">
      <c r="A376" s="1" t="s">
        <v>545</v>
      </c>
      <c r="B376" s="2"/>
      <c r="C376" s="2"/>
      <c r="D376" s="2"/>
      <c r="E376" s="2"/>
      <c r="F376" s="2"/>
      <c r="G376" s="2"/>
      <c r="H376" s="2"/>
      <c r="I376" s="2"/>
      <c r="J376" s="2"/>
      <c r="K376" s="2"/>
      <c r="L376" s="2"/>
      <c r="M376" s="2"/>
      <c r="N376" s="2"/>
      <c r="O376" s="2"/>
      <c r="P376" s="165" t="str">
        <f>"個別票"&amp;Q376</f>
        <v>個別票16</v>
      </c>
      <c r="Q376" s="1277">
        <f>Q351+1</f>
        <v>16</v>
      </c>
      <c r="W376" s="165"/>
      <c r="X376" s="165"/>
      <c r="Y376" s="165"/>
      <c r="Z376" s="165"/>
    </row>
    <row r="377" spans="1:26">
      <c r="A377" s="2" t="s">
        <v>585</v>
      </c>
      <c r="B377" s="4"/>
      <c r="C377" s="4"/>
      <c r="D377" s="4"/>
      <c r="E377" s="4"/>
      <c r="F377" s="4"/>
      <c r="G377" s="4"/>
      <c r="H377" s="4"/>
      <c r="I377" s="4"/>
      <c r="J377" s="4"/>
      <c r="K377" s="4"/>
      <c r="L377" s="4"/>
      <c r="M377" s="4"/>
      <c r="N377" s="2"/>
      <c r="O377" s="2"/>
      <c r="P377" s="165"/>
      <c r="W377" s="165"/>
      <c r="X377" s="165"/>
      <c r="Y377" s="165"/>
      <c r="Z377" s="165"/>
    </row>
    <row r="378" spans="1:26" ht="17.25">
      <c r="A378" s="2460" t="s">
        <v>584</v>
      </c>
      <c r="B378" s="2460"/>
      <c r="C378" s="2460"/>
      <c r="D378" s="2460"/>
      <c r="E378" s="2460"/>
      <c r="F378" s="2460"/>
      <c r="G378" s="2460"/>
      <c r="H378" s="2460"/>
      <c r="I378" s="2460"/>
      <c r="J378" s="2460"/>
      <c r="K378" s="2460"/>
      <c r="L378" s="2460"/>
      <c r="M378" s="2460"/>
      <c r="N378" s="2460"/>
      <c r="O378" s="2460"/>
      <c r="P378" s="165"/>
      <c r="W378" s="165"/>
      <c r="X378" s="165"/>
      <c r="Y378" s="165"/>
      <c r="Z378" s="165"/>
    </row>
    <row r="379" spans="1:26" ht="17.25">
      <c r="A379" s="39"/>
      <c r="B379" s="39"/>
      <c r="C379" s="39"/>
      <c r="D379" s="39"/>
      <c r="E379" s="39"/>
      <c r="F379" s="39"/>
      <c r="G379" s="39"/>
      <c r="H379" s="39"/>
      <c r="I379" s="39"/>
      <c r="J379" s="39"/>
      <c r="K379" s="39"/>
      <c r="L379" s="39"/>
      <c r="M379" s="39"/>
      <c r="N379" s="39"/>
      <c r="O379" s="39"/>
      <c r="P379" s="165"/>
      <c r="W379" s="165"/>
      <c r="X379" s="165"/>
      <c r="Y379" s="165"/>
      <c r="Z379" s="165"/>
    </row>
    <row r="380" spans="1:26" ht="18" customHeight="1">
      <c r="A380" s="49" t="s">
        <v>151</v>
      </c>
      <c r="B380" s="4"/>
      <c r="C380" s="4"/>
      <c r="D380" s="4"/>
      <c r="E380" s="4"/>
      <c r="F380" s="4"/>
      <c r="G380" s="4"/>
      <c r="H380" s="4"/>
      <c r="I380" s="4"/>
      <c r="J380" s="4"/>
      <c r="K380" s="4"/>
      <c r="L380" s="4"/>
      <c r="M380" s="4"/>
      <c r="N380" s="2"/>
      <c r="O380" s="2"/>
      <c r="P380" s="165"/>
      <c r="W380" s="165"/>
      <c r="X380" s="165"/>
      <c r="Y380" s="165"/>
      <c r="Z380" s="165"/>
    </row>
    <row r="381" spans="1:26" ht="39.950000000000003" customHeight="1">
      <c r="A381" s="2833" t="s">
        <v>152</v>
      </c>
      <c r="B381" s="2834"/>
      <c r="C381" s="2835"/>
      <c r="D381" s="2836" t="str">
        <f>報7!D381</f>
        <v>事業所名を入力16</v>
      </c>
      <c r="E381" s="2837"/>
      <c r="F381" s="2837"/>
      <c r="G381" s="2837"/>
      <c r="H381" s="2837"/>
      <c r="I381" s="2837"/>
      <c r="J381" s="2837"/>
      <c r="K381" s="2837"/>
      <c r="L381" s="2837"/>
      <c r="M381" s="2837"/>
      <c r="N381" s="2837"/>
      <c r="O381" s="2838"/>
      <c r="P381" s="165"/>
      <c r="W381" s="165"/>
      <c r="X381" s="165"/>
      <c r="Y381" s="165"/>
      <c r="Z381" s="165"/>
    </row>
    <row r="382" spans="1:26" ht="39.950000000000003" customHeight="1">
      <c r="A382" s="2418" t="s">
        <v>153</v>
      </c>
      <c r="B382" s="2419"/>
      <c r="C382" s="2839"/>
      <c r="D382" s="2421">
        <f>報7!D382</f>
        <v>0</v>
      </c>
      <c r="E382" s="2422"/>
      <c r="F382" s="2422"/>
      <c r="G382" s="2422"/>
      <c r="H382" s="2422"/>
      <c r="I382" s="2422"/>
      <c r="J382" s="2422"/>
      <c r="K382" s="2422"/>
      <c r="L382" s="2422"/>
      <c r="M382" s="2422"/>
      <c r="N382" s="2422"/>
      <c r="O382" s="2423"/>
      <c r="P382" s="165"/>
      <c r="W382" s="165"/>
      <c r="X382" s="165"/>
      <c r="Y382" s="165"/>
      <c r="Z382" s="165"/>
    </row>
    <row r="383" spans="1:26" ht="39.950000000000003" customHeight="1">
      <c r="A383" s="2384" t="s">
        <v>154</v>
      </c>
      <c r="B383" s="2827"/>
      <c r="C383" s="3084">
        <f>報7!C383</f>
        <v>0</v>
      </c>
      <c r="D383" s="3085"/>
      <c r="E383" s="104" t="s">
        <v>180</v>
      </c>
      <c r="F383" s="2823" t="s">
        <v>406</v>
      </c>
      <c r="G383" s="2824"/>
      <c r="H383" s="2830" t="str">
        <f ca="1">報7!H383</f>
        <v/>
      </c>
      <c r="I383" s="2831"/>
      <c r="J383" s="59" t="s">
        <v>176</v>
      </c>
      <c r="K383" s="2823" t="s">
        <v>407</v>
      </c>
      <c r="L383" s="2824"/>
      <c r="M383" s="3086">
        <f>報7!M383</f>
        <v>0</v>
      </c>
      <c r="N383" s="3087"/>
      <c r="O383" s="3088"/>
      <c r="P383" s="165"/>
      <c r="W383" s="165"/>
      <c r="X383" s="165"/>
      <c r="Y383" s="165"/>
      <c r="Z383" s="165"/>
    </row>
    <row r="384" spans="1:26" ht="39.950000000000003" customHeight="1">
      <c r="A384" s="2823" t="s">
        <v>408</v>
      </c>
      <c r="B384" s="2824"/>
      <c r="C384" s="3089">
        <f>報7!C384</f>
        <v>0</v>
      </c>
      <c r="D384" s="2355"/>
      <c r="E384" s="2356"/>
      <c r="F384" s="2823" t="s">
        <v>158</v>
      </c>
      <c r="G384" s="2824"/>
      <c r="H384" s="3089">
        <f>報7!H384</f>
        <v>0</v>
      </c>
      <c r="I384" s="2355"/>
      <c r="J384" s="2356"/>
      <c r="K384" s="2428"/>
      <c r="L384" s="2826"/>
      <c r="M384" s="2826"/>
      <c r="N384" s="2826"/>
      <c r="O384" s="2826"/>
      <c r="P384" s="165"/>
      <c r="W384" s="165"/>
      <c r="X384" s="165"/>
      <c r="Y384" s="165"/>
      <c r="Z384" s="165"/>
    </row>
    <row r="385" spans="1:26" ht="49.9" customHeight="1">
      <c r="A385" s="40"/>
      <c r="B385" s="40"/>
      <c r="C385" s="41"/>
      <c r="D385" s="42"/>
      <c r="E385" s="41"/>
      <c r="F385" s="43"/>
      <c r="P385" s="165"/>
      <c r="W385" s="165"/>
      <c r="X385" s="165"/>
      <c r="Y385" s="165"/>
      <c r="Z385" s="165"/>
    </row>
    <row r="386" spans="1:26" s="110" customFormat="1" ht="19.5" customHeight="1">
      <c r="A386" s="3090" t="s">
        <v>583</v>
      </c>
      <c r="B386" s="3091"/>
      <c r="C386" s="3091"/>
      <c r="D386" s="3091"/>
      <c r="E386" s="3091"/>
      <c r="F386" s="3091"/>
      <c r="G386" s="3091"/>
      <c r="H386" s="3091"/>
      <c r="I386" s="3091"/>
      <c r="J386" s="3091"/>
      <c r="K386" s="3091"/>
      <c r="L386" s="3091"/>
      <c r="M386" s="3091"/>
      <c r="N386" s="3091"/>
      <c r="O386" s="3091"/>
      <c r="P386" s="345"/>
      <c r="Q386" s="1278"/>
      <c r="R386" s="1278"/>
      <c r="S386" s="1278"/>
      <c r="T386" s="1278"/>
      <c r="U386" s="1278"/>
      <c r="V386" s="1278"/>
      <c r="W386" s="345"/>
      <c r="X386" s="345"/>
      <c r="Y386" s="345"/>
      <c r="Z386" s="345"/>
    </row>
    <row r="387" spans="1:26" ht="49.9" customHeight="1">
      <c r="A387" s="111"/>
      <c r="B387" s="40"/>
      <c r="E387" s="112"/>
      <c r="F387" s="112"/>
      <c r="G387" s="112"/>
      <c r="H387" s="112"/>
      <c r="I387" s="112"/>
      <c r="J387" s="112"/>
      <c r="K387" s="112"/>
      <c r="L387" s="112"/>
      <c r="M387" s="112"/>
      <c r="N387" s="112"/>
      <c r="O387" s="112"/>
      <c r="P387" s="165"/>
      <c r="W387" s="165"/>
      <c r="X387" s="165"/>
      <c r="Y387" s="165"/>
      <c r="Z387" s="165"/>
    </row>
    <row r="388" spans="1:26" ht="20.25" customHeight="1">
      <c r="A388" s="51" t="s">
        <v>582</v>
      </c>
      <c r="B388" s="30"/>
      <c r="C388" s="30"/>
      <c r="D388" s="30"/>
      <c r="E388" s="30"/>
      <c r="F388" s="30"/>
      <c r="G388" s="30"/>
      <c r="H388" s="30"/>
      <c r="I388" s="30"/>
      <c r="J388" s="30"/>
      <c r="K388" s="30"/>
      <c r="L388" s="6"/>
      <c r="M388" s="6"/>
      <c r="N388" s="6"/>
      <c r="O388" s="6"/>
      <c r="P388" s="165"/>
      <c r="W388" s="165"/>
      <c r="X388" s="165"/>
      <c r="Y388" s="165"/>
      <c r="Z388" s="165"/>
    </row>
    <row r="389" spans="1:26" ht="20.100000000000001" customHeight="1">
      <c r="A389" s="2500"/>
      <c r="B389" s="2501"/>
      <c r="C389" s="2520" t="s">
        <v>589</v>
      </c>
      <c r="D389" s="2521"/>
      <c r="E389" s="2521"/>
      <c r="F389" s="2521"/>
      <c r="G389" s="2521"/>
      <c r="H389" s="2522"/>
      <c r="I389" s="2520" t="s">
        <v>588</v>
      </c>
      <c r="J389" s="2521"/>
      <c r="K389" s="2521"/>
      <c r="L389" s="2521"/>
      <c r="M389" s="2521"/>
      <c r="N389" s="2521"/>
      <c r="O389" s="2522"/>
      <c r="P389" s="165"/>
      <c r="W389" s="165"/>
      <c r="X389" s="165"/>
      <c r="Y389" s="165"/>
      <c r="Z389" s="165"/>
    </row>
    <row r="390" spans="1:26" ht="22.15" customHeight="1">
      <c r="A390" s="3092" t="s">
        <v>122</v>
      </c>
      <c r="B390" s="3093"/>
      <c r="C390" s="3094" t="str">
        <f ca="1">報7!C390</f>
        <v/>
      </c>
      <c r="D390" s="3095"/>
      <c r="E390" s="3095"/>
      <c r="F390" s="3095"/>
      <c r="G390" s="2893" t="s">
        <v>1469</v>
      </c>
      <c r="H390" s="2808"/>
      <c r="I390" s="3099" t="str">
        <f>報7!I390</f>
        <v/>
      </c>
      <c r="J390" s="3100"/>
      <c r="K390" s="3100"/>
      <c r="L390" s="3100"/>
      <c r="M390" s="2893" t="s">
        <v>6400</v>
      </c>
      <c r="N390" s="2893"/>
      <c r="O390" s="3103" t="str">
        <f>報7!N390</f>
        <v/>
      </c>
      <c r="P390" s="174"/>
      <c r="Q390" s="1279"/>
      <c r="W390" s="165"/>
      <c r="X390" s="165"/>
      <c r="Y390" s="165"/>
      <c r="Z390" s="165"/>
    </row>
    <row r="391" spans="1:26" ht="22.15" customHeight="1">
      <c r="A391" s="3010">
        <f>IF(計1!$D$28="","",計1!$D$28-1)</f>
        <v>2022</v>
      </c>
      <c r="B391" s="2501"/>
      <c r="C391" s="3096"/>
      <c r="D391" s="3097"/>
      <c r="E391" s="3097"/>
      <c r="F391" s="3097"/>
      <c r="G391" s="2900"/>
      <c r="H391" s="3098"/>
      <c r="I391" s="3101"/>
      <c r="J391" s="3102"/>
      <c r="K391" s="3102"/>
      <c r="L391" s="3102"/>
      <c r="M391" s="2894"/>
      <c r="N391" s="2894"/>
      <c r="O391" s="3104"/>
      <c r="P391" s="174"/>
      <c r="Q391" s="1279"/>
      <c r="W391" s="165"/>
      <c r="X391" s="165"/>
      <c r="Y391" s="165"/>
      <c r="Z391" s="165"/>
    </row>
    <row r="392" spans="1:26" ht="22.15" customHeight="1">
      <c r="A392" s="2479" t="s">
        <v>586</v>
      </c>
      <c r="B392" s="2897"/>
      <c r="C392" s="3055"/>
      <c r="D392" s="3056"/>
      <c r="E392" s="3056"/>
      <c r="F392" s="3056"/>
      <c r="G392" s="2893" t="s">
        <v>416</v>
      </c>
      <c r="H392" s="2808"/>
      <c r="I392" s="3060"/>
      <c r="J392" s="3061"/>
      <c r="K392" s="3061"/>
      <c r="L392" s="3061"/>
      <c r="M392" s="2893" t="s">
        <v>417</v>
      </c>
      <c r="N392" s="2893"/>
      <c r="O392" s="3064" t="str">
        <f>IF(OR(I392=0,I392=""),"",O390)</f>
        <v/>
      </c>
      <c r="P392" s="3068"/>
      <c r="Q392" s="3068"/>
      <c r="W392" s="165"/>
      <c r="X392" s="165"/>
      <c r="Y392" s="165"/>
      <c r="Z392" s="165"/>
    </row>
    <row r="393" spans="1:26" ht="22.15" customHeight="1">
      <c r="A393" s="2895">
        <f>IF(計1!$D$28="","",計1!$G$28)</f>
        <v>2025</v>
      </c>
      <c r="B393" s="2896"/>
      <c r="C393" s="3057"/>
      <c r="D393" s="3058"/>
      <c r="E393" s="3058"/>
      <c r="F393" s="3058"/>
      <c r="G393" s="2894"/>
      <c r="H393" s="3059"/>
      <c r="I393" s="3062"/>
      <c r="J393" s="3063"/>
      <c r="K393" s="3063"/>
      <c r="L393" s="3063"/>
      <c r="M393" s="2894"/>
      <c r="N393" s="2894"/>
      <c r="O393" s="3065"/>
      <c r="P393" s="3069"/>
      <c r="Q393" s="3070"/>
      <c r="W393" s="165"/>
      <c r="X393" s="368"/>
      <c r="Y393" s="165"/>
      <c r="Z393" s="165"/>
    </row>
    <row r="394" spans="1:26" ht="24.95" customHeight="1">
      <c r="A394" s="154"/>
      <c r="B394" s="155" t="s">
        <v>607</v>
      </c>
      <c r="C394" s="156"/>
      <c r="D394" s="3071" t="str">
        <f ca="1">IF(OR(C390=0,C392=""),"",INT((C390-C392)/C390*10000)/100)</f>
        <v/>
      </c>
      <c r="E394" s="3071"/>
      <c r="F394" s="3071"/>
      <c r="G394" s="3072" t="s">
        <v>134</v>
      </c>
      <c r="H394" s="3073"/>
      <c r="I394" s="157"/>
      <c r="J394" s="3074" t="str">
        <f>IF(OR(I390=0,I392=""),"",INT((I390-I392)/I390*10000)/100)</f>
        <v/>
      </c>
      <c r="K394" s="3074"/>
      <c r="L394" s="3074"/>
      <c r="M394" s="3071" t="s">
        <v>522</v>
      </c>
      <c r="N394" s="3071"/>
      <c r="O394" s="3075"/>
      <c r="P394" s="346"/>
      <c r="Q394" s="1280"/>
      <c r="W394" s="370"/>
      <c r="X394" s="370"/>
      <c r="Y394" s="370"/>
      <c r="Z394" s="165"/>
    </row>
    <row r="395" spans="1:26" ht="27.75" customHeight="1">
      <c r="A395" s="2519" t="s">
        <v>587</v>
      </c>
      <c r="B395" s="2481"/>
      <c r="C395" s="3079"/>
      <c r="D395" s="3080"/>
      <c r="E395" s="3080"/>
      <c r="F395" s="3080"/>
      <c r="G395" s="3080"/>
      <c r="H395" s="3080"/>
      <c r="I395" s="3080"/>
      <c r="J395" s="3080"/>
      <c r="K395" s="3080"/>
      <c r="L395" s="3080"/>
      <c r="M395" s="3080"/>
      <c r="N395" s="3080"/>
      <c r="O395" s="3081"/>
      <c r="P395" s="346"/>
      <c r="Q395" s="1280"/>
      <c r="R395" s="1281"/>
      <c r="W395" s="370"/>
      <c r="X395" s="370" t="s">
        <v>617</v>
      </c>
      <c r="Y395" s="370"/>
      <c r="Z395" s="165"/>
    </row>
    <row r="396" spans="1:26" ht="35.1" customHeight="1">
      <c r="A396" s="3076"/>
      <c r="B396" s="2494"/>
      <c r="C396" s="3082"/>
      <c r="D396" s="2790"/>
      <c r="E396" s="2790"/>
      <c r="F396" s="2790"/>
      <c r="G396" s="2790"/>
      <c r="H396" s="2790"/>
      <c r="I396" s="2790"/>
      <c r="J396" s="2790"/>
      <c r="K396" s="2790"/>
      <c r="L396" s="2790"/>
      <c r="M396" s="2790"/>
      <c r="N396" s="2790"/>
      <c r="O396" s="2791"/>
      <c r="P396" s="369"/>
      <c r="Q396" s="1282"/>
      <c r="R396" s="1283">
        <v>0</v>
      </c>
      <c r="W396" s="370"/>
      <c r="X396" s="371" t="s">
        <v>618</v>
      </c>
      <c r="Y396" s="370"/>
      <c r="Z396" s="165"/>
    </row>
    <row r="397" spans="1:26" ht="93" customHeight="1">
      <c r="A397" s="3077"/>
      <c r="B397" s="3078"/>
      <c r="C397" s="3083"/>
      <c r="D397" s="2792"/>
      <c r="E397" s="2792"/>
      <c r="F397" s="2792"/>
      <c r="G397" s="2792"/>
      <c r="H397" s="2792"/>
      <c r="I397" s="2792"/>
      <c r="J397" s="2792"/>
      <c r="K397" s="2792"/>
      <c r="L397" s="2792"/>
      <c r="M397" s="2792"/>
      <c r="N397" s="2792"/>
      <c r="O397" s="2793"/>
      <c r="P397" s="347"/>
      <c r="Q397" s="1284"/>
      <c r="W397" s="165"/>
      <c r="X397" s="165"/>
      <c r="Y397" s="165"/>
      <c r="Z397" s="165"/>
    </row>
    <row r="398" spans="1:26" ht="18" customHeight="1">
      <c r="A398" s="2680" t="s">
        <v>614</v>
      </c>
      <c r="B398" s="2680"/>
      <c r="C398" s="2680"/>
      <c r="D398" s="2680"/>
      <c r="E398" s="2680"/>
      <c r="F398" s="2680"/>
      <c r="G398" s="2680"/>
      <c r="H398" s="2680"/>
      <c r="I398" s="2680"/>
      <c r="J398" s="2680"/>
      <c r="K398" s="2680"/>
      <c r="L398" s="2680"/>
      <c r="M398" s="2680"/>
      <c r="N398" s="2680"/>
      <c r="O398" s="2680"/>
      <c r="P398" s="3066"/>
      <c r="Q398" s="3066"/>
      <c r="W398" s="165"/>
      <c r="X398" s="165"/>
      <c r="Y398" s="165"/>
      <c r="Z398" s="165"/>
    </row>
    <row r="399" spans="1:26" ht="9.75" customHeight="1">
      <c r="A399" s="92"/>
      <c r="B399" s="92"/>
      <c r="C399" s="113"/>
      <c r="D399" s="113"/>
      <c r="E399" s="113"/>
      <c r="F399" s="113"/>
      <c r="G399" s="113"/>
      <c r="H399" s="113"/>
      <c r="I399" s="113"/>
      <c r="J399" s="113"/>
      <c r="K399" s="113"/>
      <c r="L399" s="113"/>
      <c r="M399" s="113"/>
      <c r="N399" s="3067"/>
      <c r="O399" s="3067"/>
      <c r="P399" s="165"/>
      <c r="W399" s="165"/>
      <c r="X399" s="165"/>
      <c r="Y399" s="165"/>
      <c r="Z399" s="165"/>
    </row>
    <row r="400" spans="1:26">
      <c r="A400" s="165"/>
      <c r="B400" s="165"/>
      <c r="C400" s="165"/>
      <c r="D400" s="165"/>
      <c r="E400" s="165"/>
      <c r="F400" s="165"/>
      <c r="G400" s="165"/>
      <c r="H400" s="165"/>
      <c r="I400" s="165"/>
      <c r="J400" s="165"/>
      <c r="K400" s="165"/>
      <c r="L400" s="165"/>
      <c r="M400" s="165"/>
      <c r="N400" s="165"/>
      <c r="O400" s="165"/>
      <c r="P400" s="165"/>
      <c r="W400" s="165"/>
      <c r="X400" s="165"/>
      <c r="Y400" s="165"/>
      <c r="Z400" s="165"/>
    </row>
    <row r="401" spans="1:26">
      <c r="A401" s="1" t="s">
        <v>545</v>
      </c>
      <c r="B401" s="2"/>
      <c r="C401" s="2"/>
      <c r="D401" s="2"/>
      <c r="E401" s="2"/>
      <c r="F401" s="2"/>
      <c r="G401" s="2"/>
      <c r="H401" s="2"/>
      <c r="I401" s="2"/>
      <c r="J401" s="2"/>
      <c r="K401" s="2"/>
      <c r="L401" s="2"/>
      <c r="M401" s="2"/>
      <c r="N401" s="2"/>
      <c r="O401" s="2"/>
      <c r="P401" s="165" t="str">
        <f>"個別票"&amp;Q401</f>
        <v>個別票17</v>
      </c>
      <c r="Q401" s="1277">
        <f>Q376+1</f>
        <v>17</v>
      </c>
      <c r="W401" s="165"/>
      <c r="X401" s="165"/>
      <c r="Y401" s="165"/>
      <c r="Z401" s="165"/>
    </row>
    <row r="402" spans="1:26">
      <c r="A402" s="2" t="s">
        <v>585</v>
      </c>
      <c r="B402" s="4"/>
      <c r="C402" s="4"/>
      <c r="D402" s="4"/>
      <c r="E402" s="4"/>
      <c r="F402" s="4"/>
      <c r="G402" s="4"/>
      <c r="H402" s="4"/>
      <c r="I402" s="4"/>
      <c r="J402" s="4"/>
      <c r="K402" s="4"/>
      <c r="L402" s="4"/>
      <c r="M402" s="4"/>
      <c r="N402" s="2"/>
      <c r="O402" s="2"/>
      <c r="P402" s="165"/>
      <c r="W402" s="165"/>
      <c r="X402" s="165"/>
      <c r="Y402" s="165"/>
      <c r="Z402" s="165"/>
    </row>
    <row r="403" spans="1:26" ht="17.25">
      <c r="A403" s="2460" t="s">
        <v>584</v>
      </c>
      <c r="B403" s="2460"/>
      <c r="C403" s="2460"/>
      <c r="D403" s="2460"/>
      <c r="E403" s="2460"/>
      <c r="F403" s="2460"/>
      <c r="G403" s="2460"/>
      <c r="H403" s="2460"/>
      <c r="I403" s="2460"/>
      <c r="J403" s="2460"/>
      <c r="K403" s="2460"/>
      <c r="L403" s="2460"/>
      <c r="M403" s="2460"/>
      <c r="N403" s="2460"/>
      <c r="O403" s="2460"/>
      <c r="P403" s="165"/>
      <c r="W403" s="165"/>
      <c r="X403" s="165"/>
      <c r="Y403" s="165"/>
      <c r="Z403" s="165"/>
    </row>
    <row r="404" spans="1:26" ht="17.25">
      <c r="A404" s="39"/>
      <c r="B404" s="39"/>
      <c r="C404" s="39"/>
      <c r="D404" s="39"/>
      <c r="E404" s="39"/>
      <c r="F404" s="39"/>
      <c r="G404" s="39"/>
      <c r="H404" s="39"/>
      <c r="I404" s="39"/>
      <c r="J404" s="39"/>
      <c r="K404" s="39"/>
      <c r="L404" s="39"/>
      <c r="M404" s="39"/>
      <c r="N404" s="39"/>
      <c r="O404" s="39"/>
      <c r="P404" s="165"/>
      <c r="W404" s="165"/>
      <c r="X404" s="165"/>
      <c r="Y404" s="165"/>
      <c r="Z404" s="165"/>
    </row>
    <row r="405" spans="1:26" ht="18" customHeight="1">
      <c r="A405" s="49" t="s">
        <v>151</v>
      </c>
      <c r="B405" s="4"/>
      <c r="C405" s="4"/>
      <c r="D405" s="4"/>
      <c r="E405" s="4"/>
      <c r="F405" s="4"/>
      <c r="G405" s="4"/>
      <c r="H405" s="4"/>
      <c r="I405" s="4"/>
      <c r="J405" s="4"/>
      <c r="K405" s="4"/>
      <c r="L405" s="4"/>
      <c r="M405" s="4"/>
      <c r="N405" s="2"/>
      <c r="O405" s="2"/>
      <c r="P405" s="165"/>
      <c r="W405" s="165"/>
      <c r="X405" s="165"/>
      <c r="Y405" s="165"/>
      <c r="Z405" s="165"/>
    </row>
    <row r="406" spans="1:26" ht="39.950000000000003" customHeight="1">
      <c r="A406" s="2833" t="s">
        <v>152</v>
      </c>
      <c r="B406" s="2834"/>
      <c r="C406" s="2835"/>
      <c r="D406" s="2836" t="str">
        <f>報7!D406</f>
        <v>事業所名を入力17</v>
      </c>
      <c r="E406" s="2837"/>
      <c r="F406" s="2837"/>
      <c r="G406" s="2837"/>
      <c r="H406" s="2837"/>
      <c r="I406" s="2837"/>
      <c r="J406" s="2837"/>
      <c r="K406" s="2837"/>
      <c r="L406" s="2837"/>
      <c r="M406" s="2837"/>
      <c r="N406" s="2837"/>
      <c r="O406" s="2838"/>
      <c r="P406" s="165"/>
      <c r="W406" s="165"/>
      <c r="X406" s="165"/>
      <c r="Y406" s="165"/>
      <c r="Z406" s="165"/>
    </row>
    <row r="407" spans="1:26" ht="39.950000000000003" customHeight="1">
      <c r="A407" s="2418" t="s">
        <v>153</v>
      </c>
      <c r="B407" s="2419"/>
      <c r="C407" s="2839"/>
      <c r="D407" s="2421">
        <f>報7!D407</f>
        <v>0</v>
      </c>
      <c r="E407" s="2422"/>
      <c r="F407" s="2422"/>
      <c r="G407" s="2422"/>
      <c r="H407" s="2422"/>
      <c r="I407" s="2422"/>
      <c r="J407" s="2422"/>
      <c r="K407" s="2422"/>
      <c r="L407" s="2422"/>
      <c r="M407" s="2422"/>
      <c r="N407" s="2422"/>
      <c r="O407" s="2423"/>
      <c r="P407" s="165"/>
      <c r="W407" s="165"/>
      <c r="X407" s="165"/>
      <c r="Y407" s="165"/>
      <c r="Z407" s="165"/>
    </row>
    <row r="408" spans="1:26" ht="39.950000000000003" customHeight="1">
      <c r="A408" s="2384" t="s">
        <v>154</v>
      </c>
      <c r="B408" s="2827"/>
      <c r="C408" s="3084">
        <f>報7!C408</f>
        <v>0</v>
      </c>
      <c r="D408" s="3085"/>
      <c r="E408" s="104" t="s">
        <v>180</v>
      </c>
      <c r="F408" s="2823" t="s">
        <v>406</v>
      </c>
      <c r="G408" s="2824"/>
      <c r="H408" s="2830" t="str">
        <f ca="1">報7!H408</f>
        <v/>
      </c>
      <c r="I408" s="2831"/>
      <c r="J408" s="59" t="s">
        <v>176</v>
      </c>
      <c r="K408" s="2823" t="s">
        <v>407</v>
      </c>
      <c r="L408" s="2824"/>
      <c r="M408" s="3086">
        <f>報7!M408</f>
        <v>0</v>
      </c>
      <c r="N408" s="3087"/>
      <c r="O408" s="3088"/>
      <c r="P408" s="165"/>
      <c r="W408" s="165"/>
      <c r="X408" s="165"/>
      <c r="Y408" s="165"/>
      <c r="Z408" s="165"/>
    </row>
    <row r="409" spans="1:26" ht="39.950000000000003" customHeight="1">
      <c r="A409" s="2823" t="s">
        <v>408</v>
      </c>
      <c r="B409" s="2824"/>
      <c r="C409" s="3089">
        <f>報7!C409</f>
        <v>0</v>
      </c>
      <c r="D409" s="2355"/>
      <c r="E409" s="2356"/>
      <c r="F409" s="2823" t="s">
        <v>158</v>
      </c>
      <c r="G409" s="2824"/>
      <c r="H409" s="3089">
        <f>報7!H409</f>
        <v>0</v>
      </c>
      <c r="I409" s="2355"/>
      <c r="J409" s="2356"/>
      <c r="K409" s="2428"/>
      <c r="L409" s="2826"/>
      <c r="M409" s="2826"/>
      <c r="N409" s="2826"/>
      <c r="O409" s="2826"/>
      <c r="P409" s="165"/>
      <c r="W409" s="165"/>
      <c r="X409" s="165"/>
      <c r="Y409" s="165"/>
      <c r="Z409" s="165"/>
    </row>
    <row r="410" spans="1:26" ht="49.9" customHeight="1">
      <c r="A410" s="40"/>
      <c r="B410" s="40"/>
      <c r="C410" s="41"/>
      <c r="D410" s="42"/>
      <c r="E410" s="41"/>
      <c r="F410" s="43"/>
      <c r="P410" s="165"/>
      <c r="W410" s="165"/>
      <c r="X410" s="165"/>
      <c r="Y410" s="165"/>
      <c r="Z410" s="165"/>
    </row>
    <row r="411" spans="1:26" s="110" customFormat="1" ht="19.5" customHeight="1">
      <c r="A411" s="3090" t="s">
        <v>583</v>
      </c>
      <c r="B411" s="3091"/>
      <c r="C411" s="3091"/>
      <c r="D411" s="3091"/>
      <c r="E411" s="3091"/>
      <c r="F411" s="3091"/>
      <c r="G411" s="3091"/>
      <c r="H411" s="3091"/>
      <c r="I411" s="3091"/>
      <c r="J411" s="3091"/>
      <c r="K411" s="3091"/>
      <c r="L411" s="3091"/>
      <c r="M411" s="3091"/>
      <c r="N411" s="3091"/>
      <c r="O411" s="3091"/>
      <c r="P411" s="345"/>
      <c r="Q411" s="1278"/>
      <c r="R411" s="1278"/>
      <c r="S411" s="1278"/>
      <c r="T411" s="1278"/>
      <c r="U411" s="1278"/>
      <c r="V411" s="1278"/>
      <c r="W411" s="345"/>
      <c r="X411" s="345"/>
      <c r="Y411" s="345"/>
      <c r="Z411" s="345"/>
    </row>
    <row r="412" spans="1:26" ht="49.9" customHeight="1">
      <c r="A412" s="111"/>
      <c r="B412" s="40"/>
      <c r="E412" s="112"/>
      <c r="F412" s="112"/>
      <c r="G412" s="112"/>
      <c r="H412" s="112"/>
      <c r="I412" s="112"/>
      <c r="J412" s="112"/>
      <c r="K412" s="112"/>
      <c r="L412" s="112"/>
      <c r="M412" s="112"/>
      <c r="N412" s="112"/>
      <c r="O412" s="112"/>
      <c r="P412" s="165"/>
      <c r="W412" s="165"/>
      <c r="X412" s="165"/>
      <c r="Y412" s="165"/>
      <c r="Z412" s="165"/>
    </row>
    <row r="413" spans="1:26" ht="20.25" customHeight="1">
      <c r="A413" s="51" t="s">
        <v>582</v>
      </c>
      <c r="B413" s="30"/>
      <c r="C413" s="30"/>
      <c r="D413" s="30"/>
      <c r="E413" s="30"/>
      <c r="F413" s="30"/>
      <c r="G413" s="30"/>
      <c r="H413" s="30"/>
      <c r="I413" s="30"/>
      <c r="J413" s="30"/>
      <c r="K413" s="30"/>
      <c r="L413" s="6"/>
      <c r="M413" s="6"/>
      <c r="N413" s="6"/>
      <c r="O413" s="6"/>
      <c r="P413" s="165"/>
      <c r="W413" s="165"/>
      <c r="X413" s="165"/>
      <c r="Y413" s="165"/>
      <c r="Z413" s="165"/>
    </row>
    <row r="414" spans="1:26" ht="20.100000000000001" customHeight="1">
      <c r="A414" s="2500"/>
      <c r="B414" s="2501"/>
      <c r="C414" s="2520" t="s">
        <v>589</v>
      </c>
      <c r="D414" s="2521"/>
      <c r="E414" s="2521"/>
      <c r="F414" s="2521"/>
      <c r="G414" s="2521"/>
      <c r="H414" s="2522"/>
      <c r="I414" s="2520" t="s">
        <v>588</v>
      </c>
      <c r="J414" s="2521"/>
      <c r="K414" s="2521"/>
      <c r="L414" s="2521"/>
      <c r="M414" s="2521"/>
      <c r="N414" s="2521"/>
      <c r="O414" s="2522"/>
      <c r="P414" s="165"/>
      <c r="W414" s="165"/>
      <c r="X414" s="165"/>
      <c r="Y414" s="165"/>
      <c r="Z414" s="165"/>
    </row>
    <row r="415" spans="1:26" ht="22.15" customHeight="1">
      <c r="A415" s="3092" t="s">
        <v>122</v>
      </c>
      <c r="B415" s="3093"/>
      <c r="C415" s="3094" t="str">
        <f ca="1">報7!C415</f>
        <v/>
      </c>
      <c r="D415" s="3095"/>
      <c r="E415" s="3095"/>
      <c r="F415" s="3095"/>
      <c r="G415" s="2893" t="s">
        <v>1469</v>
      </c>
      <c r="H415" s="2808"/>
      <c r="I415" s="3099" t="str">
        <f>報7!I415</f>
        <v/>
      </c>
      <c r="J415" s="3100"/>
      <c r="K415" s="3100"/>
      <c r="L415" s="3100"/>
      <c r="M415" s="2893" t="s">
        <v>6400</v>
      </c>
      <c r="N415" s="2893"/>
      <c r="O415" s="3103" t="str">
        <f>報7!N415</f>
        <v/>
      </c>
      <c r="P415" s="174"/>
      <c r="Q415" s="1279"/>
      <c r="W415" s="165"/>
      <c r="X415" s="165"/>
      <c r="Y415" s="165"/>
      <c r="Z415" s="165"/>
    </row>
    <row r="416" spans="1:26" ht="22.15" customHeight="1">
      <c r="A416" s="3010">
        <f>IF(計1!$D$28="","",計1!$D$28-1)</f>
        <v>2022</v>
      </c>
      <c r="B416" s="2501"/>
      <c r="C416" s="3096"/>
      <c r="D416" s="3097"/>
      <c r="E416" s="3097"/>
      <c r="F416" s="3097"/>
      <c r="G416" s="2900"/>
      <c r="H416" s="3098"/>
      <c r="I416" s="3101"/>
      <c r="J416" s="3102"/>
      <c r="K416" s="3102"/>
      <c r="L416" s="3102"/>
      <c r="M416" s="2894"/>
      <c r="N416" s="2894"/>
      <c r="O416" s="3104"/>
      <c r="P416" s="174"/>
      <c r="Q416" s="1279"/>
      <c r="W416" s="165"/>
      <c r="X416" s="165"/>
      <c r="Y416" s="165"/>
      <c r="Z416" s="165"/>
    </row>
    <row r="417" spans="1:26" ht="22.15" customHeight="1">
      <c r="A417" s="2479" t="s">
        <v>586</v>
      </c>
      <c r="B417" s="2897"/>
      <c r="C417" s="3055"/>
      <c r="D417" s="3056"/>
      <c r="E417" s="3056"/>
      <c r="F417" s="3056"/>
      <c r="G417" s="2893" t="s">
        <v>416</v>
      </c>
      <c r="H417" s="2808"/>
      <c r="I417" s="3060"/>
      <c r="J417" s="3061"/>
      <c r="K417" s="3061"/>
      <c r="L417" s="3061"/>
      <c r="M417" s="2893" t="s">
        <v>417</v>
      </c>
      <c r="N417" s="2893"/>
      <c r="O417" s="3064" t="str">
        <f>IF(OR(I417=0,I417=""),"",O415)</f>
        <v/>
      </c>
      <c r="P417" s="3068"/>
      <c r="Q417" s="3068"/>
      <c r="W417" s="165"/>
      <c r="X417" s="165"/>
      <c r="Y417" s="165"/>
      <c r="Z417" s="165"/>
    </row>
    <row r="418" spans="1:26" ht="22.15" customHeight="1">
      <c r="A418" s="2895">
        <f>IF(計1!$D$28="","",計1!$G$28)</f>
        <v>2025</v>
      </c>
      <c r="B418" s="2896"/>
      <c r="C418" s="3057"/>
      <c r="D418" s="3058"/>
      <c r="E418" s="3058"/>
      <c r="F418" s="3058"/>
      <c r="G418" s="2894"/>
      <c r="H418" s="3059"/>
      <c r="I418" s="3062"/>
      <c r="J418" s="3063"/>
      <c r="K418" s="3063"/>
      <c r="L418" s="3063"/>
      <c r="M418" s="2894"/>
      <c r="N418" s="2894"/>
      <c r="O418" s="3065"/>
      <c r="P418" s="3069"/>
      <c r="Q418" s="3070"/>
      <c r="W418" s="165"/>
      <c r="X418" s="368"/>
      <c r="Y418" s="165"/>
      <c r="Z418" s="165"/>
    </row>
    <row r="419" spans="1:26" ht="24.95" customHeight="1">
      <c r="A419" s="154"/>
      <c r="B419" s="155" t="s">
        <v>607</v>
      </c>
      <c r="C419" s="156"/>
      <c r="D419" s="3071" t="str">
        <f ca="1">IF(OR(C415=0,C417=""),"",INT((C415-C417)/C415*10000)/100)</f>
        <v/>
      </c>
      <c r="E419" s="3071"/>
      <c r="F419" s="3071"/>
      <c r="G419" s="3072" t="s">
        <v>134</v>
      </c>
      <c r="H419" s="3073"/>
      <c r="I419" s="157"/>
      <c r="J419" s="3074" t="str">
        <f>IF(OR(I415=0,I417=""),"",INT((I415-I417)/I415*10000)/100)</f>
        <v/>
      </c>
      <c r="K419" s="3074"/>
      <c r="L419" s="3074"/>
      <c r="M419" s="3071" t="s">
        <v>522</v>
      </c>
      <c r="N419" s="3071"/>
      <c r="O419" s="3075"/>
      <c r="P419" s="346"/>
      <c r="Q419" s="1280"/>
      <c r="W419" s="370"/>
      <c r="X419" s="370"/>
      <c r="Y419" s="370"/>
      <c r="Z419" s="165"/>
    </row>
    <row r="420" spans="1:26" ht="27.75" customHeight="1">
      <c r="A420" s="2519" t="s">
        <v>587</v>
      </c>
      <c r="B420" s="2481"/>
      <c r="C420" s="3079"/>
      <c r="D420" s="3080"/>
      <c r="E420" s="3080"/>
      <c r="F420" s="3080"/>
      <c r="G420" s="3080"/>
      <c r="H420" s="3080"/>
      <c r="I420" s="3080"/>
      <c r="J420" s="3080"/>
      <c r="K420" s="3080"/>
      <c r="L420" s="3080"/>
      <c r="M420" s="3080"/>
      <c r="N420" s="3080"/>
      <c r="O420" s="3081"/>
      <c r="P420" s="346"/>
      <c r="Q420" s="1280"/>
      <c r="R420" s="1281"/>
      <c r="W420" s="370"/>
      <c r="X420" s="370" t="s">
        <v>617</v>
      </c>
      <c r="Y420" s="370"/>
      <c r="Z420" s="165"/>
    </row>
    <row r="421" spans="1:26" ht="35.1" customHeight="1">
      <c r="A421" s="3076"/>
      <c r="B421" s="2494"/>
      <c r="C421" s="3082"/>
      <c r="D421" s="2790"/>
      <c r="E421" s="2790"/>
      <c r="F421" s="2790"/>
      <c r="G421" s="2790"/>
      <c r="H421" s="2790"/>
      <c r="I421" s="2790"/>
      <c r="J421" s="2790"/>
      <c r="K421" s="2790"/>
      <c r="L421" s="2790"/>
      <c r="M421" s="2790"/>
      <c r="N421" s="2790"/>
      <c r="O421" s="2791"/>
      <c r="P421" s="369"/>
      <c r="Q421" s="1282"/>
      <c r="R421" s="1283">
        <v>0</v>
      </c>
      <c r="W421" s="370"/>
      <c r="X421" s="371" t="s">
        <v>618</v>
      </c>
      <c r="Y421" s="370"/>
      <c r="Z421" s="165"/>
    </row>
    <row r="422" spans="1:26" ht="93" customHeight="1">
      <c r="A422" s="3077"/>
      <c r="B422" s="3078"/>
      <c r="C422" s="3083"/>
      <c r="D422" s="2792"/>
      <c r="E422" s="2792"/>
      <c r="F422" s="2792"/>
      <c r="G422" s="2792"/>
      <c r="H422" s="2792"/>
      <c r="I422" s="2792"/>
      <c r="J422" s="2792"/>
      <c r="K422" s="2792"/>
      <c r="L422" s="2792"/>
      <c r="M422" s="2792"/>
      <c r="N422" s="2792"/>
      <c r="O422" s="2793"/>
      <c r="P422" s="347"/>
      <c r="Q422" s="1284"/>
      <c r="W422" s="165"/>
      <c r="X422" s="165"/>
      <c r="Y422" s="165"/>
      <c r="Z422" s="165"/>
    </row>
    <row r="423" spans="1:26" ht="18" customHeight="1">
      <c r="A423" s="2680" t="s">
        <v>614</v>
      </c>
      <c r="B423" s="2680"/>
      <c r="C423" s="2680"/>
      <c r="D423" s="2680"/>
      <c r="E423" s="2680"/>
      <c r="F423" s="2680"/>
      <c r="G423" s="2680"/>
      <c r="H423" s="2680"/>
      <c r="I423" s="2680"/>
      <c r="J423" s="2680"/>
      <c r="K423" s="2680"/>
      <c r="L423" s="2680"/>
      <c r="M423" s="2680"/>
      <c r="N423" s="2680"/>
      <c r="O423" s="2680"/>
      <c r="P423" s="3066"/>
      <c r="Q423" s="3066"/>
      <c r="W423" s="165"/>
      <c r="X423" s="165"/>
      <c r="Y423" s="165"/>
      <c r="Z423" s="165"/>
    </row>
    <row r="424" spans="1:26" ht="9.75" customHeight="1">
      <c r="A424" s="92"/>
      <c r="B424" s="92"/>
      <c r="C424" s="113"/>
      <c r="D424" s="113"/>
      <c r="E424" s="113"/>
      <c r="F424" s="113"/>
      <c r="G424" s="113"/>
      <c r="H424" s="113"/>
      <c r="I424" s="113"/>
      <c r="J424" s="113"/>
      <c r="K424" s="113"/>
      <c r="L424" s="113"/>
      <c r="M424" s="113"/>
      <c r="N424" s="3067"/>
      <c r="O424" s="3067"/>
      <c r="P424" s="165"/>
      <c r="W424" s="165"/>
      <c r="X424" s="165"/>
      <c r="Y424" s="165"/>
      <c r="Z424" s="165"/>
    </row>
    <row r="425" spans="1:26">
      <c r="A425" s="165"/>
      <c r="B425" s="165"/>
      <c r="C425" s="165"/>
      <c r="D425" s="165"/>
      <c r="E425" s="165"/>
      <c r="F425" s="165"/>
      <c r="G425" s="165"/>
      <c r="H425" s="165"/>
      <c r="I425" s="165"/>
      <c r="J425" s="165"/>
      <c r="K425" s="165"/>
      <c r="L425" s="165"/>
      <c r="M425" s="165"/>
      <c r="N425" s="165"/>
      <c r="O425" s="165"/>
      <c r="P425" s="165"/>
      <c r="W425" s="165"/>
      <c r="X425" s="165"/>
      <c r="Y425" s="165"/>
      <c r="Z425" s="165"/>
    </row>
    <row r="426" spans="1:26">
      <c r="A426" s="1" t="s">
        <v>545</v>
      </c>
      <c r="B426" s="2"/>
      <c r="C426" s="2"/>
      <c r="D426" s="2"/>
      <c r="E426" s="2"/>
      <c r="F426" s="2"/>
      <c r="G426" s="2"/>
      <c r="H426" s="2"/>
      <c r="I426" s="2"/>
      <c r="J426" s="2"/>
      <c r="K426" s="2"/>
      <c r="L426" s="2"/>
      <c r="M426" s="2"/>
      <c r="N426" s="2"/>
      <c r="O426" s="2"/>
      <c r="P426" s="165" t="str">
        <f>"個別票"&amp;Q426</f>
        <v>個別票18</v>
      </c>
      <c r="Q426" s="1277">
        <f>Q401+1</f>
        <v>18</v>
      </c>
      <c r="W426" s="165"/>
      <c r="X426" s="165"/>
      <c r="Y426" s="165"/>
      <c r="Z426" s="165"/>
    </row>
    <row r="427" spans="1:26">
      <c r="A427" s="2" t="s">
        <v>585</v>
      </c>
      <c r="B427" s="4"/>
      <c r="C427" s="4"/>
      <c r="D427" s="4"/>
      <c r="E427" s="4"/>
      <c r="F427" s="4"/>
      <c r="G427" s="4"/>
      <c r="H427" s="4"/>
      <c r="I427" s="4"/>
      <c r="J427" s="4"/>
      <c r="K427" s="4"/>
      <c r="L427" s="4"/>
      <c r="M427" s="4"/>
      <c r="N427" s="2"/>
      <c r="O427" s="2"/>
      <c r="P427" s="165"/>
      <c r="W427" s="165"/>
      <c r="X427" s="165"/>
      <c r="Y427" s="165"/>
      <c r="Z427" s="165"/>
    </row>
    <row r="428" spans="1:26" ht="17.25">
      <c r="A428" s="2460" t="s">
        <v>584</v>
      </c>
      <c r="B428" s="2460"/>
      <c r="C428" s="2460"/>
      <c r="D428" s="2460"/>
      <c r="E428" s="2460"/>
      <c r="F428" s="2460"/>
      <c r="G428" s="2460"/>
      <c r="H428" s="2460"/>
      <c r="I428" s="2460"/>
      <c r="J428" s="2460"/>
      <c r="K428" s="2460"/>
      <c r="L428" s="2460"/>
      <c r="M428" s="2460"/>
      <c r="N428" s="2460"/>
      <c r="O428" s="2460"/>
      <c r="P428" s="165"/>
      <c r="W428" s="165"/>
      <c r="X428" s="165"/>
      <c r="Y428" s="165"/>
      <c r="Z428" s="165"/>
    </row>
    <row r="429" spans="1:26" ht="17.25">
      <c r="A429" s="39"/>
      <c r="B429" s="39"/>
      <c r="C429" s="39"/>
      <c r="D429" s="39"/>
      <c r="E429" s="39"/>
      <c r="F429" s="39"/>
      <c r="G429" s="39"/>
      <c r="H429" s="39"/>
      <c r="I429" s="39"/>
      <c r="J429" s="39"/>
      <c r="K429" s="39"/>
      <c r="L429" s="39"/>
      <c r="M429" s="39"/>
      <c r="N429" s="39"/>
      <c r="O429" s="39"/>
      <c r="P429" s="165"/>
      <c r="W429" s="165"/>
      <c r="X429" s="165"/>
      <c r="Y429" s="165"/>
      <c r="Z429" s="165"/>
    </row>
    <row r="430" spans="1:26" ht="18" customHeight="1">
      <c r="A430" s="49" t="s">
        <v>151</v>
      </c>
      <c r="B430" s="4"/>
      <c r="C430" s="4"/>
      <c r="D430" s="4"/>
      <c r="E430" s="4"/>
      <c r="F430" s="4"/>
      <c r="G430" s="4"/>
      <c r="H430" s="4"/>
      <c r="I430" s="4"/>
      <c r="J430" s="4"/>
      <c r="K430" s="4"/>
      <c r="L430" s="4"/>
      <c r="M430" s="4"/>
      <c r="N430" s="2"/>
      <c r="O430" s="2"/>
      <c r="P430" s="165"/>
      <c r="W430" s="165"/>
      <c r="X430" s="165"/>
      <c r="Y430" s="165"/>
      <c r="Z430" s="165"/>
    </row>
    <row r="431" spans="1:26" ht="39.950000000000003" customHeight="1">
      <c r="A431" s="2833" t="s">
        <v>152</v>
      </c>
      <c r="B431" s="2834"/>
      <c r="C431" s="2835"/>
      <c r="D431" s="2836" t="str">
        <f>報7!D431</f>
        <v>事業所名を入力18</v>
      </c>
      <c r="E431" s="2837"/>
      <c r="F431" s="2837"/>
      <c r="G431" s="2837"/>
      <c r="H431" s="2837"/>
      <c r="I431" s="2837"/>
      <c r="J431" s="2837"/>
      <c r="K431" s="2837"/>
      <c r="L431" s="2837"/>
      <c r="M431" s="2837"/>
      <c r="N431" s="2837"/>
      <c r="O431" s="2838"/>
      <c r="P431" s="165"/>
      <c r="W431" s="165"/>
      <c r="X431" s="165"/>
      <c r="Y431" s="165"/>
      <c r="Z431" s="165"/>
    </row>
    <row r="432" spans="1:26" ht="39.950000000000003" customHeight="1">
      <c r="A432" s="2418" t="s">
        <v>153</v>
      </c>
      <c r="B432" s="2419"/>
      <c r="C432" s="2839"/>
      <c r="D432" s="2421">
        <f>報7!D432</f>
        <v>0</v>
      </c>
      <c r="E432" s="2422"/>
      <c r="F432" s="2422"/>
      <c r="G432" s="2422"/>
      <c r="H432" s="2422"/>
      <c r="I432" s="2422"/>
      <c r="J432" s="2422"/>
      <c r="K432" s="2422"/>
      <c r="L432" s="2422"/>
      <c r="M432" s="2422"/>
      <c r="N432" s="2422"/>
      <c r="O432" s="2423"/>
      <c r="P432" s="165"/>
      <c r="W432" s="165"/>
      <c r="X432" s="165"/>
      <c r="Y432" s="165"/>
      <c r="Z432" s="165"/>
    </row>
    <row r="433" spans="1:26" ht="39.950000000000003" customHeight="1">
      <c r="A433" s="2384" t="s">
        <v>154</v>
      </c>
      <c r="B433" s="2827"/>
      <c r="C433" s="3084">
        <f>報7!C433</f>
        <v>0</v>
      </c>
      <c r="D433" s="3085"/>
      <c r="E433" s="104" t="s">
        <v>180</v>
      </c>
      <c r="F433" s="2823" t="s">
        <v>406</v>
      </c>
      <c r="G433" s="2824"/>
      <c r="H433" s="2830" t="str">
        <f ca="1">報7!H433</f>
        <v/>
      </c>
      <c r="I433" s="2831"/>
      <c r="J433" s="59" t="s">
        <v>176</v>
      </c>
      <c r="K433" s="2823" t="s">
        <v>407</v>
      </c>
      <c r="L433" s="2824"/>
      <c r="M433" s="3086">
        <f>報7!M433</f>
        <v>0</v>
      </c>
      <c r="N433" s="3087"/>
      <c r="O433" s="3088"/>
      <c r="P433" s="165"/>
      <c r="W433" s="165"/>
      <c r="X433" s="165"/>
      <c r="Y433" s="165"/>
      <c r="Z433" s="165"/>
    </row>
    <row r="434" spans="1:26" ht="39.950000000000003" customHeight="1">
      <c r="A434" s="2823" t="s">
        <v>408</v>
      </c>
      <c r="B434" s="2824"/>
      <c r="C434" s="3089">
        <f>報7!C434</f>
        <v>0</v>
      </c>
      <c r="D434" s="2355"/>
      <c r="E434" s="2356"/>
      <c r="F434" s="2823" t="s">
        <v>158</v>
      </c>
      <c r="G434" s="2824"/>
      <c r="H434" s="3089">
        <f>報7!H434</f>
        <v>0</v>
      </c>
      <c r="I434" s="2355"/>
      <c r="J434" s="2356"/>
      <c r="K434" s="2428"/>
      <c r="L434" s="2826"/>
      <c r="M434" s="2826"/>
      <c r="N434" s="2826"/>
      <c r="O434" s="2826"/>
      <c r="P434" s="165"/>
      <c r="W434" s="165"/>
      <c r="X434" s="165"/>
      <c r="Y434" s="165"/>
      <c r="Z434" s="165"/>
    </row>
    <row r="435" spans="1:26" ht="49.9" customHeight="1">
      <c r="A435" s="40"/>
      <c r="B435" s="40"/>
      <c r="C435" s="41"/>
      <c r="D435" s="42"/>
      <c r="E435" s="41"/>
      <c r="F435" s="43"/>
      <c r="P435" s="165"/>
      <c r="W435" s="165"/>
      <c r="X435" s="165"/>
      <c r="Y435" s="165"/>
      <c r="Z435" s="165"/>
    </row>
    <row r="436" spans="1:26" s="110" customFormat="1" ht="19.5" customHeight="1">
      <c r="A436" s="3090" t="s">
        <v>583</v>
      </c>
      <c r="B436" s="3091"/>
      <c r="C436" s="3091"/>
      <c r="D436" s="3091"/>
      <c r="E436" s="3091"/>
      <c r="F436" s="3091"/>
      <c r="G436" s="3091"/>
      <c r="H436" s="3091"/>
      <c r="I436" s="3091"/>
      <c r="J436" s="3091"/>
      <c r="K436" s="3091"/>
      <c r="L436" s="3091"/>
      <c r="M436" s="3091"/>
      <c r="N436" s="3091"/>
      <c r="O436" s="3091"/>
      <c r="P436" s="345"/>
      <c r="Q436" s="1278"/>
      <c r="R436" s="1278"/>
      <c r="S436" s="1278"/>
      <c r="T436" s="1278"/>
      <c r="U436" s="1278"/>
      <c r="V436" s="1278"/>
      <c r="W436" s="345"/>
      <c r="X436" s="345"/>
      <c r="Y436" s="345"/>
      <c r="Z436" s="345"/>
    </row>
    <row r="437" spans="1:26" ht="49.9" customHeight="1">
      <c r="A437" s="111"/>
      <c r="B437" s="40"/>
      <c r="E437" s="112"/>
      <c r="F437" s="112"/>
      <c r="G437" s="112"/>
      <c r="H437" s="112"/>
      <c r="I437" s="112"/>
      <c r="J437" s="112"/>
      <c r="K437" s="112"/>
      <c r="L437" s="112"/>
      <c r="M437" s="112"/>
      <c r="N437" s="112"/>
      <c r="O437" s="112"/>
      <c r="P437" s="165"/>
      <c r="W437" s="165"/>
      <c r="X437" s="165"/>
      <c r="Y437" s="165"/>
      <c r="Z437" s="165"/>
    </row>
    <row r="438" spans="1:26" ht="20.25" customHeight="1">
      <c r="A438" s="51" t="s">
        <v>582</v>
      </c>
      <c r="B438" s="30"/>
      <c r="C438" s="30"/>
      <c r="D438" s="30"/>
      <c r="E438" s="30"/>
      <c r="F438" s="30"/>
      <c r="G438" s="30"/>
      <c r="H438" s="30"/>
      <c r="I438" s="30"/>
      <c r="J438" s="30"/>
      <c r="K438" s="30"/>
      <c r="L438" s="6"/>
      <c r="M438" s="6"/>
      <c r="N438" s="6"/>
      <c r="O438" s="6"/>
      <c r="P438" s="165"/>
      <c r="W438" s="165"/>
      <c r="X438" s="165"/>
      <c r="Y438" s="165"/>
      <c r="Z438" s="165"/>
    </row>
    <row r="439" spans="1:26" ht="20.100000000000001" customHeight="1">
      <c r="A439" s="2500"/>
      <c r="B439" s="2501"/>
      <c r="C439" s="2520" t="s">
        <v>589</v>
      </c>
      <c r="D439" s="2521"/>
      <c r="E439" s="2521"/>
      <c r="F439" s="2521"/>
      <c r="G439" s="2521"/>
      <c r="H439" s="2522"/>
      <c r="I439" s="2520" t="s">
        <v>588</v>
      </c>
      <c r="J439" s="2521"/>
      <c r="K439" s="2521"/>
      <c r="L439" s="2521"/>
      <c r="M439" s="2521"/>
      <c r="N439" s="2521"/>
      <c r="O439" s="2522"/>
      <c r="P439" s="165"/>
      <c r="W439" s="165"/>
      <c r="X439" s="165"/>
      <c r="Y439" s="165"/>
      <c r="Z439" s="165"/>
    </row>
    <row r="440" spans="1:26" ht="22.15" customHeight="1">
      <c r="A440" s="3092" t="s">
        <v>122</v>
      </c>
      <c r="B440" s="3093"/>
      <c r="C440" s="3094" t="str">
        <f ca="1">報7!C440</f>
        <v/>
      </c>
      <c r="D440" s="3095"/>
      <c r="E440" s="3095"/>
      <c r="F440" s="3095"/>
      <c r="G440" s="2893" t="s">
        <v>1469</v>
      </c>
      <c r="H440" s="2808"/>
      <c r="I440" s="3099" t="str">
        <f>報7!I440</f>
        <v/>
      </c>
      <c r="J440" s="3100"/>
      <c r="K440" s="3100"/>
      <c r="L440" s="3100"/>
      <c r="M440" s="2893" t="s">
        <v>6400</v>
      </c>
      <c r="N440" s="2893"/>
      <c r="O440" s="3103" t="str">
        <f>報7!N440</f>
        <v/>
      </c>
      <c r="P440" s="174"/>
      <c r="Q440" s="1279"/>
      <c r="W440" s="165"/>
      <c r="X440" s="165"/>
      <c r="Y440" s="165"/>
      <c r="Z440" s="165"/>
    </row>
    <row r="441" spans="1:26" ht="22.15" customHeight="1">
      <c r="A441" s="3010">
        <f>IF(計1!$D$28="","",計1!$D$28-1)</f>
        <v>2022</v>
      </c>
      <c r="B441" s="2501"/>
      <c r="C441" s="3096"/>
      <c r="D441" s="3097"/>
      <c r="E441" s="3097"/>
      <c r="F441" s="3097"/>
      <c r="G441" s="2900"/>
      <c r="H441" s="3098"/>
      <c r="I441" s="3101"/>
      <c r="J441" s="3102"/>
      <c r="K441" s="3102"/>
      <c r="L441" s="3102"/>
      <c r="M441" s="2894"/>
      <c r="N441" s="2894"/>
      <c r="O441" s="3104"/>
      <c r="P441" s="174"/>
      <c r="Q441" s="1279"/>
      <c r="W441" s="165"/>
      <c r="X441" s="165"/>
      <c r="Y441" s="165"/>
      <c r="Z441" s="165"/>
    </row>
    <row r="442" spans="1:26" ht="22.15" customHeight="1">
      <c r="A442" s="2479" t="s">
        <v>586</v>
      </c>
      <c r="B442" s="2897"/>
      <c r="C442" s="3055"/>
      <c r="D442" s="3056"/>
      <c r="E442" s="3056"/>
      <c r="F442" s="3056"/>
      <c r="G442" s="2893" t="s">
        <v>416</v>
      </c>
      <c r="H442" s="2808"/>
      <c r="I442" s="3060"/>
      <c r="J442" s="3061"/>
      <c r="K442" s="3061"/>
      <c r="L442" s="3061"/>
      <c r="M442" s="2893" t="s">
        <v>417</v>
      </c>
      <c r="N442" s="2893"/>
      <c r="O442" s="3064" t="str">
        <f>IF(OR(I442=0,I442=""),"",O440)</f>
        <v/>
      </c>
      <c r="P442" s="3068"/>
      <c r="Q442" s="3068"/>
      <c r="W442" s="165"/>
      <c r="X442" s="165"/>
      <c r="Y442" s="165"/>
      <c r="Z442" s="165"/>
    </row>
    <row r="443" spans="1:26" ht="22.15" customHeight="1">
      <c r="A443" s="2895">
        <f>IF(計1!$D$28="","",計1!$G$28)</f>
        <v>2025</v>
      </c>
      <c r="B443" s="2896"/>
      <c r="C443" s="3057"/>
      <c r="D443" s="3058"/>
      <c r="E443" s="3058"/>
      <c r="F443" s="3058"/>
      <c r="G443" s="2894"/>
      <c r="H443" s="3059"/>
      <c r="I443" s="3062"/>
      <c r="J443" s="3063"/>
      <c r="K443" s="3063"/>
      <c r="L443" s="3063"/>
      <c r="M443" s="2894"/>
      <c r="N443" s="2894"/>
      <c r="O443" s="3065"/>
      <c r="P443" s="3069"/>
      <c r="Q443" s="3070"/>
      <c r="W443" s="165"/>
      <c r="X443" s="368"/>
      <c r="Y443" s="165"/>
      <c r="Z443" s="165"/>
    </row>
    <row r="444" spans="1:26" ht="24.95" customHeight="1">
      <c r="A444" s="154"/>
      <c r="B444" s="155" t="s">
        <v>607</v>
      </c>
      <c r="C444" s="156"/>
      <c r="D444" s="3071" t="str">
        <f ca="1">IF(OR(C440=0,C442=""),"",INT((C440-C442)/C440*10000)/100)</f>
        <v/>
      </c>
      <c r="E444" s="3071"/>
      <c r="F444" s="3071"/>
      <c r="G444" s="3072" t="s">
        <v>134</v>
      </c>
      <c r="H444" s="3073"/>
      <c r="I444" s="157"/>
      <c r="J444" s="3074" t="str">
        <f>IF(OR(I440=0,I442=""),"",INT((I440-I442)/I440*10000)/100)</f>
        <v/>
      </c>
      <c r="K444" s="3074"/>
      <c r="L444" s="3074"/>
      <c r="M444" s="3071" t="s">
        <v>522</v>
      </c>
      <c r="N444" s="3071"/>
      <c r="O444" s="3075"/>
      <c r="P444" s="346"/>
      <c r="Q444" s="1280"/>
      <c r="W444" s="370"/>
      <c r="X444" s="370"/>
      <c r="Y444" s="370"/>
      <c r="Z444" s="165"/>
    </row>
    <row r="445" spans="1:26" ht="27.75" customHeight="1">
      <c r="A445" s="2519" t="s">
        <v>587</v>
      </c>
      <c r="B445" s="2481"/>
      <c r="C445" s="3079"/>
      <c r="D445" s="3080"/>
      <c r="E445" s="3080"/>
      <c r="F445" s="3080"/>
      <c r="G445" s="3080"/>
      <c r="H445" s="3080"/>
      <c r="I445" s="3080"/>
      <c r="J445" s="3080"/>
      <c r="K445" s="3080"/>
      <c r="L445" s="3080"/>
      <c r="M445" s="3080"/>
      <c r="N445" s="3080"/>
      <c r="O445" s="3081"/>
      <c r="P445" s="346"/>
      <c r="Q445" s="1280"/>
      <c r="R445" s="1281"/>
      <c r="W445" s="370"/>
      <c r="X445" s="370" t="s">
        <v>617</v>
      </c>
      <c r="Y445" s="370"/>
      <c r="Z445" s="165"/>
    </row>
    <row r="446" spans="1:26" ht="35.1" customHeight="1">
      <c r="A446" s="3076"/>
      <c r="B446" s="2494"/>
      <c r="C446" s="3082"/>
      <c r="D446" s="2790"/>
      <c r="E446" s="2790"/>
      <c r="F446" s="2790"/>
      <c r="G446" s="2790"/>
      <c r="H446" s="2790"/>
      <c r="I446" s="2790"/>
      <c r="J446" s="2790"/>
      <c r="K446" s="2790"/>
      <c r="L446" s="2790"/>
      <c r="M446" s="2790"/>
      <c r="N446" s="2790"/>
      <c r="O446" s="2791"/>
      <c r="P446" s="369"/>
      <c r="Q446" s="1282"/>
      <c r="R446" s="1283">
        <v>0</v>
      </c>
      <c r="W446" s="370"/>
      <c r="X446" s="371" t="s">
        <v>618</v>
      </c>
      <c r="Y446" s="370"/>
      <c r="Z446" s="165"/>
    </row>
    <row r="447" spans="1:26" ht="93" customHeight="1">
      <c r="A447" s="3077"/>
      <c r="B447" s="3078"/>
      <c r="C447" s="3083"/>
      <c r="D447" s="2792"/>
      <c r="E447" s="2792"/>
      <c r="F447" s="2792"/>
      <c r="G447" s="2792"/>
      <c r="H447" s="2792"/>
      <c r="I447" s="2792"/>
      <c r="J447" s="2792"/>
      <c r="K447" s="2792"/>
      <c r="L447" s="2792"/>
      <c r="M447" s="2792"/>
      <c r="N447" s="2792"/>
      <c r="O447" s="2793"/>
      <c r="P447" s="347"/>
      <c r="Q447" s="1284"/>
      <c r="W447" s="165"/>
      <c r="X447" s="165"/>
      <c r="Y447" s="165"/>
      <c r="Z447" s="165"/>
    </row>
    <row r="448" spans="1:26" ht="18" customHeight="1">
      <c r="A448" s="2680" t="s">
        <v>614</v>
      </c>
      <c r="B448" s="2680"/>
      <c r="C448" s="2680"/>
      <c r="D448" s="2680"/>
      <c r="E448" s="2680"/>
      <c r="F448" s="2680"/>
      <c r="G448" s="2680"/>
      <c r="H448" s="2680"/>
      <c r="I448" s="2680"/>
      <c r="J448" s="2680"/>
      <c r="K448" s="2680"/>
      <c r="L448" s="2680"/>
      <c r="M448" s="2680"/>
      <c r="N448" s="2680"/>
      <c r="O448" s="2680"/>
      <c r="P448" s="3066"/>
      <c r="Q448" s="3066"/>
      <c r="W448" s="165"/>
      <c r="X448" s="165"/>
      <c r="Y448" s="165"/>
      <c r="Z448" s="165"/>
    </row>
    <row r="449" spans="1:26" ht="9.75" customHeight="1">
      <c r="A449" s="92"/>
      <c r="B449" s="92"/>
      <c r="C449" s="113"/>
      <c r="D449" s="113"/>
      <c r="E449" s="113"/>
      <c r="F449" s="113"/>
      <c r="G449" s="113"/>
      <c r="H449" s="113"/>
      <c r="I449" s="113"/>
      <c r="J449" s="113"/>
      <c r="K449" s="113"/>
      <c r="L449" s="113"/>
      <c r="M449" s="113"/>
      <c r="N449" s="3067"/>
      <c r="O449" s="3067"/>
      <c r="P449" s="165"/>
      <c r="W449" s="165"/>
      <c r="X449" s="165"/>
      <c r="Y449" s="165"/>
      <c r="Z449" s="165"/>
    </row>
    <row r="450" spans="1:26">
      <c r="A450" s="165"/>
      <c r="B450" s="165"/>
      <c r="C450" s="165"/>
      <c r="D450" s="165"/>
      <c r="E450" s="165"/>
      <c r="F450" s="165"/>
      <c r="G450" s="165"/>
      <c r="H450" s="165"/>
      <c r="I450" s="165"/>
      <c r="J450" s="165"/>
      <c r="K450" s="165"/>
      <c r="L450" s="165"/>
      <c r="M450" s="165"/>
      <c r="N450" s="165"/>
      <c r="O450" s="165"/>
      <c r="P450" s="165"/>
      <c r="W450" s="165"/>
      <c r="X450" s="165"/>
      <c r="Y450" s="165"/>
      <c r="Z450" s="165"/>
    </row>
    <row r="451" spans="1:26">
      <c r="A451" s="1" t="s">
        <v>545</v>
      </c>
      <c r="B451" s="2"/>
      <c r="C451" s="2"/>
      <c r="D451" s="2"/>
      <c r="E451" s="2"/>
      <c r="F451" s="2"/>
      <c r="G451" s="2"/>
      <c r="H451" s="2"/>
      <c r="I451" s="2"/>
      <c r="J451" s="2"/>
      <c r="K451" s="2"/>
      <c r="L451" s="2"/>
      <c r="M451" s="2"/>
      <c r="N451" s="2"/>
      <c r="O451" s="2"/>
      <c r="P451" s="165" t="str">
        <f>"個別票"&amp;Q451</f>
        <v>個別票19</v>
      </c>
      <c r="Q451" s="1277">
        <f>Q426+1</f>
        <v>19</v>
      </c>
      <c r="W451" s="165"/>
      <c r="X451" s="165"/>
      <c r="Y451" s="165"/>
      <c r="Z451" s="165"/>
    </row>
    <row r="452" spans="1:26">
      <c r="A452" s="2" t="s">
        <v>585</v>
      </c>
      <c r="B452" s="4"/>
      <c r="C452" s="4"/>
      <c r="D452" s="4"/>
      <c r="E452" s="4"/>
      <c r="F452" s="4"/>
      <c r="G452" s="4"/>
      <c r="H452" s="4"/>
      <c r="I452" s="4"/>
      <c r="J452" s="4"/>
      <c r="K452" s="4"/>
      <c r="L452" s="4"/>
      <c r="M452" s="4"/>
      <c r="N452" s="2"/>
      <c r="O452" s="2"/>
      <c r="P452" s="165"/>
      <c r="W452" s="165"/>
      <c r="X452" s="165"/>
      <c r="Y452" s="165"/>
      <c r="Z452" s="165"/>
    </row>
    <row r="453" spans="1:26" ht="17.25">
      <c r="A453" s="2460" t="s">
        <v>584</v>
      </c>
      <c r="B453" s="2460"/>
      <c r="C453" s="2460"/>
      <c r="D453" s="2460"/>
      <c r="E453" s="2460"/>
      <c r="F453" s="2460"/>
      <c r="G453" s="2460"/>
      <c r="H453" s="2460"/>
      <c r="I453" s="2460"/>
      <c r="J453" s="2460"/>
      <c r="K453" s="2460"/>
      <c r="L453" s="2460"/>
      <c r="M453" s="2460"/>
      <c r="N453" s="2460"/>
      <c r="O453" s="2460"/>
      <c r="P453" s="165"/>
      <c r="W453" s="165"/>
      <c r="X453" s="165"/>
      <c r="Y453" s="165"/>
      <c r="Z453" s="165"/>
    </row>
    <row r="454" spans="1:26" ht="17.25">
      <c r="A454" s="39"/>
      <c r="B454" s="39"/>
      <c r="C454" s="39"/>
      <c r="D454" s="39"/>
      <c r="E454" s="39"/>
      <c r="F454" s="39"/>
      <c r="G454" s="39"/>
      <c r="H454" s="39"/>
      <c r="I454" s="39"/>
      <c r="J454" s="39"/>
      <c r="K454" s="39"/>
      <c r="L454" s="39"/>
      <c r="M454" s="39"/>
      <c r="N454" s="39"/>
      <c r="O454" s="39"/>
      <c r="P454" s="165"/>
      <c r="W454" s="165"/>
      <c r="X454" s="165"/>
      <c r="Y454" s="165"/>
      <c r="Z454" s="165"/>
    </row>
    <row r="455" spans="1:26" ht="18" customHeight="1">
      <c r="A455" s="49" t="s">
        <v>151</v>
      </c>
      <c r="B455" s="4"/>
      <c r="C455" s="4"/>
      <c r="D455" s="4"/>
      <c r="E455" s="4"/>
      <c r="F455" s="4"/>
      <c r="G455" s="4"/>
      <c r="H455" s="4"/>
      <c r="I455" s="4"/>
      <c r="J455" s="4"/>
      <c r="K455" s="4"/>
      <c r="L455" s="4"/>
      <c r="M455" s="4"/>
      <c r="N455" s="2"/>
      <c r="O455" s="2"/>
      <c r="P455" s="165"/>
      <c r="W455" s="165"/>
      <c r="X455" s="165"/>
      <c r="Y455" s="165"/>
      <c r="Z455" s="165"/>
    </row>
    <row r="456" spans="1:26" ht="39.950000000000003" customHeight="1">
      <c r="A456" s="2833" t="s">
        <v>152</v>
      </c>
      <c r="B456" s="2834"/>
      <c r="C456" s="2835"/>
      <c r="D456" s="2836" t="str">
        <f>報7!D456</f>
        <v>事業所名を入力19</v>
      </c>
      <c r="E456" s="2837"/>
      <c r="F456" s="2837"/>
      <c r="G456" s="2837"/>
      <c r="H456" s="2837"/>
      <c r="I456" s="2837"/>
      <c r="J456" s="2837"/>
      <c r="K456" s="2837"/>
      <c r="L456" s="2837"/>
      <c r="M456" s="2837"/>
      <c r="N456" s="2837"/>
      <c r="O456" s="2838"/>
      <c r="P456" s="165"/>
      <c r="W456" s="165"/>
      <c r="X456" s="165"/>
      <c r="Y456" s="165"/>
      <c r="Z456" s="165"/>
    </row>
    <row r="457" spans="1:26" ht="39.950000000000003" customHeight="1">
      <c r="A457" s="2418" t="s">
        <v>153</v>
      </c>
      <c r="B457" s="2419"/>
      <c r="C457" s="2839"/>
      <c r="D457" s="2421">
        <f>報7!D457</f>
        <v>0</v>
      </c>
      <c r="E457" s="2422"/>
      <c r="F457" s="2422"/>
      <c r="G457" s="2422"/>
      <c r="H457" s="2422"/>
      <c r="I457" s="2422"/>
      <c r="J457" s="2422"/>
      <c r="K457" s="2422"/>
      <c r="L457" s="2422"/>
      <c r="M457" s="2422"/>
      <c r="N457" s="2422"/>
      <c r="O457" s="2423"/>
      <c r="P457" s="165"/>
      <c r="W457" s="165"/>
      <c r="X457" s="165"/>
      <c r="Y457" s="165"/>
      <c r="Z457" s="165"/>
    </row>
    <row r="458" spans="1:26" ht="39.950000000000003" customHeight="1">
      <c r="A458" s="2384" t="s">
        <v>154</v>
      </c>
      <c r="B458" s="2827"/>
      <c r="C458" s="3084">
        <f>報7!C458</f>
        <v>0</v>
      </c>
      <c r="D458" s="3085"/>
      <c r="E458" s="104" t="s">
        <v>180</v>
      </c>
      <c r="F458" s="2823" t="s">
        <v>406</v>
      </c>
      <c r="G458" s="2824"/>
      <c r="H458" s="2830" t="str">
        <f ca="1">報7!H458</f>
        <v/>
      </c>
      <c r="I458" s="2831"/>
      <c r="J458" s="59" t="s">
        <v>176</v>
      </c>
      <c r="K458" s="2823" t="s">
        <v>407</v>
      </c>
      <c r="L458" s="2824"/>
      <c r="M458" s="3086">
        <f>報7!M458</f>
        <v>0</v>
      </c>
      <c r="N458" s="3087"/>
      <c r="O458" s="3088"/>
      <c r="P458" s="165"/>
      <c r="W458" s="165"/>
      <c r="X458" s="165"/>
      <c r="Y458" s="165"/>
      <c r="Z458" s="165"/>
    </row>
    <row r="459" spans="1:26" ht="39.950000000000003" customHeight="1">
      <c r="A459" s="2823" t="s">
        <v>408</v>
      </c>
      <c r="B459" s="2824"/>
      <c r="C459" s="3089">
        <f>報7!C459</f>
        <v>0</v>
      </c>
      <c r="D459" s="2355"/>
      <c r="E459" s="2356"/>
      <c r="F459" s="2823" t="s">
        <v>158</v>
      </c>
      <c r="G459" s="2824"/>
      <c r="H459" s="3089">
        <f>報7!H459</f>
        <v>0</v>
      </c>
      <c r="I459" s="2355"/>
      <c r="J459" s="2356"/>
      <c r="K459" s="2428"/>
      <c r="L459" s="2826"/>
      <c r="M459" s="2826"/>
      <c r="N459" s="2826"/>
      <c r="O459" s="2826"/>
      <c r="P459" s="165"/>
      <c r="W459" s="165"/>
      <c r="X459" s="165"/>
      <c r="Y459" s="165"/>
      <c r="Z459" s="165"/>
    </row>
    <row r="460" spans="1:26" ht="49.9" customHeight="1">
      <c r="A460" s="40"/>
      <c r="B460" s="40"/>
      <c r="C460" s="41"/>
      <c r="D460" s="42"/>
      <c r="E460" s="41"/>
      <c r="F460" s="43"/>
      <c r="P460" s="165"/>
      <c r="W460" s="165"/>
      <c r="X460" s="165"/>
      <c r="Y460" s="165"/>
      <c r="Z460" s="165"/>
    </row>
    <row r="461" spans="1:26" s="110" customFormat="1" ht="19.5" customHeight="1">
      <c r="A461" s="3090" t="s">
        <v>583</v>
      </c>
      <c r="B461" s="3091"/>
      <c r="C461" s="3091"/>
      <c r="D461" s="3091"/>
      <c r="E461" s="3091"/>
      <c r="F461" s="3091"/>
      <c r="G461" s="3091"/>
      <c r="H461" s="3091"/>
      <c r="I461" s="3091"/>
      <c r="J461" s="3091"/>
      <c r="K461" s="3091"/>
      <c r="L461" s="3091"/>
      <c r="M461" s="3091"/>
      <c r="N461" s="3091"/>
      <c r="O461" s="3091"/>
      <c r="P461" s="345"/>
      <c r="Q461" s="1278"/>
      <c r="R461" s="1278"/>
      <c r="S461" s="1278"/>
      <c r="T461" s="1278"/>
      <c r="U461" s="1278"/>
      <c r="V461" s="1278"/>
      <c r="W461" s="345"/>
      <c r="X461" s="345"/>
      <c r="Y461" s="345"/>
      <c r="Z461" s="345"/>
    </row>
    <row r="462" spans="1:26" ht="49.9" customHeight="1">
      <c r="A462" s="111"/>
      <c r="B462" s="40"/>
      <c r="E462" s="112"/>
      <c r="F462" s="112"/>
      <c r="G462" s="112"/>
      <c r="H462" s="112"/>
      <c r="I462" s="112"/>
      <c r="J462" s="112"/>
      <c r="K462" s="112"/>
      <c r="L462" s="112"/>
      <c r="M462" s="112"/>
      <c r="N462" s="112"/>
      <c r="O462" s="112"/>
      <c r="P462" s="165"/>
      <c r="W462" s="165"/>
      <c r="X462" s="165"/>
      <c r="Y462" s="165"/>
      <c r="Z462" s="165"/>
    </row>
    <row r="463" spans="1:26" ht="20.25" customHeight="1">
      <c r="A463" s="51" t="s">
        <v>582</v>
      </c>
      <c r="B463" s="30"/>
      <c r="C463" s="30"/>
      <c r="D463" s="30"/>
      <c r="E463" s="30"/>
      <c r="F463" s="30"/>
      <c r="G463" s="30"/>
      <c r="H463" s="30"/>
      <c r="I463" s="30"/>
      <c r="J463" s="30"/>
      <c r="K463" s="30"/>
      <c r="L463" s="6"/>
      <c r="M463" s="6"/>
      <c r="N463" s="6"/>
      <c r="O463" s="6"/>
      <c r="P463" s="165"/>
      <c r="W463" s="165"/>
      <c r="X463" s="165"/>
      <c r="Y463" s="165"/>
      <c r="Z463" s="165"/>
    </row>
    <row r="464" spans="1:26" ht="20.100000000000001" customHeight="1">
      <c r="A464" s="2500"/>
      <c r="B464" s="2501"/>
      <c r="C464" s="2520" t="s">
        <v>589</v>
      </c>
      <c r="D464" s="2521"/>
      <c r="E464" s="2521"/>
      <c r="F464" s="2521"/>
      <c r="G464" s="2521"/>
      <c r="H464" s="2522"/>
      <c r="I464" s="2520" t="s">
        <v>588</v>
      </c>
      <c r="J464" s="2521"/>
      <c r="K464" s="2521"/>
      <c r="L464" s="2521"/>
      <c r="M464" s="2521"/>
      <c r="N464" s="2521"/>
      <c r="O464" s="2522"/>
      <c r="P464" s="165"/>
      <c r="W464" s="165"/>
      <c r="X464" s="165"/>
      <c r="Y464" s="165"/>
      <c r="Z464" s="165"/>
    </row>
    <row r="465" spans="1:26" ht="22.15" customHeight="1">
      <c r="A465" s="3092" t="s">
        <v>122</v>
      </c>
      <c r="B465" s="3093"/>
      <c r="C465" s="3094" t="str">
        <f ca="1">報7!C465</f>
        <v/>
      </c>
      <c r="D465" s="3095"/>
      <c r="E465" s="3095"/>
      <c r="F465" s="3095"/>
      <c r="G465" s="2893" t="s">
        <v>1469</v>
      </c>
      <c r="H465" s="2808"/>
      <c r="I465" s="3099" t="str">
        <f>報7!I465</f>
        <v/>
      </c>
      <c r="J465" s="3100"/>
      <c r="K465" s="3100"/>
      <c r="L465" s="3100"/>
      <c r="M465" s="2893" t="s">
        <v>6400</v>
      </c>
      <c r="N465" s="2893"/>
      <c r="O465" s="3103" t="str">
        <f>報7!N465</f>
        <v/>
      </c>
      <c r="P465" s="174"/>
      <c r="Q465" s="1279"/>
      <c r="W465" s="165"/>
      <c r="X465" s="165"/>
      <c r="Y465" s="165"/>
      <c r="Z465" s="165"/>
    </row>
    <row r="466" spans="1:26" ht="22.15" customHeight="1">
      <c r="A466" s="3010">
        <f>IF(計1!$D$28="","",計1!$D$28-1)</f>
        <v>2022</v>
      </c>
      <c r="B466" s="2501"/>
      <c r="C466" s="3096"/>
      <c r="D466" s="3097"/>
      <c r="E466" s="3097"/>
      <c r="F466" s="3097"/>
      <c r="G466" s="2900"/>
      <c r="H466" s="3098"/>
      <c r="I466" s="3101"/>
      <c r="J466" s="3102"/>
      <c r="K466" s="3102"/>
      <c r="L466" s="3102"/>
      <c r="M466" s="2894"/>
      <c r="N466" s="2894"/>
      <c r="O466" s="3104"/>
      <c r="P466" s="174"/>
      <c r="Q466" s="1279"/>
      <c r="W466" s="165"/>
      <c r="X466" s="165"/>
      <c r="Y466" s="165"/>
      <c r="Z466" s="165"/>
    </row>
    <row r="467" spans="1:26" ht="22.15" customHeight="1">
      <c r="A467" s="2479" t="s">
        <v>586</v>
      </c>
      <c r="B467" s="2897"/>
      <c r="C467" s="3055"/>
      <c r="D467" s="3056"/>
      <c r="E467" s="3056"/>
      <c r="F467" s="3056"/>
      <c r="G467" s="2893" t="s">
        <v>416</v>
      </c>
      <c r="H467" s="2808"/>
      <c r="I467" s="3060"/>
      <c r="J467" s="3061"/>
      <c r="K467" s="3061"/>
      <c r="L467" s="3061"/>
      <c r="M467" s="2893" t="s">
        <v>417</v>
      </c>
      <c r="N467" s="2893"/>
      <c r="O467" s="3064" t="str">
        <f>IF(OR(I467=0,I467=""),"",O465)</f>
        <v/>
      </c>
      <c r="P467" s="3068"/>
      <c r="Q467" s="3068"/>
      <c r="W467" s="165"/>
      <c r="X467" s="165"/>
      <c r="Y467" s="165"/>
      <c r="Z467" s="165"/>
    </row>
    <row r="468" spans="1:26" ht="22.15" customHeight="1">
      <c r="A468" s="2895">
        <f>IF(計1!$D$28="","",計1!$G$28)</f>
        <v>2025</v>
      </c>
      <c r="B468" s="2896"/>
      <c r="C468" s="3057"/>
      <c r="D468" s="3058"/>
      <c r="E468" s="3058"/>
      <c r="F468" s="3058"/>
      <c r="G468" s="2894"/>
      <c r="H468" s="3059"/>
      <c r="I468" s="3062"/>
      <c r="J468" s="3063"/>
      <c r="K468" s="3063"/>
      <c r="L468" s="3063"/>
      <c r="M468" s="2894"/>
      <c r="N468" s="2894"/>
      <c r="O468" s="3065"/>
      <c r="P468" s="3069"/>
      <c r="Q468" s="3070"/>
      <c r="W468" s="165"/>
      <c r="X468" s="368"/>
      <c r="Y468" s="165"/>
      <c r="Z468" s="165"/>
    </row>
    <row r="469" spans="1:26" ht="24.95" customHeight="1">
      <c r="A469" s="154"/>
      <c r="B469" s="155" t="s">
        <v>607</v>
      </c>
      <c r="C469" s="156"/>
      <c r="D469" s="3071" t="str">
        <f ca="1">IF(OR(C465=0,C467=""),"",INT((C465-C467)/C465*10000)/100)</f>
        <v/>
      </c>
      <c r="E469" s="3071"/>
      <c r="F469" s="3071"/>
      <c r="G469" s="3072" t="s">
        <v>134</v>
      </c>
      <c r="H469" s="3073"/>
      <c r="I469" s="157"/>
      <c r="J469" s="3074" t="str">
        <f>IF(OR(I465=0,I467=""),"",INT((I465-I467)/I465*10000)/100)</f>
        <v/>
      </c>
      <c r="K469" s="3074"/>
      <c r="L469" s="3074"/>
      <c r="M469" s="3071" t="s">
        <v>522</v>
      </c>
      <c r="N469" s="3071"/>
      <c r="O469" s="3075"/>
      <c r="P469" s="346"/>
      <c r="Q469" s="1280"/>
      <c r="W469" s="370"/>
      <c r="X469" s="370"/>
      <c r="Y469" s="370"/>
      <c r="Z469" s="165"/>
    </row>
    <row r="470" spans="1:26" ht="27.75" customHeight="1">
      <c r="A470" s="2519" t="s">
        <v>587</v>
      </c>
      <c r="B470" s="2481"/>
      <c r="C470" s="3079"/>
      <c r="D470" s="3080"/>
      <c r="E470" s="3080"/>
      <c r="F470" s="3080"/>
      <c r="G470" s="3080"/>
      <c r="H470" s="3080"/>
      <c r="I470" s="3080"/>
      <c r="J470" s="3080"/>
      <c r="K470" s="3080"/>
      <c r="L470" s="3080"/>
      <c r="M470" s="3080"/>
      <c r="N470" s="3080"/>
      <c r="O470" s="3081"/>
      <c r="P470" s="346"/>
      <c r="Q470" s="1280"/>
      <c r="R470" s="1281"/>
      <c r="W470" s="370"/>
      <c r="X470" s="370" t="s">
        <v>617</v>
      </c>
      <c r="Y470" s="370"/>
      <c r="Z470" s="165"/>
    </row>
    <row r="471" spans="1:26" ht="35.1" customHeight="1">
      <c r="A471" s="3076"/>
      <c r="B471" s="2494"/>
      <c r="C471" s="3082"/>
      <c r="D471" s="2790"/>
      <c r="E471" s="2790"/>
      <c r="F471" s="2790"/>
      <c r="G471" s="2790"/>
      <c r="H471" s="2790"/>
      <c r="I471" s="2790"/>
      <c r="J471" s="2790"/>
      <c r="K471" s="2790"/>
      <c r="L471" s="2790"/>
      <c r="M471" s="2790"/>
      <c r="N471" s="2790"/>
      <c r="O471" s="2791"/>
      <c r="P471" s="369"/>
      <c r="Q471" s="1282"/>
      <c r="R471" s="1283">
        <v>0</v>
      </c>
      <c r="W471" s="370"/>
      <c r="X471" s="371" t="s">
        <v>618</v>
      </c>
      <c r="Y471" s="370"/>
      <c r="Z471" s="165"/>
    </row>
    <row r="472" spans="1:26" ht="93" customHeight="1">
      <c r="A472" s="3077"/>
      <c r="B472" s="3078"/>
      <c r="C472" s="3083"/>
      <c r="D472" s="2792"/>
      <c r="E472" s="2792"/>
      <c r="F472" s="2792"/>
      <c r="G472" s="2792"/>
      <c r="H472" s="2792"/>
      <c r="I472" s="2792"/>
      <c r="J472" s="2792"/>
      <c r="K472" s="2792"/>
      <c r="L472" s="2792"/>
      <c r="M472" s="2792"/>
      <c r="N472" s="2792"/>
      <c r="O472" s="2793"/>
      <c r="P472" s="347"/>
      <c r="Q472" s="1284"/>
      <c r="W472" s="165"/>
      <c r="X472" s="165"/>
      <c r="Y472" s="165"/>
      <c r="Z472" s="165"/>
    </row>
    <row r="473" spans="1:26" ht="18" customHeight="1">
      <c r="A473" s="2680" t="s">
        <v>614</v>
      </c>
      <c r="B473" s="2680"/>
      <c r="C473" s="2680"/>
      <c r="D473" s="2680"/>
      <c r="E473" s="2680"/>
      <c r="F473" s="2680"/>
      <c r="G473" s="2680"/>
      <c r="H473" s="2680"/>
      <c r="I473" s="2680"/>
      <c r="J473" s="2680"/>
      <c r="K473" s="2680"/>
      <c r="L473" s="2680"/>
      <c r="M473" s="2680"/>
      <c r="N473" s="2680"/>
      <c r="O473" s="2680"/>
      <c r="P473" s="3066"/>
      <c r="Q473" s="3066"/>
      <c r="W473" s="165"/>
      <c r="X473" s="165"/>
      <c r="Y473" s="165"/>
      <c r="Z473" s="165"/>
    </row>
    <row r="474" spans="1:26" ht="9.75" customHeight="1">
      <c r="A474" s="92"/>
      <c r="B474" s="92"/>
      <c r="C474" s="113"/>
      <c r="D474" s="113"/>
      <c r="E474" s="113"/>
      <c r="F474" s="113"/>
      <c r="G474" s="113"/>
      <c r="H474" s="113"/>
      <c r="I474" s="113"/>
      <c r="J474" s="113"/>
      <c r="K474" s="113"/>
      <c r="L474" s="113"/>
      <c r="M474" s="113"/>
      <c r="N474" s="3067"/>
      <c r="O474" s="3067"/>
      <c r="P474" s="165"/>
      <c r="W474" s="165"/>
      <c r="X474" s="165"/>
      <c r="Y474" s="165"/>
      <c r="Z474" s="165"/>
    </row>
    <row r="475" spans="1:26">
      <c r="A475" s="165"/>
      <c r="B475" s="165"/>
      <c r="C475" s="165"/>
      <c r="D475" s="165"/>
      <c r="E475" s="165"/>
      <c r="F475" s="165"/>
      <c r="G475" s="165"/>
      <c r="H475" s="165"/>
      <c r="I475" s="165"/>
      <c r="J475" s="165"/>
      <c r="K475" s="165"/>
      <c r="L475" s="165"/>
      <c r="M475" s="165"/>
      <c r="N475" s="165"/>
      <c r="O475" s="165"/>
      <c r="P475" s="165"/>
      <c r="W475" s="165"/>
      <c r="X475" s="165"/>
      <c r="Y475" s="165"/>
      <c r="Z475" s="165"/>
    </row>
    <row r="476" spans="1:26">
      <c r="A476" s="1" t="s">
        <v>545</v>
      </c>
      <c r="B476" s="2"/>
      <c r="C476" s="2"/>
      <c r="D476" s="2"/>
      <c r="E476" s="2"/>
      <c r="F476" s="2"/>
      <c r="G476" s="2"/>
      <c r="H476" s="2"/>
      <c r="I476" s="2"/>
      <c r="J476" s="2"/>
      <c r="K476" s="2"/>
      <c r="L476" s="2"/>
      <c r="M476" s="2"/>
      <c r="N476" s="2"/>
      <c r="O476" s="2"/>
      <c r="P476" s="165" t="str">
        <f>"個別票"&amp;Q476</f>
        <v>個別票20</v>
      </c>
      <c r="Q476" s="1277">
        <f>Q451+1</f>
        <v>20</v>
      </c>
      <c r="W476" s="165"/>
      <c r="X476" s="165"/>
      <c r="Y476" s="165"/>
      <c r="Z476" s="165"/>
    </row>
    <row r="477" spans="1:26">
      <c r="A477" s="2" t="s">
        <v>585</v>
      </c>
      <c r="B477" s="4"/>
      <c r="C477" s="4"/>
      <c r="D477" s="4"/>
      <c r="E477" s="4"/>
      <c r="F477" s="4"/>
      <c r="G477" s="4"/>
      <c r="H477" s="4"/>
      <c r="I477" s="4"/>
      <c r="J477" s="4"/>
      <c r="K477" s="4"/>
      <c r="L477" s="4"/>
      <c r="M477" s="4"/>
      <c r="N477" s="2"/>
      <c r="O477" s="2"/>
      <c r="P477" s="165"/>
      <c r="W477" s="165"/>
      <c r="X477" s="165"/>
      <c r="Y477" s="165"/>
      <c r="Z477" s="165"/>
    </row>
    <row r="478" spans="1:26" ht="17.25">
      <c r="A478" s="2460" t="s">
        <v>584</v>
      </c>
      <c r="B478" s="2460"/>
      <c r="C478" s="2460"/>
      <c r="D478" s="2460"/>
      <c r="E478" s="2460"/>
      <c r="F478" s="2460"/>
      <c r="G478" s="2460"/>
      <c r="H478" s="2460"/>
      <c r="I478" s="2460"/>
      <c r="J478" s="2460"/>
      <c r="K478" s="2460"/>
      <c r="L478" s="2460"/>
      <c r="M478" s="2460"/>
      <c r="N478" s="2460"/>
      <c r="O478" s="2460"/>
      <c r="P478" s="165"/>
      <c r="W478" s="165"/>
      <c r="X478" s="165"/>
      <c r="Y478" s="165"/>
      <c r="Z478" s="165"/>
    </row>
    <row r="479" spans="1:26" ht="17.25">
      <c r="A479" s="39"/>
      <c r="B479" s="39"/>
      <c r="C479" s="39"/>
      <c r="D479" s="39"/>
      <c r="E479" s="39"/>
      <c r="F479" s="39"/>
      <c r="G479" s="39"/>
      <c r="H479" s="39"/>
      <c r="I479" s="39"/>
      <c r="J479" s="39"/>
      <c r="K479" s="39"/>
      <c r="L479" s="39"/>
      <c r="M479" s="39"/>
      <c r="N479" s="39"/>
      <c r="O479" s="39"/>
      <c r="P479" s="165"/>
      <c r="W479" s="165"/>
      <c r="X479" s="165"/>
      <c r="Y479" s="165"/>
      <c r="Z479" s="165"/>
    </row>
    <row r="480" spans="1:26" ht="18" customHeight="1">
      <c r="A480" s="49" t="s">
        <v>151</v>
      </c>
      <c r="B480" s="4"/>
      <c r="C480" s="4"/>
      <c r="D480" s="4"/>
      <c r="E480" s="4"/>
      <c r="F480" s="4"/>
      <c r="G480" s="4"/>
      <c r="H480" s="4"/>
      <c r="I480" s="4"/>
      <c r="J480" s="4"/>
      <c r="K480" s="4"/>
      <c r="L480" s="4"/>
      <c r="M480" s="4"/>
      <c r="N480" s="2"/>
      <c r="O480" s="2"/>
      <c r="P480" s="165"/>
      <c r="W480" s="165"/>
      <c r="X480" s="165"/>
      <c r="Y480" s="165"/>
      <c r="Z480" s="165"/>
    </row>
    <row r="481" spans="1:26" ht="39.950000000000003" customHeight="1">
      <c r="A481" s="2833" t="s">
        <v>152</v>
      </c>
      <c r="B481" s="2834"/>
      <c r="C481" s="2835"/>
      <c r="D481" s="2836" t="str">
        <f>報7!D481</f>
        <v>事業所名を入力20</v>
      </c>
      <c r="E481" s="2837"/>
      <c r="F481" s="2837"/>
      <c r="G481" s="2837"/>
      <c r="H481" s="2837"/>
      <c r="I481" s="2837"/>
      <c r="J481" s="2837"/>
      <c r="K481" s="2837"/>
      <c r="L481" s="2837"/>
      <c r="M481" s="2837"/>
      <c r="N481" s="2837"/>
      <c r="O481" s="2838"/>
      <c r="P481" s="165"/>
      <c r="W481" s="165"/>
      <c r="X481" s="165"/>
      <c r="Y481" s="165"/>
      <c r="Z481" s="165"/>
    </row>
    <row r="482" spans="1:26" ht="39.950000000000003" customHeight="1">
      <c r="A482" s="2418" t="s">
        <v>153</v>
      </c>
      <c r="B482" s="2419"/>
      <c r="C482" s="2839"/>
      <c r="D482" s="2421">
        <f>報7!D482</f>
        <v>0</v>
      </c>
      <c r="E482" s="2422"/>
      <c r="F482" s="2422"/>
      <c r="G482" s="2422"/>
      <c r="H482" s="2422"/>
      <c r="I482" s="2422"/>
      <c r="J482" s="2422"/>
      <c r="K482" s="2422"/>
      <c r="L482" s="2422"/>
      <c r="M482" s="2422"/>
      <c r="N482" s="2422"/>
      <c r="O482" s="2423"/>
      <c r="P482" s="165"/>
      <c r="W482" s="165"/>
      <c r="X482" s="165"/>
      <c r="Y482" s="165"/>
      <c r="Z482" s="165"/>
    </row>
    <row r="483" spans="1:26" ht="39.950000000000003" customHeight="1">
      <c r="A483" s="2384" t="s">
        <v>154</v>
      </c>
      <c r="B483" s="2827"/>
      <c r="C483" s="3084">
        <f>報7!C483</f>
        <v>0</v>
      </c>
      <c r="D483" s="3085"/>
      <c r="E483" s="104" t="s">
        <v>180</v>
      </c>
      <c r="F483" s="2823" t="s">
        <v>406</v>
      </c>
      <c r="G483" s="2824"/>
      <c r="H483" s="2830" t="str">
        <f ca="1">報7!H483</f>
        <v/>
      </c>
      <c r="I483" s="2831"/>
      <c r="J483" s="59" t="s">
        <v>176</v>
      </c>
      <c r="K483" s="2823" t="s">
        <v>407</v>
      </c>
      <c r="L483" s="2824"/>
      <c r="M483" s="3086">
        <f>報7!M483</f>
        <v>0</v>
      </c>
      <c r="N483" s="3087"/>
      <c r="O483" s="3088"/>
      <c r="P483" s="165"/>
      <c r="W483" s="165"/>
      <c r="X483" s="165"/>
      <c r="Y483" s="165"/>
      <c r="Z483" s="165"/>
    </row>
    <row r="484" spans="1:26" ht="39.950000000000003" customHeight="1">
      <c r="A484" s="2823" t="s">
        <v>408</v>
      </c>
      <c r="B484" s="2824"/>
      <c r="C484" s="3089">
        <f>報7!C484</f>
        <v>0</v>
      </c>
      <c r="D484" s="2355"/>
      <c r="E484" s="2356"/>
      <c r="F484" s="2823" t="s">
        <v>158</v>
      </c>
      <c r="G484" s="2824"/>
      <c r="H484" s="3089">
        <f>報7!H484</f>
        <v>0</v>
      </c>
      <c r="I484" s="2355"/>
      <c r="J484" s="2356"/>
      <c r="K484" s="2428"/>
      <c r="L484" s="2826"/>
      <c r="M484" s="2826"/>
      <c r="N484" s="2826"/>
      <c r="O484" s="2826"/>
      <c r="P484" s="165"/>
      <c r="W484" s="165"/>
      <c r="X484" s="165"/>
      <c r="Y484" s="165"/>
      <c r="Z484" s="165"/>
    </row>
    <row r="485" spans="1:26" ht="49.9" customHeight="1">
      <c r="A485" s="40"/>
      <c r="B485" s="40"/>
      <c r="C485" s="41"/>
      <c r="D485" s="42"/>
      <c r="E485" s="41"/>
      <c r="F485" s="43"/>
      <c r="P485" s="165"/>
      <c r="W485" s="165"/>
      <c r="X485" s="165"/>
      <c r="Y485" s="165"/>
      <c r="Z485" s="165"/>
    </row>
    <row r="486" spans="1:26" s="110" customFormat="1" ht="19.5" customHeight="1">
      <c r="A486" s="3090" t="s">
        <v>583</v>
      </c>
      <c r="B486" s="3091"/>
      <c r="C486" s="3091"/>
      <c r="D486" s="3091"/>
      <c r="E486" s="3091"/>
      <c r="F486" s="3091"/>
      <c r="G486" s="3091"/>
      <c r="H486" s="3091"/>
      <c r="I486" s="3091"/>
      <c r="J486" s="3091"/>
      <c r="K486" s="3091"/>
      <c r="L486" s="3091"/>
      <c r="M486" s="3091"/>
      <c r="N486" s="3091"/>
      <c r="O486" s="3091"/>
      <c r="P486" s="345"/>
      <c r="Q486" s="1278"/>
      <c r="R486" s="1278"/>
      <c r="S486" s="1278"/>
      <c r="T486" s="1278"/>
      <c r="U486" s="1278"/>
      <c r="V486" s="1278"/>
      <c r="W486" s="345"/>
      <c r="X486" s="345"/>
      <c r="Y486" s="345"/>
      <c r="Z486" s="345"/>
    </row>
    <row r="487" spans="1:26" ht="49.9" customHeight="1">
      <c r="A487" s="111"/>
      <c r="B487" s="40"/>
      <c r="E487" s="112"/>
      <c r="F487" s="112"/>
      <c r="G487" s="112"/>
      <c r="H487" s="112"/>
      <c r="I487" s="112"/>
      <c r="J487" s="112"/>
      <c r="K487" s="112"/>
      <c r="L487" s="112"/>
      <c r="M487" s="112"/>
      <c r="N487" s="112"/>
      <c r="O487" s="112"/>
      <c r="P487" s="165"/>
      <c r="W487" s="165"/>
      <c r="X487" s="165"/>
      <c r="Y487" s="165"/>
      <c r="Z487" s="165"/>
    </row>
    <row r="488" spans="1:26" ht="20.25" customHeight="1">
      <c r="A488" s="51" t="s">
        <v>582</v>
      </c>
      <c r="B488" s="30"/>
      <c r="C488" s="30"/>
      <c r="D488" s="30"/>
      <c r="E488" s="30"/>
      <c r="F488" s="30"/>
      <c r="G488" s="30"/>
      <c r="H488" s="30"/>
      <c r="I488" s="30"/>
      <c r="J488" s="30"/>
      <c r="K488" s="30"/>
      <c r="L488" s="6"/>
      <c r="M488" s="6"/>
      <c r="N488" s="6"/>
      <c r="O488" s="6"/>
      <c r="P488" s="165"/>
      <c r="W488" s="165"/>
      <c r="X488" s="165"/>
      <c r="Y488" s="165"/>
      <c r="Z488" s="165"/>
    </row>
    <row r="489" spans="1:26" ht="20.100000000000001" customHeight="1">
      <c r="A489" s="2500"/>
      <c r="B489" s="2501"/>
      <c r="C489" s="2520" t="s">
        <v>589</v>
      </c>
      <c r="D489" s="2521"/>
      <c r="E489" s="2521"/>
      <c r="F489" s="2521"/>
      <c r="G489" s="2521"/>
      <c r="H489" s="2522"/>
      <c r="I489" s="2520" t="s">
        <v>588</v>
      </c>
      <c r="J489" s="2521"/>
      <c r="K489" s="2521"/>
      <c r="L489" s="2521"/>
      <c r="M489" s="2521"/>
      <c r="N489" s="2521"/>
      <c r="O489" s="2522"/>
      <c r="P489" s="165"/>
      <c r="W489" s="165"/>
      <c r="X489" s="165"/>
      <c r="Y489" s="165"/>
      <c r="Z489" s="165"/>
    </row>
    <row r="490" spans="1:26" ht="22.15" customHeight="1">
      <c r="A490" s="3092" t="s">
        <v>122</v>
      </c>
      <c r="B490" s="3093"/>
      <c r="C490" s="3094" t="str">
        <f ca="1">報7!C490</f>
        <v/>
      </c>
      <c r="D490" s="3095"/>
      <c r="E490" s="3095"/>
      <c r="F490" s="3095"/>
      <c r="G490" s="2893" t="s">
        <v>1469</v>
      </c>
      <c r="H490" s="2808"/>
      <c r="I490" s="3099" t="str">
        <f>報7!I490</f>
        <v/>
      </c>
      <c r="J490" s="3100"/>
      <c r="K490" s="3100"/>
      <c r="L490" s="3100"/>
      <c r="M490" s="2893" t="s">
        <v>6400</v>
      </c>
      <c r="N490" s="2893"/>
      <c r="O490" s="3103" t="str">
        <f>報7!N490</f>
        <v/>
      </c>
      <c r="P490" s="174"/>
      <c r="Q490" s="1279"/>
      <c r="W490" s="165"/>
      <c r="X490" s="165"/>
      <c r="Y490" s="165"/>
      <c r="Z490" s="165"/>
    </row>
    <row r="491" spans="1:26" ht="22.15" customHeight="1">
      <c r="A491" s="3010">
        <f>IF(計1!$D$28="","",計1!$D$28-1)</f>
        <v>2022</v>
      </c>
      <c r="B491" s="2501"/>
      <c r="C491" s="3096"/>
      <c r="D491" s="3097"/>
      <c r="E491" s="3097"/>
      <c r="F491" s="3097"/>
      <c r="G491" s="2900"/>
      <c r="H491" s="3098"/>
      <c r="I491" s="3101"/>
      <c r="J491" s="3102"/>
      <c r="K491" s="3102"/>
      <c r="L491" s="3102"/>
      <c r="M491" s="2894"/>
      <c r="N491" s="2894"/>
      <c r="O491" s="3104"/>
      <c r="P491" s="174"/>
      <c r="Q491" s="1279"/>
      <c r="W491" s="165"/>
      <c r="X491" s="165"/>
      <c r="Y491" s="165"/>
      <c r="Z491" s="165"/>
    </row>
    <row r="492" spans="1:26" ht="22.15" customHeight="1">
      <c r="A492" s="2479" t="s">
        <v>586</v>
      </c>
      <c r="B492" s="2897"/>
      <c r="C492" s="3055"/>
      <c r="D492" s="3056"/>
      <c r="E492" s="3056"/>
      <c r="F492" s="3056"/>
      <c r="G492" s="2893" t="s">
        <v>416</v>
      </c>
      <c r="H492" s="2808"/>
      <c r="I492" s="3060"/>
      <c r="J492" s="3061"/>
      <c r="K492" s="3061"/>
      <c r="L492" s="3061"/>
      <c r="M492" s="2893" t="s">
        <v>417</v>
      </c>
      <c r="N492" s="2893"/>
      <c r="O492" s="3064" t="str">
        <f>IF(OR(I492=0,I492=""),"",O490)</f>
        <v/>
      </c>
      <c r="P492" s="3068"/>
      <c r="Q492" s="3068"/>
      <c r="W492" s="165"/>
      <c r="X492" s="165"/>
      <c r="Y492" s="165"/>
      <c r="Z492" s="165"/>
    </row>
    <row r="493" spans="1:26" ht="22.15" customHeight="1">
      <c r="A493" s="2895">
        <f>IF(計1!$D$28="","",計1!$G$28)</f>
        <v>2025</v>
      </c>
      <c r="B493" s="2896"/>
      <c r="C493" s="3057"/>
      <c r="D493" s="3058"/>
      <c r="E493" s="3058"/>
      <c r="F493" s="3058"/>
      <c r="G493" s="2894"/>
      <c r="H493" s="3059"/>
      <c r="I493" s="3062"/>
      <c r="J493" s="3063"/>
      <c r="K493" s="3063"/>
      <c r="L493" s="3063"/>
      <c r="M493" s="2894"/>
      <c r="N493" s="2894"/>
      <c r="O493" s="3065"/>
      <c r="P493" s="3069"/>
      <c r="Q493" s="3070"/>
      <c r="W493" s="165"/>
      <c r="X493" s="368"/>
      <c r="Y493" s="165"/>
      <c r="Z493" s="165"/>
    </row>
    <row r="494" spans="1:26" ht="24.95" customHeight="1">
      <c r="A494" s="154"/>
      <c r="B494" s="155" t="s">
        <v>607</v>
      </c>
      <c r="C494" s="156"/>
      <c r="D494" s="3071" t="str">
        <f ca="1">IF(OR(C490=0,C492=""),"",INT((C490-C492)/C490*10000)/100)</f>
        <v/>
      </c>
      <c r="E494" s="3071"/>
      <c r="F494" s="3071"/>
      <c r="G494" s="3072" t="s">
        <v>134</v>
      </c>
      <c r="H494" s="3073"/>
      <c r="I494" s="157"/>
      <c r="J494" s="3074" t="str">
        <f>IF(OR(I490=0,I492=""),"",INT((I490-I492)/I490*10000)/100)</f>
        <v/>
      </c>
      <c r="K494" s="3074"/>
      <c r="L494" s="3074"/>
      <c r="M494" s="3071" t="s">
        <v>522</v>
      </c>
      <c r="N494" s="3071"/>
      <c r="O494" s="3075"/>
      <c r="P494" s="346"/>
      <c r="Q494" s="1280"/>
      <c r="W494" s="370"/>
      <c r="X494" s="370"/>
      <c r="Y494" s="370"/>
      <c r="Z494" s="165"/>
    </row>
    <row r="495" spans="1:26" ht="27.75" customHeight="1">
      <c r="A495" s="2519" t="s">
        <v>587</v>
      </c>
      <c r="B495" s="2481"/>
      <c r="C495" s="3079"/>
      <c r="D495" s="3080"/>
      <c r="E495" s="3080"/>
      <c r="F495" s="3080"/>
      <c r="G495" s="3080"/>
      <c r="H495" s="3080"/>
      <c r="I495" s="3080"/>
      <c r="J495" s="3080"/>
      <c r="K495" s="3080"/>
      <c r="L495" s="3080"/>
      <c r="M495" s="3080"/>
      <c r="N495" s="3080"/>
      <c r="O495" s="3081"/>
      <c r="P495" s="346"/>
      <c r="Q495" s="1280"/>
      <c r="R495" s="1281"/>
      <c r="W495" s="370"/>
      <c r="X495" s="370" t="s">
        <v>617</v>
      </c>
      <c r="Y495" s="370"/>
      <c r="Z495" s="165"/>
    </row>
    <row r="496" spans="1:26" ht="35.1" customHeight="1">
      <c r="A496" s="3076"/>
      <c r="B496" s="2494"/>
      <c r="C496" s="3082"/>
      <c r="D496" s="2790"/>
      <c r="E496" s="2790"/>
      <c r="F496" s="2790"/>
      <c r="G496" s="2790"/>
      <c r="H496" s="2790"/>
      <c r="I496" s="2790"/>
      <c r="J496" s="2790"/>
      <c r="K496" s="2790"/>
      <c r="L496" s="2790"/>
      <c r="M496" s="2790"/>
      <c r="N496" s="2790"/>
      <c r="O496" s="2791"/>
      <c r="P496" s="369"/>
      <c r="Q496" s="1282"/>
      <c r="R496" s="1283">
        <v>0</v>
      </c>
      <c r="W496" s="370"/>
      <c r="X496" s="371" t="s">
        <v>618</v>
      </c>
      <c r="Y496" s="370"/>
      <c r="Z496" s="165"/>
    </row>
    <row r="497" spans="1:26" ht="93" customHeight="1">
      <c r="A497" s="3077"/>
      <c r="B497" s="3078"/>
      <c r="C497" s="3083"/>
      <c r="D497" s="2792"/>
      <c r="E497" s="2792"/>
      <c r="F497" s="2792"/>
      <c r="G497" s="2792"/>
      <c r="H497" s="2792"/>
      <c r="I497" s="2792"/>
      <c r="J497" s="2792"/>
      <c r="K497" s="2792"/>
      <c r="L497" s="2792"/>
      <c r="M497" s="2792"/>
      <c r="N497" s="2792"/>
      <c r="O497" s="2793"/>
      <c r="P497" s="347"/>
      <c r="Q497" s="1284"/>
      <c r="W497" s="165"/>
      <c r="X497" s="165"/>
      <c r="Y497" s="165"/>
      <c r="Z497" s="165"/>
    </row>
    <row r="498" spans="1:26" ht="18" customHeight="1">
      <c r="A498" s="2680" t="s">
        <v>614</v>
      </c>
      <c r="B498" s="2680"/>
      <c r="C498" s="2680"/>
      <c r="D498" s="2680"/>
      <c r="E498" s="2680"/>
      <c r="F498" s="2680"/>
      <c r="G498" s="2680"/>
      <c r="H498" s="2680"/>
      <c r="I498" s="2680"/>
      <c r="J498" s="2680"/>
      <c r="K498" s="2680"/>
      <c r="L498" s="2680"/>
      <c r="M498" s="2680"/>
      <c r="N498" s="2680"/>
      <c r="O498" s="2680"/>
      <c r="P498" s="3066"/>
      <c r="Q498" s="3066"/>
      <c r="W498" s="165"/>
      <c r="X498" s="165"/>
      <c r="Y498" s="165"/>
      <c r="Z498" s="165"/>
    </row>
    <row r="499" spans="1:26" ht="9.75" customHeight="1">
      <c r="A499" s="92"/>
      <c r="B499" s="92"/>
      <c r="C499" s="113"/>
      <c r="D499" s="113"/>
      <c r="E499" s="113"/>
      <c r="F499" s="113"/>
      <c r="G499" s="113"/>
      <c r="H499" s="113"/>
      <c r="I499" s="113"/>
      <c r="J499" s="113"/>
      <c r="K499" s="113"/>
      <c r="L499" s="113"/>
      <c r="M499" s="113"/>
      <c r="N499" s="3067"/>
      <c r="O499" s="3067"/>
      <c r="P499" s="165"/>
      <c r="W499" s="165"/>
      <c r="X499" s="165"/>
      <c r="Y499" s="165"/>
      <c r="Z499" s="165"/>
    </row>
    <row r="500" spans="1:26">
      <c r="A500" s="165"/>
      <c r="B500" s="165"/>
      <c r="C500" s="165"/>
      <c r="D500" s="165"/>
      <c r="E500" s="165"/>
      <c r="F500" s="165"/>
      <c r="G500" s="165"/>
      <c r="H500" s="165"/>
      <c r="I500" s="165"/>
      <c r="J500" s="165"/>
      <c r="K500" s="165"/>
      <c r="L500" s="165"/>
      <c r="M500" s="165"/>
      <c r="N500" s="165"/>
      <c r="O500" s="165"/>
      <c r="P500" s="165"/>
      <c r="W500" s="165"/>
      <c r="X500" s="165"/>
      <c r="Y500" s="165"/>
      <c r="Z500" s="165"/>
    </row>
    <row r="501" spans="1:26">
      <c r="A501" s="1" t="s">
        <v>545</v>
      </c>
      <c r="B501" s="2"/>
      <c r="C501" s="2"/>
      <c r="D501" s="2"/>
      <c r="E501" s="2"/>
      <c r="F501" s="2"/>
      <c r="G501" s="2"/>
      <c r="H501" s="2"/>
      <c r="I501" s="2"/>
      <c r="J501" s="2"/>
      <c r="K501" s="2"/>
      <c r="L501" s="2"/>
      <c r="M501" s="2"/>
      <c r="N501" s="2"/>
      <c r="O501" s="2"/>
      <c r="P501" s="165" t="str">
        <f>"個別票"&amp;Q501</f>
        <v>個別票21</v>
      </c>
      <c r="Q501" s="1277">
        <f>Q476+1</f>
        <v>21</v>
      </c>
      <c r="W501" s="165"/>
      <c r="X501" s="165"/>
      <c r="Y501" s="165"/>
      <c r="Z501" s="165"/>
    </row>
    <row r="502" spans="1:26">
      <c r="A502" s="2" t="s">
        <v>585</v>
      </c>
      <c r="B502" s="4"/>
      <c r="C502" s="4"/>
      <c r="D502" s="4"/>
      <c r="E502" s="4"/>
      <c r="F502" s="4"/>
      <c r="G502" s="4"/>
      <c r="H502" s="4"/>
      <c r="I502" s="4"/>
      <c r="J502" s="4"/>
      <c r="K502" s="4"/>
      <c r="L502" s="4"/>
      <c r="M502" s="4"/>
      <c r="N502" s="2"/>
      <c r="O502" s="2"/>
      <c r="P502" s="165"/>
      <c r="W502" s="165"/>
      <c r="X502" s="165"/>
      <c r="Y502" s="165"/>
      <c r="Z502" s="165"/>
    </row>
    <row r="503" spans="1:26" ht="17.25">
      <c r="A503" s="2460" t="s">
        <v>584</v>
      </c>
      <c r="B503" s="2460"/>
      <c r="C503" s="2460"/>
      <c r="D503" s="2460"/>
      <c r="E503" s="2460"/>
      <c r="F503" s="2460"/>
      <c r="G503" s="2460"/>
      <c r="H503" s="2460"/>
      <c r="I503" s="2460"/>
      <c r="J503" s="2460"/>
      <c r="K503" s="2460"/>
      <c r="L503" s="2460"/>
      <c r="M503" s="2460"/>
      <c r="N503" s="2460"/>
      <c r="O503" s="2460"/>
      <c r="P503" s="165"/>
      <c r="W503" s="165"/>
      <c r="X503" s="165"/>
      <c r="Y503" s="165"/>
      <c r="Z503" s="165"/>
    </row>
    <row r="504" spans="1:26" ht="17.25">
      <c r="A504" s="39"/>
      <c r="B504" s="39"/>
      <c r="C504" s="39"/>
      <c r="D504" s="39"/>
      <c r="E504" s="39"/>
      <c r="F504" s="39"/>
      <c r="G504" s="39"/>
      <c r="H504" s="39"/>
      <c r="I504" s="39"/>
      <c r="J504" s="39"/>
      <c r="K504" s="39"/>
      <c r="L504" s="39"/>
      <c r="M504" s="39"/>
      <c r="N504" s="39"/>
      <c r="O504" s="39"/>
      <c r="P504" s="165"/>
      <c r="W504" s="165"/>
      <c r="X504" s="165"/>
      <c r="Y504" s="165"/>
      <c r="Z504" s="165"/>
    </row>
    <row r="505" spans="1:26" ht="18" customHeight="1">
      <c r="A505" s="49" t="s">
        <v>151</v>
      </c>
      <c r="B505" s="4"/>
      <c r="C505" s="4"/>
      <c r="D505" s="4"/>
      <c r="E505" s="4"/>
      <c r="F505" s="4"/>
      <c r="G505" s="4"/>
      <c r="H505" s="4"/>
      <c r="I505" s="4"/>
      <c r="J505" s="4"/>
      <c r="K505" s="4"/>
      <c r="L505" s="4"/>
      <c r="M505" s="4"/>
      <c r="N505" s="2"/>
      <c r="O505" s="2"/>
      <c r="P505" s="165"/>
      <c r="W505" s="165"/>
      <c r="X505" s="165"/>
      <c r="Y505" s="165"/>
      <c r="Z505" s="165"/>
    </row>
    <row r="506" spans="1:26" ht="39.950000000000003" customHeight="1">
      <c r="A506" s="2833" t="s">
        <v>152</v>
      </c>
      <c r="B506" s="2834"/>
      <c r="C506" s="2835"/>
      <c r="D506" s="2836" t="str">
        <f>報7!D506</f>
        <v>事業所名を入力21</v>
      </c>
      <c r="E506" s="2837"/>
      <c r="F506" s="2837"/>
      <c r="G506" s="2837"/>
      <c r="H506" s="2837"/>
      <c r="I506" s="2837"/>
      <c r="J506" s="2837"/>
      <c r="K506" s="2837"/>
      <c r="L506" s="2837"/>
      <c r="M506" s="2837"/>
      <c r="N506" s="2837"/>
      <c r="O506" s="2838"/>
      <c r="P506" s="165"/>
      <c r="W506" s="165"/>
      <c r="X506" s="165"/>
      <c r="Y506" s="165"/>
      <c r="Z506" s="165"/>
    </row>
    <row r="507" spans="1:26" ht="39.950000000000003" customHeight="1">
      <c r="A507" s="2418" t="s">
        <v>153</v>
      </c>
      <c r="B507" s="2419"/>
      <c r="C507" s="2839"/>
      <c r="D507" s="2421">
        <f>報7!D507</f>
        <v>0</v>
      </c>
      <c r="E507" s="2422"/>
      <c r="F507" s="2422"/>
      <c r="G507" s="2422"/>
      <c r="H507" s="2422"/>
      <c r="I507" s="2422"/>
      <c r="J507" s="2422"/>
      <c r="K507" s="2422"/>
      <c r="L507" s="2422"/>
      <c r="M507" s="2422"/>
      <c r="N507" s="2422"/>
      <c r="O507" s="2423"/>
      <c r="P507" s="165"/>
      <c r="W507" s="165"/>
      <c r="X507" s="165"/>
      <c r="Y507" s="165"/>
      <c r="Z507" s="165"/>
    </row>
    <row r="508" spans="1:26" ht="39.950000000000003" customHeight="1">
      <c r="A508" s="2384" t="s">
        <v>154</v>
      </c>
      <c r="B508" s="2827"/>
      <c r="C508" s="3084">
        <f>報7!C508</f>
        <v>0</v>
      </c>
      <c r="D508" s="3085"/>
      <c r="E508" s="104" t="s">
        <v>180</v>
      </c>
      <c r="F508" s="2823" t="s">
        <v>406</v>
      </c>
      <c r="G508" s="2824"/>
      <c r="H508" s="2830" t="str">
        <f ca="1">報7!H508</f>
        <v/>
      </c>
      <c r="I508" s="2831"/>
      <c r="J508" s="59" t="s">
        <v>176</v>
      </c>
      <c r="K508" s="2823" t="s">
        <v>407</v>
      </c>
      <c r="L508" s="2824"/>
      <c r="M508" s="3086">
        <f>報7!M508</f>
        <v>0</v>
      </c>
      <c r="N508" s="3087"/>
      <c r="O508" s="3088"/>
      <c r="P508" s="165"/>
      <c r="W508" s="165"/>
      <c r="X508" s="165"/>
      <c r="Y508" s="165"/>
      <c r="Z508" s="165"/>
    </row>
    <row r="509" spans="1:26" ht="39.950000000000003" customHeight="1">
      <c r="A509" s="2823" t="s">
        <v>408</v>
      </c>
      <c r="B509" s="2824"/>
      <c r="C509" s="3089">
        <f>報7!C509</f>
        <v>0</v>
      </c>
      <c r="D509" s="2355"/>
      <c r="E509" s="2356"/>
      <c r="F509" s="2823" t="s">
        <v>158</v>
      </c>
      <c r="G509" s="2824"/>
      <c r="H509" s="3089">
        <f>報7!H509</f>
        <v>0</v>
      </c>
      <c r="I509" s="2355"/>
      <c r="J509" s="2356"/>
      <c r="K509" s="2428"/>
      <c r="L509" s="2826"/>
      <c r="M509" s="2826"/>
      <c r="N509" s="2826"/>
      <c r="O509" s="2826"/>
      <c r="P509" s="165"/>
      <c r="W509" s="165"/>
      <c r="X509" s="165"/>
      <c r="Y509" s="165"/>
      <c r="Z509" s="165"/>
    </row>
    <row r="510" spans="1:26" ht="49.9" customHeight="1">
      <c r="A510" s="40"/>
      <c r="B510" s="40"/>
      <c r="C510" s="41"/>
      <c r="D510" s="42"/>
      <c r="E510" s="41"/>
      <c r="F510" s="43"/>
      <c r="P510" s="165"/>
      <c r="W510" s="165"/>
      <c r="X510" s="165"/>
      <c r="Y510" s="165"/>
      <c r="Z510" s="165"/>
    </row>
    <row r="511" spans="1:26" s="110" customFormat="1" ht="19.5" customHeight="1">
      <c r="A511" s="3090" t="s">
        <v>583</v>
      </c>
      <c r="B511" s="3091"/>
      <c r="C511" s="3091"/>
      <c r="D511" s="3091"/>
      <c r="E511" s="3091"/>
      <c r="F511" s="3091"/>
      <c r="G511" s="3091"/>
      <c r="H511" s="3091"/>
      <c r="I511" s="3091"/>
      <c r="J511" s="3091"/>
      <c r="K511" s="3091"/>
      <c r="L511" s="3091"/>
      <c r="M511" s="3091"/>
      <c r="N511" s="3091"/>
      <c r="O511" s="3091"/>
      <c r="P511" s="345"/>
      <c r="Q511" s="1278"/>
      <c r="R511" s="1278"/>
      <c r="S511" s="1278"/>
      <c r="T511" s="1278"/>
      <c r="U511" s="1278"/>
      <c r="V511" s="1278"/>
      <c r="W511" s="345"/>
      <c r="X511" s="345"/>
      <c r="Y511" s="345"/>
      <c r="Z511" s="345"/>
    </row>
    <row r="512" spans="1:26" ht="49.9" customHeight="1">
      <c r="A512" s="111"/>
      <c r="B512" s="40"/>
      <c r="E512" s="112"/>
      <c r="F512" s="112"/>
      <c r="G512" s="112"/>
      <c r="H512" s="112"/>
      <c r="I512" s="112"/>
      <c r="J512" s="112"/>
      <c r="K512" s="112"/>
      <c r="L512" s="112"/>
      <c r="M512" s="112"/>
      <c r="N512" s="112"/>
      <c r="O512" s="112"/>
      <c r="P512" s="165"/>
      <c r="W512" s="165"/>
      <c r="X512" s="165"/>
      <c r="Y512" s="165"/>
      <c r="Z512" s="165"/>
    </row>
    <row r="513" spans="1:26" ht="20.25" customHeight="1">
      <c r="A513" s="51" t="s">
        <v>582</v>
      </c>
      <c r="B513" s="30"/>
      <c r="C513" s="30"/>
      <c r="D513" s="30"/>
      <c r="E513" s="30"/>
      <c r="F513" s="30"/>
      <c r="G513" s="30"/>
      <c r="H513" s="30"/>
      <c r="I513" s="30"/>
      <c r="J513" s="30"/>
      <c r="K513" s="30"/>
      <c r="L513" s="6"/>
      <c r="M513" s="6"/>
      <c r="N513" s="6"/>
      <c r="O513" s="6"/>
      <c r="P513" s="165"/>
      <c r="W513" s="165"/>
      <c r="X513" s="165"/>
      <c r="Y513" s="165"/>
      <c r="Z513" s="165"/>
    </row>
    <row r="514" spans="1:26" ht="20.100000000000001" customHeight="1">
      <c r="A514" s="2500"/>
      <c r="B514" s="2501"/>
      <c r="C514" s="2520" t="s">
        <v>589</v>
      </c>
      <c r="D514" s="2521"/>
      <c r="E514" s="2521"/>
      <c r="F514" s="2521"/>
      <c r="G514" s="2521"/>
      <c r="H514" s="2522"/>
      <c r="I514" s="2520" t="s">
        <v>588</v>
      </c>
      <c r="J514" s="2521"/>
      <c r="K514" s="2521"/>
      <c r="L514" s="2521"/>
      <c r="M514" s="2521"/>
      <c r="N514" s="2521"/>
      <c r="O514" s="2522"/>
      <c r="P514" s="165"/>
      <c r="W514" s="165"/>
      <c r="X514" s="165"/>
      <c r="Y514" s="165"/>
      <c r="Z514" s="165"/>
    </row>
    <row r="515" spans="1:26" ht="22.15" customHeight="1">
      <c r="A515" s="3092" t="s">
        <v>122</v>
      </c>
      <c r="B515" s="3093"/>
      <c r="C515" s="3094" t="str">
        <f ca="1">報7!C515</f>
        <v/>
      </c>
      <c r="D515" s="3095"/>
      <c r="E515" s="3095"/>
      <c r="F515" s="3095"/>
      <c r="G515" s="2893" t="s">
        <v>1469</v>
      </c>
      <c r="H515" s="2808"/>
      <c r="I515" s="3099" t="str">
        <f>報7!I515</f>
        <v/>
      </c>
      <c r="J515" s="3100"/>
      <c r="K515" s="3100"/>
      <c r="L515" s="3100"/>
      <c r="M515" s="2893" t="s">
        <v>6400</v>
      </c>
      <c r="N515" s="2893"/>
      <c r="O515" s="3103" t="str">
        <f>報7!N515</f>
        <v/>
      </c>
      <c r="P515" s="174"/>
      <c r="Q515" s="1279"/>
      <c r="W515" s="165"/>
      <c r="X515" s="165"/>
      <c r="Y515" s="165"/>
      <c r="Z515" s="165"/>
    </row>
    <row r="516" spans="1:26" ht="22.15" customHeight="1">
      <c r="A516" s="3010">
        <f>IF(計1!$D$28="","",計1!$D$28-1)</f>
        <v>2022</v>
      </c>
      <c r="B516" s="2501"/>
      <c r="C516" s="3096"/>
      <c r="D516" s="3097"/>
      <c r="E516" s="3097"/>
      <c r="F516" s="3097"/>
      <c r="G516" s="2900"/>
      <c r="H516" s="3098"/>
      <c r="I516" s="3101"/>
      <c r="J516" s="3102"/>
      <c r="K516" s="3102"/>
      <c r="L516" s="3102"/>
      <c r="M516" s="2894"/>
      <c r="N516" s="2894"/>
      <c r="O516" s="3104"/>
      <c r="P516" s="174"/>
      <c r="Q516" s="1279"/>
      <c r="W516" s="165"/>
      <c r="X516" s="165"/>
      <c r="Y516" s="165"/>
      <c r="Z516" s="165"/>
    </row>
    <row r="517" spans="1:26" ht="22.15" customHeight="1">
      <c r="A517" s="2479" t="s">
        <v>586</v>
      </c>
      <c r="B517" s="2897"/>
      <c r="C517" s="3055"/>
      <c r="D517" s="3056"/>
      <c r="E517" s="3056"/>
      <c r="F517" s="3056"/>
      <c r="G517" s="2893" t="s">
        <v>416</v>
      </c>
      <c r="H517" s="2808"/>
      <c r="I517" s="3060"/>
      <c r="J517" s="3061"/>
      <c r="K517" s="3061"/>
      <c r="L517" s="3061"/>
      <c r="M517" s="2893" t="s">
        <v>417</v>
      </c>
      <c r="N517" s="2893"/>
      <c r="O517" s="3064" t="str">
        <f>IF(OR(I517=0,I517=""),"",O515)</f>
        <v/>
      </c>
      <c r="P517" s="3068"/>
      <c r="Q517" s="3068"/>
      <c r="W517" s="165"/>
      <c r="X517" s="165"/>
      <c r="Y517" s="165"/>
      <c r="Z517" s="165"/>
    </row>
    <row r="518" spans="1:26" ht="22.15" customHeight="1">
      <c r="A518" s="2895">
        <f>IF(計1!$D$28="","",計1!$G$28)</f>
        <v>2025</v>
      </c>
      <c r="B518" s="2896"/>
      <c r="C518" s="3057"/>
      <c r="D518" s="3058"/>
      <c r="E518" s="3058"/>
      <c r="F518" s="3058"/>
      <c r="G518" s="2894"/>
      <c r="H518" s="3059"/>
      <c r="I518" s="3062"/>
      <c r="J518" s="3063"/>
      <c r="K518" s="3063"/>
      <c r="L518" s="3063"/>
      <c r="M518" s="2894"/>
      <c r="N518" s="2894"/>
      <c r="O518" s="3065"/>
      <c r="P518" s="3069"/>
      <c r="Q518" s="3070"/>
      <c r="W518" s="165"/>
      <c r="X518" s="368"/>
      <c r="Y518" s="165"/>
      <c r="Z518" s="165"/>
    </row>
    <row r="519" spans="1:26" ht="24.95" customHeight="1">
      <c r="A519" s="154"/>
      <c r="B519" s="155" t="s">
        <v>607</v>
      </c>
      <c r="C519" s="156"/>
      <c r="D519" s="3071" t="str">
        <f ca="1">IF(OR(C515=0,C517=""),"",INT((C515-C517)/C515*10000)/100)</f>
        <v/>
      </c>
      <c r="E519" s="3071"/>
      <c r="F519" s="3071"/>
      <c r="G519" s="3072" t="s">
        <v>134</v>
      </c>
      <c r="H519" s="3073"/>
      <c r="I519" s="157"/>
      <c r="J519" s="3074" t="str">
        <f>IF(OR(I515=0,I517=""),"",INT((I515-I517)/I515*10000)/100)</f>
        <v/>
      </c>
      <c r="K519" s="3074"/>
      <c r="L519" s="3074"/>
      <c r="M519" s="3071" t="s">
        <v>522</v>
      </c>
      <c r="N519" s="3071"/>
      <c r="O519" s="3075"/>
      <c r="P519" s="346"/>
      <c r="Q519" s="1280"/>
      <c r="W519" s="370"/>
      <c r="X519" s="370"/>
      <c r="Y519" s="370"/>
      <c r="Z519" s="165"/>
    </row>
    <row r="520" spans="1:26" ht="27.75" customHeight="1">
      <c r="A520" s="2519" t="s">
        <v>587</v>
      </c>
      <c r="B520" s="2481"/>
      <c r="C520" s="3079"/>
      <c r="D520" s="3080"/>
      <c r="E520" s="3080"/>
      <c r="F520" s="3080"/>
      <c r="G520" s="3080"/>
      <c r="H520" s="3080"/>
      <c r="I520" s="3080"/>
      <c r="J520" s="3080"/>
      <c r="K520" s="3080"/>
      <c r="L520" s="3080"/>
      <c r="M520" s="3080"/>
      <c r="N520" s="3080"/>
      <c r="O520" s="3081"/>
      <c r="P520" s="346"/>
      <c r="Q520" s="1280"/>
      <c r="R520" s="1281"/>
      <c r="W520" s="370"/>
      <c r="X520" s="370" t="s">
        <v>617</v>
      </c>
      <c r="Y520" s="370"/>
      <c r="Z520" s="165"/>
    </row>
    <row r="521" spans="1:26" ht="35.1" customHeight="1">
      <c r="A521" s="3076"/>
      <c r="B521" s="2494"/>
      <c r="C521" s="3082"/>
      <c r="D521" s="2790"/>
      <c r="E521" s="2790"/>
      <c r="F521" s="2790"/>
      <c r="G521" s="2790"/>
      <c r="H521" s="2790"/>
      <c r="I521" s="2790"/>
      <c r="J521" s="2790"/>
      <c r="K521" s="2790"/>
      <c r="L521" s="2790"/>
      <c r="M521" s="2790"/>
      <c r="N521" s="2790"/>
      <c r="O521" s="2791"/>
      <c r="P521" s="369"/>
      <c r="Q521" s="1282"/>
      <c r="R521" s="1283">
        <v>0</v>
      </c>
      <c r="W521" s="370"/>
      <c r="X521" s="371" t="s">
        <v>618</v>
      </c>
      <c r="Y521" s="370"/>
      <c r="Z521" s="165"/>
    </row>
    <row r="522" spans="1:26" ht="93" customHeight="1">
      <c r="A522" s="3077"/>
      <c r="B522" s="3078"/>
      <c r="C522" s="3083"/>
      <c r="D522" s="2792"/>
      <c r="E522" s="2792"/>
      <c r="F522" s="2792"/>
      <c r="G522" s="2792"/>
      <c r="H522" s="2792"/>
      <c r="I522" s="2792"/>
      <c r="J522" s="2792"/>
      <c r="K522" s="2792"/>
      <c r="L522" s="2792"/>
      <c r="M522" s="2792"/>
      <c r="N522" s="2792"/>
      <c r="O522" s="2793"/>
      <c r="P522" s="347"/>
      <c r="Q522" s="1284"/>
      <c r="W522" s="165"/>
      <c r="X522" s="165"/>
      <c r="Y522" s="165"/>
      <c r="Z522" s="165"/>
    </row>
    <row r="523" spans="1:26" ht="18" customHeight="1">
      <c r="A523" s="2680" t="s">
        <v>614</v>
      </c>
      <c r="B523" s="2680"/>
      <c r="C523" s="2680"/>
      <c r="D523" s="2680"/>
      <c r="E523" s="2680"/>
      <c r="F523" s="2680"/>
      <c r="G523" s="2680"/>
      <c r="H523" s="2680"/>
      <c r="I523" s="2680"/>
      <c r="J523" s="2680"/>
      <c r="K523" s="2680"/>
      <c r="L523" s="2680"/>
      <c r="M523" s="2680"/>
      <c r="N523" s="2680"/>
      <c r="O523" s="2680"/>
      <c r="P523" s="3066"/>
      <c r="Q523" s="3066"/>
      <c r="W523" s="165"/>
      <c r="X523" s="165"/>
      <c r="Y523" s="165"/>
      <c r="Z523" s="165"/>
    </row>
    <row r="524" spans="1:26" ht="9.75" customHeight="1">
      <c r="A524" s="92"/>
      <c r="B524" s="92"/>
      <c r="C524" s="113"/>
      <c r="D524" s="113"/>
      <c r="E524" s="113"/>
      <c r="F524" s="113"/>
      <c r="G524" s="113"/>
      <c r="H524" s="113"/>
      <c r="I524" s="113"/>
      <c r="J524" s="113"/>
      <c r="K524" s="113"/>
      <c r="L524" s="113"/>
      <c r="M524" s="113"/>
      <c r="N524" s="3067"/>
      <c r="O524" s="3067"/>
      <c r="P524" s="165"/>
      <c r="W524" s="165"/>
      <c r="X524" s="165"/>
      <c r="Y524" s="165"/>
      <c r="Z524" s="165"/>
    </row>
    <row r="525" spans="1:26">
      <c r="A525" s="165"/>
      <c r="B525" s="165"/>
      <c r="C525" s="165"/>
      <c r="D525" s="165"/>
      <c r="E525" s="165"/>
      <c r="F525" s="165"/>
      <c r="G525" s="165"/>
      <c r="H525" s="165"/>
      <c r="I525" s="165"/>
      <c r="J525" s="165"/>
      <c r="K525" s="165"/>
      <c r="L525" s="165"/>
      <c r="M525" s="165"/>
      <c r="N525" s="165"/>
      <c r="O525" s="165"/>
      <c r="P525" s="165"/>
      <c r="W525" s="165"/>
      <c r="X525" s="165"/>
      <c r="Y525" s="165"/>
      <c r="Z525" s="165"/>
    </row>
    <row r="526" spans="1:26">
      <c r="A526" s="1" t="s">
        <v>545</v>
      </c>
      <c r="B526" s="2"/>
      <c r="C526" s="2"/>
      <c r="D526" s="2"/>
      <c r="E526" s="2"/>
      <c r="F526" s="2"/>
      <c r="G526" s="2"/>
      <c r="H526" s="2"/>
      <c r="I526" s="2"/>
      <c r="J526" s="2"/>
      <c r="K526" s="2"/>
      <c r="L526" s="2"/>
      <c r="M526" s="2"/>
      <c r="N526" s="2"/>
      <c r="O526" s="2"/>
      <c r="P526" s="165" t="str">
        <f>"個別票"&amp;Q526</f>
        <v>個別票22</v>
      </c>
      <c r="Q526" s="1277">
        <f>Q501+1</f>
        <v>22</v>
      </c>
      <c r="W526" s="165"/>
      <c r="X526" s="165"/>
      <c r="Y526" s="165"/>
      <c r="Z526" s="165"/>
    </row>
    <row r="527" spans="1:26">
      <c r="A527" s="2" t="s">
        <v>585</v>
      </c>
      <c r="B527" s="4"/>
      <c r="C527" s="4"/>
      <c r="D527" s="4"/>
      <c r="E527" s="4"/>
      <c r="F527" s="4"/>
      <c r="G527" s="4"/>
      <c r="H527" s="4"/>
      <c r="I527" s="4"/>
      <c r="J527" s="4"/>
      <c r="K527" s="4"/>
      <c r="L527" s="4"/>
      <c r="M527" s="4"/>
      <c r="N527" s="2"/>
      <c r="O527" s="2"/>
      <c r="P527" s="165"/>
      <c r="W527" s="165"/>
      <c r="X527" s="165"/>
      <c r="Y527" s="165"/>
      <c r="Z527" s="165"/>
    </row>
    <row r="528" spans="1:26" ht="17.25">
      <c r="A528" s="2460" t="s">
        <v>584</v>
      </c>
      <c r="B528" s="2460"/>
      <c r="C528" s="2460"/>
      <c r="D528" s="2460"/>
      <c r="E528" s="2460"/>
      <c r="F528" s="2460"/>
      <c r="G528" s="2460"/>
      <c r="H528" s="2460"/>
      <c r="I528" s="2460"/>
      <c r="J528" s="2460"/>
      <c r="K528" s="2460"/>
      <c r="L528" s="2460"/>
      <c r="M528" s="2460"/>
      <c r="N528" s="2460"/>
      <c r="O528" s="2460"/>
      <c r="P528" s="165"/>
      <c r="W528" s="165"/>
      <c r="X528" s="165"/>
      <c r="Y528" s="165"/>
      <c r="Z528" s="165"/>
    </row>
    <row r="529" spans="1:26" ht="17.25">
      <c r="A529" s="39"/>
      <c r="B529" s="39"/>
      <c r="C529" s="39"/>
      <c r="D529" s="39"/>
      <c r="E529" s="39"/>
      <c r="F529" s="39"/>
      <c r="G529" s="39"/>
      <c r="H529" s="39"/>
      <c r="I529" s="39"/>
      <c r="J529" s="39"/>
      <c r="K529" s="39"/>
      <c r="L529" s="39"/>
      <c r="M529" s="39"/>
      <c r="N529" s="39"/>
      <c r="O529" s="39"/>
      <c r="P529" s="165"/>
      <c r="W529" s="165"/>
      <c r="X529" s="165"/>
      <c r="Y529" s="165"/>
      <c r="Z529" s="165"/>
    </row>
    <row r="530" spans="1:26" ht="18" customHeight="1">
      <c r="A530" s="49" t="s">
        <v>151</v>
      </c>
      <c r="B530" s="4"/>
      <c r="C530" s="4"/>
      <c r="D530" s="4"/>
      <c r="E530" s="4"/>
      <c r="F530" s="4"/>
      <c r="G530" s="4"/>
      <c r="H530" s="4"/>
      <c r="I530" s="4"/>
      <c r="J530" s="4"/>
      <c r="K530" s="4"/>
      <c r="L530" s="4"/>
      <c r="M530" s="4"/>
      <c r="N530" s="2"/>
      <c r="O530" s="2"/>
      <c r="P530" s="165"/>
      <c r="W530" s="165"/>
      <c r="X530" s="165"/>
      <c r="Y530" s="165"/>
      <c r="Z530" s="165"/>
    </row>
    <row r="531" spans="1:26" ht="39.950000000000003" customHeight="1">
      <c r="A531" s="2833" t="s">
        <v>152</v>
      </c>
      <c r="B531" s="2834"/>
      <c r="C531" s="2835"/>
      <c r="D531" s="2836" t="str">
        <f>報7!D531</f>
        <v>事業所名を入力22</v>
      </c>
      <c r="E531" s="2837"/>
      <c r="F531" s="2837"/>
      <c r="G531" s="2837"/>
      <c r="H531" s="2837"/>
      <c r="I531" s="2837"/>
      <c r="J531" s="2837"/>
      <c r="K531" s="2837"/>
      <c r="L531" s="2837"/>
      <c r="M531" s="2837"/>
      <c r="N531" s="2837"/>
      <c r="O531" s="2838"/>
      <c r="P531" s="165"/>
      <c r="W531" s="165"/>
      <c r="X531" s="165"/>
      <c r="Y531" s="165"/>
      <c r="Z531" s="165"/>
    </row>
    <row r="532" spans="1:26" ht="39.950000000000003" customHeight="1">
      <c r="A532" s="2418" t="s">
        <v>153</v>
      </c>
      <c r="B532" s="2419"/>
      <c r="C532" s="2839"/>
      <c r="D532" s="2421">
        <f>報7!D532</f>
        <v>0</v>
      </c>
      <c r="E532" s="2422"/>
      <c r="F532" s="2422"/>
      <c r="G532" s="2422"/>
      <c r="H532" s="2422"/>
      <c r="I532" s="2422"/>
      <c r="J532" s="2422"/>
      <c r="K532" s="2422"/>
      <c r="L532" s="2422"/>
      <c r="M532" s="2422"/>
      <c r="N532" s="2422"/>
      <c r="O532" s="2423"/>
      <c r="P532" s="165"/>
      <c r="W532" s="165"/>
      <c r="X532" s="165"/>
      <c r="Y532" s="165"/>
      <c r="Z532" s="165"/>
    </row>
    <row r="533" spans="1:26" ht="39.950000000000003" customHeight="1">
      <c r="A533" s="2384" t="s">
        <v>154</v>
      </c>
      <c r="B533" s="2827"/>
      <c r="C533" s="3084">
        <f>報7!C533</f>
        <v>0</v>
      </c>
      <c r="D533" s="3085"/>
      <c r="E533" s="104" t="s">
        <v>180</v>
      </c>
      <c r="F533" s="2823" t="s">
        <v>406</v>
      </c>
      <c r="G533" s="2824"/>
      <c r="H533" s="2830" t="str">
        <f ca="1">報7!H533</f>
        <v/>
      </c>
      <c r="I533" s="2831"/>
      <c r="J533" s="59" t="s">
        <v>176</v>
      </c>
      <c r="K533" s="2823" t="s">
        <v>407</v>
      </c>
      <c r="L533" s="2824"/>
      <c r="M533" s="3086">
        <f>報7!M533</f>
        <v>0</v>
      </c>
      <c r="N533" s="3087"/>
      <c r="O533" s="3088"/>
      <c r="P533" s="165"/>
      <c r="W533" s="165"/>
      <c r="X533" s="165"/>
      <c r="Y533" s="165"/>
      <c r="Z533" s="165"/>
    </row>
    <row r="534" spans="1:26" ht="39.950000000000003" customHeight="1">
      <c r="A534" s="2823" t="s">
        <v>408</v>
      </c>
      <c r="B534" s="2824"/>
      <c r="C534" s="3089">
        <f>報7!C534</f>
        <v>0</v>
      </c>
      <c r="D534" s="2355"/>
      <c r="E534" s="2356"/>
      <c r="F534" s="2823" t="s">
        <v>158</v>
      </c>
      <c r="G534" s="2824"/>
      <c r="H534" s="3089">
        <f>報7!H534</f>
        <v>0</v>
      </c>
      <c r="I534" s="2355"/>
      <c r="J534" s="2356"/>
      <c r="K534" s="2428"/>
      <c r="L534" s="2826"/>
      <c r="M534" s="2826"/>
      <c r="N534" s="2826"/>
      <c r="O534" s="2826"/>
      <c r="P534" s="165"/>
      <c r="W534" s="165"/>
      <c r="X534" s="165"/>
      <c r="Y534" s="165"/>
      <c r="Z534" s="165"/>
    </row>
    <row r="535" spans="1:26" ht="49.9" customHeight="1">
      <c r="A535" s="40"/>
      <c r="B535" s="40"/>
      <c r="C535" s="41"/>
      <c r="D535" s="42"/>
      <c r="E535" s="41"/>
      <c r="F535" s="43"/>
      <c r="P535" s="165"/>
      <c r="W535" s="165"/>
      <c r="X535" s="165"/>
      <c r="Y535" s="165"/>
      <c r="Z535" s="165"/>
    </row>
    <row r="536" spans="1:26" s="110" customFormat="1" ht="19.5" customHeight="1">
      <c r="A536" s="3090" t="s">
        <v>583</v>
      </c>
      <c r="B536" s="3091"/>
      <c r="C536" s="3091"/>
      <c r="D536" s="3091"/>
      <c r="E536" s="3091"/>
      <c r="F536" s="3091"/>
      <c r="G536" s="3091"/>
      <c r="H536" s="3091"/>
      <c r="I536" s="3091"/>
      <c r="J536" s="3091"/>
      <c r="K536" s="3091"/>
      <c r="L536" s="3091"/>
      <c r="M536" s="3091"/>
      <c r="N536" s="3091"/>
      <c r="O536" s="3091"/>
      <c r="P536" s="345"/>
      <c r="Q536" s="1278"/>
      <c r="R536" s="1278"/>
      <c r="S536" s="1278"/>
      <c r="T536" s="1278"/>
      <c r="U536" s="1278"/>
      <c r="V536" s="1278"/>
      <c r="W536" s="345"/>
      <c r="X536" s="345"/>
      <c r="Y536" s="345"/>
      <c r="Z536" s="345"/>
    </row>
    <row r="537" spans="1:26" ht="49.9" customHeight="1">
      <c r="A537" s="111"/>
      <c r="B537" s="40"/>
      <c r="E537" s="112"/>
      <c r="F537" s="112"/>
      <c r="G537" s="112"/>
      <c r="H537" s="112"/>
      <c r="I537" s="112"/>
      <c r="J537" s="112"/>
      <c r="K537" s="112"/>
      <c r="L537" s="112"/>
      <c r="M537" s="112"/>
      <c r="N537" s="112"/>
      <c r="O537" s="112"/>
      <c r="P537" s="165"/>
      <c r="W537" s="165"/>
      <c r="X537" s="165"/>
      <c r="Y537" s="165"/>
      <c r="Z537" s="165"/>
    </row>
    <row r="538" spans="1:26" ht="20.25" customHeight="1">
      <c r="A538" s="51" t="s">
        <v>582</v>
      </c>
      <c r="B538" s="30"/>
      <c r="C538" s="30"/>
      <c r="D538" s="30"/>
      <c r="E538" s="30"/>
      <c r="F538" s="30"/>
      <c r="G538" s="30"/>
      <c r="H538" s="30"/>
      <c r="I538" s="30"/>
      <c r="J538" s="30"/>
      <c r="K538" s="30"/>
      <c r="L538" s="6"/>
      <c r="M538" s="6"/>
      <c r="N538" s="6"/>
      <c r="O538" s="6"/>
      <c r="P538" s="165"/>
      <c r="W538" s="165"/>
      <c r="X538" s="165"/>
      <c r="Y538" s="165"/>
      <c r="Z538" s="165"/>
    </row>
    <row r="539" spans="1:26" ht="20.100000000000001" customHeight="1">
      <c r="A539" s="2500"/>
      <c r="B539" s="2501"/>
      <c r="C539" s="2520" t="s">
        <v>589</v>
      </c>
      <c r="D539" s="2521"/>
      <c r="E539" s="2521"/>
      <c r="F539" s="2521"/>
      <c r="G539" s="2521"/>
      <c r="H539" s="2522"/>
      <c r="I539" s="2520" t="s">
        <v>588</v>
      </c>
      <c r="J539" s="2521"/>
      <c r="K539" s="2521"/>
      <c r="L539" s="2521"/>
      <c r="M539" s="2521"/>
      <c r="N539" s="2521"/>
      <c r="O539" s="2522"/>
      <c r="P539" s="165"/>
      <c r="W539" s="165"/>
      <c r="X539" s="165"/>
      <c r="Y539" s="165"/>
      <c r="Z539" s="165"/>
    </row>
    <row r="540" spans="1:26" ht="22.15" customHeight="1">
      <c r="A540" s="3092" t="s">
        <v>122</v>
      </c>
      <c r="B540" s="3093"/>
      <c r="C540" s="3094" t="str">
        <f ca="1">報7!C540</f>
        <v/>
      </c>
      <c r="D540" s="3095"/>
      <c r="E540" s="3095"/>
      <c r="F540" s="3095"/>
      <c r="G540" s="2893" t="s">
        <v>1469</v>
      </c>
      <c r="H540" s="2808"/>
      <c r="I540" s="3099" t="str">
        <f>報7!I540</f>
        <v/>
      </c>
      <c r="J540" s="3100"/>
      <c r="K540" s="3100"/>
      <c r="L540" s="3100"/>
      <c r="M540" s="2893" t="s">
        <v>6400</v>
      </c>
      <c r="N540" s="2893"/>
      <c r="O540" s="3103" t="str">
        <f>報7!N540</f>
        <v/>
      </c>
      <c r="P540" s="174"/>
      <c r="Q540" s="1279"/>
      <c r="W540" s="165"/>
      <c r="X540" s="165"/>
      <c r="Y540" s="165"/>
      <c r="Z540" s="165"/>
    </row>
    <row r="541" spans="1:26" ht="22.15" customHeight="1">
      <c r="A541" s="3010">
        <f>IF(計1!$D$28="","",計1!$D$28-1)</f>
        <v>2022</v>
      </c>
      <c r="B541" s="2501"/>
      <c r="C541" s="3096"/>
      <c r="D541" s="3097"/>
      <c r="E541" s="3097"/>
      <c r="F541" s="3097"/>
      <c r="G541" s="2900"/>
      <c r="H541" s="3098"/>
      <c r="I541" s="3101"/>
      <c r="J541" s="3102"/>
      <c r="K541" s="3102"/>
      <c r="L541" s="3102"/>
      <c r="M541" s="2894"/>
      <c r="N541" s="2894"/>
      <c r="O541" s="3104"/>
      <c r="P541" s="174"/>
      <c r="Q541" s="1279"/>
      <c r="W541" s="165"/>
      <c r="X541" s="165"/>
      <c r="Y541" s="165"/>
      <c r="Z541" s="165"/>
    </row>
    <row r="542" spans="1:26" ht="22.15" customHeight="1">
      <c r="A542" s="2479" t="s">
        <v>586</v>
      </c>
      <c r="B542" s="2897"/>
      <c r="C542" s="3055"/>
      <c r="D542" s="3056"/>
      <c r="E542" s="3056"/>
      <c r="F542" s="3056"/>
      <c r="G542" s="2893" t="s">
        <v>416</v>
      </c>
      <c r="H542" s="2808"/>
      <c r="I542" s="3060"/>
      <c r="J542" s="3061"/>
      <c r="K542" s="3061"/>
      <c r="L542" s="3061"/>
      <c r="M542" s="2893" t="s">
        <v>417</v>
      </c>
      <c r="N542" s="2893"/>
      <c r="O542" s="3064" t="str">
        <f>IF(OR(I542=0,I542=""),"",O540)</f>
        <v/>
      </c>
      <c r="P542" s="3068"/>
      <c r="Q542" s="3068"/>
      <c r="W542" s="165"/>
      <c r="X542" s="165"/>
      <c r="Y542" s="165"/>
      <c r="Z542" s="165"/>
    </row>
    <row r="543" spans="1:26" ht="22.15" customHeight="1">
      <c r="A543" s="2895">
        <f>IF(計1!$D$28="","",計1!$G$28)</f>
        <v>2025</v>
      </c>
      <c r="B543" s="2896"/>
      <c r="C543" s="3057"/>
      <c r="D543" s="3058"/>
      <c r="E543" s="3058"/>
      <c r="F543" s="3058"/>
      <c r="G543" s="2894"/>
      <c r="H543" s="3059"/>
      <c r="I543" s="3062"/>
      <c r="J543" s="3063"/>
      <c r="K543" s="3063"/>
      <c r="L543" s="3063"/>
      <c r="M543" s="2894"/>
      <c r="N543" s="2894"/>
      <c r="O543" s="3065"/>
      <c r="P543" s="3069"/>
      <c r="Q543" s="3070"/>
      <c r="W543" s="165"/>
      <c r="X543" s="368"/>
      <c r="Y543" s="165"/>
      <c r="Z543" s="165"/>
    </row>
    <row r="544" spans="1:26" ht="24.95" customHeight="1">
      <c r="A544" s="154"/>
      <c r="B544" s="155" t="s">
        <v>607</v>
      </c>
      <c r="C544" s="156"/>
      <c r="D544" s="3071" t="str">
        <f ca="1">IF(OR(C540=0,C542=""),"",INT((C540-C542)/C540*10000)/100)</f>
        <v/>
      </c>
      <c r="E544" s="3071"/>
      <c r="F544" s="3071"/>
      <c r="G544" s="3072" t="s">
        <v>134</v>
      </c>
      <c r="H544" s="3073"/>
      <c r="I544" s="157"/>
      <c r="J544" s="3074" t="str">
        <f>IF(OR(I540=0,I542=""),"",INT((I540-I542)/I540*10000)/100)</f>
        <v/>
      </c>
      <c r="K544" s="3074"/>
      <c r="L544" s="3074"/>
      <c r="M544" s="3071" t="s">
        <v>522</v>
      </c>
      <c r="N544" s="3071"/>
      <c r="O544" s="3075"/>
      <c r="P544" s="346"/>
      <c r="Q544" s="1280"/>
      <c r="W544" s="370"/>
      <c r="X544" s="370"/>
      <c r="Y544" s="370"/>
      <c r="Z544" s="165"/>
    </row>
    <row r="545" spans="1:26" ht="27.75" customHeight="1">
      <c r="A545" s="2519" t="s">
        <v>587</v>
      </c>
      <c r="B545" s="2481"/>
      <c r="C545" s="3079"/>
      <c r="D545" s="3080"/>
      <c r="E545" s="3080"/>
      <c r="F545" s="3080"/>
      <c r="G545" s="3080"/>
      <c r="H545" s="3080"/>
      <c r="I545" s="3080"/>
      <c r="J545" s="3080"/>
      <c r="K545" s="3080"/>
      <c r="L545" s="3080"/>
      <c r="M545" s="3080"/>
      <c r="N545" s="3080"/>
      <c r="O545" s="3081"/>
      <c r="P545" s="346"/>
      <c r="Q545" s="1280"/>
      <c r="R545" s="1281"/>
      <c r="W545" s="370"/>
      <c r="X545" s="370" t="s">
        <v>617</v>
      </c>
      <c r="Y545" s="370"/>
      <c r="Z545" s="165"/>
    </row>
    <row r="546" spans="1:26" ht="35.1" customHeight="1">
      <c r="A546" s="3076"/>
      <c r="B546" s="2494"/>
      <c r="C546" s="3082"/>
      <c r="D546" s="2790"/>
      <c r="E546" s="2790"/>
      <c r="F546" s="2790"/>
      <c r="G546" s="2790"/>
      <c r="H546" s="2790"/>
      <c r="I546" s="2790"/>
      <c r="J546" s="2790"/>
      <c r="K546" s="2790"/>
      <c r="L546" s="2790"/>
      <c r="M546" s="2790"/>
      <c r="N546" s="2790"/>
      <c r="O546" s="2791"/>
      <c r="P546" s="369"/>
      <c r="Q546" s="1282"/>
      <c r="R546" s="1283">
        <v>0</v>
      </c>
      <c r="W546" s="370"/>
      <c r="X546" s="371" t="s">
        <v>618</v>
      </c>
      <c r="Y546" s="370"/>
      <c r="Z546" s="165"/>
    </row>
    <row r="547" spans="1:26" ht="93" customHeight="1">
      <c r="A547" s="3077"/>
      <c r="B547" s="3078"/>
      <c r="C547" s="3083"/>
      <c r="D547" s="2792"/>
      <c r="E547" s="2792"/>
      <c r="F547" s="2792"/>
      <c r="G547" s="2792"/>
      <c r="H547" s="2792"/>
      <c r="I547" s="2792"/>
      <c r="J547" s="2792"/>
      <c r="K547" s="2792"/>
      <c r="L547" s="2792"/>
      <c r="M547" s="2792"/>
      <c r="N547" s="2792"/>
      <c r="O547" s="2793"/>
      <c r="P547" s="347"/>
      <c r="Q547" s="1284"/>
      <c r="W547" s="165"/>
      <c r="X547" s="165"/>
      <c r="Y547" s="165"/>
      <c r="Z547" s="165"/>
    </row>
    <row r="548" spans="1:26" ht="18" customHeight="1">
      <c r="A548" s="2680" t="s">
        <v>614</v>
      </c>
      <c r="B548" s="2680"/>
      <c r="C548" s="2680"/>
      <c r="D548" s="2680"/>
      <c r="E548" s="2680"/>
      <c r="F548" s="2680"/>
      <c r="G548" s="2680"/>
      <c r="H548" s="2680"/>
      <c r="I548" s="2680"/>
      <c r="J548" s="2680"/>
      <c r="K548" s="2680"/>
      <c r="L548" s="2680"/>
      <c r="M548" s="2680"/>
      <c r="N548" s="2680"/>
      <c r="O548" s="2680"/>
      <c r="P548" s="3066"/>
      <c r="Q548" s="3066"/>
      <c r="W548" s="165"/>
      <c r="X548" s="165"/>
      <c r="Y548" s="165"/>
      <c r="Z548" s="165"/>
    </row>
    <row r="549" spans="1:26" ht="9.75" customHeight="1">
      <c r="A549" s="92"/>
      <c r="B549" s="92"/>
      <c r="C549" s="113"/>
      <c r="D549" s="113"/>
      <c r="E549" s="113"/>
      <c r="F549" s="113"/>
      <c r="G549" s="113"/>
      <c r="H549" s="113"/>
      <c r="I549" s="113"/>
      <c r="J549" s="113"/>
      <c r="K549" s="113"/>
      <c r="L549" s="113"/>
      <c r="M549" s="113"/>
      <c r="N549" s="3067"/>
      <c r="O549" s="3067"/>
      <c r="P549" s="165"/>
      <c r="W549" s="165"/>
      <c r="X549" s="165"/>
      <c r="Y549" s="165"/>
      <c r="Z549" s="165"/>
    </row>
    <row r="550" spans="1:26">
      <c r="A550" s="165"/>
      <c r="B550" s="165"/>
      <c r="C550" s="165"/>
      <c r="D550" s="165"/>
      <c r="E550" s="165"/>
      <c r="F550" s="165"/>
      <c r="G550" s="165"/>
      <c r="H550" s="165"/>
      <c r="I550" s="165"/>
      <c r="J550" s="165"/>
      <c r="K550" s="165"/>
      <c r="L550" s="165"/>
      <c r="M550" s="165"/>
      <c r="N550" s="165"/>
      <c r="O550" s="165"/>
      <c r="P550" s="165"/>
      <c r="W550" s="165"/>
      <c r="X550" s="165"/>
      <c r="Y550" s="165"/>
      <c r="Z550" s="165"/>
    </row>
    <row r="551" spans="1:26">
      <c r="A551" s="1" t="s">
        <v>545</v>
      </c>
      <c r="B551" s="2"/>
      <c r="C551" s="2"/>
      <c r="D551" s="2"/>
      <c r="E551" s="2"/>
      <c r="F551" s="2"/>
      <c r="G551" s="2"/>
      <c r="H551" s="2"/>
      <c r="I551" s="2"/>
      <c r="J551" s="2"/>
      <c r="K551" s="2"/>
      <c r="L551" s="2"/>
      <c r="M551" s="2"/>
      <c r="N551" s="2"/>
      <c r="O551" s="2"/>
      <c r="P551" s="165" t="str">
        <f>"個別票"&amp;Q551</f>
        <v>個別票23</v>
      </c>
      <c r="Q551" s="1277">
        <f>Q526+1</f>
        <v>23</v>
      </c>
      <c r="W551" s="165"/>
      <c r="X551" s="165"/>
      <c r="Y551" s="165"/>
      <c r="Z551" s="165"/>
    </row>
    <row r="552" spans="1:26">
      <c r="A552" s="2" t="s">
        <v>585</v>
      </c>
      <c r="B552" s="4"/>
      <c r="C552" s="4"/>
      <c r="D552" s="4"/>
      <c r="E552" s="4"/>
      <c r="F552" s="4"/>
      <c r="G552" s="4"/>
      <c r="H552" s="4"/>
      <c r="I552" s="4"/>
      <c r="J552" s="4"/>
      <c r="K552" s="4"/>
      <c r="L552" s="4"/>
      <c r="M552" s="4"/>
      <c r="N552" s="2"/>
      <c r="O552" s="2"/>
      <c r="P552" s="165"/>
      <c r="W552" s="165"/>
      <c r="X552" s="165"/>
      <c r="Y552" s="165"/>
      <c r="Z552" s="165"/>
    </row>
    <row r="553" spans="1:26" ht="17.25">
      <c r="A553" s="2460" t="s">
        <v>584</v>
      </c>
      <c r="B553" s="2460"/>
      <c r="C553" s="2460"/>
      <c r="D553" s="2460"/>
      <c r="E553" s="2460"/>
      <c r="F553" s="2460"/>
      <c r="G553" s="2460"/>
      <c r="H553" s="2460"/>
      <c r="I553" s="2460"/>
      <c r="J553" s="2460"/>
      <c r="K553" s="2460"/>
      <c r="L553" s="2460"/>
      <c r="M553" s="2460"/>
      <c r="N553" s="2460"/>
      <c r="O553" s="2460"/>
      <c r="P553" s="165"/>
      <c r="W553" s="165"/>
      <c r="X553" s="165"/>
      <c r="Y553" s="165"/>
      <c r="Z553" s="165"/>
    </row>
    <row r="554" spans="1:26" ht="17.25">
      <c r="A554" s="39"/>
      <c r="B554" s="39"/>
      <c r="C554" s="39"/>
      <c r="D554" s="39"/>
      <c r="E554" s="39"/>
      <c r="F554" s="39"/>
      <c r="G554" s="39"/>
      <c r="H554" s="39"/>
      <c r="I554" s="39"/>
      <c r="J554" s="39"/>
      <c r="K554" s="39"/>
      <c r="L554" s="39"/>
      <c r="M554" s="39"/>
      <c r="N554" s="39"/>
      <c r="O554" s="39"/>
      <c r="P554" s="165"/>
      <c r="W554" s="165"/>
      <c r="X554" s="165"/>
      <c r="Y554" s="165"/>
      <c r="Z554" s="165"/>
    </row>
    <row r="555" spans="1:26" ht="18" customHeight="1">
      <c r="A555" s="49" t="s">
        <v>151</v>
      </c>
      <c r="B555" s="4"/>
      <c r="C555" s="4"/>
      <c r="D555" s="4"/>
      <c r="E555" s="4"/>
      <c r="F555" s="4"/>
      <c r="G555" s="4"/>
      <c r="H555" s="4"/>
      <c r="I555" s="4"/>
      <c r="J555" s="4"/>
      <c r="K555" s="4"/>
      <c r="L555" s="4"/>
      <c r="M555" s="4"/>
      <c r="N555" s="2"/>
      <c r="O555" s="2"/>
      <c r="P555" s="165"/>
      <c r="W555" s="165"/>
      <c r="X555" s="165"/>
      <c r="Y555" s="165"/>
      <c r="Z555" s="165"/>
    </row>
    <row r="556" spans="1:26" ht="39.950000000000003" customHeight="1">
      <c r="A556" s="2833" t="s">
        <v>152</v>
      </c>
      <c r="B556" s="2834"/>
      <c r="C556" s="2835"/>
      <c r="D556" s="2836" t="str">
        <f>報7!D556</f>
        <v>事業所名を入力23</v>
      </c>
      <c r="E556" s="2837"/>
      <c r="F556" s="2837"/>
      <c r="G556" s="2837"/>
      <c r="H556" s="2837"/>
      <c r="I556" s="2837"/>
      <c r="J556" s="2837"/>
      <c r="K556" s="2837"/>
      <c r="L556" s="2837"/>
      <c r="M556" s="2837"/>
      <c r="N556" s="2837"/>
      <c r="O556" s="2838"/>
      <c r="P556" s="165"/>
      <c r="W556" s="165"/>
      <c r="X556" s="165"/>
      <c r="Y556" s="165"/>
      <c r="Z556" s="165"/>
    </row>
    <row r="557" spans="1:26" ht="39.950000000000003" customHeight="1">
      <c r="A557" s="2418" t="s">
        <v>153</v>
      </c>
      <c r="B557" s="2419"/>
      <c r="C557" s="2839"/>
      <c r="D557" s="2421">
        <f>報7!D557</f>
        <v>0</v>
      </c>
      <c r="E557" s="2422"/>
      <c r="F557" s="2422"/>
      <c r="G557" s="2422"/>
      <c r="H557" s="2422"/>
      <c r="I557" s="2422"/>
      <c r="J557" s="2422"/>
      <c r="K557" s="2422"/>
      <c r="L557" s="2422"/>
      <c r="M557" s="2422"/>
      <c r="N557" s="2422"/>
      <c r="O557" s="2423"/>
      <c r="P557" s="165"/>
      <c r="W557" s="165"/>
      <c r="X557" s="165"/>
      <c r="Y557" s="165"/>
      <c r="Z557" s="165"/>
    </row>
    <row r="558" spans="1:26" ht="39.950000000000003" customHeight="1">
      <c r="A558" s="2384" t="s">
        <v>154</v>
      </c>
      <c r="B558" s="2827"/>
      <c r="C558" s="3084">
        <f>報7!C558</f>
        <v>0</v>
      </c>
      <c r="D558" s="3085"/>
      <c r="E558" s="104" t="s">
        <v>180</v>
      </c>
      <c r="F558" s="2823" t="s">
        <v>406</v>
      </c>
      <c r="G558" s="2824"/>
      <c r="H558" s="2830" t="str">
        <f ca="1">報7!H558</f>
        <v/>
      </c>
      <c r="I558" s="2831"/>
      <c r="J558" s="59" t="s">
        <v>176</v>
      </c>
      <c r="K558" s="2823" t="s">
        <v>407</v>
      </c>
      <c r="L558" s="2824"/>
      <c r="M558" s="3086">
        <f>報7!M558</f>
        <v>0</v>
      </c>
      <c r="N558" s="3087"/>
      <c r="O558" s="3088"/>
      <c r="P558" s="165"/>
      <c r="W558" s="165"/>
      <c r="X558" s="165"/>
      <c r="Y558" s="165"/>
      <c r="Z558" s="165"/>
    </row>
    <row r="559" spans="1:26" ht="39.950000000000003" customHeight="1">
      <c r="A559" s="2823" t="s">
        <v>408</v>
      </c>
      <c r="B559" s="2824"/>
      <c r="C559" s="3089">
        <f>報7!C559</f>
        <v>0</v>
      </c>
      <c r="D559" s="2355"/>
      <c r="E559" s="2356"/>
      <c r="F559" s="2823" t="s">
        <v>158</v>
      </c>
      <c r="G559" s="2824"/>
      <c r="H559" s="3089">
        <f>報7!H559</f>
        <v>0</v>
      </c>
      <c r="I559" s="2355"/>
      <c r="J559" s="2356"/>
      <c r="K559" s="2428"/>
      <c r="L559" s="2826"/>
      <c r="M559" s="2826"/>
      <c r="N559" s="2826"/>
      <c r="O559" s="2826"/>
      <c r="P559" s="165"/>
      <c r="W559" s="165"/>
      <c r="X559" s="165"/>
      <c r="Y559" s="165"/>
      <c r="Z559" s="165"/>
    </row>
    <row r="560" spans="1:26" ht="49.9" customHeight="1">
      <c r="A560" s="40"/>
      <c r="B560" s="40"/>
      <c r="C560" s="41"/>
      <c r="D560" s="42"/>
      <c r="E560" s="41"/>
      <c r="F560" s="43"/>
      <c r="P560" s="165"/>
      <c r="W560" s="165"/>
      <c r="X560" s="165"/>
      <c r="Y560" s="165"/>
      <c r="Z560" s="165"/>
    </row>
    <row r="561" spans="1:26" s="110" customFormat="1" ht="19.5" customHeight="1">
      <c r="A561" s="3090" t="s">
        <v>583</v>
      </c>
      <c r="B561" s="3091"/>
      <c r="C561" s="3091"/>
      <c r="D561" s="3091"/>
      <c r="E561" s="3091"/>
      <c r="F561" s="3091"/>
      <c r="G561" s="3091"/>
      <c r="H561" s="3091"/>
      <c r="I561" s="3091"/>
      <c r="J561" s="3091"/>
      <c r="K561" s="3091"/>
      <c r="L561" s="3091"/>
      <c r="M561" s="3091"/>
      <c r="N561" s="3091"/>
      <c r="O561" s="3091"/>
      <c r="P561" s="345"/>
      <c r="Q561" s="1278"/>
      <c r="R561" s="1278"/>
      <c r="S561" s="1278"/>
      <c r="T561" s="1278"/>
      <c r="U561" s="1278"/>
      <c r="V561" s="1278"/>
      <c r="W561" s="345"/>
      <c r="X561" s="345"/>
      <c r="Y561" s="345"/>
      <c r="Z561" s="345"/>
    </row>
    <row r="562" spans="1:26" ht="49.9" customHeight="1">
      <c r="A562" s="111"/>
      <c r="B562" s="40"/>
      <c r="E562" s="112"/>
      <c r="F562" s="112"/>
      <c r="G562" s="112"/>
      <c r="H562" s="112"/>
      <c r="I562" s="112"/>
      <c r="J562" s="112"/>
      <c r="K562" s="112"/>
      <c r="L562" s="112"/>
      <c r="M562" s="112"/>
      <c r="N562" s="112"/>
      <c r="O562" s="112"/>
      <c r="P562" s="165"/>
      <c r="W562" s="165"/>
      <c r="X562" s="165"/>
      <c r="Y562" s="165"/>
      <c r="Z562" s="165"/>
    </row>
    <row r="563" spans="1:26" ht="20.25" customHeight="1">
      <c r="A563" s="51" t="s">
        <v>582</v>
      </c>
      <c r="B563" s="30"/>
      <c r="C563" s="30"/>
      <c r="D563" s="30"/>
      <c r="E563" s="30"/>
      <c r="F563" s="30"/>
      <c r="G563" s="30"/>
      <c r="H563" s="30"/>
      <c r="I563" s="30"/>
      <c r="J563" s="30"/>
      <c r="K563" s="30"/>
      <c r="L563" s="6"/>
      <c r="M563" s="6"/>
      <c r="N563" s="6"/>
      <c r="O563" s="6"/>
      <c r="P563" s="165"/>
      <c r="W563" s="165"/>
      <c r="X563" s="165"/>
      <c r="Y563" s="165"/>
      <c r="Z563" s="165"/>
    </row>
    <row r="564" spans="1:26" ht="20.100000000000001" customHeight="1">
      <c r="A564" s="2500"/>
      <c r="B564" s="2501"/>
      <c r="C564" s="2520" t="s">
        <v>589</v>
      </c>
      <c r="D564" s="2521"/>
      <c r="E564" s="2521"/>
      <c r="F564" s="2521"/>
      <c r="G564" s="2521"/>
      <c r="H564" s="2522"/>
      <c r="I564" s="2520" t="s">
        <v>588</v>
      </c>
      <c r="J564" s="2521"/>
      <c r="K564" s="2521"/>
      <c r="L564" s="2521"/>
      <c r="M564" s="2521"/>
      <c r="N564" s="2521"/>
      <c r="O564" s="2522"/>
      <c r="P564" s="165"/>
      <c r="W564" s="165"/>
      <c r="X564" s="165"/>
      <c r="Y564" s="165"/>
      <c r="Z564" s="165"/>
    </row>
    <row r="565" spans="1:26" ht="22.15" customHeight="1">
      <c r="A565" s="3092" t="s">
        <v>122</v>
      </c>
      <c r="B565" s="3093"/>
      <c r="C565" s="3094" t="str">
        <f ca="1">報7!C565</f>
        <v/>
      </c>
      <c r="D565" s="3095"/>
      <c r="E565" s="3095"/>
      <c r="F565" s="3095"/>
      <c r="G565" s="2893" t="s">
        <v>1469</v>
      </c>
      <c r="H565" s="2808"/>
      <c r="I565" s="3099" t="str">
        <f>報7!I565</f>
        <v/>
      </c>
      <c r="J565" s="3100"/>
      <c r="K565" s="3100"/>
      <c r="L565" s="3100"/>
      <c r="M565" s="2893" t="s">
        <v>6400</v>
      </c>
      <c r="N565" s="2893"/>
      <c r="O565" s="3103" t="str">
        <f>報7!N565</f>
        <v/>
      </c>
      <c r="P565" s="174"/>
      <c r="Q565" s="1279"/>
      <c r="W565" s="165"/>
      <c r="X565" s="165"/>
      <c r="Y565" s="165"/>
      <c r="Z565" s="165"/>
    </row>
    <row r="566" spans="1:26" ht="22.15" customHeight="1">
      <c r="A566" s="3010">
        <f>IF(計1!$D$28="","",計1!$D$28-1)</f>
        <v>2022</v>
      </c>
      <c r="B566" s="2501"/>
      <c r="C566" s="3096"/>
      <c r="D566" s="3097"/>
      <c r="E566" s="3097"/>
      <c r="F566" s="3097"/>
      <c r="G566" s="2900"/>
      <c r="H566" s="3098"/>
      <c r="I566" s="3101"/>
      <c r="J566" s="3102"/>
      <c r="K566" s="3102"/>
      <c r="L566" s="3102"/>
      <c r="M566" s="2894"/>
      <c r="N566" s="2894"/>
      <c r="O566" s="3104"/>
      <c r="P566" s="174"/>
      <c r="Q566" s="1279"/>
      <c r="W566" s="165"/>
      <c r="X566" s="165"/>
      <c r="Y566" s="165"/>
      <c r="Z566" s="165"/>
    </row>
    <row r="567" spans="1:26" ht="22.15" customHeight="1">
      <c r="A567" s="2479" t="s">
        <v>586</v>
      </c>
      <c r="B567" s="2897"/>
      <c r="C567" s="3055"/>
      <c r="D567" s="3056"/>
      <c r="E567" s="3056"/>
      <c r="F567" s="3056"/>
      <c r="G567" s="2893" t="s">
        <v>416</v>
      </c>
      <c r="H567" s="2808"/>
      <c r="I567" s="3060"/>
      <c r="J567" s="3061"/>
      <c r="K567" s="3061"/>
      <c r="L567" s="3061"/>
      <c r="M567" s="2893" t="s">
        <v>417</v>
      </c>
      <c r="N567" s="2893"/>
      <c r="O567" s="3064" t="str">
        <f>IF(OR(I567=0,I567=""),"",O565)</f>
        <v/>
      </c>
      <c r="P567" s="3068"/>
      <c r="Q567" s="3068"/>
      <c r="W567" s="165"/>
      <c r="X567" s="165"/>
      <c r="Y567" s="165"/>
      <c r="Z567" s="165"/>
    </row>
    <row r="568" spans="1:26" ht="22.15" customHeight="1">
      <c r="A568" s="2895">
        <f>IF(計1!$D$28="","",計1!$G$28)</f>
        <v>2025</v>
      </c>
      <c r="B568" s="2896"/>
      <c r="C568" s="3057"/>
      <c r="D568" s="3058"/>
      <c r="E568" s="3058"/>
      <c r="F568" s="3058"/>
      <c r="G568" s="2894"/>
      <c r="H568" s="3059"/>
      <c r="I568" s="3062"/>
      <c r="J568" s="3063"/>
      <c r="K568" s="3063"/>
      <c r="L568" s="3063"/>
      <c r="M568" s="2894"/>
      <c r="N568" s="2894"/>
      <c r="O568" s="3065"/>
      <c r="P568" s="3069"/>
      <c r="Q568" s="3070"/>
      <c r="W568" s="165"/>
      <c r="X568" s="368"/>
      <c r="Y568" s="165"/>
      <c r="Z568" s="165"/>
    </row>
    <row r="569" spans="1:26" ht="24.95" customHeight="1">
      <c r="A569" s="154"/>
      <c r="B569" s="155" t="s">
        <v>607</v>
      </c>
      <c r="C569" s="156"/>
      <c r="D569" s="3071" t="str">
        <f ca="1">IF(OR(C565=0,C567=""),"",INT((C565-C567)/C565*10000)/100)</f>
        <v/>
      </c>
      <c r="E569" s="3071"/>
      <c r="F569" s="3071"/>
      <c r="G569" s="3072" t="s">
        <v>134</v>
      </c>
      <c r="H569" s="3073"/>
      <c r="I569" s="157"/>
      <c r="J569" s="3074" t="str">
        <f>IF(OR(I565=0,I567=""),"",INT((I565-I567)/I565*10000)/100)</f>
        <v/>
      </c>
      <c r="K569" s="3074"/>
      <c r="L569" s="3074"/>
      <c r="M569" s="3071" t="s">
        <v>522</v>
      </c>
      <c r="N569" s="3071"/>
      <c r="O569" s="3075"/>
      <c r="P569" s="346"/>
      <c r="Q569" s="1280"/>
      <c r="W569" s="370"/>
      <c r="X569" s="370"/>
      <c r="Y569" s="370"/>
      <c r="Z569" s="165"/>
    </row>
    <row r="570" spans="1:26" ht="27.75" customHeight="1">
      <c r="A570" s="2519" t="s">
        <v>587</v>
      </c>
      <c r="B570" s="2481"/>
      <c r="C570" s="3079"/>
      <c r="D570" s="3080"/>
      <c r="E570" s="3080"/>
      <c r="F570" s="3080"/>
      <c r="G570" s="3080"/>
      <c r="H570" s="3080"/>
      <c r="I570" s="3080"/>
      <c r="J570" s="3080"/>
      <c r="K570" s="3080"/>
      <c r="L570" s="3080"/>
      <c r="M570" s="3080"/>
      <c r="N570" s="3080"/>
      <c r="O570" s="3081"/>
      <c r="P570" s="346"/>
      <c r="Q570" s="1280"/>
      <c r="R570" s="1281"/>
      <c r="W570" s="370"/>
      <c r="X570" s="370" t="s">
        <v>617</v>
      </c>
      <c r="Y570" s="370"/>
      <c r="Z570" s="165"/>
    </row>
    <row r="571" spans="1:26" ht="35.1" customHeight="1">
      <c r="A571" s="3076"/>
      <c r="B571" s="2494"/>
      <c r="C571" s="3082"/>
      <c r="D571" s="2790"/>
      <c r="E571" s="2790"/>
      <c r="F571" s="2790"/>
      <c r="G571" s="2790"/>
      <c r="H571" s="2790"/>
      <c r="I571" s="2790"/>
      <c r="J571" s="2790"/>
      <c r="K571" s="2790"/>
      <c r="L571" s="2790"/>
      <c r="M571" s="2790"/>
      <c r="N571" s="2790"/>
      <c r="O571" s="2791"/>
      <c r="P571" s="369"/>
      <c r="Q571" s="1282"/>
      <c r="R571" s="1283">
        <v>0</v>
      </c>
      <c r="W571" s="370"/>
      <c r="X571" s="371" t="s">
        <v>618</v>
      </c>
      <c r="Y571" s="370"/>
      <c r="Z571" s="165"/>
    </row>
    <row r="572" spans="1:26" ht="93" customHeight="1">
      <c r="A572" s="3077"/>
      <c r="B572" s="3078"/>
      <c r="C572" s="3083"/>
      <c r="D572" s="2792"/>
      <c r="E572" s="2792"/>
      <c r="F572" s="2792"/>
      <c r="G572" s="2792"/>
      <c r="H572" s="2792"/>
      <c r="I572" s="2792"/>
      <c r="J572" s="2792"/>
      <c r="K572" s="2792"/>
      <c r="L572" s="2792"/>
      <c r="M572" s="2792"/>
      <c r="N572" s="2792"/>
      <c r="O572" s="2793"/>
      <c r="P572" s="347"/>
      <c r="Q572" s="1284"/>
      <c r="W572" s="165"/>
      <c r="X572" s="165"/>
      <c r="Y572" s="165"/>
      <c r="Z572" s="165"/>
    </row>
    <row r="573" spans="1:26" ht="18" customHeight="1">
      <c r="A573" s="2680" t="s">
        <v>614</v>
      </c>
      <c r="B573" s="2680"/>
      <c r="C573" s="2680"/>
      <c r="D573" s="2680"/>
      <c r="E573" s="2680"/>
      <c r="F573" s="2680"/>
      <c r="G573" s="2680"/>
      <c r="H573" s="2680"/>
      <c r="I573" s="2680"/>
      <c r="J573" s="2680"/>
      <c r="K573" s="2680"/>
      <c r="L573" s="2680"/>
      <c r="M573" s="2680"/>
      <c r="N573" s="2680"/>
      <c r="O573" s="2680"/>
      <c r="P573" s="3066"/>
      <c r="Q573" s="3066"/>
      <c r="W573" s="165"/>
      <c r="X573" s="165"/>
      <c r="Y573" s="165"/>
      <c r="Z573" s="165"/>
    </row>
    <row r="574" spans="1:26" ht="9.75" customHeight="1">
      <c r="A574" s="92"/>
      <c r="B574" s="92"/>
      <c r="C574" s="113"/>
      <c r="D574" s="113"/>
      <c r="E574" s="113"/>
      <c r="F574" s="113"/>
      <c r="G574" s="113"/>
      <c r="H574" s="113"/>
      <c r="I574" s="113"/>
      <c r="J574" s="113"/>
      <c r="K574" s="113"/>
      <c r="L574" s="113"/>
      <c r="M574" s="113"/>
      <c r="N574" s="3067"/>
      <c r="O574" s="3067"/>
      <c r="P574" s="165"/>
      <c r="W574" s="165"/>
      <c r="X574" s="165"/>
      <c r="Y574" s="165"/>
      <c r="Z574" s="165"/>
    </row>
    <row r="575" spans="1:26">
      <c r="A575" s="165"/>
      <c r="B575" s="165"/>
      <c r="C575" s="165"/>
      <c r="D575" s="165"/>
      <c r="E575" s="165"/>
      <c r="F575" s="165"/>
      <c r="G575" s="165"/>
      <c r="H575" s="165"/>
      <c r="I575" s="165"/>
      <c r="J575" s="165"/>
      <c r="K575" s="165"/>
      <c r="L575" s="165"/>
      <c r="M575" s="165"/>
      <c r="N575" s="165"/>
      <c r="O575" s="165"/>
      <c r="P575" s="165"/>
      <c r="W575" s="165"/>
      <c r="X575" s="165"/>
      <c r="Y575" s="165"/>
      <c r="Z575" s="165"/>
    </row>
    <row r="576" spans="1:26">
      <c r="A576" s="1" t="s">
        <v>545</v>
      </c>
      <c r="B576" s="2"/>
      <c r="C576" s="2"/>
      <c r="D576" s="2"/>
      <c r="E576" s="2"/>
      <c r="F576" s="2"/>
      <c r="G576" s="2"/>
      <c r="H576" s="2"/>
      <c r="I576" s="2"/>
      <c r="J576" s="2"/>
      <c r="K576" s="2"/>
      <c r="L576" s="2"/>
      <c r="M576" s="2"/>
      <c r="N576" s="2"/>
      <c r="O576" s="2"/>
      <c r="P576" s="165" t="str">
        <f>"個別票"&amp;Q576</f>
        <v>個別票24</v>
      </c>
      <c r="Q576" s="1277">
        <f>Q551+1</f>
        <v>24</v>
      </c>
      <c r="W576" s="165"/>
      <c r="X576" s="165"/>
      <c r="Y576" s="165"/>
      <c r="Z576" s="165"/>
    </row>
    <row r="577" spans="1:26">
      <c r="A577" s="2" t="s">
        <v>585</v>
      </c>
      <c r="B577" s="4"/>
      <c r="C577" s="4"/>
      <c r="D577" s="4"/>
      <c r="E577" s="4"/>
      <c r="F577" s="4"/>
      <c r="G577" s="4"/>
      <c r="H577" s="4"/>
      <c r="I577" s="4"/>
      <c r="J577" s="4"/>
      <c r="K577" s="4"/>
      <c r="L577" s="4"/>
      <c r="M577" s="4"/>
      <c r="N577" s="2"/>
      <c r="O577" s="2"/>
      <c r="P577" s="165"/>
      <c r="W577" s="165"/>
      <c r="X577" s="165"/>
      <c r="Y577" s="165"/>
      <c r="Z577" s="165"/>
    </row>
    <row r="578" spans="1:26" ht="17.25">
      <c r="A578" s="2460" t="s">
        <v>584</v>
      </c>
      <c r="B578" s="2460"/>
      <c r="C578" s="2460"/>
      <c r="D578" s="2460"/>
      <c r="E578" s="2460"/>
      <c r="F578" s="2460"/>
      <c r="G578" s="2460"/>
      <c r="H578" s="2460"/>
      <c r="I578" s="2460"/>
      <c r="J578" s="2460"/>
      <c r="K578" s="2460"/>
      <c r="L578" s="2460"/>
      <c r="M578" s="2460"/>
      <c r="N578" s="2460"/>
      <c r="O578" s="2460"/>
      <c r="P578" s="165"/>
      <c r="W578" s="165"/>
      <c r="X578" s="165"/>
      <c r="Y578" s="165"/>
      <c r="Z578" s="165"/>
    </row>
    <row r="579" spans="1:26" ht="17.25">
      <c r="A579" s="39"/>
      <c r="B579" s="39"/>
      <c r="C579" s="39"/>
      <c r="D579" s="39"/>
      <c r="E579" s="39"/>
      <c r="F579" s="39"/>
      <c r="G579" s="39"/>
      <c r="H579" s="39"/>
      <c r="I579" s="39"/>
      <c r="J579" s="39"/>
      <c r="K579" s="39"/>
      <c r="L579" s="39"/>
      <c r="M579" s="39"/>
      <c r="N579" s="39"/>
      <c r="O579" s="39"/>
      <c r="P579" s="165"/>
      <c r="W579" s="165"/>
      <c r="X579" s="165"/>
      <c r="Y579" s="165"/>
      <c r="Z579" s="165"/>
    </row>
    <row r="580" spans="1:26" ht="18" customHeight="1">
      <c r="A580" s="49" t="s">
        <v>151</v>
      </c>
      <c r="B580" s="4"/>
      <c r="C580" s="4"/>
      <c r="D580" s="4"/>
      <c r="E580" s="4"/>
      <c r="F580" s="4"/>
      <c r="G580" s="4"/>
      <c r="H580" s="4"/>
      <c r="I580" s="4"/>
      <c r="J580" s="4"/>
      <c r="K580" s="4"/>
      <c r="L580" s="4"/>
      <c r="M580" s="4"/>
      <c r="N580" s="2"/>
      <c r="O580" s="2"/>
      <c r="P580" s="165"/>
      <c r="W580" s="165"/>
      <c r="X580" s="165"/>
      <c r="Y580" s="165"/>
      <c r="Z580" s="165"/>
    </row>
    <row r="581" spans="1:26" ht="39.950000000000003" customHeight="1">
      <c r="A581" s="2833" t="s">
        <v>152</v>
      </c>
      <c r="B581" s="2834"/>
      <c r="C581" s="2835"/>
      <c r="D581" s="2836" t="str">
        <f>報7!D581</f>
        <v>事業所名を入力24</v>
      </c>
      <c r="E581" s="2837"/>
      <c r="F581" s="2837"/>
      <c r="G581" s="2837"/>
      <c r="H581" s="2837"/>
      <c r="I581" s="2837"/>
      <c r="J581" s="2837"/>
      <c r="K581" s="2837"/>
      <c r="L581" s="2837"/>
      <c r="M581" s="2837"/>
      <c r="N581" s="2837"/>
      <c r="O581" s="2838"/>
      <c r="P581" s="165"/>
      <c r="W581" s="165"/>
      <c r="X581" s="165"/>
      <c r="Y581" s="165"/>
      <c r="Z581" s="165"/>
    </row>
    <row r="582" spans="1:26" ht="39.950000000000003" customHeight="1">
      <c r="A582" s="2418" t="s">
        <v>153</v>
      </c>
      <c r="B582" s="2419"/>
      <c r="C582" s="2839"/>
      <c r="D582" s="2421">
        <f>報7!D582</f>
        <v>0</v>
      </c>
      <c r="E582" s="2422"/>
      <c r="F582" s="2422"/>
      <c r="G582" s="2422"/>
      <c r="H582" s="2422"/>
      <c r="I582" s="2422"/>
      <c r="J582" s="2422"/>
      <c r="K582" s="2422"/>
      <c r="L582" s="2422"/>
      <c r="M582" s="2422"/>
      <c r="N582" s="2422"/>
      <c r="O582" s="2423"/>
      <c r="P582" s="165"/>
      <c r="W582" s="165"/>
      <c r="X582" s="165"/>
      <c r="Y582" s="165"/>
      <c r="Z582" s="165"/>
    </row>
    <row r="583" spans="1:26" ht="39.950000000000003" customHeight="1">
      <c r="A583" s="2384" t="s">
        <v>154</v>
      </c>
      <c r="B583" s="2827"/>
      <c r="C583" s="3084">
        <f>報7!C583</f>
        <v>0</v>
      </c>
      <c r="D583" s="3085"/>
      <c r="E583" s="104" t="s">
        <v>180</v>
      </c>
      <c r="F583" s="2823" t="s">
        <v>406</v>
      </c>
      <c r="G583" s="2824"/>
      <c r="H583" s="2830" t="str">
        <f ca="1">報7!H583</f>
        <v/>
      </c>
      <c r="I583" s="2831"/>
      <c r="J583" s="59" t="s">
        <v>176</v>
      </c>
      <c r="K583" s="2823" t="s">
        <v>407</v>
      </c>
      <c r="L583" s="2824"/>
      <c r="M583" s="3086">
        <f>報7!M583</f>
        <v>0</v>
      </c>
      <c r="N583" s="3087"/>
      <c r="O583" s="3088"/>
      <c r="P583" s="165"/>
      <c r="W583" s="165"/>
      <c r="X583" s="165"/>
      <c r="Y583" s="165"/>
      <c r="Z583" s="165"/>
    </row>
    <row r="584" spans="1:26" ht="39.950000000000003" customHeight="1">
      <c r="A584" s="2823" t="s">
        <v>408</v>
      </c>
      <c r="B584" s="2824"/>
      <c r="C584" s="3089">
        <f>報7!C584</f>
        <v>0</v>
      </c>
      <c r="D584" s="2355"/>
      <c r="E584" s="2356"/>
      <c r="F584" s="2823" t="s">
        <v>158</v>
      </c>
      <c r="G584" s="2824"/>
      <c r="H584" s="3089">
        <f>報7!H584</f>
        <v>0</v>
      </c>
      <c r="I584" s="2355"/>
      <c r="J584" s="2356"/>
      <c r="K584" s="2428"/>
      <c r="L584" s="2826"/>
      <c r="M584" s="2826"/>
      <c r="N584" s="2826"/>
      <c r="O584" s="2826"/>
      <c r="P584" s="165"/>
      <c r="W584" s="165"/>
      <c r="X584" s="165"/>
      <c r="Y584" s="165"/>
      <c r="Z584" s="165"/>
    </row>
    <row r="585" spans="1:26" ht="49.9" customHeight="1">
      <c r="A585" s="40"/>
      <c r="B585" s="40"/>
      <c r="C585" s="41"/>
      <c r="D585" s="42"/>
      <c r="E585" s="41"/>
      <c r="F585" s="43"/>
      <c r="P585" s="165"/>
      <c r="W585" s="165"/>
      <c r="X585" s="165"/>
      <c r="Y585" s="165"/>
      <c r="Z585" s="165"/>
    </row>
    <row r="586" spans="1:26" s="110" customFormat="1" ht="19.5" customHeight="1">
      <c r="A586" s="3090" t="s">
        <v>583</v>
      </c>
      <c r="B586" s="3091"/>
      <c r="C586" s="3091"/>
      <c r="D586" s="3091"/>
      <c r="E586" s="3091"/>
      <c r="F586" s="3091"/>
      <c r="G586" s="3091"/>
      <c r="H586" s="3091"/>
      <c r="I586" s="3091"/>
      <c r="J586" s="3091"/>
      <c r="K586" s="3091"/>
      <c r="L586" s="3091"/>
      <c r="M586" s="3091"/>
      <c r="N586" s="3091"/>
      <c r="O586" s="3091"/>
      <c r="P586" s="345"/>
      <c r="Q586" s="1278"/>
      <c r="R586" s="1278"/>
      <c r="S586" s="1278"/>
      <c r="T586" s="1278"/>
      <c r="U586" s="1278"/>
      <c r="V586" s="1278"/>
      <c r="W586" s="345"/>
      <c r="X586" s="345"/>
      <c r="Y586" s="345"/>
      <c r="Z586" s="345"/>
    </row>
    <row r="587" spans="1:26" ht="49.9" customHeight="1">
      <c r="A587" s="111"/>
      <c r="B587" s="40"/>
      <c r="E587" s="112"/>
      <c r="F587" s="112"/>
      <c r="G587" s="112"/>
      <c r="H587" s="112"/>
      <c r="I587" s="112"/>
      <c r="J587" s="112"/>
      <c r="K587" s="112"/>
      <c r="L587" s="112"/>
      <c r="M587" s="112"/>
      <c r="N587" s="112"/>
      <c r="O587" s="112"/>
      <c r="P587" s="165"/>
      <c r="W587" s="165"/>
      <c r="X587" s="165"/>
      <c r="Y587" s="165"/>
      <c r="Z587" s="165"/>
    </row>
    <row r="588" spans="1:26" ht="20.25" customHeight="1">
      <c r="A588" s="51" t="s">
        <v>582</v>
      </c>
      <c r="B588" s="30"/>
      <c r="C588" s="30"/>
      <c r="D588" s="30"/>
      <c r="E588" s="30"/>
      <c r="F588" s="30"/>
      <c r="G588" s="30"/>
      <c r="H588" s="30"/>
      <c r="I588" s="30"/>
      <c r="J588" s="30"/>
      <c r="K588" s="30"/>
      <c r="L588" s="6"/>
      <c r="M588" s="6"/>
      <c r="N588" s="6"/>
      <c r="O588" s="6"/>
      <c r="P588" s="165"/>
      <c r="W588" s="165"/>
      <c r="X588" s="165"/>
      <c r="Y588" s="165"/>
      <c r="Z588" s="165"/>
    </row>
    <row r="589" spans="1:26" ht="20.100000000000001" customHeight="1">
      <c r="A589" s="2500"/>
      <c r="B589" s="2501"/>
      <c r="C589" s="2520" t="s">
        <v>589</v>
      </c>
      <c r="D589" s="2521"/>
      <c r="E589" s="2521"/>
      <c r="F589" s="2521"/>
      <c r="G589" s="2521"/>
      <c r="H589" s="2522"/>
      <c r="I589" s="2520" t="s">
        <v>588</v>
      </c>
      <c r="J589" s="2521"/>
      <c r="K589" s="2521"/>
      <c r="L589" s="2521"/>
      <c r="M589" s="2521"/>
      <c r="N589" s="2521"/>
      <c r="O589" s="2522"/>
      <c r="P589" s="165"/>
      <c r="W589" s="165"/>
      <c r="X589" s="165"/>
      <c r="Y589" s="165"/>
      <c r="Z589" s="165"/>
    </row>
    <row r="590" spans="1:26" ht="22.15" customHeight="1">
      <c r="A590" s="3092" t="s">
        <v>122</v>
      </c>
      <c r="B590" s="3093"/>
      <c r="C590" s="3094" t="str">
        <f ca="1">報7!C590</f>
        <v/>
      </c>
      <c r="D590" s="3095"/>
      <c r="E590" s="3095"/>
      <c r="F590" s="3095"/>
      <c r="G590" s="2893" t="s">
        <v>1469</v>
      </c>
      <c r="H590" s="2808"/>
      <c r="I590" s="3099" t="str">
        <f>報7!I590</f>
        <v/>
      </c>
      <c r="J590" s="3100"/>
      <c r="K590" s="3100"/>
      <c r="L590" s="3100"/>
      <c r="M590" s="2893" t="s">
        <v>6400</v>
      </c>
      <c r="N590" s="2893"/>
      <c r="O590" s="3103" t="str">
        <f>報7!N590</f>
        <v/>
      </c>
      <c r="P590" s="174"/>
      <c r="Q590" s="1279"/>
      <c r="W590" s="165"/>
      <c r="X590" s="165"/>
      <c r="Y590" s="165"/>
      <c r="Z590" s="165"/>
    </row>
    <row r="591" spans="1:26" ht="22.15" customHeight="1">
      <c r="A591" s="3010">
        <f>IF(計1!$D$28="","",計1!$D$28-1)</f>
        <v>2022</v>
      </c>
      <c r="B591" s="2501"/>
      <c r="C591" s="3096"/>
      <c r="D591" s="3097"/>
      <c r="E591" s="3097"/>
      <c r="F591" s="3097"/>
      <c r="G591" s="2900"/>
      <c r="H591" s="3098"/>
      <c r="I591" s="3101"/>
      <c r="J591" s="3102"/>
      <c r="K591" s="3102"/>
      <c r="L591" s="3102"/>
      <c r="M591" s="2894"/>
      <c r="N591" s="2894"/>
      <c r="O591" s="3104"/>
      <c r="P591" s="174"/>
      <c r="Q591" s="1279"/>
      <c r="W591" s="165"/>
      <c r="X591" s="165"/>
      <c r="Y591" s="165"/>
      <c r="Z591" s="165"/>
    </row>
    <row r="592" spans="1:26" ht="22.15" customHeight="1">
      <c r="A592" s="2479" t="s">
        <v>586</v>
      </c>
      <c r="B592" s="2897"/>
      <c r="C592" s="3055"/>
      <c r="D592" s="3056"/>
      <c r="E592" s="3056"/>
      <c r="F592" s="3056"/>
      <c r="G592" s="2893" t="s">
        <v>416</v>
      </c>
      <c r="H592" s="2808"/>
      <c r="I592" s="3060"/>
      <c r="J592" s="3061"/>
      <c r="K592" s="3061"/>
      <c r="L592" s="3061"/>
      <c r="M592" s="2893" t="s">
        <v>417</v>
      </c>
      <c r="N592" s="2893"/>
      <c r="O592" s="3064" t="str">
        <f>IF(OR(I592=0,I592=""),"",O590)</f>
        <v/>
      </c>
      <c r="P592" s="3068"/>
      <c r="Q592" s="3068"/>
      <c r="W592" s="165"/>
      <c r="X592" s="165"/>
      <c r="Y592" s="165"/>
      <c r="Z592" s="165"/>
    </row>
    <row r="593" spans="1:26" ht="22.15" customHeight="1">
      <c r="A593" s="2895">
        <f>IF(計1!$D$28="","",計1!$G$28)</f>
        <v>2025</v>
      </c>
      <c r="B593" s="2896"/>
      <c r="C593" s="3057"/>
      <c r="D593" s="3058"/>
      <c r="E593" s="3058"/>
      <c r="F593" s="3058"/>
      <c r="G593" s="2894"/>
      <c r="H593" s="3059"/>
      <c r="I593" s="3062"/>
      <c r="J593" s="3063"/>
      <c r="K593" s="3063"/>
      <c r="L593" s="3063"/>
      <c r="M593" s="2894"/>
      <c r="N593" s="2894"/>
      <c r="O593" s="3065"/>
      <c r="P593" s="3069"/>
      <c r="Q593" s="3070"/>
      <c r="W593" s="165"/>
      <c r="X593" s="368"/>
      <c r="Y593" s="165"/>
      <c r="Z593" s="165"/>
    </row>
    <row r="594" spans="1:26" ht="24.95" customHeight="1">
      <c r="A594" s="154"/>
      <c r="B594" s="155" t="s">
        <v>607</v>
      </c>
      <c r="C594" s="156"/>
      <c r="D594" s="3071" t="str">
        <f ca="1">IF(OR(C590=0,C592=""),"",INT((C590-C592)/C590*10000)/100)</f>
        <v/>
      </c>
      <c r="E594" s="3071"/>
      <c r="F594" s="3071"/>
      <c r="G594" s="3072" t="s">
        <v>134</v>
      </c>
      <c r="H594" s="3073"/>
      <c r="I594" s="157"/>
      <c r="J594" s="3074" t="str">
        <f>IF(OR(I590=0,I592=""),"",INT((I590-I592)/I590*10000)/100)</f>
        <v/>
      </c>
      <c r="K594" s="3074"/>
      <c r="L594" s="3074"/>
      <c r="M594" s="3071" t="s">
        <v>522</v>
      </c>
      <c r="N594" s="3071"/>
      <c r="O594" s="3075"/>
      <c r="P594" s="346"/>
      <c r="Q594" s="1280"/>
      <c r="W594" s="370"/>
      <c r="X594" s="370"/>
      <c r="Y594" s="370"/>
      <c r="Z594" s="165"/>
    </row>
    <row r="595" spans="1:26" ht="27.75" customHeight="1">
      <c r="A595" s="2519" t="s">
        <v>587</v>
      </c>
      <c r="B595" s="2481"/>
      <c r="C595" s="3079"/>
      <c r="D595" s="3080"/>
      <c r="E595" s="3080"/>
      <c r="F595" s="3080"/>
      <c r="G595" s="3080"/>
      <c r="H595" s="3080"/>
      <c r="I595" s="3080"/>
      <c r="J595" s="3080"/>
      <c r="K595" s="3080"/>
      <c r="L595" s="3080"/>
      <c r="M595" s="3080"/>
      <c r="N595" s="3080"/>
      <c r="O595" s="3081"/>
      <c r="P595" s="346"/>
      <c r="Q595" s="1280"/>
      <c r="R595" s="1281"/>
      <c r="W595" s="370"/>
      <c r="X595" s="370" t="s">
        <v>617</v>
      </c>
      <c r="Y595" s="370"/>
      <c r="Z595" s="165"/>
    </row>
    <row r="596" spans="1:26" ht="35.1" customHeight="1">
      <c r="A596" s="3076"/>
      <c r="B596" s="2494"/>
      <c r="C596" s="3082"/>
      <c r="D596" s="2790"/>
      <c r="E596" s="2790"/>
      <c r="F596" s="2790"/>
      <c r="G596" s="2790"/>
      <c r="H596" s="2790"/>
      <c r="I596" s="2790"/>
      <c r="J596" s="2790"/>
      <c r="K596" s="2790"/>
      <c r="L596" s="2790"/>
      <c r="M596" s="2790"/>
      <c r="N596" s="2790"/>
      <c r="O596" s="2791"/>
      <c r="P596" s="369"/>
      <c r="Q596" s="1282"/>
      <c r="R596" s="1283">
        <v>0</v>
      </c>
      <c r="W596" s="370"/>
      <c r="X596" s="371" t="s">
        <v>618</v>
      </c>
      <c r="Y596" s="370"/>
      <c r="Z596" s="165"/>
    </row>
    <row r="597" spans="1:26" ht="93" customHeight="1">
      <c r="A597" s="3077"/>
      <c r="B597" s="3078"/>
      <c r="C597" s="3083"/>
      <c r="D597" s="2792"/>
      <c r="E597" s="2792"/>
      <c r="F597" s="2792"/>
      <c r="G597" s="2792"/>
      <c r="H597" s="2792"/>
      <c r="I597" s="2792"/>
      <c r="J597" s="2792"/>
      <c r="K597" s="2792"/>
      <c r="L597" s="2792"/>
      <c r="M597" s="2792"/>
      <c r="N597" s="2792"/>
      <c r="O597" s="2793"/>
      <c r="P597" s="347"/>
      <c r="Q597" s="1284"/>
      <c r="W597" s="165"/>
      <c r="X597" s="165"/>
      <c r="Y597" s="165"/>
      <c r="Z597" s="165"/>
    </row>
    <row r="598" spans="1:26" ht="18" customHeight="1">
      <c r="A598" s="2680" t="s">
        <v>614</v>
      </c>
      <c r="B598" s="2680"/>
      <c r="C598" s="2680"/>
      <c r="D598" s="2680"/>
      <c r="E598" s="2680"/>
      <c r="F598" s="2680"/>
      <c r="G598" s="2680"/>
      <c r="H598" s="2680"/>
      <c r="I598" s="2680"/>
      <c r="J598" s="2680"/>
      <c r="K598" s="2680"/>
      <c r="L598" s="2680"/>
      <c r="M598" s="2680"/>
      <c r="N598" s="2680"/>
      <c r="O598" s="2680"/>
      <c r="P598" s="3066"/>
      <c r="Q598" s="3066"/>
      <c r="W598" s="165"/>
      <c r="X598" s="165"/>
      <c r="Y598" s="165"/>
      <c r="Z598" s="165"/>
    </row>
    <row r="599" spans="1:26" ht="9.75" customHeight="1">
      <c r="A599" s="92"/>
      <c r="B599" s="92"/>
      <c r="C599" s="113"/>
      <c r="D599" s="113"/>
      <c r="E599" s="113"/>
      <c r="F599" s="113"/>
      <c r="G599" s="113"/>
      <c r="H599" s="113"/>
      <c r="I599" s="113"/>
      <c r="J599" s="113"/>
      <c r="K599" s="113"/>
      <c r="L599" s="113"/>
      <c r="M599" s="113"/>
      <c r="N599" s="3067"/>
      <c r="O599" s="3067"/>
      <c r="P599" s="165"/>
      <c r="W599" s="165"/>
      <c r="X599" s="165"/>
      <c r="Y599" s="165"/>
      <c r="Z599" s="165"/>
    </row>
    <row r="600" spans="1:26">
      <c r="A600" s="165"/>
      <c r="B600" s="165"/>
      <c r="C600" s="165"/>
      <c r="D600" s="165"/>
      <c r="E600" s="165"/>
      <c r="F600" s="165"/>
      <c r="G600" s="165"/>
      <c r="H600" s="165"/>
      <c r="I600" s="165"/>
      <c r="J600" s="165"/>
      <c r="K600" s="165"/>
      <c r="L600" s="165"/>
      <c r="M600" s="165"/>
      <c r="N600" s="165"/>
      <c r="O600" s="165"/>
      <c r="P600" s="165"/>
      <c r="W600" s="165"/>
      <c r="X600" s="165"/>
      <c r="Y600" s="165"/>
      <c r="Z600" s="165"/>
    </row>
    <row r="601" spans="1:26">
      <c r="A601" s="1" t="s">
        <v>545</v>
      </c>
      <c r="B601" s="2"/>
      <c r="C601" s="2"/>
      <c r="D601" s="2"/>
      <c r="E601" s="2"/>
      <c r="F601" s="2"/>
      <c r="G601" s="2"/>
      <c r="H601" s="2"/>
      <c r="I601" s="2"/>
      <c r="J601" s="2"/>
      <c r="K601" s="2"/>
      <c r="L601" s="2"/>
      <c r="M601" s="2"/>
      <c r="N601" s="2"/>
      <c r="O601" s="2"/>
      <c r="P601" s="165" t="str">
        <f>"個別票"&amp;Q601</f>
        <v>個別票25</v>
      </c>
      <c r="Q601" s="1277">
        <f>Q576+1</f>
        <v>25</v>
      </c>
      <c r="W601" s="165"/>
      <c r="X601" s="165"/>
      <c r="Y601" s="165"/>
      <c r="Z601" s="165"/>
    </row>
    <row r="602" spans="1:26">
      <c r="A602" s="2" t="s">
        <v>585</v>
      </c>
      <c r="B602" s="4"/>
      <c r="C602" s="4"/>
      <c r="D602" s="4"/>
      <c r="E602" s="4"/>
      <c r="F602" s="4"/>
      <c r="G602" s="4"/>
      <c r="H602" s="4"/>
      <c r="I602" s="4"/>
      <c r="J602" s="4"/>
      <c r="K602" s="4"/>
      <c r="L602" s="4"/>
      <c r="M602" s="4"/>
      <c r="N602" s="2"/>
      <c r="O602" s="2"/>
      <c r="P602" s="165"/>
      <c r="W602" s="165"/>
      <c r="X602" s="165"/>
      <c r="Y602" s="165"/>
      <c r="Z602" s="165"/>
    </row>
    <row r="603" spans="1:26" ht="17.25">
      <c r="A603" s="2460" t="s">
        <v>584</v>
      </c>
      <c r="B603" s="2460"/>
      <c r="C603" s="2460"/>
      <c r="D603" s="2460"/>
      <c r="E603" s="2460"/>
      <c r="F603" s="2460"/>
      <c r="G603" s="2460"/>
      <c r="H603" s="2460"/>
      <c r="I603" s="2460"/>
      <c r="J603" s="2460"/>
      <c r="K603" s="2460"/>
      <c r="L603" s="2460"/>
      <c r="M603" s="2460"/>
      <c r="N603" s="2460"/>
      <c r="O603" s="2460"/>
      <c r="P603" s="165"/>
      <c r="W603" s="165"/>
      <c r="X603" s="165"/>
      <c r="Y603" s="165"/>
      <c r="Z603" s="165"/>
    </row>
    <row r="604" spans="1:26" ht="17.25">
      <c r="A604" s="39"/>
      <c r="B604" s="39"/>
      <c r="C604" s="39"/>
      <c r="D604" s="39"/>
      <c r="E604" s="39"/>
      <c r="F604" s="39"/>
      <c r="G604" s="39"/>
      <c r="H604" s="39"/>
      <c r="I604" s="39"/>
      <c r="J604" s="39"/>
      <c r="K604" s="39"/>
      <c r="L604" s="39"/>
      <c r="M604" s="39"/>
      <c r="N604" s="39"/>
      <c r="O604" s="39"/>
      <c r="P604" s="165"/>
      <c r="W604" s="165"/>
      <c r="X604" s="165"/>
      <c r="Y604" s="165"/>
      <c r="Z604" s="165"/>
    </row>
    <row r="605" spans="1:26" ht="18" customHeight="1">
      <c r="A605" s="49" t="s">
        <v>151</v>
      </c>
      <c r="B605" s="4"/>
      <c r="C605" s="4"/>
      <c r="D605" s="4"/>
      <c r="E605" s="4"/>
      <c r="F605" s="4"/>
      <c r="G605" s="4"/>
      <c r="H605" s="4"/>
      <c r="I605" s="4"/>
      <c r="J605" s="4"/>
      <c r="K605" s="4"/>
      <c r="L605" s="4"/>
      <c r="M605" s="4"/>
      <c r="N605" s="2"/>
      <c r="O605" s="2"/>
      <c r="P605" s="165"/>
      <c r="W605" s="165"/>
      <c r="X605" s="165"/>
      <c r="Y605" s="165"/>
      <c r="Z605" s="165"/>
    </row>
    <row r="606" spans="1:26" ht="39.950000000000003" customHeight="1">
      <c r="A606" s="2833" t="s">
        <v>152</v>
      </c>
      <c r="B606" s="2834"/>
      <c r="C606" s="2835"/>
      <c r="D606" s="2836" t="str">
        <f>報7!D606</f>
        <v>事業所名を入力25</v>
      </c>
      <c r="E606" s="2837"/>
      <c r="F606" s="2837"/>
      <c r="G606" s="2837"/>
      <c r="H606" s="2837"/>
      <c r="I606" s="2837"/>
      <c r="J606" s="2837"/>
      <c r="K606" s="2837"/>
      <c r="L606" s="2837"/>
      <c r="M606" s="2837"/>
      <c r="N606" s="2837"/>
      <c r="O606" s="2838"/>
      <c r="P606" s="165"/>
      <c r="W606" s="165"/>
      <c r="X606" s="165"/>
      <c r="Y606" s="165"/>
      <c r="Z606" s="165"/>
    </row>
    <row r="607" spans="1:26" ht="39.950000000000003" customHeight="1">
      <c r="A607" s="2418" t="s">
        <v>153</v>
      </c>
      <c r="B607" s="2419"/>
      <c r="C607" s="2839"/>
      <c r="D607" s="2421">
        <f>報7!D607</f>
        <v>0</v>
      </c>
      <c r="E607" s="2422"/>
      <c r="F607" s="2422"/>
      <c r="G607" s="2422"/>
      <c r="H607" s="2422"/>
      <c r="I607" s="2422"/>
      <c r="J607" s="2422"/>
      <c r="K607" s="2422"/>
      <c r="L607" s="2422"/>
      <c r="M607" s="2422"/>
      <c r="N607" s="2422"/>
      <c r="O607" s="2423"/>
      <c r="P607" s="165"/>
      <c r="W607" s="165"/>
      <c r="X607" s="165"/>
      <c r="Y607" s="165"/>
      <c r="Z607" s="165"/>
    </row>
    <row r="608" spans="1:26" ht="39.950000000000003" customHeight="1">
      <c r="A608" s="2384" t="s">
        <v>154</v>
      </c>
      <c r="B608" s="2827"/>
      <c r="C608" s="3084">
        <f>報7!C608</f>
        <v>0</v>
      </c>
      <c r="D608" s="3085"/>
      <c r="E608" s="104" t="s">
        <v>180</v>
      </c>
      <c r="F608" s="2823" t="s">
        <v>406</v>
      </c>
      <c r="G608" s="2824"/>
      <c r="H608" s="2830" t="str">
        <f ca="1">報7!H608</f>
        <v/>
      </c>
      <c r="I608" s="2831"/>
      <c r="J608" s="59" t="s">
        <v>176</v>
      </c>
      <c r="K608" s="2823" t="s">
        <v>407</v>
      </c>
      <c r="L608" s="2824"/>
      <c r="M608" s="3086">
        <f>報7!M608</f>
        <v>0</v>
      </c>
      <c r="N608" s="3087"/>
      <c r="O608" s="3088"/>
      <c r="P608" s="165"/>
      <c r="W608" s="165"/>
      <c r="X608" s="165"/>
      <c r="Y608" s="165"/>
      <c r="Z608" s="165"/>
    </row>
    <row r="609" spans="1:26" ht="39.950000000000003" customHeight="1">
      <c r="A609" s="2823" t="s">
        <v>408</v>
      </c>
      <c r="B609" s="2824"/>
      <c r="C609" s="3089">
        <f>報7!C609</f>
        <v>0</v>
      </c>
      <c r="D609" s="2355"/>
      <c r="E609" s="2356"/>
      <c r="F609" s="2823" t="s">
        <v>158</v>
      </c>
      <c r="G609" s="2824"/>
      <c r="H609" s="3089">
        <f>報7!H609</f>
        <v>0</v>
      </c>
      <c r="I609" s="2355"/>
      <c r="J609" s="2356"/>
      <c r="K609" s="2428"/>
      <c r="L609" s="2826"/>
      <c r="M609" s="2826"/>
      <c r="N609" s="2826"/>
      <c r="O609" s="2826"/>
      <c r="P609" s="165"/>
      <c r="W609" s="165"/>
      <c r="X609" s="165"/>
      <c r="Y609" s="165"/>
      <c r="Z609" s="165"/>
    </row>
    <row r="610" spans="1:26" ht="49.9" customHeight="1">
      <c r="A610" s="40"/>
      <c r="B610" s="40"/>
      <c r="C610" s="41"/>
      <c r="D610" s="42"/>
      <c r="E610" s="41"/>
      <c r="F610" s="43"/>
      <c r="P610" s="165"/>
      <c r="W610" s="165"/>
      <c r="X610" s="165"/>
      <c r="Y610" s="165"/>
      <c r="Z610" s="165"/>
    </row>
    <row r="611" spans="1:26" s="110" customFormat="1" ht="19.5" customHeight="1">
      <c r="A611" s="3090" t="s">
        <v>583</v>
      </c>
      <c r="B611" s="3091"/>
      <c r="C611" s="3091"/>
      <c r="D611" s="3091"/>
      <c r="E611" s="3091"/>
      <c r="F611" s="3091"/>
      <c r="G611" s="3091"/>
      <c r="H611" s="3091"/>
      <c r="I611" s="3091"/>
      <c r="J611" s="3091"/>
      <c r="K611" s="3091"/>
      <c r="L611" s="3091"/>
      <c r="M611" s="3091"/>
      <c r="N611" s="3091"/>
      <c r="O611" s="3091"/>
      <c r="P611" s="345"/>
      <c r="Q611" s="1278"/>
      <c r="R611" s="1278"/>
      <c r="S611" s="1278"/>
      <c r="T611" s="1278"/>
      <c r="U611" s="1278"/>
      <c r="V611" s="1278"/>
      <c r="W611" s="345"/>
      <c r="X611" s="345"/>
      <c r="Y611" s="345"/>
      <c r="Z611" s="345"/>
    </row>
    <row r="612" spans="1:26" ht="49.9" customHeight="1">
      <c r="A612" s="111"/>
      <c r="B612" s="40"/>
      <c r="E612" s="112"/>
      <c r="F612" s="112"/>
      <c r="G612" s="112"/>
      <c r="H612" s="112"/>
      <c r="I612" s="112"/>
      <c r="J612" s="112"/>
      <c r="K612" s="112"/>
      <c r="L612" s="112"/>
      <c r="M612" s="112"/>
      <c r="N612" s="112"/>
      <c r="O612" s="112"/>
      <c r="P612" s="165"/>
      <c r="W612" s="165"/>
      <c r="X612" s="165"/>
      <c r="Y612" s="165"/>
      <c r="Z612" s="165"/>
    </row>
    <row r="613" spans="1:26" ht="20.25" customHeight="1">
      <c r="A613" s="51" t="s">
        <v>582</v>
      </c>
      <c r="B613" s="30"/>
      <c r="C613" s="30"/>
      <c r="D613" s="30"/>
      <c r="E613" s="30"/>
      <c r="F613" s="30"/>
      <c r="G613" s="30"/>
      <c r="H613" s="30"/>
      <c r="I613" s="30"/>
      <c r="J613" s="30"/>
      <c r="K613" s="30"/>
      <c r="L613" s="6"/>
      <c r="M613" s="6"/>
      <c r="N613" s="6"/>
      <c r="O613" s="6"/>
      <c r="P613" s="165"/>
      <c r="W613" s="165"/>
      <c r="X613" s="165"/>
      <c r="Y613" s="165"/>
      <c r="Z613" s="165"/>
    </row>
    <row r="614" spans="1:26" ht="20.100000000000001" customHeight="1">
      <c r="A614" s="2500"/>
      <c r="B614" s="2501"/>
      <c r="C614" s="2520" t="s">
        <v>589</v>
      </c>
      <c r="D614" s="2521"/>
      <c r="E614" s="2521"/>
      <c r="F614" s="2521"/>
      <c r="G614" s="2521"/>
      <c r="H614" s="2522"/>
      <c r="I614" s="2520" t="s">
        <v>588</v>
      </c>
      <c r="J614" s="2521"/>
      <c r="K614" s="2521"/>
      <c r="L614" s="2521"/>
      <c r="M614" s="2521"/>
      <c r="N614" s="2521"/>
      <c r="O614" s="2522"/>
      <c r="P614" s="165"/>
      <c r="W614" s="165"/>
      <c r="X614" s="165"/>
      <c r="Y614" s="165"/>
      <c r="Z614" s="165"/>
    </row>
    <row r="615" spans="1:26" ht="22.15" customHeight="1">
      <c r="A615" s="3092" t="s">
        <v>122</v>
      </c>
      <c r="B615" s="3093"/>
      <c r="C615" s="3094" t="str">
        <f ca="1">報7!C615</f>
        <v/>
      </c>
      <c r="D615" s="3095"/>
      <c r="E615" s="3095"/>
      <c r="F615" s="3095"/>
      <c r="G615" s="2893" t="s">
        <v>1469</v>
      </c>
      <c r="H615" s="2808"/>
      <c r="I615" s="3099" t="str">
        <f>報7!I615</f>
        <v/>
      </c>
      <c r="J615" s="3100"/>
      <c r="K615" s="3100"/>
      <c r="L615" s="3100"/>
      <c r="M615" s="2893" t="s">
        <v>6400</v>
      </c>
      <c r="N615" s="2893"/>
      <c r="O615" s="3103" t="str">
        <f>報7!N615</f>
        <v/>
      </c>
      <c r="P615" s="174"/>
      <c r="Q615" s="1279"/>
      <c r="W615" s="165"/>
      <c r="X615" s="165"/>
      <c r="Y615" s="165"/>
      <c r="Z615" s="165"/>
    </row>
    <row r="616" spans="1:26" ht="22.15" customHeight="1">
      <c r="A616" s="3010">
        <f>IF(計1!$D$28="","",計1!$D$28-1)</f>
        <v>2022</v>
      </c>
      <c r="B616" s="2501"/>
      <c r="C616" s="3096"/>
      <c r="D616" s="3097"/>
      <c r="E616" s="3097"/>
      <c r="F616" s="3097"/>
      <c r="G616" s="2900"/>
      <c r="H616" s="3098"/>
      <c r="I616" s="3101"/>
      <c r="J616" s="3102"/>
      <c r="K616" s="3102"/>
      <c r="L616" s="3102"/>
      <c r="M616" s="2894"/>
      <c r="N616" s="2894"/>
      <c r="O616" s="3104"/>
      <c r="P616" s="174"/>
      <c r="Q616" s="1279"/>
      <c r="W616" s="165"/>
      <c r="X616" s="165"/>
      <c r="Y616" s="165"/>
      <c r="Z616" s="165"/>
    </row>
    <row r="617" spans="1:26" ht="22.15" customHeight="1">
      <c r="A617" s="2479" t="s">
        <v>586</v>
      </c>
      <c r="B617" s="2897"/>
      <c r="C617" s="3055"/>
      <c r="D617" s="3056"/>
      <c r="E617" s="3056"/>
      <c r="F617" s="3056"/>
      <c r="G617" s="2893" t="s">
        <v>416</v>
      </c>
      <c r="H617" s="2808"/>
      <c r="I617" s="3060"/>
      <c r="J617" s="3061"/>
      <c r="K617" s="3061"/>
      <c r="L617" s="3061"/>
      <c r="M617" s="2893" t="s">
        <v>417</v>
      </c>
      <c r="N617" s="2893"/>
      <c r="O617" s="3064" t="str">
        <f>IF(OR(I617=0,I617=""),"",O615)</f>
        <v/>
      </c>
      <c r="P617" s="3068"/>
      <c r="Q617" s="3068"/>
      <c r="W617" s="165"/>
      <c r="X617" s="165"/>
      <c r="Y617" s="165"/>
      <c r="Z617" s="165"/>
    </row>
    <row r="618" spans="1:26" ht="22.15" customHeight="1">
      <c r="A618" s="2895">
        <f>IF(計1!$D$28="","",計1!$G$28)</f>
        <v>2025</v>
      </c>
      <c r="B618" s="2896"/>
      <c r="C618" s="3057"/>
      <c r="D618" s="3058"/>
      <c r="E618" s="3058"/>
      <c r="F618" s="3058"/>
      <c r="G618" s="2894"/>
      <c r="H618" s="3059"/>
      <c r="I618" s="3062"/>
      <c r="J618" s="3063"/>
      <c r="K618" s="3063"/>
      <c r="L618" s="3063"/>
      <c r="M618" s="2894"/>
      <c r="N618" s="2894"/>
      <c r="O618" s="3065"/>
      <c r="P618" s="3069"/>
      <c r="Q618" s="3070"/>
      <c r="W618" s="165"/>
      <c r="X618" s="368"/>
      <c r="Y618" s="165"/>
      <c r="Z618" s="165"/>
    </row>
    <row r="619" spans="1:26" ht="24.95" customHeight="1">
      <c r="A619" s="154"/>
      <c r="B619" s="155" t="s">
        <v>607</v>
      </c>
      <c r="C619" s="156"/>
      <c r="D619" s="3071" t="str">
        <f ca="1">IF(OR(C615=0,C617=""),"",INT((C615-C617)/C615*10000)/100)</f>
        <v/>
      </c>
      <c r="E619" s="3071"/>
      <c r="F619" s="3071"/>
      <c r="G619" s="3072" t="s">
        <v>134</v>
      </c>
      <c r="H619" s="3073"/>
      <c r="I619" s="157"/>
      <c r="J619" s="3074" t="str">
        <f>IF(OR(I615=0,I617=""),"",INT((I615-I617)/I615*10000)/100)</f>
        <v/>
      </c>
      <c r="K619" s="3074"/>
      <c r="L619" s="3074"/>
      <c r="M619" s="3071" t="s">
        <v>522</v>
      </c>
      <c r="N619" s="3071"/>
      <c r="O619" s="3075"/>
      <c r="P619" s="346"/>
      <c r="Q619" s="1280"/>
      <c r="W619" s="370"/>
      <c r="X619" s="370"/>
      <c r="Y619" s="370"/>
      <c r="Z619" s="165"/>
    </row>
    <row r="620" spans="1:26" ht="27.75" customHeight="1">
      <c r="A620" s="2519" t="s">
        <v>587</v>
      </c>
      <c r="B620" s="2481"/>
      <c r="C620" s="3079"/>
      <c r="D620" s="3080"/>
      <c r="E620" s="3080"/>
      <c r="F620" s="3080"/>
      <c r="G620" s="3080"/>
      <c r="H620" s="3080"/>
      <c r="I620" s="3080"/>
      <c r="J620" s="3080"/>
      <c r="K620" s="3080"/>
      <c r="L620" s="3080"/>
      <c r="M620" s="3080"/>
      <c r="N620" s="3080"/>
      <c r="O620" s="3081"/>
      <c r="P620" s="346"/>
      <c r="Q620" s="1280"/>
      <c r="R620" s="1281"/>
      <c r="W620" s="370"/>
      <c r="X620" s="370" t="s">
        <v>617</v>
      </c>
      <c r="Y620" s="370"/>
      <c r="Z620" s="165"/>
    </row>
    <row r="621" spans="1:26" ht="35.1" customHeight="1">
      <c r="A621" s="3076"/>
      <c r="B621" s="2494"/>
      <c r="C621" s="3082"/>
      <c r="D621" s="2790"/>
      <c r="E621" s="2790"/>
      <c r="F621" s="2790"/>
      <c r="G621" s="2790"/>
      <c r="H621" s="2790"/>
      <c r="I621" s="2790"/>
      <c r="J621" s="2790"/>
      <c r="K621" s="2790"/>
      <c r="L621" s="2790"/>
      <c r="M621" s="2790"/>
      <c r="N621" s="2790"/>
      <c r="O621" s="2791"/>
      <c r="P621" s="369"/>
      <c r="Q621" s="1282"/>
      <c r="R621" s="1283">
        <v>0</v>
      </c>
      <c r="W621" s="370"/>
      <c r="X621" s="371" t="s">
        <v>618</v>
      </c>
      <c r="Y621" s="370"/>
      <c r="Z621" s="165"/>
    </row>
    <row r="622" spans="1:26" ht="93" customHeight="1">
      <c r="A622" s="3077"/>
      <c r="B622" s="3078"/>
      <c r="C622" s="3083"/>
      <c r="D622" s="2792"/>
      <c r="E622" s="2792"/>
      <c r="F622" s="2792"/>
      <c r="G622" s="2792"/>
      <c r="H622" s="2792"/>
      <c r="I622" s="2792"/>
      <c r="J622" s="2792"/>
      <c r="K622" s="2792"/>
      <c r="L622" s="2792"/>
      <c r="M622" s="2792"/>
      <c r="N622" s="2792"/>
      <c r="O622" s="2793"/>
      <c r="P622" s="347"/>
      <c r="Q622" s="1284"/>
      <c r="W622" s="165"/>
      <c r="X622" s="165"/>
      <c r="Y622" s="165"/>
      <c r="Z622" s="165"/>
    </row>
    <row r="623" spans="1:26" ht="18" customHeight="1">
      <c r="A623" s="2680" t="s">
        <v>614</v>
      </c>
      <c r="B623" s="2680"/>
      <c r="C623" s="2680"/>
      <c r="D623" s="2680"/>
      <c r="E623" s="2680"/>
      <c r="F623" s="2680"/>
      <c r="G623" s="2680"/>
      <c r="H623" s="2680"/>
      <c r="I623" s="2680"/>
      <c r="J623" s="2680"/>
      <c r="K623" s="2680"/>
      <c r="L623" s="2680"/>
      <c r="M623" s="2680"/>
      <c r="N623" s="2680"/>
      <c r="O623" s="2680"/>
      <c r="P623" s="3066"/>
      <c r="Q623" s="3066"/>
      <c r="W623" s="165"/>
      <c r="X623" s="165"/>
      <c r="Y623" s="165"/>
      <c r="Z623" s="165"/>
    </row>
    <row r="624" spans="1:26" ht="9.75" customHeight="1">
      <c r="A624" s="92"/>
      <c r="B624" s="92"/>
      <c r="C624" s="113"/>
      <c r="D624" s="113"/>
      <c r="E624" s="113"/>
      <c r="F624" s="113"/>
      <c r="G624" s="113"/>
      <c r="H624" s="113"/>
      <c r="I624" s="113"/>
      <c r="J624" s="113"/>
      <c r="K624" s="113"/>
      <c r="L624" s="113"/>
      <c r="M624" s="113"/>
      <c r="N624" s="3067"/>
      <c r="O624" s="3067"/>
      <c r="P624" s="165"/>
      <c r="W624" s="165"/>
      <c r="X624" s="165"/>
      <c r="Y624" s="165"/>
      <c r="Z624" s="165"/>
    </row>
    <row r="625" spans="1:26">
      <c r="A625" s="165"/>
      <c r="B625" s="165"/>
      <c r="C625" s="165"/>
      <c r="D625" s="165"/>
      <c r="E625" s="165"/>
      <c r="F625" s="165"/>
      <c r="G625" s="165"/>
      <c r="H625" s="165"/>
      <c r="I625" s="165"/>
      <c r="J625" s="165"/>
      <c r="K625" s="165"/>
      <c r="L625" s="165"/>
      <c r="M625" s="165"/>
      <c r="N625" s="165"/>
      <c r="O625" s="165"/>
      <c r="P625" s="165"/>
      <c r="W625" s="165"/>
      <c r="X625" s="165"/>
      <c r="Y625" s="165"/>
      <c r="Z625" s="165"/>
    </row>
    <row r="626" spans="1:26">
      <c r="A626" s="1" t="s">
        <v>545</v>
      </c>
      <c r="B626" s="2"/>
      <c r="C626" s="2"/>
      <c r="D626" s="2"/>
      <c r="E626" s="2"/>
      <c r="F626" s="2"/>
      <c r="G626" s="2"/>
      <c r="H626" s="2"/>
      <c r="I626" s="2"/>
      <c r="J626" s="2"/>
      <c r="K626" s="2"/>
      <c r="L626" s="2"/>
      <c r="M626" s="2"/>
      <c r="N626" s="2"/>
      <c r="O626" s="2"/>
      <c r="P626" s="165" t="str">
        <f>"個別票"&amp;Q626</f>
        <v>個別票26</v>
      </c>
      <c r="Q626" s="1277">
        <f>Q601+1</f>
        <v>26</v>
      </c>
      <c r="W626" s="165"/>
      <c r="X626" s="165"/>
      <c r="Y626" s="165"/>
      <c r="Z626" s="165"/>
    </row>
    <row r="627" spans="1:26">
      <c r="A627" s="2" t="s">
        <v>585</v>
      </c>
      <c r="B627" s="4"/>
      <c r="C627" s="4"/>
      <c r="D627" s="4"/>
      <c r="E627" s="4"/>
      <c r="F627" s="4"/>
      <c r="G627" s="4"/>
      <c r="H627" s="4"/>
      <c r="I627" s="4"/>
      <c r="J627" s="4"/>
      <c r="K627" s="4"/>
      <c r="L627" s="4"/>
      <c r="M627" s="4"/>
      <c r="N627" s="2"/>
      <c r="O627" s="2"/>
      <c r="P627" s="165"/>
      <c r="W627" s="165"/>
      <c r="X627" s="165"/>
      <c r="Y627" s="165"/>
      <c r="Z627" s="165"/>
    </row>
    <row r="628" spans="1:26" ht="17.25">
      <c r="A628" s="2460" t="s">
        <v>584</v>
      </c>
      <c r="B628" s="2460"/>
      <c r="C628" s="2460"/>
      <c r="D628" s="2460"/>
      <c r="E628" s="2460"/>
      <c r="F628" s="2460"/>
      <c r="G628" s="2460"/>
      <c r="H628" s="2460"/>
      <c r="I628" s="2460"/>
      <c r="J628" s="2460"/>
      <c r="K628" s="2460"/>
      <c r="L628" s="2460"/>
      <c r="M628" s="2460"/>
      <c r="N628" s="2460"/>
      <c r="O628" s="2460"/>
      <c r="P628" s="165"/>
      <c r="W628" s="165"/>
      <c r="X628" s="165"/>
      <c r="Y628" s="165"/>
      <c r="Z628" s="165"/>
    </row>
    <row r="629" spans="1:26" ht="17.25">
      <c r="A629" s="39"/>
      <c r="B629" s="39"/>
      <c r="C629" s="39"/>
      <c r="D629" s="39"/>
      <c r="E629" s="39"/>
      <c r="F629" s="39"/>
      <c r="G629" s="39"/>
      <c r="H629" s="39"/>
      <c r="I629" s="39"/>
      <c r="J629" s="39"/>
      <c r="K629" s="39"/>
      <c r="L629" s="39"/>
      <c r="M629" s="39"/>
      <c r="N629" s="39"/>
      <c r="O629" s="39"/>
      <c r="P629" s="165"/>
      <c r="W629" s="165"/>
      <c r="X629" s="165"/>
      <c r="Y629" s="165"/>
      <c r="Z629" s="165"/>
    </row>
    <row r="630" spans="1:26" ht="18" customHeight="1">
      <c r="A630" s="49" t="s">
        <v>151</v>
      </c>
      <c r="B630" s="4"/>
      <c r="C630" s="4"/>
      <c r="D630" s="4"/>
      <c r="E630" s="4"/>
      <c r="F630" s="4"/>
      <c r="G630" s="4"/>
      <c r="H630" s="4"/>
      <c r="I630" s="4"/>
      <c r="J630" s="4"/>
      <c r="K630" s="4"/>
      <c r="L630" s="4"/>
      <c r="M630" s="4"/>
      <c r="N630" s="2"/>
      <c r="O630" s="2"/>
      <c r="P630" s="165"/>
      <c r="W630" s="165"/>
      <c r="X630" s="165"/>
      <c r="Y630" s="165"/>
      <c r="Z630" s="165"/>
    </row>
    <row r="631" spans="1:26" ht="39.950000000000003" customHeight="1">
      <c r="A631" s="2833" t="s">
        <v>152</v>
      </c>
      <c r="B631" s="2834"/>
      <c r="C631" s="2835"/>
      <c r="D631" s="2836" t="str">
        <f>報7!D631</f>
        <v>事業所名を入力26</v>
      </c>
      <c r="E631" s="2837"/>
      <c r="F631" s="2837"/>
      <c r="G631" s="2837"/>
      <c r="H631" s="2837"/>
      <c r="I631" s="2837"/>
      <c r="J631" s="2837"/>
      <c r="K631" s="2837"/>
      <c r="L631" s="2837"/>
      <c r="M631" s="2837"/>
      <c r="N631" s="2837"/>
      <c r="O631" s="2838"/>
      <c r="P631" s="165"/>
      <c r="W631" s="165"/>
      <c r="X631" s="165"/>
      <c r="Y631" s="165"/>
      <c r="Z631" s="165"/>
    </row>
    <row r="632" spans="1:26" ht="39.950000000000003" customHeight="1">
      <c r="A632" s="2418" t="s">
        <v>153</v>
      </c>
      <c r="B632" s="2419"/>
      <c r="C632" s="2839"/>
      <c r="D632" s="2421">
        <f>報7!D632</f>
        <v>0</v>
      </c>
      <c r="E632" s="2422"/>
      <c r="F632" s="2422"/>
      <c r="G632" s="2422"/>
      <c r="H632" s="2422"/>
      <c r="I632" s="2422"/>
      <c r="J632" s="2422"/>
      <c r="K632" s="2422"/>
      <c r="L632" s="2422"/>
      <c r="M632" s="2422"/>
      <c r="N632" s="2422"/>
      <c r="O632" s="2423"/>
      <c r="P632" s="165"/>
      <c r="W632" s="165"/>
      <c r="X632" s="165"/>
      <c r="Y632" s="165"/>
      <c r="Z632" s="165"/>
    </row>
    <row r="633" spans="1:26" ht="39.950000000000003" customHeight="1">
      <c r="A633" s="2384" t="s">
        <v>154</v>
      </c>
      <c r="B633" s="2827"/>
      <c r="C633" s="3084">
        <f>報7!C633</f>
        <v>0</v>
      </c>
      <c r="D633" s="3085"/>
      <c r="E633" s="104" t="s">
        <v>180</v>
      </c>
      <c r="F633" s="2823" t="s">
        <v>406</v>
      </c>
      <c r="G633" s="2824"/>
      <c r="H633" s="2830" t="str">
        <f ca="1">報7!H633</f>
        <v/>
      </c>
      <c r="I633" s="2831"/>
      <c r="J633" s="59" t="s">
        <v>176</v>
      </c>
      <c r="K633" s="2823" t="s">
        <v>407</v>
      </c>
      <c r="L633" s="2824"/>
      <c r="M633" s="3086">
        <f>報7!M633</f>
        <v>0</v>
      </c>
      <c r="N633" s="3087"/>
      <c r="O633" s="3088"/>
      <c r="P633" s="165"/>
      <c r="W633" s="165"/>
      <c r="X633" s="165"/>
      <c r="Y633" s="165"/>
      <c r="Z633" s="165"/>
    </row>
    <row r="634" spans="1:26" ht="39.950000000000003" customHeight="1">
      <c r="A634" s="2823" t="s">
        <v>408</v>
      </c>
      <c r="B634" s="2824"/>
      <c r="C634" s="3089">
        <f>報7!C634</f>
        <v>0</v>
      </c>
      <c r="D634" s="2355"/>
      <c r="E634" s="2356"/>
      <c r="F634" s="2823" t="s">
        <v>158</v>
      </c>
      <c r="G634" s="2824"/>
      <c r="H634" s="3089">
        <f>報7!H634</f>
        <v>0</v>
      </c>
      <c r="I634" s="2355"/>
      <c r="J634" s="2356"/>
      <c r="K634" s="2428"/>
      <c r="L634" s="2826"/>
      <c r="M634" s="2826"/>
      <c r="N634" s="2826"/>
      <c r="O634" s="2826"/>
      <c r="P634" s="165"/>
      <c r="W634" s="165"/>
      <c r="X634" s="165"/>
      <c r="Y634" s="165"/>
      <c r="Z634" s="165"/>
    </row>
    <row r="635" spans="1:26" ht="49.9" customHeight="1">
      <c r="A635" s="40"/>
      <c r="B635" s="40"/>
      <c r="C635" s="41"/>
      <c r="D635" s="42"/>
      <c r="E635" s="41"/>
      <c r="F635" s="43"/>
      <c r="P635" s="165"/>
      <c r="W635" s="165"/>
      <c r="X635" s="165"/>
      <c r="Y635" s="165"/>
      <c r="Z635" s="165"/>
    </row>
    <row r="636" spans="1:26" s="110" customFormat="1" ht="19.5" customHeight="1">
      <c r="A636" s="3090" t="s">
        <v>583</v>
      </c>
      <c r="B636" s="3091"/>
      <c r="C636" s="3091"/>
      <c r="D636" s="3091"/>
      <c r="E636" s="3091"/>
      <c r="F636" s="3091"/>
      <c r="G636" s="3091"/>
      <c r="H636" s="3091"/>
      <c r="I636" s="3091"/>
      <c r="J636" s="3091"/>
      <c r="K636" s="3091"/>
      <c r="L636" s="3091"/>
      <c r="M636" s="3091"/>
      <c r="N636" s="3091"/>
      <c r="O636" s="3091"/>
      <c r="P636" s="345"/>
      <c r="Q636" s="1278"/>
      <c r="R636" s="1278"/>
      <c r="S636" s="1278"/>
      <c r="T636" s="1278"/>
      <c r="U636" s="1278"/>
      <c r="V636" s="1278"/>
      <c r="W636" s="345"/>
      <c r="X636" s="345"/>
      <c r="Y636" s="345"/>
      <c r="Z636" s="345"/>
    </row>
    <row r="637" spans="1:26" ht="49.9" customHeight="1">
      <c r="A637" s="111"/>
      <c r="B637" s="40"/>
      <c r="E637" s="112"/>
      <c r="F637" s="112"/>
      <c r="G637" s="112"/>
      <c r="H637" s="112"/>
      <c r="I637" s="112"/>
      <c r="J637" s="112"/>
      <c r="K637" s="112"/>
      <c r="L637" s="112"/>
      <c r="M637" s="112"/>
      <c r="N637" s="112"/>
      <c r="O637" s="112"/>
      <c r="P637" s="165"/>
      <c r="W637" s="165"/>
      <c r="X637" s="165"/>
      <c r="Y637" s="165"/>
      <c r="Z637" s="165"/>
    </row>
    <row r="638" spans="1:26" ht="20.25" customHeight="1">
      <c r="A638" s="51" t="s">
        <v>582</v>
      </c>
      <c r="B638" s="30"/>
      <c r="C638" s="30"/>
      <c r="D638" s="30"/>
      <c r="E638" s="30"/>
      <c r="F638" s="30"/>
      <c r="G638" s="30"/>
      <c r="H638" s="30"/>
      <c r="I638" s="30"/>
      <c r="J638" s="30"/>
      <c r="K638" s="30"/>
      <c r="L638" s="6"/>
      <c r="M638" s="6"/>
      <c r="N638" s="6"/>
      <c r="O638" s="6"/>
      <c r="P638" s="165"/>
      <c r="W638" s="165"/>
      <c r="X638" s="165"/>
      <c r="Y638" s="165"/>
      <c r="Z638" s="165"/>
    </row>
    <row r="639" spans="1:26" ht="20.100000000000001" customHeight="1">
      <c r="A639" s="2500"/>
      <c r="B639" s="2501"/>
      <c r="C639" s="2520" t="s">
        <v>589</v>
      </c>
      <c r="D639" s="2521"/>
      <c r="E639" s="2521"/>
      <c r="F639" s="2521"/>
      <c r="G639" s="2521"/>
      <c r="H639" s="2522"/>
      <c r="I639" s="2520" t="s">
        <v>588</v>
      </c>
      <c r="J639" s="2521"/>
      <c r="K639" s="2521"/>
      <c r="L639" s="2521"/>
      <c r="M639" s="2521"/>
      <c r="N639" s="2521"/>
      <c r="O639" s="2522"/>
      <c r="P639" s="165"/>
      <c r="W639" s="165"/>
      <c r="X639" s="165"/>
      <c r="Y639" s="165"/>
      <c r="Z639" s="165"/>
    </row>
    <row r="640" spans="1:26" ht="22.15" customHeight="1">
      <c r="A640" s="3092" t="s">
        <v>122</v>
      </c>
      <c r="B640" s="3093"/>
      <c r="C640" s="3094" t="str">
        <f ca="1">報7!C640</f>
        <v/>
      </c>
      <c r="D640" s="3095"/>
      <c r="E640" s="3095"/>
      <c r="F640" s="3095"/>
      <c r="G640" s="2893" t="s">
        <v>1469</v>
      </c>
      <c r="H640" s="2808"/>
      <c r="I640" s="3099" t="str">
        <f>報7!I640</f>
        <v/>
      </c>
      <c r="J640" s="3100"/>
      <c r="K640" s="3100"/>
      <c r="L640" s="3100"/>
      <c r="M640" s="2893" t="s">
        <v>6400</v>
      </c>
      <c r="N640" s="2893"/>
      <c r="O640" s="3103" t="str">
        <f>報7!N640</f>
        <v/>
      </c>
      <c r="P640" s="174"/>
      <c r="Q640" s="1279"/>
      <c r="W640" s="165"/>
      <c r="X640" s="165"/>
      <c r="Y640" s="165"/>
      <c r="Z640" s="165"/>
    </row>
    <row r="641" spans="1:26" ht="22.15" customHeight="1">
      <c r="A641" s="3010">
        <f>IF(計1!$D$28="","",計1!$D$28-1)</f>
        <v>2022</v>
      </c>
      <c r="B641" s="2501"/>
      <c r="C641" s="3096"/>
      <c r="D641" s="3097"/>
      <c r="E641" s="3097"/>
      <c r="F641" s="3097"/>
      <c r="G641" s="2900"/>
      <c r="H641" s="3098"/>
      <c r="I641" s="3101"/>
      <c r="J641" s="3102"/>
      <c r="K641" s="3102"/>
      <c r="L641" s="3102"/>
      <c r="M641" s="2894"/>
      <c r="N641" s="2894"/>
      <c r="O641" s="3104"/>
      <c r="P641" s="174"/>
      <c r="Q641" s="1279"/>
      <c r="W641" s="165"/>
      <c r="X641" s="165"/>
      <c r="Y641" s="165"/>
      <c r="Z641" s="165"/>
    </row>
    <row r="642" spans="1:26" ht="22.15" customHeight="1">
      <c r="A642" s="2479" t="s">
        <v>586</v>
      </c>
      <c r="B642" s="2897"/>
      <c r="C642" s="3055"/>
      <c r="D642" s="3056"/>
      <c r="E642" s="3056"/>
      <c r="F642" s="3056"/>
      <c r="G642" s="2893" t="s">
        <v>416</v>
      </c>
      <c r="H642" s="2808"/>
      <c r="I642" s="3060"/>
      <c r="J642" s="3061"/>
      <c r="K642" s="3061"/>
      <c r="L642" s="3061"/>
      <c r="M642" s="2893" t="s">
        <v>417</v>
      </c>
      <c r="N642" s="2893"/>
      <c r="O642" s="3064" t="str">
        <f>IF(OR(I642=0,I642=""),"",O640)</f>
        <v/>
      </c>
      <c r="P642" s="3068"/>
      <c r="Q642" s="3068"/>
      <c r="W642" s="165"/>
      <c r="X642" s="165"/>
      <c r="Y642" s="165"/>
      <c r="Z642" s="165"/>
    </row>
    <row r="643" spans="1:26" ht="22.15" customHeight="1">
      <c r="A643" s="2895">
        <f>IF(計1!$D$28="","",計1!$G$28)</f>
        <v>2025</v>
      </c>
      <c r="B643" s="2896"/>
      <c r="C643" s="3057"/>
      <c r="D643" s="3058"/>
      <c r="E643" s="3058"/>
      <c r="F643" s="3058"/>
      <c r="G643" s="2894"/>
      <c r="H643" s="3059"/>
      <c r="I643" s="3062"/>
      <c r="J643" s="3063"/>
      <c r="K643" s="3063"/>
      <c r="L643" s="3063"/>
      <c r="M643" s="2894"/>
      <c r="N643" s="2894"/>
      <c r="O643" s="3065"/>
      <c r="P643" s="3069"/>
      <c r="Q643" s="3070"/>
      <c r="W643" s="165"/>
      <c r="X643" s="368"/>
      <c r="Y643" s="165"/>
      <c r="Z643" s="165"/>
    </row>
    <row r="644" spans="1:26" ht="24.95" customHeight="1">
      <c r="A644" s="154"/>
      <c r="B644" s="155" t="s">
        <v>607</v>
      </c>
      <c r="C644" s="156"/>
      <c r="D644" s="3071" t="str">
        <f ca="1">IF(OR(C640=0,C642=""),"",INT((C640-C642)/C640*10000)/100)</f>
        <v/>
      </c>
      <c r="E644" s="3071"/>
      <c r="F644" s="3071"/>
      <c r="G644" s="3072" t="s">
        <v>134</v>
      </c>
      <c r="H644" s="3073"/>
      <c r="I644" s="157"/>
      <c r="J644" s="3074" t="str">
        <f>IF(OR(I640=0,I642=""),"",INT((I640-I642)/I640*10000)/100)</f>
        <v/>
      </c>
      <c r="K644" s="3074"/>
      <c r="L644" s="3074"/>
      <c r="M644" s="3071" t="s">
        <v>522</v>
      </c>
      <c r="N644" s="3071"/>
      <c r="O644" s="3075"/>
      <c r="P644" s="346"/>
      <c r="Q644" s="1280"/>
      <c r="W644" s="370"/>
      <c r="X644" s="370"/>
      <c r="Y644" s="370"/>
      <c r="Z644" s="165"/>
    </row>
    <row r="645" spans="1:26" ht="27.75" customHeight="1">
      <c r="A645" s="2519" t="s">
        <v>587</v>
      </c>
      <c r="B645" s="2481"/>
      <c r="C645" s="3079"/>
      <c r="D645" s="3080"/>
      <c r="E645" s="3080"/>
      <c r="F645" s="3080"/>
      <c r="G645" s="3080"/>
      <c r="H645" s="3080"/>
      <c r="I645" s="3080"/>
      <c r="J645" s="3080"/>
      <c r="K645" s="3080"/>
      <c r="L645" s="3080"/>
      <c r="M645" s="3080"/>
      <c r="N645" s="3080"/>
      <c r="O645" s="3081"/>
      <c r="P645" s="346"/>
      <c r="Q645" s="1280"/>
      <c r="R645" s="1281"/>
      <c r="W645" s="370"/>
      <c r="X645" s="370" t="s">
        <v>617</v>
      </c>
      <c r="Y645" s="370"/>
      <c r="Z645" s="165"/>
    </row>
    <row r="646" spans="1:26" ht="35.1" customHeight="1">
      <c r="A646" s="3076"/>
      <c r="B646" s="2494"/>
      <c r="C646" s="3082"/>
      <c r="D646" s="2790"/>
      <c r="E646" s="2790"/>
      <c r="F646" s="2790"/>
      <c r="G646" s="2790"/>
      <c r="H646" s="2790"/>
      <c r="I646" s="2790"/>
      <c r="J646" s="2790"/>
      <c r="K646" s="2790"/>
      <c r="L646" s="2790"/>
      <c r="M646" s="2790"/>
      <c r="N646" s="2790"/>
      <c r="O646" s="2791"/>
      <c r="P646" s="369"/>
      <c r="Q646" s="1282"/>
      <c r="R646" s="1283">
        <v>0</v>
      </c>
      <c r="W646" s="370"/>
      <c r="X646" s="371" t="s">
        <v>618</v>
      </c>
      <c r="Y646" s="370"/>
      <c r="Z646" s="165"/>
    </row>
    <row r="647" spans="1:26" ht="93" customHeight="1">
      <c r="A647" s="3077"/>
      <c r="B647" s="3078"/>
      <c r="C647" s="3083"/>
      <c r="D647" s="2792"/>
      <c r="E647" s="2792"/>
      <c r="F647" s="2792"/>
      <c r="G647" s="2792"/>
      <c r="H647" s="2792"/>
      <c r="I647" s="2792"/>
      <c r="J647" s="2792"/>
      <c r="K647" s="2792"/>
      <c r="L647" s="2792"/>
      <c r="M647" s="2792"/>
      <c r="N647" s="2792"/>
      <c r="O647" s="2793"/>
      <c r="P647" s="347"/>
      <c r="Q647" s="1284"/>
      <c r="W647" s="165"/>
      <c r="X647" s="165"/>
      <c r="Y647" s="165"/>
      <c r="Z647" s="165"/>
    </row>
    <row r="648" spans="1:26" ht="18" customHeight="1">
      <c r="A648" s="2680" t="s">
        <v>614</v>
      </c>
      <c r="B648" s="2680"/>
      <c r="C648" s="2680"/>
      <c r="D648" s="2680"/>
      <c r="E648" s="2680"/>
      <c r="F648" s="2680"/>
      <c r="G648" s="2680"/>
      <c r="H648" s="2680"/>
      <c r="I648" s="2680"/>
      <c r="J648" s="2680"/>
      <c r="K648" s="2680"/>
      <c r="L648" s="2680"/>
      <c r="M648" s="2680"/>
      <c r="N648" s="2680"/>
      <c r="O648" s="2680"/>
      <c r="P648" s="3066"/>
      <c r="Q648" s="3066"/>
      <c r="W648" s="165"/>
      <c r="X648" s="165"/>
      <c r="Y648" s="165"/>
      <c r="Z648" s="165"/>
    </row>
    <row r="649" spans="1:26" ht="9.75" customHeight="1">
      <c r="A649" s="92"/>
      <c r="B649" s="92"/>
      <c r="C649" s="113"/>
      <c r="D649" s="113"/>
      <c r="E649" s="113"/>
      <c r="F649" s="113"/>
      <c r="G649" s="113"/>
      <c r="H649" s="113"/>
      <c r="I649" s="113"/>
      <c r="J649" s="113"/>
      <c r="K649" s="113"/>
      <c r="L649" s="113"/>
      <c r="M649" s="113"/>
      <c r="N649" s="3067"/>
      <c r="O649" s="3067"/>
      <c r="P649" s="165"/>
      <c r="W649" s="165"/>
      <c r="X649" s="165"/>
      <c r="Y649" s="165"/>
      <c r="Z649" s="165"/>
    </row>
    <row r="650" spans="1:26">
      <c r="A650" s="165"/>
      <c r="B650" s="165"/>
      <c r="C650" s="165"/>
      <c r="D650" s="165"/>
      <c r="E650" s="165"/>
      <c r="F650" s="165"/>
      <c r="G650" s="165"/>
      <c r="H650" s="165"/>
      <c r="I650" s="165"/>
      <c r="J650" s="165"/>
      <c r="K650" s="165"/>
      <c r="L650" s="165"/>
      <c r="M650" s="165"/>
      <c r="N650" s="165"/>
      <c r="O650" s="165"/>
      <c r="P650" s="165"/>
      <c r="W650" s="165"/>
      <c r="X650" s="165"/>
      <c r="Y650" s="165"/>
      <c r="Z650" s="165"/>
    </row>
    <row r="651" spans="1:26">
      <c r="A651" s="1" t="s">
        <v>545</v>
      </c>
      <c r="B651" s="2"/>
      <c r="C651" s="2"/>
      <c r="D651" s="2"/>
      <c r="E651" s="2"/>
      <c r="F651" s="2"/>
      <c r="G651" s="2"/>
      <c r="H651" s="2"/>
      <c r="I651" s="2"/>
      <c r="J651" s="2"/>
      <c r="K651" s="2"/>
      <c r="L651" s="2"/>
      <c r="M651" s="2"/>
      <c r="N651" s="2"/>
      <c r="O651" s="2"/>
      <c r="P651" s="165" t="str">
        <f>"個別票"&amp;Q651</f>
        <v>個別票27</v>
      </c>
      <c r="Q651" s="1277">
        <f>Q626+1</f>
        <v>27</v>
      </c>
      <c r="W651" s="165"/>
      <c r="X651" s="165"/>
      <c r="Y651" s="165"/>
      <c r="Z651" s="165"/>
    </row>
    <row r="652" spans="1:26">
      <c r="A652" s="2" t="s">
        <v>585</v>
      </c>
      <c r="B652" s="4"/>
      <c r="C652" s="4"/>
      <c r="D652" s="4"/>
      <c r="E652" s="4"/>
      <c r="F652" s="4"/>
      <c r="G652" s="4"/>
      <c r="H652" s="4"/>
      <c r="I652" s="4"/>
      <c r="J652" s="4"/>
      <c r="K652" s="4"/>
      <c r="L652" s="4"/>
      <c r="M652" s="4"/>
      <c r="N652" s="2"/>
      <c r="O652" s="2"/>
      <c r="P652" s="165"/>
      <c r="W652" s="165"/>
      <c r="X652" s="165"/>
      <c r="Y652" s="165"/>
      <c r="Z652" s="165"/>
    </row>
    <row r="653" spans="1:26" ht="17.25">
      <c r="A653" s="2460" t="s">
        <v>584</v>
      </c>
      <c r="B653" s="2460"/>
      <c r="C653" s="2460"/>
      <c r="D653" s="2460"/>
      <c r="E653" s="2460"/>
      <c r="F653" s="2460"/>
      <c r="G653" s="2460"/>
      <c r="H653" s="2460"/>
      <c r="I653" s="2460"/>
      <c r="J653" s="2460"/>
      <c r="K653" s="2460"/>
      <c r="L653" s="2460"/>
      <c r="M653" s="2460"/>
      <c r="N653" s="2460"/>
      <c r="O653" s="2460"/>
      <c r="P653" s="165"/>
      <c r="W653" s="165"/>
      <c r="X653" s="165"/>
      <c r="Y653" s="165"/>
      <c r="Z653" s="165"/>
    </row>
    <row r="654" spans="1:26" ht="17.25">
      <c r="A654" s="39"/>
      <c r="B654" s="39"/>
      <c r="C654" s="39"/>
      <c r="D654" s="39"/>
      <c r="E654" s="39"/>
      <c r="F654" s="39"/>
      <c r="G654" s="39"/>
      <c r="H654" s="39"/>
      <c r="I654" s="39"/>
      <c r="J654" s="39"/>
      <c r="K654" s="39"/>
      <c r="L654" s="39"/>
      <c r="M654" s="39"/>
      <c r="N654" s="39"/>
      <c r="O654" s="39"/>
      <c r="P654" s="165"/>
      <c r="W654" s="165"/>
      <c r="X654" s="165"/>
      <c r="Y654" s="165"/>
      <c r="Z654" s="165"/>
    </row>
    <row r="655" spans="1:26" ht="18" customHeight="1">
      <c r="A655" s="49" t="s">
        <v>151</v>
      </c>
      <c r="B655" s="4"/>
      <c r="C655" s="4"/>
      <c r="D655" s="4"/>
      <c r="E655" s="4"/>
      <c r="F655" s="4"/>
      <c r="G655" s="4"/>
      <c r="H655" s="4"/>
      <c r="I655" s="4"/>
      <c r="J655" s="4"/>
      <c r="K655" s="4"/>
      <c r="L655" s="4"/>
      <c r="M655" s="4"/>
      <c r="N655" s="2"/>
      <c r="O655" s="2"/>
      <c r="P655" s="165"/>
      <c r="W655" s="165"/>
      <c r="X655" s="165"/>
      <c r="Y655" s="165"/>
      <c r="Z655" s="165"/>
    </row>
    <row r="656" spans="1:26" ht="39.950000000000003" customHeight="1">
      <c r="A656" s="2833" t="s">
        <v>152</v>
      </c>
      <c r="B656" s="2834"/>
      <c r="C656" s="2835"/>
      <c r="D656" s="2836" t="str">
        <f>報7!D656</f>
        <v>事業所名を入力27</v>
      </c>
      <c r="E656" s="2837"/>
      <c r="F656" s="2837"/>
      <c r="G656" s="2837"/>
      <c r="H656" s="2837"/>
      <c r="I656" s="2837"/>
      <c r="J656" s="2837"/>
      <c r="K656" s="2837"/>
      <c r="L656" s="2837"/>
      <c r="M656" s="2837"/>
      <c r="N656" s="2837"/>
      <c r="O656" s="2838"/>
      <c r="P656" s="165"/>
      <c r="W656" s="165"/>
      <c r="X656" s="165"/>
      <c r="Y656" s="165"/>
      <c r="Z656" s="165"/>
    </row>
    <row r="657" spans="1:26" ht="39.950000000000003" customHeight="1">
      <c r="A657" s="2418" t="s">
        <v>153</v>
      </c>
      <c r="B657" s="2419"/>
      <c r="C657" s="2839"/>
      <c r="D657" s="2421">
        <f>報7!D657</f>
        <v>0</v>
      </c>
      <c r="E657" s="2422"/>
      <c r="F657" s="2422"/>
      <c r="G657" s="2422"/>
      <c r="H657" s="2422"/>
      <c r="I657" s="2422"/>
      <c r="J657" s="2422"/>
      <c r="K657" s="2422"/>
      <c r="L657" s="2422"/>
      <c r="M657" s="2422"/>
      <c r="N657" s="2422"/>
      <c r="O657" s="2423"/>
      <c r="P657" s="165"/>
      <c r="W657" s="165"/>
      <c r="X657" s="165"/>
      <c r="Y657" s="165"/>
      <c r="Z657" s="165"/>
    </row>
    <row r="658" spans="1:26" ht="39.950000000000003" customHeight="1">
      <c r="A658" s="2384" t="s">
        <v>154</v>
      </c>
      <c r="B658" s="2827"/>
      <c r="C658" s="3084">
        <f>報7!C658</f>
        <v>0</v>
      </c>
      <c r="D658" s="3085"/>
      <c r="E658" s="104" t="s">
        <v>180</v>
      </c>
      <c r="F658" s="2823" t="s">
        <v>406</v>
      </c>
      <c r="G658" s="2824"/>
      <c r="H658" s="2830" t="str">
        <f ca="1">報7!H658</f>
        <v/>
      </c>
      <c r="I658" s="2831"/>
      <c r="J658" s="59" t="s">
        <v>176</v>
      </c>
      <c r="K658" s="2823" t="s">
        <v>407</v>
      </c>
      <c r="L658" s="2824"/>
      <c r="M658" s="3086">
        <f>報7!M658</f>
        <v>0</v>
      </c>
      <c r="N658" s="3087"/>
      <c r="O658" s="3088"/>
      <c r="P658" s="165"/>
      <c r="W658" s="165"/>
      <c r="X658" s="165"/>
      <c r="Y658" s="165"/>
      <c r="Z658" s="165"/>
    </row>
    <row r="659" spans="1:26" ht="39.950000000000003" customHeight="1">
      <c r="A659" s="2823" t="s">
        <v>408</v>
      </c>
      <c r="B659" s="2824"/>
      <c r="C659" s="3089">
        <f>報7!C659</f>
        <v>0</v>
      </c>
      <c r="D659" s="2355"/>
      <c r="E659" s="2356"/>
      <c r="F659" s="2823" t="s">
        <v>158</v>
      </c>
      <c r="G659" s="2824"/>
      <c r="H659" s="3089">
        <f>報7!H659</f>
        <v>0</v>
      </c>
      <c r="I659" s="2355"/>
      <c r="J659" s="2356"/>
      <c r="K659" s="2428"/>
      <c r="L659" s="2826"/>
      <c r="M659" s="2826"/>
      <c r="N659" s="2826"/>
      <c r="O659" s="2826"/>
      <c r="P659" s="165"/>
      <c r="W659" s="165"/>
      <c r="X659" s="165"/>
      <c r="Y659" s="165"/>
      <c r="Z659" s="165"/>
    </row>
    <row r="660" spans="1:26" ht="49.9" customHeight="1">
      <c r="A660" s="40"/>
      <c r="B660" s="40"/>
      <c r="C660" s="41"/>
      <c r="D660" s="42"/>
      <c r="E660" s="41"/>
      <c r="F660" s="43"/>
      <c r="P660" s="165"/>
      <c r="W660" s="165"/>
      <c r="X660" s="165"/>
      <c r="Y660" s="165"/>
      <c r="Z660" s="165"/>
    </row>
    <row r="661" spans="1:26" s="110" customFormat="1" ht="19.5" customHeight="1">
      <c r="A661" s="3090" t="s">
        <v>583</v>
      </c>
      <c r="B661" s="3091"/>
      <c r="C661" s="3091"/>
      <c r="D661" s="3091"/>
      <c r="E661" s="3091"/>
      <c r="F661" s="3091"/>
      <c r="G661" s="3091"/>
      <c r="H661" s="3091"/>
      <c r="I661" s="3091"/>
      <c r="J661" s="3091"/>
      <c r="K661" s="3091"/>
      <c r="L661" s="3091"/>
      <c r="M661" s="3091"/>
      <c r="N661" s="3091"/>
      <c r="O661" s="3091"/>
      <c r="P661" s="345"/>
      <c r="Q661" s="1278"/>
      <c r="R661" s="1278"/>
      <c r="S661" s="1278"/>
      <c r="T661" s="1278"/>
      <c r="U661" s="1278"/>
      <c r="V661" s="1278"/>
      <c r="W661" s="345"/>
      <c r="X661" s="345"/>
      <c r="Y661" s="345"/>
      <c r="Z661" s="345"/>
    </row>
    <row r="662" spans="1:26" ht="49.9" customHeight="1">
      <c r="A662" s="111"/>
      <c r="B662" s="40"/>
      <c r="E662" s="112"/>
      <c r="F662" s="112"/>
      <c r="G662" s="112"/>
      <c r="H662" s="112"/>
      <c r="I662" s="112"/>
      <c r="J662" s="112"/>
      <c r="K662" s="112"/>
      <c r="L662" s="112"/>
      <c r="M662" s="112"/>
      <c r="N662" s="112"/>
      <c r="O662" s="112"/>
      <c r="P662" s="165"/>
      <c r="W662" s="165"/>
      <c r="X662" s="165"/>
      <c r="Y662" s="165"/>
      <c r="Z662" s="165"/>
    </row>
    <row r="663" spans="1:26" ht="20.25" customHeight="1">
      <c r="A663" s="51" t="s">
        <v>582</v>
      </c>
      <c r="B663" s="30"/>
      <c r="C663" s="30"/>
      <c r="D663" s="30"/>
      <c r="E663" s="30"/>
      <c r="F663" s="30"/>
      <c r="G663" s="30"/>
      <c r="H663" s="30"/>
      <c r="I663" s="30"/>
      <c r="J663" s="30"/>
      <c r="K663" s="30"/>
      <c r="L663" s="6"/>
      <c r="M663" s="6"/>
      <c r="N663" s="6"/>
      <c r="O663" s="6"/>
      <c r="P663" s="165"/>
      <c r="W663" s="165"/>
      <c r="X663" s="165"/>
      <c r="Y663" s="165"/>
      <c r="Z663" s="165"/>
    </row>
    <row r="664" spans="1:26" ht="20.100000000000001" customHeight="1">
      <c r="A664" s="2500"/>
      <c r="B664" s="2501"/>
      <c r="C664" s="2520" t="s">
        <v>589</v>
      </c>
      <c r="D664" s="2521"/>
      <c r="E664" s="2521"/>
      <c r="F664" s="2521"/>
      <c r="G664" s="2521"/>
      <c r="H664" s="2522"/>
      <c r="I664" s="2520" t="s">
        <v>588</v>
      </c>
      <c r="J664" s="2521"/>
      <c r="K664" s="2521"/>
      <c r="L664" s="2521"/>
      <c r="M664" s="2521"/>
      <c r="N664" s="2521"/>
      <c r="O664" s="2522"/>
      <c r="P664" s="165"/>
      <c r="W664" s="165"/>
      <c r="X664" s="165"/>
      <c r="Y664" s="165"/>
      <c r="Z664" s="165"/>
    </row>
    <row r="665" spans="1:26" ht="22.15" customHeight="1">
      <c r="A665" s="3092" t="s">
        <v>122</v>
      </c>
      <c r="B665" s="3093"/>
      <c r="C665" s="3094" t="str">
        <f ca="1">報7!C665</f>
        <v/>
      </c>
      <c r="D665" s="3095"/>
      <c r="E665" s="3095"/>
      <c r="F665" s="3095"/>
      <c r="G665" s="2893" t="s">
        <v>1469</v>
      </c>
      <c r="H665" s="2808"/>
      <c r="I665" s="3099" t="str">
        <f>報7!I665</f>
        <v/>
      </c>
      <c r="J665" s="3100"/>
      <c r="K665" s="3100"/>
      <c r="L665" s="3100"/>
      <c r="M665" s="2893" t="s">
        <v>6400</v>
      </c>
      <c r="N665" s="2893"/>
      <c r="O665" s="3103" t="str">
        <f>報7!N665</f>
        <v/>
      </c>
      <c r="P665" s="174"/>
      <c r="Q665" s="1279"/>
      <c r="W665" s="165"/>
      <c r="X665" s="165"/>
      <c r="Y665" s="165"/>
      <c r="Z665" s="165"/>
    </row>
    <row r="666" spans="1:26" ht="22.15" customHeight="1">
      <c r="A666" s="3010">
        <f>IF(計1!$D$28="","",計1!$D$28-1)</f>
        <v>2022</v>
      </c>
      <c r="B666" s="2501"/>
      <c r="C666" s="3096"/>
      <c r="D666" s="3097"/>
      <c r="E666" s="3097"/>
      <c r="F666" s="3097"/>
      <c r="G666" s="2900"/>
      <c r="H666" s="3098"/>
      <c r="I666" s="3101"/>
      <c r="J666" s="3102"/>
      <c r="K666" s="3102"/>
      <c r="L666" s="3102"/>
      <c r="M666" s="2894"/>
      <c r="N666" s="2894"/>
      <c r="O666" s="3104"/>
      <c r="P666" s="174"/>
      <c r="Q666" s="1279"/>
      <c r="W666" s="165"/>
      <c r="X666" s="165"/>
      <c r="Y666" s="165"/>
      <c r="Z666" s="165"/>
    </row>
    <row r="667" spans="1:26" ht="22.15" customHeight="1">
      <c r="A667" s="2479" t="s">
        <v>586</v>
      </c>
      <c r="B667" s="2897"/>
      <c r="C667" s="3055"/>
      <c r="D667" s="3056"/>
      <c r="E667" s="3056"/>
      <c r="F667" s="3056"/>
      <c r="G667" s="2893" t="s">
        <v>416</v>
      </c>
      <c r="H667" s="2808"/>
      <c r="I667" s="3060"/>
      <c r="J667" s="3061"/>
      <c r="K667" s="3061"/>
      <c r="L667" s="3061"/>
      <c r="M667" s="2893" t="s">
        <v>417</v>
      </c>
      <c r="N667" s="2893"/>
      <c r="O667" s="3064" t="str">
        <f>IF(OR(I667=0,I667=""),"",O665)</f>
        <v/>
      </c>
      <c r="P667" s="3068"/>
      <c r="Q667" s="3068"/>
      <c r="W667" s="165"/>
      <c r="X667" s="165"/>
      <c r="Y667" s="165"/>
      <c r="Z667" s="165"/>
    </row>
    <row r="668" spans="1:26" ht="22.15" customHeight="1">
      <c r="A668" s="2895">
        <f>IF(計1!$D$28="","",計1!$G$28)</f>
        <v>2025</v>
      </c>
      <c r="B668" s="2896"/>
      <c r="C668" s="3057"/>
      <c r="D668" s="3058"/>
      <c r="E668" s="3058"/>
      <c r="F668" s="3058"/>
      <c r="G668" s="2894"/>
      <c r="H668" s="3059"/>
      <c r="I668" s="3062"/>
      <c r="J668" s="3063"/>
      <c r="K668" s="3063"/>
      <c r="L668" s="3063"/>
      <c r="M668" s="2894"/>
      <c r="N668" s="2894"/>
      <c r="O668" s="3065"/>
      <c r="P668" s="3069"/>
      <c r="Q668" s="3070"/>
      <c r="W668" s="165"/>
      <c r="X668" s="368"/>
      <c r="Y668" s="165"/>
      <c r="Z668" s="165"/>
    </row>
    <row r="669" spans="1:26" ht="24.95" customHeight="1">
      <c r="A669" s="154"/>
      <c r="B669" s="155" t="s">
        <v>607</v>
      </c>
      <c r="C669" s="156"/>
      <c r="D669" s="3071" t="str">
        <f ca="1">IF(OR(C665=0,C667=""),"",INT((C665-C667)/C665*10000)/100)</f>
        <v/>
      </c>
      <c r="E669" s="3071"/>
      <c r="F669" s="3071"/>
      <c r="G669" s="3072" t="s">
        <v>134</v>
      </c>
      <c r="H669" s="3073"/>
      <c r="I669" s="157"/>
      <c r="J669" s="3074" t="str">
        <f>IF(OR(I665=0,I667=""),"",INT((I665-I667)/I665*10000)/100)</f>
        <v/>
      </c>
      <c r="K669" s="3074"/>
      <c r="L669" s="3074"/>
      <c r="M669" s="3071" t="s">
        <v>522</v>
      </c>
      <c r="N669" s="3071"/>
      <c r="O669" s="3075"/>
      <c r="P669" s="346"/>
      <c r="Q669" s="1280"/>
      <c r="W669" s="370"/>
      <c r="X669" s="370"/>
      <c r="Y669" s="370"/>
      <c r="Z669" s="165"/>
    </row>
    <row r="670" spans="1:26" ht="27.75" customHeight="1">
      <c r="A670" s="2519" t="s">
        <v>587</v>
      </c>
      <c r="B670" s="2481"/>
      <c r="C670" s="3079"/>
      <c r="D670" s="3080"/>
      <c r="E670" s="3080"/>
      <c r="F670" s="3080"/>
      <c r="G670" s="3080"/>
      <c r="H670" s="3080"/>
      <c r="I670" s="3080"/>
      <c r="J670" s="3080"/>
      <c r="K670" s="3080"/>
      <c r="L670" s="3080"/>
      <c r="M670" s="3080"/>
      <c r="N670" s="3080"/>
      <c r="O670" s="3081"/>
      <c r="P670" s="346"/>
      <c r="Q670" s="1280"/>
      <c r="R670" s="1281"/>
      <c r="W670" s="370"/>
      <c r="X670" s="370" t="s">
        <v>617</v>
      </c>
      <c r="Y670" s="370"/>
      <c r="Z670" s="165"/>
    </row>
    <row r="671" spans="1:26" ht="35.1" customHeight="1">
      <c r="A671" s="3076"/>
      <c r="B671" s="2494"/>
      <c r="C671" s="3082"/>
      <c r="D671" s="2790"/>
      <c r="E671" s="2790"/>
      <c r="F671" s="2790"/>
      <c r="G671" s="2790"/>
      <c r="H671" s="2790"/>
      <c r="I671" s="2790"/>
      <c r="J671" s="2790"/>
      <c r="K671" s="2790"/>
      <c r="L671" s="2790"/>
      <c r="M671" s="2790"/>
      <c r="N671" s="2790"/>
      <c r="O671" s="2791"/>
      <c r="P671" s="369"/>
      <c r="Q671" s="1282"/>
      <c r="R671" s="1283">
        <v>0</v>
      </c>
      <c r="W671" s="370"/>
      <c r="X671" s="371" t="s">
        <v>618</v>
      </c>
      <c r="Y671" s="370"/>
      <c r="Z671" s="165"/>
    </row>
    <row r="672" spans="1:26" ht="93" customHeight="1">
      <c r="A672" s="3077"/>
      <c r="B672" s="3078"/>
      <c r="C672" s="3083"/>
      <c r="D672" s="2792"/>
      <c r="E672" s="2792"/>
      <c r="F672" s="2792"/>
      <c r="G672" s="2792"/>
      <c r="H672" s="2792"/>
      <c r="I672" s="2792"/>
      <c r="J672" s="2792"/>
      <c r="K672" s="2792"/>
      <c r="L672" s="2792"/>
      <c r="M672" s="2792"/>
      <c r="N672" s="2792"/>
      <c r="O672" s="2793"/>
      <c r="P672" s="347"/>
      <c r="Q672" s="1284"/>
      <c r="W672" s="165"/>
      <c r="X672" s="165"/>
      <c r="Y672" s="165"/>
      <c r="Z672" s="165"/>
    </row>
    <row r="673" spans="1:26" ht="18" customHeight="1">
      <c r="A673" s="2680" t="s">
        <v>614</v>
      </c>
      <c r="B673" s="2680"/>
      <c r="C673" s="2680"/>
      <c r="D673" s="2680"/>
      <c r="E673" s="2680"/>
      <c r="F673" s="2680"/>
      <c r="G673" s="2680"/>
      <c r="H673" s="2680"/>
      <c r="I673" s="2680"/>
      <c r="J673" s="2680"/>
      <c r="K673" s="2680"/>
      <c r="L673" s="2680"/>
      <c r="M673" s="2680"/>
      <c r="N673" s="2680"/>
      <c r="O673" s="2680"/>
      <c r="P673" s="3066"/>
      <c r="Q673" s="3066"/>
      <c r="W673" s="165"/>
      <c r="X673" s="165"/>
      <c r="Y673" s="165"/>
      <c r="Z673" s="165"/>
    </row>
    <row r="674" spans="1:26" ht="9.75" customHeight="1">
      <c r="A674" s="92"/>
      <c r="B674" s="92"/>
      <c r="C674" s="113"/>
      <c r="D674" s="113"/>
      <c r="E674" s="113"/>
      <c r="F674" s="113"/>
      <c r="G674" s="113"/>
      <c r="H674" s="113"/>
      <c r="I674" s="113"/>
      <c r="J674" s="113"/>
      <c r="K674" s="113"/>
      <c r="L674" s="113"/>
      <c r="M674" s="113"/>
      <c r="N674" s="3067"/>
      <c r="O674" s="3067"/>
      <c r="P674" s="165"/>
      <c r="W674" s="165"/>
      <c r="X674" s="165"/>
      <c r="Y674" s="165"/>
      <c r="Z674" s="165"/>
    </row>
    <row r="675" spans="1:26">
      <c r="A675" s="165"/>
      <c r="B675" s="165"/>
      <c r="C675" s="165"/>
      <c r="D675" s="165"/>
      <c r="E675" s="165"/>
      <c r="F675" s="165"/>
      <c r="G675" s="165"/>
      <c r="H675" s="165"/>
      <c r="I675" s="165"/>
      <c r="J675" s="165"/>
      <c r="K675" s="165"/>
      <c r="L675" s="165"/>
      <c r="M675" s="165"/>
      <c r="N675" s="165"/>
      <c r="O675" s="165"/>
      <c r="P675" s="165"/>
      <c r="W675" s="165"/>
      <c r="X675" s="165"/>
      <c r="Y675" s="165"/>
      <c r="Z675" s="165"/>
    </row>
    <row r="676" spans="1:26">
      <c r="A676" s="1" t="s">
        <v>545</v>
      </c>
      <c r="B676" s="2"/>
      <c r="C676" s="2"/>
      <c r="D676" s="2"/>
      <c r="E676" s="2"/>
      <c r="F676" s="2"/>
      <c r="G676" s="2"/>
      <c r="H676" s="2"/>
      <c r="I676" s="2"/>
      <c r="J676" s="2"/>
      <c r="K676" s="2"/>
      <c r="L676" s="2"/>
      <c r="M676" s="2"/>
      <c r="N676" s="2"/>
      <c r="O676" s="2"/>
      <c r="P676" s="165" t="str">
        <f>"個別票"&amp;Q676</f>
        <v>個別票28</v>
      </c>
      <c r="Q676" s="1277">
        <f>Q651+1</f>
        <v>28</v>
      </c>
      <c r="W676" s="165"/>
      <c r="X676" s="165"/>
      <c r="Y676" s="165"/>
      <c r="Z676" s="165"/>
    </row>
    <row r="677" spans="1:26">
      <c r="A677" s="2" t="s">
        <v>585</v>
      </c>
      <c r="B677" s="4"/>
      <c r="C677" s="4"/>
      <c r="D677" s="4"/>
      <c r="E677" s="4"/>
      <c r="F677" s="4"/>
      <c r="G677" s="4"/>
      <c r="H677" s="4"/>
      <c r="I677" s="4"/>
      <c r="J677" s="4"/>
      <c r="K677" s="4"/>
      <c r="L677" s="4"/>
      <c r="M677" s="4"/>
      <c r="N677" s="2"/>
      <c r="O677" s="2"/>
      <c r="P677" s="165"/>
      <c r="W677" s="165"/>
      <c r="X677" s="165"/>
      <c r="Y677" s="165"/>
      <c r="Z677" s="165"/>
    </row>
    <row r="678" spans="1:26" ht="17.25">
      <c r="A678" s="2460" t="s">
        <v>584</v>
      </c>
      <c r="B678" s="2460"/>
      <c r="C678" s="2460"/>
      <c r="D678" s="2460"/>
      <c r="E678" s="2460"/>
      <c r="F678" s="2460"/>
      <c r="G678" s="2460"/>
      <c r="H678" s="2460"/>
      <c r="I678" s="2460"/>
      <c r="J678" s="2460"/>
      <c r="K678" s="2460"/>
      <c r="L678" s="2460"/>
      <c r="M678" s="2460"/>
      <c r="N678" s="2460"/>
      <c r="O678" s="2460"/>
      <c r="P678" s="165"/>
      <c r="W678" s="165"/>
      <c r="X678" s="165"/>
      <c r="Y678" s="165"/>
      <c r="Z678" s="165"/>
    </row>
    <row r="679" spans="1:26" ht="17.25">
      <c r="A679" s="39"/>
      <c r="B679" s="39"/>
      <c r="C679" s="39"/>
      <c r="D679" s="39"/>
      <c r="E679" s="39"/>
      <c r="F679" s="39"/>
      <c r="G679" s="39"/>
      <c r="H679" s="39"/>
      <c r="I679" s="39"/>
      <c r="J679" s="39"/>
      <c r="K679" s="39"/>
      <c r="L679" s="39"/>
      <c r="M679" s="39"/>
      <c r="N679" s="39"/>
      <c r="O679" s="39"/>
      <c r="P679" s="165"/>
      <c r="W679" s="165"/>
      <c r="X679" s="165"/>
      <c r="Y679" s="165"/>
      <c r="Z679" s="165"/>
    </row>
    <row r="680" spans="1:26" ht="18" customHeight="1">
      <c r="A680" s="49" t="s">
        <v>151</v>
      </c>
      <c r="B680" s="4"/>
      <c r="C680" s="4"/>
      <c r="D680" s="4"/>
      <c r="E680" s="4"/>
      <c r="F680" s="4"/>
      <c r="G680" s="4"/>
      <c r="H680" s="4"/>
      <c r="I680" s="4"/>
      <c r="J680" s="4"/>
      <c r="K680" s="4"/>
      <c r="L680" s="4"/>
      <c r="M680" s="4"/>
      <c r="N680" s="2"/>
      <c r="O680" s="2"/>
      <c r="P680" s="165"/>
      <c r="W680" s="165"/>
      <c r="X680" s="165"/>
      <c r="Y680" s="165"/>
      <c r="Z680" s="165"/>
    </row>
    <row r="681" spans="1:26" ht="39.950000000000003" customHeight="1">
      <c r="A681" s="2833" t="s">
        <v>152</v>
      </c>
      <c r="B681" s="2834"/>
      <c r="C681" s="2835"/>
      <c r="D681" s="2836" t="str">
        <f>報7!D681</f>
        <v>事業所名を入力28</v>
      </c>
      <c r="E681" s="2837"/>
      <c r="F681" s="2837"/>
      <c r="G681" s="2837"/>
      <c r="H681" s="2837"/>
      <c r="I681" s="2837"/>
      <c r="J681" s="2837"/>
      <c r="K681" s="2837"/>
      <c r="L681" s="2837"/>
      <c r="M681" s="2837"/>
      <c r="N681" s="2837"/>
      <c r="O681" s="2838"/>
      <c r="P681" s="165"/>
      <c r="W681" s="165"/>
      <c r="X681" s="165"/>
      <c r="Y681" s="165"/>
      <c r="Z681" s="165"/>
    </row>
    <row r="682" spans="1:26" ht="39.950000000000003" customHeight="1">
      <c r="A682" s="2418" t="s">
        <v>153</v>
      </c>
      <c r="B682" s="2419"/>
      <c r="C682" s="2839"/>
      <c r="D682" s="2421">
        <f>報7!D682</f>
        <v>0</v>
      </c>
      <c r="E682" s="2422"/>
      <c r="F682" s="2422"/>
      <c r="G682" s="2422"/>
      <c r="H682" s="2422"/>
      <c r="I682" s="2422"/>
      <c r="J682" s="2422"/>
      <c r="K682" s="2422"/>
      <c r="L682" s="2422"/>
      <c r="M682" s="2422"/>
      <c r="N682" s="2422"/>
      <c r="O682" s="2423"/>
      <c r="P682" s="165"/>
      <c r="W682" s="165"/>
      <c r="X682" s="165"/>
      <c r="Y682" s="165"/>
      <c r="Z682" s="165"/>
    </row>
    <row r="683" spans="1:26" ht="39.950000000000003" customHeight="1">
      <c r="A683" s="2384" t="s">
        <v>154</v>
      </c>
      <c r="B683" s="2827"/>
      <c r="C683" s="3084">
        <f>報7!C683</f>
        <v>0</v>
      </c>
      <c r="D683" s="3085"/>
      <c r="E683" s="104" t="s">
        <v>180</v>
      </c>
      <c r="F683" s="2823" t="s">
        <v>406</v>
      </c>
      <c r="G683" s="2824"/>
      <c r="H683" s="2830" t="str">
        <f ca="1">報7!H683</f>
        <v/>
      </c>
      <c r="I683" s="2831"/>
      <c r="J683" s="59" t="s">
        <v>176</v>
      </c>
      <c r="K683" s="2823" t="s">
        <v>407</v>
      </c>
      <c r="L683" s="2824"/>
      <c r="M683" s="3086">
        <f>報7!M683</f>
        <v>0</v>
      </c>
      <c r="N683" s="3087"/>
      <c r="O683" s="3088"/>
      <c r="P683" s="165"/>
      <c r="W683" s="165"/>
      <c r="X683" s="165"/>
      <c r="Y683" s="165"/>
      <c r="Z683" s="165"/>
    </row>
    <row r="684" spans="1:26" ht="39.950000000000003" customHeight="1">
      <c r="A684" s="2823" t="s">
        <v>408</v>
      </c>
      <c r="B684" s="2824"/>
      <c r="C684" s="3089">
        <f>報7!C684</f>
        <v>0</v>
      </c>
      <c r="D684" s="2355"/>
      <c r="E684" s="2356"/>
      <c r="F684" s="2823" t="s">
        <v>158</v>
      </c>
      <c r="G684" s="2824"/>
      <c r="H684" s="3089">
        <f>報7!H684</f>
        <v>0</v>
      </c>
      <c r="I684" s="2355"/>
      <c r="J684" s="2356"/>
      <c r="K684" s="2428"/>
      <c r="L684" s="2826"/>
      <c r="M684" s="2826"/>
      <c r="N684" s="2826"/>
      <c r="O684" s="2826"/>
      <c r="P684" s="165"/>
      <c r="W684" s="165"/>
      <c r="X684" s="165"/>
      <c r="Y684" s="165"/>
      <c r="Z684" s="165"/>
    </row>
    <row r="685" spans="1:26" ht="49.9" customHeight="1">
      <c r="A685" s="40"/>
      <c r="B685" s="40"/>
      <c r="C685" s="41"/>
      <c r="D685" s="42"/>
      <c r="E685" s="41"/>
      <c r="F685" s="43"/>
      <c r="P685" s="165"/>
      <c r="W685" s="165"/>
      <c r="X685" s="165"/>
      <c r="Y685" s="165"/>
      <c r="Z685" s="165"/>
    </row>
    <row r="686" spans="1:26" s="110" customFormat="1" ht="19.5" customHeight="1">
      <c r="A686" s="3090" t="s">
        <v>583</v>
      </c>
      <c r="B686" s="3091"/>
      <c r="C686" s="3091"/>
      <c r="D686" s="3091"/>
      <c r="E686" s="3091"/>
      <c r="F686" s="3091"/>
      <c r="G686" s="3091"/>
      <c r="H686" s="3091"/>
      <c r="I686" s="3091"/>
      <c r="J686" s="3091"/>
      <c r="K686" s="3091"/>
      <c r="L686" s="3091"/>
      <c r="M686" s="3091"/>
      <c r="N686" s="3091"/>
      <c r="O686" s="3091"/>
      <c r="P686" s="345"/>
      <c r="Q686" s="1278"/>
      <c r="R686" s="1278"/>
      <c r="S686" s="1278"/>
      <c r="T686" s="1278"/>
      <c r="U686" s="1278"/>
      <c r="V686" s="1278"/>
      <c r="W686" s="345"/>
      <c r="X686" s="345"/>
      <c r="Y686" s="345"/>
      <c r="Z686" s="345"/>
    </row>
    <row r="687" spans="1:26" ht="49.9" customHeight="1">
      <c r="A687" s="111"/>
      <c r="B687" s="40"/>
      <c r="E687" s="112"/>
      <c r="F687" s="112"/>
      <c r="G687" s="112"/>
      <c r="H687" s="112"/>
      <c r="I687" s="112"/>
      <c r="J687" s="112"/>
      <c r="K687" s="112"/>
      <c r="L687" s="112"/>
      <c r="M687" s="112"/>
      <c r="N687" s="112"/>
      <c r="O687" s="112"/>
      <c r="P687" s="165"/>
      <c r="W687" s="165"/>
      <c r="X687" s="165"/>
      <c r="Y687" s="165"/>
      <c r="Z687" s="165"/>
    </row>
    <row r="688" spans="1:26" ht="20.25" customHeight="1">
      <c r="A688" s="51" t="s">
        <v>582</v>
      </c>
      <c r="B688" s="30"/>
      <c r="C688" s="30"/>
      <c r="D688" s="30"/>
      <c r="E688" s="30"/>
      <c r="F688" s="30"/>
      <c r="G688" s="30"/>
      <c r="H688" s="30"/>
      <c r="I688" s="30"/>
      <c r="J688" s="30"/>
      <c r="K688" s="30"/>
      <c r="L688" s="6"/>
      <c r="M688" s="6"/>
      <c r="N688" s="6"/>
      <c r="O688" s="6"/>
      <c r="P688" s="165"/>
      <c r="W688" s="165"/>
      <c r="X688" s="165"/>
      <c r="Y688" s="165"/>
      <c r="Z688" s="165"/>
    </row>
    <row r="689" spans="1:26" ht="20.100000000000001" customHeight="1">
      <c r="A689" s="2500"/>
      <c r="B689" s="2501"/>
      <c r="C689" s="2520" t="s">
        <v>589</v>
      </c>
      <c r="D689" s="2521"/>
      <c r="E689" s="2521"/>
      <c r="F689" s="2521"/>
      <c r="G689" s="2521"/>
      <c r="H689" s="2522"/>
      <c r="I689" s="2520" t="s">
        <v>588</v>
      </c>
      <c r="J689" s="2521"/>
      <c r="K689" s="2521"/>
      <c r="L689" s="2521"/>
      <c r="M689" s="2521"/>
      <c r="N689" s="2521"/>
      <c r="O689" s="2522"/>
      <c r="P689" s="165"/>
      <c r="W689" s="165"/>
      <c r="X689" s="165"/>
      <c r="Y689" s="165"/>
      <c r="Z689" s="165"/>
    </row>
    <row r="690" spans="1:26" ht="22.15" customHeight="1">
      <c r="A690" s="3092" t="s">
        <v>122</v>
      </c>
      <c r="B690" s="3093"/>
      <c r="C690" s="3094" t="str">
        <f ca="1">報7!C690</f>
        <v/>
      </c>
      <c r="D690" s="3095"/>
      <c r="E690" s="3095"/>
      <c r="F690" s="3095"/>
      <c r="G690" s="2893" t="s">
        <v>1469</v>
      </c>
      <c r="H690" s="2808"/>
      <c r="I690" s="3099" t="str">
        <f>報7!I690</f>
        <v/>
      </c>
      <c r="J690" s="3100"/>
      <c r="K690" s="3100"/>
      <c r="L690" s="3100"/>
      <c r="M690" s="2893" t="s">
        <v>6400</v>
      </c>
      <c r="N690" s="2893"/>
      <c r="O690" s="3103" t="str">
        <f>報7!N690</f>
        <v/>
      </c>
      <c r="P690" s="174"/>
      <c r="Q690" s="1279"/>
      <c r="W690" s="165"/>
      <c r="X690" s="165"/>
      <c r="Y690" s="165"/>
      <c r="Z690" s="165"/>
    </row>
    <row r="691" spans="1:26" ht="22.15" customHeight="1">
      <c r="A691" s="3010">
        <f>IF(計1!$D$28="","",計1!$D$28-1)</f>
        <v>2022</v>
      </c>
      <c r="B691" s="2501"/>
      <c r="C691" s="3096"/>
      <c r="D691" s="3097"/>
      <c r="E691" s="3097"/>
      <c r="F691" s="3097"/>
      <c r="G691" s="2900"/>
      <c r="H691" s="3098"/>
      <c r="I691" s="3101"/>
      <c r="J691" s="3102"/>
      <c r="K691" s="3102"/>
      <c r="L691" s="3102"/>
      <c r="M691" s="2894"/>
      <c r="N691" s="2894"/>
      <c r="O691" s="3104"/>
      <c r="P691" s="174"/>
      <c r="Q691" s="1279"/>
      <c r="W691" s="165"/>
      <c r="X691" s="165"/>
      <c r="Y691" s="165"/>
      <c r="Z691" s="165"/>
    </row>
    <row r="692" spans="1:26" ht="22.15" customHeight="1">
      <c r="A692" s="2479" t="s">
        <v>586</v>
      </c>
      <c r="B692" s="2897"/>
      <c r="C692" s="3055"/>
      <c r="D692" s="3056"/>
      <c r="E692" s="3056"/>
      <c r="F692" s="3056"/>
      <c r="G692" s="2893" t="s">
        <v>416</v>
      </c>
      <c r="H692" s="2808"/>
      <c r="I692" s="3060"/>
      <c r="J692" s="3061"/>
      <c r="K692" s="3061"/>
      <c r="L692" s="3061"/>
      <c r="M692" s="2893" t="s">
        <v>417</v>
      </c>
      <c r="N692" s="2893"/>
      <c r="O692" s="3064" t="str">
        <f>IF(OR(I692=0,I692=""),"",O690)</f>
        <v/>
      </c>
      <c r="P692" s="3068"/>
      <c r="Q692" s="3068"/>
      <c r="W692" s="165"/>
      <c r="X692" s="165"/>
      <c r="Y692" s="165"/>
      <c r="Z692" s="165"/>
    </row>
    <row r="693" spans="1:26" ht="22.15" customHeight="1">
      <c r="A693" s="2895">
        <f>IF(計1!$D$28="","",計1!$G$28)</f>
        <v>2025</v>
      </c>
      <c r="B693" s="2896"/>
      <c r="C693" s="3057"/>
      <c r="D693" s="3058"/>
      <c r="E693" s="3058"/>
      <c r="F693" s="3058"/>
      <c r="G693" s="2894"/>
      <c r="H693" s="3059"/>
      <c r="I693" s="3062"/>
      <c r="J693" s="3063"/>
      <c r="K693" s="3063"/>
      <c r="L693" s="3063"/>
      <c r="M693" s="2894"/>
      <c r="N693" s="2894"/>
      <c r="O693" s="3065"/>
      <c r="P693" s="3069"/>
      <c r="Q693" s="3070"/>
      <c r="W693" s="165"/>
      <c r="X693" s="368"/>
      <c r="Y693" s="165"/>
      <c r="Z693" s="165"/>
    </row>
    <row r="694" spans="1:26" ht="24.95" customHeight="1">
      <c r="A694" s="154"/>
      <c r="B694" s="155" t="s">
        <v>607</v>
      </c>
      <c r="C694" s="156"/>
      <c r="D694" s="3071" t="str">
        <f ca="1">IF(OR(C690=0,C692=""),"",INT((C690-C692)/C690*10000)/100)</f>
        <v/>
      </c>
      <c r="E694" s="3071"/>
      <c r="F694" s="3071"/>
      <c r="G694" s="3072" t="s">
        <v>134</v>
      </c>
      <c r="H694" s="3073"/>
      <c r="I694" s="157"/>
      <c r="J694" s="3074" t="str">
        <f>IF(OR(I690=0,I692=""),"",INT((I690-I692)/I690*10000)/100)</f>
        <v/>
      </c>
      <c r="K694" s="3074"/>
      <c r="L694" s="3074"/>
      <c r="M694" s="3071" t="s">
        <v>522</v>
      </c>
      <c r="N694" s="3071"/>
      <c r="O694" s="3075"/>
      <c r="P694" s="346"/>
      <c r="Q694" s="1280"/>
      <c r="W694" s="370"/>
      <c r="X694" s="370"/>
      <c r="Y694" s="370"/>
      <c r="Z694" s="165"/>
    </row>
    <row r="695" spans="1:26" ht="27.75" customHeight="1">
      <c r="A695" s="2519" t="s">
        <v>587</v>
      </c>
      <c r="B695" s="2481"/>
      <c r="C695" s="3079"/>
      <c r="D695" s="3080"/>
      <c r="E695" s="3080"/>
      <c r="F695" s="3080"/>
      <c r="G695" s="3080"/>
      <c r="H695" s="3080"/>
      <c r="I695" s="3080"/>
      <c r="J695" s="3080"/>
      <c r="K695" s="3080"/>
      <c r="L695" s="3080"/>
      <c r="M695" s="3080"/>
      <c r="N695" s="3080"/>
      <c r="O695" s="3081"/>
      <c r="P695" s="346"/>
      <c r="Q695" s="1280"/>
      <c r="R695" s="1281"/>
      <c r="W695" s="370"/>
      <c r="X695" s="370" t="s">
        <v>617</v>
      </c>
      <c r="Y695" s="370"/>
      <c r="Z695" s="165"/>
    </row>
    <row r="696" spans="1:26" ht="35.1" customHeight="1">
      <c r="A696" s="3076"/>
      <c r="B696" s="2494"/>
      <c r="C696" s="3082"/>
      <c r="D696" s="2790"/>
      <c r="E696" s="2790"/>
      <c r="F696" s="2790"/>
      <c r="G696" s="2790"/>
      <c r="H696" s="2790"/>
      <c r="I696" s="2790"/>
      <c r="J696" s="2790"/>
      <c r="K696" s="2790"/>
      <c r="L696" s="2790"/>
      <c r="M696" s="2790"/>
      <c r="N696" s="2790"/>
      <c r="O696" s="2791"/>
      <c r="P696" s="369"/>
      <c r="Q696" s="1282"/>
      <c r="R696" s="1283">
        <v>0</v>
      </c>
      <c r="W696" s="370"/>
      <c r="X696" s="371" t="s">
        <v>618</v>
      </c>
      <c r="Y696" s="370"/>
      <c r="Z696" s="165"/>
    </row>
    <row r="697" spans="1:26" ht="93" customHeight="1">
      <c r="A697" s="3077"/>
      <c r="B697" s="3078"/>
      <c r="C697" s="3083"/>
      <c r="D697" s="2792"/>
      <c r="E697" s="2792"/>
      <c r="F697" s="2792"/>
      <c r="G697" s="2792"/>
      <c r="H697" s="2792"/>
      <c r="I697" s="2792"/>
      <c r="J697" s="2792"/>
      <c r="K697" s="2792"/>
      <c r="L697" s="2792"/>
      <c r="M697" s="2792"/>
      <c r="N697" s="2792"/>
      <c r="O697" s="2793"/>
      <c r="P697" s="347"/>
      <c r="Q697" s="1284"/>
      <c r="W697" s="165"/>
      <c r="X697" s="165"/>
      <c r="Y697" s="165"/>
      <c r="Z697" s="165"/>
    </row>
    <row r="698" spans="1:26" ht="18" customHeight="1">
      <c r="A698" s="2680" t="s">
        <v>614</v>
      </c>
      <c r="B698" s="2680"/>
      <c r="C698" s="2680"/>
      <c r="D698" s="2680"/>
      <c r="E698" s="2680"/>
      <c r="F698" s="2680"/>
      <c r="G698" s="2680"/>
      <c r="H698" s="2680"/>
      <c r="I698" s="2680"/>
      <c r="J698" s="2680"/>
      <c r="K698" s="2680"/>
      <c r="L698" s="2680"/>
      <c r="M698" s="2680"/>
      <c r="N698" s="2680"/>
      <c r="O698" s="2680"/>
      <c r="P698" s="3066"/>
      <c r="Q698" s="3066"/>
      <c r="W698" s="165"/>
      <c r="X698" s="165"/>
      <c r="Y698" s="165"/>
      <c r="Z698" s="165"/>
    </row>
    <row r="699" spans="1:26" ht="9.75" customHeight="1">
      <c r="A699" s="92"/>
      <c r="B699" s="92"/>
      <c r="C699" s="113"/>
      <c r="D699" s="113"/>
      <c r="E699" s="113"/>
      <c r="F699" s="113"/>
      <c r="G699" s="113"/>
      <c r="H699" s="113"/>
      <c r="I699" s="113"/>
      <c r="J699" s="113"/>
      <c r="K699" s="113"/>
      <c r="L699" s="113"/>
      <c r="M699" s="113"/>
      <c r="N699" s="3067"/>
      <c r="O699" s="3067"/>
      <c r="P699" s="165"/>
      <c r="W699" s="165"/>
      <c r="X699" s="165"/>
      <c r="Y699" s="165"/>
      <c r="Z699" s="165"/>
    </row>
    <row r="700" spans="1:26">
      <c r="A700" s="165"/>
      <c r="B700" s="165"/>
      <c r="C700" s="165"/>
      <c r="D700" s="165"/>
      <c r="E700" s="165"/>
      <c r="F700" s="165"/>
      <c r="G700" s="165"/>
      <c r="H700" s="165"/>
      <c r="I700" s="165"/>
      <c r="J700" s="165"/>
      <c r="K700" s="165"/>
      <c r="L700" s="165"/>
      <c r="M700" s="165"/>
      <c r="N700" s="165"/>
      <c r="O700" s="165"/>
      <c r="P700" s="165"/>
      <c r="W700" s="165"/>
      <c r="X700" s="165"/>
      <c r="Y700" s="165"/>
      <c r="Z700" s="165"/>
    </row>
    <row r="701" spans="1:26">
      <c r="A701" s="1" t="s">
        <v>545</v>
      </c>
      <c r="B701" s="2"/>
      <c r="C701" s="2"/>
      <c r="D701" s="2"/>
      <c r="E701" s="2"/>
      <c r="F701" s="2"/>
      <c r="G701" s="2"/>
      <c r="H701" s="2"/>
      <c r="I701" s="2"/>
      <c r="J701" s="2"/>
      <c r="K701" s="2"/>
      <c r="L701" s="2"/>
      <c r="M701" s="2"/>
      <c r="N701" s="2"/>
      <c r="O701" s="2"/>
      <c r="P701" s="165" t="str">
        <f>"個別票"&amp;Q701</f>
        <v>個別票29</v>
      </c>
      <c r="Q701" s="1277">
        <f>Q676+1</f>
        <v>29</v>
      </c>
      <c r="W701" s="165"/>
      <c r="X701" s="165"/>
      <c r="Y701" s="165"/>
      <c r="Z701" s="165"/>
    </row>
    <row r="702" spans="1:26">
      <c r="A702" s="2" t="s">
        <v>585</v>
      </c>
      <c r="B702" s="4"/>
      <c r="C702" s="4"/>
      <c r="D702" s="4"/>
      <c r="E702" s="4"/>
      <c r="F702" s="4"/>
      <c r="G702" s="4"/>
      <c r="H702" s="4"/>
      <c r="I702" s="4"/>
      <c r="J702" s="4"/>
      <c r="K702" s="4"/>
      <c r="L702" s="4"/>
      <c r="M702" s="4"/>
      <c r="N702" s="2"/>
      <c r="O702" s="2"/>
      <c r="P702" s="165"/>
      <c r="W702" s="165"/>
      <c r="X702" s="165"/>
      <c r="Y702" s="165"/>
      <c r="Z702" s="165"/>
    </row>
    <row r="703" spans="1:26" ht="17.25">
      <c r="A703" s="2460" t="s">
        <v>584</v>
      </c>
      <c r="B703" s="2460"/>
      <c r="C703" s="2460"/>
      <c r="D703" s="2460"/>
      <c r="E703" s="2460"/>
      <c r="F703" s="2460"/>
      <c r="G703" s="2460"/>
      <c r="H703" s="2460"/>
      <c r="I703" s="2460"/>
      <c r="J703" s="2460"/>
      <c r="K703" s="2460"/>
      <c r="L703" s="2460"/>
      <c r="M703" s="2460"/>
      <c r="N703" s="2460"/>
      <c r="O703" s="2460"/>
      <c r="P703" s="165"/>
      <c r="W703" s="165"/>
      <c r="X703" s="165"/>
      <c r="Y703" s="165"/>
      <c r="Z703" s="165"/>
    </row>
    <row r="704" spans="1:26" ht="17.25">
      <c r="A704" s="39"/>
      <c r="B704" s="39"/>
      <c r="C704" s="39"/>
      <c r="D704" s="39"/>
      <c r="E704" s="39"/>
      <c r="F704" s="39"/>
      <c r="G704" s="39"/>
      <c r="H704" s="39"/>
      <c r="I704" s="39"/>
      <c r="J704" s="39"/>
      <c r="K704" s="39"/>
      <c r="L704" s="39"/>
      <c r="M704" s="39"/>
      <c r="N704" s="39"/>
      <c r="O704" s="39"/>
      <c r="P704" s="165"/>
      <c r="W704" s="165"/>
      <c r="X704" s="165"/>
      <c r="Y704" s="165"/>
      <c r="Z704" s="165"/>
    </row>
    <row r="705" spans="1:26" ht="18" customHeight="1">
      <c r="A705" s="49" t="s">
        <v>151</v>
      </c>
      <c r="B705" s="4"/>
      <c r="C705" s="4"/>
      <c r="D705" s="4"/>
      <c r="E705" s="4"/>
      <c r="F705" s="4"/>
      <c r="G705" s="4"/>
      <c r="H705" s="4"/>
      <c r="I705" s="4"/>
      <c r="J705" s="4"/>
      <c r="K705" s="4"/>
      <c r="L705" s="4"/>
      <c r="M705" s="4"/>
      <c r="N705" s="2"/>
      <c r="O705" s="2"/>
      <c r="P705" s="165"/>
      <c r="W705" s="165"/>
      <c r="X705" s="165"/>
      <c r="Y705" s="165"/>
      <c r="Z705" s="165"/>
    </row>
    <row r="706" spans="1:26" ht="39.950000000000003" customHeight="1">
      <c r="A706" s="2833" t="s">
        <v>152</v>
      </c>
      <c r="B706" s="2834"/>
      <c r="C706" s="2835"/>
      <c r="D706" s="2836" t="str">
        <f>報7!D706</f>
        <v>事業所名を入力29</v>
      </c>
      <c r="E706" s="2837"/>
      <c r="F706" s="2837"/>
      <c r="G706" s="2837"/>
      <c r="H706" s="2837"/>
      <c r="I706" s="2837"/>
      <c r="J706" s="2837"/>
      <c r="K706" s="2837"/>
      <c r="L706" s="2837"/>
      <c r="M706" s="2837"/>
      <c r="N706" s="2837"/>
      <c r="O706" s="2838"/>
      <c r="P706" s="165"/>
      <c r="W706" s="165"/>
      <c r="X706" s="165"/>
      <c r="Y706" s="165"/>
      <c r="Z706" s="165"/>
    </row>
    <row r="707" spans="1:26" ht="39.950000000000003" customHeight="1">
      <c r="A707" s="2418" t="s">
        <v>153</v>
      </c>
      <c r="B707" s="2419"/>
      <c r="C707" s="2839"/>
      <c r="D707" s="2421">
        <f>報7!D707</f>
        <v>0</v>
      </c>
      <c r="E707" s="2422"/>
      <c r="F707" s="2422"/>
      <c r="G707" s="2422"/>
      <c r="H707" s="2422"/>
      <c r="I707" s="2422"/>
      <c r="J707" s="2422"/>
      <c r="K707" s="2422"/>
      <c r="L707" s="2422"/>
      <c r="M707" s="2422"/>
      <c r="N707" s="2422"/>
      <c r="O707" s="2423"/>
      <c r="P707" s="165"/>
      <c r="W707" s="165"/>
      <c r="X707" s="165"/>
      <c r="Y707" s="165"/>
      <c r="Z707" s="165"/>
    </row>
    <row r="708" spans="1:26" ht="39.950000000000003" customHeight="1">
      <c r="A708" s="2384" t="s">
        <v>154</v>
      </c>
      <c r="B708" s="2827"/>
      <c r="C708" s="3084">
        <f>報7!C708</f>
        <v>0</v>
      </c>
      <c r="D708" s="3085"/>
      <c r="E708" s="104" t="s">
        <v>180</v>
      </c>
      <c r="F708" s="2823" t="s">
        <v>406</v>
      </c>
      <c r="G708" s="2824"/>
      <c r="H708" s="2830" t="str">
        <f ca="1">報7!H708</f>
        <v/>
      </c>
      <c r="I708" s="2831"/>
      <c r="J708" s="59" t="s">
        <v>176</v>
      </c>
      <c r="K708" s="2823" t="s">
        <v>407</v>
      </c>
      <c r="L708" s="2824"/>
      <c r="M708" s="3086">
        <f>報7!M708</f>
        <v>0</v>
      </c>
      <c r="N708" s="3087"/>
      <c r="O708" s="3088"/>
      <c r="P708" s="165"/>
      <c r="W708" s="165"/>
      <c r="X708" s="165"/>
      <c r="Y708" s="165"/>
      <c r="Z708" s="165"/>
    </row>
    <row r="709" spans="1:26" ht="39.950000000000003" customHeight="1">
      <c r="A709" s="2823" t="s">
        <v>408</v>
      </c>
      <c r="B709" s="2824"/>
      <c r="C709" s="3089">
        <f>報7!C709</f>
        <v>0</v>
      </c>
      <c r="D709" s="2355"/>
      <c r="E709" s="2356"/>
      <c r="F709" s="2823" t="s">
        <v>158</v>
      </c>
      <c r="G709" s="2824"/>
      <c r="H709" s="3089">
        <f>報7!H709</f>
        <v>0</v>
      </c>
      <c r="I709" s="2355"/>
      <c r="J709" s="2356"/>
      <c r="K709" s="2428"/>
      <c r="L709" s="2826"/>
      <c r="M709" s="2826"/>
      <c r="N709" s="2826"/>
      <c r="O709" s="2826"/>
      <c r="P709" s="165"/>
      <c r="W709" s="165"/>
      <c r="X709" s="165"/>
      <c r="Y709" s="165"/>
      <c r="Z709" s="165"/>
    </row>
    <row r="710" spans="1:26" ht="49.9" customHeight="1">
      <c r="A710" s="40"/>
      <c r="B710" s="40"/>
      <c r="C710" s="41"/>
      <c r="D710" s="42"/>
      <c r="E710" s="41"/>
      <c r="F710" s="43"/>
      <c r="P710" s="165"/>
      <c r="W710" s="165"/>
      <c r="X710" s="165"/>
      <c r="Y710" s="165"/>
      <c r="Z710" s="165"/>
    </row>
    <row r="711" spans="1:26" s="110" customFormat="1" ht="19.5" customHeight="1">
      <c r="A711" s="3090" t="s">
        <v>583</v>
      </c>
      <c r="B711" s="3091"/>
      <c r="C711" s="3091"/>
      <c r="D711" s="3091"/>
      <c r="E711" s="3091"/>
      <c r="F711" s="3091"/>
      <c r="G711" s="3091"/>
      <c r="H711" s="3091"/>
      <c r="I711" s="3091"/>
      <c r="J711" s="3091"/>
      <c r="K711" s="3091"/>
      <c r="L711" s="3091"/>
      <c r="M711" s="3091"/>
      <c r="N711" s="3091"/>
      <c r="O711" s="3091"/>
      <c r="P711" s="345"/>
      <c r="Q711" s="1278"/>
      <c r="R711" s="1278"/>
      <c r="S711" s="1278"/>
      <c r="T711" s="1278"/>
      <c r="U711" s="1278"/>
      <c r="V711" s="1278"/>
      <c r="W711" s="345"/>
      <c r="X711" s="345"/>
      <c r="Y711" s="345"/>
      <c r="Z711" s="345"/>
    </row>
    <row r="712" spans="1:26" ht="49.9" customHeight="1">
      <c r="A712" s="111"/>
      <c r="B712" s="40"/>
      <c r="E712" s="112"/>
      <c r="F712" s="112"/>
      <c r="G712" s="112"/>
      <c r="H712" s="112"/>
      <c r="I712" s="112"/>
      <c r="J712" s="112"/>
      <c r="K712" s="112"/>
      <c r="L712" s="112"/>
      <c r="M712" s="112"/>
      <c r="N712" s="112"/>
      <c r="O712" s="112"/>
      <c r="P712" s="165"/>
      <c r="W712" s="165"/>
      <c r="X712" s="165"/>
      <c r="Y712" s="165"/>
      <c r="Z712" s="165"/>
    </row>
    <row r="713" spans="1:26" ht="20.25" customHeight="1">
      <c r="A713" s="51" t="s">
        <v>582</v>
      </c>
      <c r="B713" s="30"/>
      <c r="C713" s="30"/>
      <c r="D713" s="30"/>
      <c r="E713" s="30"/>
      <c r="F713" s="30"/>
      <c r="G713" s="30"/>
      <c r="H713" s="30"/>
      <c r="I713" s="30"/>
      <c r="J713" s="30"/>
      <c r="K713" s="30"/>
      <c r="L713" s="6"/>
      <c r="M713" s="6"/>
      <c r="N713" s="6"/>
      <c r="O713" s="6"/>
      <c r="P713" s="165"/>
      <c r="W713" s="165"/>
      <c r="X713" s="165"/>
      <c r="Y713" s="165"/>
      <c r="Z713" s="165"/>
    </row>
    <row r="714" spans="1:26" ht="20.100000000000001" customHeight="1">
      <c r="A714" s="2500"/>
      <c r="B714" s="2501"/>
      <c r="C714" s="2520" t="s">
        <v>589</v>
      </c>
      <c r="D714" s="2521"/>
      <c r="E714" s="2521"/>
      <c r="F714" s="2521"/>
      <c r="G714" s="2521"/>
      <c r="H714" s="2522"/>
      <c r="I714" s="2520" t="s">
        <v>588</v>
      </c>
      <c r="J714" s="2521"/>
      <c r="K714" s="2521"/>
      <c r="L714" s="2521"/>
      <c r="M714" s="2521"/>
      <c r="N714" s="2521"/>
      <c r="O714" s="2522"/>
      <c r="P714" s="165"/>
      <c r="W714" s="165"/>
      <c r="X714" s="165"/>
      <c r="Y714" s="165"/>
      <c r="Z714" s="165"/>
    </row>
    <row r="715" spans="1:26" ht="22.15" customHeight="1">
      <c r="A715" s="3092" t="s">
        <v>122</v>
      </c>
      <c r="B715" s="3093"/>
      <c r="C715" s="3094" t="str">
        <f ca="1">報7!C715</f>
        <v/>
      </c>
      <c r="D715" s="3095"/>
      <c r="E715" s="3095"/>
      <c r="F715" s="3095"/>
      <c r="G715" s="2893" t="s">
        <v>1469</v>
      </c>
      <c r="H715" s="2808"/>
      <c r="I715" s="3099" t="str">
        <f>報7!I715</f>
        <v/>
      </c>
      <c r="J715" s="3100"/>
      <c r="K715" s="3100"/>
      <c r="L715" s="3100"/>
      <c r="M715" s="2893" t="s">
        <v>6400</v>
      </c>
      <c r="N715" s="2893"/>
      <c r="O715" s="3103" t="str">
        <f>報7!N715</f>
        <v/>
      </c>
      <c r="P715" s="174"/>
      <c r="Q715" s="1279"/>
      <c r="W715" s="165"/>
      <c r="X715" s="165"/>
      <c r="Y715" s="165"/>
      <c r="Z715" s="165"/>
    </row>
    <row r="716" spans="1:26" ht="22.15" customHeight="1">
      <c r="A716" s="3010">
        <f>IF(計1!$D$28="","",計1!$D$28-1)</f>
        <v>2022</v>
      </c>
      <c r="B716" s="2501"/>
      <c r="C716" s="3096"/>
      <c r="D716" s="3097"/>
      <c r="E716" s="3097"/>
      <c r="F716" s="3097"/>
      <c r="G716" s="2900"/>
      <c r="H716" s="3098"/>
      <c r="I716" s="3101"/>
      <c r="J716" s="3102"/>
      <c r="K716" s="3102"/>
      <c r="L716" s="3102"/>
      <c r="M716" s="2894"/>
      <c r="N716" s="2894"/>
      <c r="O716" s="3104"/>
      <c r="P716" s="174"/>
      <c r="Q716" s="1279"/>
      <c r="W716" s="165"/>
      <c r="X716" s="165"/>
      <c r="Y716" s="165"/>
      <c r="Z716" s="165"/>
    </row>
    <row r="717" spans="1:26" ht="22.15" customHeight="1">
      <c r="A717" s="2479" t="s">
        <v>586</v>
      </c>
      <c r="B717" s="2897"/>
      <c r="C717" s="3055"/>
      <c r="D717" s="3056"/>
      <c r="E717" s="3056"/>
      <c r="F717" s="3056"/>
      <c r="G717" s="2893" t="s">
        <v>416</v>
      </c>
      <c r="H717" s="2808"/>
      <c r="I717" s="3060"/>
      <c r="J717" s="3061"/>
      <c r="K717" s="3061"/>
      <c r="L717" s="3061"/>
      <c r="M717" s="2893" t="s">
        <v>417</v>
      </c>
      <c r="N717" s="2893"/>
      <c r="O717" s="3064" t="str">
        <f>IF(OR(I717=0,I717=""),"",O715)</f>
        <v/>
      </c>
      <c r="P717" s="3068"/>
      <c r="Q717" s="3068"/>
      <c r="W717" s="165"/>
      <c r="X717" s="165"/>
      <c r="Y717" s="165"/>
      <c r="Z717" s="165"/>
    </row>
    <row r="718" spans="1:26" ht="22.15" customHeight="1">
      <c r="A718" s="2895">
        <f>IF(計1!$D$28="","",計1!$G$28)</f>
        <v>2025</v>
      </c>
      <c r="B718" s="2896"/>
      <c r="C718" s="3057"/>
      <c r="D718" s="3058"/>
      <c r="E718" s="3058"/>
      <c r="F718" s="3058"/>
      <c r="G718" s="2894"/>
      <c r="H718" s="3059"/>
      <c r="I718" s="3062"/>
      <c r="J718" s="3063"/>
      <c r="K718" s="3063"/>
      <c r="L718" s="3063"/>
      <c r="M718" s="2894"/>
      <c r="N718" s="2894"/>
      <c r="O718" s="3065"/>
      <c r="P718" s="3069"/>
      <c r="Q718" s="3070"/>
      <c r="W718" s="165"/>
      <c r="X718" s="368"/>
      <c r="Y718" s="165"/>
      <c r="Z718" s="165"/>
    </row>
    <row r="719" spans="1:26" ht="24.95" customHeight="1">
      <c r="A719" s="154"/>
      <c r="B719" s="155" t="s">
        <v>607</v>
      </c>
      <c r="C719" s="156"/>
      <c r="D719" s="3071" t="str">
        <f ca="1">IF(OR(C715=0,C717=""),"",INT((C715-C717)/C715*10000)/100)</f>
        <v/>
      </c>
      <c r="E719" s="3071"/>
      <c r="F719" s="3071"/>
      <c r="G719" s="3072" t="s">
        <v>134</v>
      </c>
      <c r="H719" s="3073"/>
      <c r="I719" s="157"/>
      <c r="J719" s="3074" t="str">
        <f>IF(OR(I715=0,I717=""),"",INT((I715-I717)/I715*10000)/100)</f>
        <v/>
      </c>
      <c r="K719" s="3074"/>
      <c r="L719" s="3074"/>
      <c r="M719" s="3071" t="s">
        <v>522</v>
      </c>
      <c r="N719" s="3071"/>
      <c r="O719" s="3075"/>
      <c r="P719" s="346"/>
      <c r="Q719" s="1280"/>
      <c r="W719" s="370"/>
      <c r="X719" s="370"/>
      <c r="Y719" s="370"/>
      <c r="Z719" s="165"/>
    </row>
    <row r="720" spans="1:26" ht="27.75" customHeight="1">
      <c r="A720" s="2519" t="s">
        <v>587</v>
      </c>
      <c r="B720" s="2481"/>
      <c r="C720" s="3079"/>
      <c r="D720" s="3080"/>
      <c r="E720" s="3080"/>
      <c r="F720" s="3080"/>
      <c r="G720" s="3080"/>
      <c r="H720" s="3080"/>
      <c r="I720" s="3080"/>
      <c r="J720" s="3080"/>
      <c r="K720" s="3080"/>
      <c r="L720" s="3080"/>
      <c r="M720" s="3080"/>
      <c r="N720" s="3080"/>
      <c r="O720" s="3081"/>
      <c r="P720" s="346"/>
      <c r="Q720" s="1280"/>
      <c r="R720" s="1281"/>
      <c r="W720" s="370"/>
      <c r="X720" s="370" t="s">
        <v>617</v>
      </c>
      <c r="Y720" s="370"/>
      <c r="Z720" s="165"/>
    </row>
    <row r="721" spans="1:26" ht="35.1" customHeight="1">
      <c r="A721" s="3076"/>
      <c r="B721" s="2494"/>
      <c r="C721" s="3082"/>
      <c r="D721" s="2790"/>
      <c r="E721" s="2790"/>
      <c r="F721" s="2790"/>
      <c r="G721" s="2790"/>
      <c r="H721" s="2790"/>
      <c r="I721" s="2790"/>
      <c r="J721" s="2790"/>
      <c r="K721" s="2790"/>
      <c r="L721" s="2790"/>
      <c r="M721" s="2790"/>
      <c r="N721" s="2790"/>
      <c r="O721" s="2791"/>
      <c r="P721" s="369"/>
      <c r="Q721" s="1282"/>
      <c r="R721" s="1283">
        <v>0</v>
      </c>
      <c r="W721" s="370"/>
      <c r="X721" s="371" t="s">
        <v>618</v>
      </c>
      <c r="Y721" s="370"/>
      <c r="Z721" s="165"/>
    </row>
    <row r="722" spans="1:26" ht="93" customHeight="1">
      <c r="A722" s="3077"/>
      <c r="B722" s="3078"/>
      <c r="C722" s="3083"/>
      <c r="D722" s="2792"/>
      <c r="E722" s="2792"/>
      <c r="F722" s="2792"/>
      <c r="G722" s="2792"/>
      <c r="H722" s="2792"/>
      <c r="I722" s="2792"/>
      <c r="J722" s="2792"/>
      <c r="K722" s="2792"/>
      <c r="L722" s="2792"/>
      <c r="M722" s="2792"/>
      <c r="N722" s="2792"/>
      <c r="O722" s="2793"/>
      <c r="P722" s="347"/>
      <c r="Q722" s="1284"/>
      <c r="W722" s="165"/>
      <c r="X722" s="165"/>
      <c r="Y722" s="165"/>
      <c r="Z722" s="165"/>
    </row>
    <row r="723" spans="1:26" ht="18" customHeight="1">
      <c r="A723" s="2680" t="s">
        <v>614</v>
      </c>
      <c r="B723" s="2680"/>
      <c r="C723" s="2680"/>
      <c r="D723" s="2680"/>
      <c r="E723" s="2680"/>
      <c r="F723" s="2680"/>
      <c r="G723" s="2680"/>
      <c r="H723" s="2680"/>
      <c r="I723" s="2680"/>
      <c r="J723" s="2680"/>
      <c r="K723" s="2680"/>
      <c r="L723" s="2680"/>
      <c r="M723" s="2680"/>
      <c r="N723" s="2680"/>
      <c r="O723" s="2680"/>
      <c r="P723" s="3066"/>
      <c r="Q723" s="3066"/>
      <c r="W723" s="165"/>
      <c r="X723" s="165"/>
      <c r="Y723" s="165"/>
      <c r="Z723" s="165"/>
    </row>
    <row r="724" spans="1:26" ht="9.75" customHeight="1">
      <c r="A724" s="92"/>
      <c r="B724" s="92"/>
      <c r="C724" s="113"/>
      <c r="D724" s="113"/>
      <c r="E724" s="113"/>
      <c r="F724" s="113"/>
      <c r="G724" s="113"/>
      <c r="H724" s="113"/>
      <c r="I724" s="113"/>
      <c r="J724" s="113"/>
      <c r="K724" s="113"/>
      <c r="L724" s="113"/>
      <c r="M724" s="113"/>
      <c r="N724" s="3067"/>
      <c r="O724" s="3067"/>
      <c r="P724" s="165"/>
      <c r="W724" s="165"/>
      <c r="X724" s="165"/>
      <c r="Y724" s="165"/>
      <c r="Z724" s="165"/>
    </row>
    <row r="725" spans="1:26">
      <c r="A725" s="165"/>
      <c r="B725" s="165"/>
      <c r="C725" s="165"/>
      <c r="D725" s="165"/>
      <c r="E725" s="165"/>
      <c r="F725" s="165"/>
      <c r="G725" s="165"/>
      <c r="H725" s="165"/>
      <c r="I725" s="165"/>
      <c r="J725" s="165"/>
      <c r="K725" s="165"/>
      <c r="L725" s="165"/>
      <c r="M725" s="165"/>
      <c r="N725" s="165"/>
      <c r="O725" s="165"/>
      <c r="P725" s="165"/>
      <c r="W725" s="165"/>
      <c r="X725" s="165"/>
      <c r="Y725" s="165"/>
      <c r="Z725" s="165"/>
    </row>
    <row r="726" spans="1:26">
      <c r="A726" s="1" t="s">
        <v>545</v>
      </c>
      <c r="B726" s="2"/>
      <c r="C726" s="2"/>
      <c r="D726" s="2"/>
      <c r="E726" s="2"/>
      <c r="F726" s="2"/>
      <c r="G726" s="2"/>
      <c r="H726" s="2"/>
      <c r="I726" s="2"/>
      <c r="J726" s="2"/>
      <c r="K726" s="2"/>
      <c r="L726" s="2"/>
      <c r="M726" s="2"/>
      <c r="N726" s="2"/>
      <c r="O726" s="2"/>
      <c r="P726" s="165" t="str">
        <f>"個別票"&amp;Q726</f>
        <v>個別票30</v>
      </c>
      <c r="Q726" s="1277">
        <f>Q701+1</f>
        <v>30</v>
      </c>
      <c r="W726" s="165"/>
      <c r="X726" s="165"/>
      <c r="Y726" s="165"/>
      <c r="Z726" s="165"/>
    </row>
    <row r="727" spans="1:26">
      <c r="A727" s="2" t="s">
        <v>585</v>
      </c>
      <c r="B727" s="4"/>
      <c r="C727" s="4"/>
      <c r="D727" s="4"/>
      <c r="E727" s="4"/>
      <c r="F727" s="4"/>
      <c r="G727" s="4"/>
      <c r="H727" s="4"/>
      <c r="I727" s="4"/>
      <c r="J727" s="4"/>
      <c r="K727" s="4"/>
      <c r="L727" s="4"/>
      <c r="M727" s="4"/>
      <c r="N727" s="2"/>
      <c r="O727" s="2"/>
      <c r="P727" s="165"/>
      <c r="W727" s="165"/>
      <c r="X727" s="165"/>
      <c r="Y727" s="165"/>
      <c r="Z727" s="165"/>
    </row>
    <row r="728" spans="1:26" ht="17.25">
      <c r="A728" s="2460" t="s">
        <v>584</v>
      </c>
      <c r="B728" s="2460"/>
      <c r="C728" s="2460"/>
      <c r="D728" s="2460"/>
      <c r="E728" s="2460"/>
      <c r="F728" s="2460"/>
      <c r="G728" s="2460"/>
      <c r="H728" s="2460"/>
      <c r="I728" s="2460"/>
      <c r="J728" s="2460"/>
      <c r="K728" s="2460"/>
      <c r="L728" s="2460"/>
      <c r="M728" s="2460"/>
      <c r="N728" s="2460"/>
      <c r="O728" s="2460"/>
      <c r="P728" s="165"/>
      <c r="W728" s="165"/>
      <c r="X728" s="165"/>
      <c r="Y728" s="165"/>
      <c r="Z728" s="165"/>
    </row>
    <row r="729" spans="1:26" ht="17.25">
      <c r="A729" s="39"/>
      <c r="B729" s="39"/>
      <c r="C729" s="39"/>
      <c r="D729" s="39"/>
      <c r="E729" s="39"/>
      <c r="F729" s="39"/>
      <c r="G729" s="39"/>
      <c r="H729" s="39"/>
      <c r="I729" s="39"/>
      <c r="J729" s="39"/>
      <c r="K729" s="39"/>
      <c r="L729" s="39"/>
      <c r="M729" s="39"/>
      <c r="N729" s="39"/>
      <c r="O729" s="39"/>
      <c r="P729" s="165"/>
      <c r="W729" s="165"/>
      <c r="X729" s="165"/>
      <c r="Y729" s="165"/>
      <c r="Z729" s="165"/>
    </row>
    <row r="730" spans="1:26" ht="18" customHeight="1">
      <c r="A730" s="49" t="s">
        <v>151</v>
      </c>
      <c r="B730" s="4"/>
      <c r="C730" s="4"/>
      <c r="D730" s="4"/>
      <c r="E730" s="4"/>
      <c r="F730" s="4"/>
      <c r="G730" s="4"/>
      <c r="H730" s="4"/>
      <c r="I730" s="4"/>
      <c r="J730" s="4"/>
      <c r="K730" s="4"/>
      <c r="L730" s="4"/>
      <c r="M730" s="4"/>
      <c r="N730" s="2"/>
      <c r="O730" s="2"/>
      <c r="P730" s="165"/>
      <c r="W730" s="165"/>
      <c r="X730" s="165"/>
      <c r="Y730" s="165"/>
      <c r="Z730" s="165"/>
    </row>
    <row r="731" spans="1:26" ht="39.950000000000003" customHeight="1">
      <c r="A731" s="2833" t="s">
        <v>152</v>
      </c>
      <c r="B731" s="2834"/>
      <c r="C731" s="2835"/>
      <c r="D731" s="2836" t="str">
        <f>報7!D731</f>
        <v>事業所名を入力30</v>
      </c>
      <c r="E731" s="2837"/>
      <c r="F731" s="2837"/>
      <c r="G731" s="2837"/>
      <c r="H731" s="2837"/>
      <c r="I731" s="2837"/>
      <c r="J731" s="2837"/>
      <c r="K731" s="2837"/>
      <c r="L731" s="2837"/>
      <c r="M731" s="2837"/>
      <c r="N731" s="2837"/>
      <c r="O731" s="2838"/>
      <c r="P731" s="165"/>
      <c r="W731" s="165"/>
      <c r="X731" s="165"/>
      <c r="Y731" s="165"/>
      <c r="Z731" s="165"/>
    </row>
    <row r="732" spans="1:26" ht="39.950000000000003" customHeight="1">
      <c r="A732" s="2418" t="s">
        <v>153</v>
      </c>
      <c r="B732" s="2419"/>
      <c r="C732" s="2839"/>
      <c r="D732" s="2421">
        <f>報7!D732</f>
        <v>0</v>
      </c>
      <c r="E732" s="2422"/>
      <c r="F732" s="2422"/>
      <c r="G732" s="2422"/>
      <c r="H732" s="2422"/>
      <c r="I732" s="2422"/>
      <c r="J732" s="2422"/>
      <c r="K732" s="2422"/>
      <c r="L732" s="2422"/>
      <c r="M732" s="2422"/>
      <c r="N732" s="2422"/>
      <c r="O732" s="2423"/>
      <c r="P732" s="165"/>
      <c r="W732" s="165"/>
      <c r="X732" s="165"/>
      <c r="Y732" s="165"/>
      <c r="Z732" s="165"/>
    </row>
    <row r="733" spans="1:26" ht="39.950000000000003" customHeight="1">
      <c r="A733" s="2384" t="s">
        <v>154</v>
      </c>
      <c r="B733" s="2827"/>
      <c r="C733" s="3084">
        <f>報7!C733</f>
        <v>0</v>
      </c>
      <c r="D733" s="3085"/>
      <c r="E733" s="104" t="s">
        <v>180</v>
      </c>
      <c r="F733" s="2823" t="s">
        <v>406</v>
      </c>
      <c r="G733" s="2824"/>
      <c r="H733" s="2830" t="str">
        <f ca="1">報7!H733</f>
        <v/>
      </c>
      <c r="I733" s="2831"/>
      <c r="J733" s="59" t="s">
        <v>176</v>
      </c>
      <c r="K733" s="2823" t="s">
        <v>407</v>
      </c>
      <c r="L733" s="2824"/>
      <c r="M733" s="3086">
        <f>報7!M733</f>
        <v>0</v>
      </c>
      <c r="N733" s="3087"/>
      <c r="O733" s="3088"/>
      <c r="P733" s="165"/>
      <c r="W733" s="165"/>
      <c r="X733" s="165"/>
      <c r="Y733" s="165"/>
      <c r="Z733" s="165"/>
    </row>
    <row r="734" spans="1:26" ht="39.950000000000003" customHeight="1">
      <c r="A734" s="2823" t="s">
        <v>408</v>
      </c>
      <c r="B734" s="2824"/>
      <c r="C734" s="3089">
        <f>報7!C734</f>
        <v>0</v>
      </c>
      <c r="D734" s="2355"/>
      <c r="E734" s="2356"/>
      <c r="F734" s="2823" t="s">
        <v>158</v>
      </c>
      <c r="G734" s="2824"/>
      <c r="H734" s="3089">
        <f>報7!H734</f>
        <v>0</v>
      </c>
      <c r="I734" s="2355"/>
      <c r="J734" s="2356"/>
      <c r="K734" s="2428"/>
      <c r="L734" s="2826"/>
      <c r="M734" s="2826"/>
      <c r="N734" s="2826"/>
      <c r="O734" s="2826"/>
      <c r="P734" s="165"/>
      <c r="W734" s="165"/>
      <c r="X734" s="165"/>
      <c r="Y734" s="165"/>
      <c r="Z734" s="165"/>
    </row>
    <row r="735" spans="1:26" ht="49.9" customHeight="1">
      <c r="A735" s="40"/>
      <c r="B735" s="40"/>
      <c r="C735" s="41"/>
      <c r="D735" s="42"/>
      <c r="E735" s="41"/>
      <c r="F735" s="43"/>
      <c r="P735" s="165"/>
      <c r="W735" s="165"/>
      <c r="X735" s="165"/>
      <c r="Y735" s="165"/>
      <c r="Z735" s="165"/>
    </row>
    <row r="736" spans="1:26" s="110" customFormat="1" ht="19.5" customHeight="1">
      <c r="A736" s="3090" t="s">
        <v>583</v>
      </c>
      <c r="B736" s="3091"/>
      <c r="C736" s="3091"/>
      <c r="D736" s="3091"/>
      <c r="E736" s="3091"/>
      <c r="F736" s="3091"/>
      <c r="G736" s="3091"/>
      <c r="H736" s="3091"/>
      <c r="I736" s="3091"/>
      <c r="J736" s="3091"/>
      <c r="K736" s="3091"/>
      <c r="L736" s="3091"/>
      <c r="M736" s="3091"/>
      <c r="N736" s="3091"/>
      <c r="O736" s="3091"/>
      <c r="P736" s="345"/>
      <c r="Q736" s="1278"/>
      <c r="R736" s="1278"/>
      <c r="S736" s="1278"/>
      <c r="T736" s="1278"/>
      <c r="U736" s="1278"/>
      <c r="V736" s="1278"/>
      <c r="W736" s="345"/>
      <c r="X736" s="345"/>
      <c r="Y736" s="345"/>
      <c r="Z736" s="345"/>
    </row>
    <row r="737" spans="1:26" ht="49.9" customHeight="1">
      <c r="A737" s="111"/>
      <c r="B737" s="40"/>
      <c r="E737" s="112"/>
      <c r="F737" s="112"/>
      <c r="G737" s="112"/>
      <c r="H737" s="112"/>
      <c r="I737" s="112"/>
      <c r="J737" s="112"/>
      <c r="K737" s="112"/>
      <c r="L737" s="112"/>
      <c r="M737" s="112"/>
      <c r="N737" s="112"/>
      <c r="O737" s="112"/>
      <c r="P737" s="165"/>
      <c r="W737" s="165"/>
      <c r="X737" s="165"/>
      <c r="Y737" s="165"/>
      <c r="Z737" s="165"/>
    </row>
    <row r="738" spans="1:26" ht="20.25" customHeight="1">
      <c r="A738" s="51" t="s">
        <v>582</v>
      </c>
      <c r="B738" s="30"/>
      <c r="C738" s="30"/>
      <c r="D738" s="30"/>
      <c r="E738" s="30"/>
      <c r="F738" s="30"/>
      <c r="G738" s="30"/>
      <c r="H738" s="30"/>
      <c r="I738" s="30"/>
      <c r="J738" s="30"/>
      <c r="K738" s="30"/>
      <c r="L738" s="6"/>
      <c r="M738" s="6"/>
      <c r="N738" s="6"/>
      <c r="O738" s="6"/>
      <c r="P738" s="165"/>
      <c r="W738" s="165"/>
      <c r="X738" s="165"/>
      <c r="Y738" s="165"/>
      <c r="Z738" s="165"/>
    </row>
    <row r="739" spans="1:26" ht="20.100000000000001" customHeight="1">
      <c r="A739" s="2500"/>
      <c r="B739" s="2501"/>
      <c r="C739" s="2520" t="s">
        <v>589</v>
      </c>
      <c r="D739" s="2521"/>
      <c r="E739" s="2521"/>
      <c r="F739" s="2521"/>
      <c r="G739" s="2521"/>
      <c r="H739" s="2522"/>
      <c r="I739" s="2520" t="s">
        <v>588</v>
      </c>
      <c r="J739" s="2521"/>
      <c r="K739" s="2521"/>
      <c r="L739" s="2521"/>
      <c r="M739" s="2521"/>
      <c r="N739" s="2521"/>
      <c r="O739" s="2522"/>
      <c r="P739" s="165"/>
      <c r="W739" s="165"/>
      <c r="X739" s="165"/>
      <c r="Y739" s="165"/>
      <c r="Z739" s="165"/>
    </row>
    <row r="740" spans="1:26" ht="22.15" customHeight="1">
      <c r="A740" s="3092" t="s">
        <v>122</v>
      </c>
      <c r="B740" s="3093"/>
      <c r="C740" s="3094" t="str">
        <f ca="1">報7!C740</f>
        <v/>
      </c>
      <c r="D740" s="3095"/>
      <c r="E740" s="3095"/>
      <c r="F740" s="3095"/>
      <c r="G740" s="2893" t="s">
        <v>1469</v>
      </c>
      <c r="H740" s="2808"/>
      <c r="I740" s="3099" t="str">
        <f>報7!I740</f>
        <v/>
      </c>
      <c r="J740" s="3100"/>
      <c r="K740" s="3100"/>
      <c r="L740" s="3100"/>
      <c r="M740" s="2893" t="s">
        <v>6400</v>
      </c>
      <c r="N740" s="2893"/>
      <c r="O740" s="3103" t="str">
        <f>報7!N740</f>
        <v/>
      </c>
      <c r="P740" s="174"/>
      <c r="Q740" s="1279"/>
      <c r="W740" s="165"/>
      <c r="X740" s="165"/>
      <c r="Y740" s="165"/>
      <c r="Z740" s="165"/>
    </row>
    <row r="741" spans="1:26" ht="22.15" customHeight="1">
      <c r="A741" s="3010">
        <f>IF(計1!$D$28="","",計1!$D$28-1)</f>
        <v>2022</v>
      </c>
      <c r="B741" s="2501"/>
      <c r="C741" s="3096"/>
      <c r="D741" s="3097"/>
      <c r="E741" s="3097"/>
      <c r="F741" s="3097"/>
      <c r="G741" s="2900"/>
      <c r="H741" s="3098"/>
      <c r="I741" s="3101"/>
      <c r="J741" s="3102"/>
      <c r="K741" s="3102"/>
      <c r="L741" s="3102"/>
      <c r="M741" s="2894"/>
      <c r="N741" s="2894"/>
      <c r="O741" s="3104"/>
      <c r="P741" s="174"/>
      <c r="Q741" s="1279"/>
      <c r="W741" s="165"/>
      <c r="X741" s="165"/>
      <c r="Y741" s="165"/>
      <c r="Z741" s="165"/>
    </row>
    <row r="742" spans="1:26" ht="22.15" customHeight="1">
      <c r="A742" s="2479" t="s">
        <v>586</v>
      </c>
      <c r="B742" s="2897"/>
      <c r="C742" s="3055"/>
      <c r="D742" s="3056"/>
      <c r="E742" s="3056"/>
      <c r="F742" s="3056"/>
      <c r="G742" s="2893" t="s">
        <v>416</v>
      </c>
      <c r="H742" s="2808"/>
      <c r="I742" s="3060"/>
      <c r="J742" s="3061"/>
      <c r="K742" s="3061"/>
      <c r="L742" s="3061"/>
      <c r="M742" s="2893" t="s">
        <v>417</v>
      </c>
      <c r="N742" s="2893"/>
      <c r="O742" s="3064" t="str">
        <f>IF(OR(I742=0,I742=""),"",O740)</f>
        <v/>
      </c>
      <c r="P742" s="3068"/>
      <c r="Q742" s="3068"/>
      <c r="W742" s="165"/>
      <c r="X742" s="165"/>
      <c r="Y742" s="165"/>
      <c r="Z742" s="165"/>
    </row>
    <row r="743" spans="1:26" ht="22.15" customHeight="1">
      <c r="A743" s="2895">
        <f>IF(計1!$D$28="","",計1!$G$28)</f>
        <v>2025</v>
      </c>
      <c r="B743" s="2896"/>
      <c r="C743" s="3057"/>
      <c r="D743" s="3058"/>
      <c r="E743" s="3058"/>
      <c r="F743" s="3058"/>
      <c r="G743" s="2894"/>
      <c r="H743" s="3059"/>
      <c r="I743" s="3062"/>
      <c r="J743" s="3063"/>
      <c r="K743" s="3063"/>
      <c r="L743" s="3063"/>
      <c r="M743" s="2894"/>
      <c r="N743" s="2894"/>
      <c r="O743" s="3065"/>
      <c r="P743" s="3069"/>
      <c r="Q743" s="3070"/>
      <c r="W743" s="165"/>
      <c r="X743" s="368"/>
      <c r="Y743" s="165"/>
      <c r="Z743" s="165"/>
    </row>
    <row r="744" spans="1:26" ht="24.95" customHeight="1">
      <c r="A744" s="154"/>
      <c r="B744" s="155" t="s">
        <v>607</v>
      </c>
      <c r="C744" s="156"/>
      <c r="D744" s="3071" t="str">
        <f ca="1">IF(OR(C740=0,C742=""),"",INT((C740-C742)/C740*10000)/100)</f>
        <v/>
      </c>
      <c r="E744" s="3071"/>
      <c r="F744" s="3071"/>
      <c r="G744" s="3072" t="s">
        <v>134</v>
      </c>
      <c r="H744" s="3073"/>
      <c r="I744" s="157"/>
      <c r="J744" s="3074" t="str">
        <f>IF(OR(I740=0,I742=""),"",INT((I740-I742)/I740*10000)/100)</f>
        <v/>
      </c>
      <c r="K744" s="3074"/>
      <c r="L744" s="3074"/>
      <c r="M744" s="3071" t="s">
        <v>522</v>
      </c>
      <c r="N744" s="3071"/>
      <c r="O744" s="3075"/>
      <c r="P744" s="346"/>
      <c r="Q744" s="1280"/>
      <c r="W744" s="370"/>
      <c r="X744" s="370"/>
      <c r="Y744" s="370"/>
      <c r="Z744" s="165"/>
    </row>
    <row r="745" spans="1:26" ht="27.75" customHeight="1">
      <c r="A745" s="2519" t="s">
        <v>587</v>
      </c>
      <c r="B745" s="2481"/>
      <c r="C745" s="3079"/>
      <c r="D745" s="3080"/>
      <c r="E745" s="3080"/>
      <c r="F745" s="3080"/>
      <c r="G745" s="3080"/>
      <c r="H745" s="3080"/>
      <c r="I745" s="3080"/>
      <c r="J745" s="3080"/>
      <c r="K745" s="3080"/>
      <c r="L745" s="3080"/>
      <c r="M745" s="3080"/>
      <c r="N745" s="3080"/>
      <c r="O745" s="3081"/>
      <c r="P745" s="346"/>
      <c r="Q745" s="1280"/>
      <c r="R745" s="1281"/>
      <c r="W745" s="370"/>
      <c r="X745" s="370" t="s">
        <v>617</v>
      </c>
      <c r="Y745" s="370"/>
      <c r="Z745" s="165"/>
    </row>
    <row r="746" spans="1:26" ht="35.1" customHeight="1">
      <c r="A746" s="3076"/>
      <c r="B746" s="2494"/>
      <c r="C746" s="3082"/>
      <c r="D746" s="2790"/>
      <c r="E746" s="2790"/>
      <c r="F746" s="2790"/>
      <c r="G746" s="2790"/>
      <c r="H746" s="2790"/>
      <c r="I746" s="2790"/>
      <c r="J746" s="2790"/>
      <c r="K746" s="2790"/>
      <c r="L746" s="2790"/>
      <c r="M746" s="2790"/>
      <c r="N746" s="2790"/>
      <c r="O746" s="2791"/>
      <c r="P746" s="369"/>
      <c r="Q746" s="1282"/>
      <c r="R746" s="1283">
        <v>0</v>
      </c>
      <c r="W746" s="370"/>
      <c r="X746" s="371" t="s">
        <v>618</v>
      </c>
      <c r="Y746" s="370"/>
      <c r="Z746" s="165"/>
    </row>
    <row r="747" spans="1:26" ht="93" customHeight="1">
      <c r="A747" s="3077"/>
      <c r="B747" s="3078"/>
      <c r="C747" s="3083"/>
      <c r="D747" s="2792"/>
      <c r="E747" s="2792"/>
      <c r="F747" s="2792"/>
      <c r="G747" s="2792"/>
      <c r="H747" s="2792"/>
      <c r="I747" s="2792"/>
      <c r="J747" s="2792"/>
      <c r="K747" s="2792"/>
      <c r="L747" s="2792"/>
      <c r="M747" s="2792"/>
      <c r="N747" s="2792"/>
      <c r="O747" s="2793"/>
      <c r="P747" s="347"/>
      <c r="Q747" s="1284"/>
      <c r="W747" s="165"/>
      <c r="X747" s="165"/>
      <c r="Y747" s="165"/>
      <c r="Z747" s="165"/>
    </row>
    <row r="748" spans="1:26" ht="18" customHeight="1">
      <c r="A748" s="2680" t="s">
        <v>614</v>
      </c>
      <c r="B748" s="2680"/>
      <c r="C748" s="2680"/>
      <c r="D748" s="2680"/>
      <c r="E748" s="2680"/>
      <c r="F748" s="2680"/>
      <c r="G748" s="2680"/>
      <c r="H748" s="2680"/>
      <c r="I748" s="2680"/>
      <c r="J748" s="2680"/>
      <c r="K748" s="2680"/>
      <c r="L748" s="2680"/>
      <c r="M748" s="2680"/>
      <c r="N748" s="2680"/>
      <c r="O748" s="2680"/>
      <c r="P748" s="3066"/>
      <c r="Q748" s="3066"/>
      <c r="W748" s="165"/>
      <c r="X748" s="165"/>
      <c r="Y748" s="165"/>
      <c r="Z748" s="165"/>
    </row>
    <row r="749" spans="1:26" ht="9.75" customHeight="1">
      <c r="A749" s="92"/>
      <c r="B749" s="92"/>
      <c r="C749" s="113"/>
      <c r="D749" s="113"/>
      <c r="E749" s="113"/>
      <c r="F749" s="113"/>
      <c r="G749" s="113"/>
      <c r="H749" s="113"/>
      <c r="I749" s="113"/>
      <c r="J749" s="113"/>
      <c r="K749" s="113"/>
      <c r="L749" s="113"/>
      <c r="M749" s="113"/>
      <c r="N749" s="3067"/>
      <c r="O749" s="3067"/>
      <c r="P749" s="165"/>
      <c r="W749" s="165"/>
      <c r="X749" s="165"/>
      <c r="Y749" s="165"/>
      <c r="Z749" s="165"/>
    </row>
    <row r="750" spans="1:26">
      <c r="A750" s="165"/>
      <c r="B750" s="165"/>
      <c r="C750" s="165"/>
      <c r="D750" s="165"/>
      <c r="E750" s="165"/>
      <c r="F750" s="165"/>
      <c r="G750" s="165"/>
      <c r="H750" s="165"/>
      <c r="I750" s="165"/>
      <c r="J750" s="165"/>
      <c r="K750" s="165"/>
      <c r="L750" s="165"/>
      <c r="M750" s="165"/>
      <c r="N750" s="165"/>
      <c r="O750" s="165"/>
      <c r="P750" s="165"/>
      <c r="W750" s="165"/>
      <c r="X750" s="165"/>
      <c r="Y750" s="165"/>
      <c r="Z750" s="165"/>
    </row>
    <row r="751" spans="1:26">
      <c r="A751" s="1" t="s">
        <v>545</v>
      </c>
      <c r="B751" s="2"/>
      <c r="C751" s="2"/>
      <c r="D751" s="2"/>
      <c r="E751" s="2"/>
      <c r="F751" s="2"/>
      <c r="G751" s="2"/>
      <c r="H751" s="2"/>
      <c r="I751" s="2"/>
      <c r="J751" s="2"/>
      <c r="K751" s="2"/>
      <c r="L751" s="2"/>
      <c r="M751" s="2"/>
      <c r="N751" s="2"/>
      <c r="O751" s="2"/>
      <c r="P751" s="165" t="str">
        <f>"個別票"&amp;Q751</f>
        <v>個別票31</v>
      </c>
      <c r="Q751" s="1277">
        <f>Q726+1</f>
        <v>31</v>
      </c>
      <c r="W751" s="165"/>
      <c r="X751" s="165"/>
      <c r="Y751" s="165"/>
      <c r="Z751" s="165"/>
    </row>
    <row r="752" spans="1:26">
      <c r="A752" s="2" t="s">
        <v>585</v>
      </c>
      <c r="B752" s="4"/>
      <c r="C752" s="4"/>
      <c r="D752" s="4"/>
      <c r="E752" s="4"/>
      <c r="F752" s="4"/>
      <c r="G752" s="4"/>
      <c r="H752" s="4"/>
      <c r="I752" s="4"/>
      <c r="J752" s="4"/>
      <c r="K752" s="4"/>
      <c r="L752" s="4"/>
      <c r="M752" s="4"/>
      <c r="N752" s="2"/>
      <c r="O752" s="2"/>
      <c r="P752" s="165"/>
      <c r="W752" s="165"/>
      <c r="X752" s="165"/>
      <c r="Y752" s="165"/>
      <c r="Z752" s="165"/>
    </row>
    <row r="753" spans="1:26" ht="17.25">
      <c r="A753" s="2460" t="s">
        <v>584</v>
      </c>
      <c r="B753" s="2460"/>
      <c r="C753" s="2460"/>
      <c r="D753" s="2460"/>
      <c r="E753" s="2460"/>
      <c r="F753" s="2460"/>
      <c r="G753" s="2460"/>
      <c r="H753" s="2460"/>
      <c r="I753" s="2460"/>
      <c r="J753" s="2460"/>
      <c r="K753" s="2460"/>
      <c r="L753" s="2460"/>
      <c r="M753" s="2460"/>
      <c r="N753" s="2460"/>
      <c r="O753" s="2460"/>
      <c r="P753" s="165"/>
      <c r="W753" s="165"/>
      <c r="X753" s="165"/>
      <c r="Y753" s="165"/>
      <c r="Z753" s="165"/>
    </row>
    <row r="754" spans="1:26" ht="17.25">
      <c r="A754" s="39"/>
      <c r="B754" s="39"/>
      <c r="C754" s="39"/>
      <c r="D754" s="39"/>
      <c r="E754" s="39"/>
      <c r="F754" s="39"/>
      <c r="G754" s="39"/>
      <c r="H754" s="39"/>
      <c r="I754" s="39"/>
      <c r="J754" s="39"/>
      <c r="K754" s="39"/>
      <c r="L754" s="39"/>
      <c r="M754" s="39"/>
      <c r="N754" s="39"/>
      <c r="O754" s="39"/>
      <c r="P754" s="165"/>
      <c r="W754" s="165"/>
      <c r="X754" s="165"/>
      <c r="Y754" s="165"/>
      <c r="Z754" s="165"/>
    </row>
    <row r="755" spans="1:26" ht="18" customHeight="1">
      <c r="A755" s="49" t="s">
        <v>151</v>
      </c>
      <c r="B755" s="4"/>
      <c r="C755" s="4"/>
      <c r="D755" s="4"/>
      <c r="E755" s="4"/>
      <c r="F755" s="4"/>
      <c r="G755" s="4"/>
      <c r="H755" s="4"/>
      <c r="I755" s="4"/>
      <c r="J755" s="4"/>
      <c r="K755" s="4"/>
      <c r="L755" s="4"/>
      <c r="M755" s="4"/>
      <c r="N755" s="2"/>
      <c r="O755" s="2"/>
      <c r="P755" s="165"/>
      <c r="W755" s="165"/>
      <c r="X755" s="165"/>
      <c r="Y755" s="165"/>
      <c r="Z755" s="165"/>
    </row>
    <row r="756" spans="1:26" ht="39.950000000000003" customHeight="1">
      <c r="A756" s="2833" t="s">
        <v>152</v>
      </c>
      <c r="B756" s="2834"/>
      <c r="C756" s="2835"/>
      <c r="D756" s="2836" t="str">
        <f>報7!D756</f>
        <v>事業所名を入力31</v>
      </c>
      <c r="E756" s="2837"/>
      <c r="F756" s="2837"/>
      <c r="G756" s="2837"/>
      <c r="H756" s="2837"/>
      <c r="I756" s="2837"/>
      <c r="J756" s="2837"/>
      <c r="K756" s="2837"/>
      <c r="L756" s="2837"/>
      <c r="M756" s="2837"/>
      <c r="N756" s="2837"/>
      <c r="O756" s="2838"/>
      <c r="P756" s="165"/>
      <c r="W756" s="165"/>
      <c r="X756" s="165"/>
      <c r="Y756" s="165"/>
      <c r="Z756" s="165"/>
    </row>
    <row r="757" spans="1:26" ht="39.950000000000003" customHeight="1">
      <c r="A757" s="2418" t="s">
        <v>153</v>
      </c>
      <c r="B757" s="2419"/>
      <c r="C757" s="2839"/>
      <c r="D757" s="2421">
        <f>報7!D757</f>
        <v>0</v>
      </c>
      <c r="E757" s="2422"/>
      <c r="F757" s="2422"/>
      <c r="G757" s="2422"/>
      <c r="H757" s="2422"/>
      <c r="I757" s="2422"/>
      <c r="J757" s="2422"/>
      <c r="K757" s="2422"/>
      <c r="L757" s="2422"/>
      <c r="M757" s="2422"/>
      <c r="N757" s="2422"/>
      <c r="O757" s="2423"/>
      <c r="P757" s="165"/>
      <c r="W757" s="165"/>
      <c r="X757" s="165"/>
      <c r="Y757" s="165"/>
      <c r="Z757" s="165"/>
    </row>
    <row r="758" spans="1:26" ht="39.950000000000003" customHeight="1">
      <c r="A758" s="2384" t="s">
        <v>154</v>
      </c>
      <c r="B758" s="2827"/>
      <c r="C758" s="3084">
        <f>報7!C758</f>
        <v>0</v>
      </c>
      <c r="D758" s="3085"/>
      <c r="E758" s="104" t="s">
        <v>180</v>
      </c>
      <c r="F758" s="2823" t="s">
        <v>406</v>
      </c>
      <c r="G758" s="2824"/>
      <c r="H758" s="2830" t="str">
        <f ca="1">報7!H758</f>
        <v/>
      </c>
      <c r="I758" s="2831"/>
      <c r="J758" s="59" t="s">
        <v>176</v>
      </c>
      <c r="K758" s="2823" t="s">
        <v>407</v>
      </c>
      <c r="L758" s="2824"/>
      <c r="M758" s="3086">
        <f>報7!M758</f>
        <v>0</v>
      </c>
      <c r="N758" s="3087"/>
      <c r="O758" s="3088"/>
      <c r="P758" s="165"/>
      <c r="W758" s="165"/>
      <c r="X758" s="165"/>
      <c r="Y758" s="165"/>
      <c r="Z758" s="165"/>
    </row>
    <row r="759" spans="1:26" ht="39.950000000000003" customHeight="1">
      <c r="A759" s="2823" t="s">
        <v>408</v>
      </c>
      <c r="B759" s="2824"/>
      <c r="C759" s="3089">
        <f>報7!C759</f>
        <v>0</v>
      </c>
      <c r="D759" s="2355"/>
      <c r="E759" s="2356"/>
      <c r="F759" s="2823" t="s">
        <v>158</v>
      </c>
      <c r="G759" s="2824"/>
      <c r="H759" s="3089">
        <f>報7!H759</f>
        <v>0</v>
      </c>
      <c r="I759" s="2355"/>
      <c r="J759" s="2356"/>
      <c r="K759" s="2428"/>
      <c r="L759" s="2826"/>
      <c r="M759" s="2826"/>
      <c r="N759" s="2826"/>
      <c r="O759" s="2826"/>
      <c r="P759" s="165"/>
      <c r="W759" s="165"/>
      <c r="X759" s="165"/>
      <c r="Y759" s="165"/>
      <c r="Z759" s="165"/>
    </row>
    <row r="760" spans="1:26" ht="49.9" customHeight="1">
      <c r="A760" s="40"/>
      <c r="B760" s="40"/>
      <c r="C760" s="41"/>
      <c r="D760" s="42"/>
      <c r="E760" s="41"/>
      <c r="F760" s="43"/>
      <c r="P760" s="165"/>
      <c r="W760" s="165"/>
      <c r="X760" s="165"/>
      <c r="Y760" s="165"/>
      <c r="Z760" s="165"/>
    </row>
    <row r="761" spans="1:26" s="110" customFormat="1" ht="19.5" customHeight="1">
      <c r="A761" s="3090" t="s">
        <v>583</v>
      </c>
      <c r="B761" s="3091"/>
      <c r="C761" s="3091"/>
      <c r="D761" s="3091"/>
      <c r="E761" s="3091"/>
      <c r="F761" s="3091"/>
      <c r="G761" s="3091"/>
      <c r="H761" s="3091"/>
      <c r="I761" s="3091"/>
      <c r="J761" s="3091"/>
      <c r="K761" s="3091"/>
      <c r="L761" s="3091"/>
      <c r="M761" s="3091"/>
      <c r="N761" s="3091"/>
      <c r="O761" s="3091"/>
      <c r="P761" s="345"/>
      <c r="Q761" s="1278"/>
      <c r="R761" s="1278"/>
      <c r="S761" s="1278"/>
      <c r="T761" s="1278"/>
      <c r="U761" s="1278"/>
      <c r="V761" s="1278"/>
      <c r="W761" s="345"/>
      <c r="X761" s="345"/>
      <c r="Y761" s="345"/>
      <c r="Z761" s="345"/>
    </row>
    <row r="762" spans="1:26" ht="49.9" customHeight="1">
      <c r="A762" s="111"/>
      <c r="B762" s="40"/>
      <c r="E762" s="112"/>
      <c r="F762" s="112"/>
      <c r="G762" s="112"/>
      <c r="H762" s="112"/>
      <c r="I762" s="112"/>
      <c r="J762" s="112"/>
      <c r="K762" s="112"/>
      <c r="L762" s="112"/>
      <c r="M762" s="112"/>
      <c r="N762" s="112"/>
      <c r="O762" s="112"/>
      <c r="P762" s="165"/>
      <c r="W762" s="165"/>
      <c r="X762" s="165"/>
      <c r="Y762" s="165"/>
      <c r="Z762" s="165"/>
    </row>
    <row r="763" spans="1:26" ht="20.25" customHeight="1">
      <c r="A763" s="51" t="s">
        <v>582</v>
      </c>
      <c r="B763" s="30"/>
      <c r="C763" s="30"/>
      <c r="D763" s="30"/>
      <c r="E763" s="30"/>
      <c r="F763" s="30"/>
      <c r="G763" s="30"/>
      <c r="H763" s="30"/>
      <c r="I763" s="30"/>
      <c r="J763" s="30"/>
      <c r="K763" s="30"/>
      <c r="L763" s="6"/>
      <c r="M763" s="6"/>
      <c r="N763" s="6"/>
      <c r="O763" s="6"/>
      <c r="P763" s="165"/>
      <c r="W763" s="165"/>
      <c r="X763" s="165"/>
      <c r="Y763" s="165"/>
      <c r="Z763" s="165"/>
    </row>
    <row r="764" spans="1:26" ht="20.100000000000001" customHeight="1">
      <c r="A764" s="2500"/>
      <c r="B764" s="2501"/>
      <c r="C764" s="2520" t="s">
        <v>589</v>
      </c>
      <c r="D764" s="2521"/>
      <c r="E764" s="2521"/>
      <c r="F764" s="2521"/>
      <c r="G764" s="2521"/>
      <c r="H764" s="2522"/>
      <c r="I764" s="2520" t="s">
        <v>588</v>
      </c>
      <c r="J764" s="2521"/>
      <c r="K764" s="2521"/>
      <c r="L764" s="2521"/>
      <c r="M764" s="2521"/>
      <c r="N764" s="2521"/>
      <c r="O764" s="2522"/>
      <c r="P764" s="165"/>
      <c r="W764" s="165"/>
      <c r="X764" s="165"/>
      <c r="Y764" s="165"/>
      <c r="Z764" s="165"/>
    </row>
    <row r="765" spans="1:26" ht="22.15" customHeight="1">
      <c r="A765" s="3092" t="s">
        <v>122</v>
      </c>
      <c r="B765" s="3093"/>
      <c r="C765" s="3094" t="str">
        <f ca="1">報7!C765</f>
        <v/>
      </c>
      <c r="D765" s="3095"/>
      <c r="E765" s="3095"/>
      <c r="F765" s="3095"/>
      <c r="G765" s="2893" t="s">
        <v>1469</v>
      </c>
      <c r="H765" s="2808"/>
      <c r="I765" s="3099" t="str">
        <f>報7!I765</f>
        <v/>
      </c>
      <c r="J765" s="3100"/>
      <c r="K765" s="3100"/>
      <c r="L765" s="3100"/>
      <c r="M765" s="2893" t="s">
        <v>6400</v>
      </c>
      <c r="N765" s="2893"/>
      <c r="O765" s="3103" t="str">
        <f>報7!N765</f>
        <v/>
      </c>
      <c r="P765" s="174"/>
      <c r="Q765" s="1279"/>
      <c r="W765" s="165"/>
      <c r="X765" s="165"/>
      <c r="Y765" s="165"/>
      <c r="Z765" s="165"/>
    </row>
    <row r="766" spans="1:26" ht="22.15" customHeight="1">
      <c r="A766" s="3010">
        <f>IF(計1!$D$28="","",計1!$D$28-1)</f>
        <v>2022</v>
      </c>
      <c r="B766" s="2501"/>
      <c r="C766" s="3096"/>
      <c r="D766" s="3097"/>
      <c r="E766" s="3097"/>
      <c r="F766" s="3097"/>
      <c r="G766" s="2900"/>
      <c r="H766" s="3098"/>
      <c r="I766" s="3101"/>
      <c r="J766" s="3102"/>
      <c r="K766" s="3102"/>
      <c r="L766" s="3102"/>
      <c r="M766" s="2894"/>
      <c r="N766" s="2894"/>
      <c r="O766" s="3104"/>
      <c r="P766" s="174"/>
      <c r="Q766" s="1279"/>
      <c r="W766" s="165"/>
      <c r="X766" s="165"/>
      <c r="Y766" s="165"/>
      <c r="Z766" s="165"/>
    </row>
    <row r="767" spans="1:26" ht="22.15" customHeight="1">
      <c r="A767" s="2479" t="s">
        <v>586</v>
      </c>
      <c r="B767" s="2897"/>
      <c r="C767" s="3055"/>
      <c r="D767" s="3056"/>
      <c r="E767" s="3056"/>
      <c r="F767" s="3056"/>
      <c r="G767" s="2893" t="s">
        <v>416</v>
      </c>
      <c r="H767" s="2808"/>
      <c r="I767" s="3060"/>
      <c r="J767" s="3061"/>
      <c r="K767" s="3061"/>
      <c r="L767" s="3061"/>
      <c r="M767" s="2893" t="s">
        <v>417</v>
      </c>
      <c r="N767" s="2893"/>
      <c r="O767" s="3064" t="str">
        <f>IF(OR(I767=0,I767=""),"",O765)</f>
        <v/>
      </c>
      <c r="P767" s="3068"/>
      <c r="Q767" s="3068"/>
      <c r="W767" s="165"/>
      <c r="X767" s="165"/>
      <c r="Y767" s="165"/>
      <c r="Z767" s="165"/>
    </row>
    <row r="768" spans="1:26" ht="22.15" customHeight="1">
      <c r="A768" s="2895">
        <f>IF(計1!$D$28="","",計1!$G$28)</f>
        <v>2025</v>
      </c>
      <c r="B768" s="2896"/>
      <c r="C768" s="3057"/>
      <c r="D768" s="3058"/>
      <c r="E768" s="3058"/>
      <c r="F768" s="3058"/>
      <c r="G768" s="2894"/>
      <c r="H768" s="3059"/>
      <c r="I768" s="3062"/>
      <c r="J768" s="3063"/>
      <c r="K768" s="3063"/>
      <c r="L768" s="3063"/>
      <c r="M768" s="2894"/>
      <c r="N768" s="2894"/>
      <c r="O768" s="3065"/>
      <c r="P768" s="3069"/>
      <c r="Q768" s="3070"/>
      <c r="W768" s="165"/>
      <c r="X768" s="368"/>
      <c r="Y768" s="165"/>
      <c r="Z768" s="165"/>
    </row>
    <row r="769" spans="1:26" ht="24.95" customHeight="1">
      <c r="A769" s="154"/>
      <c r="B769" s="155" t="s">
        <v>607</v>
      </c>
      <c r="C769" s="156"/>
      <c r="D769" s="3071" t="str">
        <f ca="1">IF(OR(C765=0,C767=""),"",INT((C765-C767)/C765*10000)/100)</f>
        <v/>
      </c>
      <c r="E769" s="3071"/>
      <c r="F769" s="3071"/>
      <c r="G769" s="3072" t="s">
        <v>134</v>
      </c>
      <c r="H769" s="3073"/>
      <c r="I769" s="157"/>
      <c r="J769" s="3074" t="str">
        <f>IF(OR(I765=0,I767=""),"",INT((I765-I767)/I765*10000)/100)</f>
        <v/>
      </c>
      <c r="K769" s="3074"/>
      <c r="L769" s="3074"/>
      <c r="M769" s="3071" t="s">
        <v>522</v>
      </c>
      <c r="N769" s="3071"/>
      <c r="O769" s="3075"/>
      <c r="P769" s="346"/>
      <c r="Q769" s="1280"/>
      <c r="W769" s="370"/>
      <c r="X769" s="370"/>
      <c r="Y769" s="370"/>
      <c r="Z769" s="165"/>
    </row>
    <row r="770" spans="1:26" ht="27.75" customHeight="1">
      <c r="A770" s="2519" t="s">
        <v>587</v>
      </c>
      <c r="B770" s="2481"/>
      <c r="C770" s="3079"/>
      <c r="D770" s="3080"/>
      <c r="E770" s="3080"/>
      <c r="F770" s="3080"/>
      <c r="G770" s="3080"/>
      <c r="H770" s="3080"/>
      <c r="I770" s="3080"/>
      <c r="J770" s="3080"/>
      <c r="K770" s="3080"/>
      <c r="L770" s="3080"/>
      <c r="M770" s="3080"/>
      <c r="N770" s="3080"/>
      <c r="O770" s="3081"/>
      <c r="P770" s="346"/>
      <c r="Q770" s="1280"/>
      <c r="R770" s="1281"/>
      <c r="W770" s="370"/>
      <c r="X770" s="370" t="s">
        <v>617</v>
      </c>
      <c r="Y770" s="370"/>
      <c r="Z770" s="165"/>
    </row>
    <row r="771" spans="1:26" ht="35.1" customHeight="1">
      <c r="A771" s="3076"/>
      <c r="B771" s="2494"/>
      <c r="C771" s="3082"/>
      <c r="D771" s="2790"/>
      <c r="E771" s="2790"/>
      <c r="F771" s="2790"/>
      <c r="G771" s="2790"/>
      <c r="H771" s="2790"/>
      <c r="I771" s="2790"/>
      <c r="J771" s="2790"/>
      <c r="K771" s="2790"/>
      <c r="L771" s="2790"/>
      <c r="M771" s="2790"/>
      <c r="N771" s="2790"/>
      <c r="O771" s="2791"/>
      <c r="P771" s="369"/>
      <c r="Q771" s="1282"/>
      <c r="R771" s="1283">
        <v>0</v>
      </c>
      <c r="W771" s="370"/>
      <c r="X771" s="371" t="s">
        <v>618</v>
      </c>
      <c r="Y771" s="370"/>
      <c r="Z771" s="165"/>
    </row>
    <row r="772" spans="1:26" ht="93" customHeight="1">
      <c r="A772" s="3077"/>
      <c r="B772" s="3078"/>
      <c r="C772" s="3083"/>
      <c r="D772" s="2792"/>
      <c r="E772" s="2792"/>
      <c r="F772" s="2792"/>
      <c r="G772" s="2792"/>
      <c r="H772" s="2792"/>
      <c r="I772" s="2792"/>
      <c r="J772" s="2792"/>
      <c r="K772" s="2792"/>
      <c r="L772" s="2792"/>
      <c r="M772" s="2792"/>
      <c r="N772" s="2792"/>
      <c r="O772" s="2793"/>
      <c r="P772" s="347"/>
      <c r="Q772" s="1284"/>
      <c r="W772" s="165"/>
      <c r="X772" s="165"/>
      <c r="Y772" s="165"/>
      <c r="Z772" s="165"/>
    </row>
    <row r="773" spans="1:26" ht="18" customHeight="1">
      <c r="A773" s="2680" t="s">
        <v>614</v>
      </c>
      <c r="B773" s="2680"/>
      <c r="C773" s="2680"/>
      <c r="D773" s="2680"/>
      <c r="E773" s="2680"/>
      <c r="F773" s="2680"/>
      <c r="G773" s="2680"/>
      <c r="H773" s="2680"/>
      <c r="I773" s="2680"/>
      <c r="J773" s="2680"/>
      <c r="K773" s="2680"/>
      <c r="L773" s="2680"/>
      <c r="M773" s="2680"/>
      <c r="N773" s="2680"/>
      <c r="O773" s="2680"/>
      <c r="P773" s="3066"/>
      <c r="Q773" s="3066"/>
      <c r="W773" s="165"/>
      <c r="X773" s="165"/>
      <c r="Y773" s="165"/>
      <c r="Z773" s="165"/>
    </row>
    <row r="774" spans="1:26" ht="9.75" customHeight="1">
      <c r="A774" s="92"/>
      <c r="B774" s="92"/>
      <c r="C774" s="113"/>
      <c r="D774" s="113"/>
      <c r="E774" s="113"/>
      <c r="F774" s="113"/>
      <c r="G774" s="113"/>
      <c r="H774" s="113"/>
      <c r="I774" s="113"/>
      <c r="J774" s="113"/>
      <c r="K774" s="113"/>
      <c r="L774" s="113"/>
      <c r="M774" s="113"/>
      <c r="N774" s="3067"/>
      <c r="O774" s="3067"/>
      <c r="P774" s="165"/>
      <c r="W774" s="165"/>
      <c r="X774" s="165"/>
      <c r="Y774" s="165"/>
      <c r="Z774" s="165"/>
    </row>
    <row r="775" spans="1:26">
      <c r="A775" s="165"/>
      <c r="B775" s="165"/>
      <c r="C775" s="165"/>
      <c r="D775" s="165"/>
      <c r="E775" s="165"/>
      <c r="F775" s="165"/>
      <c r="G775" s="165"/>
      <c r="H775" s="165"/>
      <c r="I775" s="165"/>
      <c r="J775" s="165"/>
      <c r="K775" s="165"/>
      <c r="L775" s="165"/>
      <c r="M775" s="165"/>
      <c r="N775" s="165"/>
      <c r="O775" s="165"/>
      <c r="P775" s="165"/>
      <c r="W775" s="165"/>
      <c r="X775" s="165"/>
      <c r="Y775" s="165"/>
      <c r="Z775" s="165"/>
    </row>
    <row r="776" spans="1:26">
      <c r="A776" s="1" t="s">
        <v>545</v>
      </c>
      <c r="B776" s="2"/>
      <c r="C776" s="2"/>
      <c r="D776" s="2"/>
      <c r="E776" s="2"/>
      <c r="F776" s="2"/>
      <c r="G776" s="2"/>
      <c r="H776" s="2"/>
      <c r="I776" s="2"/>
      <c r="J776" s="2"/>
      <c r="K776" s="2"/>
      <c r="L776" s="2"/>
      <c r="M776" s="2"/>
      <c r="N776" s="2"/>
      <c r="O776" s="2"/>
      <c r="P776" s="165" t="str">
        <f>"個別票"&amp;Q776</f>
        <v>個別票32</v>
      </c>
      <c r="Q776" s="1277">
        <f>Q751+1</f>
        <v>32</v>
      </c>
      <c r="W776" s="165"/>
      <c r="X776" s="165"/>
      <c r="Y776" s="165"/>
      <c r="Z776" s="165"/>
    </row>
    <row r="777" spans="1:26">
      <c r="A777" s="2" t="s">
        <v>585</v>
      </c>
      <c r="B777" s="4"/>
      <c r="C777" s="4"/>
      <c r="D777" s="4"/>
      <c r="E777" s="4"/>
      <c r="F777" s="4"/>
      <c r="G777" s="4"/>
      <c r="H777" s="4"/>
      <c r="I777" s="4"/>
      <c r="J777" s="4"/>
      <c r="K777" s="4"/>
      <c r="L777" s="4"/>
      <c r="M777" s="4"/>
      <c r="N777" s="2"/>
      <c r="O777" s="2"/>
      <c r="P777" s="165"/>
      <c r="W777" s="165"/>
      <c r="X777" s="165"/>
      <c r="Y777" s="165"/>
      <c r="Z777" s="165"/>
    </row>
    <row r="778" spans="1:26" ht="17.25">
      <c r="A778" s="2460" t="s">
        <v>584</v>
      </c>
      <c r="B778" s="2460"/>
      <c r="C778" s="2460"/>
      <c r="D778" s="2460"/>
      <c r="E778" s="2460"/>
      <c r="F778" s="2460"/>
      <c r="G778" s="2460"/>
      <c r="H778" s="2460"/>
      <c r="I778" s="2460"/>
      <c r="J778" s="2460"/>
      <c r="K778" s="2460"/>
      <c r="L778" s="2460"/>
      <c r="M778" s="2460"/>
      <c r="N778" s="2460"/>
      <c r="O778" s="2460"/>
      <c r="P778" s="165"/>
      <c r="W778" s="165"/>
      <c r="X778" s="165"/>
      <c r="Y778" s="165"/>
      <c r="Z778" s="165"/>
    </row>
    <row r="779" spans="1:26" ht="17.25">
      <c r="A779" s="39"/>
      <c r="B779" s="39"/>
      <c r="C779" s="39"/>
      <c r="D779" s="39"/>
      <c r="E779" s="39"/>
      <c r="F779" s="39"/>
      <c r="G779" s="39"/>
      <c r="H779" s="39"/>
      <c r="I779" s="39"/>
      <c r="J779" s="39"/>
      <c r="K779" s="39"/>
      <c r="L779" s="39"/>
      <c r="M779" s="39"/>
      <c r="N779" s="39"/>
      <c r="O779" s="39"/>
      <c r="P779" s="165"/>
      <c r="W779" s="165"/>
      <c r="X779" s="165"/>
      <c r="Y779" s="165"/>
      <c r="Z779" s="165"/>
    </row>
    <row r="780" spans="1:26" ht="18" customHeight="1">
      <c r="A780" s="49" t="s">
        <v>151</v>
      </c>
      <c r="B780" s="4"/>
      <c r="C780" s="4"/>
      <c r="D780" s="4"/>
      <c r="E780" s="4"/>
      <c r="F780" s="4"/>
      <c r="G780" s="4"/>
      <c r="H780" s="4"/>
      <c r="I780" s="4"/>
      <c r="J780" s="4"/>
      <c r="K780" s="4"/>
      <c r="L780" s="4"/>
      <c r="M780" s="4"/>
      <c r="N780" s="2"/>
      <c r="O780" s="2"/>
      <c r="P780" s="165"/>
      <c r="W780" s="165"/>
      <c r="X780" s="165"/>
      <c r="Y780" s="165"/>
      <c r="Z780" s="165"/>
    </row>
    <row r="781" spans="1:26" ht="39.950000000000003" customHeight="1">
      <c r="A781" s="2833" t="s">
        <v>152</v>
      </c>
      <c r="B781" s="2834"/>
      <c r="C781" s="2835"/>
      <c r="D781" s="2836" t="str">
        <f>報7!D781</f>
        <v>事業所名を入力32</v>
      </c>
      <c r="E781" s="2837"/>
      <c r="F781" s="2837"/>
      <c r="G781" s="2837"/>
      <c r="H781" s="2837"/>
      <c r="I781" s="2837"/>
      <c r="J781" s="2837"/>
      <c r="K781" s="2837"/>
      <c r="L781" s="2837"/>
      <c r="M781" s="2837"/>
      <c r="N781" s="2837"/>
      <c r="O781" s="2838"/>
      <c r="P781" s="165"/>
      <c r="W781" s="165"/>
      <c r="X781" s="165"/>
      <c r="Y781" s="165"/>
      <c r="Z781" s="165"/>
    </row>
    <row r="782" spans="1:26" ht="39.950000000000003" customHeight="1">
      <c r="A782" s="2418" t="s">
        <v>153</v>
      </c>
      <c r="B782" s="2419"/>
      <c r="C782" s="2839"/>
      <c r="D782" s="2421">
        <f>報7!D782</f>
        <v>0</v>
      </c>
      <c r="E782" s="2422"/>
      <c r="F782" s="2422"/>
      <c r="G782" s="2422"/>
      <c r="H782" s="2422"/>
      <c r="I782" s="2422"/>
      <c r="J782" s="2422"/>
      <c r="K782" s="2422"/>
      <c r="L782" s="2422"/>
      <c r="M782" s="2422"/>
      <c r="N782" s="2422"/>
      <c r="O782" s="2423"/>
      <c r="P782" s="165"/>
      <c r="W782" s="165"/>
      <c r="X782" s="165"/>
      <c r="Y782" s="165"/>
      <c r="Z782" s="165"/>
    </row>
    <row r="783" spans="1:26" ht="39.950000000000003" customHeight="1">
      <c r="A783" s="2384" t="s">
        <v>154</v>
      </c>
      <c r="B783" s="2827"/>
      <c r="C783" s="3084">
        <f>報7!C783</f>
        <v>0</v>
      </c>
      <c r="D783" s="3085"/>
      <c r="E783" s="104" t="s">
        <v>180</v>
      </c>
      <c r="F783" s="2823" t="s">
        <v>406</v>
      </c>
      <c r="G783" s="2824"/>
      <c r="H783" s="2830" t="str">
        <f ca="1">報7!H783</f>
        <v/>
      </c>
      <c r="I783" s="2831"/>
      <c r="J783" s="59" t="s">
        <v>176</v>
      </c>
      <c r="K783" s="2823" t="s">
        <v>407</v>
      </c>
      <c r="L783" s="2824"/>
      <c r="M783" s="3086">
        <f>報7!M783</f>
        <v>0</v>
      </c>
      <c r="N783" s="3087"/>
      <c r="O783" s="3088"/>
      <c r="P783" s="165"/>
      <c r="W783" s="165"/>
      <c r="X783" s="165"/>
      <c r="Y783" s="165"/>
      <c r="Z783" s="165"/>
    </row>
    <row r="784" spans="1:26" ht="39.950000000000003" customHeight="1">
      <c r="A784" s="2823" t="s">
        <v>408</v>
      </c>
      <c r="B784" s="2824"/>
      <c r="C784" s="3089">
        <f>報7!C784</f>
        <v>0</v>
      </c>
      <c r="D784" s="2355"/>
      <c r="E784" s="2356"/>
      <c r="F784" s="2823" t="s">
        <v>158</v>
      </c>
      <c r="G784" s="2824"/>
      <c r="H784" s="3089">
        <f>報7!H784</f>
        <v>0</v>
      </c>
      <c r="I784" s="2355"/>
      <c r="J784" s="2356"/>
      <c r="K784" s="2428"/>
      <c r="L784" s="2826"/>
      <c r="M784" s="2826"/>
      <c r="N784" s="2826"/>
      <c r="O784" s="2826"/>
      <c r="P784" s="165"/>
      <c r="W784" s="165"/>
      <c r="X784" s="165"/>
      <c r="Y784" s="165"/>
      <c r="Z784" s="165"/>
    </row>
    <row r="785" spans="1:26" ht="49.9" customHeight="1">
      <c r="A785" s="40"/>
      <c r="B785" s="40"/>
      <c r="C785" s="41"/>
      <c r="D785" s="42"/>
      <c r="E785" s="41"/>
      <c r="F785" s="43"/>
      <c r="P785" s="165"/>
      <c r="W785" s="165"/>
      <c r="X785" s="165"/>
      <c r="Y785" s="165"/>
      <c r="Z785" s="165"/>
    </row>
    <row r="786" spans="1:26" s="110" customFormat="1" ht="19.5" customHeight="1">
      <c r="A786" s="3090" t="s">
        <v>583</v>
      </c>
      <c r="B786" s="3091"/>
      <c r="C786" s="3091"/>
      <c r="D786" s="3091"/>
      <c r="E786" s="3091"/>
      <c r="F786" s="3091"/>
      <c r="G786" s="3091"/>
      <c r="H786" s="3091"/>
      <c r="I786" s="3091"/>
      <c r="J786" s="3091"/>
      <c r="K786" s="3091"/>
      <c r="L786" s="3091"/>
      <c r="M786" s="3091"/>
      <c r="N786" s="3091"/>
      <c r="O786" s="3091"/>
      <c r="P786" s="345"/>
      <c r="Q786" s="1278"/>
      <c r="R786" s="1278"/>
      <c r="S786" s="1278"/>
      <c r="T786" s="1278"/>
      <c r="U786" s="1278"/>
      <c r="V786" s="1278"/>
      <c r="W786" s="345"/>
      <c r="X786" s="345"/>
      <c r="Y786" s="345"/>
      <c r="Z786" s="345"/>
    </row>
    <row r="787" spans="1:26" ht="49.9" customHeight="1">
      <c r="A787" s="111"/>
      <c r="B787" s="40"/>
      <c r="E787" s="112"/>
      <c r="F787" s="112"/>
      <c r="G787" s="112"/>
      <c r="H787" s="112"/>
      <c r="I787" s="112"/>
      <c r="J787" s="112"/>
      <c r="K787" s="112"/>
      <c r="L787" s="112"/>
      <c r="M787" s="112"/>
      <c r="N787" s="112"/>
      <c r="O787" s="112"/>
      <c r="P787" s="165"/>
      <c r="W787" s="165"/>
      <c r="X787" s="165"/>
      <c r="Y787" s="165"/>
      <c r="Z787" s="165"/>
    </row>
    <row r="788" spans="1:26" ht="20.25" customHeight="1">
      <c r="A788" s="51" t="s">
        <v>582</v>
      </c>
      <c r="B788" s="30"/>
      <c r="C788" s="30"/>
      <c r="D788" s="30"/>
      <c r="E788" s="30"/>
      <c r="F788" s="30"/>
      <c r="G788" s="30"/>
      <c r="H788" s="30"/>
      <c r="I788" s="30"/>
      <c r="J788" s="30"/>
      <c r="K788" s="30"/>
      <c r="L788" s="6"/>
      <c r="M788" s="6"/>
      <c r="N788" s="6"/>
      <c r="O788" s="6"/>
      <c r="P788" s="165"/>
      <c r="W788" s="165"/>
      <c r="X788" s="165"/>
      <c r="Y788" s="165"/>
      <c r="Z788" s="165"/>
    </row>
    <row r="789" spans="1:26" ht="20.100000000000001" customHeight="1">
      <c r="A789" s="2500"/>
      <c r="B789" s="2501"/>
      <c r="C789" s="2520" t="s">
        <v>589</v>
      </c>
      <c r="D789" s="2521"/>
      <c r="E789" s="2521"/>
      <c r="F789" s="2521"/>
      <c r="G789" s="2521"/>
      <c r="H789" s="2522"/>
      <c r="I789" s="2520" t="s">
        <v>588</v>
      </c>
      <c r="J789" s="2521"/>
      <c r="K789" s="2521"/>
      <c r="L789" s="2521"/>
      <c r="M789" s="2521"/>
      <c r="N789" s="2521"/>
      <c r="O789" s="2522"/>
      <c r="P789" s="165"/>
      <c r="W789" s="165"/>
      <c r="X789" s="165"/>
      <c r="Y789" s="165"/>
      <c r="Z789" s="165"/>
    </row>
    <row r="790" spans="1:26" ht="22.15" customHeight="1">
      <c r="A790" s="3092" t="s">
        <v>122</v>
      </c>
      <c r="B790" s="3093"/>
      <c r="C790" s="3094" t="str">
        <f ca="1">報7!C790</f>
        <v/>
      </c>
      <c r="D790" s="3095"/>
      <c r="E790" s="3095"/>
      <c r="F790" s="3095"/>
      <c r="G790" s="2893" t="s">
        <v>1469</v>
      </c>
      <c r="H790" s="2808"/>
      <c r="I790" s="3099" t="str">
        <f>報7!I790</f>
        <v/>
      </c>
      <c r="J790" s="3100"/>
      <c r="K790" s="3100"/>
      <c r="L790" s="3100"/>
      <c r="M790" s="2893" t="s">
        <v>6400</v>
      </c>
      <c r="N790" s="2893"/>
      <c r="O790" s="3103" t="str">
        <f>報7!N790</f>
        <v/>
      </c>
      <c r="P790" s="174"/>
      <c r="Q790" s="1279"/>
      <c r="W790" s="165"/>
      <c r="X790" s="165"/>
      <c r="Y790" s="165"/>
      <c r="Z790" s="165"/>
    </row>
    <row r="791" spans="1:26" ht="22.15" customHeight="1">
      <c r="A791" s="3010">
        <f>IF(計1!$D$28="","",計1!$D$28-1)</f>
        <v>2022</v>
      </c>
      <c r="B791" s="2501"/>
      <c r="C791" s="3096"/>
      <c r="D791" s="3097"/>
      <c r="E791" s="3097"/>
      <c r="F791" s="3097"/>
      <c r="G791" s="2900"/>
      <c r="H791" s="3098"/>
      <c r="I791" s="3101"/>
      <c r="J791" s="3102"/>
      <c r="K791" s="3102"/>
      <c r="L791" s="3102"/>
      <c r="M791" s="2894"/>
      <c r="N791" s="2894"/>
      <c r="O791" s="3104"/>
      <c r="P791" s="174"/>
      <c r="Q791" s="1279"/>
      <c r="W791" s="165"/>
      <c r="X791" s="165"/>
      <c r="Y791" s="165"/>
      <c r="Z791" s="165"/>
    </row>
    <row r="792" spans="1:26" ht="22.15" customHeight="1">
      <c r="A792" s="2479" t="s">
        <v>586</v>
      </c>
      <c r="B792" s="2897"/>
      <c r="C792" s="3055"/>
      <c r="D792" s="3056"/>
      <c r="E792" s="3056"/>
      <c r="F792" s="3056"/>
      <c r="G792" s="2893" t="s">
        <v>416</v>
      </c>
      <c r="H792" s="2808"/>
      <c r="I792" s="3060"/>
      <c r="J792" s="3061"/>
      <c r="K792" s="3061"/>
      <c r="L792" s="3061"/>
      <c r="M792" s="2893" t="s">
        <v>417</v>
      </c>
      <c r="N792" s="2893"/>
      <c r="O792" s="3064" t="str">
        <f>IF(OR(I792=0,I792=""),"",O790)</f>
        <v/>
      </c>
      <c r="P792" s="3068"/>
      <c r="Q792" s="3068"/>
      <c r="W792" s="165"/>
      <c r="X792" s="165"/>
      <c r="Y792" s="165"/>
      <c r="Z792" s="165"/>
    </row>
    <row r="793" spans="1:26" ht="22.15" customHeight="1">
      <c r="A793" s="2895">
        <f>IF(計1!$D$28="","",計1!$G$28)</f>
        <v>2025</v>
      </c>
      <c r="B793" s="2896"/>
      <c r="C793" s="3057"/>
      <c r="D793" s="3058"/>
      <c r="E793" s="3058"/>
      <c r="F793" s="3058"/>
      <c r="G793" s="2894"/>
      <c r="H793" s="3059"/>
      <c r="I793" s="3062"/>
      <c r="J793" s="3063"/>
      <c r="K793" s="3063"/>
      <c r="L793" s="3063"/>
      <c r="M793" s="2894"/>
      <c r="N793" s="2894"/>
      <c r="O793" s="3065"/>
      <c r="P793" s="3069"/>
      <c r="Q793" s="3070"/>
      <c r="W793" s="165"/>
      <c r="X793" s="368"/>
      <c r="Y793" s="165"/>
      <c r="Z793" s="165"/>
    </row>
    <row r="794" spans="1:26" ht="24.95" customHeight="1">
      <c r="A794" s="154"/>
      <c r="B794" s="155" t="s">
        <v>607</v>
      </c>
      <c r="C794" s="156"/>
      <c r="D794" s="3071" t="str">
        <f ca="1">IF(OR(C790=0,C792=""),"",INT((C790-C792)/C790*10000)/100)</f>
        <v/>
      </c>
      <c r="E794" s="3071"/>
      <c r="F794" s="3071"/>
      <c r="G794" s="3072" t="s">
        <v>134</v>
      </c>
      <c r="H794" s="3073"/>
      <c r="I794" s="157"/>
      <c r="J794" s="3074" t="str">
        <f>IF(OR(I790=0,I792=""),"",INT((I790-I792)/I790*10000)/100)</f>
        <v/>
      </c>
      <c r="K794" s="3074"/>
      <c r="L794" s="3074"/>
      <c r="M794" s="3071" t="s">
        <v>522</v>
      </c>
      <c r="N794" s="3071"/>
      <c r="O794" s="3075"/>
      <c r="P794" s="346"/>
      <c r="Q794" s="1280"/>
      <c r="W794" s="370"/>
      <c r="X794" s="370"/>
      <c r="Y794" s="370"/>
      <c r="Z794" s="165"/>
    </row>
    <row r="795" spans="1:26" ht="27.75" customHeight="1">
      <c r="A795" s="2519" t="s">
        <v>587</v>
      </c>
      <c r="B795" s="2481"/>
      <c r="C795" s="3079"/>
      <c r="D795" s="3080"/>
      <c r="E795" s="3080"/>
      <c r="F795" s="3080"/>
      <c r="G795" s="3080"/>
      <c r="H795" s="3080"/>
      <c r="I795" s="3080"/>
      <c r="J795" s="3080"/>
      <c r="K795" s="3080"/>
      <c r="L795" s="3080"/>
      <c r="M795" s="3080"/>
      <c r="N795" s="3080"/>
      <c r="O795" s="3081"/>
      <c r="P795" s="346"/>
      <c r="Q795" s="1280"/>
      <c r="R795" s="1281"/>
      <c r="W795" s="370"/>
      <c r="X795" s="370" t="s">
        <v>617</v>
      </c>
      <c r="Y795" s="370"/>
      <c r="Z795" s="165"/>
    </row>
    <row r="796" spans="1:26" ht="35.1" customHeight="1">
      <c r="A796" s="3076"/>
      <c r="B796" s="2494"/>
      <c r="C796" s="3082"/>
      <c r="D796" s="2790"/>
      <c r="E796" s="2790"/>
      <c r="F796" s="2790"/>
      <c r="G796" s="2790"/>
      <c r="H796" s="2790"/>
      <c r="I796" s="2790"/>
      <c r="J796" s="2790"/>
      <c r="K796" s="2790"/>
      <c r="L796" s="2790"/>
      <c r="M796" s="2790"/>
      <c r="N796" s="2790"/>
      <c r="O796" s="2791"/>
      <c r="P796" s="369"/>
      <c r="Q796" s="1282"/>
      <c r="R796" s="1283">
        <v>0</v>
      </c>
      <c r="W796" s="370"/>
      <c r="X796" s="371" t="s">
        <v>618</v>
      </c>
      <c r="Y796" s="370"/>
      <c r="Z796" s="165"/>
    </row>
    <row r="797" spans="1:26" ht="93" customHeight="1">
      <c r="A797" s="3077"/>
      <c r="B797" s="3078"/>
      <c r="C797" s="3083"/>
      <c r="D797" s="2792"/>
      <c r="E797" s="2792"/>
      <c r="F797" s="2792"/>
      <c r="G797" s="2792"/>
      <c r="H797" s="2792"/>
      <c r="I797" s="2792"/>
      <c r="J797" s="2792"/>
      <c r="K797" s="2792"/>
      <c r="L797" s="2792"/>
      <c r="M797" s="2792"/>
      <c r="N797" s="2792"/>
      <c r="O797" s="2793"/>
      <c r="P797" s="347"/>
      <c r="Q797" s="1284"/>
      <c r="W797" s="165"/>
      <c r="X797" s="165"/>
      <c r="Y797" s="165"/>
      <c r="Z797" s="165"/>
    </row>
    <row r="798" spans="1:26" ht="18" customHeight="1">
      <c r="A798" s="2680" t="s">
        <v>614</v>
      </c>
      <c r="B798" s="2680"/>
      <c r="C798" s="2680"/>
      <c r="D798" s="2680"/>
      <c r="E798" s="2680"/>
      <c r="F798" s="2680"/>
      <c r="G798" s="2680"/>
      <c r="H798" s="2680"/>
      <c r="I798" s="2680"/>
      <c r="J798" s="2680"/>
      <c r="K798" s="2680"/>
      <c r="L798" s="2680"/>
      <c r="M798" s="2680"/>
      <c r="N798" s="2680"/>
      <c r="O798" s="2680"/>
      <c r="P798" s="3066"/>
      <c r="Q798" s="3066"/>
      <c r="W798" s="165"/>
      <c r="X798" s="165"/>
      <c r="Y798" s="165"/>
      <c r="Z798" s="165"/>
    </row>
    <row r="799" spans="1:26" ht="9.75" customHeight="1">
      <c r="A799" s="92"/>
      <c r="B799" s="92"/>
      <c r="C799" s="113"/>
      <c r="D799" s="113"/>
      <c r="E799" s="113"/>
      <c r="F799" s="113"/>
      <c r="G799" s="113"/>
      <c r="H799" s="113"/>
      <c r="I799" s="113"/>
      <c r="J799" s="113"/>
      <c r="K799" s="113"/>
      <c r="L799" s="113"/>
      <c r="M799" s="113"/>
      <c r="N799" s="3067"/>
      <c r="O799" s="3067"/>
      <c r="P799" s="165"/>
      <c r="W799" s="165"/>
      <c r="X799" s="165"/>
      <c r="Y799" s="165"/>
      <c r="Z799" s="165"/>
    </row>
    <row r="800" spans="1:26">
      <c r="A800" s="165"/>
      <c r="B800" s="165"/>
      <c r="C800" s="165"/>
      <c r="D800" s="165"/>
      <c r="E800" s="165"/>
      <c r="F800" s="165"/>
      <c r="G800" s="165"/>
      <c r="H800" s="165"/>
      <c r="I800" s="165"/>
      <c r="J800" s="165"/>
      <c r="K800" s="165"/>
      <c r="L800" s="165"/>
      <c r="M800" s="165"/>
      <c r="N800" s="165"/>
      <c r="O800" s="165"/>
      <c r="P800" s="165"/>
      <c r="W800" s="165"/>
      <c r="X800" s="165"/>
      <c r="Y800" s="165"/>
      <c r="Z800" s="165"/>
    </row>
    <row r="801" spans="1:26">
      <c r="A801" s="1" t="s">
        <v>545</v>
      </c>
      <c r="B801" s="2"/>
      <c r="C801" s="2"/>
      <c r="D801" s="2"/>
      <c r="E801" s="2"/>
      <c r="F801" s="2"/>
      <c r="G801" s="2"/>
      <c r="H801" s="2"/>
      <c r="I801" s="2"/>
      <c r="J801" s="2"/>
      <c r="K801" s="2"/>
      <c r="L801" s="2"/>
      <c r="M801" s="2"/>
      <c r="N801" s="2"/>
      <c r="O801" s="2"/>
      <c r="P801" s="165" t="str">
        <f>"個別票"&amp;Q801</f>
        <v>個別票33</v>
      </c>
      <c r="Q801" s="1277">
        <f>Q776+1</f>
        <v>33</v>
      </c>
      <c r="W801" s="165"/>
      <c r="X801" s="165"/>
      <c r="Y801" s="165"/>
      <c r="Z801" s="165"/>
    </row>
    <row r="802" spans="1:26">
      <c r="A802" s="2" t="s">
        <v>585</v>
      </c>
      <c r="B802" s="4"/>
      <c r="C802" s="4"/>
      <c r="D802" s="4"/>
      <c r="E802" s="4"/>
      <c r="F802" s="4"/>
      <c r="G802" s="4"/>
      <c r="H802" s="4"/>
      <c r="I802" s="4"/>
      <c r="J802" s="4"/>
      <c r="K802" s="4"/>
      <c r="L802" s="4"/>
      <c r="M802" s="4"/>
      <c r="N802" s="2"/>
      <c r="O802" s="2"/>
      <c r="P802" s="165"/>
      <c r="W802" s="165"/>
      <c r="X802" s="165"/>
      <c r="Y802" s="165"/>
      <c r="Z802" s="165"/>
    </row>
    <row r="803" spans="1:26" ht="17.25">
      <c r="A803" s="2460" t="s">
        <v>584</v>
      </c>
      <c r="B803" s="2460"/>
      <c r="C803" s="2460"/>
      <c r="D803" s="2460"/>
      <c r="E803" s="2460"/>
      <c r="F803" s="2460"/>
      <c r="G803" s="2460"/>
      <c r="H803" s="2460"/>
      <c r="I803" s="2460"/>
      <c r="J803" s="2460"/>
      <c r="K803" s="2460"/>
      <c r="L803" s="2460"/>
      <c r="M803" s="2460"/>
      <c r="N803" s="2460"/>
      <c r="O803" s="2460"/>
      <c r="P803" s="165"/>
      <c r="W803" s="165"/>
      <c r="X803" s="165"/>
      <c r="Y803" s="165"/>
      <c r="Z803" s="165"/>
    </row>
    <row r="804" spans="1:26" ht="17.25">
      <c r="A804" s="39"/>
      <c r="B804" s="39"/>
      <c r="C804" s="39"/>
      <c r="D804" s="39"/>
      <c r="E804" s="39"/>
      <c r="F804" s="39"/>
      <c r="G804" s="39"/>
      <c r="H804" s="39"/>
      <c r="I804" s="39"/>
      <c r="J804" s="39"/>
      <c r="K804" s="39"/>
      <c r="L804" s="39"/>
      <c r="M804" s="39"/>
      <c r="N804" s="39"/>
      <c r="O804" s="39"/>
      <c r="P804" s="165"/>
      <c r="W804" s="165"/>
      <c r="X804" s="165"/>
      <c r="Y804" s="165"/>
      <c r="Z804" s="165"/>
    </row>
    <row r="805" spans="1:26" ht="18" customHeight="1">
      <c r="A805" s="49" t="s">
        <v>151</v>
      </c>
      <c r="B805" s="4"/>
      <c r="C805" s="4"/>
      <c r="D805" s="4"/>
      <c r="E805" s="4"/>
      <c r="F805" s="4"/>
      <c r="G805" s="4"/>
      <c r="H805" s="4"/>
      <c r="I805" s="4"/>
      <c r="J805" s="4"/>
      <c r="K805" s="4"/>
      <c r="L805" s="4"/>
      <c r="M805" s="4"/>
      <c r="N805" s="2"/>
      <c r="O805" s="2"/>
      <c r="P805" s="165"/>
      <c r="W805" s="165"/>
      <c r="X805" s="165"/>
      <c r="Y805" s="165"/>
      <c r="Z805" s="165"/>
    </row>
    <row r="806" spans="1:26" ht="39.950000000000003" customHeight="1">
      <c r="A806" s="2833" t="s">
        <v>152</v>
      </c>
      <c r="B806" s="2834"/>
      <c r="C806" s="2835"/>
      <c r="D806" s="2836" t="str">
        <f>報7!D806</f>
        <v>事業所名を入力33</v>
      </c>
      <c r="E806" s="2837"/>
      <c r="F806" s="2837"/>
      <c r="G806" s="2837"/>
      <c r="H806" s="2837"/>
      <c r="I806" s="2837"/>
      <c r="J806" s="2837"/>
      <c r="K806" s="2837"/>
      <c r="L806" s="2837"/>
      <c r="M806" s="2837"/>
      <c r="N806" s="2837"/>
      <c r="O806" s="2838"/>
      <c r="P806" s="165"/>
      <c r="W806" s="165"/>
      <c r="X806" s="165"/>
      <c r="Y806" s="165"/>
      <c r="Z806" s="165"/>
    </row>
    <row r="807" spans="1:26" ht="39.950000000000003" customHeight="1">
      <c r="A807" s="2418" t="s">
        <v>153</v>
      </c>
      <c r="B807" s="2419"/>
      <c r="C807" s="2839"/>
      <c r="D807" s="2421">
        <f>報7!D807</f>
        <v>0</v>
      </c>
      <c r="E807" s="2422"/>
      <c r="F807" s="2422"/>
      <c r="G807" s="2422"/>
      <c r="H807" s="2422"/>
      <c r="I807" s="2422"/>
      <c r="J807" s="2422"/>
      <c r="K807" s="2422"/>
      <c r="L807" s="2422"/>
      <c r="M807" s="2422"/>
      <c r="N807" s="2422"/>
      <c r="O807" s="2423"/>
      <c r="P807" s="165"/>
      <c r="W807" s="165"/>
      <c r="X807" s="165"/>
      <c r="Y807" s="165"/>
      <c r="Z807" s="165"/>
    </row>
    <row r="808" spans="1:26" ht="39.950000000000003" customHeight="1">
      <c r="A808" s="2384" t="s">
        <v>154</v>
      </c>
      <c r="B808" s="2827"/>
      <c r="C808" s="3084">
        <f>報7!C808</f>
        <v>0</v>
      </c>
      <c r="D808" s="3085"/>
      <c r="E808" s="104" t="s">
        <v>180</v>
      </c>
      <c r="F808" s="2823" t="s">
        <v>406</v>
      </c>
      <c r="G808" s="2824"/>
      <c r="H808" s="2830" t="str">
        <f ca="1">報7!H808</f>
        <v/>
      </c>
      <c r="I808" s="2831"/>
      <c r="J808" s="59" t="s">
        <v>176</v>
      </c>
      <c r="K808" s="2823" t="s">
        <v>407</v>
      </c>
      <c r="L808" s="2824"/>
      <c r="M808" s="3086">
        <f>報7!M808</f>
        <v>0</v>
      </c>
      <c r="N808" s="3087"/>
      <c r="O808" s="3088"/>
      <c r="P808" s="165"/>
      <c r="W808" s="165"/>
      <c r="X808" s="165"/>
      <c r="Y808" s="165"/>
      <c r="Z808" s="165"/>
    </row>
    <row r="809" spans="1:26" ht="39.950000000000003" customHeight="1">
      <c r="A809" s="2823" t="s">
        <v>408</v>
      </c>
      <c r="B809" s="2824"/>
      <c r="C809" s="3089">
        <f>報7!C809</f>
        <v>0</v>
      </c>
      <c r="D809" s="2355"/>
      <c r="E809" s="2356"/>
      <c r="F809" s="2823" t="s">
        <v>158</v>
      </c>
      <c r="G809" s="2824"/>
      <c r="H809" s="3089">
        <f>報7!H809</f>
        <v>0</v>
      </c>
      <c r="I809" s="2355"/>
      <c r="J809" s="2356"/>
      <c r="K809" s="2428"/>
      <c r="L809" s="2826"/>
      <c r="M809" s="2826"/>
      <c r="N809" s="2826"/>
      <c r="O809" s="2826"/>
      <c r="P809" s="165"/>
      <c r="W809" s="165"/>
      <c r="X809" s="165"/>
      <c r="Y809" s="165"/>
      <c r="Z809" s="165"/>
    </row>
    <row r="810" spans="1:26" ht="49.9" customHeight="1">
      <c r="A810" s="40"/>
      <c r="B810" s="40"/>
      <c r="C810" s="41"/>
      <c r="D810" s="42"/>
      <c r="E810" s="41"/>
      <c r="F810" s="43"/>
      <c r="P810" s="165"/>
      <c r="W810" s="165"/>
      <c r="X810" s="165"/>
      <c r="Y810" s="165"/>
      <c r="Z810" s="165"/>
    </row>
    <row r="811" spans="1:26" s="110" customFormat="1" ht="19.5" customHeight="1">
      <c r="A811" s="3090" t="s">
        <v>583</v>
      </c>
      <c r="B811" s="3091"/>
      <c r="C811" s="3091"/>
      <c r="D811" s="3091"/>
      <c r="E811" s="3091"/>
      <c r="F811" s="3091"/>
      <c r="G811" s="3091"/>
      <c r="H811" s="3091"/>
      <c r="I811" s="3091"/>
      <c r="J811" s="3091"/>
      <c r="K811" s="3091"/>
      <c r="L811" s="3091"/>
      <c r="M811" s="3091"/>
      <c r="N811" s="3091"/>
      <c r="O811" s="3091"/>
      <c r="P811" s="345"/>
      <c r="Q811" s="1278"/>
      <c r="R811" s="1278"/>
      <c r="S811" s="1278"/>
      <c r="T811" s="1278"/>
      <c r="U811" s="1278"/>
      <c r="V811" s="1278"/>
      <c r="W811" s="345"/>
      <c r="X811" s="345"/>
      <c r="Y811" s="345"/>
      <c r="Z811" s="345"/>
    </row>
    <row r="812" spans="1:26" ht="49.9" customHeight="1">
      <c r="A812" s="111"/>
      <c r="B812" s="40"/>
      <c r="E812" s="112"/>
      <c r="F812" s="112"/>
      <c r="G812" s="112"/>
      <c r="H812" s="112"/>
      <c r="I812" s="112"/>
      <c r="J812" s="112"/>
      <c r="K812" s="112"/>
      <c r="L812" s="112"/>
      <c r="M812" s="112"/>
      <c r="N812" s="112"/>
      <c r="O812" s="112"/>
      <c r="P812" s="165"/>
      <c r="W812" s="165"/>
      <c r="X812" s="165"/>
      <c r="Y812" s="165"/>
      <c r="Z812" s="165"/>
    </row>
    <row r="813" spans="1:26" ht="20.25" customHeight="1">
      <c r="A813" s="51" t="s">
        <v>582</v>
      </c>
      <c r="B813" s="30"/>
      <c r="C813" s="30"/>
      <c r="D813" s="30"/>
      <c r="E813" s="30"/>
      <c r="F813" s="30"/>
      <c r="G813" s="30"/>
      <c r="H813" s="30"/>
      <c r="I813" s="30"/>
      <c r="J813" s="30"/>
      <c r="K813" s="30"/>
      <c r="L813" s="6"/>
      <c r="M813" s="6"/>
      <c r="N813" s="6"/>
      <c r="O813" s="6"/>
      <c r="P813" s="165"/>
      <c r="W813" s="165"/>
      <c r="X813" s="165"/>
      <c r="Y813" s="165"/>
      <c r="Z813" s="165"/>
    </row>
    <row r="814" spans="1:26" ht="20.100000000000001" customHeight="1">
      <c r="A814" s="2500"/>
      <c r="B814" s="2501"/>
      <c r="C814" s="2520" t="s">
        <v>589</v>
      </c>
      <c r="D814" s="2521"/>
      <c r="E814" s="2521"/>
      <c r="F814" s="2521"/>
      <c r="G814" s="2521"/>
      <c r="H814" s="2522"/>
      <c r="I814" s="2520" t="s">
        <v>588</v>
      </c>
      <c r="J814" s="2521"/>
      <c r="K814" s="2521"/>
      <c r="L814" s="2521"/>
      <c r="M814" s="2521"/>
      <c r="N814" s="2521"/>
      <c r="O814" s="2522"/>
      <c r="P814" s="165"/>
      <c r="W814" s="165"/>
      <c r="X814" s="165"/>
      <c r="Y814" s="165"/>
      <c r="Z814" s="165"/>
    </row>
    <row r="815" spans="1:26" ht="22.15" customHeight="1">
      <c r="A815" s="3092" t="s">
        <v>122</v>
      </c>
      <c r="B815" s="3093"/>
      <c r="C815" s="3094" t="str">
        <f ca="1">報7!C815</f>
        <v/>
      </c>
      <c r="D815" s="3095"/>
      <c r="E815" s="3095"/>
      <c r="F815" s="3095"/>
      <c r="G815" s="2893" t="s">
        <v>1469</v>
      </c>
      <c r="H815" s="2808"/>
      <c r="I815" s="3099" t="str">
        <f>報7!I815</f>
        <v/>
      </c>
      <c r="J815" s="3100"/>
      <c r="K815" s="3100"/>
      <c r="L815" s="3100"/>
      <c r="M815" s="2893" t="s">
        <v>6400</v>
      </c>
      <c r="N815" s="2893"/>
      <c r="O815" s="3103" t="str">
        <f>報7!N815</f>
        <v/>
      </c>
      <c r="P815" s="174"/>
      <c r="Q815" s="1279"/>
      <c r="W815" s="165"/>
      <c r="X815" s="165"/>
      <c r="Y815" s="165"/>
      <c r="Z815" s="165"/>
    </row>
    <row r="816" spans="1:26" ht="22.15" customHeight="1">
      <c r="A816" s="3010">
        <f>IF(計1!$D$28="","",計1!$D$28-1)</f>
        <v>2022</v>
      </c>
      <c r="B816" s="2501"/>
      <c r="C816" s="3096"/>
      <c r="D816" s="3097"/>
      <c r="E816" s="3097"/>
      <c r="F816" s="3097"/>
      <c r="G816" s="2900"/>
      <c r="H816" s="3098"/>
      <c r="I816" s="3101"/>
      <c r="J816" s="3102"/>
      <c r="K816" s="3102"/>
      <c r="L816" s="3102"/>
      <c r="M816" s="2894"/>
      <c r="N816" s="2894"/>
      <c r="O816" s="3104"/>
      <c r="P816" s="174"/>
      <c r="Q816" s="1279"/>
      <c r="W816" s="165"/>
      <c r="X816" s="165"/>
      <c r="Y816" s="165"/>
      <c r="Z816" s="165"/>
    </row>
    <row r="817" spans="1:26" ht="22.15" customHeight="1">
      <c r="A817" s="2479" t="s">
        <v>586</v>
      </c>
      <c r="B817" s="2897"/>
      <c r="C817" s="3055"/>
      <c r="D817" s="3056"/>
      <c r="E817" s="3056"/>
      <c r="F817" s="3056"/>
      <c r="G817" s="2893" t="s">
        <v>416</v>
      </c>
      <c r="H817" s="2808"/>
      <c r="I817" s="3060"/>
      <c r="J817" s="3061"/>
      <c r="K817" s="3061"/>
      <c r="L817" s="3061"/>
      <c r="M817" s="2893" t="s">
        <v>417</v>
      </c>
      <c r="N817" s="2893"/>
      <c r="O817" s="3064" t="str">
        <f>IF(OR(I817=0,I817=""),"",O815)</f>
        <v/>
      </c>
      <c r="P817" s="3068"/>
      <c r="Q817" s="3068"/>
      <c r="W817" s="165"/>
      <c r="X817" s="165"/>
      <c r="Y817" s="165"/>
      <c r="Z817" s="165"/>
    </row>
    <row r="818" spans="1:26" ht="22.15" customHeight="1">
      <c r="A818" s="2895">
        <f>IF(計1!$D$28="","",計1!$G$28)</f>
        <v>2025</v>
      </c>
      <c r="B818" s="2896"/>
      <c r="C818" s="3057"/>
      <c r="D818" s="3058"/>
      <c r="E818" s="3058"/>
      <c r="F818" s="3058"/>
      <c r="G818" s="2894"/>
      <c r="H818" s="3059"/>
      <c r="I818" s="3062"/>
      <c r="J818" s="3063"/>
      <c r="K818" s="3063"/>
      <c r="L818" s="3063"/>
      <c r="M818" s="2894"/>
      <c r="N818" s="2894"/>
      <c r="O818" s="3065"/>
      <c r="P818" s="3069"/>
      <c r="Q818" s="3070"/>
      <c r="W818" s="165"/>
      <c r="X818" s="368"/>
      <c r="Y818" s="165"/>
      <c r="Z818" s="165"/>
    </row>
    <row r="819" spans="1:26" ht="24.95" customHeight="1">
      <c r="A819" s="154"/>
      <c r="B819" s="155" t="s">
        <v>607</v>
      </c>
      <c r="C819" s="156"/>
      <c r="D819" s="3071" t="str">
        <f ca="1">IF(OR(C815=0,C817=""),"",INT((C815-C817)/C815*10000)/100)</f>
        <v/>
      </c>
      <c r="E819" s="3071"/>
      <c r="F819" s="3071"/>
      <c r="G819" s="3072" t="s">
        <v>134</v>
      </c>
      <c r="H819" s="3073"/>
      <c r="I819" s="157"/>
      <c r="J819" s="3074" t="str">
        <f>IF(OR(I815=0,I817=""),"",INT((I815-I817)/I815*10000)/100)</f>
        <v/>
      </c>
      <c r="K819" s="3074"/>
      <c r="L819" s="3074"/>
      <c r="M819" s="3071" t="s">
        <v>522</v>
      </c>
      <c r="N819" s="3071"/>
      <c r="O819" s="3075"/>
      <c r="P819" s="346"/>
      <c r="Q819" s="1280"/>
      <c r="W819" s="370"/>
      <c r="X819" s="370"/>
      <c r="Y819" s="370"/>
      <c r="Z819" s="165"/>
    </row>
    <row r="820" spans="1:26" ht="27.75" customHeight="1">
      <c r="A820" s="2519" t="s">
        <v>587</v>
      </c>
      <c r="B820" s="2481"/>
      <c r="C820" s="3079"/>
      <c r="D820" s="3080"/>
      <c r="E820" s="3080"/>
      <c r="F820" s="3080"/>
      <c r="G820" s="3080"/>
      <c r="H820" s="3080"/>
      <c r="I820" s="3080"/>
      <c r="J820" s="3080"/>
      <c r="K820" s="3080"/>
      <c r="L820" s="3080"/>
      <c r="M820" s="3080"/>
      <c r="N820" s="3080"/>
      <c r="O820" s="3081"/>
      <c r="P820" s="346"/>
      <c r="Q820" s="1280"/>
      <c r="R820" s="1281"/>
      <c r="W820" s="370"/>
      <c r="X820" s="370" t="s">
        <v>617</v>
      </c>
      <c r="Y820" s="370"/>
      <c r="Z820" s="165"/>
    </row>
    <row r="821" spans="1:26" ht="35.1" customHeight="1">
      <c r="A821" s="3076"/>
      <c r="B821" s="2494"/>
      <c r="C821" s="3082"/>
      <c r="D821" s="2790"/>
      <c r="E821" s="2790"/>
      <c r="F821" s="2790"/>
      <c r="G821" s="2790"/>
      <c r="H821" s="2790"/>
      <c r="I821" s="2790"/>
      <c r="J821" s="2790"/>
      <c r="K821" s="2790"/>
      <c r="L821" s="2790"/>
      <c r="M821" s="2790"/>
      <c r="N821" s="2790"/>
      <c r="O821" s="2791"/>
      <c r="P821" s="369"/>
      <c r="Q821" s="1282"/>
      <c r="R821" s="1283">
        <v>0</v>
      </c>
      <c r="W821" s="370"/>
      <c r="X821" s="371" t="s">
        <v>618</v>
      </c>
      <c r="Y821" s="370"/>
      <c r="Z821" s="165"/>
    </row>
    <row r="822" spans="1:26" ht="93" customHeight="1">
      <c r="A822" s="3077"/>
      <c r="B822" s="3078"/>
      <c r="C822" s="3083"/>
      <c r="D822" s="2792"/>
      <c r="E822" s="2792"/>
      <c r="F822" s="2792"/>
      <c r="G822" s="2792"/>
      <c r="H822" s="2792"/>
      <c r="I822" s="2792"/>
      <c r="J822" s="2792"/>
      <c r="K822" s="2792"/>
      <c r="L822" s="2792"/>
      <c r="M822" s="2792"/>
      <c r="N822" s="2792"/>
      <c r="O822" s="2793"/>
      <c r="P822" s="347"/>
      <c r="Q822" s="1284"/>
      <c r="W822" s="165"/>
      <c r="X822" s="165"/>
      <c r="Y822" s="165"/>
      <c r="Z822" s="165"/>
    </row>
    <row r="823" spans="1:26" ht="18" customHeight="1">
      <c r="A823" s="2680" t="s">
        <v>614</v>
      </c>
      <c r="B823" s="2680"/>
      <c r="C823" s="2680"/>
      <c r="D823" s="2680"/>
      <c r="E823" s="2680"/>
      <c r="F823" s="2680"/>
      <c r="G823" s="2680"/>
      <c r="H823" s="2680"/>
      <c r="I823" s="2680"/>
      <c r="J823" s="2680"/>
      <c r="K823" s="2680"/>
      <c r="L823" s="2680"/>
      <c r="M823" s="2680"/>
      <c r="N823" s="2680"/>
      <c r="O823" s="2680"/>
      <c r="P823" s="3066"/>
      <c r="Q823" s="3066"/>
      <c r="W823" s="165"/>
      <c r="X823" s="165"/>
      <c r="Y823" s="165"/>
      <c r="Z823" s="165"/>
    </row>
    <row r="824" spans="1:26" ht="9.75" customHeight="1">
      <c r="A824" s="92"/>
      <c r="B824" s="92"/>
      <c r="C824" s="113"/>
      <c r="D824" s="113"/>
      <c r="E824" s="113"/>
      <c r="F824" s="113"/>
      <c r="G824" s="113"/>
      <c r="H824" s="113"/>
      <c r="I824" s="113"/>
      <c r="J824" s="113"/>
      <c r="K824" s="113"/>
      <c r="L824" s="113"/>
      <c r="M824" s="113"/>
      <c r="N824" s="3067"/>
      <c r="O824" s="3067"/>
      <c r="P824" s="165"/>
      <c r="W824" s="165"/>
      <c r="X824" s="165"/>
      <c r="Y824" s="165"/>
      <c r="Z824" s="165"/>
    </row>
    <row r="825" spans="1:26">
      <c r="A825" s="165"/>
      <c r="B825" s="165"/>
      <c r="C825" s="165"/>
      <c r="D825" s="165"/>
      <c r="E825" s="165"/>
      <c r="F825" s="165"/>
      <c r="G825" s="165"/>
      <c r="H825" s="165"/>
      <c r="I825" s="165"/>
      <c r="J825" s="165"/>
      <c r="K825" s="165"/>
      <c r="L825" s="165"/>
      <c r="M825" s="165"/>
      <c r="N825" s="165"/>
      <c r="O825" s="165"/>
      <c r="P825" s="165"/>
      <c r="W825" s="165"/>
      <c r="X825" s="165"/>
      <c r="Y825" s="165"/>
      <c r="Z825" s="165"/>
    </row>
    <row r="826" spans="1:26">
      <c r="A826" s="1" t="s">
        <v>545</v>
      </c>
      <c r="B826" s="2"/>
      <c r="C826" s="2"/>
      <c r="D826" s="2"/>
      <c r="E826" s="2"/>
      <c r="F826" s="2"/>
      <c r="G826" s="2"/>
      <c r="H826" s="2"/>
      <c r="I826" s="2"/>
      <c r="J826" s="2"/>
      <c r="K826" s="2"/>
      <c r="L826" s="2"/>
      <c r="M826" s="2"/>
      <c r="N826" s="2"/>
      <c r="O826" s="2"/>
      <c r="P826" s="165" t="str">
        <f>"個別票"&amp;Q826</f>
        <v>個別票34</v>
      </c>
      <c r="Q826" s="1277">
        <f>Q801+1</f>
        <v>34</v>
      </c>
      <c r="W826" s="165"/>
      <c r="X826" s="165"/>
      <c r="Y826" s="165"/>
      <c r="Z826" s="165"/>
    </row>
    <row r="827" spans="1:26">
      <c r="A827" s="2" t="s">
        <v>585</v>
      </c>
      <c r="B827" s="4"/>
      <c r="C827" s="4"/>
      <c r="D827" s="4"/>
      <c r="E827" s="4"/>
      <c r="F827" s="4"/>
      <c r="G827" s="4"/>
      <c r="H827" s="4"/>
      <c r="I827" s="4"/>
      <c r="J827" s="4"/>
      <c r="K827" s="4"/>
      <c r="L827" s="4"/>
      <c r="M827" s="4"/>
      <c r="N827" s="2"/>
      <c r="O827" s="2"/>
      <c r="P827" s="165"/>
      <c r="W827" s="165"/>
      <c r="X827" s="165"/>
      <c r="Y827" s="165"/>
      <c r="Z827" s="165"/>
    </row>
    <row r="828" spans="1:26" ht="17.25">
      <c r="A828" s="2460" t="s">
        <v>584</v>
      </c>
      <c r="B828" s="2460"/>
      <c r="C828" s="2460"/>
      <c r="D828" s="2460"/>
      <c r="E828" s="2460"/>
      <c r="F828" s="2460"/>
      <c r="G828" s="2460"/>
      <c r="H828" s="2460"/>
      <c r="I828" s="2460"/>
      <c r="J828" s="2460"/>
      <c r="K828" s="2460"/>
      <c r="L828" s="2460"/>
      <c r="M828" s="2460"/>
      <c r="N828" s="2460"/>
      <c r="O828" s="2460"/>
      <c r="P828" s="165"/>
      <c r="W828" s="165"/>
      <c r="X828" s="165"/>
      <c r="Y828" s="165"/>
      <c r="Z828" s="165"/>
    </row>
    <row r="829" spans="1:26" ht="17.25">
      <c r="A829" s="39"/>
      <c r="B829" s="39"/>
      <c r="C829" s="39"/>
      <c r="D829" s="39"/>
      <c r="E829" s="39"/>
      <c r="F829" s="39"/>
      <c r="G829" s="39"/>
      <c r="H829" s="39"/>
      <c r="I829" s="39"/>
      <c r="J829" s="39"/>
      <c r="K829" s="39"/>
      <c r="L829" s="39"/>
      <c r="M829" s="39"/>
      <c r="N829" s="39"/>
      <c r="O829" s="39"/>
      <c r="P829" s="165"/>
      <c r="W829" s="165"/>
      <c r="X829" s="165"/>
      <c r="Y829" s="165"/>
      <c r="Z829" s="165"/>
    </row>
    <row r="830" spans="1:26" ht="18" customHeight="1">
      <c r="A830" s="49" t="s">
        <v>151</v>
      </c>
      <c r="B830" s="4"/>
      <c r="C830" s="4"/>
      <c r="D830" s="4"/>
      <c r="E830" s="4"/>
      <c r="F830" s="4"/>
      <c r="G830" s="4"/>
      <c r="H830" s="4"/>
      <c r="I830" s="4"/>
      <c r="J830" s="4"/>
      <c r="K830" s="4"/>
      <c r="L830" s="4"/>
      <c r="M830" s="4"/>
      <c r="N830" s="2"/>
      <c r="O830" s="2"/>
      <c r="P830" s="165"/>
      <c r="W830" s="165"/>
      <c r="X830" s="165"/>
      <c r="Y830" s="165"/>
      <c r="Z830" s="165"/>
    </row>
    <row r="831" spans="1:26" ht="39.950000000000003" customHeight="1">
      <c r="A831" s="2833" t="s">
        <v>152</v>
      </c>
      <c r="B831" s="2834"/>
      <c r="C831" s="2835"/>
      <c r="D831" s="2836" t="str">
        <f>報7!D831</f>
        <v>事業所名を入力34</v>
      </c>
      <c r="E831" s="2837"/>
      <c r="F831" s="2837"/>
      <c r="G831" s="2837"/>
      <c r="H831" s="2837"/>
      <c r="I831" s="2837"/>
      <c r="J831" s="2837"/>
      <c r="K831" s="2837"/>
      <c r="L831" s="2837"/>
      <c r="M831" s="2837"/>
      <c r="N831" s="2837"/>
      <c r="O831" s="2838"/>
      <c r="P831" s="165"/>
      <c r="W831" s="165"/>
      <c r="X831" s="165"/>
      <c r="Y831" s="165"/>
      <c r="Z831" s="165"/>
    </row>
    <row r="832" spans="1:26" ht="39.950000000000003" customHeight="1">
      <c r="A832" s="2418" t="s">
        <v>153</v>
      </c>
      <c r="B832" s="2419"/>
      <c r="C832" s="2839"/>
      <c r="D832" s="2421">
        <f>報7!D832</f>
        <v>0</v>
      </c>
      <c r="E832" s="2422"/>
      <c r="F832" s="2422"/>
      <c r="G832" s="2422"/>
      <c r="H832" s="2422"/>
      <c r="I832" s="2422"/>
      <c r="J832" s="2422"/>
      <c r="K832" s="2422"/>
      <c r="L832" s="2422"/>
      <c r="M832" s="2422"/>
      <c r="N832" s="2422"/>
      <c r="O832" s="2423"/>
      <c r="P832" s="165"/>
      <c r="W832" s="165"/>
      <c r="X832" s="165"/>
      <c r="Y832" s="165"/>
      <c r="Z832" s="165"/>
    </row>
    <row r="833" spans="1:26" ht="39.950000000000003" customHeight="1">
      <c r="A833" s="2384" t="s">
        <v>154</v>
      </c>
      <c r="B833" s="2827"/>
      <c r="C833" s="3084">
        <f>報7!C833</f>
        <v>0</v>
      </c>
      <c r="D833" s="3085"/>
      <c r="E833" s="104" t="s">
        <v>180</v>
      </c>
      <c r="F833" s="2823" t="s">
        <v>406</v>
      </c>
      <c r="G833" s="2824"/>
      <c r="H833" s="2830" t="str">
        <f ca="1">報7!H833</f>
        <v/>
      </c>
      <c r="I833" s="2831"/>
      <c r="J833" s="59" t="s">
        <v>176</v>
      </c>
      <c r="K833" s="2823" t="s">
        <v>407</v>
      </c>
      <c r="L833" s="2824"/>
      <c r="M833" s="3086">
        <f>報7!M833</f>
        <v>0</v>
      </c>
      <c r="N833" s="3087"/>
      <c r="O833" s="3088"/>
      <c r="P833" s="165"/>
      <c r="W833" s="165"/>
      <c r="X833" s="165"/>
      <c r="Y833" s="165"/>
      <c r="Z833" s="165"/>
    </row>
    <row r="834" spans="1:26" ht="39.950000000000003" customHeight="1">
      <c r="A834" s="2823" t="s">
        <v>408</v>
      </c>
      <c r="B834" s="2824"/>
      <c r="C834" s="3089">
        <f>報7!C834</f>
        <v>0</v>
      </c>
      <c r="D834" s="2355"/>
      <c r="E834" s="2356"/>
      <c r="F834" s="2823" t="s">
        <v>158</v>
      </c>
      <c r="G834" s="2824"/>
      <c r="H834" s="3089">
        <f>報7!H834</f>
        <v>0</v>
      </c>
      <c r="I834" s="2355"/>
      <c r="J834" s="2356"/>
      <c r="K834" s="2428"/>
      <c r="L834" s="2826"/>
      <c r="M834" s="2826"/>
      <c r="N834" s="2826"/>
      <c r="O834" s="2826"/>
      <c r="P834" s="165"/>
      <c r="W834" s="165"/>
      <c r="X834" s="165"/>
      <c r="Y834" s="165"/>
      <c r="Z834" s="165"/>
    </row>
    <row r="835" spans="1:26" ht="49.9" customHeight="1">
      <c r="A835" s="40"/>
      <c r="B835" s="40"/>
      <c r="C835" s="41"/>
      <c r="D835" s="42"/>
      <c r="E835" s="41"/>
      <c r="F835" s="43"/>
      <c r="P835" s="165"/>
      <c r="W835" s="165"/>
      <c r="X835" s="165"/>
      <c r="Y835" s="165"/>
      <c r="Z835" s="165"/>
    </row>
    <row r="836" spans="1:26" s="110" customFormat="1" ht="19.5" customHeight="1">
      <c r="A836" s="3090" t="s">
        <v>583</v>
      </c>
      <c r="B836" s="3091"/>
      <c r="C836" s="3091"/>
      <c r="D836" s="3091"/>
      <c r="E836" s="3091"/>
      <c r="F836" s="3091"/>
      <c r="G836" s="3091"/>
      <c r="H836" s="3091"/>
      <c r="I836" s="3091"/>
      <c r="J836" s="3091"/>
      <c r="K836" s="3091"/>
      <c r="L836" s="3091"/>
      <c r="M836" s="3091"/>
      <c r="N836" s="3091"/>
      <c r="O836" s="3091"/>
      <c r="P836" s="345"/>
      <c r="Q836" s="1278"/>
      <c r="R836" s="1278"/>
      <c r="S836" s="1278"/>
      <c r="T836" s="1278"/>
      <c r="U836" s="1278"/>
      <c r="V836" s="1278"/>
      <c r="W836" s="345"/>
      <c r="X836" s="345"/>
      <c r="Y836" s="345"/>
      <c r="Z836" s="345"/>
    </row>
    <row r="837" spans="1:26" ht="49.9" customHeight="1">
      <c r="A837" s="111"/>
      <c r="B837" s="40"/>
      <c r="E837" s="112"/>
      <c r="F837" s="112"/>
      <c r="G837" s="112"/>
      <c r="H837" s="112"/>
      <c r="I837" s="112"/>
      <c r="J837" s="112"/>
      <c r="K837" s="112"/>
      <c r="L837" s="112"/>
      <c r="M837" s="112"/>
      <c r="N837" s="112"/>
      <c r="O837" s="112"/>
      <c r="P837" s="165"/>
      <c r="W837" s="165"/>
      <c r="X837" s="165"/>
      <c r="Y837" s="165"/>
      <c r="Z837" s="165"/>
    </row>
    <row r="838" spans="1:26" ht="20.25" customHeight="1">
      <c r="A838" s="51" t="s">
        <v>582</v>
      </c>
      <c r="B838" s="30"/>
      <c r="C838" s="30"/>
      <c r="D838" s="30"/>
      <c r="E838" s="30"/>
      <c r="F838" s="30"/>
      <c r="G838" s="30"/>
      <c r="H838" s="30"/>
      <c r="I838" s="30"/>
      <c r="J838" s="30"/>
      <c r="K838" s="30"/>
      <c r="L838" s="6"/>
      <c r="M838" s="6"/>
      <c r="N838" s="6"/>
      <c r="O838" s="6"/>
      <c r="P838" s="165"/>
      <c r="W838" s="165"/>
      <c r="X838" s="165"/>
      <c r="Y838" s="165"/>
      <c r="Z838" s="165"/>
    </row>
    <row r="839" spans="1:26" ht="20.100000000000001" customHeight="1">
      <c r="A839" s="2500"/>
      <c r="B839" s="2501"/>
      <c r="C839" s="2520" t="s">
        <v>589</v>
      </c>
      <c r="D839" s="2521"/>
      <c r="E839" s="2521"/>
      <c r="F839" s="2521"/>
      <c r="G839" s="2521"/>
      <c r="H839" s="2522"/>
      <c r="I839" s="2520" t="s">
        <v>588</v>
      </c>
      <c r="J839" s="2521"/>
      <c r="K839" s="2521"/>
      <c r="L839" s="2521"/>
      <c r="M839" s="2521"/>
      <c r="N839" s="2521"/>
      <c r="O839" s="2522"/>
      <c r="P839" s="165"/>
      <c r="W839" s="165"/>
      <c r="X839" s="165"/>
      <c r="Y839" s="165"/>
      <c r="Z839" s="165"/>
    </row>
    <row r="840" spans="1:26" ht="22.15" customHeight="1">
      <c r="A840" s="3092" t="s">
        <v>122</v>
      </c>
      <c r="B840" s="3093"/>
      <c r="C840" s="3094" t="str">
        <f ca="1">報7!C840</f>
        <v/>
      </c>
      <c r="D840" s="3095"/>
      <c r="E840" s="3095"/>
      <c r="F840" s="3095"/>
      <c r="G840" s="2893" t="s">
        <v>1469</v>
      </c>
      <c r="H840" s="2808"/>
      <c r="I840" s="3099" t="str">
        <f>報7!I840</f>
        <v/>
      </c>
      <c r="J840" s="3100"/>
      <c r="K840" s="3100"/>
      <c r="L840" s="3100"/>
      <c r="M840" s="2893" t="s">
        <v>6400</v>
      </c>
      <c r="N840" s="2893"/>
      <c r="O840" s="3103" t="str">
        <f>報7!N840</f>
        <v/>
      </c>
      <c r="P840" s="174"/>
      <c r="Q840" s="1279"/>
      <c r="W840" s="165"/>
      <c r="X840" s="165"/>
      <c r="Y840" s="165"/>
      <c r="Z840" s="165"/>
    </row>
    <row r="841" spans="1:26" ht="22.15" customHeight="1">
      <c r="A841" s="3010">
        <f>IF(計1!$D$28="","",計1!$D$28-1)</f>
        <v>2022</v>
      </c>
      <c r="B841" s="2501"/>
      <c r="C841" s="3096"/>
      <c r="D841" s="3097"/>
      <c r="E841" s="3097"/>
      <c r="F841" s="3097"/>
      <c r="G841" s="2900"/>
      <c r="H841" s="3098"/>
      <c r="I841" s="3101"/>
      <c r="J841" s="3102"/>
      <c r="K841" s="3102"/>
      <c r="L841" s="3102"/>
      <c r="M841" s="2894"/>
      <c r="N841" s="2894"/>
      <c r="O841" s="3104"/>
      <c r="P841" s="174"/>
      <c r="Q841" s="1279"/>
      <c r="W841" s="165"/>
      <c r="X841" s="165"/>
      <c r="Y841" s="165"/>
      <c r="Z841" s="165"/>
    </row>
    <row r="842" spans="1:26" ht="22.15" customHeight="1">
      <c r="A842" s="2479" t="s">
        <v>586</v>
      </c>
      <c r="B842" s="2897"/>
      <c r="C842" s="3055"/>
      <c r="D842" s="3056"/>
      <c r="E842" s="3056"/>
      <c r="F842" s="3056"/>
      <c r="G842" s="2893" t="s">
        <v>416</v>
      </c>
      <c r="H842" s="2808"/>
      <c r="I842" s="3060"/>
      <c r="J842" s="3061"/>
      <c r="K842" s="3061"/>
      <c r="L842" s="3061"/>
      <c r="M842" s="2893" t="s">
        <v>417</v>
      </c>
      <c r="N842" s="2893"/>
      <c r="O842" s="3064" t="str">
        <f>IF(OR(I842=0,I842=""),"",O840)</f>
        <v/>
      </c>
      <c r="P842" s="3068"/>
      <c r="Q842" s="3068"/>
      <c r="W842" s="165"/>
      <c r="X842" s="165"/>
      <c r="Y842" s="165"/>
      <c r="Z842" s="165"/>
    </row>
    <row r="843" spans="1:26" ht="22.15" customHeight="1">
      <c r="A843" s="2895">
        <f>IF(計1!$D$28="","",計1!$G$28)</f>
        <v>2025</v>
      </c>
      <c r="B843" s="2896"/>
      <c r="C843" s="3057"/>
      <c r="D843" s="3058"/>
      <c r="E843" s="3058"/>
      <c r="F843" s="3058"/>
      <c r="G843" s="2894"/>
      <c r="H843" s="3059"/>
      <c r="I843" s="3062"/>
      <c r="J843" s="3063"/>
      <c r="K843" s="3063"/>
      <c r="L843" s="3063"/>
      <c r="M843" s="2894"/>
      <c r="N843" s="2894"/>
      <c r="O843" s="3065"/>
      <c r="P843" s="3069"/>
      <c r="Q843" s="3070"/>
      <c r="W843" s="165"/>
      <c r="X843" s="368"/>
      <c r="Y843" s="165"/>
      <c r="Z843" s="165"/>
    </row>
    <row r="844" spans="1:26" ht="24.95" customHeight="1">
      <c r="A844" s="154"/>
      <c r="B844" s="155" t="s">
        <v>607</v>
      </c>
      <c r="C844" s="156"/>
      <c r="D844" s="3071" t="str">
        <f ca="1">IF(OR(C840=0,C842=""),"",INT((C840-C842)/C840*10000)/100)</f>
        <v/>
      </c>
      <c r="E844" s="3071"/>
      <c r="F844" s="3071"/>
      <c r="G844" s="3072" t="s">
        <v>134</v>
      </c>
      <c r="H844" s="3073"/>
      <c r="I844" s="157"/>
      <c r="J844" s="3074" t="str">
        <f>IF(OR(I840=0,I842=""),"",INT((I840-I842)/I840*10000)/100)</f>
        <v/>
      </c>
      <c r="K844" s="3074"/>
      <c r="L844" s="3074"/>
      <c r="M844" s="3071" t="s">
        <v>522</v>
      </c>
      <c r="N844" s="3071"/>
      <c r="O844" s="3075"/>
      <c r="P844" s="346"/>
      <c r="Q844" s="1280"/>
      <c r="W844" s="370"/>
      <c r="X844" s="370"/>
      <c r="Y844" s="370"/>
      <c r="Z844" s="165"/>
    </row>
    <row r="845" spans="1:26" ht="27.75" customHeight="1">
      <c r="A845" s="2519" t="s">
        <v>587</v>
      </c>
      <c r="B845" s="2481"/>
      <c r="C845" s="3079"/>
      <c r="D845" s="3080"/>
      <c r="E845" s="3080"/>
      <c r="F845" s="3080"/>
      <c r="G845" s="3080"/>
      <c r="H845" s="3080"/>
      <c r="I845" s="3080"/>
      <c r="J845" s="3080"/>
      <c r="K845" s="3080"/>
      <c r="L845" s="3080"/>
      <c r="M845" s="3080"/>
      <c r="N845" s="3080"/>
      <c r="O845" s="3081"/>
      <c r="P845" s="346"/>
      <c r="Q845" s="1280"/>
      <c r="R845" s="1281"/>
      <c r="W845" s="370"/>
      <c r="X845" s="370" t="s">
        <v>617</v>
      </c>
      <c r="Y845" s="370"/>
      <c r="Z845" s="165"/>
    </row>
    <row r="846" spans="1:26" ht="35.1" customHeight="1">
      <c r="A846" s="3076"/>
      <c r="B846" s="2494"/>
      <c r="C846" s="3082"/>
      <c r="D846" s="2790"/>
      <c r="E846" s="2790"/>
      <c r="F846" s="2790"/>
      <c r="G846" s="2790"/>
      <c r="H846" s="2790"/>
      <c r="I846" s="2790"/>
      <c r="J846" s="2790"/>
      <c r="K846" s="2790"/>
      <c r="L846" s="2790"/>
      <c r="M846" s="2790"/>
      <c r="N846" s="2790"/>
      <c r="O846" s="2791"/>
      <c r="P846" s="369"/>
      <c r="Q846" s="1282"/>
      <c r="R846" s="1283">
        <v>0</v>
      </c>
      <c r="W846" s="370"/>
      <c r="X846" s="371" t="s">
        <v>618</v>
      </c>
      <c r="Y846" s="370"/>
      <c r="Z846" s="165"/>
    </row>
    <row r="847" spans="1:26" ht="93" customHeight="1">
      <c r="A847" s="3077"/>
      <c r="B847" s="3078"/>
      <c r="C847" s="3083"/>
      <c r="D847" s="2792"/>
      <c r="E847" s="2792"/>
      <c r="F847" s="2792"/>
      <c r="G847" s="2792"/>
      <c r="H847" s="2792"/>
      <c r="I847" s="2792"/>
      <c r="J847" s="2792"/>
      <c r="K847" s="2792"/>
      <c r="L847" s="2792"/>
      <c r="M847" s="2792"/>
      <c r="N847" s="2792"/>
      <c r="O847" s="2793"/>
      <c r="P847" s="347"/>
      <c r="Q847" s="1284"/>
      <c r="W847" s="165"/>
      <c r="X847" s="165"/>
      <c r="Y847" s="165"/>
      <c r="Z847" s="165"/>
    </row>
    <row r="848" spans="1:26" ht="18" customHeight="1">
      <c r="A848" s="2680" t="s">
        <v>614</v>
      </c>
      <c r="B848" s="2680"/>
      <c r="C848" s="2680"/>
      <c r="D848" s="2680"/>
      <c r="E848" s="2680"/>
      <c r="F848" s="2680"/>
      <c r="G848" s="2680"/>
      <c r="H848" s="2680"/>
      <c r="I848" s="2680"/>
      <c r="J848" s="2680"/>
      <c r="K848" s="2680"/>
      <c r="L848" s="2680"/>
      <c r="M848" s="2680"/>
      <c r="N848" s="2680"/>
      <c r="O848" s="2680"/>
      <c r="P848" s="3066"/>
      <c r="Q848" s="3066"/>
      <c r="W848" s="165"/>
      <c r="X848" s="165"/>
      <c r="Y848" s="165"/>
      <c r="Z848" s="165"/>
    </row>
    <row r="849" spans="1:26" ht="9.75" customHeight="1">
      <c r="A849" s="92"/>
      <c r="B849" s="92"/>
      <c r="C849" s="113"/>
      <c r="D849" s="113"/>
      <c r="E849" s="113"/>
      <c r="F849" s="113"/>
      <c r="G849" s="113"/>
      <c r="H849" s="113"/>
      <c r="I849" s="113"/>
      <c r="J849" s="113"/>
      <c r="K849" s="113"/>
      <c r="L849" s="113"/>
      <c r="M849" s="113"/>
      <c r="N849" s="3067"/>
      <c r="O849" s="3067"/>
      <c r="P849" s="165"/>
      <c r="W849" s="165"/>
      <c r="X849" s="165"/>
      <c r="Y849" s="165"/>
      <c r="Z849" s="165"/>
    </row>
    <row r="850" spans="1:26">
      <c r="A850" s="165"/>
      <c r="B850" s="165"/>
      <c r="C850" s="165"/>
      <c r="D850" s="165"/>
      <c r="E850" s="165"/>
      <c r="F850" s="165"/>
      <c r="G850" s="165"/>
      <c r="H850" s="165"/>
      <c r="I850" s="165"/>
      <c r="J850" s="165"/>
      <c r="K850" s="165"/>
      <c r="L850" s="165"/>
      <c r="M850" s="165"/>
      <c r="N850" s="165"/>
      <c r="O850" s="165"/>
      <c r="P850" s="165"/>
      <c r="W850" s="165"/>
      <c r="X850" s="165"/>
      <c r="Y850" s="165"/>
      <c r="Z850" s="165"/>
    </row>
    <row r="851" spans="1:26">
      <c r="A851" s="1" t="s">
        <v>545</v>
      </c>
      <c r="B851" s="2"/>
      <c r="C851" s="2"/>
      <c r="D851" s="2"/>
      <c r="E851" s="2"/>
      <c r="F851" s="2"/>
      <c r="G851" s="2"/>
      <c r="H851" s="2"/>
      <c r="I851" s="2"/>
      <c r="J851" s="2"/>
      <c r="K851" s="2"/>
      <c r="L851" s="2"/>
      <c r="M851" s="2"/>
      <c r="N851" s="2"/>
      <c r="O851" s="2"/>
      <c r="P851" s="165" t="str">
        <f>"個別票"&amp;Q851</f>
        <v>個別票35</v>
      </c>
      <c r="Q851" s="1277">
        <f>Q826+1</f>
        <v>35</v>
      </c>
      <c r="W851" s="165"/>
      <c r="X851" s="165"/>
      <c r="Y851" s="165"/>
      <c r="Z851" s="165"/>
    </row>
    <row r="852" spans="1:26">
      <c r="A852" s="2" t="s">
        <v>585</v>
      </c>
      <c r="B852" s="4"/>
      <c r="C852" s="4"/>
      <c r="D852" s="4"/>
      <c r="E852" s="4"/>
      <c r="F852" s="4"/>
      <c r="G852" s="4"/>
      <c r="H852" s="4"/>
      <c r="I852" s="4"/>
      <c r="J852" s="4"/>
      <c r="K852" s="4"/>
      <c r="L852" s="4"/>
      <c r="M852" s="4"/>
      <c r="N852" s="2"/>
      <c r="O852" s="2"/>
      <c r="P852" s="165"/>
      <c r="W852" s="165"/>
      <c r="X852" s="165"/>
      <c r="Y852" s="165"/>
      <c r="Z852" s="165"/>
    </row>
    <row r="853" spans="1:26" ht="17.25">
      <c r="A853" s="2460" t="s">
        <v>584</v>
      </c>
      <c r="B853" s="2460"/>
      <c r="C853" s="2460"/>
      <c r="D853" s="2460"/>
      <c r="E853" s="2460"/>
      <c r="F853" s="2460"/>
      <c r="G853" s="2460"/>
      <c r="H853" s="2460"/>
      <c r="I853" s="2460"/>
      <c r="J853" s="2460"/>
      <c r="K853" s="2460"/>
      <c r="L853" s="2460"/>
      <c r="M853" s="2460"/>
      <c r="N853" s="2460"/>
      <c r="O853" s="2460"/>
      <c r="P853" s="165"/>
      <c r="W853" s="165"/>
      <c r="X853" s="165"/>
      <c r="Y853" s="165"/>
      <c r="Z853" s="165"/>
    </row>
    <row r="854" spans="1:26" ht="17.25">
      <c r="A854" s="39"/>
      <c r="B854" s="39"/>
      <c r="C854" s="39"/>
      <c r="D854" s="39"/>
      <c r="E854" s="39"/>
      <c r="F854" s="39"/>
      <c r="G854" s="39"/>
      <c r="H854" s="39"/>
      <c r="I854" s="39"/>
      <c r="J854" s="39"/>
      <c r="K854" s="39"/>
      <c r="L854" s="39"/>
      <c r="M854" s="39"/>
      <c r="N854" s="39"/>
      <c r="O854" s="39"/>
      <c r="P854" s="165"/>
      <c r="W854" s="165"/>
      <c r="X854" s="165"/>
      <c r="Y854" s="165"/>
      <c r="Z854" s="165"/>
    </row>
    <row r="855" spans="1:26" ht="18" customHeight="1">
      <c r="A855" s="49" t="s">
        <v>151</v>
      </c>
      <c r="B855" s="4"/>
      <c r="C855" s="4"/>
      <c r="D855" s="4"/>
      <c r="E855" s="4"/>
      <c r="F855" s="4"/>
      <c r="G855" s="4"/>
      <c r="H855" s="4"/>
      <c r="I855" s="4"/>
      <c r="J855" s="4"/>
      <c r="K855" s="4"/>
      <c r="L855" s="4"/>
      <c r="M855" s="4"/>
      <c r="N855" s="2"/>
      <c r="O855" s="2"/>
      <c r="P855" s="165"/>
      <c r="W855" s="165"/>
      <c r="X855" s="165"/>
      <c r="Y855" s="165"/>
      <c r="Z855" s="165"/>
    </row>
    <row r="856" spans="1:26" ht="39.950000000000003" customHeight="1">
      <c r="A856" s="2833" t="s">
        <v>152</v>
      </c>
      <c r="B856" s="2834"/>
      <c r="C856" s="2835"/>
      <c r="D856" s="2836" t="str">
        <f>報7!D856</f>
        <v>事業所名を入力35</v>
      </c>
      <c r="E856" s="2837"/>
      <c r="F856" s="2837"/>
      <c r="G856" s="2837"/>
      <c r="H856" s="2837"/>
      <c r="I856" s="2837"/>
      <c r="J856" s="2837"/>
      <c r="K856" s="2837"/>
      <c r="L856" s="2837"/>
      <c r="M856" s="2837"/>
      <c r="N856" s="2837"/>
      <c r="O856" s="2838"/>
      <c r="P856" s="165"/>
      <c r="W856" s="165"/>
      <c r="X856" s="165"/>
      <c r="Y856" s="165"/>
      <c r="Z856" s="165"/>
    </row>
    <row r="857" spans="1:26" ht="39.950000000000003" customHeight="1">
      <c r="A857" s="2418" t="s">
        <v>153</v>
      </c>
      <c r="B857" s="2419"/>
      <c r="C857" s="2839"/>
      <c r="D857" s="2421">
        <f>報7!D857</f>
        <v>0</v>
      </c>
      <c r="E857" s="2422"/>
      <c r="F857" s="2422"/>
      <c r="G857" s="2422"/>
      <c r="H857" s="2422"/>
      <c r="I857" s="2422"/>
      <c r="J857" s="2422"/>
      <c r="K857" s="2422"/>
      <c r="L857" s="2422"/>
      <c r="M857" s="2422"/>
      <c r="N857" s="2422"/>
      <c r="O857" s="2423"/>
      <c r="P857" s="165"/>
      <c r="W857" s="165"/>
      <c r="X857" s="165"/>
      <c r="Y857" s="165"/>
      <c r="Z857" s="165"/>
    </row>
    <row r="858" spans="1:26" ht="39.950000000000003" customHeight="1">
      <c r="A858" s="2384" t="s">
        <v>154</v>
      </c>
      <c r="B858" s="2827"/>
      <c r="C858" s="3084">
        <f>報7!C858</f>
        <v>0</v>
      </c>
      <c r="D858" s="3085"/>
      <c r="E858" s="104" t="s">
        <v>180</v>
      </c>
      <c r="F858" s="2823" t="s">
        <v>406</v>
      </c>
      <c r="G858" s="2824"/>
      <c r="H858" s="2830" t="str">
        <f ca="1">報7!H858</f>
        <v/>
      </c>
      <c r="I858" s="2831"/>
      <c r="J858" s="59" t="s">
        <v>176</v>
      </c>
      <c r="K858" s="2823" t="s">
        <v>407</v>
      </c>
      <c r="L858" s="2824"/>
      <c r="M858" s="3086">
        <f>報7!M858</f>
        <v>0</v>
      </c>
      <c r="N858" s="3087"/>
      <c r="O858" s="3088"/>
      <c r="P858" s="165"/>
      <c r="W858" s="165"/>
      <c r="X858" s="165"/>
      <c r="Y858" s="165"/>
      <c r="Z858" s="165"/>
    </row>
    <row r="859" spans="1:26" ht="39.950000000000003" customHeight="1">
      <c r="A859" s="2823" t="s">
        <v>408</v>
      </c>
      <c r="B859" s="2824"/>
      <c r="C859" s="3089">
        <f>報7!C859</f>
        <v>0</v>
      </c>
      <c r="D859" s="2355"/>
      <c r="E859" s="2356"/>
      <c r="F859" s="2823" t="s">
        <v>158</v>
      </c>
      <c r="G859" s="2824"/>
      <c r="H859" s="3089">
        <f>報7!H859</f>
        <v>0</v>
      </c>
      <c r="I859" s="2355"/>
      <c r="J859" s="2356"/>
      <c r="K859" s="2428"/>
      <c r="L859" s="2826"/>
      <c r="M859" s="2826"/>
      <c r="N859" s="2826"/>
      <c r="O859" s="2826"/>
      <c r="P859" s="165"/>
      <c r="W859" s="165"/>
      <c r="X859" s="165"/>
      <c r="Y859" s="165"/>
      <c r="Z859" s="165"/>
    </row>
    <row r="860" spans="1:26" ht="49.9" customHeight="1">
      <c r="A860" s="40"/>
      <c r="B860" s="40"/>
      <c r="C860" s="41"/>
      <c r="D860" s="42"/>
      <c r="E860" s="41"/>
      <c r="F860" s="43"/>
      <c r="P860" s="165"/>
      <c r="W860" s="165"/>
      <c r="X860" s="165"/>
      <c r="Y860" s="165"/>
      <c r="Z860" s="165"/>
    </row>
    <row r="861" spans="1:26" s="110" customFormat="1" ht="19.5" customHeight="1">
      <c r="A861" s="3090" t="s">
        <v>583</v>
      </c>
      <c r="B861" s="3091"/>
      <c r="C861" s="3091"/>
      <c r="D861" s="3091"/>
      <c r="E861" s="3091"/>
      <c r="F861" s="3091"/>
      <c r="G861" s="3091"/>
      <c r="H861" s="3091"/>
      <c r="I861" s="3091"/>
      <c r="J861" s="3091"/>
      <c r="K861" s="3091"/>
      <c r="L861" s="3091"/>
      <c r="M861" s="3091"/>
      <c r="N861" s="3091"/>
      <c r="O861" s="3091"/>
      <c r="P861" s="345"/>
      <c r="Q861" s="1278"/>
      <c r="R861" s="1278"/>
      <c r="S861" s="1278"/>
      <c r="T861" s="1278"/>
      <c r="U861" s="1278"/>
      <c r="V861" s="1278"/>
      <c r="W861" s="345"/>
      <c r="X861" s="345"/>
      <c r="Y861" s="345"/>
      <c r="Z861" s="345"/>
    </row>
    <row r="862" spans="1:26" ht="49.9" customHeight="1">
      <c r="A862" s="111"/>
      <c r="B862" s="40"/>
      <c r="E862" s="112"/>
      <c r="F862" s="112"/>
      <c r="G862" s="112"/>
      <c r="H862" s="112"/>
      <c r="I862" s="112"/>
      <c r="J862" s="112"/>
      <c r="K862" s="112"/>
      <c r="L862" s="112"/>
      <c r="M862" s="112"/>
      <c r="N862" s="112"/>
      <c r="O862" s="112"/>
      <c r="P862" s="165"/>
      <c r="W862" s="165"/>
      <c r="X862" s="165"/>
      <c r="Y862" s="165"/>
      <c r="Z862" s="165"/>
    </row>
    <row r="863" spans="1:26" ht="20.25" customHeight="1">
      <c r="A863" s="51" t="s">
        <v>582</v>
      </c>
      <c r="B863" s="30"/>
      <c r="C863" s="30"/>
      <c r="D863" s="30"/>
      <c r="E863" s="30"/>
      <c r="F863" s="30"/>
      <c r="G863" s="30"/>
      <c r="H863" s="30"/>
      <c r="I863" s="30"/>
      <c r="J863" s="30"/>
      <c r="K863" s="30"/>
      <c r="L863" s="6"/>
      <c r="M863" s="6"/>
      <c r="N863" s="6"/>
      <c r="O863" s="6"/>
      <c r="P863" s="165"/>
      <c r="W863" s="165"/>
      <c r="X863" s="165"/>
      <c r="Y863" s="165"/>
      <c r="Z863" s="165"/>
    </row>
    <row r="864" spans="1:26" ht="20.100000000000001" customHeight="1">
      <c r="A864" s="2500"/>
      <c r="B864" s="2501"/>
      <c r="C864" s="2520" t="s">
        <v>589</v>
      </c>
      <c r="D864" s="2521"/>
      <c r="E864" s="2521"/>
      <c r="F864" s="2521"/>
      <c r="G864" s="2521"/>
      <c r="H864" s="2522"/>
      <c r="I864" s="2520" t="s">
        <v>588</v>
      </c>
      <c r="J864" s="2521"/>
      <c r="K864" s="2521"/>
      <c r="L864" s="2521"/>
      <c r="M864" s="2521"/>
      <c r="N864" s="2521"/>
      <c r="O864" s="2522"/>
      <c r="P864" s="165"/>
      <c r="W864" s="165"/>
      <c r="X864" s="165"/>
      <c r="Y864" s="165"/>
      <c r="Z864" s="165"/>
    </row>
    <row r="865" spans="1:26" ht="22.15" customHeight="1">
      <c r="A865" s="3092" t="s">
        <v>122</v>
      </c>
      <c r="B865" s="3093"/>
      <c r="C865" s="3094" t="str">
        <f ca="1">報7!C865</f>
        <v/>
      </c>
      <c r="D865" s="3095"/>
      <c r="E865" s="3095"/>
      <c r="F865" s="3095"/>
      <c r="G865" s="2893" t="s">
        <v>1469</v>
      </c>
      <c r="H865" s="2808"/>
      <c r="I865" s="3099" t="str">
        <f>報7!I865</f>
        <v/>
      </c>
      <c r="J865" s="3100"/>
      <c r="K865" s="3100"/>
      <c r="L865" s="3100"/>
      <c r="M865" s="2893" t="s">
        <v>6400</v>
      </c>
      <c r="N865" s="2893"/>
      <c r="O865" s="3103" t="str">
        <f>報7!N865</f>
        <v/>
      </c>
      <c r="P865" s="174"/>
      <c r="Q865" s="1279"/>
      <c r="W865" s="165"/>
      <c r="X865" s="165"/>
      <c r="Y865" s="165"/>
      <c r="Z865" s="165"/>
    </row>
    <row r="866" spans="1:26" ht="22.15" customHeight="1">
      <c r="A866" s="3010">
        <f>IF(計1!$D$28="","",計1!$D$28-1)</f>
        <v>2022</v>
      </c>
      <c r="B866" s="2501"/>
      <c r="C866" s="3096"/>
      <c r="D866" s="3097"/>
      <c r="E866" s="3097"/>
      <c r="F866" s="3097"/>
      <c r="G866" s="2900"/>
      <c r="H866" s="3098"/>
      <c r="I866" s="3101"/>
      <c r="J866" s="3102"/>
      <c r="K866" s="3102"/>
      <c r="L866" s="3102"/>
      <c r="M866" s="2894"/>
      <c r="N866" s="2894"/>
      <c r="O866" s="3104"/>
      <c r="P866" s="174"/>
      <c r="Q866" s="1279"/>
      <c r="W866" s="165"/>
      <c r="X866" s="165"/>
      <c r="Y866" s="165"/>
      <c r="Z866" s="165"/>
    </row>
    <row r="867" spans="1:26" ht="22.15" customHeight="1">
      <c r="A867" s="2479" t="s">
        <v>586</v>
      </c>
      <c r="B867" s="2897"/>
      <c r="C867" s="3055"/>
      <c r="D867" s="3056"/>
      <c r="E867" s="3056"/>
      <c r="F867" s="3056"/>
      <c r="G867" s="2893" t="s">
        <v>416</v>
      </c>
      <c r="H867" s="2808"/>
      <c r="I867" s="3060"/>
      <c r="J867" s="3061"/>
      <c r="K867" s="3061"/>
      <c r="L867" s="3061"/>
      <c r="M867" s="2893" t="s">
        <v>417</v>
      </c>
      <c r="N867" s="2893"/>
      <c r="O867" s="3064" t="str">
        <f>IF(OR(I867=0,I867=""),"",O865)</f>
        <v/>
      </c>
      <c r="P867" s="3068"/>
      <c r="Q867" s="3068"/>
      <c r="W867" s="165"/>
      <c r="X867" s="165"/>
      <c r="Y867" s="165"/>
      <c r="Z867" s="165"/>
    </row>
    <row r="868" spans="1:26" ht="22.15" customHeight="1">
      <c r="A868" s="2895">
        <f>IF(計1!$D$28="","",計1!$G$28)</f>
        <v>2025</v>
      </c>
      <c r="B868" s="2896"/>
      <c r="C868" s="3057"/>
      <c r="D868" s="3058"/>
      <c r="E868" s="3058"/>
      <c r="F868" s="3058"/>
      <c r="G868" s="2894"/>
      <c r="H868" s="3059"/>
      <c r="I868" s="3062"/>
      <c r="J868" s="3063"/>
      <c r="K868" s="3063"/>
      <c r="L868" s="3063"/>
      <c r="M868" s="2894"/>
      <c r="N868" s="2894"/>
      <c r="O868" s="3065"/>
      <c r="P868" s="3069"/>
      <c r="Q868" s="3070"/>
      <c r="W868" s="165"/>
      <c r="X868" s="368"/>
      <c r="Y868" s="165"/>
      <c r="Z868" s="165"/>
    </row>
    <row r="869" spans="1:26" ht="24.95" customHeight="1">
      <c r="A869" s="154"/>
      <c r="B869" s="155" t="s">
        <v>607</v>
      </c>
      <c r="C869" s="156"/>
      <c r="D869" s="3071" t="str">
        <f ca="1">IF(OR(C865=0,C867=""),"",INT((C865-C867)/C865*10000)/100)</f>
        <v/>
      </c>
      <c r="E869" s="3071"/>
      <c r="F869" s="3071"/>
      <c r="G869" s="3072" t="s">
        <v>134</v>
      </c>
      <c r="H869" s="3073"/>
      <c r="I869" s="157"/>
      <c r="J869" s="3074" t="str">
        <f>IF(OR(I865=0,I867=""),"",INT((I865-I867)/I865*10000)/100)</f>
        <v/>
      </c>
      <c r="K869" s="3074"/>
      <c r="L869" s="3074"/>
      <c r="M869" s="3071" t="s">
        <v>522</v>
      </c>
      <c r="N869" s="3071"/>
      <c r="O869" s="3075"/>
      <c r="P869" s="346"/>
      <c r="Q869" s="1280"/>
      <c r="W869" s="370"/>
      <c r="X869" s="370"/>
      <c r="Y869" s="370"/>
      <c r="Z869" s="165"/>
    </row>
    <row r="870" spans="1:26" ht="27.75" customHeight="1">
      <c r="A870" s="2519" t="s">
        <v>587</v>
      </c>
      <c r="B870" s="2481"/>
      <c r="C870" s="3079"/>
      <c r="D870" s="3080"/>
      <c r="E870" s="3080"/>
      <c r="F870" s="3080"/>
      <c r="G870" s="3080"/>
      <c r="H870" s="3080"/>
      <c r="I870" s="3080"/>
      <c r="J870" s="3080"/>
      <c r="K870" s="3080"/>
      <c r="L870" s="3080"/>
      <c r="M870" s="3080"/>
      <c r="N870" s="3080"/>
      <c r="O870" s="3081"/>
      <c r="P870" s="346"/>
      <c r="Q870" s="1280"/>
      <c r="R870" s="1281"/>
      <c r="W870" s="370"/>
      <c r="X870" s="370" t="s">
        <v>617</v>
      </c>
      <c r="Y870" s="370"/>
      <c r="Z870" s="165"/>
    </row>
    <row r="871" spans="1:26" ht="35.1" customHeight="1">
      <c r="A871" s="3076"/>
      <c r="B871" s="2494"/>
      <c r="C871" s="3082"/>
      <c r="D871" s="2790"/>
      <c r="E871" s="2790"/>
      <c r="F871" s="2790"/>
      <c r="G871" s="2790"/>
      <c r="H871" s="2790"/>
      <c r="I871" s="2790"/>
      <c r="J871" s="2790"/>
      <c r="K871" s="2790"/>
      <c r="L871" s="2790"/>
      <c r="M871" s="2790"/>
      <c r="N871" s="2790"/>
      <c r="O871" s="2791"/>
      <c r="P871" s="369"/>
      <c r="Q871" s="1282"/>
      <c r="R871" s="1283">
        <v>0</v>
      </c>
      <c r="W871" s="370"/>
      <c r="X871" s="371" t="s">
        <v>618</v>
      </c>
      <c r="Y871" s="370"/>
      <c r="Z871" s="165"/>
    </row>
    <row r="872" spans="1:26" ht="93" customHeight="1">
      <c r="A872" s="3077"/>
      <c r="B872" s="3078"/>
      <c r="C872" s="3083"/>
      <c r="D872" s="2792"/>
      <c r="E872" s="2792"/>
      <c r="F872" s="2792"/>
      <c r="G872" s="2792"/>
      <c r="H872" s="2792"/>
      <c r="I872" s="2792"/>
      <c r="J872" s="2792"/>
      <c r="K872" s="2792"/>
      <c r="L872" s="2792"/>
      <c r="M872" s="2792"/>
      <c r="N872" s="2792"/>
      <c r="O872" s="2793"/>
      <c r="P872" s="347"/>
      <c r="Q872" s="1284"/>
      <c r="W872" s="165"/>
      <c r="X872" s="165"/>
      <c r="Y872" s="165"/>
      <c r="Z872" s="165"/>
    </row>
    <row r="873" spans="1:26" ht="18" customHeight="1">
      <c r="A873" s="2680" t="s">
        <v>614</v>
      </c>
      <c r="B873" s="2680"/>
      <c r="C873" s="2680"/>
      <c r="D873" s="2680"/>
      <c r="E873" s="2680"/>
      <c r="F873" s="2680"/>
      <c r="G873" s="2680"/>
      <c r="H873" s="2680"/>
      <c r="I873" s="2680"/>
      <c r="J873" s="2680"/>
      <c r="K873" s="2680"/>
      <c r="L873" s="2680"/>
      <c r="M873" s="2680"/>
      <c r="N873" s="2680"/>
      <c r="O873" s="2680"/>
      <c r="P873" s="3066"/>
      <c r="Q873" s="3066"/>
      <c r="W873" s="165"/>
      <c r="X873" s="165"/>
      <c r="Y873" s="165"/>
      <c r="Z873" s="165"/>
    </row>
    <row r="874" spans="1:26" ht="9.75" customHeight="1">
      <c r="A874" s="92"/>
      <c r="B874" s="92"/>
      <c r="C874" s="113"/>
      <c r="D874" s="113"/>
      <c r="E874" s="113"/>
      <c r="F874" s="113"/>
      <c r="G874" s="113"/>
      <c r="H874" s="113"/>
      <c r="I874" s="113"/>
      <c r="J874" s="113"/>
      <c r="K874" s="113"/>
      <c r="L874" s="113"/>
      <c r="M874" s="113"/>
      <c r="N874" s="3067"/>
      <c r="O874" s="3067"/>
      <c r="P874" s="165"/>
      <c r="W874" s="165"/>
      <c r="X874" s="165"/>
      <c r="Y874" s="165"/>
      <c r="Z874" s="165"/>
    </row>
    <row r="875" spans="1:26">
      <c r="A875" s="165"/>
      <c r="B875" s="165"/>
      <c r="C875" s="165"/>
      <c r="D875" s="165"/>
      <c r="E875" s="165"/>
      <c r="F875" s="165"/>
      <c r="G875" s="165"/>
      <c r="H875" s="165"/>
      <c r="I875" s="165"/>
      <c r="J875" s="165"/>
      <c r="K875" s="165"/>
      <c r="L875" s="165"/>
      <c r="M875" s="165"/>
      <c r="N875" s="165"/>
      <c r="O875" s="165"/>
      <c r="P875" s="165"/>
      <c r="W875" s="165"/>
      <c r="X875" s="165"/>
      <c r="Y875" s="165"/>
      <c r="Z875" s="165"/>
    </row>
    <row r="876" spans="1:26">
      <c r="A876" s="1" t="s">
        <v>545</v>
      </c>
      <c r="B876" s="2"/>
      <c r="C876" s="2"/>
      <c r="D876" s="2"/>
      <c r="E876" s="2"/>
      <c r="F876" s="2"/>
      <c r="G876" s="2"/>
      <c r="H876" s="2"/>
      <c r="I876" s="2"/>
      <c r="J876" s="2"/>
      <c r="K876" s="2"/>
      <c r="L876" s="2"/>
      <c r="M876" s="2"/>
      <c r="N876" s="2"/>
      <c r="O876" s="2"/>
      <c r="P876" s="165" t="str">
        <f>"個別票"&amp;Q876</f>
        <v>個別票36</v>
      </c>
      <c r="Q876" s="1277">
        <f>Q851+1</f>
        <v>36</v>
      </c>
      <c r="W876" s="165"/>
      <c r="X876" s="165"/>
      <c r="Y876" s="165"/>
      <c r="Z876" s="165"/>
    </row>
    <row r="877" spans="1:26">
      <c r="A877" s="2" t="s">
        <v>585</v>
      </c>
      <c r="B877" s="4"/>
      <c r="C877" s="4"/>
      <c r="D877" s="4"/>
      <c r="E877" s="4"/>
      <c r="F877" s="4"/>
      <c r="G877" s="4"/>
      <c r="H877" s="4"/>
      <c r="I877" s="4"/>
      <c r="J877" s="4"/>
      <c r="K877" s="4"/>
      <c r="L877" s="4"/>
      <c r="M877" s="4"/>
      <c r="N877" s="2"/>
      <c r="O877" s="2"/>
      <c r="P877" s="165"/>
      <c r="W877" s="165"/>
      <c r="X877" s="165"/>
      <c r="Y877" s="165"/>
      <c r="Z877" s="165"/>
    </row>
    <row r="878" spans="1:26" ht="17.25">
      <c r="A878" s="2460" t="s">
        <v>584</v>
      </c>
      <c r="B878" s="2460"/>
      <c r="C878" s="2460"/>
      <c r="D878" s="2460"/>
      <c r="E878" s="2460"/>
      <c r="F878" s="2460"/>
      <c r="G878" s="2460"/>
      <c r="H878" s="2460"/>
      <c r="I878" s="2460"/>
      <c r="J878" s="2460"/>
      <c r="K878" s="2460"/>
      <c r="L878" s="2460"/>
      <c r="M878" s="2460"/>
      <c r="N878" s="2460"/>
      <c r="O878" s="2460"/>
      <c r="P878" s="165"/>
      <c r="W878" s="165"/>
      <c r="X878" s="165"/>
      <c r="Y878" s="165"/>
      <c r="Z878" s="165"/>
    </row>
    <row r="879" spans="1:26" ht="17.25">
      <c r="A879" s="39"/>
      <c r="B879" s="39"/>
      <c r="C879" s="39"/>
      <c r="D879" s="39"/>
      <c r="E879" s="39"/>
      <c r="F879" s="39"/>
      <c r="G879" s="39"/>
      <c r="H879" s="39"/>
      <c r="I879" s="39"/>
      <c r="J879" s="39"/>
      <c r="K879" s="39"/>
      <c r="L879" s="39"/>
      <c r="M879" s="39"/>
      <c r="N879" s="39"/>
      <c r="O879" s="39"/>
      <c r="P879" s="165"/>
      <c r="W879" s="165"/>
      <c r="X879" s="165"/>
      <c r="Y879" s="165"/>
      <c r="Z879" s="165"/>
    </row>
    <row r="880" spans="1:26" ht="18" customHeight="1">
      <c r="A880" s="49" t="s">
        <v>151</v>
      </c>
      <c r="B880" s="4"/>
      <c r="C880" s="4"/>
      <c r="D880" s="4"/>
      <c r="E880" s="4"/>
      <c r="F880" s="4"/>
      <c r="G880" s="4"/>
      <c r="H880" s="4"/>
      <c r="I880" s="4"/>
      <c r="J880" s="4"/>
      <c r="K880" s="4"/>
      <c r="L880" s="4"/>
      <c r="M880" s="4"/>
      <c r="N880" s="2"/>
      <c r="O880" s="2"/>
      <c r="P880" s="165"/>
      <c r="W880" s="165"/>
      <c r="X880" s="165"/>
      <c r="Y880" s="165"/>
      <c r="Z880" s="165"/>
    </row>
    <row r="881" spans="1:26" ht="39.950000000000003" customHeight="1">
      <c r="A881" s="2833" t="s">
        <v>152</v>
      </c>
      <c r="B881" s="2834"/>
      <c r="C881" s="2835"/>
      <c r="D881" s="2836" t="str">
        <f>報7!D881</f>
        <v>事業所名を入力36</v>
      </c>
      <c r="E881" s="2837"/>
      <c r="F881" s="2837"/>
      <c r="G881" s="2837"/>
      <c r="H881" s="2837"/>
      <c r="I881" s="2837"/>
      <c r="J881" s="2837"/>
      <c r="K881" s="2837"/>
      <c r="L881" s="2837"/>
      <c r="M881" s="2837"/>
      <c r="N881" s="2837"/>
      <c r="O881" s="2838"/>
      <c r="P881" s="165"/>
      <c r="W881" s="165"/>
      <c r="X881" s="165"/>
      <c r="Y881" s="165"/>
      <c r="Z881" s="165"/>
    </row>
    <row r="882" spans="1:26" ht="39.950000000000003" customHeight="1">
      <c r="A882" s="2418" t="s">
        <v>153</v>
      </c>
      <c r="B882" s="2419"/>
      <c r="C882" s="2839"/>
      <c r="D882" s="2421">
        <f>報7!D882</f>
        <v>0</v>
      </c>
      <c r="E882" s="2422"/>
      <c r="F882" s="2422"/>
      <c r="G882" s="2422"/>
      <c r="H882" s="2422"/>
      <c r="I882" s="2422"/>
      <c r="J882" s="2422"/>
      <c r="K882" s="2422"/>
      <c r="L882" s="2422"/>
      <c r="M882" s="2422"/>
      <c r="N882" s="2422"/>
      <c r="O882" s="2423"/>
      <c r="P882" s="165"/>
      <c r="W882" s="165"/>
      <c r="X882" s="165"/>
      <c r="Y882" s="165"/>
      <c r="Z882" s="165"/>
    </row>
    <row r="883" spans="1:26" ht="39.950000000000003" customHeight="1">
      <c r="A883" s="2384" t="s">
        <v>154</v>
      </c>
      <c r="B883" s="2827"/>
      <c r="C883" s="3084">
        <f>報7!C883</f>
        <v>0</v>
      </c>
      <c r="D883" s="3085"/>
      <c r="E883" s="104" t="s">
        <v>180</v>
      </c>
      <c r="F883" s="2823" t="s">
        <v>406</v>
      </c>
      <c r="G883" s="2824"/>
      <c r="H883" s="2830" t="str">
        <f ca="1">報7!H883</f>
        <v/>
      </c>
      <c r="I883" s="2831"/>
      <c r="J883" s="59" t="s">
        <v>176</v>
      </c>
      <c r="K883" s="2823" t="s">
        <v>407</v>
      </c>
      <c r="L883" s="2824"/>
      <c r="M883" s="3086">
        <f>報7!M883</f>
        <v>0</v>
      </c>
      <c r="N883" s="3087"/>
      <c r="O883" s="3088"/>
      <c r="P883" s="165"/>
      <c r="W883" s="165"/>
      <c r="X883" s="165"/>
      <c r="Y883" s="165"/>
      <c r="Z883" s="165"/>
    </row>
    <row r="884" spans="1:26" ht="39.950000000000003" customHeight="1">
      <c r="A884" s="2823" t="s">
        <v>408</v>
      </c>
      <c r="B884" s="2824"/>
      <c r="C884" s="3089">
        <f>報7!C884</f>
        <v>0</v>
      </c>
      <c r="D884" s="2355"/>
      <c r="E884" s="2356"/>
      <c r="F884" s="2823" t="s">
        <v>158</v>
      </c>
      <c r="G884" s="2824"/>
      <c r="H884" s="3089">
        <f>報7!H884</f>
        <v>0</v>
      </c>
      <c r="I884" s="2355"/>
      <c r="J884" s="2356"/>
      <c r="K884" s="2428"/>
      <c r="L884" s="2826"/>
      <c r="M884" s="2826"/>
      <c r="N884" s="2826"/>
      <c r="O884" s="2826"/>
      <c r="P884" s="165"/>
      <c r="W884" s="165"/>
      <c r="X884" s="165"/>
      <c r="Y884" s="165"/>
      <c r="Z884" s="165"/>
    </row>
    <row r="885" spans="1:26" ht="49.9" customHeight="1">
      <c r="A885" s="40"/>
      <c r="B885" s="40"/>
      <c r="C885" s="41"/>
      <c r="D885" s="42"/>
      <c r="E885" s="41"/>
      <c r="F885" s="43"/>
      <c r="P885" s="165"/>
      <c r="W885" s="165"/>
      <c r="X885" s="165"/>
      <c r="Y885" s="165"/>
      <c r="Z885" s="165"/>
    </row>
    <row r="886" spans="1:26" s="110" customFormat="1" ht="19.5" customHeight="1">
      <c r="A886" s="3090" t="s">
        <v>583</v>
      </c>
      <c r="B886" s="3091"/>
      <c r="C886" s="3091"/>
      <c r="D886" s="3091"/>
      <c r="E886" s="3091"/>
      <c r="F886" s="3091"/>
      <c r="G886" s="3091"/>
      <c r="H886" s="3091"/>
      <c r="I886" s="3091"/>
      <c r="J886" s="3091"/>
      <c r="K886" s="3091"/>
      <c r="L886" s="3091"/>
      <c r="M886" s="3091"/>
      <c r="N886" s="3091"/>
      <c r="O886" s="3091"/>
      <c r="P886" s="345"/>
      <c r="Q886" s="1278"/>
      <c r="R886" s="1278"/>
      <c r="S886" s="1278"/>
      <c r="T886" s="1278"/>
      <c r="U886" s="1278"/>
      <c r="V886" s="1278"/>
      <c r="W886" s="345"/>
      <c r="X886" s="345"/>
      <c r="Y886" s="345"/>
      <c r="Z886" s="345"/>
    </row>
    <row r="887" spans="1:26" ht="49.9" customHeight="1">
      <c r="A887" s="111"/>
      <c r="B887" s="40"/>
      <c r="E887" s="112"/>
      <c r="F887" s="112"/>
      <c r="G887" s="112"/>
      <c r="H887" s="112"/>
      <c r="I887" s="112"/>
      <c r="J887" s="112"/>
      <c r="K887" s="112"/>
      <c r="L887" s="112"/>
      <c r="M887" s="112"/>
      <c r="N887" s="112"/>
      <c r="O887" s="112"/>
      <c r="P887" s="165"/>
      <c r="W887" s="165"/>
      <c r="X887" s="165"/>
      <c r="Y887" s="165"/>
      <c r="Z887" s="165"/>
    </row>
    <row r="888" spans="1:26" ht="20.25" customHeight="1">
      <c r="A888" s="51" t="s">
        <v>582</v>
      </c>
      <c r="B888" s="30"/>
      <c r="C888" s="30"/>
      <c r="D888" s="30"/>
      <c r="E888" s="30"/>
      <c r="F888" s="30"/>
      <c r="G888" s="30"/>
      <c r="H888" s="30"/>
      <c r="I888" s="30"/>
      <c r="J888" s="30"/>
      <c r="K888" s="30"/>
      <c r="L888" s="6"/>
      <c r="M888" s="6"/>
      <c r="N888" s="6"/>
      <c r="O888" s="6"/>
      <c r="P888" s="165"/>
      <c r="W888" s="165"/>
      <c r="X888" s="165"/>
      <c r="Y888" s="165"/>
      <c r="Z888" s="165"/>
    </row>
    <row r="889" spans="1:26" ht="20.100000000000001" customHeight="1">
      <c r="A889" s="2500"/>
      <c r="B889" s="2501"/>
      <c r="C889" s="2520" t="s">
        <v>589</v>
      </c>
      <c r="D889" s="2521"/>
      <c r="E889" s="2521"/>
      <c r="F889" s="2521"/>
      <c r="G889" s="2521"/>
      <c r="H889" s="2522"/>
      <c r="I889" s="2520" t="s">
        <v>588</v>
      </c>
      <c r="J889" s="2521"/>
      <c r="K889" s="2521"/>
      <c r="L889" s="2521"/>
      <c r="M889" s="2521"/>
      <c r="N889" s="2521"/>
      <c r="O889" s="2522"/>
      <c r="P889" s="165"/>
      <c r="W889" s="165"/>
      <c r="X889" s="165"/>
      <c r="Y889" s="165"/>
      <c r="Z889" s="165"/>
    </row>
    <row r="890" spans="1:26" ht="22.15" customHeight="1">
      <c r="A890" s="3092" t="s">
        <v>122</v>
      </c>
      <c r="B890" s="3093"/>
      <c r="C890" s="3094" t="str">
        <f ca="1">報7!C890</f>
        <v/>
      </c>
      <c r="D890" s="3095"/>
      <c r="E890" s="3095"/>
      <c r="F890" s="3095"/>
      <c r="G890" s="2893" t="s">
        <v>1469</v>
      </c>
      <c r="H890" s="2808"/>
      <c r="I890" s="3099" t="str">
        <f>報7!I890</f>
        <v/>
      </c>
      <c r="J890" s="3100"/>
      <c r="K890" s="3100"/>
      <c r="L890" s="3100"/>
      <c r="M890" s="2893" t="s">
        <v>6400</v>
      </c>
      <c r="N890" s="2893"/>
      <c r="O890" s="3103" t="str">
        <f>報7!N890</f>
        <v/>
      </c>
      <c r="P890" s="174"/>
      <c r="Q890" s="1279"/>
      <c r="W890" s="165"/>
      <c r="X890" s="165"/>
      <c r="Y890" s="165"/>
      <c r="Z890" s="165"/>
    </row>
    <row r="891" spans="1:26" ht="22.15" customHeight="1">
      <c r="A891" s="3010">
        <f>IF(計1!$D$28="","",計1!$D$28-1)</f>
        <v>2022</v>
      </c>
      <c r="B891" s="2501"/>
      <c r="C891" s="3096"/>
      <c r="D891" s="3097"/>
      <c r="E891" s="3097"/>
      <c r="F891" s="3097"/>
      <c r="G891" s="2900"/>
      <c r="H891" s="3098"/>
      <c r="I891" s="3101"/>
      <c r="J891" s="3102"/>
      <c r="K891" s="3102"/>
      <c r="L891" s="3102"/>
      <c r="M891" s="2894"/>
      <c r="N891" s="2894"/>
      <c r="O891" s="3104"/>
      <c r="P891" s="174"/>
      <c r="Q891" s="1279"/>
      <c r="W891" s="165"/>
      <c r="X891" s="165"/>
      <c r="Y891" s="165"/>
      <c r="Z891" s="165"/>
    </row>
    <row r="892" spans="1:26" ht="22.15" customHeight="1">
      <c r="A892" s="2479" t="s">
        <v>586</v>
      </c>
      <c r="B892" s="2897"/>
      <c r="C892" s="3055"/>
      <c r="D892" s="3056"/>
      <c r="E892" s="3056"/>
      <c r="F892" s="3056"/>
      <c r="G892" s="2893" t="s">
        <v>416</v>
      </c>
      <c r="H892" s="2808"/>
      <c r="I892" s="3060"/>
      <c r="J892" s="3061"/>
      <c r="K892" s="3061"/>
      <c r="L892" s="3061"/>
      <c r="M892" s="2893" t="s">
        <v>417</v>
      </c>
      <c r="N892" s="2893"/>
      <c r="O892" s="3064" t="str">
        <f>IF(OR(I892=0,I892=""),"",O890)</f>
        <v/>
      </c>
      <c r="P892" s="3068"/>
      <c r="Q892" s="3068"/>
      <c r="W892" s="165"/>
      <c r="X892" s="165"/>
      <c r="Y892" s="165"/>
      <c r="Z892" s="165"/>
    </row>
    <row r="893" spans="1:26" ht="22.15" customHeight="1">
      <c r="A893" s="2895">
        <f>IF(計1!$D$28="","",計1!$G$28)</f>
        <v>2025</v>
      </c>
      <c r="B893" s="2896"/>
      <c r="C893" s="3057"/>
      <c r="D893" s="3058"/>
      <c r="E893" s="3058"/>
      <c r="F893" s="3058"/>
      <c r="G893" s="2894"/>
      <c r="H893" s="3059"/>
      <c r="I893" s="3062"/>
      <c r="J893" s="3063"/>
      <c r="K893" s="3063"/>
      <c r="L893" s="3063"/>
      <c r="M893" s="2894"/>
      <c r="N893" s="2894"/>
      <c r="O893" s="3065"/>
      <c r="P893" s="3069"/>
      <c r="Q893" s="3070"/>
      <c r="W893" s="165"/>
      <c r="X893" s="368"/>
      <c r="Y893" s="165"/>
      <c r="Z893" s="165"/>
    </row>
    <row r="894" spans="1:26" ht="24.95" customHeight="1">
      <c r="A894" s="154"/>
      <c r="B894" s="155" t="s">
        <v>607</v>
      </c>
      <c r="C894" s="156"/>
      <c r="D894" s="3071" t="str">
        <f ca="1">IF(OR(C890=0,C892=""),"",INT((C890-C892)/C890*10000)/100)</f>
        <v/>
      </c>
      <c r="E894" s="3071"/>
      <c r="F894" s="3071"/>
      <c r="G894" s="3072" t="s">
        <v>134</v>
      </c>
      <c r="H894" s="3073"/>
      <c r="I894" s="157"/>
      <c r="J894" s="3074" t="str">
        <f>IF(OR(I890=0,I892=""),"",INT((I890-I892)/I890*10000)/100)</f>
        <v/>
      </c>
      <c r="K894" s="3074"/>
      <c r="L894" s="3074"/>
      <c r="M894" s="3071" t="s">
        <v>522</v>
      </c>
      <c r="N894" s="3071"/>
      <c r="O894" s="3075"/>
      <c r="P894" s="346"/>
      <c r="Q894" s="1280"/>
      <c r="W894" s="370"/>
      <c r="X894" s="370"/>
      <c r="Y894" s="370"/>
      <c r="Z894" s="165"/>
    </row>
    <row r="895" spans="1:26" ht="27.75" customHeight="1">
      <c r="A895" s="2519" t="s">
        <v>587</v>
      </c>
      <c r="B895" s="2481"/>
      <c r="C895" s="3079"/>
      <c r="D895" s="3080"/>
      <c r="E895" s="3080"/>
      <c r="F895" s="3080"/>
      <c r="G895" s="3080"/>
      <c r="H895" s="3080"/>
      <c r="I895" s="3080"/>
      <c r="J895" s="3080"/>
      <c r="K895" s="3080"/>
      <c r="L895" s="3080"/>
      <c r="M895" s="3080"/>
      <c r="N895" s="3080"/>
      <c r="O895" s="3081"/>
      <c r="P895" s="346"/>
      <c r="Q895" s="1280"/>
      <c r="R895" s="1281"/>
      <c r="W895" s="370"/>
      <c r="X895" s="370" t="s">
        <v>617</v>
      </c>
      <c r="Y895" s="370"/>
      <c r="Z895" s="165"/>
    </row>
    <row r="896" spans="1:26" ht="35.1" customHeight="1">
      <c r="A896" s="3076"/>
      <c r="B896" s="2494"/>
      <c r="C896" s="3082"/>
      <c r="D896" s="2790"/>
      <c r="E896" s="2790"/>
      <c r="F896" s="2790"/>
      <c r="G896" s="2790"/>
      <c r="H896" s="2790"/>
      <c r="I896" s="2790"/>
      <c r="J896" s="2790"/>
      <c r="K896" s="2790"/>
      <c r="L896" s="2790"/>
      <c r="M896" s="2790"/>
      <c r="N896" s="2790"/>
      <c r="O896" s="2791"/>
      <c r="P896" s="369"/>
      <c r="Q896" s="1282"/>
      <c r="R896" s="1283">
        <v>0</v>
      </c>
      <c r="W896" s="370"/>
      <c r="X896" s="371" t="s">
        <v>618</v>
      </c>
      <c r="Y896" s="370"/>
      <c r="Z896" s="165"/>
    </row>
    <row r="897" spans="1:26" ht="93" customHeight="1">
      <c r="A897" s="3077"/>
      <c r="B897" s="3078"/>
      <c r="C897" s="3083"/>
      <c r="D897" s="2792"/>
      <c r="E897" s="2792"/>
      <c r="F897" s="2792"/>
      <c r="G897" s="2792"/>
      <c r="H897" s="2792"/>
      <c r="I897" s="2792"/>
      <c r="J897" s="2792"/>
      <c r="K897" s="2792"/>
      <c r="L897" s="2792"/>
      <c r="M897" s="2792"/>
      <c r="N897" s="2792"/>
      <c r="O897" s="2793"/>
      <c r="P897" s="347"/>
      <c r="Q897" s="1284"/>
      <c r="W897" s="165"/>
      <c r="X897" s="165"/>
      <c r="Y897" s="165"/>
      <c r="Z897" s="165"/>
    </row>
    <row r="898" spans="1:26" ht="18" customHeight="1">
      <c r="A898" s="2680" t="s">
        <v>614</v>
      </c>
      <c r="B898" s="2680"/>
      <c r="C898" s="2680"/>
      <c r="D898" s="2680"/>
      <c r="E898" s="2680"/>
      <c r="F898" s="2680"/>
      <c r="G898" s="2680"/>
      <c r="H898" s="2680"/>
      <c r="I898" s="2680"/>
      <c r="J898" s="2680"/>
      <c r="K898" s="2680"/>
      <c r="L898" s="2680"/>
      <c r="M898" s="2680"/>
      <c r="N898" s="2680"/>
      <c r="O898" s="2680"/>
      <c r="P898" s="3066"/>
      <c r="Q898" s="3066"/>
      <c r="W898" s="165"/>
      <c r="X898" s="165"/>
      <c r="Y898" s="165"/>
      <c r="Z898" s="165"/>
    </row>
    <row r="899" spans="1:26" ht="9.75" customHeight="1">
      <c r="A899" s="92"/>
      <c r="B899" s="92"/>
      <c r="C899" s="113"/>
      <c r="D899" s="113"/>
      <c r="E899" s="113"/>
      <c r="F899" s="113"/>
      <c r="G899" s="113"/>
      <c r="H899" s="113"/>
      <c r="I899" s="113"/>
      <c r="J899" s="113"/>
      <c r="K899" s="113"/>
      <c r="L899" s="113"/>
      <c r="M899" s="113"/>
      <c r="N899" s="3067"/>
      <c r="O899" s="3067"/>
      <c r="P899" s="165"/>
      <c r="W899" s="165"/>
      <c r="X899" s="165"/>
      <c r="Y899" s="165"/>
      <c r="Z899" s="165"/>
    </row>
    <row r="900" spans="1:26">
      <c r="A900" s="165"/>
      <c r="B900" s="165"/>
      <c r="C900" s="165"/>
      <c r="D900" s="165"/>
      <c r="E900" s="165"/>
      <c r="F900" s="165"/>
      <c r="G900" s="165"/>
      <c r="H900" s="165"/>
      <c r="I900" s="165"/>
      <c r="J900" s="165"/>
      <c r="K900" s="165"/>
      <c r="L900" s="165"/>
      <c r="M900" s="165"/>
      <c r="N900" s="165"/>
      <c r="O900" s="165"/>
      <c r="P900" s="165"/>
      <c r="W900" s="165"/>
      <c r="X900" s="165"/>
      <c r="Y900" s="165"/>
      <c r="Z900" s="165"/>
    </row>
    <row r="901" spans="1:26">
      <c r="A901" s="1" t="s">
        <v>545</v>
      </c>
      <c r="B901" s="2"/>
      <c r="C901" s="2"/>
      <c r="D901" s="2"/>
      <c r="E901" s="2"/>
      <c r="F901" s="2"/>
      <c r="G901" s="2"/>
      <c r="H901" s="2"/>
      <c r="I901" s="2"/>
      <c r="J901" s="2"/>
      <c r="K901" s="2"/>
      <c r="L901" s="2"/>
      <c r="M901" s="2"/>
      <c r="N901" s="2"/>
      <c r="O901" s="2"/>
      <c r="P901" s="165" t="str">
        <f>"個別票"&amp;Q901</f>
        <v>個別票37</v>
      </c>
      <c r="Q901" s="1277">
        <f>Q876+1</f>
        <v>37</v>
      </c>
      <c r="W901" s="165"/>
      <c r="X901" s="165"/>
      <c r="Y901" s="165"/>
      <c r="Z901" s="165"/>
    </row>
    <row r="902" spans="1:26">
      <c r="A902" s="2" t="s">
        <v>585</v>
      </c>
      <c r="B902" s="4"/>
      <c r="C902" s="4"/>
      <c r="D902" s="4"/>
      <c r="E902" s="4"/>
      <c r="F902" s="4"/>
      <c r="G902" s="4"/>
      <c r="H902" s="4"/>
      <c r="I902" s="4"/>
      <c r="J902" s="4"/>
      <c r="K902" s="4"/>
      <c r="L902" s="4"/>
      <c r="M902" s="4"/>
      <c r="N902" s="2"/>
      <c r="O902" s="2"/>
      <c r="P902" s="165"/>
      <c r="W902" s="165"/>
      <c r="X902" s="165"/>
      <c r="Y902" s="165"/>
      <c r="Z902" s="165"/>
    </row>
    <row r="903" spans="1:26" ht="17.25">
      <c r="A903" s="2460" t="s">
        <v>584</v>
      </c>
      <c r="B903" s="2460"/>
      <c r="C903" s="2460"/>
      <c r="D903" s="2460"/>
      <c r="E903" s="2460"/>
      <c r="F903" s="2460"/>
      <c r="G903" s="2460"/>
      <c r="H903" s="2460"/>
      <c r="I903" s="2460"/>
      <c r="J903" s="2460"/>
      <c r="K903" s="2460"/>
      <c r="L903" s="2460"/>
      <c r="M903" s="2460"/>
      <c r="N903" s="2460"/>
      <c r="O903" s="2460"/>
      <c r="P903" s="165"/>
      <c r="W903" s="165"/>
      <c r="X903" s="165"/>
      <c r="Y903" s="165"/>
      <c r="Z903" s="165"/>
    </row>
    <row r="904" spans="1:26" ht="17.25">
      <c r="A904" s="39"/>
      <c r="B904" s="39"/>
      <c r="C904" s="39"/>
      <c r="D904" s="39"/>
      <c r="E904" s="39"/>
      <c r="F904" s="39"/>
      <c r="G904" s="39"/>
      <c r="H904" s="39"/>
      <c r="I904" s="39"/>
      <c r="J904" s="39"/>
      <c r="K904" s="39"/>
      <c r="L904" s="39"/>
      <c r="M904" s="39"/>
      <c r="N904" s="39"/>
      <c r="O904" s="39"/>
      <c r="P904" s="165"/>
      <c r="W904" s="165"/>
      <c r="X904" s="165"/>
      <c r="Y904" s="165"/>
      <c r="Z904" s="165"/>
    </row>
    <row r="905" spans="1:26" ht="18" customHeight="1">
      <c r="A905" s="49" t="s">
        <v>151</v>
      </c>
      <c r="B905" s="4"/>
      <c r="C905" s="4"/>
      <c r="D905" s="4"/>
      <c r="E905" s="4"/>
      <c r="F905" s="4"/>
      <c r="G905" s="4"/>
      <c r="H905" s="4"/>
      <c r="I905" s="4"/>
      <c r="J905" s="4"/>
      <c r="K905" s="4"/>
      <c r="L905" s="4"/>
      <c r="M905" s="4"/>
      <c r="N905" s="2"/>
      <c r="O905" s="2"/>
      <c r="P905" s="165"/>
      <c r="W905" s="165"/>
      <c r="X905" s="165"/>
      <c r="Y905" s="165"/>
      <c r="Z905" s="165"/>
    </row>
    <row r="906" spans="1:26" ht="39.950000000000003" customHeight="1">
      <c r="A906" s="2833" t="s">
        <v>152</v>
      </c>
      <c r="B906" s="2834"/>
      <c r="C906" s="2835"/>
      <c r="D906" s="2836" t="str">
        <f>報7!D906</f>
        <v>事業所名を入力37</v>
      </c>
      <c r="E906" s="2837"/>
      <c r="F906" s="2837"/>
      <c r="G906" s="2837"/>
      <c r="H906" s="2837"/>
      <c r="I906" s="2837"/>
      <c r="J906" s="2837"/>
      <c r="K906" s="2837"/>
      <c r="L906" s="2837"/>
      <c r="M906" s="2837"/>
      <c r="N906" s="2837"/>
      <c r="O906" s="2838"/>
      <c r="P906" s="165"/>
      <c r="W906" s="165"/>
      <c r="X906" s="165"/>
      <c r="Y906" s="165"/>
      <c r="Z906" s="165"/>
    </row>
    <row r="907" spans="1:26" ht="39.950000000000003" customHeight="1">
      <c r="A907" s="2418" t="s">
        <v>153</v>
      </c>
      <c r="B907" s="2419"/>
      <c r="C907" s="2839"/>
      <c r="D907" s="2421">
        <f>報7!D907</f>
        <v>0</v>
      </c>
      <c r="E907" s="2422"/>
      <c r="F907" s="2422"/>
      <c r="G907" s="2422"/>
      <c r="H907" s="2422"/>
      <c r="I907" s="2422"/>
      <c r="J907" s="2422"/>
      <c r="K907" s="2422"/>
      <c r="L907" s="2422"/>
      <c r="M907" s="2422"/>
      <c r="N907" s="2422"/>
      <c r="O907" s="2423"/>
      <c r="P907" s="165"/>
      <c r="W907" s="165"/>
      <c r="X907" s="165"/>
      <c r="Y907" s="165"/>
      <c r="Z907" s="165"/>
    </row>
    <row r="908" spans="1:26" ht="39.950000000000003" customHeight="1">
      <c r="A908" s="2384" t="s">
        <v>154</v>
      </c>
      <c r="B908" s="2827"/>
      <c r="C908" s="3084">
        <f>報7!C908</f>
        <v>0</v>
      </c>
      <c r="D908" s="3085"/>
      <c r="E908" s="104" t="s">
        <v>180</v>
      </c>
      <c r="F908" s="2823" t="s">
        <v>406</v>
      </c>
      <c r="G908" s="2824"/>
      <c r="H908" s="2830" t="str">
        <f ca="1">報7!H908</f>
        <v/>
      </c>
      <c r="I908" s="2831"/>
      <c r="J908" s="59" t="s">
        <v>176</v>
      </c>
      <c r="K908" s="2823" t="s">
        <v>407</v>
      </c>
      <c r="L908" s="2824"/>
      <c r="M908" s="3086">
        <f>報7!M908</f>
        <v>0</v>
      </c>
      <c r="N908" s="3087"/>
      <c r="O908" s="3088"/>
      <c r="P908" s="165"/>
      <c r="W908" s="165"/>
      <c r="X908" s="165"/>
      <c r="Y908" s="165"/>
      <c r="Z908" s="165"/>
    </row>
    <row r="909" spans="1:26" ht="39.950000000000003" customHeight="1">
      <c r="A909" s="2823" t="s">
        <v>408</v>
      </c>
      <c r="B909" s="2824"/>
      <c r="C909" s="3089">
        <f>報7!C909</f>
        <v>0</v>
      </c>
      <c r="D909" s="2355"/>
      <c r="E909" s="2356"/>
      <c r="F909" s="2823" t="s">
        <v>158</v>
      </c>
      <c r="G909" s="2824"/>
      <c r="H909" s="3089">
        <f>報7!H909</f>
        <v>0</v>
      </c>
      <c r="I909" s="2355"/>
      <c r="J909" s="2356"/>
      <c r="K909" s="2428"/>
      <c r="L909" s="2826"/>
      <c r="M909" s="2826"/>
      <c r="N909" s="2826"/>
      <c r="O909" s="2826"/>
      <c r="P909" s="165"/>
      <c r="W909" s="165"/>
      <c r="X909" s="165"/>
      <c r="Y909" s="165"/>
      <c r="Z909" s="165"/>
    </row>
    <row r="910" spans="1:26" ht="49.9" customHeight="1">
      <c r="A910" s="40"/>
      <c r="B910" s="40"/>
      <c r="C910" s="41"/>
      <c r="D910" s="42"/>
      <c r="E910" s="41"/>
      <c r="F910" s="43"/>
      <c r="P910" s="165"/>
      <c r="W910" s="165"/>
      <c r="X910" s="165"/>
      <c r="Y910" s="165"/>
      <c r="Z910" s="165"/>
    </row>
    <row r="911" spans="1:26" s="110" customFormat="1" ht="19.5" customHeight="1">
      <c r="A911" s="3090" t="s">
        <v>583</v>
      </c>
      <c r="B911" s="3091"/>
      <c r="C911" s="3091"/>
      <c r="D911" s="3091"/>
      <c r="E911" s="3091"/>
      <c r="F911" s="3091"/>
      <c r="G911" s="3091"/>
      <c r="H911" s="3091"/>
      <c r="I911" s="3091"/>
      <c r="J911" s="3091"/>
      <c r="K911" s="3091"/>
      <c r="L911" s="3091"/>
      <c r="M911" s="3091"/>
      <c r="N911" s="3091"/>
      <c r="O911" s="3091"/>
      <c r="P911" s="345"/>
      <c r="Q911" s="1278"/>
      <c r="R911" s="1278"/>
      <c r="S911" s="1278"/>
      <c r="T911" s="1278"/>
      <c r="U911" s="1278"/>
      <c r="V911" s="1278"/>
      <c r="W911" s="345"/>
      <c r="X911" s="345"/>
      <c r="Y911" s="345"/>
      <c r="Z911" s="345"/>
    </row>
    <row r="912" spans="1:26" ht="49.9" customHeight="1">
      <c r="A912" s="111"/>
      <c r="B912" s="40"/>
      <c r="E912" s="112"/>
      <c r="F912" s="112"/>
      <c r="G912" s="112"/>
      <c r="H912" s="112"/>
      <c r="I912" s="112"/>
      <c r="J912" s="112"/>
      <c r="K912" s="112"/>
      <c r="L912" s="112"/>
      <c r="M912" s="112"/>
      <c r="N912" s="112"/>
      <c r="O912" s="112"/>
      <c r="P912" s="165"/>
      <c r="W912" s="165"/>
      <c r="X912" s="165"/>
      <c r="Y912" s="165"/>
      <c r="Z912" s="165"/>
    </row>
    <row r="913" spans="1:26" ht="20.25" customHeight="1">
      <c r="A913" s="51" t="s">
        <v>582</v>
      </c>
      <c r="B913" s="30"/>
      <c r="C913" s="30"/>
      <c r="D913" s="30"/>
      <c r="E913" s="30"/>
      <c r="F913" s="30"/>
      <c r="G913" s="30"/>
      <c r="H913" s="30"/>
      <c r="I913" s="30"/>
      <c r="J913" s="30"/>
      <c r="K913" s="30"/>
      <c r="L913" s="6"/>
      <c r="M913" s="6"/>
      <c r="N913" s="6"/>
      <c r="O913" s="6"/>
      <c r="P913" s="165"/>
      <c r="W913" s="165"/>
      <c r="X913" s="165"/>
      <c r="Y913" s="165"/>
      <c r="Z913" s="165"/>
    </row>
    <row r="914" spans="1:26" ht="20.100000000000001" customHeight="1">
      <c r="A914" s="2500"/>
      <c r="B914" s="2501"/>
      <c r="C914" s="2520" t="s">
        <v>589</v>
      </c>
      <c r="D914" s="2521"/>
      <c r="E914" s="2521"/>
      <c r="F914" s="2521"/>
      <c r="G914" s="2521"/>
      <c r="H914" s="2522"/>
      <c r="I914" s="2520" t="s">
        <v>588</v>
      </c>
      <c r="J914" s="2521"/>
      <c r="K914" s="2521"/>
      <c r="L914" s="2521"/>
      <c r="M914" s="2521"/>
      <c r="N914" s="2521"/>
      <c r="O914" s="2522"/>
      <c r="P914" s="165"/>
      <c r="W914" s="165"/>
      <c r="X914" s="165"/>
      <c r="Y914" s="165"/>
      <c r="Z914" s="165"/>
    </row>
    <row r="915" spans="1:26" ht="22.15" customHeight="1">
      <c r="A915" s="3092" t="s">
        <v>122</v>
      </c>
      <c r="B915" s="3093"/>
      <c r="C915" s="3094" t="str">
        <f ca="1">報7!C915</f>
        <v/>
      </c>
      <c r="D915" s="3095"/>
      <c r="E915" s="3095"/>
      <c r="F915" s="3095"/>
      <c r="G915" s="2893" t="s">
        <v>1469</v>
      </c>
      <c r="H915" s="2808"/>
      <c r="I915" s="3099" t="str">
        <f>報7!I915</f>
        <v/>
      </c>
      <c r="J915" s="3100"/>
      <c r="K915" s="3100"/>
      <c r="L915" s="3100"/>
      <c r="M915" s="2893" t="s">
        <v>6400</v>
      </c>
      <c r="N915" s="2893"/>
      <c r="O915" s="3103" t="str">
        <f>報7!N915</f>
        <v/>
      </c>
      <c r="P915" s="174"/>
      <c r="Q915" s="1279"/>
      <c r="W915" s="165"/>
      <c r="X915" s="165"/>
      <c r="Y915" s="165"/>
      <c r="Z915" s="165"/>
    </row>
    <row r="916" spans="1:26" ht="22.15" customHeight="1">
      <c r="A916" s="3010">
        <f>IF(計1!$D$28="","",計1!$D$28-1)</f>
        <v>2022</v>
      </c>
      <c r="B916" s="2501"/>
      <c r="C916" s="3096"/>
      <c r="D916" s="3097"/>
      <c r="E916" s="3097"/>
      <c r="F916" s="3097"/>
      <c r="G916" s="2900"/>
      <c r="H916" s="3098"/>
      <c r="I916" s="3101"/>
      <c r="J916" s="3102"/>
      <c r="K916" s="3102"/>
      <c r="L916" s="3102"/>
      <c r="M916" s="2894"/>
      <c r="N916" s="2894"/>
      <c r="O916" s="3104"/>
      <c r="P916" s="174"/>
      <c r="Q916" s="1279"/>
      <c r="W916" s="165"/>
      <c r="X916" s="165"/>
      <c r="Y916" s="165"/>
      <c r="Z916" s="165"/>
    </row>
    <row r="917" spans="1:26" ht="22.15" customHeight="1">
      <c r="A917" s="2479" t="s">
        <v>586</v>
      </c>
      <c r="B917" s="2897"/>
      <c r="C917" s="3055"/>
      <c r="D917" s="3056"/>
      <c r="E917" s="3056"/>
      <c r="F917" s="3056"/>
      <c r="G917" s="2893" t="s">
        <v>416</v>
      </c>
      <c r="H917" s="2808"/>
      <c r="I917" s="3060"/>
      <c r="J917" s="3061"/>
      <c r="K917" s="3061"/>
      <c r="L917" s="3061"/>
      <c r="M917" s="2893" t="s">
        <v>417</v>
      </c>
      <c r="N917" s="2893"/>
      <c r="O917" s="3064" t="str">
        <f>IF(OR(I917=0,I917=""),"",O915)</f>
        <v/>
      </c>
      <c r="P917" s="3068"/>
      <c r="Q917" s="3068"/>
      <c r="W917" s="165"/>
      <c r="X917" s="165"/>
      <c r="Y917" s="165"/>
      <c r="Z917" s="165"/>
    </row>
    <row r="918" spans="1:26" ht="22.15" customHeight="1">
      <c r="A918" s="2895">
        <f>IF(計1!$D$28="","",計1!$G$28)</f>
        <v>2025</v>
      </c>
      <c r="B918" s="2896"/>
      <c r="C918" s="3057"/>
      <c r="D918" s="3058"/>
      <c r="E918" s="3058"/>
      <c r="F918" s="3058"/>
      <c r="G918" s="2894"/>
      <c r="H918" s="3059"/>
      <c r="I918" s="3062"/>
      <c r="J918" s="3063"/>
      <c r="K918" s="3063"/>
      <c r="L918" s="3063"/>
      <c r="M918" s="2894"/>
      <c r="N918" s="2894"/>
      <c r="O918" s="3065"/>
      <c r="P918" s="3069"/>
      <c r="Q918" s="3070"/>
      <c r="W918" s="165"/>
      <c r="X918" s="368"/>
      <c r="Y918" s="165"/>
      <c r="Z918" s="165"/>
    </row>
    <row r="919" spans="1:26" ht="24.95" customHeight="1">
      <c r="A919" s="154"/>
      <c r="B919" s="155" t="s">
        <v>607</v>
      </c>
      <c r="C919" s="156"/>
      <c r="D919" s="3071" t="str">
        <f ca="1">IF(OR(C915=0,C917=""),"",INT((C915-C917)/C915*10000)/100)</f>
        <v/>
      </c>
      <c r="E919" s="3071"/>
      <c r="F919" s="3071"/>
      <c r="G919" s="3072" t="s">
        <v>134</v>
      </c>
      <c r="H919" s="3073"/>
      <c r="I919" s="157"/>
      <c r="J919" s="3074" t="str">
        <f>IF(OR(I915=0,I917=""),"",INT((I915-I917)/I915*10000)/100)</f>
        <v/>
      </c>
      <c r="K919" s="3074"/>
      <c r="L919" s="3074"/>
      <c r="M919" s="3071" t="s">
        <v>522</v>
      </c>
      <c r="N919" s="3071"/>
      <c r="O919" s="3075"/>
      <c r="P919" s="346"/>
      <c r="Q919" s="1280"/>
      <c r="W919" s="370"/>
      <c r="X919" s="370"/>
      <c r="Y919" s="370"/>
      <c r="Z919" s="165"/>
    </row>
    <row r="920" spans="1:26" ht="27.75" customHeight="1">
      <c r="A920" s="2519" t="s">
        <v>587</v>
      </c>
      <c r="B920" s="2481"/>
      <c r="C920" s="3079"/>
      <c r="D920" s="3080"/>
      <c r="E920" s="3080"/>
      <c r="F920" s="3080"/>
      <c r="G920" s="3080"/>
      <c r="H920" s="3080"/>
      <c r="I920" s="3080"/>
      <c r="J920" s="3080"/>
      <c r="K920" s="3080"/>
      <c r="L920" s="3080"/>
      <c r="M920" s="3080"/>
      <c r="N920" s="3080"/>
      <c r="O920" s="3081"/>
      <c r="P920" s="346"/>
      <c r="Q920" s="1280"/>
      <c r="R920" s="1281"/>
      <c r="W920" s="370"/>
      <c r="X920" s="370" t="s">
        <v>617</v>
      </c>
      <c r="Y920" s="370"/>
      <c r="Z920" s="165"/>
    </row>
    <row r="921" spans="1:26" ht="35.1" customHeight="1">
      <c r="A921" s="3076"/>
      <c r="B921" s="2494"/>
      <c r="C921" s="3082"/>
      <c r="D921" s="2790"/>
      <c r="E921" s="2790"/>
      <c r="F921" s="2790"/>
      <c r="G921" s="2790"/>
      <c r="H921" s="2790"/>
      <c r="I921" s="2790"/>
      <c r="J921" s="2790"/>
      <c r="K921" s="2790"/>
      <c r="L921" s="2790"/>
      <c r="M921" s="2790"/>
      <c r="N921" s="2790"/>
      <c r="O921" s="2791"/>
      <c r="P921" s="369"/>
      <c r="Q921" s="1282"/>
      <c r="R921" s="1283">
        <v>0</v>
      </c>
      <c r="W921" s="370"/>
      <c r="X921" s="371" t="s">
        <v>618</v>
      </c>
      <c r="Y921" s="370"/>
      <c r="Z921" s="165"/>
    </row>
    <row r="922" spans="1:26" ht="93" customHeight="1">
      <c r="A922" s="3077"/>
      <c r="B922" s="3078"/>
      <c r="C922" s="3083"/>
      <c r="D922" s="2792"/>
      <c r="E922" s="2792"/>
      <c r="F922" s="2792"/>
      <c r="G922" s="2792"/>
      <c r="H922" s="2792"/>
      <c r="I922" s="2792"/>
      <c r="J922" s="2792"/>
      <c r="K922" s="2792"/>
      <c r="L922" s="2792"/>
      <c r="M922" s="2792"/>
      <c r="N922" s="2792"/>
      <c r="O922" s="2793"/>
      <c r="P922" s="347"/>
      <c r="Q922" s="1284"/>
      <c r="W922" s="165"/>
      <c r="X922" s="165"/>
      <c r="Y922" s="165"/>
      <c r="Z922" s="165"/>
    </row>
    <row r="923" spans="1:26" ht="18" customHeight="1">
      <c r="A923" s="2680" t="s">
        <v>614</v>
      </c>
      <c r="B923" s="2680"/>
      <c r="C923" s="2680"/>
      <c r="D923" s="2680"/>
      <c r="E923" s="2680"/>
      <c r="F923" s="2680"/>
      <c r="G923" s="2680"/>
      <c r="H923" s="2680"/>
      <c r="I923" s="2680"/>
      <c r="J923" s="2680"/>
      <c r="K923" s="2680"/>
      <c r="L923" s="2680"/>
      <c r="M923" s="2680"/>
      <c r="N923" s="2680"/>
      <c r="O923" s="2680"/>
      <c r="P923" s="3066"/>
      <c r="Q923" s="3066"/>
      <c r="W923" s="165"/>
      <c r="X923" s="165"/>
      <c r="Y923" s="165"/>
      <c r="Z923" s="165"/>
    </row>
    <row r="924" spans="1:26" ht="9.75" customHeight="1">
      <c r="A924" s="92"/>
      <c r="B924" s="92"/>
      <c r="C924" s="113"/>
      <c r="D924" s="113"/>
      <c r="E924" s="113"/>
      <c r="F924" s="113"/>
      <c r="G924" s="113"/>
      <c r="H924" s="113"/>
      <c r="I924" s="113"/>
      <c r="J924" s="113"/>
      <c r="K924" s="113"/>
      <c r="L924" s="113"/>
      <c r="M924" s="113"/>
      <c r="N924" s="3067"/>
      <c r="O924" s="3067"/>
      <c r="P924" s="165"/>
      <c r="W924" s="165"/>
      <c r="X924" s="165"/>
      <c r="Y924" s="165"/>
      <c r="Z924" s="165"/>
    </row>
    <row r="925" spans="1:26">
      <c r="A925" s="165"/>
      <c r="B925" s="165"/>
      <c r="C925" s="165"/>
      <c r="D925" s="165"/>
      <c r="E925" s="165"/>
      <c r="F925" s="165"/>
      <c r="G925" s="165"/>
      <c r="H925" s="165"/>
      <c r="I925" s="165"/>
      <c r="J925" s="165"/>
      <c r="K925" s="165"/>
      <c r="L925" s="165"/>
      <c r="M925" s="165"/>
      <c r="N925" s="165"/>
      <c r="O925" s="165"/>
      <c r="P925" s="165"/>
      <c r="W925" s="165"/>
      <c r="X925" s="165"/>
      <c r="Y925" s="165"/>
      <c r="Z925" s="165"/>
    </row>
    <row r="926" spans="1:26">
      <c r="A926" s="1" t="s">
        <v>545</v>
      </c>
      <c r="B926" s="2"/>
      <c r="C926" s="2"/>
      <c r="D926" s="2"/>
      <c r="E926" s="2"/>
      <c r="F926" s="2"/>
      <c r="G926" s="2"/>
      <c r="H926" s="2"/>
      <c r="I926" s="2"/>
      <c r="J926" s="2"/>
      <c r="K926" s="2"/>
      <c r="L926" s="2"/>
      <c r="M926" s="2"/>
      <c r="N926" s="2"/>
      <c r="O926" s="2"/>
      <c r="P926" s="165" t="str">
        <f>"個別票"&amp;Q926</f>
        <v>個別票38</v>
      </c>
      <c r="Q926" s="1277">
        <f>Q901+1</f>
        <v>38</v>
      </c>
      <c r="W926" s="165"/>
      <c r="X926" s="165"/>
      <c r="Y926" s="165"/>
      <c r="Z926" s="165"/>
    </row>
    <row r="927" spans="1:26">
      <c r="A927" s="2" t="s">
        <v>585</v>
      </c>
      <c r="B927" s="4"/>
      <c r="C927" s="4"/>
      <c r="D927" s="4"/>
      <c r="E927" s="4"/>
      <c r="F927" s="4"/>
      <c r="G927" s="4"/>
      <c r="H927" s="4"/>
      <c r="I927" s="4"/>
      <c r="J927" s="4"/>
      <c r="K927" s="4"/>
      <c r="L927" s="4"/>
      <c r="M927" s="4"/>
      <c r="N927" s="2"/>
      <c r="O927" s="2"/>
      <c r="P927" s="165"/>
      <c r="W927" s="165"/>
      <c r="X927" s="165"/>
      <c r="Y927" s="165"/>
      <c r="Z927" s="165"/>
    </row>
    <row r="928" spans="1:26" ht="17.25">
      <c r="A928" s="2460" t="s">
        <v>584</v>
      </c>
      <c r="B928" s="2460"/>
      <c r="C928" s="2460"/>
      <c r="D928" s="2460"/>
      <c r="E928" s="2460"/>
      <c r="F928" s="2460"/>
      <c r="G928" s="2460"/>
      <c r="H928" s="2460"/>
      <c r="I928" s="2460"/>
      <c r="J928" s="2460"/>
      <c r="K928" s="2460"/>
      <c r="L928" s="2460"/>
      <c r="M928" s="2460"/>
      <c r="N928" s="2460"/>
      <c r="O928" s="2460"/>
      <c r="P928" s="165"/>
      <c r="W928" s="165"/>
      <c r="X928" s="165"/>
      <c r="Y928" s="165"/>
      <c r="Z928" s="165"/>
    </row>
    <row r="929" spans="1:26" ht="17.25">
      <c r="A929" s="39"/>
      <c r="B929" s="39"/>
      <c r="C929" s="39"/>
      <c r="D929" s="39"/>
      <c r="E929" s="39"/>
      <c r="F929" s="39"/>
      <c r="G929" s="39"/>
      <c r="H929" s="39"/>
      <c r="I929" s="39"/>
      <c r="J929" s="39"/>
      <c r="K929" s="39"/>
      <c r="L929" s="39"/>
      <c r="M929" s="39"/>
      <c r="N929" s="39"/>
      <c r="O929" s="39"/>
      <c r="P929" s="165"/>
      <c r="W929" s="165"/>
      <c r="X929" s="165"/>
      <c r="Y929" s="165"/>
      <c r="Z929" s="165"/>
    </row>
    <row r="930" spans="1:26" ht="18" customHeight="1">
      <c r="A930" s="49" t="s">
        <v>151</v>
      </c>
      <c r="B930" s="4"/>
      <c r="C930" s="4"/>
      <c r="D930" s="4"/>
      <c r="E930" s="4"/>
      <c r="F930" s="4"/>
      <c r="G930" s="4"/>
      <c r="H930" s="4"/>
      <c r="I930" s="4"/>
      <c r="J930" s="4"/>
      <c r="K930" s="4"/>
      <c r="L930" s="4"/>
      <c r="M930" s="4"/>
      <c r="N930" s="2"/>
      <c r="O930" s="2"/>
      <c r="P930" s="165"/>
      <c r="W930" s="165"/>
      <c r="X930" s="165"/>
      <c r="Y930" s="165"/>
      <c r="Z930" s="165"/>
    </row>
    <row r="931" spans="1:26" ht="39.950000000000003" customHeight="1">
      <c r="A931" s="2833" t="s">
        <v>152</v>
      </c>
      <c r="B931" s="2834"/>
      <c r="C931" s="2835"/>
      <c r="D931" s="2836" t="str">
        <f>報7!D931</f>
        <v>事業所名を入力38</v>
      </c>
      <c r="E931" s="2837"/>
      <c r="F931" s="2837"/>
      <c r="G931" s="2837"/>
      <c r="H931" s="2837"/>
      <c r="I931" s="2837"/>
      <c r="J931" s="2837"/>
      <c r="K931" s="2837"/>
      <c r="L931" s="2837"/>
      <c r="M931" s="2837"/>
      <c r="N931" s="2837"/>
      <c r="O931" s="2838"/>
      <c r="P931" s="165"/>
      <c r="W931" s="165"/>
      <c r="X931" s="165"/>
      <c r="Y931" s="165"/>
      <c r="Z931" s="165"/>
    </row>
    <row r="932" spans="1:26" ht="39.950000000000003" customHeight="1">
      <c r="A932" s="2418" t="s">
        <v>153</v>
      </c>
      <c r="B932" s="2419"/>
      <c r="C932" s="2839"/>
      <c r="D932" s="2421">
        <f>報7!D932</f>
        <v>0</v>
      </c>
      <c r="E932" s="2422"/>
      <c r="F932" s="2422"/>
      <c r="G932" s="2422"/>
      <c r="H932" s="2422"/>
      <c r="I932" s="2422"/>
      <c r="J932" s="2422"/>
      <c r="K932" s="2422"/>
      <c r="L932" s="2422"/>
      <c r="M932" s="2422"/>
      <c r="N932" s="2422"/>
      <c r="O932" s="2423"/>
      <c r="P932" s="165"/>
      <c r="W932" s="165"/>
      <c r="X932" s="165"/>
      <c r="Y932" s="165"/>
      <c r="Z932" s="165"/>
    </row>
    <row r="933" spans="1:26" ht="39.950000000000003" customHeight="1">
      <c r="A933" s="2384" t="s">
        <v>154</v>
      </c>
      <c r="B933" s="2827"/>
      <c r="C933" s="3084">
        <f>報7!C933</f>
        <v>0</v>
      </c>
      <c r="D933" s="3085"/>
      <c r="E933" s="104" t="s">
        <v>180</v>
      </c>
      <c r="F933" s="2823" t="s">
        <v>406</v>
      </c>
      <c r="G933" s="2824"/>
      <c r="H933" s="2830" t="str">
        <f ca="1">報7!H933</f>
        <v/>
      </c>
      <c r="I933" s="2831"/>
      <c r="J933" s="59" t="s">
        <v>176</v>
      </c>
      <c r="K933" s="2823" t="s">
        <v>407</v>
      </c>
      <c r="L933" s="2824"/>
      <c r="M933" s="3086">
        <f>報7!M933</f>
        <v>0</v>
      </c>
      <c r="N933" s="3087"/>
      <c r="O933" s="3088"/>
      <c r="P933" s="165"/>
      <c r="W933" s="165"/>
      <c r="X933" s="165"/>
      <c r="Y933" s="165"/>
      <c r="Z933" s="165"/>
    </row>
    <row r="934" spans="1:26" ht="39.950000000000003" customHeight="1">
      <c r="A934" s="2823" t="s">
        <v>408</v>
      </c>
      <c r="B934" s="2824"/>
      <c r="C934" s="3089">
        <f>報7!C934</f>
        <v>0</v>
      </c>
      <c r="D934" s="2355"/>
      <c r="E934" s="2356"/>
      <c r="F934" s="2823" t="s">
        <v>158</v>
      </c>
      <c r="G934" s="2824"/>
      <c r="H934" s="3089">
        <f>報7!H934</f>
        <v>0</v>
      </c>
      <c r="I934" s="2355"/>
      <c r="J934" s="2356"/>
      <c r="K934" s="2428"/>
      <c r="L934" s="2826"/>
      <c r="M934" s="2826"/>
      <c r="N934" s="2826"/>
      <c r="O934" s="2826"/>
      <c r="P934" s="165"/>
      <c r="W934" s="165"/>
      <c r="X934" s="165"/>
      <c r="Y934" s="165"/>
      <c r="Z934" s="165"/>
    </row>
    <row r="935" spans="1:26" ht="49.9" customHeight="1">
      <c r="A935" s="40"/>
      <c r="B935" s="40"/>
      <c r="C935" s="41"/>
      <c r="D935" s="42"/>
      <c r="E935" s="41"/>
      <c r="F935" s="43"/>
      <c r="P935" s="165"/>
      <c r="W935" s="165"/>
      <c r="X935" s="165"/>
      <c r="Y935" s="165"/>
      <c r="Z935" s="165"/>
    </row>
    <row r="936" spans="1:26" s="110" customFormat="1" ht="19.5" customHeight="1">
      <c r="A936" s="3090" t="s">
        <v>583</v>
      </c>
      <c r="B936" s="3091"/>
      <c r="C936" s="3091"/>
      <c r="D936" s="3091"/>
      <c r="E936" s="3091"/>
      <c r="F936" s="3091"/>
      <c r="G936" s="3091"/>
      <c r="H936" s="3091"/>
      <c r="I936" s="3091"/>
      <c r="J936" s="3091"/>
      <c r="K936" s="3091"/>
      <c r="L936" s="3091"/>
      <c r="M936" s="3091"/>
      <c r="N936" s="3091"/>
      <c r="O936" s="3091"/>
      <c r="P936" s="345"/>
      <c r="Q936" s="1278"/>
      <c r="R936" s="1278"/>
      <c r="S936" s="1278"/>
      <c r="T936" s="1278"/>
      <c r="U936" s="1278"/>
      <c r="V936" s="1278"/>
      <c r="W936" s="345"/>
      <c r="X936" s="345"/>
      <c r="Y936" s="345"/>
      <c r="Z936" s="345"/>
    </row>
    <row r="937" spans="1:26" ht="49.9" customHeight="1">
      <c r="A937" s="111"/>
      <c r="B937" s="40"/>
      <c r="E937" s="112"/>
      <c r="F937" s="112"/>
      <c r="G937" s="112"/>
      <c r="H937" s="112"/>
      <c r="I937" s="112"/>
      <c r="J937" s="112"/>
      <c r="K937" s="112"/>
      <c r="L937" s="112"/>
      <c r="M937" s="112"/>
      <c r="N937" s="112"/>
      <c r="O937" s="112"/>
      <c r="P937" s="165"/>
      <c r="W937" s="165"/>
      <c r="X937" s="165"/>
      <c r="Y937" s="165"/>
      <c r="Z937" s="165"/>
    </row>
    <row r="938" spans="1:26" ht="20.25" customHeight="1">
      <c r="A938" s="51" t="s">
        <v>582</v>
      </c>
      <c r="B938" s="30"/>
      <c r="C938" s="30"/>
      <c r="D938" s="30"/>
      <c r="E938" s="30"/>
      <c r="F938" s="30"/>
      <c r="G938" s="30"/>
      <c r="H938" s="30"/>
      <c r="I938" s="30"/>
      <c r="J938" s="30"/>
      <c r="K938" s="30"/>
      <c r="L938" s="6"/>
      <c r="M938" s="6"/>
      <c r="N938" s="6"/>
      <c r="O938" s="6"/>
      <c r="P938" s="165"/>
      <c r="W938" s="165"/>
      <c r="X938" s="165"/>
      <c r="Y938" s="165"/>
      <c r="Z938" s="165"/>
    </row>
    <row r="939" spans="1:26" ht="20.100000000000001" customHeight="1">
      <c r="A939" s="2500"/>
      <c r="B939" s="2501"/>
      <c r="C939" s="2520" t="s">
        <v>589</v>
      </c>
      <c r="D939" s="2521"/>
      <c r="E939" s="2521"/>
      <c r="F939" s="2521"/>
      <c r="G939" s="2521"/>
      <c r="H939" s="2522"/>
      <c r="I939" s="2520" t="s">
        <v>588</v>
      </c>
      <c r="J939" s="2521"/>
      <c r="K939" s="2521"/>
      <c r="L939" s="2521"/>
      <c r="M939" s="2521"/>
      <c r="N939" s="2521"/>
      <c r="O939" s="2522"/>
      <c r="P939" s="165"/>
      <c r="W939" s="165"/>
      <c r="X939" s="165"/>
      <c r="Y939" s="165"/>
      <c r="Z939" s="165"/>
    </row>
    <row r="940" spans="1:26" ht="22.15" customHeight="1">
      <c r="A940" s="3092" t="s">
        <v>122</v>
      </c>
      <c r="B940" s="3093"/>
      <c r="C940" s="3094" t="str">
        <f ca="1">報7!C940</f>
        <v/>
      </c>
      <c r="D940" s="3095"/>
      <c r="E940" s="3095"/>
      <c r="F940" s="3095"/>
      <c r="G940" s="2893" t="s">
        <v>1469</v>
      </c>
      <c r="H940" s="2808"/>
      <c r="I940" s="3099" t="str">
        <f>報7!I940</f>
        <v/>
      </c>
      <c r="J940" s="3100"/>
      <c r="K940" s="3100"/>
      <c r="L940" s="3100"/>
      <c r="M940" s="2893" t="s">
        <v>6400</v>
      </c>
      <c r="N940" s="2893"/>
      <c r="O940" s="3103" t="str">
        <f>報7!N940</f>
        <v/>
      </c>
      <c r="P940" s="174"/>
      <c r="Q940" s="1279"/>
      <c r="W940" s="165"/>
      <c r="X940" s="165"/>
      <c r="Y940" s="165"/>
      <c r="Z940" s="165"/>
    </row>
    <row r="941" spans="1:26" ht="22.15" customHeight="1">
      <c r="A941" s="3010">
        <f>IF(計1!$D$28="","",計1!$D$28-1)</f>
        <v>2022</v>
      </c>
      <c r="B941" s="2501"/>
      <c r="C941" s="3096"/>
      <c r="D941" s="3097"/>
      <c r="E941" s="3097"/>
      <c r="F941" s="3097"/>
      <c r="G941" s="2900"/>
      <c r="H941" s="3098"/>
      <c r="I941" s="3101"/>
      <c r="J941" s="3102"/>
      <c r="K941" s="3102"/>
      <c r="L941" s="3102"/>
      <c r="M941" s="2894"/>
      <c r="N941" s="2894"/>
      <c r="O941" s="3104"/>
      <c r="P941" s="174"/>
      <c r="Q941" s="1279"/>
      <c r="W941" s="165"/>
      <c r="X941" s="165"/>
      <c r="Y941" s="165"/>
      <c r="Z941" s="165"/>
    </row>
    <row r="942" spans="1:26" ht="22.15" customHeight="1">
      <c r="A942" s="2479" t="s">
        <v>586</v>
      </c>
      <c r="B942" s="2897"/>
      <c r="C942" s="3055"/>
      <c r="D942" s="3056"/>
      <c r="E942" s="3056"/>
      <c r="F942" s="3056"/>
      <c r="G942" s="2893" t="s">
        <v>416</v>
      </c>
      <c r="H942" s="2808"/>
      <c r="I942" s="3060"/>
      <c r="J942" s="3061"/>
      <c r="K942" s="3061"/>
      <c r="L942" s="3061"/>
      <c r="M942" s="2893" t="s">
        <v>417</v>
      </c>
      <c r="N942" s="2893"/>
      <c r="O942" s="3064" t="str">
        <f>IF(OR(I942=0,I942=""),"",O940)</f>
        <v/>
      </c>
      <c r="P942" s="3068"/>
      <c r="Q942" s="3068"/>
      <c r="W942" s="165"/>
      <c r="X942" s="165"/>
      <c r="Y942" s="165"/>
      <c r="Z942" s="165"/>
    </row>
    <row r="943" spans="1:26" ht="22.15" customHeight="1">
      <c r="A943" s="2895">
        <f>IF(計1!$D$28="","",計1!$G$28)</f>
        <v>2025</v>
      </c>
      <c r="B943" s="2896"/>
      <c r="C943" s="3057"/>
      <c r="D943" s="3058"/>
      <c r="E943" s="3058"/>
      <c r="F943" s="3058"/>
      <c r="G943" s="2894"/>
      <c r="H943" s="3059"/>
      <c r="I943" s="3062"/>
      <c r="J943" s="3063"/>
      <c r="K943" s="3063"/>
      <c r="L943" s="3063"/>
      <c r="M943" s="2894"/>
      <c r="N943" s="2894"/>
      <c r="O943" s="3065"/>
      <c r="P943" s="3069"/>
      <c r="Q943" s="3070"/>
      <c r="W943" s="165"/>
      <c r="X943" s="368"/>
      <c r="Y943" s="165"/>
      <c r="Z943" s="165"/>
    </row>
    <row r="944" spans="1:26" ht="24.95" customHeight="1">
      <c r="A944" s="154"/>
      <c r="B944" s="155" t="s">
        <v>607</v>
      </c>
      <c r="C944" s="156"/>
      <c r="D944" s="3071" t="str">
        <f ca="1">IF(OR(C940=0,C942=""),"",INT((C940-C942)/C940*10000)/100)</f>
        <v/>
      </c>
      <c r="E944" s="3071"/>
      <c r="F944" s="3071"/>
      <c r="G944" s="3072" t="s">
        <v>134</v>
      </c>
      <c r="H944" s="3073"/>
      <c r="I944" s="157"/>
      <c r="J944" s="3074" t="str">
        <f>IF(OR(I940=0,I942=""),"",INT((I940-I942)/I940*10000)/100)</f>
        <v/>
      </c>
      <c r="K944" s="3074"/>
      <c r="L944" s="3074"/>
      <c r="M944" s="3071" t="s">
        <v>522</v>
      </c>
      <c r="N944" s="3071"/>
      <c r="O944" s="3075"/>
      <c r="P944" s="346"/>
      <c r="Q944" s="1280"/>
      <c r="W944" s="370"/>
      <c r="X944" s="370"/>
      <c r="Y944" s="370"/>
      <c r="Z944" s="165"/>
    </row>
    <row r="945" spans="1:26" ht="27.75" customHeight="1">
      <c r="A945" s="2519" t="s">
        <v>587</v>
      </c>
      <c r="B945" s="2481"/>
      <c r="C945" s="3079"/>
      <c r="D945" s="3080"/>
      <c r="E945" s="3080"/>
      <c r="F945" s="3080"/>
      <c r="G945" s="3080"/>
      <c r="H945" s="3080"/>
      <c r="I945" s="3080"/>
      <c r="J945" s="3080"/>
      <c r="K945" s="3080"/>
      <c r="L945" s="3080"/>
      <c r="M945" s="3080"/>
      <c r="N945" s="3080"/>
      <c r="O945" s="3081"/>
      <c r="P945" s="346"/>
      <c r="Q945" s="1280"/>
      <c r="R945" s="1281"/>
      <c r="W945" s="370"/>
      <c r="X945" s="370" t="s">
        <v>617</v>
      </c>
      <c r="Y945" s="370"/>
      <c r="Z945" s="165"/>
    </row>
    <row r="946" spans="1:26" ht="35.1" customHeight="1">
      <c r="A946" s="3076"/>
      <c r="B946" s="2494"/>
      <c r="C946" s="3082"/>
      <c r="D946" s="2790"/>
      <c r="E946" s="2790"/>
      <c r="F946" s="2790"/>
      <c r="G946" s="2790"/>
      <c r="H946" s="2790"/>
      <c r="I946" s="2790"/>
      <c r="J946" s="2790"/>
      <c r="K946" s="2790"/>
      <c r="L946" s="2790"/>
      <c r="M946" s="2790"/>
      <c r="N946" s="2790"/>
      <c r="O946" s="2791"/>
      <c r="P946" s="369"/>
      <c r="Q946" s="1282"/>
      <c r="R946" s="1283">
        <v>0</v>
      </c>
      <c r="W946" s="370"/>
      <c r="X946" s="371" t="s">
        <v>618</v>
      </c>
      <c r="Y946" s="370"/>
      <c r="Z946" s="165"/>
    </row>
    <row r="947" spans="1:26" ht="93" customHeight="1">
      <c r="A947" s="3077"/>
      <c r="B947" s="3078"/>
      <c r="C947" s="3083"/>
      <c r="D947" s="2792"/>
      <c r="E947" s="2792"/>
      <c r="F947" s="2792"/>
      <c r="G947" s="2792"/>
      <c r="H947" s="2792"/>
      <c r="I947" s="2792"/>
      <c r="J947" s="2792"/>
      <c r="K947" s="2792"/>
      <c r="L947" s="2792"/>
      <c r="M947" s="2792"/>
      <c r="N947" s="2792"/>
      <c r="O947" s="2793"/>
      <c r="P947" s="347"/>
      <c r="Q947" s="1284"/>
      <c r="W947" s="165"/>
      <c r="X947" s="165"/>
      <c r="Y947" s="165"/>
      <c r="Z947" s="165"/>
    </row>
    <row r="948" spans="1:26" ht="18" customHeight="1">
      <c r="A948" s="2680" t="s">
        <v>614</v>
      </c>
      <c r="B948" s="2680"/>
      <c r="C948" s="2680"/>
      <c r="D948" s="2680"/>
      <c r="E948" s="2680"/>
      <c r="F948" s="2680"/>
      <c r="G948" s="2680"/>
      <c r="H948" s="2680"/>
      <c r="I948" s="2680"/>
      <c r="J948" s="2680"/>
      <c r="K948" s="2680"/>
      <c r="L948" s="2680"/>
      <c r="M948" s="2680"/>
      <c r="N948" s="2680"/>
      <c r="O948" s="2680"/>
      <c r="P948" s="3066"/>
      <c r="Q948" s="3066"/>
      <c r="W948" s="165"/>
      <c r="X948" s="165"/>
      <c r="Y948" s="165"/>
      <c r="Z948" s="165"/>
    </row>
    <row r="949" spans="1:26" ht="9.75" customHeight="1">
      <c r="A949" s="92"/>
      <c r="B949" s="92"/>
      <c r="C949" s="113"/>
      <c r="D949" s="113"/>
      <c r="E949" s="113"/>
      <c r="F949" s="113"/>
      <c r="G949" s="113"/>
      <c r="H949" s="113"/>
      <c r="I949" s="113"/>
      <c r="J949" s="113"/>
      <c r="K949" s="113"/>
      <c r="L949" s="113"/>
      <c r="M949" s="113"/>
      <c r="N949" s="3067"/>
      <c r="O949" s="3067"/>
      <c r="P949" s="165"/>
      <c r="W949" s="165"/>
      <c r="X949" s="165"/>
      <c r="Y949" s="165"/>
      <c r="Z949" s="165"/>
    </row>
    <row r="950" spans="1:26">
      <c r="A950" s="165"/>
      <c r="B950" s="165"/>
      <c r="C950" s="165"/>
      <c r="D950" s="165"/>
      <c r="E950" s="165"/>
      <c r="F950" s="165"/>
      <c r="G950" s="165"/>
      <c r="H950" s="165"/>
      <c r="I950" s="165"/>
      <c r="J950" s="165"/>
      <c r="K950" s="165"/>
      <c r="L950" s="165"/>
      <c r="M950" s="165"/>
      <c r="N950" s="165"/>
      <c r="O950" s="165"/>
      <c r="P950" s="165"/>
      <c r="W950" s="165"/>
      <c r="X950" s="165"/>
      <c r="Y950" s="165"/>
      <c r="Z950" s="165"/>
    </row>
    <row r="951" spans="1:26">
      <c r="A951" s="1" t="s">
        <v>545</v>
      </c>
      <c r="B951" s="2"/>
      <c r="C951" s="2"/>
      <c r="D951" s="2"/>
      <c r="E951" s="2"/>
      <c r="F951" s="2"/>
      <c r="G951" s="2"/>
      <c r="H951" s="2"/>
      <c r="I951" s="2"/>
      <c r="J951" s="2"/>
      <c r="K951" s="2"/>
      <c r="L951" s="2"/>
      <c r="M951" s="2"/>
      <c r="N951" s="2"/>
      <c r="O951" s="2"/>
      <c r="P951" s="165" t="str">
        <f>"個別票"&amp;Q951</f>
        <v>個別票39</v>
      </c>
      <c r="Q951" s="1277">
        <f>Q926+1</f>
        <v>39</v>
      </c>
      <c r="W951" s="165"/>
      <c r="X951" s="165"/>
      <c r="Y951" s="165"/>
      <c r="Z951" s="165"/>
    </row>
    <row r="952" spans="1:26">
      <c r="A952" s="2" t="s">
        <v>585</v>
      </c>
      <c r="B952" s="4"/>
      <c r="C952" s="4"/>
      <c r="D952" s="4"/>
      <c r="E952" s="4"/>
      <c r="F952" s="4"/>
      <c r="G952" s="4"/>
      <c r="H952" s="4"/>
      <c r="I952" s="4"/>
      <c r="J952" s="4"/>
      <c r="K952" s="4"/>
      <c r="L952" s="4"/>
      <c r="M952" s="4"/>
      <c r="N952" s="2"/>
      <c r="O952" s="2"/>
      <c r="P952" s="165"/>
      <c r="W952" s="165"/>
      <c r="X952" s="165"/>
      <c r="Y952" s="165"/>
      <c r="Z952" s="165"/>
    </row>
    <row r="953" spans="1:26" ht="17.25">
      <c r="A953" s="2460" t="s">
        <v>584</v>
      </c>
      <c r="B953" s="2460"/>
      <c r="C953" s="2460"/>
      <c r="D953" s="2460"/>
      <c r="E953" s="2460"/>
      <c r="F953" s="2460"/>
      <c r="G953" s="2460"/>
      <c r="H953" s="2460"/>
      <c r="I953" s="2460"/>
      <c r="J953" s="2460"/>
      <c r="K953" s="2460"/>
      <c r="L953" s="2460"/>
      <c r="M953" s="2460"/>
      <c r="N953" s="2460"/>
      <c r="O953" s="2460"/>
      <c r="P953" s="165"/>
      <c r="W953" s="165"/>
      <c r="X953" s="165"/>
      <c r="Y953" s="165"/>
      <c r="Z953" s="165"/>
    </row>
    <row r="954" spans="1:26" ht="17.25">
      <c r="A954" s="39"/>
      <c r="B954" s="39"/>
      <c r="C954" s="39"/>
      <c r="D954" s="39"/>
      <c r="E954" s="39"/>
      <c r="F954" s="39"/>
      <c r="G954" s="39"/>
      <c r="H954" s="39"/>
      <c r="I954" s="39"/>
      <c r="J954" s="39"/>
      <c r="K954" s="39"/>
      <c r="L954" s="39"/>
      <c r="M954" s="39"/>
      <c r="N954" s="39"/>
      <c r="O954" s="39"/>
      <c r="P954" s="165"/>
      <c r="W954" s="165"/>
      <c r="X954" s="165"/>
      <c r="Y954" s="165"/>
      <c r="Z954" s="165"/>
    </row>
    <row r="955" spans="1:26" ht="18" customHeight="1">
      <c r="A955" s="49" t="s">
        <v>151</v>
      </c>
      <c r="B955" s="4"/>
      <c r="C955" s="4"/>
      <c r="D955" s="4"/>
      <c r="E955" s="4"/>
      <c r="F955" s="4"/>
      <c r="G955" s="4"/>
      <c r="H955" s="4"/>
      <c r="I955" s="4"/>
      <c r="J955" s="4"/>
      <c r="K955" s="4"/>
      <c r="L955" s="4"/>
      <c r="M955" s="4"/>
      <c r="N955" s="2"/>
      <c r="O955" s="2"/>
      <c r="P955" s="165"/>
      <c r="W955" s="165"/>
      <c r="X955" s="165"/>
      <c r="Y955" s="165"/>
      <c r="Z955" s="165"/>
    </row>
    <row r="956" spans="1:26" ht="39.950000000000003" customHeight="1">
      <c r="A956" s="2833" t="s">
        <v>152</v>
      </c>
      <c r="B956" s="2834"/>
      <c r="C956" s="2835"/>
      <c r="D956" s="2836" t="str">
        <f>報7!D956</f>
        <v>事業所名を入力39</v>
      </c>
      <c r="E956" s="2837"/>
      <c r="F956" s="2837"/>
      <c r="G956" s="2837"/>
      <c r="H956" s="2837"/>
      <c r="I956" s="2837"/>
      <c r="J956" s="2837"/>
      <c r="K956" s="2837"/>
      <c r="L956" s="2837"/>
      <c r="M956" s="2837"/>
      <c r="N956" s="2837"/>
      <c r="O956" s="2838"/>
      <c r="P956" s="165"/>
      <c r="W956" s="165"/>
      <c r="X956" s="165"/>
      <c r="Y956" s="165"/>
      <c r="Z956" s="165"/>
    </row>
    <row r="957" spans="1:26" ht="39.950000000000003" customHeight="1">
      <c r="A957" s="2418" t="s">
        <v>153</v>
      </c>
      <c r="B957" s="2419"/>
      <c r="C957" s="2839"/>
      <c r="D957" s="2421">
        <f>報7!D957</f>
        <v>0</v>
      </c>
      <c r="E957" s="2422"/>
      <c r="F957" s="2422"/>
      <c r="G957" s="2422"/>
      <c r="H957" s="2422"/>
      <c r="I957" s="2422"/>
      <c r="J957" s="2422"/>
      <c r="K957" s="2422"/>
      <c r="L957" s="2422"/>
      <c r="M957" s="2422"/>
      <c r="N957" s="2422"/>
      <c r="O957" s="2423"/>
      <c r="P957" s="165"/>
      <c r="W957" s="165"/>
      <c r="X957" s="165"/>
      <c r="Y957" s="165"/>
      <c r="Z957" s="165"/>
    </row>
    <row r="958" spans="1:26" ht="39.950000000000003" customHeight="1">
      <c r="A958" s="2384" t="s">
        <v>154</v>
      </c>
      <c r="B958" s="2827"/>
      <c r="C958" s="3084">
        <f>報7!C958</f>
        <v>0</v>
      </c>
      <c r="D958" s="3085"/>
      <c r="E958" s="104" t="s">
        <v>180</v>
      </c>
      <c r="F958" s="2823" t="s">
        <v>406</v>
      </c>
      <c r="G958" s="2824"/>
      <c r="H958" s="2830" t="str">
        <f ca="1">報7!H958</f>
        <v/>
      </c>
      <c r="I958" s="2831"/>
      <c r="J958" s="59" t="s">
        <v>176</v>
      </c>
      <c r="K958" s="2823" t="s">
        <v>407</v>
      </c>
      <c r="L958" s="2824"/>
      <c r="M958" s="3086">
        <f>報7!M958</f>
        <v>0</v>
      </c>
      <c r="N958" s="3087"/>
      <c r="O958" s="3088"/>
      <c r="P958" s="165"/>
      <c r="W958" s="165"/>
      <c r="X958" s="165"/>
      <c r="Y958" s="165"/>
      <c r="Z958" s="165"/>
    </row>
    <row r="959" spans="1:26" ht="39.950000000000003" customHeight="1">
      <c r="A959" s="2823" t="s">
        <v>408</v>
      </c>
      <c r="B959" s="2824"/>
      <c r="C959" s="3089">
        <f>報7!C959</f>
        <v>0</v>
      </c>
      <c r="D959" s="2355"/>
      <c r="E959" s="2356"/>
      <c r="F959" s="2823" t="s">
        <v>158</v>
      </c>
      <c r="G959" s="2824"/>
      <c r="H959" s="3089">
        <f>報7!H959</f>
        <v>0</v>
      </c>
      <c r="I959" s="2355"/>
      <c r="J959" s="2356"/>
      <c r="K959" s="2428"/>
      <c r="L959" s="2826"/>
      <c r="M959" s="2826"/>
      <c r="N959" s="2826"/>
      <c r="O959" s="2826"/>
      <c r="P959" s="165"/>
      <c r="W959" s="165"/>
      <c r="X959" s="165"/>
      <c r="Y959" s="165"/>
      <c r="Z959" s="165"/>
    </row>
    <row r="960" spans="1:26" ht="49.9" customHeight="1">
      <c r="A960" s="40"/>
      <c r="B960" s="40"/>
      <c r="C960" s="41"/>
      <c r="D960" s="42"/>
      <c r="E960" s="41"/>
      <c r="F960" s="43"/>
      <c r="P960" s="165"/>
      <c r="W960" s="165"/>
      <c r="X960" s="165"/>
      <c r="Y960" s="165"/>
      <c r="Z960" s="165"/>
    </row>
    <row r="961" spans="1:26" s="110" customFormat="1" ht="19.5" customHeight="1">
      <c r="A961" s="3090" t="s">
        <v>583</v>
      </c>
      <c r="B961" s="3091"/>
      <c r="C961" s="3091"/>
      <c r="D961" s="3091"/>
      <c r="E961" s="3091"/>
      <c r="F961" s="3091"/>
      <c r="G961" s="3091"/>
      <c r="H961" s="3091"/>
      <c r="I961" s="3091"/>
      <c r="J961" s="3091"/>
      <c r="K961" s="3091"/>
      <c r="L961" s="3091"/>
      <c r="M961" s="3091"/>
      <c r="N961" s="3091"/>
      <c r="O961" s="3091"/>
      <c r="P961" s="345"/>
      <c r="Q961" s="1278"/>
      <c r="R961" s="1278"/>
      <c r="S961" s="1278"/>
      <c r="T961" s="1278"/>
      <c r="U961" s="1278"/>
      <c r="V961" s="1278"/>
      <c r="W961" s="345"/>
      <c r="X961" s="345"/>
      <c r="Y961" s="345"/>
      <c r="Z961" s="345"/>
    </row>
    <row r="962" spans="1:26" ht="49.9" customHeight="1">
      <c r="A962" s="111"/>
      <c r="B962" s="40"/>
      <c r="E962" s="112"/>
      <c r="F962" s="112"/>
      <c r="G962" s="112"/>
      <c r="H962" s="112"/>
      <c r="I962" s="112"/>
      <c r="J962" s="112"/>
      <c r="K962" s="112"/>
      <c r="L962" s="112"/>
      <c r="M962" s="112"/>
      <c r="N962" s="112"/>
      <c r="O962" s="112"/>
      <c r="P962" s="165"/>
      <c r="W962" s="165"/>
      <c r="X962" s="165"/>
      <c r="Y962" s="165"/>
      <c r="Z962" s="165"/>
    </row>
    <row r="963" spans="1:26" ht="20.25" customHeight="1">
      <c r="A963" s="51" t="s">
        <v>582</v>
      </c>
      <c r="B963" s="30"/>
      <c r="C963" s="30"/>
      <c r="D963" s="30"/>
      <c r="E963" s="30"/>
      <c r="F963" s="30"/>
      <c r="G963" s="30"/>
      <c r="H963" s="30"/>
      <c r="I963" s="30"/>
      <c r="J963" s="30"/>
      <c r="K963" s="30"/>
      <c r="L963" s="6"/>
      <c r="M963" s="6"/>
      <c r="N963" s="6"/>
      <c r="O963" s="6"/>
      <c r="P963" s="165"/>
      <c r="W963" s="165"/>
      <c r="X963" s="165"/>
      <c r="Y963" s="165"/>
      <c r="Z963" s="165"/>
    </row>
    <row r="964" spans="1:26" ht="20.100000000000001" customHeight="1">
      <c r="A964" s="2500"/>
      <c r="B964" s="2501"/>
      <c r="C964" s="2520" t="s">
        <v>589</v>
      </c>
      <c r="D964" s="2521"/>
      <c r="E964" s="2521"/>
      <c r="F964" s="2521"/>
      <c r="G964" s="2521"/>
      <c r="H964" s="2522"/>
      <c r="I964" s="2520" t="s">
        <v>588</v>
      </c>
      <c r="J964" s="2521"/>
      <c r="K964" s="2521"/>
      <c r="L964" s="2521"/>
      <c r="M964" s="2521"/>
      <c r="N964" s="2521"/>
      <c r="O964" s="2522"/>
      <c r="P964" s="165"/>
      <c r="W964" s="165"/>
      <c r="X964" s="165"/>
      <c r="Y964" s="165"/>
      <c r="Z964" s="165"/>
    </row>
    <row r="965" spans="1:26" ht="22.15" customHeight="1">
      <c r="A965" s="3092" t="s">
        <v>122</v>
      </c>
      <c r="B965" s="3093"/>
      <c r="C965" s="3094" t="str">
        <f ca="1">報7!C965</f>
        <v/>
      </c>
      <c r="D965" s="3095"/>
      <c r="E965" s="3095"/>
      <c r="F965" s="3095"/>
      <c r="G965" s="2893" t="s">
        <v>1469</v>
      </c>
      <c r="H965" s="2808"/>
      <c r="I965" s="3099" t="str">
        <f>報7!I965</f>
        <v/>
      </c>
      <c r="J965" s="3100"/>
      <c r="K965" s="3100"/>
      <c r="L965" s="3100"/>
      <c r="M965" s="2893" t="s">
        <v>6400</v>
      </c>
      <c r="N965" s="2893"/>
      <c r="O965" s="3103" t="str">
        <f>報7!N965</f>
        <v/>
      </c>
      <c r="P965" s="174"/>
      <c r="Q965" s="1279"/>
      <c r="W965" s="165"/>
      <c r="X965" s="165"/>
      <c r="Y965" s="165"/>
      <c r="Z965" s="165"/>
    </row>
    <row r="966" spans="1:26" ht="22.15" customHeight="1">
      <c r="A966" s="3010">
        <f>IF(計1!$D$28="","",計1!$D$28-1)</f>
        <v>2022</v>
      </c>
      <c r="B966" s="2501"/>
      <c r="C966" s="3096"/>
      <c r="D966" s="3097"/>
      <c r="E966" s="3097"/>
      <c r="F966" s="3097"/>
      <c r="G966" s="2900"/>
      <c r="H966" s="3098"/>
      <c r="I966" s="3101"/>
      <c r="J966" s="3102"/>
      <c r="K966" s="3102"/>
      <c r="L966" s="3102"/>
      <c r="M966" s="2894"/>
      <c r="N966" s="2894"/>
      <c r="O966" s="3104"/>
      <c r="P966" s="174"/>
      <c r="Q966" s="1279"/>
      <c r="W966" s="165"/>
      <c r="X966" s="165"/>
      <c r="Y966" s="165"/>
      <c r="Z966" s="165"/>
    </row>
    <row r="967" spans="1:26" ht="22.15" customHeight="1">
      <c r="A967" s="2479" t="s">
        <v>586</v>
      </c>
      <c r="B967" s="2897"/>
      <c r="C967" s="3055"/>
      <c r="D967" s="3056"/>
      <c r="E967" s="3056"/>
      <c r="F967" s="3056"/>
      <c r="G967" s="2893" t="s">
        <v>416</v>
      </c>
      <c r="H967" s="2808"/>
      <c r="I967" s="3060"/>
      <c r="J967" s="3061"/>
      <c r="K967" s="3061"/>
      <c r="L967" s="3061"/>
      <c r="M967" s="2893" t="s">
        <v>417</v>
      </c>
      <c r="N967" s="2893"/>
      <c r="O967" s="3064" t="str">
        <f>IF(OR(I967=0,I967=""),"",O965)</f>
        <v/>
      </c>
      <c r="P967" s="3068"/>
      <c r="Q967" s="3068"/>
      <c r="W967" s="165"/>
      <c r="X967" s="165"/>
      <c r="Y967" s="165"/>
      <c r="Z967" s="165"/>
    </row>
    <row r="968" spans="1:26" ht="22.15" customHeight="1">
      <c r="A968" s="2895">
        <f>IF(計1!$D$28="","",計1!$G$28)</f>
        <v>2025</v>
      </c>
      <c r="B968" s="2896"/>
      <c r="C968" s="3057"/>
      <c r="D968" s="3058"/>
      <c r="E968" s="3058"/>
      <c r="F968" s="3058"/>
      <c r="G968" s="2894"/>
      <c r="H968" s="3059"/>
      <c r="I968" s="3062"/>
      <c r="J968" s="3063"/>
      <c r="K968" s="3063"/>
      <c r="L968" s="3063"/>
      <c r="M968" s="2894"/>
      <c r="N968" s="2894"/>
      <c r="O968" s="3065"/>
      <c r="P968" s="3069"/>
      <c r="Q968" s="3070"/>
      <c r="W968" s="165"/>
      <c r="X968" s="368"/>
      <c r="Y968" s="165"/>
      <c r="Z968" s="165"/>
    </row>
    <row r="969" spans="1:26" ht="24.95" customHeight="1">
      <c r="A969" s="154"/>
      <c r="B969" s="155" t="s">
        <v>607</v>
      </c>
      <c r="C969" s="156"/>
      <c r="D969" s="3071" t="str">
        <f ca="1">IF(OR(C965=0,C967=""),"",INT((C965-C967)/C965*10000)/100)</f>
        <v/>
      </c>
      <c r="E969" s="3071"/>
      <c r="F969" s="3071"/>
      <c r="G969" s="3072" t="s">
        <v>134</v>
      </c>
      <c r="H969" s="3073"/>
      <c r="I969" s="157"/>
      <c r="J969" s="3074" t="str">
        <f>IF(OR(I965=0,I967=""),"",INT((I965-I967)/I965*10000)/100)</f>
        <v/>
      </c>
      <c r="K969" s="3074"/>
      <c r="L969" s="3074"/>
      <c r="M969" s="3071" t="s">
        <v>522</v>
      </c>
      <c r="N969" s="3071"/>
      <c r="O969" s="3075"/>
      <c r="P969" s="346"/>
      <c r="Q969" s="1280"/>
      <c r="W969" s="370"/>
      <c r="X969" s="370"/>
      <c r="Y969" s="370"/>
      <c r="Z969" s="165"/>
    </row>
    <row r="970" spans="1:26" ht="27.75" customHeight="1">
      <c r="A970" s="2519" t="s">
        <v>587</v>
      </c>
      <c r="B970" s="2481"/>
      <c r="C970" s="3079"/>
      <c r="D970" s="3080"/>
      <c r="E970" s="3080"/>
      <c r="F970" s="3080"/>
      <c r="G970" s="3080"/>
      <c r="H970" s="3080"/>
      <c r="I970" s="3080"/>
      <c r="J970" s="3080"/>
      <c r="K970" s="3080"/>
      <c r="L970" s="3080"/>
      <c r="M970" s="3080"/>
      <c r="N970" s="3080"/>
      <c r="O970" s="3081"/>
      <c r="P970" s="346"/>
      <c r="Q970" s="1280"/>
      <c r="R970" s="1281"/>
      <c r="W970" s="370"/>
      <c r="X970" s="370" t="s">
        <v>617</v>
      </c>
      <c r="Y970" s="370"/>
      <c r="Z970" s="165"/>
    </row>
    <row r="971" spans="1:26" ht="35.1" customHeight="1">
      <c r="A971" s="3076"/>
      <c r="B971" s="2494"/>
      <c r="C971" s="3082"/>
      <c r="D971" s="2790"/>
      <c r="E971" s="2790"/>
      <c r="F971" s="2790"/>
      <c r="G971" s="2790"/>
      <c r="H971" s="2790"/>
      <c r="I971" s="2790"/>
      <c r="J971" s="2790"/>
      <c r="K971" s="2790"/>
      <c r="L971" s="2790"/>
      <c r="M971" s="2790"/>
      <c r="N971" s="2790"/>
      <c r="O971" s="2791"/>
      <c r="P971" s="369"/>
      <c r="Q971" s="1282"/>
      <c r="R971" s="1283">
        <v>0</v>
      </c>
      <c r="W971" s="370"/>
      <c r="X971" s="371" t="s">
        <v>618</v>
      </c>
      <c r="Y971" s="370"/>
      <c r="Z971" s="165"/>
    </row>
    <row r="972" spans="1:26" ht="93" customHeight="1">
      <c r="A972" s="3077"/>
      <c r="B972" s="3078"/>
      <c r="C972" s="3083"/>
      <c r="D972" s="2792"/>
      <c r="E972" s="2792"/>
      <c r="F972" s="2792"/>
      <c r="G972" s="2792"/>
      <c r="H972" s="2792"/>
      <c r="I972" s="2792"/>
      <c r="J972" s="2792"/>
      <c r="K972" s="2792"/>
      <c r="L972" s="2792"/>
      <c r="M972" s="2792"/>
      <c r="N972" s="2792"/>
      <c r="O972" s="2793"/>
      <c r="P972" s="347"/>
      <c r="Q972" s="1284"/>
      <c r="W972" s="165"/>
      <c r="X972" s="165"/>
      <c r="Y972" s="165"/>
      <c r="Z972" s="165"/>
    </row>
    <row r="973" spans="1:26" ht="18" customHeight="1">
      <c r="A973" s="2680" t="s">
        <v>614</v>
      </c>
      <c r="B973" s="2680"/>
      <c r="C973" s="2680"/>
      <c r="D973" s="2680"/>
      <c r="E973" s="2680"/>
      <c r="F973" s="2680"/>
      <c r="G973" s="2680"/>
      <c r="H973" s="2680"/>
      <c r="I973" s="2680"/>
      <c r="J973" s="2680"/>
      <c r="K973" s="2680"/>
      <c r="L973" s="2680"/>
      <c r="M973" s="2680"/>
      <c r="N973" s="2680"/>
      <c r="O973" s="2680"/>
      <c r="P973" s="3066"/>
      <c r="Q973" s="3066"/>
      <c r="W973" s="165"/>
      <c r="X973" s="165"/>
      <c r="Y973" s="165"/>
      <c r="Z973" s="165"/>
    </row>
    <row r="974" spans="1:26" ht="9.75" customHeight="1">
      <c r="A974" s="92"/>
      <c r="B974" s="92"/>
      <c r="C974" s="113"/>
      <c r="D974" s="113"/>
      <c r="E974" s="113"/>
      <c r="F974" s="113"/>
      <c r="G974" s="113"/>
      <c r="H974" s="113"/>
      <c r="I974" s="113"/>
      <c r="J974" s="113"/>
      <c r="K974" s="113"/>
      <c r="L974" s="113"/>
      <c r="M974" s="113"/>
      <c r="N974" s="3067"/>
      <c r="O974" s="3067"/>
      <c r="P974" s="165"/>
      <c r="W974" s="165"/>
      <c r="X974" s="165"/>
      <c r="Y974" s="165"/>
      <c r="Z974" s="165"/>
    </row>
    <row r="975" spans="1:26">
      <c r="A975" s="165"/>
      <c r="B975" s="165"/>
      <c r="C975" s="165"/>
      <c r="D975" s="165"/>
      <c r="E975" s="165"/>
      <c r="F975" s="165"/>
      <c r="G975" s="165"/>
      <c r="H975" s="165"/>
      <c r="I975" s="165"/>
      <c r="J975" s="165"/>
      <c r="K975" s="165"/>
      <c r="L975" s="165"/>
      <c r="M975" s="165"/>
      <c r="N975" s="165"/>
      <c r="O975" s="165"/>
      <c r="P975" s="165"/>
      <c r="W975" s="165"/>
      <c r="X975" s="165"/>
      <c r="Y975" s="165"/>
      <c r="Z975" s="165"/>
    </row>
    <row r="976" spans="1:26">
      <c r="A976" s="1" t="s">
        <v>545</v>
      </c>
      <c r="B976" s="2"/>
      <c r="C976" s="2"/>
      <c r="D976" s="2"/>
      <c r="E976" s="2"/>
      <c r="F976" s="2"/>
      <c r="G976" s="2"/>
      <c r="H976" s="2"/>
      <c r="I976" s="2"/>
      <c r="J976" s="2"/>
      <c r="K976" s="2"/>
      <c r="L976" s="2"/>
      <c r="M976" s="2"/>
      <c r="N976" s="2"/>
      <c r="O976" s="2"/>
      <c r="P976" s="165" t="str">
        <f>"個別票"&amp;Q976</f>
        <v>個別票40</v>
      </c>
      <c r="Q976" s="1277">
        <f>Q951+1</f>
        <v>40</v>
      </c>
      <c r="W976" s="165"/>
      <c r="X976" s="165"/>
      <c r="Y976" s="165"/>
      <c r="Z976" s="165"/>
    </row>
    <row r="977" spans="1:26">
      <c r="A977" s="2" t="s">
        <v>585</v>
      </c>
      <c r="B977" s="4"/>
      <c r="C977" s="4"/>
      <c r="D977" s="4"/>
      <c r="E977" s="4"/>
      <c r="F977" s="4"/>
      <c r="G977" s="4"/>
      <c r="H977" s="4"/>
      <c r="I977" s="4"/>
      <c r="J977" s="4"/>
      <c r="K977" s="4"/>
      <c r="L977" s="4"/>
      <c r="M977" s="4"/>
      <c r="N977" s="2"/>
      <c r="O977" s="2"/>
      <c r="P977" s="165"/>
      <c r="W977" s="165"/>
      <c r="X977" s="165"/>
      <c r="Y977" s="165"/>
      <c r="Z977" s="165"/>
    </row>
    <row r="978" spans="1:26" ht="17.25">
      <c r="A978" s="2460" t="s">
        <v>584</v>
      </c>
      <c r="B978" s="2460"/>
      <c r="C978" s="2460"/>
      <c r="D978" s="2460"/>
      <c r="E978" s="2460"/>
      <c r="F978" s="2460"/>
      <c r="G978" s="2460"/>
      <c r="H978" s="2460"/>
      <c r="I978" s="2460"/>
      <c r="J978" s="2460"/>
      <c r="K978" s="2460"/>
      <c r="L978" s="2460"/>
      <c r="M978" s="2460"/>
      <c r="N978" s="2460"/>
      <c r="O978" s="2460"/>
      <c r="P978" s="165"/>
      <c r="W978" s="165"/>
      <c r="X978" s="165"/>
      <c r="Y978" s="165"/>
      <c r="Z978" s="165"/>
    </row>
    <row r="979" spans="1:26" ht="17.25">
      <c r="A979" s="39"/>
      <c r="B979" s="39"/>
      <c r="C979" s="39"/>
      <c r="D979" s="39"/>
      <c r="E979" s="39"/>
      <c r="F979" s="39"/>
      <c r="G979" s="39"/>
      <c r="H979" s="39"/>
      <c r="I979" s="39"/>
      <c r="J979" s="39"/>
      <c r="K979" s="39"/>
      <c r="L979" s="39"/>
      <c r="M979" s="39"/>
      <c r="N979" s="39"/>
      <c r="O979" s="39"/>
      <c r="P979" s="165"/>
      <c r="W979" s="165"/>
      <c r="X979" s="165"/>
      <c r="Y979" s="165"/>
      <c r="Z979" s="165"/>
    </row>
    <row r="980" spans="1:26" ht="18" customHeight="1">
      <c r="A980" s="49" t="s">
        <v>151</v>
      </c>
      <c r="B980" s="4"/>
      <c r="C980" s="4"/>
      <c r="D980" s="4"/>
      <c r="E980" s="4"/>
      <c r="F980" s="4"/>
      <c r="G980" s="4"/>
      <c r="H980" s="4"/>
      <c r="I980" s="4"/>
      <c r="J980" s="4"/>
      <c r="K980" s="4"/>
      <c r="L980" s="4"/>
      <c r="M980" s="4"/>
      <c r="N980" s="2"/>
      <c r="O980" s="2"/>
      <c r="P980" s="165"/>
      <c r="W980" s="165"/>
      <c r="X980" s="165"/>
      <c r="Y980" s="165"/>
      <c r="Z980" s="165"/>
    </row>
    <row r="981" spans="1:26" ht="39.950000000000003" customHeight="1">
      <c r="A981" s="2833" t="s">
        <v>152</v>
      </c>
      <c r="B981" s="2834"/>
      <c r="C981" s="2835"/>
      <c r="D981" s="2836" t="str">
        <f>報7!D981</f>
        <v>事業所名を入力40</v>
      </c>
      <c r="E981" s="2837"/>
      <c r="F981" s="2837"/>
      <c r="G981" s="2837"/>
      <c r="H981" s="2837"/>
      <c r="I981" s="2837"/>
      <c r="J981" s="2837"/>
      <c r="K981" s="2837"/>
      <c r="L981" s="2837"/>
      <c r="M981" s="2837"/>
      <c r="N981" s="2837"/>
      <c r="O981" s="2838"/>
      <c r="P981" s="165"/>
      <c r="W981" s="165"/>
      <c r="X981" s="165"/>
      <c r="Y981" s="165"/>
      <c r="Z981" s="165"/>
    </row>
    <row r="982" spans="1:26" ht="39.950000000000003" customHeight="1">
      <c r="A982" s="2418" t="s">
        <v>153</v>
      </c>
      <c r="B982" s="2419"/>
      <c r="C982" s="2839"/>
      <c r="D982" s="2421">
        <f>報7!D982</f>
        <v>0</v>
      </c>
      <c r="E982" s="2422"/>
      <c r="F982" s="2422"/>
      <c r="G982" s="2422"/>
      <c r="H982" s="2422"/>
      <c r="I982" s="2422"/>
      <c r="J982" s="2422"/>
      <c r="K982" s="2422"/>
      <c r="L982" s="2422"/>
      <c r="M982" s="2422"/>
      <c r="N982" s="2422"/>
      <c r="O982" s="2423"/>
      <c r="P982" s="165"/>
      <c r="W982" s="165"/>
      <c r="X982" s="165"/>
      <c r="Y982" s="165"/>
      <c r="Z982" s="165"/>
    </row>
    <row r="983" spans="1:26" ht="39.950000000000003" customHeight="1">
      <c r="A983" s="2384" t="s">
        <v>154</v>
      </c>
      <c r="B983" s="2827"/>
      <c r="C983" s="3084">
        <f>報7!C983</f>
        <v>0</v>
      </c>
      <c r="D983" s="3085"/>
      <c r="E983" s="104" t="s">
        <v>180</v>
      </c>
      <c r="F983" s="2823" t="s">
        <v>406</v>
      </c>
      <c r="G983" s="2824"/>
      <c r="H983" s="2830" t="str">
        <f ca="1">報7!H983</f>
        <v/>
      </c>
      <c r="I983" s="2831"/>
      <c r="J983" s="59" t="s">
        <v>176</v>
      </c>
      <c r="K983" s="2823" t="s">
        <v>407</v>
      </c>
      <c r="L983" s="2824"/>
      <c r="M983" s="3086">
        <f>報7!M983</f>
        <v>0</v>
      </c>
      <c r="N983" s="3087"/>
      <c r="O983" s="3088"/>
      <c r="P983" s="165"/>
      <c r="W983" s="165"/>
      <c r="X983" s="165"/>
      <c r="Y983" s="165"/>
      <c r="Z983" s="165"/>
    </row>
    <row r="984" spans="1:26" ht="39.950000000000003" customHeight="1">
      <c r="A984" s="2823" t="s">
        <v>408</v>
      </c>
      <c r="B984" s="2824"/>
      <c r="C984" s="3089">
        <f>報7!C984</f>
        <v>0</v>
      </c>
      <c r="D984" s="2355"/>
      <c r="E984" s="2356"/>
      <c r="F984" s="2823" t="s">
        <v>158</v>
      </c>
      <c r="G984" s="2824"/>
      <c r="H984" s="3089">
        <f>報7!H984</f>
        <v>0</v>
      </c>
      <c r="I984" s="2355"/>
      <c r="J984" s="2356"/>
      <c r="K984" s="2428"/>
      <c r="L984" s="2826"/>
      <c r="M984" s="2826"/>
      <c r="N984" s="2826"/>
      <c r="O984" s="2826"/>
      <c r="P984" s="165"/>
      <c r="W984" s="165"/>
      <c r="X984" s="165"/>
      <c r="Y984" s="165"/>
      <c r="Z984" s="165"/>
    </row>
    <row r="985" spans="1:26" ht="49.9" customHeight="1">
      <c r="A985" s="40"/>
      <c r="B985" s="40"/>
      <c r="C985" s="41"/>
      <c r="D985" s="42"/>
      <c r="E985" s="41"/>
      <c r="F985" s="43"/>
      <c r="P985" s="165"/>
      <c r="W985" s="165"/>
      <c r="X985" s="165"/>
      <c r="Y985" s="165"/>
      <c r="Z985" s="165"/>
    </row>
    <row r="986" spans="1:26" s="110" customFormat="1" ht="19.5" customHeight="1">
      <c r="A986" s="3090" t="s">
        <v>583</v>
      </c>
      <c r="B986" s="3091"/>
      <c r="C986" s="3091"/>
      <c r="D986" s="3091"/>
      <c r="E986" s="3091"/>
      <c r="F986" s="3091"/>
      <c r="G986" s="3091"/>
      <c r="H986" s="3091"/>
      <c r="I986" s="3091"/>
      <c r="J986" s="3091"/>
      <c r="K986" s="3091"/>
      <c r="L986" s="3091"/>
      <c r="M986" s="3091"/>
      <c r="N986" s="3091"/>
      <c r="O986" s="3091"/>
      <c r="P986" s="345"/>
      <c r="Q986" s="1278"/>
      <c r="R986" s="1278"/>
      <c r="S986" s="1278"/>
      <c r="T986" s="1278"/>
      <c r="U986" s="1278"/>
      <c r="V986" s="1278"/>
      <c r="W986" s="345"/>
      <c r="X986" s="345"/>
      <c r="Y986" s="345"/>
      <c r="Z986" s="345"/>
    </row>
    <row r="987" spans="1:26" ht="49.9" customHeight="1">
      <c r="A987" s="111"/>
      <c r="B987" s="40"/>
      <c r="E987" s="112"/>
      <c r="F987" s="112"/>
      <c r="G987" s="112"/>
      <c r="H987" s="112"/>
      <c r="I987" s="112"/>
      <c r="J987" s="112"/>
      <c r="K987" s="112"/>
      <c r="L987" s="112"/>
      <c r="M987" s="112"/>
      <c r="N987" s="112"/>
      <c r="O987" s="112"/>
      <c r="P987" s="165"/>
      <c r="W987" s="165"/>
      <c r="X987" s="165"/>
      <c r="Y987" s="165"/>
      <c r="Z987" s="165"/>
    </row>
    <row r="988" spans="1:26" ht="20.25" customHeight="1">
      <c r="A988" s="51" t="s">
        <v>582</v>
      </c>
      <c r="B988" s="30"/>
      <c r="C988" s="30"/>
      <c r="D988" s="30"/>
      <c r="E988" s="30"/>
      <c r="F988" s="30"/>
      <c r="G988" s="30"/>
      <c r="H988" s="30"/>
      <c r="I988" s="30"/>
      <c r="J988" s="30"/>
      <c r="K988" s="30"/>
      <c r="L988" s="6"/>
      <c r="M988" s="6"/>
      <c r="N988" s="6"/>
      <c r="O988" s="6"/>
      <c r="P988" s="165"/>
      <c r="W988" s="165"/>
      <c r="X988" s="165"/>
      <c r="Y988" s="165"/>
      <c r="Z988" s="165"/>
    </row>
    <row r="989" spans="1:26" ht="20.100000000000001" customHeight="1">
      <c r="A989" s="2500"/>
      <c r="B989" s="2501"/>
      <c r="C989" s="2520" t="s">
        <v>589</v>
      </c>
      <c r="D989" s="2521"/>
      <c r="E989" s="2521"/>
      <c r="F989" s="2521"/>
      <c r="G989" s="2521"/>
      <c r="H989" s="2522"/>
      <c r="I989" s="2520" t="s">
        <v>588</v>
      </c>
      <c r="J989" s="2521"/>
      <c r="K989" s="2521"/>
      <c r="L989" s="2521"/>
      <c r="M989" s="2521"/>
      <c r="N989" s="2521"/>
      <c r="O989" s="2522"/>
      <c r="P989" s="165"/>
      <c r="W989" s="165"/>
      <c r="X989" s="165"/>
      <c r="Y989" s="165"/>
      <c r="Z989" s="165"/>
    </row>
    <row r="990" spans="1:26" ht="22.15" customHeight="1">
      <c r="A990" s="3092" t="s">
        <v>122</v>
      </c>
      <c r="B990" s="3093"/>
      <c r="C990" s="3094" t="str">
        <f ca="1">報7!C990</f>
        <v/>
      </c>
      <c r="D990" s="3095"/>
      <c r="E990" s="3095"/>
      <c r="F990" s="3095"/>
      <c r="G990" s="2893" t="s">
        <v>1469</v>
      </c>
      <c r="H990" s="2808"/>
      <c r="I990" s="3099" t="str">
        <f>報7!I990</f>
        <v/>
      </c>
      <c r="J990" s="3100"/>
      <c r="K990" s="3100"/>
      <c r="L990" s="3100"/>
      <c r="M990" s="2893" t="s">
        <v>6400</v>
      </c>
      <c r="N990" s="2893"/>
      <c r="O990" s="3103" t="str">
        <f>報7!N990</f>
        <v/>
      </c>
      <c r="P990" s="174"/>
      <c r="Q990" s="1279"/>
      <c r="W990" s="165"/>
      <c r="X990" s="165"/>
      <c r="Y990" s="165"/>
      <c r="Z990" s="165"/>
    </row>
    <row r="991" spans="1:26" ht="22.15" customHeight="1">
      <c r="A991" s="3010">
        <f>IF(計1!$D$28="","",計1!$D$28-1)</f>
        <v>2022</v>
      </c>
      <c r="B991" s="2501"/>
      <c r="C991" s="3096"/>
      <c r="D991" s="3097"/>
      <c r="E991" s="3097"/>
      <c r="F991" s="3097"/>
      <c r="G991" s="2900"/>
      <c r="H991" s="3098"/>
      <c r="I991" s="3101"/>
      <c r="J991" s="3102"/>
      <c r="K991" s="3102"/>
      <c r="L991" s="3102"/>
      <c r="M991" s="2894"/>
      <c r="N991" s="2894"/>
      <c r="O991" s="3104"/>
      <c r="P991" s="174"/>
      <c r="Q991" s="1279"/>
      <c r="W991" s="165"/>
      <c r="X991" s="165"/>
      <c r="Y991" s="165"/>
      <c r="Z991" s="165"/>
    </row>
    <row r="992" spans="1:26" ht="22.15" customHeight="1">
      <c r="A992" s="2479" t="s">
        <v>586</v>
      </c>
      <c r="B992" s="2897"/>
      <c r="C992" s="3055"/>
      <c r="D992" s="3056"/>
      <c r="E992" s="3056"/>
      <c r="F992" s="3056"/>
      <c r="G992" s="2893" t="s">
        <v>416</v>
      </c>
      <c r="H992" s="2808"/>
      <c r="I992" s="3060"/>
      <c r="J992" s="3061"/>
      <c r="K992" s="3061"/>
      <c r="L992" s="3061"/>
      <c r="M992" s="2893" t="s">
        <v>417</v>
      </c>
      <c r="N992" s="2893"/>
      <c r="O992" s="3064" t="str">
        <f>IF(OR(I992=0,I992=""),"",O990)</f>
        <v/>
      </c>
      <c r="P992" s="3068"/>
      <c r="Q992" s="3068"/>
      <c r="W992" s="165"/>
      <c r="X992" s="165"/>
      <c r="Y992" s="165"/>
      <c r="Z992" s="165"/>
    </row>
    <row r="993" spans="1:26" ht="22.15" customHeight="1">
      <c r="A993" s="2895">
        <f>IF(計1!$D$28="","",計1!$G$28)</f>
        <v>2025</v>
      </c>
      <c r="B993" s="2896"/>
      <c r="C993" s="3057"/>
      <c r="D993" s="3058"/>
      <c r="E993" s="3058"/>
      <c r="F993" s="3058"/>
      <c r="G993" s="2894"/>
      <c r="H993" s="3059"/>
      <c r="I993" s="3062"/>
      <c r="J993" s="3063"/>
      <c r="K993" s="3063"/>
      <c r="L993" s="3063"/>
      <c r="M993" s="2894"/>
      <c r="N993" s="2894"/>
      <c r="O993" s="3065"/>
      <c r="P993" s="3069"/>
      <c r="Q993" s="3070"/>
      <c r="W993" s="165"/>
      <c r="X993" s="368"/>
      <c r="Y993" s="165"/>
      <c r="Z993" s="165"/>
    </row>
    <row r="994" spans="1:26" ht="24.95" customHeight="1">
      <c r="A994" s="154"/>
      <c r="B994" s="155" t="s">
        <v>607</v>
      </c>
      <c r="C994" s="156"/>
      <c r="D994" s="3071" t="str">
        <f ca="1">IF(OR(C990=0,C992=""),"",INT((C990-C992)/C990*10000)/100)</f>
        <v/>
      </c>
      <c r="E994" s="3071"/>
      <c r="F994" s="3071"/>
      <c r="G994" s="3072" t="s">
        <v>134</v>
      </c>
      <c r="H994" s="3073"/>
      <c r="I994" s="157"/>
      <c r="J994" s="3074" t="str">
        <f>IF(OR(I990=0,I992=""),"",INT((I990-I992)/I990*10000)/100)</f>
        <v/>
      </c>
      <c r="K994" s="3074"/>
      <c r="L994" s="3074"/>
      <c r="M994" s="3071" t="s">
        <v>522</v>
      </c>
      <c r="N994" s="3071"/>
      <c r="O994" s="3075"/>
      <c r="P994" s="346"/>
      <c r="Q994" s="1280"/>
      <c r="W994" s="370"/>
      <c r="X994" s="370"/>
      <c r="Y994" s="370"/>
      <c r="Z994" s="165"/>
    </row>
    <row r="995" spans="1:26" ht="27.75" customHeight="1">
      <c r="A995" s="2519" t="s">
        <v>587</v>
      </c>
      <c r="B995" s="2481"/>
      <c r="C995" s="3079"/>
      <c r="D995" s="3080"/>
      <c r="E995" s="3080"/>
      <c r="F995" s="3080"/>
      <c r="G995" s="3080"/>
      <c r="H995" s="3080"/>
      <c r="I995" s="3080"/>
      <c r="J995" s="3080"/>
      <c r="K995" s="3080"/>
      <c r="L995" s="3080"/>
      <c r="M995" s="3080"/>
      <c r="N995" s="3080"/>
      <c r="O995" s="3081"/>
      <c r="P995" s="346"/>
      <c r="Q995" s="1280"/>
      <c r="R995" s="1281"/>
      <c r="W995" s="370"/>
      <c r="X995" s="370" t="s">
        <v>617</v>
      </c>
      <c r="Y995" s="370"/>
      <c r="Z995" s="165"/>
    </row>
    <row r="996" spans="1:26" ht="35.1" customHeight="1">
      <c r="A996" s="3076"/>
      <c r="B996" s="2494"/>
      <c r="C996" s="3082"/>
      <c r="D996" s="2790"/>
      <c r="E996" s="2790"/>
      <c r="F996" s="2790"/>
      <c r="G996" s="2790"/>
      <c r="H996" s="2790"/>
      <c r="I996" s="2790"/>
      <c r="J996" s="2790"/>
      <c r="K996" s="2790"/>
      <c r="L996" s="2790"/>
      <c r="M996" s="2790"/>
      <c r="N996" s="2790"/>
      <c r="O996" s="2791"/>
      <c r="P996" s="369"/>
      <c r="Q996" s="1282"/>
      <c r="R996" s="1283">
        <v>0</v>
      </c>
      <c r="W996" s="370"/>
      <c r="X996" s="371" t="s">
        <v>618</v>
      </c>
      <c r="Y996" s="370"/>
      <c r="Z996" s="165"/>
    </row>
    <row r="997" spans="1:26" ht="93" customHeight="1">
      <c r="A997" s="3077"/>
      <c r="B997" s="3078"/>
      <c r="C997" s="3083"/>
      <c r="D997" s="2792"/>
      <c r="E997" s="2792"/>
      <c r="F997" s="2792"/>
      <c r="G997" s="2792"/>
      <c r="H997" s="2792"/>
      <c r="I997" s="2792"/>
      <c r="J997" s="2792"/>
      <c r="K997" s="2792"/>
      <c r="L997" s="2792"/>
      <c r="M997" s="2792"/>
      <c r="N997" s="2792"/>
      <c r="O997" s="2793"/>
      <c r="P997" s="347"/>
      <c r="Q997" s="1284"/>
      <c r="W997" s="165"/>
      <c r="X997" s="165"/>
      <c r="Y997" s="165"/>
      <c r="Z997" s="165"/>
    </row>
    <row r="998" spans="1:26" ht="18" customHeight="1">
      <c r="A998" s="2680" t="s">
        <v>614</v>
      </c>
      <c r="B998" s="2680"/>
      <c r="C998" s="2680"/>
      <c r="D998" s="2680"/>
      <c r="E998" s="2680"/>
      <c r="F998" s="2680"/>
      <c r="G998" s="2680"/>
      <c r="H998" s="2680"/>
      <c r="I998" s="2680"/>
      <c r="J998" s="2680"/>
      <c r="K998" s="2680"/>
      <c r="L998" s="2680"/>
      <c r="M998" s="2680"/>
      <c r="N998" s="2680"/>
      <c r="O998" s="2680"/>
      <c r="P998" s="3066"/>
      <c r="Q998" s="3066"/>
      <c r="W998" s="165"/>
      <c r="X998" s="165"/>
      <c r="Y998" s="165"/>
      <c r="Z998" s="165"/>
    </row>
    <row r="999" spans="1:26" ht="9.75" customHeight="1">
      <c r="A999" s="92"/>
      <c r="B999" s="92"/>
      <c r="C999" s="113"/>
      <c r="D999" s="113"/>
      <c r="E999" s="113"/>
      <c r="F999" s="113"/>
      <c r="G999" s="113"/>
      <c r="H999" s="113"/>
      <c r="I999" s="113"/>
      <c r="J999" s="113"/>
      <c r="K999" s="113"/>
      <c r="L999" s="113"/>
      <c r="M999" s="113"/>
      <c r="N999" s="3067"/>
      <c r="O999" s="3067"/>
      <c r="P999" s="165"/>
      <c r="W999" s="165"/>
      <c r="X999" s="165"/>
      <c r="Y999" s="165"/>
      <c r="Z999" s="165"/>
    </row>
    <row r="1000" spans="1:26">
      <c r="A1000" s="165"/>
      <c r="B1000" s="165"/>
      <c r="C1000" s="165"/>
      <c r="D1000" s="165"/>
      <c r="E1000" s="165"/>
      <c r="F1000" s="165"/>
      <c r="G1000" s="165"/>
      <c r="H1000" s="165"/>
      <c r="I1000" s="165"/>
      <c r="J1000" s="165"/>
      <c r="K1000" s="165"/>
      <c r="L1000" s="165"/>
      <c r="M1000" s="165"/>
      <c r="N1000" s="165"/>
      <c r="O1000" s="165"/>
      <c r="P1000" s="165"/>
      <c r="W1000" s="165"/>
      <c r="X1000" s="165"/>
      <c r="Y1000" s="165"/>
      <c r="Z1000" s="165"/>
    </row>
  </sheetData>
  <sheetProtection password="86AE" sheet="1" formatCells="0"/>
  <mergeCells count="1800">
    <mergeCell ref="A998:O998"/>
    <mergeCell ref="P998:Q998"/>
    <mergeCell ref="N999:O999"/>
    <mergeCell ref="P992:Q992"/>
    <mergeCell ref="A993:B993"/>
    <mergeCell ref="P993:Q993"/>
    <mergeCell ref="D994:F994"/>
    <mergeCell ref="G994:H994"/>
    <mergeCell ref="J994:L994"/>
    <mergeCell ref="M994:O994"/>
    <mergeCell ref="A995:B997"/>
    <mergeCell ref="C995:O997"/>
    <mergeCell ref="A990:B990"/>
    <mergeCell ref="C990:F991"/>
    <mergeCell ref="G990:H991"/>
    <mergeCell ref="I990:L991"/>
    <mergeCell ref="M990:N991"/>
    <mergeCell ref="O990:O991"/>
    <mergeCell ref="A991:B991"/>
    <mergeCell ref="A992:B992"/>
    <mergeCell ref="C992:F993"/>
    <mergeCell ref="G992:H993"/>
    <mergeCell ref="I992:L993"/>
    <mergeCell ref="M992:N993"/>
    <mergeCell ref="O992:O993"/>
    <mergeCell ref="A984:B984"/>
    <mergeCell ref="C984:E984"/>
    <mergeCell ref="F984:G984"/>
    <mergeCell ref="H984:J984"/>
    <mergeCell ref="K984:O984"/>
    <mergeCell ref="A986:O986"/>
    <mergeCell ref="A989:B989"/>
    <mergeCell ref="C989:H989"/>
    <mergeCell ref="I989:O989"/>
    <mergeCell ref="A973:O973"/>
    <mergeCell ref="P973:Q973"/>
    <mergeCell ref="N974:O974"/>
    <mergeCell ref="A978:O978"/>
    <mergeCell ref="A981:C981"/>
    <mergeCell ref="D981:O981"/>
    <mergeCell ref="A982:C982"/>
    <mergeCell ref="D982:O982"/>
    <mergeCell ref="A983:B983"/>
    <mergeCell ref="C983:D983"/>
    <mergeCell ref="F983:G983"/>
    <mergeCell ref="H983:I983"/>
    <mergeCell ref="K983:L983"/>
    <mergeCell ref="M983:O983"/>
    <mergeCell ref="P967:Q967"/>
    <mergeCell ref="A968:B968"/>
    <mergeCell ref="P968:Q968"/>
    <mergeCell ref="D969:F969"/>
    <mergeCell ref="G969:H969"/>
    <mergeCell ref="J969:L969"/>
    <mergeCell ref="M969:O969"/>
    <mergeCell ref="A970:B972"/>
    <mergeCell ref="C970:O972"/>
    <mergeCell ref="A965:B965"/>
    <mergeCell ref="C965:F966"/>
    <mergeCell ref="G965:H966"/>
    <mergeCell ref="I965:L966"/>
    <mergeCell ref="M965:N966"/>
    <mergeCell ref="O965:O966"/>
    <mergeCell ref="A966:B966"/>
    <mergeCell ref="A967:B967"/>
    <mergeCell ref="C967:F968"/>
    <mergeCell ref="G967:H968"/>
    <mergeCell ref="I967:L968"/>
    <mergeCell ref="M967:N968"/>
    <mergeCell ref="O967:O968"/>
    <mergeCell ref="A959:B959"/>
    <mergeCell ref="C959:E959"/>
    <mergeCell ref="F959:G959"/>
    <mergeCell ref="H959:J959"/>
    <mergeCell ref="K959:O959"/>
    <mergeCell ref="A961:O961"/>
    <mergeCell ref="A964:B964"/>
    <mergeCell ref="C964:H964"/>
    <mergeCell ref="I964:O964"/>
    <mergeCell ref="A948:O948"/>
    <mergeCell ref="P948:Q948"/>
    <mergeCell ref="N949:O949"/>
    <mergeCell ref="A953:O953"/>
    <mergeCell ref="A956:C956"/>
    <mergeCell ref="D956:O956"/>
    <mergeCell ref="A957:C957"/>
    <mergeCell ref="D957:O957"/>
    <mergeCell ref="A958:B958"/>
    <mergeCell ref="C958:D958"/>
    <mergeCell ref="F958:G958"/>
    <mergeCell ref="H958:I958"/>
    <mergeCell ref="K958:L958"/>
    <mergeCell ref="M958:O958"/>
    <mergeCell ref="P942:Q942"/>
    <mergeCell ref="A943:B943"/>
    <mergeCell ref="P943:Q943"/>
    <mergeCell ref="D944:F944"/>
    <mergeCell ref="G944:H944"/>
    <mergeCell ref="J944:L944"/>
    <mergeCell ref="M944:O944"/>
    <mergeCell ref="A945:B947"/>
    <mergeCell ref="C945:O947"/>
    <mergeCell ref="A940:B940"/>
    <mergeCell ref="C940:F941"/>
    <mergeCell ref="G940:H941"/>
    <mergeCell ref="I940:L941"/>
    <mergeCell ref="M940:N941"/>
    <mergeCell ref="O940:O941"/>
    <mergeCell ref="A941:B941"/>
    <mergeCell ref="A942:B942"/>
    <mergeCell ref="C942:F943"/>
    <mergeCell ref="G942:H943"/>
    <mergeCell ref="I942:L943"/>
    <mergeCell ref="M942:N943"/>
    <mergeCell ref="O942:O943"/>
    <mergeCell ref="A934:B934"/>
    <mergeCell ref="C934:E934"/>
    <mergeCell ref="F934:G934"/>
    <mergeCell ref="H934:J934"/>
    <mergeCell ref="K934:O934"/>
    <mergeCell ref="A936:O936"/>
    <mergeCell ref="A939:B939"/>
    <mergeCell ref="C939:H939"/>
    <mergeCell ref="I939:O939"/>
    <mergeCell ref="A923:O923"/>
    <mergeCell ref="P923:Q923"/>
    <mergeCell ref="N924:O924"/>
    <mergeCell ref="A928:O928"/>
    <mergeCell ref="A931:C931"/>
    <mergeCell ref="D931:O931"/>
    <mergeCell ref="A932:C932"/>
    <mergeCell ref="D932:O932"/>
    <mergeCell ref="A933:B933"/>
    <mergeCell ref="C933:D933"/>
    <mergeCell ref="F933:G933"/>
    <mergeCell ref="H933:I933"/>
    <mergeCell ref="K933:L933"/>
    <mergeCell ref="M933:O933"/>
    <mergeCell ref="P917:Q917"/>
    <mergeCell ref="A918:B918"/>
    <mergeCell ref="P918:Q918"/>
    <mergeCell ref="D919:F919"/>
    <mergeCell ref="G919:H919"/>
    <mergeCell ref="J919:L919"/>
    <mergeCell ref="M919:O919"/>
    <mergeCell ref="A920:B922"/>
    <mergeCell ref="C920:O922"/>
    <mergeCell ref="A915:B915"/>
    <mergeCell ref="C915:F916"/>
    <mergeCell ref="G915:H916"/>
    <mergeCell ref="I915:L916"/>
    <mergeCell ref="M915:N916"/>
    <mergeCell ref="O915:O916"/>
    <mergeCell ref="A916:B916"/>
    <mergeCell ref="A917:B917"/>
    <mergeCell ref="C917:F918"/>
    <mergeCell ref="G917:H918"/>
    <mergeCell ref="I917:L918"/>
    <mergeCell ref="M917:N918"/>
    <mergeCell ref="O917:O918"/>
    <mergeCell ref="A909:B909"/>
    <mergeCell ref="C909:E909"/>
    <mergeCell ref="F909:G909"/>
    <mergeCell ref="H909:J909"/>
    <mergeCell ref="K909:O909"/>
    <mergeCell ref="A911:O911"/>
    <mergeCell ref="A914:B914"/>
    <mergeCell ref="C914:H914"/>
    <mergeCell ref="I914:O914"/>
    <mergeCell ref="A898:O898"/>
    <mergeCell ref="P898:Q898"/>
    <mergeCell ref="N899:O899"/>
    <mergeCell ref="A903:O903"/>
    <mergeCell ref="A906:C906"/>
    <mergeCell ref="D906:O906"/>
    <mergeCell ref="A907:C907"/>
    <mergeCell ref="D907:O907"/>
    <mergeCell ref="A908:B908"/>
    <mergeCell ref="C908:D908"/>
    <mergeCell ref="F908:G908"/>
    <mergeCell ref="H908:I908"/>
    <mergeCell ref="K908:L908"/>
    <mergeCell ref="M908:O908"/>
    <mergeCell ref="P892:Q892"/>
    <mergeCell ref="A893:B893"/>
    <mergeCell ref="P893:Q893"/>
    <mergeCell ref="D894:F894"/>
    <mergeCell ref="G894:H894"/>
    <mergeCell ref="J894:L894"/>
    <mergeCell ref="M894:O894"/>
    <mergeCell ref="A895:B897"/>
    <mergeCell ref="C895:O897"/>
    <mergeCell ref="A890:B890"/>
    <mergeCell ref="C890:F891"/>
    <mergeCell ref="G890:H891"/>
    <mergeCell ref="I890:L891"/>
    <mergeCell ref="M890:N891"/>
    <mergeCell ref="O890:O891"/>
    <mergeCell ref="A891:B891"/>
    <mergeCell ref="A892:B892"/>
    <mergeCell ref="C892:F893"/>
    <mergeCell ref="G892:H893"/>
    <mergeCell ref="I892:L893"/>
    <mergeCell ref="M892:N893"/>
    <mergeCell ref="O892:O893"/>
    <mergeCell ref="A884:B884"/>
    <mergeCell ref="C884:E884"/>
    <mergeCell ref="F884:G884"/>
    <mergeCell ref="H884:J884"/>
    <mergeCell ref="K884:O884"/>
    <mergeCell ref="A886:O886"/>
    <mergeCell ref="A889:B889"/>
    <mergeCell ref="C889:H889"/>
    <mergeCell ref="I889:O889"/>
    <mergeCell ref="A873:O873"/>
    <mergeCell ref="P873:Q873"/>
    <mergeCell ref="N874:O874"/>
    <mergeCell ref="A878:O878"/>
    <mergeCell ref="A881:C881"/>
    <mergeCell ref="D881:O881"/>
    <mergeCell ref="A882:C882"/>
    <mergeCell ref="D882:O882"/>
    <mergeCell ref="A883:B883"/>
    <mergeCell ref="C883:D883"/>
    <mergeCell ref="F883:G883"/>
    <mergeCell ref="H883:I883"/>
    <mergeCell ref="K883:L883"/>
    <mergeCell ref="M883:O883"/>
    <mergeCell ref="P867:Q867"/>
    <mergeCell ref="A868:B868"/>
    <mergeCell ref="P868:Q868"/>
    <mergeCell ref="D869:F869"/>
    <mergeCell ref="G869:H869"/>
    <mergeCell ref="J869:L869"/>
    <mergeCell ref="M869:O869"/>
    <mergeCell ref="A870:B872"/>
    <mergeCell ref="C870:O872"/>
    <mergeCell ref="A865:B865"/>
    <mergeCell ref="C865:F866"/>
    <mergeCell ref="G865:H866"/>
    <mergeCell ref="I865:L866"/>
    <mergeCell ref="M865:N866"/>
    <mergeCell ref="O865:O866"/>
    <mergeCell ref="A866:B866"/>
    <mergeCell ref="A867:B867"/>
    <mergeCell ref="C867:F868"/>
    <mergeCell ref="G867:H868"/>
    <mergeCell ref="I867:L868"/>
    <mergeCell ref="M867:N868"/>
    <mergeCell ref="O867:O868"/>
    <mergeCell ref="A859:B859"/>
    <mergeCell ref="C859:E859"/>
    <mergeCell ref="F859:G859"/>
    <mergeCell ref="H859:J859"/>
    <mergeCell ref="K859:O859"/>
    <mergeCell ref="A861:O861"/>
    <mergeCell ref="A864:B864"/>
    <mergeCell ref="C864:H864"/>
    <mergeCell ref="I864:O864"/>
    <mergeCell ref="A848:O848"/>
    <mergeCell ref="P848:Q848"/>
    <mergeCell ref="N849:O849"/>
    <mergeCell ref="A853:O853"/>
    <mergeCell ref="A856:C856"/>
    <mergeCell ref="D856:O856"/>
    <mergeCell ref="A857:C857"/>
    <mergeCell ref="D857:O857"/>
    <mergeCell ref="A858:B858"/>
    <mergeCell ref="C858:D858"/>
    <mergeCell ref="F858:G858"/>
    <mergeCell ref="H858:I858"/>
    <mergeCell ref="K858:L858"/>
    <mergeCell ref="M858:O858"/>
    <mergeCell ref="P842:Q842"/>
    <mergeCell ref="A843:B843"/>
    <mergeCell ref="P843:Q843"/>
    <mergeCell ref="D844:F844"/>
    <mergeCell ref="G844:H844"/>
    <mergeCell ref="J844:L844"/>
    <mergeCell ref="M844:O844"/>
    <mergeCell ref="A845:B847"/>
    <mergeCell ref="C845:O847"/>
    <mergeCell ref="A840:B840"/>
    <mergeCell ref="C840:F841"/>
    <mergeCell ref="G840:H841"/>
    <mergeCell ref="I840:L841"/>
    <mergeCell ref="M840:N841"/>
    <mergeCell ref="O840:O841"/>
    <mergeCell ref="A841:B841"/>
    <mergeCell ref="A842:B842"/>
    <mergeCell ref="C842:F843"/>
    <mergeCell ref="G842:H843"/>
    <mergeCell ref="I842:L843"/>
    <mergeCell ref="M842:N843"/>
    <mergeCell ref="O842:O843"/>
    <mergeCell ref="A834:B834"/>
    <mergeCell ref="C834:E834"/>
    <mergeCell ref="F834:G834"/>
    <mergeCell ref="H834:J834"/>
    <mergeCell ref="K834:O834"/>
    <mergeCell ref="A836:O836"/>
    <mergeCell ref="A839:B839"/>
    <mergeCell ref="C839:H839"/>
    <mergeCell ref="I839:O839"/>
    <mergeCell ref="A823:O823"/>
    <mergeCell ref="P823:Q823"/>
    <mergeCell ref="N824:O824"/>
    <mergeCell ref="A828:O828"/>
    <mergeCell ref="A831:C831"/>
    <mergeCell ref="D831:O831"/>
    <mergeCell ref="A832:C832"/>
    <mergeCell ref="D832:O832"/>
    <mergeCell ref="A833:B833"/>
    <mergeCell ref="C833:D833"/>
    <mergeCell ref="F833:G833"/>
    <mergeCell ref="H833:I833"/>
    <mergeCell ref="K833:L833"/>
    <mergeCell ref="M833:O833"/>
    <mergeCell ref="P817:Q817"/>
    <mergeCell ref="A818:B818"/>
    <mergeCell ref="P818:Q818"/>
    <mergeCell ref="D819:F819"/>
    <mergeCell ref="G819:H819"/>
    <mergeCell ref="J819:L819"/>
    <mergeCell ref="M819:O819"/>
    <mergeCell ref="A820:B822"/>
    <mergeCell ref="C820:O822"/>
    <mergeCell ref="A815:B815"/>
    <mergeCell ref="C815:F816"/>
    <mergeCell ref="G815:H816"/>
    <mergeCell ref="I815:L816"/>
    <mergeCell ref="M815:N816"/>
    <mergeCell ref="O815:O816"/>
    <mergeCell ref="A816:B816"/>
    <mergeCell ref="A817:B817"/>
    <mergeCell ref="C817:F818"/>
    <mergeCell ref="G817:H818"/>
    <mergeCell ref="I817:L818"/>
    <mergeCell ref="M817:N818"/>
    <mergeCell ref="O817:O818"/>
    <mergeCell ref="A809:B809"/>
    <mergeCell ref="C809:E809"/>
    <mergeCell ref="F809:G809"/>
    <mergeCell ref="H809:J809"/>
    <mergeCell ref="K809:O809"/>
    <mergeCell ref="A811:O811"/>
    <mergeCell ref="A814:B814"/>
    <mergeCell ref="C814:H814"/>
    <mergeCell ref="I814:O814"/>
    <mergeCell ref="A798:O798"/>
    <mergeCell ref="P798:Q798"/>
    <mergeCell ref="N799:O799"/>
    <mergeCell ref="A803:O803"/>
    <mergeCell ref="A806:C806"/>
    <mergeCell ref="D806:O806"/>
    <mergeCell ref="A807:C807"/>
    <mergeCell ref="D807:O807"/>
    <mergeCell ref="A808:B808"/>
    <mergeCell ref="C808:D808"/>
    <mergeCell ref="F808:G808"/>
    <mergeCell ref="H808:I808"/>
    <mergeCell ref="K808:L808"/>
    <mergeCell ref="M808:O808"/>
    <mergeCell ref="P792:Q792"/>
    <mergeCell ref="A793:B793"/>
    <mergeCell ref="P793:Q793"/>
    <mergeCell ref="D794:F794"/>
    <mergeCell ref="G794:H794"/>
    <mergeCell ref="J794:L794"/>
    <mergeCell ref="M794:O794"/>
    <mergeCell ref="A795:B797"/>
    <mergeCell ref="C795:O797"/>
    <mergeCell ref="A790:B790"/>
    <mergeCell ref="C790:F791"/>
    <mergeCell ref="G790:H791"/>
    <mergeCell ref="I790:L791"/>
    <mergeCell ref="M790:N791"/>
    <mergeCell ref="O790:O791"/>
    <mergeCell ref="A791:B791"/>
    <mergeCell ref="A792:B792"/>
    <mergeCell ref="C792:F793"/>
    <mergeCell ref="G792:H793"/>
    <mergeCell ref="I792:L793"/>
    <mergeCell ref="M792:N793"/>
    <mergeCell ref="O792:O793"/>
    <mergeCell ref="A784:B784"/>
    <mergeCell ref="C784:E784"/>
    <mergeCell ref="F784:G784"/>
    <mergeCell ref="H784:J784"/>
    <mergeCell ref="K784:O784"/>
    <mergeCell ref="A786:O786"/>
    <mergeCell ref="A789:B789"/>
    <mergeCell ref="C789:H789"/>
    <mergeCell ref="I789:O789"/>
    <mergeCell ref="A773:O773"/>
    <mergeCell ref="P773:Q773"/>
    <mergeCell ref="N774:O774"/>
    <mergeCell ref="A778:O778"/>
    <mergeCell ref="A781:C781"/>
    <mergeCell ref="D781:O781"/>
    <mergeCell ref="A782:C782"/>
    <mergeCell ref="D782:O782"/>
    <mergeCell ref="A783:B783"/>
    <mergeCell ref="C783:D783"/>
    <mergeCell ref="F783:G783"/>
    <mergeCell ref="H783:I783"/>
    <mergeCell ref="K783:L783"/>
    <mergeCell ref="M783:O783"/>
    <mergeCell ref="P767:Q767"/>
    <mergeCell ref="A768:B768"/>
    <mergeCell ref="P768:Q768"/>
    <mergeCell ref="D769:F769"/>
    <mergeCell ref="G769:H769"/>
    <mergeCell ref="J769:L769"/>
    <mergeCell ref="M769:O769"/>
    <mergeCell ref="A770:B772"/>
    <mergeCell ref="C770:O772"/>
    <mergeCell ref="A765:B765"/>
    <mergeCell ref="C765:F766"/>
    <mergeCell ref="G765:H766"/>
    <mergeCell ref="I765:L766"/>
    <mergeCell ref="M765:N766"/>
    <mergeCell ref="O765:O766"/>
    <mergeCell ref="A766:B766"/>
    <mergeCell ref="A767:B767"/>
    <mergeCell ref="C767:F768"/>
    <mergeCell ref="G767:H768"/>
    <mergeCell ref="I767:L768"/>
    <mergeCell ref="M767:N768"/>
    <mergeCell ref="O767:O768"/>
    <mergeCell ref="A759:B759"/>
    <mergeCell ref="C759:E759"/>
    <mergeCell ref="F759:G759"/>
    <mergeCell ref="H759:J759"/>
    <mergeCell ref="K759:O759"/>
    <mergeCell ref="A761:O761"/>
    <mergeCell ref="A764:B764"/>
    <mergeCell ref="C764:H764"/>
    <mergeCell ref="I764:O764"/>
    <mergeCell ref="A748:O748"/>
    <mergeCell ref="P748:Q748"/>
    <mergeCell ref="N749:O749"/>
    <mergeCell ref="A753:O753"/>
    <mergeCell ref="A756:C756"/>
    <mergeCell ref="D756:O756"/>
    <mergeCell ref="A757:C757"/>
    <mergeCell ref="D757:O757"/>
    <mergeCell ref="A758:B758"/>
    <mergeCell ref="C758:D758"/>
    <mergeCell ref="F758:G758"/>
    <mergeCell ref="H758:I758"/>
    <mergeCell ref="K758:L758"/>
    <mergeCell ref="M758:O758"/>
    <mergeCell ref="P742:Q742"/>
    <mergeCell ref="A743:B743"/>
    <mergeCell ref="P743:Q743"/>
    <mergeCell ref="D744:F744"/>
    <mergeCell ref="G744:H744"/>
    <mergeCell ref="J744:L744"/>
    <mergeCell ref="M744:O744"/>
    <mergeCell ref="A745:B747"/>
    <mergeCell ref="C745:O747"/>
    <mergeCell ref="A740:B740"/>
    <mergeCell ref="C740:F741"/>
    <mergeCell ref="G740:H741"/>
    <mergeCell ref="I740:L741"/>
    <mergeCell ref="M740:N741"/>
    <mergeCell ref="O740:O741"/>
    <mergeCell ref="A741:B741"/>
    <mergeCell ref="A742:B742"/>
    <mergeCell ref="C742:F743"/>
    <mergeCell ref="G742:H743"/>
    <mergeCell ref="I742:L743"/>
    <mergeCell ref="M742:N743"/>
    <mergeCell ref="O742:O743"/>
    <mergeCell ref="A734:B734"/>
    <mergeCell ref="C734:E734"/>
    <mergeCell ref="F734:G734"/>
    <mergeCell ref="H734:J734"/>
    <mergeCell ref="K734:O734"/>
    <mergeCell ref="A736:O736"/>
    <mergeCell ref="A739:B739"/>
    <mergeCell ref="C739:H739"/>
    <mergeCell ref="I739:O739"/>
    <mergeCell ref="A723:O723"/>
    <mergeCell ref="P723:Q723"/>
    <mergeCell ref="N724:O724"/>
    <mergeCell ref="A728:O728"/>
    <mergeCell ref="A731:C731"/>
    <mergeCell ref="D731:O731"/>
    <mergeCell ref="A732:C732"/>
    <mergeCell ref="D732:O732"/>
    <mergeCell ref="A733:B733"/>
    <mergeCell ref="C733:D733"/>
    <mergeCell ref="F733:G733"/>
    <mergeCell ref="H733:I733"/>
    <mergeCell ref="K733:L733"/>
    <mergeCell ref="M733:O733"/>
    <mergeCell ref="P717:Q717"/>
    <mergeCell ref="A718:B718"/>
    <mergeCell ref="P718:Q718"/>
    <mergeCell ref="D719:F719"/>
    <mergeCell ref="G719:H719"/>
    <mergeCell ref="J719:L719"/>
    <mergeCell ref="M719:O719"/>
    <mergeCell ref="A720:B722"/>
    <mergeCell ref="C720:O722"/>
    <mergeCell ref="A715:B715"/>
    <mergeCell ref="C715:F716"/>
    <mergeCell ref="G715:H716"/>
    <mergeCell ref="I715:L716"/>
    <mergeCell ref="M715:N716"/>
    <mergeCell ref="O715:O716"/>
    <mergeCell ref="A716:B716"/>
    <mergeCell ref="A717:B717"/>
    <mergeCell ref="C717:F718"/>
    <mergeCell ref="G717:H718"/>
    <mergeCell ref="I717:L718"/>
    <mergeCell ref="M717:N718"/>
    <mergeCell ref="O717:O718"/>
    <mergeCell ref="A709:B709"/>
    <mergeCell ref="C709:E709"/>
    <mergeCell ref="F709:G709"/>
    <mergeCell ref="H709:J709"/>
    <mergeCell ref="K709:O709"/>
    <mergeCell ref="A711:O711"/>
    <mergeCell ref="A714:B714"/>
    <mergeCell ref="C714:H714"/>
    <mergeCell ref="I714:O714"/>
    <mergeCell ref="A698:O698"/>
    <mergeCell ref="P698:Q698"/>
    <mergeCell ref="N699:O699"/>
    <mergeCell ref="A703:O703"/>
    <mergeCell ref="A706:C706"/>
    <mergeCell ref="D706:O706"/>
    <mergeCell ref="A707:C707"/>
    <mergeCell ref="D707:O707"/>
    <mergeCell ref="A708:B708"/>
    <mergeCell ref="C708:D708"/>
    <mergeCell ref="F708:G708"/>
    <mergeCell ref="H708:I708"/>
    <mergeCell ref="K708:L708"/>
    <mergeCell ref="M708:O708"/>
    <mergeCell ref="P692:Q692"/>
    <mergeCell ref="A693:B693"/>
    <mergeCell ref="P693:Q693"/>
    <mergeCell ref="D694:F694"/>
    <mergeCell ref="G694:H694"/>
    <mergeCell ref="J694:L694"/>
    <mergeCell ref="M694:O694"/>
    <mergeCell ref="A695:B697"/>
    <mergeCell ref="C695:O697"/>
    <mergeCell ref="A690:B690"/>
    <mergeCell ref="C690:F691"/>
    <mergeCell ref="G690:H691"/>
    <mergeCell ref="I690:L691"/>
    <mergeCell ref="M690:N691"/>
    <mergeCell ref="O690:O691"/>
    <mergeCell ref="A691:B691"/>
    <mergeCell ref="A692:B692"/>
    <mergeCell ref="C692:F693"/>
    <mergeCell ref="G692:H693"/>
    <mergeCell ref="I692:L693"/>
    <mergeCell ref="M692:N693"/>
    <mergeCell ref="O692:O693"/>
    <mergeCell ref="A684:B684"/>
    <mergeCell ref="C684:E684"/>
    <mergeCell ref="F684:G684"/>
    <mergeCell ref="H684:J684"/>
    <mergeCell ref="K684:O684"/>
    <mergeCell ref="A686:O686"/>
    <mergeCell ref="A689:B689"/>
    <mergeCell ref="C689:H689"/>
    <mergeCell ref="I689:O689"/>
    <mergeCell ref="A673:O673"/>
    <mergeCell ref="P673:Q673"/>
    <mergeCell ref="N674:O674"/>
    <mergeCell ref="A678:O678"/>
    <mergeCell ref="A681:C681"/>
    <mergeCell ref="D681:O681"/>
    <mergeCell ref="A682:C682"/>
    <mergeCell ref="D682:O682"/>
    <mergeCell ref="A683:B683"/>
    <mergeCell ref="C683:D683"/>
    <mergeCell ref="F683:G683"/>
    <mergeCell ref="H683:I683"/>
    <mergeCell ref="K683:L683"/>
    <mergeCell ref="M683:O683"/>
    <mergeCell ref="P667:Q667"/>
    <mergeCell ref="A668:B668"/>
    <mergeCell ref="P668:Q668"/>
    <mergeCell ref="D669:F669"/>
    <mergeCell ref="G669:H669"/>
    <mergeCell ref="J669:L669"/>
    <mergeCell ref="M669:O669"/>
    <mergeCell ref="A670:B672"/>
    <mergeCell ref="C670:O672"/>
    <mergeCell ref="A665:B665"/>
    <mergeCell ref="C665:F666"/>
    <mergeCell ref="G665:H666"/>
    <mergeCell ref="I665:L666"/>
    <mergeCell ref="M665:N666"/>
    <mergeCell ref="O665:O666"/>
    <mergeCell ref="A666:B666"/>
    <mergeCell ref="A667:B667"/>
    <mergeCell ref="C667:F668"/>
    <mergeCell ref="G667:H668"/>
    <mergeCell ref="I667:L668"/>
    <mergeCell ref="M667:N668"/>
    <mergeCell ref="O667:O668"/>
    <mergeCell ref="A659:B659"/>
    <mergeCell ref="C659:E659"/>
    <mergeCell ref="F659:G659"/>
    <mergeCell ref="H659:J659"/>
    <mergeCell ref="K659:O659"/>
    <mergeCell ref="A661:O661"/>
    <mergeCell ref="A664:B664"/>
    <mergeCell ref="C664:H664"/>
    <mergeCell ref="I664:O664"/>
    <mergeCell ref="A648:O648"/>
    <mergeCell ref="P648:Q648"/>
    <mergeCell ref="N649:O649"/>
    <mergeCell ref="A653:O653"/>
    <mergeCell ref="A656:C656"/>
    <mergeCell ref="D656:O656"/>
    <mergeCell ref="A657:C657"/>
    <mergeCell ref="D657:O657"/>
    <mergeCell ref="A658:B658"/>
    <mergeCell ref="C658:D658"/>
    <mergeCell ref="F658:G658"/>
    <mergeCell ref="H658:I658"/>
    <mergeCell ref="K658:L658"/>
    <mergeCell ref="M658:O658"/>
    <mergeCell ref="P642:Q642"/>
    <mergeCell ref="A643:B643"/>
    <mergeCell ref="P643:Q643"/>
    <mergeCell ref="D644:F644"/>
    <mergeCell ref="G644:H644"/>
    <mergeCell ref="J644:L644"/>
    <mergeCell ref="M644:O644"/>
    <mergeCell ref="A645:B647"/>
    <mergeCell ref="C645:O647"/>
    <mergeCell ref="A640:B640"/>
    <mergeCell ref="C640:F641"/>
    <mergeCell ref="G640:H641"/>
    <mergeCell ref="I640:L641"/>
    <mergeCell ref="M640:N641"/>
    <mergeCell ref="O640:O641"/>
    <mergeCell ref="A641:B641"/>
    <mergeCell ref="A642:B642"/>
    <mergeCell ref="C642:F643"/>
    <mergeCell ref="G642:H643"/>
    <mergeCell ref="I642:L643"/>
    <mergeCell ref="M642:N643"/>
    <mergeCell ref="O642:O643"/>
    <mergeCell ref="A634:B634"/>
    <mergeCell ref="C634:E634"/>
    <mergeCell ref="F634:G634"/>
    <mergeCell ref="H634:J634"/>
    <mergeCell ref="K634:O634"/>
    <mergeCell ref="A636:O636"/>
    <mergeCell ref="A639:B639"/>
    <mergeCell ref="C639:H639"/>
    <mergeCell ref="I639:O639"/>
    <mergeCell ref="A623:O623"/>
    <mergeCell ref="P623:Q623"/>
    <mergeCell ref="N624:O624"/>
    <mergeCell ref="A628:O628"/>
    <mergeCell ref="A631:C631"/>
    <mergeCell ref="D631:O631"/>
    <mergeCell ref="A632:C632"/>
    <mergeCell ref="D632:O632"/>
    <mergeCell ref="A633:B633"/>
    <mergeCell ref="C633:D633"/>
    <mergeCell ref="F633:G633"/>
    <mergeCell ref="H633:I633"/>
    <mergeCell ref="K633:L633"/>
    <mergeCell ref="M633:O633"/>
    <mergeCell ref="P617:Q617"/>
    <mergeCell ref="A618:B618"/>
    <mergeCell ref="P618:Q618"/>
    <mergeCell ref="D619:F619"/>
    <mergeCell ref="G619:H619"/>
    <mergeCell ref="J619:L619"/>
    <mergeCell ref="M619:O619"/>
    <mergeCell ref="A620:B622"/>
    <mergeCell ref="C620:O622"/>
    <mergeCell ref="A615:B615"/>
    <mergeCell ref="C615:F616"/>
    <mergeCell ref="G615:H616"/>
    <mergeCell ref="I615:L616"/>
    <mergeCell ref="M615:N616"/>
    <mergeCell ref="O615:O616"/>
    <mergeCell ref="A616:B616"/>
    <mergeCell ref="A617:B617"/>
    <mergeCell ref="C617:F618"/>
    <mergeCell ref="G617:H618"/>
    <mergeCell ref="I617:L618"/>
    <mergeCell ref="M617:N618"/>
    <mergeCell ref="O617:O618"/>
    <mergeCell ref="A609:B609"/>
    <mergeCell ref="C609:E609"/>
    <mergeCell ref="F609:G609"/>
    <mergeCell ref="H609:J609"/>
    <mergeCell ref="K609:O609"/>
    <mergeCell ref="A611:O611"/>
    <mergeCell ref="A614:B614"/>
    <mergeCell ref="C614:H614"/>
    <mergeCell ref="I614:O614"/>
    <mergeCell ref="A598:O598"/>
    <mergeCell ref="P598:Q598"/>
    <mergeCell ref="N599:O599"/>
    <mergeCell ref="A603:O603"/>
    <mergeCell ref="A606:C606"/>
    <mergeCell ref="D606:O606"/>
    <mergeCell ref="A607:C607"/>
    <mergeCell ref="D607:O607"/>
    <mergeCell ref="A608:B608"/>
    <mergeCell ref="C608:D608"/>
    <mergeCell ref="F608:G608"/>
    <mergeCell ref="H608:I608"/>
    <mergeCell ref="K608:L608"/>
    <mergeCell ref="M608:O608"/>
    <mergeCell ref="P592:Q592"/>
    <mergeCell ref="A593:B593"/>
    <mergeCell ref="P593:Q593"/>
    <mergeCell ref="D594:F594"/>
    <mergeCell ref="G594:H594"/>
    <mergeCell ref="J594:L594"/>
    <mergeCell ref="M594:O594"/>
    <mergeCell ref="A595:B597"/>
    <mergeCell ref="C595:O597"/>
    <mergeCell ref="A590:B590"/>
    <mergeCell ref="C590:F591"/>
    <mergeCell ref="G590:H591"/>
    <mergeCell ref="I590:L591"/>
    <mergeCell ref="M590:N591"/>
    <mergeCell ref="O590:O591"/>
    <mergeCell ref="A591:B591"/>
    <mergeCell ref="A592:B592"/>
    <mergeCell ref="C592:F593"/>
    <mergeCell ref="G592:H593"/>
    <mergeCell ref="I592:L593"/>
    <mergeCell ref="M592:N593"/>
    <mergeCell ref="O592:O593"/>
    <mergeCell ref="A584:B584"/>
    <mergeCell ref="C584:E584"/>
    <mergeCell ref="F584:G584"/>
    <mergeCell ref="H584:J584"/>
    <mergeCell ref="K584:O584"/>
    <mergeCell ref="A586:O586"/>
    <mergeCell ref="A589:B589"/>
    <mergeCell ref="C589:H589"/>
    <mergeCell ref="I589:O589"/>
    <mergeCell ref="A573:O573"/>
    <mergeCell ref="P573:Q573"/>
    <mergeCell ref="N574:O574"/>
    <mergeCell ref="A578:O578"/>
    <mergeCell ref="A581:C581"/>
    <mergeCell ref="D581:O581"/>
    <mergeCell ref="A582:C582"/>
    <mergeCell ref="D582:O582"/>
    <mergeCell ref="A583:B583"/>
    <mergeCell ref="C583:D583"/>
    <mergeCell ref="F583:G583"/>
    <mergeCell ref="H583:I583"/>
    <mergeCell ref="K583:L583"/>
    <mergeCell ref="M583:O583"/>
    <mergeCell ref="P567:Q567"/>
    <mergeCell ref="A568:B568"/>
    <mergeCell ref="P568:Q568"/>
    <mergeCell ref="D569:F569"/>
    <mergeCell ref="G569:H569"/>
    <mergeCell ref="J569:L569"/>
    <mergeCell ref="M569:O569"/>
    <mergeCell ref="A570:B572"/>
    <mergeCell ref="C570:O572"/>
    <mergeCell ref="A565:B565"/>
    <mergeCell ref="C565:F566"/>
    <mergeCell ref="G565:H566"/>
    <mergeCell ref="I565:L566"/>
    <mergeCell ref="M565:N566"/>
    <mergeCell ref="O565:O566"/>
    <mergeCell ref="A566:B566"/>
    <mergeCell ref="A567:B567"/>
    <mergeCell ref="C567:F568"/>
    <mergeCell ref="G567:H568"/>
    <mergeCell ref="I567:L568"/>
    <mergeCell ref="M567:N568"/>
    <mergeCell ref="O567:O568"/>
    <mergeCell ref="A559:B559"/>
    <mergeCell ref="C559:E559"/>
    <mergeCell ref="F559:G559"/>
    <mergeCell ref="H559:J559"/>
    <mergeCell ref="K559:O559"/>
    <mergeCell ref="A561:O561"/>
    <mergeCell ref="A564:B564"/>
    <mergeCell ref="C564:H564"/>
    <mergeCell ref="I564:O564"/>
    <mergeCell ref="A548:O548"/>
    <mergeCell ref="P548:Q548"/>
    <mergeCell ref="N549:O549"/>
    <mergeCell ref="A553:O553"/>
    <mergeCell ref="A556:C556"/>
    <mergeCell ref="D556:O556"/>
    <mergeCell ref="A557:C557"/>
    <mergeCell ref="D557:O557"/>
    <mergeCell ref="A558:B558"/>
    <mergeCell ref="C558:D558"/>
    <mergeCell ref="F558:G558"/>
    <mergeCell ref="H558:I558"/>
    <mergeCell ref="K558:L558"/>
    <mergeCell ref="M558:O558"/>
    <mergeCell ref="P542:Q542"/>
    <mergeCell ref="A543:B543"/>
    <mergeCell ref="P543:Q543"/>
    <mergeCell ref="D544:F544"/>
    <mergeCell ref="G544:H544"/>
    <mergeCell ref="J544:L544"/>
    <mergeCell ref="M544:O544"/>
    <mergeCell ref="A545:B547"/>
    <mergeCell ref="C545:O547"/>
    <mergeCell ref="A540:B540"/>
    <mergeCell ref="C540:F541"/>
    <mergeCell ref="G540:H541"/>
    <mergeCell ref="I540:L541"/>
    <mergeCell ref="M540:N541"/>
    <mergeCell ref="O540:O541"/>
    <mergeCell ref="A541:B541"/>
    <mergeCell ref="A542:B542"/>
    <mergeCell ref="C542:F543"/>
    <mergeCell ref="G542:H543"/>
    <mergeCell ref="I542:L543"/>
    <mergeCell ref="M542:N543"/>
    <mergeCell ref="O542:O543"/>
    <mergeCell ref="A534:B534"/>
    <mergeCell ref="C534:E534"/>
    <mergeCell ref="F534:G534"/>
    <mergeCell ref="H534:J534"/>
    <mergeCell ref="K534:O534"/>
    <mergeCell ref="A536:O536"/>
    <mergeCell ref="A539:B539"/>
    <mergeCell ref="C539:H539"/>
    <mergeCell ref="I539:O539"/>
    <mergeCell ref="A523:O523"/>
    <mergeCell ref="P523:Q523"/>
    <mergeCell ref="N524:O524"/>
    <mergeCell ref="A528:O528"/>
    <mergeCell ref="A531:C531"/>
    <mergeCell ref="D531:O531"/>
    <mergeCell ref="A532:C532"/>
    <mergeCell ref="D532:O532"/>
    <mergeCell ref="A533:B533"/>
    <mergeCell ref="C533:D533"/>
    <mergeCell ref="F533:G533"/>
    <mergeCell ref="H533:I533"/>
    <mergeCell ref="K533:L533"/>
    <mergeCell ref="M533:O533"/>
    <mergeCell ref="P517:Q517"/>
    <mergeCell ref="A518:B518"/>
    <mergeCell ref="P518:Q518"/>
    <mergeCell ref="D519:F519"/>
    <mergeCell ref="G519:H519"/>
    <mergeCell ref="J519:L519"/>
    <mergeCell ref="M519:O519"/>
    <mergeCell ref="A520:B522"/>
    <mergeCell ref="C520:O522"/>
    <mergeCell ref="A515:B515"/>
    <mergeCell ref="C515:F516"/>
    <mergeCell ref="G515:H516"/>
    <mergeCell ref="I515:L516"/>
    <mergeCell ref="M515:N516"/>
    <mergeCell ref="O515:O516"/>
    <mergeCell ref="A516:B516"/>
    <mergeCell ref="A517:B517"/>
    <mergeCell ref="C517:F518"/>
    <mergeCell ref="G517:H518"/>
    <mergeCell ref="I517:L518"/>
    <mergeCell ref="M517:N518"/>
    <mergeCell ref="O517:O518"/>
    <mergeCell ref="A509:B509"/>
    <mergeCell ref="C509:E509"/>
    <mergeCell ref="F509:G509"/>
    <mergeCell ref="H509:J509"/>
    <mergeCell ref="K509:O509"/>
    <mergeCell ref="A511:O511"/>
    <mergeCell ref="A514:B514"/>
    <mergeCell ref="C514:H514"/>
    <mergeCell ref="I514:O514"/>
    <mergeCell ref="A498:O498"/>
    <mergeCell ref="P498:Q498"/>
    <mergeCell ref="N499:O499"/>
    <mergeCell ref="A503:O503"/>
    <mergeCell ref="A506:C506"/>
    <mergeCell ref="D506:O506"/>
    <mergeCell ref="A507:C507"/>
    <mergeCell ref="D507:O507"/>
    <mergeCell ref="A508:B508"/>
    <mergeCell ref="C508:D508"/>
    <mergeCell ref="F508:G508"/>
    <mergeCell ref="H508:I508"/>
    <mergeCell ref="K508:L508"/>
    <mergeCell ref="M508:O508"/>
    <mergeCell ref="P492:Q492"/>
    <mergeCell ref="A493:B493"/>
    <mergeCell ref="P493:Q493"/>
    <mergeCell ref="D494:F494"/>
    <mergeCell ref="G494:H494"/>
    <mergeCell ref="J494:L494"/>
    <mergeCell ref="M494:O494"/>
    <mergeCell ref="A495:B497"/>
    <mergeCell ref="C495:O497"/>
    <mergeCell ref="A490:B490"/>
    <mergeCell ref="C490:F491"/>
    <mergeCell ref="G490:H491"/>
    <mergeCell ref="I490:L491"/>
    <mergeCell ref="M490:N491"/>
    <mergeCell ref="O490:O491"/>
    <mergeCell ref="A491:B491"/>
    <mergeCell ref="A492:B492"/>
    <mergeCell ref="C492:F493"/>
    <mergeCell ref="G492:H493"/>
    <mergeCell ref="I492:L493"/>
    <mergeCell ref="M492:N493"/>
    <mergeCell ref="O492:O493"/>
    <mergeCell ref="A484:B484"/>
    <mergeCell ref="C484:E484"/>
    <mergeCell ref="F484:G484"/>
    <mergeCell ref="H484:J484"/>
    <mergeCell ref="K484:O484"/>
    <mergeCell ref="A486:O486"/>
    <mergeCell ref="A489:B489"/>
    <mergeCell ref="C489:H489"/>
    <mergeCell ref="I489:O489"/>
    <mergeCell ref="A473:O473"/>
    <mergeCell ref="P473:Q473"/>
    <mergeCell ref="N474:O474"/>
    <mergeCell ref="A478:O478"/>
    <mergeCell ref="A481:C481"/>
    <mergeCell ref="D481:O481"/>
    <mergeCell ref="A482:C482"/>
    <mergeCell ref="D482:O482"/>
    <mergeCell ref="A483:B483"/>
    <mergeCell ref="C483:D483"/>
    <mergeCell ref="F483:G483"/>
    <mergeCell ref="H483:I483"/>
    <mergeCell ref="K483:L483"/>
    <mergeCell ref="M483:O483"/>
    <mergeCell ref="P467:Q467"/>
    <mergeCell ref="A468:B468"/>
    <mergeCell ref="P468:Q468"/>
    <mergeCell ref="D469:F469"/>
    <mergeCell ref="G469:H469"/>
    <mergeCell ref="J469:L469"/>
    <mergeCell ref="M469:O469"/>
    <mergeCell ref="A470:B472"/>
    <mergeCell ref="C470:O472"/>
    <mergeCell ref="A465:B465"/>
    <mergeCell ref="C465:F466"/>
    <mergeCell ref="G465:H466"/>
    <mergeCell ref="I465:L466"/>
    <mergeCell ref="M465:N466"/>
    <mergeCell ref="O465:O466"/>
    <mergeCell ref="A466:B466"/>
    <mergeCell ref="A467:B467"/>
    <mergeCell ref="C467:F468"/>
    <mergeCell ref="G467:H468"/>
    <mergeCell ref="I467:L468"/>
    <mergeCell ref="M467:N468"/>
    <mergeCell ref="O467:O468"/>
    <mergeCell ref="A459:B459"/>
    <mergeCell ref="C459:E459"/>
    <mergeCell ref="F459:G459"/>
    <mergeCell ref="H459:J459"/>
    <mergeCell ref="K459:O459"/>
    <mergeCell ref="A461:O461"/>
    <mergeCell ref="A464:B464"/>
    <mergeCell ref="C464:H464"/>
    <mergeCell ref="I464:O464"/>
    <mergeCell ref="A448:O448"/>
    <mergeCell ref="P448:Q448"/>
    <mergeCell ref="N449:O449"/>
    <mergeCell ref="A453:O453"/>
    <mergeCell ref="A456:C456"/>
    <mergeCell ref="D456:O456"/>
    <mergeCell ref="A457:C457"/>
    <mergeCell ref="D457:O457"/>
    <mergeCell ref="A458:B458"/>
    <mergeCell ref="C458:D458"/>
    <mergeCell ref="F458:G458"/>
    <mergeCell ref="H458:I458"/>
    <mergeCell ref="K458:L458"/>
    <mergeCell ref="M458:O458"/>
    <mergeCell ref="P442:Q442"/>
    <mergeCell ref="A443:B443"/>
    <mergeCell ref="P443:Q443"/>
    <mergeCell ref="D444:F444"/>
    <mergeCell ref="G444:H444"/>
    <mergeCell ref="J444:L444"/>
    <mergeCell ref="M444:O444"/>
    <mergeCell ref="A445:B447"/>
    <mergeCell ref="C445:O447"/>
    <mergeCell ref="A440:B440"/>
    <mergeCell ref="C440:F441"/>
    <mergeCell ref="G440:H441"/>
    <mergeCell ref="I440:L441"/>
    <mergeCell ref="M440:N441"/>
    <mergeCell ref="O440:O441"/>
    <mergeCell ref="A441:B441"/>
    <mergeCell ref="A442:B442"/>
    <mergeCell ref="C442:F443"/>
    <mergeCell ref="G442:H443"/>
    <mergeCell ref="I442:L443"/>
    <mergeCell ref="M442:N443"/>
    <mergeCell ref="O442:O443"/>
    <mergeCell ref="A434:B434"/>
    <mergeCell ref="C434:E434"/>
    <mergeCell ref="F434:G434"/>
    <mergeCell ref="H434:J434"/>
    <mergeCell ref="K434:O434"/>
    <mergeCell ref="A436:O436"/>
    <mergeCell ref="A439:B439"/>
    <mergeCell ref="C439:H439"/>
    <mergeCell ref="I439:O439"/>
    <mergeCell ref="A423:O423"/>
    <mergeCell ref="P423:Q423"/>
    <mergeCell ref="N424:O424"/>
    <mergeCell ref="A428:O428"/>
    <mergeCell ref="A431:C431"/>
    <mergeCell ref="D431:O431"/>
    <mergeCell ref="A432:C432"/>
    <mergeCell ref="D432:O432"/>
    <mergeCell ref="A433:B433"/>
    <mergeCell ref="C433:D433"/>
    <mergeCell ref="F433:G433"/>
    <mergeCell ref="H433:I433"/>
    <mergeCell ref="K433:L433"/>
    <mergeCell ref="M433:O433"/>
    <mergeCell ref="P417:Q417"/>
    <mergeCell ref="A418:B418"/>
    <mergeCell ref="P418:Q418"/>
    <mergeCell ref="D419:F419"/>
    <mergeCell ref="G419:H419"/>
    <mergeCell ref="J419:L419"/>
    <mergeCell ref="M419:O419"/>
    <mergeCell ref="A420:B422"/>
    <mergeCell ref="C420:O422"/>
    <mergeCell ref="A415:B415"/>
    <mergeCell ref="C415:F416"/>
    <mergeCell ref="G415:H416"/>
    <mergeCell ref="I415:L416"/>
    <mergeCell ref="M415:N416"/>
    <mergeCell ref="O415:O416"/>
    <mergeCell ref="A416:B416"/>
    <mergeCell ref="A417:B417"/>
    <mergeCell ref="C417:F418"/>
    <mergeCell ref="G417:H418"/>
    <mergeCell ref="I417:L418"/>
    <mergeCell ref="M417:N418"/>
    <mergeCell ref="O417:O418"/>
    <mergeCell ref="A409:B409"/>
    <mergeCell ref="C409:E409"/>
    <mergeCell ref="F409:G409"/>
    <mergeCell ref="H409:J409"/>
    <mergeCell ref="K409:O409"/>
    <mergeCell ref="A411:O411"/>
    <mergeCell ref="A414:B414"/>
    <mergeCell ref="C414:H414"/>
    <mergeCell ref="I414:O414"/>
    <mergeCell ref="A398:O398"/>
    <mergeCell ref="P398:Q398"/>
    <mergeCell ref="N399:O399"/>
    <mergeCell ref="A403:O403"/>
    <mergeCell ref="A406:C406"/>
    <mergeCell ref="D406:O406"/>
    <mergeCell ref="A407:C407"/>
    <mergeCell ref="D407:O407"/>
    <mergeCell ref="A408:B408"/>
    <mergeCell ref="C408:D408"/>
    <mergeCell ref="F408:G408"/>
    <mergeCell ref="H408:I408"/>
    <mergeCell ref="K408:L408"/>
    <mergeCell ref="M408:O408"/>
    <mergeCell ref="P392:Q392"/>
    <mergeCell ref="A393:B393"/>
    <mergeCell ref="P393:Q393"/>
    <mergeCell ref="D394:F394"/>
    <mergeCell ref="G394:H394"/>
    <mergeCell ref="J394:L394"/>
    <mergeCell ref="M394:O394"/>
    <mergeCell ref="A395:B397"/>
    <mergeCell ref="C395:O397"/>
    <mergeCell ref="A390:B390"/>
    <mergeCell ref="C390:F391"/>
    <mergeCell ref="G390:H391"/>
    <mergeCell ref="I390:L391"/>
    <mergeCell ref="M390:N391"/>
    <mergeCell ref="O390:O391"/>
    <mergeCell ref="A391:B391"/>
    <mergeCell ref="A392:B392"/>
    <mergeCell ref="C392:F393"/>
    <mergeCell ref="G392:H393"/>
    <mergeCell ref="I392:L393"/>
    <mergeCell ref="M392:N393"/>
    <mergeCell ref="O392:O393"/>
    <mergeCell ref="A384:B384"/>
    <mergeCell ref="C384:E384"/>
    <mergeCell ref="F384:G384"/>
    <mergeCell ref="H384:J384"/>
    <mergeCell ref="K384:O384"/>
    <mergeCell ref="A386:O386"/>
    <mergeCell ref="A389:B389"/>
    <mergeCell ref="C389:H389"/>
    <mergeCell ref="I389:O389"/>
    <mergeCell ref="A373:O373"/>
    <mergeCell ref="P373:Q373"/>
    <mergeCell ref="N374:O374"/>
    <mergeCell ref="A378:O378"/>
    <mergeCell ref="A381:C381"/>
    <mergeCell ref="D381:O381"/>
    <mergeCell ref="A382:C382"/>
    <mergeCell ref="D382:O382"/>
    <mergeCell ref="A383:B383"/>
    <mergeCell ref="C383:D383"/>
    <mergeCell ref="F383:G383"/>
    <mergeCell ref="H383:I383"/>
    <mergeCell ref="K383:L383"/>
    <mergeCell ref="M383:O383"/>
    <mergeCell ref="P367:Q367"/>
    <mergeCell ref="A368:B368"/>
    <mergeCell ref="P368:Q368"/>
    <mergeCell ref="D369:F369"/>
    <mergeCell ref="G369:H369"/>
    <mergeCell ref="J369:L369"/>
    <mergeCell ref="M369:O369"/>
    <mergeCell ref="A370:B372"/>
    <mergeCell ref="C370:O372"/>
    <mergeCell ref="A365:B365"/>
    <mergeCell ref="C365:F366"/>
    <mergeCell ref="G365:H366"/>
    <mergeCell ref="I365:L366"/>
    <mergeCell ref="M365:N366"/>
    <mergeCell ref="O365:O366"/>
    <mergeCell ref="A366:B366"/>
    <mergeCell ref="A367:B367"/>
    <mergeCell ref="C367:F368"/>
    <mergeCell ref="G367:H368"/>
    <mergeCell ref="I367:L368"/>
    <mergeCell ref="M367:N368"/>
    <mergeCell ref="O367:O368"/>
    <mergeCell ref="A359:B359"/>
    <mergeCell ref="C359:E359"/>
    <mergeCell ref="F359:G359"/>
    <mergeCell ref="H359:J359"/>
    <mergeCell ref="K359:O359"/>
    <mergeCell ref="A361:O361"/>
    <mergeCell ref="A364:B364"/>
    <mergeCell ref="C364:H364"/>
    <mergeCell ref="I364:O364"/>
    <mergeCell ref="A348:O348"/>
    <mergeCell ref="P348:Q348"/>
    <mergeCell ref="N349:O349"/>
    <mergeCell ref="A353:O353"/>
    <mergeCell ref="A356:C356"/>
    <mergeCell ref="D356:O356"/>
    <mergeCell ref="A357:C357"/>
    <mergeCell ref="D357:O357"/>
    <mergeCell ref="A358:B358"/>
    <mergeCell ref="C358:D358"/>
    <mergeCell ref="F358:G358"/>
    <mergeCell ref="H358:I358"/>
    <mergeCell ref="K358:L358"/>
    <mergeCell ref="M358:O358"/>
    <mergeCell ref="P342:Q342"/>
    <mergeCell ref="A343:B343"/>
    <mergeCell ref="P343:Q343"/>
    <mergeCell ref="D344:F344"/>
    <mergeCell ref="G344:H344"/>
    <mergeCell ref="J344:L344"/>
    <mergeCell ref="M344:O344"/>
    <mergeCell ref="A345:B347"/>
    <mergeCell ref="C345:O347"/>
    <mergeCell ref="A340:B340"/>
    <mergeCell ref="C340:F341"/>
    <mergeCell ref="G340:H341"/>
    <mergeCell ref="I340:L341"/>
    <mergeCell ref="M340:N341"/>
    <mergeCell ref="O340:O341"/>
    <mergeCell ref="A341:B341"/>
    <mergeCell ref="A342:B342"/>
    <mergeCell ref="C342:F343"/>
    <mergeCell ref="G342:H343"/>
    <mergeCell ref="I342:L343"/>
    <mergeCell ref="M342:N343"/>
    <mergeCell ref="O342:O343"/>
    <mergeCell ref="A334:B334"/>
    <mergeCell ref="C334:E334"/>
    <mergeCell ref="F334:G334"/>
    <mergeCell ref="H334:J334"/>
    <mergeCell ref="K334:O334"/>
    <mergeCell ref="A336:O336"/>
    <mergeCell ref="A339:B339"/>
    <mergeCell ref="C339:H339"/>
    <mergeCell ref="I339:O339"/>
    <mergeCell ref="A328:O328"/>
    <mergeCell ref="A331:C331"/>
    <mergeCell ref="D331:O331"/>
    <mergeCell ref="A332:C332"/>
    <mergeCell ref="D332:O332"/>
    <mergeCell ref="A333:B333"/>
    <mergeCell ref="C333:D333"/>
    <mergeCell ref="F333:G333"/>
    <mergeCell ref="H333:I333"/>
    <mergeCell ref="K333:L333"/>
    <mergeCell ref="M333:O333"/>
    <mergeCell ref="A248:O248"/>
    <mergeCell ref="P248:Q248"/>
    <mergeCell ref="N249:O249"/>
    <mergeCell ref="P242:Q242"/>
    <mergeCell ref="A243:B243"/>
    <mergeCell ref="P243:Q243"/>
    <mergeCell ref="D244:F244"/>
    <mergeCell ref="G244:H244"/>
    <mergeCell ref="J244:L244"/>
    <mergeCell ref="M244:O244"/>
    <mergeCell ref="A245:B247"/>
    <mergeCell ref="C245:O247"/>
    <mergeCell ref="A240:B240"/>
    <mergeCell ref="C240:F241"/>
    <mergeCell ref="G240:H241"/>
    <mergeCell ref="I240:L241"/>
    <mergeCell ref="M240:N241"/>
    <mergeCell ref="O240:O241"/>
    <mergeCell ref="A241:B241"/>
    <mergeCell ref="A242:B242"/>
    <mergeCell ref="C242:F243"/>
    <mergeCell ref="G242:H243"/>
    <mergeCell ref="I242:L243"/>
    <mergeCell ref="M242:N243"/>
    <mergeCell ref="O242:O243"/>
    <mergeCell ref="A234:B234"/>
    <mergeCell ref="C234:E234"/>
    <mergeCell ref="F234:G234"/>
    <mergeCell ref="H234:J234"/>
    <mergeCell ref="K234:O234"/>
    <mergeCell ref="A236:O236"/>
    <mergeCell ref="A239:B239"/>
    <mergeCell ref="C239:H239"/>
    <mergeCell ref="I239:O239"/>
    <mergeCell ref="A223:O223"/>
    <mergeCell ref="P223:Q223"/>
    <mergeCell ref="N224:O224"/>
    <mergeCell ref="A228:O228"/>
    <mergeCell ref="A231:C231"/>
    <mergeCell ref="D231:O231"/>
    <mergeCell ref="A232:C232"/>
    <mergeCell ref="D232:O232"/>
    <mergeCell ref="A233:B233"/>
    <mergeCell ref="C233:D233"/>
    <mergeCell ref="F233:G233"/>
    <mergeCell ref="H233:I233"/>
    <mergeCell ref="K233:L233"/>
    <mergeCell ref="M233:O233"/>
    <mergeCell ref="P217:Q217"/>
    <mergeCell ref="A218:B218"/>
    <mergeCell ref="P218:Q218"/>
    <mergeCell ref="D219:F219"/>
    <mergeCell ref="G219:H219"/>
    <mergeCell ref="J219:L219"/>
    <mergeCell ref="M219:O219"/>
    <mergeCell ref="A220:B222"/>
    <mergeCell ref="C220:O222"/>
    <mergeCell ref="A215:B215"/>
    <mergeCell ref="C215:F216"/>
    <mergeCell ref="G215:H216"/>
    <mergeCell ref="I215:L216"/>
    <mergeCell ref="M215:N216"/>
    <mergeCell ref="O215:O216"/>
    <mergeCell ref="A216:B216"/>
    <mergeCell ref="A217:B217"/>
    <mergeCell ref="C217:F218"/>
    <mergeCell ref="G217:H218"/>
    <mergeCell ref="I217:L218"/>
    <mergeCell ref="M217:N218"/>
    <mergeCell ref="O217:O218"/>
    <mergeCell ref="A209:B209"/>
    <mergeCell ref="C209:E209"/>
    <mergeCell ref="F209:G209"/>
    <mergeCell ref="H209:J209"/>
    <mergeCell ref="K209:O209"/>
    <mergeCell ref="A211:O211"/>
    <mergeCell ref="A214:B214"/>
    <mergeCell ref="C214:H214"/>
    <mergeCell ref="I214:O214"/>
    <mergeCell ref="A198:O198"/>
    <mergeCell ref="P198:Q198"/>
    <mergeCell ref="N199:O199"/>
    <mergeCell ref="A203:O203"/>
    <mergeCell ref="A206:C206"/>
    <mergeCell ref="D206:O206"/>
    <mergeCell ref="A207:C207"/>
    <mergeCell ref="D207:O207"/>
    <mergeCell ref="A208:B208"/>
    <mergeCell ref="C208:D208"/>
    <mergeCell ref="F208:G208"/>
    <mergeCell ref="H208:I208"/>
    <mergeCell ref="K208:L208"/>
    <mergeCell ref="M208:O208"/>
    <mergeCell ref="P192:Q192"/>
    <mergeCell ref="A193:B193"/>
    <mergeCell ref="P193:Q193"/>
    <mergeCell ref="D194:F194"/>
    <mergeCell ref="G194:H194"/>
    <mergeCell ref="J194:L194"/>
    <mergeCell ref="M194:O194"/>
    <mergeCell ref="A195:B197"/>
    <mergeCell ref="C195:O197"/>
    <mergeCell ref="A190:B190"/>
    <mergeCell ref="C190:F191"/>
    <mergeCell ref="G190:H191"/>
    <mergeCell ref="I190:L191"/>
    <mergeCell ref="M190:N191"/>
    <mergeCell ref="O190:O191"/>
    <mergeCell ref="A191:B191"/>
    <mergeCell ref="A192:B192"/>
    <mergeCell ref="C192:F193"/>
    <mergeCell ref="G192:H193"/>
    <mergeCell ref="I192:L193"/>
    <mergeCell ref="M192:N193"/>
    <mergeCell ref="O192:O193"/>
    <mergeCell ref="A184:B184"/>
    <mergeCell ref="C184:E184"/>
    <mergeCell ref="F184:G184"/>
    <mergeCell ref="H184:J184"/>
    <mergeCell ref="K184:O184"/>
    <mergeCell ref="A186:O186"/>
    <mergeCell ref="A189:B189"/>
    <mergeCell ref="C189:H189"/>
    <mergeCell ref="I189:O189"/>
    <mergeCell ref="A173:O173"/>
    <mergeCell ref="P173:Q173"/>
    <mergeCell ref="N174:O174"/>
    <mergeCell ref="A178:O178"/>
    <mergeCell ref="A181:C181"/>
    <mergeCell ref="D181:O181"/>
    <mergeCell ref="A182:C182"/>
    <mergeCell ref="D182:O182"/>
    <mergeCell ref="A183:B183"/>
    <mergeCell ref="C183:D183"/>
    <mergeCell ref="F183:G183"/>
    <mergeCell ref="H183:I183"/>
    <mergeCell ref="K183:L183"/>
    <mergeCell ref="M183:O183"/>
    <mergeCell ref="P167:Q167"/>
    <mergeCell ref="A168:B168"/>
    <mergeCell ref="P168:Q168"/>
    <mergeCell ref="D169:F169"/>
    <mergeCell ref="G169:H169"/>
    <mergeCell ref="J169:L169"/>
    <mergeCell ref="M169:O169"/>
    <mergeCell ref="A170:B172"/>
    <mergeCell ref="C170:O172"/>
    <mergeCell ref="A165:B165"/>
    <mergeCell ref="C165:F166"/>
    <mergeCell ref="G165:H166"/>
    <mergeCell ref="I165:L166"/>
    <mergeCell ref="M165:N166"/>
    <mergeCell ref="O165:O166"/>
    <mergeCell ref="A166:B166"/>
    <mergeCell ref="A167:B167"/>
    <mergeCell ref="C167:F168"/>
    <mergeCell ref="G167:H168"/>
    <mergeCell ref="I167:L168"/>
    <mergeCell ref="M167:N168"/>
    <mergeCell ref="O167:O168"/>
    <mergeCell ref="A159:B159"/>
    <mergeCell ref="C159:E159"/>
    <mergeCell ref="F159:G159"/>
    <mergeCell ref="H159:J159"/>
    <mergeCell ref="K159:O159"/>
    <mergeCell ref="A161:O161"/>
    <mergeCell ref="A164:B164"/>
    <mergeCell ref="C164:H164"/>
    <mergeCell ref="I164:O164"/>
    <mergeCell ref="A148:O148"/>
    <mergeCell ref="P148:Q148"/>
    <mergeCell ref="N149:O149"/>
    <mergeCell ref="A153:O153"/>
    <mergeCell ref="A156:C156"/>
    <mergeCell ref="D156:O156"/>
    <mergeCell ref="A157:C157"/>
    <mergeCell ref="D157:O157"/>
    <mergeCell ref="A158:B158"/>
    <mergeCell ref="C158:D158"/>
    <mergeCell ref="F158:G158"/>
    <mergeCell ref="H158:I158"/>
    <mergeCell ref="K158:L158"/>
    <mergeCell ref="M158:O158"/>
    <mergeCell ref="P142:Q142"/>
    <mergeCell ref="A143:B143"/>
    <mergeCell ref="P143:Q143"/>
    <mergeCell ref="D144:F144"/>
    <mergeCell ref="G144:H144"/>
    <mergeCell ref="J144:L144"/>
    <mergeCell ref="M144:O144"/>
    <mergeCell ref="A145:B147"/>
    <mergeCell ref="C145:O147"/>
    <mergeCell ref="A140:B140"/>
    <mergeCell ref="C140:F141"/>
    <mergeCell ref="G140:H141"/>
    <mergeCell ref="I140:L141"/>
    <mergeCell ref="M140:N141"/>
    <mergeCell ref="O140:O141"/>
    <mergeCell ref="A141:B141"/>
    <mergeCell ref="A142:B142"/>
    <mergeCell ref="C142:F143"/>
    <mergeCell ref="G142:H143"/>
    <mergeCell ref="I142:L143"/>
    <mergeCell ref="M142:N143"/>
    <mergeCell ref="O142:O143"/>
    <mergeCell ref="A134:B134"/>
    <mergeCell ref="C134:E134"/>
    <mergeCell ref="F134:G134"/>
    <mergeCell ref="H134:J134"/>
    <mergeCell ref="K134:O134"/>
    <mergeCell ref="A136:O136"/>
    <mergeCell ref="A139:B139"/>
    <mergeCell ref="C139:H139"/>
    <mergeCell ref="I139:O139"/>
    <mergeCell ref="A123:O123"/>
    <mergeCell ref="P123:Q123"/>
    <mergeCell ref="N124:O124"/>
    <mergeCell ref="A128:O128"/>
    <mergeCell ref="A131:C131"/>
    <mergeCell ref="D131:O131"/>
    <mergeCell ref="A132:C132"/>
    <mergeCell ref="D132:O132"/>
    <mergeCell ref="A133:B133"/>
    <mergeCell ref="C133:D133"/>
    <mergeCell ref="F133:G133"/>
    <mergeCell ref="H133:I133"/>
    <mergeCell ref="K133:L133"/>
    <mergeCell ref="M133:O133"/>
    <mergeCell ref="P117:Q117"/>
    <mergeCell ref="A118:B118"/>
    <mergeCell ref="P118:Q118"/>
    <mergeCell ref="D119:F119"/>
    <mergeCell ref="G119:H119"/>
    <mergeCell ref="J119:L119"/>
    <mergeCell ref="M119:O119"/>
    <mergeCell ref="A120:B122"/>
    <mergeCell ref="C120:O122"/>
    <mergeCell ref="A115:B115"/>
    <mergeCell ref="C115:F116"/>
    <mergeCell ref="G115:H116"/>
    <mergeCell ref="I115:L116"/>
    <mergeCell ref="M115:N116"/>
    <mergeCell ref="O115:O116"/>
    <mergeCell ref="A116:B116"/>
    <mergeCell ref="A117:B117"/>
    <mergeCell ref="C117:F118"/>
    <mergeCell ref="G117:H118"/>
    <mergeCell ref="I117:L118"/>
    <mergeCell ref="M117:N118"/>
    <mergeCell ref="O117:O118"/>
    <mergeCell ref="A109:B109"/>
    <mergeCell ref="C109:E109"/>
    <mergeCell ref="F109:G109"/>
    <mergeCell ref="H109:J109"/>
    <mergeCell ref="K109:O109"/>
    <mergeCell ref="A111:O111"/>
    <mergeCell ref="A114:B114"/>
    <mergeCell ref="C114:H114"/>
    <mergeCell ref="I114:O114"/>
    <mergeCell ref="A103:O103"/>
    <mergeCell ref="A106:C106"/>
    <mergeCell ref="D106:O106"/>
    <mergeCell ref="A107:C107"/>
    <mergeCell ref="D107:O107"/>
    <mergeCell ref="A108:B108"/>
    <mergeCell ref="C108:D108"/>
    <mergeCell ref="F108:G108"/>
    <mergeCell ref="H108:I108"/>
    <mergeCell ref="K108:L108"/>
    <mergeCell ref="M108:O108"/>
    <mergeCell ref="A95:B97"/>
    <mergeCell ref="C95:O97"/>
    <mergeCell ref="A98:O98"/>
    <mergeCell ref="P98:Q98"/>
    <mergeCell ref="N99:O99"/>
    <mergeCell ref="O92:O93"/>
    <mergeCell ref="P92:Q92"/>
    <mergeCell ref="A93:B93"/>
    <mergeCell ref="P93:Q93"/>
    <mergeCell ref="D94:F94"/>
    <mergeCell ref="G94:H94"/>
    <mergeCell ref="J94:L94"/>
    <mergeCell ref="M94:O94"/>
    <mergeCell ref="A92:B92"/>
    <mergeCell ref="C92:F93"/>
    <mergeCell ref="G92:H93"/>
    <mergeCell ref="I92:L93"/>
    <mergeCell ref="M92:N93"/>
    <mergeCell ref="A86:O86"/>
    <mergeCell ref="A89:B89"/>
    <mergeCell ref="C89:H89"/>
    <mergeCell ref="I89:O89"/>
    <mergeCell ref="A90:B90"/>
    <mergeCell ref="C90:F91"/>
    <mergeCell ref="G90:H91"/>
    <mergeCell ref="I90:L91"/>
    <mergeCell ref="M90:N91"/>
    <mergeCell ref="O90:O91"/>
    <mergeCell ref="A91:B91"/>
    <mergeCell ref="M83:O83"/>
    <mergeCell ref="A84:B84"/>
    <mergeCell ref="C84:E84"/>
    <mergeCell ref="F84:G84"/>
    <mergeCell ref="H84:J84"/>
    <mergeCell ref="K84:O84"/>
    <mergeCell ref="A83:B83"/>
    <mergeCell ref="C83:D83"/>
    <mergeCell ref="F83:G83"/>
    <mergeCell ref="H83:I83"/>
    <mergeCell ref="K83:L83"/>
    <mergeCell ref="A78:O78"/>
    <mergeCell ref="A81:C81"/>
    <mergeCell ref="D81:O81"/>
    <mergeCell ref="A82:C82"/>
    <mergeCell ref="D82:O82"/>
    <mergeCell ref="A70:B72"/>
    <mergeCell ref="C70:O72"/>
    <mergeCell ref="A73:O73"/>
    <mergeCell ref="P73:Q73"/>
    <mergeCell ref="N74:O74"/>
    <mergeCell ref="O67:O68"/>
    <mergeCell ref="P67:Q67"/>
    <mergeCell ref="A68:B68"/>
    <mergeCell ref="P68:Q68"/>
    <mergeCell ref="D69:F69"/>
    <mergeCell ref="G69:H69"/>
    <mergeCell ref="J69:L69"/>
    <mergeCell ref="M69:O69"/>
    <mergeCell ref="A67:B67"/>
    <mergeCell ref="C67:F68"/>
    <mergeCell ref="G67:H68"/>
    <mergeCell ref="I67:L68"/>
    <mergeCell ref="M67:N68"/>
    <mergeCell ref="A61:O61"/>
    <mergeCell ref="A64:B64"/>
    <mergeCell ref="C64:H64"/>
    <mergeCell ref="I64:O64"/>
    <mergeCell ref="A65:B65"/>
    <mergeCell ref="C65:F66"/>
    <mergeCell ref="G65:H66"/>
    <mergeCell ref="I65:L66"/>
    <mergeCell ref="M65:N66"/>
    <mergeCell ref="O65:O66"/>
    <mergeCell ref="A66:B66"/>
    <mergeCell ref="M58:O58"/>
    <mergeCell ref="A59:B59"/>
    <mergeCell ref="C59:E59"/>
    <mergeCell ref="F59:G59"/>
    <mergeCell ref="H59:J59"/>
    <mergeCell ref="K59:O59"/>
    <mergeCell ref="A58:B58"/>
    <mergeCell ref="C58:D58"/>
    <mergeCell ref="F58:G58"/>
    <mergeCell ref="H58:I58"/>
    <mergeCell ref="K58:L58"/>
    <mergeCell ref="A53:O53"/>
    <mergeCell ref="A56:C56"/>
    <mergeCell ref="D56:O56"/>
    <mergeCell ref="A57:C57"/>
    <mergeCell ref="D57:O57"/>
    <mergeCell ref="O15:O16"/>
    <mergeCell ref="A16:B16"/>
    <mergeCell ref="A15:B15"/>
    <mergeCell ref="C15:F16"/>
    <mergeCell ref="A20:B22"/>
    <mergeCell ref="I15:L16"/>
    <mergeCell ref="M15:N16"/>
    <mergeCell ref="G15:H16"/>
    <mergeCell ref="G17:H18"/>
    <mergeCell ref="G19:H19"/>
    <mergeCell ref="D19:F19"/>
    <mergeCell ref="J19:L19"/>
    <mergeCell ref="N24:O24"/>
    <mergeCell ref="A23:O23"/>
    <mergeCell ref="M33:O33"/>
    <mergeCell ref="A34:B34"/>
    <mergeCell ref="C34:E34"/>
    <mergeCell ref="F34:G34"/>
    <mergeCell ref="H34:J34"/>
    <mergeCell ref="I40:L41"/>
    <mergeCell ref="K34:O34"/>
    <mergeCell ref="A33:B33"/>
    <mergeCell ref="C33:D33"/>
    <mergeCell ref="F33:G33"/>
    <mergeCell ref="H33:I33"/>
    <mergeCell ref="K33:L33"/>
    <mergeCell ref="A36:O36"/>
    <mergeCell ref="P23:Q23"/>
    <mergeCell ref="M8:O8"/>
    <mergeCell ref="A14:B14"/>
    <mergeCell ref="F9:G9"/>
    <mergeCell ref="H9:J9"/>
    <mergeCell ref="K9:O9"/>
    <mergeCell ref="A11:O11"/>
    <mergeCell ref="I14:O14"/>
    <mergeCell ref="C14:H14"/>
    <mergeCell ref="H8:I8"/>
    <mergeCell ref="K8:L8"/>
    <mergeCell ref="A8:B8"/>
    <mergeCell ref="C8:D8"/>
    <mergeCell ref="F8:G8"/>
    <mergeCell ref="A9:B9"/>
    <mergeCell ref="C9:E9"/>
    <mergeCell ref="P17:Q17"/>
    <mergeCell ref="A18:B18"/>
    <mergeCell ref="P18:Q18"/>
    <mergeCell ref="A17:B17"/>
    <mergeCell ref="C17:F18"/>
    <mergeCell ref="C20:O22"/>
    <mergeCell ref="I17:L18"/>
    <mergeCell ref="A39:B39"/>
    <mergeCell ref="C39:H39"/>
    <mergeCell ref="I39:O39"/>
    <mergeCell ref="A3:O3"/>
    <mergeCell ref="A6:C6"/>
    <mergeCell ref="D6:O6"/>
    <mergeCell ref="A7:C7"/>
    <mergeCell ref="D7:O7"/>
    <mergeCell ref="A28:O28"/>
    <mergeCell ref="A31:C31"/>
    <mergeCell ref="D31:O31"/>
    <mergeCell ref="A32:C32"/>
    <mergeCell ref="D32:O32"/>
    <mergeCell ref="O17:O18"/>
    <mergeCell ref="M19:O19"/>
    <mergeCell ref="M17:N18"/>
    <mergeCell ref="M40:N41"/>
    <mergeCell ref="A45:B47"/>
    <mergeCell ref="C45:O47"/>
    <mergeCell ref="A48:O48"/>
    <mergeCell ref="P48:Q48"/>
    <mergeCell ref="N49:O49"/>
    <mergeCell ref="D44:F44"/>
    <mergeCell ref="G44:H44"/>
    <mergeCell ref="J44:L44"/>
    <mergeCell ref="M44:O44"/>
    <mergeCell ref="O40:O41"/>
    <mergeCell ref="A41:B41"/>
    <mergeCell ref="O42:O43"/>
    <mergeCell ref="P42:Q42"/>
    <mergeCell ref="A43:B43"/>
    <mergeCell ref="P43:Q43"/>
    <mergeCell ref="A42:B42"/>
    <mergeCell ref="C42:F43"/>
    <mergeCell ref="G42:H43"/>
    <mergeCell ref="I42:L43"/>
    <mergeCell ref="M42:N43"/>
    <mergeCell ref="A40:B40"/>
    <mergeCell ref="C40:F41"/>
    <mergeCell ref="G40:H41"/>
    <mergeCell ref="A253:O253"/>
    <mergeCell ref="A256:C256"/>
    <mergeCell ref="D256:O256"/>
    <mergeCell ref="A257:C257"/>
    <mergeCell ref="D257:O257"/>
    <mergeCell ref="A258:B258"/>
    <mergeCell ref="C258:D258"/>
    <mergeCell ref="F258:G258"/>
    <mergeCell ref="H258:I258"/>
    <mergeCell ref="K258:L258"/>
    <mergeCell ref="M258:O258"/>
    <mergeCell ref="A259:B259"/>
    <mergeCell ref="C259:E259"/>
    <mergeCell ref="F259:G259"/>
    <mergeCell ref="H259:J259"/>
    <mergeCell ref="K259:O259"/>
    <mergeCell ref="A261:O261"/>
    <mergeCell ref="A264:B264"/>
    <mergeCell ref="C264:H264"/>
    <mergeCell ref="I264:O264"/>
    <mergeCell ref="A265:B265"/>
    <mergeCell ref="C265:F266"/>
    <mergeCell ref="G265:H266"/>
    <mergeCell ref="I265:L266"/>
    <mergeCell ref="M265:N266"/>
    <mergeCell ref="O265:O266"/>
    <mergeCell ref="A266:B266"/>
    <mergeCell ref="A267:B267"/>
    <mergeCell ref="C267:F268"/>
    <mergeCell ref="G267:H268"/>
    <mergeCell ref="I267:L268"/>
    <mergeCell ref="M267:N268"/>
    <mergeCell ref="O267:O268"/>
    <mergeCell ref="P267:Q267"/>
    <mergeCell ref="A268:B268"/>
    <mergeCell ref="P268:Q268"/>
    <mergeCell ref="D269:F269"/>
    <mergeCell ref="G269:H269"/>
    <mergeCell ref="J269:L269"/>
    <mergeCell ref="M269:O269"/>
    <mergeCell ref="A270:B272"/>
    <mergeCell ref="C270:O272"/>
    <mergeCell ref="A273:O273"/>
    <mergeCell ref="P273:Q273"/>
    <mergeCell ref="N274:O274"/>
    <mergeCell ref="A278:O278"/>
    <mergeCell ref="A281:C281"/>
    <mergeCell ref="D281:O281"/>
    <mergeCell ref="A282:C282"/>
    <mergeCell ref="D282:O282"/>
    <mergeCell ref="A283:B283"/>
    <mergeCell ref="C283:D283"/>
    <mergeCell ref="F283:G283"/>
    <mergeCell ref="H283:I283"/>
    <mergeCell ref="K283:L283"/>
    <mergeCell ref="M283:O283"/>
    <mergeCell ref="A284:B284"/>
    <mergeCell ref="C284:E284"/>
    <mergeCell ref="F284:G284"/>
    <mergeCell ref="H284:J284"/>
    <mergeCell ref="K284:O284"/>
    <mergeCell ref="A286:O286"/>
    <mergeCell ref="A289:B289"/>
    <mergeCell ref="C289:H289"/>
    <mergeCell ref="I289:O289"/>
    <mergeCell ref="A290:B290"/>
    <mergeCell ref="C290:F291"/>
    <mergeCell ref="G290:H291"/>
    <mergeCell ref="I290:L291"/>
    <mergeCell ref="M290:N291"/>
    <mergeCell ref="O290:O291"/>
    <mergeCell ref="A291:B291"/>
    <mergeCell ref="A292:B292"/>
    <mergeCell ref="C292:F293"/>
    <mergeCell ref="G292:H293"/>
    <mergeCell ref="I292:L293"/>
    <mergeCell ref="M292:N293"/>
    <mergeCell ref="O292:O293"/>
    <mergeCell ref="P292:Q292"/>
    <mergeCell ref="A293:B293"/>
    <mergeCell ref="P293:Q293"/>
    <mergeCell ref="D294:F294"/>
    <mergeCell ref="G294:H294"/>
    <mergeCell ref="J294:L294"/>
    <mergeCell ref="M294:O294"/>
    <mergeCell ref="A295:B297"/>
    <mergeCell ref="C295:O297"/>
    <mergeCell ref="A298:O298"/>
    <mergeCell ref="P298:Q298"/>
    <mergeCell ref="N299:O299"/>
    <mergeCell ref="A303:O303"/>
    <mergeCell ref="A306:C306"/>
    <mergeCell ref="D306:O306"/>
    <mergeCell ref="A307:C307"/>
    <mergeCell ref="D307:O307"/>
    <mergeCell ref="A308:B308"/>
    <mergeCell ref="C308:D308"/>
    <mergeCell ref="F308:G308"/>
    <mergeCell ref="H308:I308"/>
    <mergeCell ref="K308:L308"/>
    <mergeCell ref="M308:O308"/>
    <mergeCell ref="A309:B309"/>
    <mergeCell ref="C309:E309"/>
    <mergeCell ref="F309:G309"/>
    <mergeCell ref="H309:J309"/>
    <mergeCell ref="K309:O309"/>
    <mergeCell ref="A311:O311"/>
    <mergeCell ref="A314:B314"/>
    <mergeCell ref="C314:H314"/>
    <mergeCell ref="I314:O314"/>
    <mergeCell ref="A315:B315"/>
    <mergeCell ref="C315:F316"/>
    <mergeCell ref="G315:H316"/>
    <mergeCell ref="I315:L316"/>
    <mergeCell ref="M315:N316"/>
    <mergeCell ref="O315:O316"/>
    <mergeCell ref="A316:B316"/>
    <mergeCell ref="A317:B317"/>
    <mergeCell ref="C317:F318"/>
    <mergeCell ref="G317:H318"/>
    <mergeCell ref="I317:L318"/>
    <mergeCell ref="M317:N318"/>
    <mergeCell ref="O317:O318"/>
    <mergeCell ref="A323:O323"/>
    <mergeCell ref="P323:Q323"/>
    <mergeCell ref="N324:O324"/>
    <mergeCell ref="P317:Q317"/>
    <mergeCell ref="A318:B318"/>
    <mergeCell ref="P318:Q318"/>
    <mergeCell ref="D319:F319"/>
    <mergeCell ref="G319:H319"/>
    <mergeCell ref="J319:L319"/>
    <mergeCell ref="M319:O319"/>
    <mergeCell ref="A320:B322"/>
    <mergeCell ref="C320:O322"/>
  </mergeCells>
  <phoneticPr fontId="9"/>
  <conditionalFormatting sqref="C17:F18 I17 D19 J19 C20">
    <cfRule type="expression" dxfId="128" priority="125">
      <formula>AND($H$8&lt;1500,$R$21&lt;&gt;1)</formula>
    </cfRule>
  </conditionalFormatting>
  <conditionalFormatting sqref="C42:F43 I42 O42 D44 J44 C45">
    <cfRule type="expression" dxfId="127" priority="118">
      <formula>AND($H$33&lt;1500,$R$46&lt;&gt;1)</formula>
    </cfRule>
  </conditionalFormatting>
  <conditionalFormatting sqref="C67:F68 I67 O67 D69 J69 C70">
    <cfRule type="expression" dxfId="126" priority="115">
      <formula>AND($H$58&lt;1500,$R$71&lt;&gt;1)</formula>
    </cfRule>
  </conditionalFormatting>
  <conditionalFormatting sqref="C92:F93 I92 O92 D94 J94 C95">
    <cfRule type="expression" dxfId="125" priority="112">
      <formula>AND($H$83&lt;1500,$R$96&lt;&gt;1)</formula>
    </cfRule>
  </conditionalFormatting>
  <conditionalFormatting sqref="C117:F118 I117 O117 D119 J119 C120">
    <cfRule type="expression" dxfId="124" priority="109">
      <formula>AND($H$108&lt;1500,$R$121&lt;&gt;1)</formula>
    </cfRule>
  </conditionalFormatting>
  <conditionalFormatting sqref="C142:F143 I142 O142 D144 J144 C145">
    <cfRule type="expression" dxfId="123" priority="106">
      <formula>AND($H$133&lt;1500,$R$146&lt;&gt;1)</formula>
    </cfRule>
  </conditionalFormatting>
  <conditionalFormatting sqref="C167:F168 I167 O167 D169 J169 C170">
    <cfRule type="expression" dxfId="122" priority="103">
      <formula>AND($H$158&lt;1500,$R$171&lt;&gt;1)</formula>
    </cfRule>
  </conditionalFormatting>
  <conditionalFormatting sqref="C192:F193 I192 O192 D194 J194 C195">
    <cfRule type="expression" dxfId="121" priority="100">
      <formula>AND($H$183&lt;1500,$R$196&lt;&gt;1)</formula>
    </cfRule>
  </conditionalFormatting>
  <conditionalFormatting sqref="C217:F218 I217 O217 D219 J219 C220">
    <cfRule type="expression" dxfId="120" priority="97">
      <formula>AND($H$208&lt;1500,$R$221&lt;&gt;1)</formula>
    </cfRule>
  </conditionalFormatting>
  <conditionalFormatting sqref="C242:F243 I242 O242 D244 J244 C245">
    <cfRule type="expression" dxfId="119" priority="94">
      <formula>AND($H$233&lt;1500,$R$246&lt;&gt;1)</formula>
    </cfRule>
  </conditionalFormatting>
  <conditionalFormatting sqref="C267:F268 I267 O267 D269 J269 C270">
    <cfRule type="expression" dxfId="118" priority="91">
      <formula>AND($H$259&lt;1500,$R$271&lt;&gt;1)</formula>
    </cfRule>
  </conditionalFormatting>
  <conditionalFormatting sqref="C292:F293 I292 O292 D294 J294 C295">
    <cfRule type="expression" dxfId="117" priority="88">
      <formula>AND($H$283&lt;1500,$R$296&lt;&gt;1)</formula>
    </cfRule>
  </conditionalFormatting>
  <conditionalFormatting sqref="C317:F318 I317 O317 D319 J319 C320">
    <cfRule type="expression" dxfId="116" priority="85">
      <formula>AND($H$308&lt;1500,$R$321&lt;&gt;1)</formula>
    </cfRule>
  </conditionalFormatting>
  <conditionalFormatting sqref="C342:F343 I342 O342 D344 J344 C345">
    <cfRule type="expression" dxfId="115" priority="82">
      <formula>AND($H$333&lt;1500,$R$346&lt;&gt;1)</formula>
    </cfRule>
  </conditionalFormatting>
  <conditionalFormatting sqref="C367:F368 I367 O367 D369 J369 C370">
    <cfRule type="expression" dxfId="114" priority="79">
      <formula>AND($H$358&lt;1500,$R$371&lt;&gt;1)</formula>
    </cfRule>
  </conditionalFormatting>
  <conditionalFormatting sqref="C392:F393 I392 O392 D394 J394 C395">
    <cfRule type="expression" dxfId="113" priority="76">
      <formula>AND($H$383&lt;1500,$R$396&lt;&gt;1)</formula>
    </cfRule>
  </conditionalFormatting>
  <conditionalFormatting sqref="C417:F418 I417 O417 D419 J419 C420">
    <cfRule type="expression" dxfId="112" priority="73">
      <formula>AND($H$408&lt;1500,$R$421&lt;&gt;1)</formula>
    </cfRule>
  </conditionalFormatting>
  <conditionalFormatting sqref="C442:F443 I442 O442 D444 J444 C445">
    <cfRule type="expression" dxfId="111" priority="70">
      <formula>AND($H$433&lt;1500,$R$446&lt;&gt;1)</formula>
    </cfRule>
  </conditionalFormatting>
  <conditionalFormatting sqref="C467:F468 I467 O467 D469 J469 C470">
    <cfRule type="expression" dxfId="110" priority="67">
      <formula>AND($H$458&lt;1500,$R$471&lt;&gt;1)</formula>
    </cfRule>
  </conditionalFormatting>
  <conditionalFormatting sqref="C492:F493 I492 O492 D494 J494 C495">
    <cfRule type="expression" dxfId="109" priority="64">
      <formula>AND($H$483&lt;1500,$R$496&lt;&gt;1)</formula>
    </cfRule>
  </conditionalFormatting>
  <conditionalFormatting sqref="C517:F518 I517 O517 D519 J519 C520">
    <cfRule type="expression" dxfId="108" priority="61">
      <formula>AND($H$508&lt;1500,$R$521&lt;&gt;1)</formula>
    </cfRule>
  </conditionalFormatting>
  <conditionalFormatting sqref="C542:F543 I542 O542 D544 J544 C545">
    <cfRule type="expression" dxfId="107" priority="58">
      <formula>AND($H$533&lt;1500,$R$546&lt;&gt;1)</formula>
    </cfRule>
  </conditionalFormatting>
  <conditionalFormatting sqref="C567:F568 I567 O567 D569 J569 C570">
    <cfRule type="expression" dxfId="106" priority="55">
      <formula>AND($H$558&lt;1500,$R$571&lt;&gt;1)</formula>
    </cfRule>
  </conditionalFormatting>
  <conditionalFormatting sqref="C592:F593 I592 O592 D594 J594 C595">
    <cfRule type="expression" dxfId="105" priority="52">
      <formula>AND($H$583&lt;1500,$R$596&lt;&gt;1)</formula>
    </cfRule>
  </conditionalFormatting>
  <conditionalFormatting sqref="C617:F618 I617 O617 D619 J619 C620">
    <cfRule type="expression" dxfId="104" priority="49">
      <formula>AND($H$608&lt;1500,$R$621&lt;&gt;1)</formula>
    </cfRule>
  </conditionalFormatting>
  <conditionalFormatting sqref="C642:F643 I642 O642 D644 J644 C645">
    <cfRule type="expression" dxfId="103" priority="46">
      <formula>AND($H$633&lt;1500,$R$646&lt;&gt;1)</formula>
    </cfRule>
  </conditionalFormatting>
  <conditionalFormatting sqref="C667:F668 I667 O667 D669 J669 C670">
    <cfRule type="expression" dxfId="102" priority="43">
      <formula>AND($H$658&lt;1500,$R$671&lt;&gt;1)</formula>
    </cfRule>
  </conditionalFormatting>
  <conditionalFormatting sqref="C692:F693 I692 O692 D694 J694 C695">
    <cfRule type="expression" dxfId="101" priority="40">
      <formula>AND($H$683&lt;1500,$R$696&lt;&gt;1)</formula>
    </cfRule>
  </conditionalFormatting>
  <conditionalFormatting sqref="C717:F718 I717 O717 D719 J719 C720">
    <cfRule type="expression" dxfId="100" priority="37">
      <formula>AND($H$708&lt;1500,$R$721&lt;&gt;1)</formula>
    </cfRule>
  </conditionalFormatting>
  <conditionalFormatting sqref="C742:F743 I742 O742 D744 J744 C745">
    <cfRule type="expression" dxfId="99" priority="34">
      <formula>AND($H$733&lt;1500,$R$746&lt;&gt;1)</formula>
    </cfRule>
  </conditionalFormatting>
  <conditionalFormatting sqref="C767:F768 I767 O767 D769 J769 C770">
    <cfRule type="expression" dxfId="98" priority="31">
      <formula>AND($H$758&lt;1500,$R$771&lt;&gt;1)</formula>
    </cfRule>
  </conditionalFormatting>
  <conditionalFormatting sqref="C792:F793 I792 O792 D794 J794 C795">
    <cfRule type="expression" dxfId="97" priority="28">
      <formula>AND($H$783&lt;1500,$R$796&lt;&gt;1)</formula>
    </cfRule>
  </conditionalFormatting>
  <conditionalFormatting sqref="C817:F818 I817 O817 D819 J819 C820">
    <cfRule type="expression" dxfId="96" priority="25">
      <formula>AND($H$808&lt;1500,$R$821&lt;&gt;1)</formula>
    </cfRule>
  </conditionalFormatting>
  <conditionalFormatting sqref="C842:F843 I842 O842 D844 J844 C845">
    <cfRule type="expression" dxfId="95" priority="22">
      <formula>AND($H$833&lt;1500,$R$846&lt;&gt;1)</formula>
    </cfRule>
  </conditionalFormatting>
  <conditionalFormatting sqref="C867:F868 I867 O867 D869 J869 C870">
    <cfRule type="expression" dxfId="94" priority="19">
      <formula>AND($H$858&lt;1500,$R$871&lt;&gt;1)</formula>
    </cfRule>
  </conditionalFormatting>
  <conditionalFormatting sqref="C892:F893 I892 O892 D894 J894 C895">
    <cfRule type="expression" dxfId="93" priority="16">
      <formula>AND($H$883&lt;1500,$R$896&lt;&gt;1)</formula>
    </cfRule>
  </conditionalFormatting>
  <conditionalFormatting sqref="C917:F918 I917 O917 D919 J919 C920">
    <cfRule type="expression" dxfId="92" priority="13">
      <formula>AND($H$908&lt;1500,$R$921&lt;&gt;1)</formula>
    </cfRule>
  </conditionalFormatting>
  <conditionalFormatting sqref="C942:F943 I942 O942 D944 J944 C945">
    <cfRule type="expression" dxfId="91" priority="10">
      <formula>AND($H$933&lt;1500,$R$946&lt;&gt;1)</formula>
    </cfRule>
  </conditionalFormatting>
  <conditionalFormatting sqref="C967:F968 I967 O967 D969 J969 C970">
    <cfRule type="expression" dxfId="90" priority="7">
      <formula>AND($H$958&lt;1500,$R$971&lt;&gt;1)</formula>
    </cfRule>
  </conditionalFormatting>
  <conditionalFormatting sqref="C992:F993 I992 O992 D994 J994 C995">
    <cfRule type="expression" dxfId="89" priority="4">
      <formula>AND($H$983&lt;1500,$R$996&lt;&gt;1)</formula>
    </cfRule>
  </conditionalFormatting>
  <dataValidations count="7">
    <dataValidation type="list" allowBlank="1" showInputMessage="1" showErrorMessage="1" sqref="C9:E9 C34:E34 C59:E59 C84:E84 C109:E109 C134:E134 C159:E159 C184:E184 C209:E209 C234:E234 C259:E259 C284:E284 C309:E309 C334:E334 C359:E359 C384:E384 C409:E409 C434:E434 C459:E459 C484:E484 C509:E509 C534:E534 C559:E559 C584:E584 C609:E609 C634:E634 C659:E659 C684:E684 C709:E709 C734:E734 C759:E759 C784:E784 C809:E809 C834:E834 C859:E859 C884:E884 C909:E909 C934:E934 C959:E959 C984:E984">
      <formula1>$T$8:$T$10</formula1>
    </dataValidation>
    <dataValidation type="list" allowBlank="1" showInputMessage="1" showErrorMessage="1" sqref="H9:J9 H34:J34 H59:J59 H84:J84 H109:J109 H134:J134 H159:J159 H184:J184 H209:J209 H234:J234 H259:J259 H284:J284 H309:J309 H334:J334 H359:J359 H384:J384 H409:J409 H434:J434 H459:J459 H484:J484 H509:J509 H534:J534 H559:J559 H584:J584 H609:J609 H634:J634 H659:J659 H684:J684 H709:J709 H734:J734 H759:J759 H784:J784 H809:J809 H834:J834 H859:J859 H884:J884 H909:J909 H934:J934 H959:J959 H984:J984">
      <formula1>$R$8:$R$10</formula1>
    </dataValidation>
    <dataValidation type="decimal" operator="greaterThan" allowBlank="1" showInputMessage="1" showErrorMessage="1" sqref="C990:F993 C40:F43 C65:F68 C90:F93 C115:F118 C140:F143 C165:F168 C190:F193 C215:F218 C240:F243 C265:F268 C290:F293 C315:F318 C340:F343 C365:F368 C390:F393 C415:F418 C440:F443 C465:F468 C490:F493 C515:F518 C540:F543 C565:F568 C590:F593 C615:F618 C640:F643 C665:F668 C690:F693 C715:F718 C740:F743 C765:F768 C790:F793 C815:F818 C840:F843 C865:F868 C890:F893 C915:F918 C940:F943 C965:F968 C17:F18">
      <formula1>0</formula1>
    </dataValidation>
    <dataValidation type="whole" operator="greaterThanOrEqual" allowBlank="1" showInputMessage="1" showErrorMessage="1" sqref="H8:I8 H33:I33 H58:I58 H83:I83 H108:I108 H133:I133 H158:I158 H183:I183 H208:I208 H233:I233 H258:I258 H283:I283 H308:I308 H333:I333 H358:I358 H383:I383 H408:I408 H433:I433 H458:I458 H483:I483 H508:I508 H533:I533 H558:I558 H583:I583 H608:I608 H633:I633 H658:I658 H683:I683 H708:I708 H733:I733 H758:I758 H783:I783 H808:I808 H833:I833 H858:I858 H883:I883 H908:I908 H933:I933 H958:I958 H983:I983">
      <formula1>0</formula1>
    </dataValidation>
    <dataValidation type="decimal" operator="greaterThanOrEqual" allowBlank="1" showInputMessage="1" showErrorMessage="1" sqref="C8:D8 C33:D33 C58:D58 C83:D83 C108:D108 C133:D133 C158:D158 C183:D183 C208:D208 C233:D233 C258:D258 C283:D283 C308:D308 C333:D333 C358:D358 C383:D383 C408:D408 C433:D433 C458:D458 C483:D483 C508:D508 C533:D533 C558:D558 C583:D583 C608:D608 C633:D633 C658:D658 C683:D683 C708:D708 C733:D733 C758:D758 C783:D783 C808:D808 C833:D833 C858:D858 C883:D883 C908:D908 C933:D933 C958:D958 C983:D983">
      <formula1>0</formula1>
    </dataValidation>
    <dataValidation type="list" allowBlank="1" showInputMessage="1" showErrorMessage="1" sqref="M8:O8 M33:O33 M58:O58 M83:O83 M108:O108 M133:O133 M158:O158 M183:O183 M208:O208 M233:O233 M258:O258 M283:O283 M308:O308 M333:O333 M358:O358 M383:O383 M408:O408 M433:O433 M458:O458 M483:O483 M508:O508 M533:O533 M558:O558 M583:O583 M608:O608 M633:O633 M658:O658 M683:O683 M708:O708 M733:O733 M758:O758 M783:O783 M808:O808 M833:O833 M858:O858 M883:O883 M908:O908 M933:O933 M958:O958 M983:O983">
      <formula1>$U$6:$U$22</formula1>
    </dataValidation>
    <dataValidation operator="greaterThan" allowBlank="1" showInputMessage="1" showErrorMessage="1" sqref="C19 C44 C69 C94 C119 C144 C169 C194 C219 C244 C269 C294 C319 C344 C369 C394 C419 C444 C469 C494 C519 C544 C569 C594 C619 C644 C669 C694 C719 C744 C769 C794 C819 C844 C869 C894 C919 C944 C969 C994 C15:F16"/>
  </dataValidations>
  <printOptions horizontalCentered="1"/>
  <pageMargins left="0.59055118110236227" right="0.59055118110236227" top="0.39370078740157483" bottom="0.59055118110236227" header="0.31496062992125984" footer="0.23622047244094491"/>
  <pageSetup paperSize="9" scale="9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29" r:id="rId4" name="Option Button 1する">
              <controlPr defaultSize="0" autoFill="0" autoLine="0" autoPict="0">
                <anchor moveWithCells="1">
                  <from>
                    <xdr:col>22</xdr:col>
                    <xdr:colOff>476250</xdr:colOff>
                    <xdr:row>19</xdr:row>
                    <xdr:rowOff>19050</xdr:rowOff>
                  </from>
                  <to>
                    <xdr:col>23</xdr:col>
                    <xdr:colOff>28575</xdr:colOff>
                    <xdr:row>19</xdr:row>
                    <xdr:rowOff>342900</xdr:rowOff>
                  </to>
                </anchor>
              </controlPr>
            </control>
          </mc:Choice>
        </mc:AlternateContent>
        <mc:AlternateContent xmlns:mc="http://schemas.openxmlformats.org/markup-compatibility/2006">
          <mc:Choice Requires="x14">
            <control shapeId="81930" r:id="rId5" name="Option Button 1しない">
              <controlPr defaultSize="0" autoFill="0" autoLine="0" autoPict="0">
                <anchor moveWithCells="1">
                  <from>
                    <xdr:col>22</xdr:col>
                    <xdr:colOff>476250</xdr:colOff>
                    <xdr:row>19</xdr:row>
                    <xdr:rowOff>285750</xdr:rowOff>
                  </from>
                  <to>
                    <xdr:col>23</xdr:col>
                    <xdr:colOff>28575</xdr:colOff>
                    <xdr:row>20</xdr:row>
                    <xdr:rowOff>257175</xdr:rowOff>
                  </to>
                </anchor>
              </controlPr>
            </control>
          </mc:Choice>
        </mc:AlternateContent>
        <mc:AlternateContent xmlns:mc="http://schemas.openxmlformats.org/markup-compatibility/2006">
          <mc:Choice Requires="x14">
            <control shapeId="81932" r:id="rId6" name="Group Box 1">
              <controlPr defaultSize="0" autoFill="0" autoPict="0">
                <anchor moveWithCells="1">
                  <from>
                    <xdr:col>22</xdr:col>
                    <xdr:colOff>285750</xdr:colOff>
                    <xdr:row>18</xdr:row>
                    <xdr:rowOff>304800</xdr:rowOff>
                  </from>
                  <to>
                    <xdr:col>24</xdr:col>
                    <xdr:colOff>666750</xdr:colOff>
                    <xdr:row>20</xdr:row>
                    <xdr:rowOff>333375</xdr:rowOff>
                  </to>
                </anchor>
              </controlPr>
            </control>
          </mc:Choice>
        </mc:AlternateContent>
        <mc:AlternateContent xmlns:mc="http://schemas.openxmlformats.org/markup-compatibility/2006">
          <mc:Choice Requires="x14">
            <control shapeId="81934" r:id="rId7" name="Option Button 14">
              <controlPr defaultSize="0" autoFill="0" autoLine="0" autoPict="0">
                <anchor moveWithCells="1">
                  <from>
                    <xdr:col>22</xdr:col>
                    <xdr:colOff>476250</xdr:colOff>
                    <xdr:row>44</xdr:row>
                    <xdr:rowOff>19050</xdr:rowOff>
                  </from>
                  <to>
                    <xdr:col>23</xdr:col>
                    <xdr:colOff>28575</xdr:colOff>
                    <xdr:row>44</xdr:row>
                    <xdr:rowOff>342900</xdr:rowOff>
                  </to>
                </anchor>
              </controlPr>
            </control>
          </mc:Choice>
        </mc:AlternateContent>
        <mc:AlternateContent xmlns:mc="http://schemas.openxmlformats.org/markup-compatibility/2006">
          <mc:Choice Requires="x14">
            <control shapeId="81935" r:id="rId8" name="Option Button 15">
              <controlPr defaultSize="0" autoFill="0" autoLine="0" autoPict="0">
                <anchor moveWithCells="1">
                  <from>
                    <xdr:col>22</xdr:col>
                    <xdr:colOff>476250</xdr:colOff>
                    <xdr:row>44</xdr:row>
                    <xdr:rowOff>285750</xdr:rowOff>
                  </from>
                  <to>
                    <xdr:col>23</xdr:col>
                    <xdr:colOff>28575</xdr:colOff>
                    <xdr:row>45</xdr:row>
                    <xdr:rowOff>257175</xdr:rowOff>
                  </to>
                </anchor>
              </controlPr>
            </control>
          </mc:Choice>
        </mc:AlternateContent>
        <mc:AlternateContent xmlns:mc="http://schemas.openxmlformats.org/markup-compatibility/2006">
          <mc:Choice Requires="x14">
            <control shapeId="81937" r:id="rId9" name="Group Box 17">
              <controlPr defaultSize="0" autoFill="0" autoPict="0">
                <anchor moveWithCells="1">
                  <from>
                    <xdr:col>22</xdr:col>
                    <xdr:colOff>295275</xdr:colOff>
                    <xdr:row>43</xdr:row>
                    <xdr:rowOff>276225</xdr:rowOff>
                  </from>
                  <to>
                    <xdr:col>24</xdr:col>
                    <xdr:colOff>762000</xdr:colOff>
                    <xdr:row>45</xdr:row>
                    <xdr:rowOff>390525</xdr:rowOff>
                  </to>
                </anchor>
              </controlPr>
            </control>
          </mc:Choice>
        </mc:AlternateContent>
        <mc:AlternateContent xmlns:mc="http://schemas.openxmlformats.org/markup-compatibility/2006">
          <mc:Choice Requires="x14">
            <control shapeId="81945" r:id="rId10" name="Option Button 25">
              <controlPr defaultSize="0" autoFill="0" autoLine="0" autoPict="0">
                <anchor moveWithCells="1">
                  <from>
                    <xdr:col>22</xdr:col>
                    <xdr:colOff>438150</xdr:colOff>
                    <xdr:row>69</xdr:row>
                    <xdr:rowOff>47625</xdr:rowOff>
                  </from>
                  <to>
                    <xdr:col>22</xdr:col>
                    <xdr:colOff>666750</xdr:colOff>
                    <xdr:row>70</xdr:row>
                    <xdr:rowOff>19050</xdr:rowOff>
                  </to>
                </anchor>
              </controlPr>
            </control>
          </mc:Choice>
        </mc:AlternateContent>
        <mc:AlternateContent xmlns:mc="http://schemas.openxmlformats.org/markup-compatibility/2006">
          <mc:Choice Requires="x14">
            <control shapeId="81946" r:id="rId11" name="Option Button 26">
              <controlPr defaultSize="0" autoFill="0" autoLine="0" autoPict="0">
                <anchor moveWithCells="1">
                  <from>
                    <xdr:col>22</xdr:col>
                    <xdr:colOff>438150</xdr:colOff>
                    <xdr:row>69</xdr:row>
                    <xdr:rowOff>314325</xdr:rowOff>
                  </from>
                  <to>
                    <xdr:col>22</xdr:col>
                    <xdr:colOff>666750</xdr:colOff>
                    <xdr:row>70</xdr:row>
                    <xdr:rowOff>285750</xdr:rowOff>
                  </to>
                </anchor>
              </controlPr>
            </control>
          </mc:Choice>
        </mc:AlternateContent>
        <mc:AlternateContent xmlns:mc="http://schemas.openxmlformats.org/markup-compatibility/2006">
          <mc:Choice Requires="x14">
            <control shapeId="81947" r:id="rId12" name="Group Box 27">
              <controlPr defaultSize="0" autoFill="0" autoPict="0">
                <anchor moveWithCells="1">
                  <from>
                    <xdr:col>22</xdr:col>
                    <xdr:colOff>247650</xdr:colOff>
                    <xdr:row>68</xdr:row>
                    <xdr:rowOff>295275</xdr:rowOff>
                  </from>
                  <to>
                    <xdr:col>24</xdr:col>
                    <xdr:colOff>714375</xdr:colOff>
                    <xdr:row>70</xdr:row>
                    <xdr:rowOff>409575</xdr:rowOff>
                  </to>
                </anchor>
              </controlPr>
            </control>
          </mc:Choice>
        </mc:AlternateContent>
        <mc:AlternateContent xmlns:mc="http://schemas.openxmlformats.org/markup-compatibility/2006">
          <mc:Choice Requires="x14">
            <control shapeId="81951" r:id="rId13" name="Option Button 31">
              <controlPr defaultSize="0" autoFill="0" autoLine="0" autoPict="0">
                <anchor moveWithCells="1">
                  <from>
                    <xdr:col>22</xdr:col>
                    <xdr:colOff>371475</xdr:colOff>
                    <xdr:row>94</xdr:row>
                    <xdr:rowOff>38100</xdr:rowOff>
                  </from>
                  <to>
                    <xdr:col>22</xdr:col>
                    <xdr:colOff>600075</xdr:colOff>
                    <xdr:row>95</xdr:row>
                    <xdr:rowOff>9525</xdr:rowOff>
                  </to>
                </anchor>
              </controlPr>
            </control>
          </mc:Choice>
        </mc:AlternateContent>
        <mc:AlternateContent xmlns:mc="http://schemas.openxmlformats.org/markup-compatibility/2006">
          <mc:Choice Requires="x14">
            <control shapeId="81952" r:id="rId14" name="Option Button 32">
              <controlPr defaultSize="0" autoFill="0" autoLine="0" autoPict="0">
                <anchor moveWithCells="1">
                  <from>
                    <xdr:col>22</xdr:col>
                    <xdr:colOff>371475</xdr:colOff>
                    <xdr:row>94</xdr:row>
                    <xdr:rowOff>304800</xdr:rowOff>
                  </from>
                  <to>
                    <xdr:col>22</xdr:col>
                    <xdr:colOff>600075</xdr:colOff>
                    <xdr:row>95</xdr:row>
                    <xdr:rowOff>276225</xdr:rowOff>
                  </to>
                </anchor>
              </controlPr>
            </control>
          </mc:Choice>
        </mc:AlternateContent>
        <mc:AlternateContent xmlns:mc="http://schemas.openxmlformats.org/markup-compatibility/2006">
          <mc:Choice Requires="x14">
            <control shapeId="81954" r:id="rId15" name="Option Button 34">
              <controlPr defaultSize="0" autoFill="0" autoLine="0" autoPict="0">
                <anchor moveWithCells="1">
                  <from>
                    <xdr:col>22</xdr:col>
                    <xdr:colOff>342900</xdr:colOff>
                    <xdr:row>119</xdr:row>
                    <xdr:rowOff>38100</xdr:rowOff>
                  </from>
                  <to>
                    <xdr:col>22</xdr:col>
                    <xdr:colOff>571500</xdr:colOff>
                    <xdr:row>120</xdr:row>
                    <xdr:rowOff>9525</xdr:rowOff>
                  </to>
                </anchor>
              </controlPr>
            </control>
          </mc:Choice>
        </mc:AlternateContent>
        <mc:AlternateContent xmlns:mc="http://schemas.openxmlformats.org/markup-compatibility/2006">
          <mc:Choice Requires="x14">
            <control shapeId="81957" r:id="rId16" name="Option Button 37">
              <controlPr defaultSize="0" autoFill="0" autoLine="0" autoPict="0">
                <anchor moveWithCells="1">
                  <from>
                    <xdr:col>22</xdr:col>
                    <xdr:colOff>371475</xdr:colOff>
                    <xdr:row>144</xdr:row>
                    <xdr:rowOff>38100</xdr:rowOff>
                  </from>
                  <to>
                    <xdr:col>22</xdr:col>
                    <xdr:colOff>600075</xdr:colOff>
                    <xdr:row>145</xdr:row>
                    <xdr:rowOff>9525</xdr:rowOff>
                  </to>
                </anchor>
              </controlPr>
            </control>
          </mc:Choice>
        </mc:AlternateContent>
        <mc:AlternateContent xmlns:mc="http://schemas.openxmlformats.org/markup-compatibility/2006">
          <mc:Choice Requires="x14">
            <control shapeId="81958" r:id="rId17" name="Option Button 38">
              <controlPr defaultSize="0" autoFill="0" autoLine="0" autoPict="0">
                <anchor moveWithCells="1">
                  <from>
                    <xdr:col>22</xdr:col>
                    <xdr:colOff>371475</xdr:colOff>
                    <xdr:row>144</xdr:row>
                    <xdr:rowOff>304800</xdr:rowOff>
                  </from>
                  <to>
                    <xdr:col>22</xdr:col>
                    <xdr:colOff>600075</xdr:colOff>
                    <xdr:row>145</xdr:row>
                    <xdr:rowOff>285750</xdr:rowOff>
                  </to>
                </anchor>
              </controlPr>
            </control>
          </mc:Choice>
        </mc:AlternateContent>
        <mc:AlternateContent xmlns:mc="http://schemas.openxmlformats.org/markup-compatibility/2006">
          <mc:Choice Requires="x14">
            <control shapeId="81959" r:id="rId18" name="Group Box 39">
              <controlPr defaultSize="0" autoFill="0" autoPict="0">
                <anchor moveWithCells="1">
                  <from>
                    <xdr:col>22</xdr:col>
                    <xdr:colOff>190500</xdr:colOff>
                    <xdr:row>143</xdr:row>
                    <xdr:rowOff>285750</xdr:rowOff>
                  </from>
                  <to>
                    <xdr:col>24</xdr:col>
                    <xdr:colOff>657225</xdr:colOff>
                    <xdr:row>145</xdr:row>
                    <xdr:rowOff>409575</xdr:rowOff>
                  </to>
                </anchor>
              </controlPr>
            </control>
          </mc:Choice>
        </mc:AlternateContent>
        <mc:AlternateContent xmlns:mc="http://schemas.openxmlformats.org/markup-compatibility/2006">
          <mc:Choice Requires="x14">
            <control shapeId="81960" r:id="rId19" name="Option Button 40">
              <controlPr defaultSize="0" autoFill="0" autoLine="0" autoPict="0">
                <anchor moveWithCells="1">
                  <from>
                    <xdr:col>22</xdr:col>
                    <xdr:colOff>371475</xdr:colOff>
                    <xdr:row>169</xdr:row>
                    <xdr:rowOff>38100</xdr:rowOff>
                  </from>
                  <to>
                    <xdr:col>22</xdr:col>
                    <xdr:colOff>600075</xdr:colOff>
                    <xdr:row>170</xdr:row>
                    <xdr:rowOff>9525</xdr:rowOff>
                  </to>
                </anchor>
              </controlPr>
            </control>
          </mc:Choice>
        </mc:AlternateContent>
        <mc:AlternateContent xmlns:mc="http://schemas.openxmlformats.org/markup-compatibility/2006">
          <mc:Choice Requires="x14">
            <control shapeId="81961" r:id="rId20" name="Option Button 41">
              <controlPr defaultSize="0" autoFill="0" autoLine="0" autoPict="0">
                <anchor moveWithCells="1">
                  <from>
                    <xdr:col>22</xdr:col>
                    <xdr:colOff>371475</xdr:colOff>
                    <xdr:row>169</xdr:row>
                    <xdr:rowOff>304800</xdr:rowOff>
                  </from>
                  <to>
                    <xdr:col>22</xdr:col>
                    <xdr:colOff>600075</xdr:colOff>
                    <xdr:row>170</xdr:row>
                    <xdr:rowOff>285750</xdr:rowOff>
                  </to>
                </anchor>
              </controlPr>
            </control>
          </mc:Choice>
        </mc:AlternateContent>
        <mc:AlternateContent xmlns:mc="http://schemas.openxmlformats.org/markup-compatibility/2006">
          <mc:Choice Requires="x14">
            <control shapeId="81962" r:id="rId21" name="Group Box 42">
              <controlPr defaultSize="0" autoFill="0" autoPict="0">
                <anchor moveWithCells="1">
                  <from>
                    <xdr:col>22</xdr:col>
                    <xdr:colOff>190500</xdr:colOff>
                    <xdr:row>168</xdr:row>
                    <xdr:rowOff>285750</xdr:rowOff>
                  </from>
                  <to>
                    <xdr:col>24</xdr:col>
                    <xdr:colOff>657225</xdr:colOff>
                    <xdr:row>170</xdr:row>
                    <xdr:rowOff>409575</xdr:rowOff>
                  </to>
                </anchor>
              </controlPr>
            </control>
          </mc:Choice>
        </mc:AlternateContent>
        <mc:AlternateContent xmlns:mc="http://schemas.openxmlformats.org/markup-compatibility/2006">
          <mc:Choice Requires="x14">
            <control shapeId="81963" r:id="rId22" name="Option Button 43">
              <controlPr defaultSize="0" autoFill="0" autoLine="0" autoPict="0">
                <anchor moveWithCells="1">
                  <from>
                    <xdr:col>22</xdr:col>
                    <xdr:colOff>371475</xdr:colOff>
                    <xdr:row>194</xdr:row>
                    <xdr:rowOff>38100</xdr:rowOff>
                  </from>
                  <to>
                    <xdr:col>22</xdr:col>
                    <xdr:colOff>600075</xdr:colOff>
                    <xdr:row>195</xdr:row>
                    <xdr:rowOff>9525</xdr:rowOff>
                  </to>
                </anchor>
              </controlPr>
            </control>
          </mc:Choice>
        </mc:AlternateContent>
        <mc:AlternateContent xmlns:mc="http://schemas.openxmlformats.org/markup-compatibility/2006">
          <mc:Choice Requires="x14">
            <control shapeId="81964" r:id="rId23" name="Option Button 44">
              <controlPr defaultSize="0" autoFill="0" autoLine="0" autoPict="0">
                <anchor moveWithCells="1">
                  <from>
                    <xdr:col>22</xdr:col>
                    <xdr:colOff>371475</xdr:colOff>
                    <xdr:row>194</xdr:row>
                    <xdr:rowOff>304800</xdr:rowOff>
                  </from>
                  <to>
                    <xdr:col>22</xdr:col>
                    <xdr:colOff>600075</xdr:colOff>
                    <xdr:row>195</xdr:row>
                    <xdr:rowOff>285750</xdr:rowOff>
                  </to>
                </anchor>
              </controlPr>
            </control>
          </mc:Choice>
        </mc:AlternateContent>
        <mc:AlternateContent xmlns:mc="http://schemas.openxmlformats.org/markup-compatibility/2006">
          <mc:Choice Requires="x14">
            <control shapeId="81965" r:id="rId24" name="Group Box 45">
              <controlPr defaultSize="0" autoFill="0" autoPict="0">
                <anchor moveWithCells="1">
                  <from>
                    <xdr:col>22</xdr:col>
                    <xdr:colOff>190500</xdr:colOff>
                    <xdr:row>193</xdr:row>
                    <xdr:rowOff>285750</xdr:rowOff>
                  </from>
                  <to>
                    <xdr:col>24</xdr:col>
                    <xdr:colOff>657225</xdr:colOff>
                    <xdr:row>195</xdr:row>
                    <xdr:rowOff>409575</xdr:rowOff>
                  </to>
                </anchor>
              </controlPr>
            </control>
          </mc:Choice>
        </mc:AlternateContent>
        <mc:AlternateContent xmlns:mc="http://schemas.openxmlformats.org/markup-compatibility/2006">
          <mc:Choice Requires="x14">
            <control shapeId="81966" r:id="rId25" name="Option Button 46">
              <controlPr defaultSize="0" autoFill="0" autoLine="0" autoPict="0">
                <anchor moveWithCells="1">
                  <from>
                    <xdr:col>22</xdr:col>
                    <xdr:colOff>371475</xdr:colOff>
                    <xdr:row>219</xdr:row>
                    <xdr:rowOff>57150</xdr:rowOff>
                  </from>
                  <to>
                    <xdr:col>22</xdr:col>
                    <xdr:colOff>600075</xdr:colOff>
                    <xdr:row>220</xdr:row>
                    <xdr:rowOff>19050</xdr:rowOff>
                  </to>
                </anchor>
              </controlPr>
            </control>
          </mc:Choice>
        </mc:AlternateContent>
        <mc:AlternateContent xmlns:mc="http://schemas.openxmlformats.org/markup-compatibility/2006">
          <mc:Choice Requires="x14">
            <control shapeId="81967" r:id="rId26" name="Option Button 47">
              <controlPr defaultSize="0" autoFill="0" autoLine="0" autoPict="0">
                <anchor moveWithCells="1">
                  <from>
                    <xdr:col>22</xdr:col>
                    <xdr:colOff>371475</xdr:colOff>
                    <xdr:row>219</xdr:row>
                    <xdr:rowOff>304800</xdr:rowOff>
                  </from>
                  <to>
                    <xdr:col>22</xdr:col>
                    <xdr:colOff>600075</xdr:colOff>
                    <xdr:row>220</xdr:row>
                    <xdr:rowOff>285750</xdr:rowOff>
                  </to>
                </anchor>
              </controlPr>
            </control>
          </mc:Choice>
        </mc:AlternateContent>
        <mc:AlternateContent xmlns:mc="http://schemas.openxmlformats.org/markup-compatibility/2006">
          <mc:Choice Requires="x14">
            <control shapeId="81968" r:id="rId27" name="Group Box 48">
              <controlPr defaultSize="0" autoFill="0" autoPict="0">
                <anchor moveWithCells="1">
                  <from>
                    <xdr:col>22</xdr:col>
                    <xdr:colOff>190500</xdr:colOff>
                    <xdr:row>218</xdr:row>
                    <xdr:rowOff>285750</xdr:rowOff>
                  </from>
                  <to>
                    <xdr:col>24</xdr:col>
                    <xdr:colOff>657225</xdr:colOff>
                    <xdr:row>220</xdr:row>
                    <xdr:rowOff>409575</xdr:rowOff>
                  </to>
                </anchor>
              </controlPr>
            </control>
          </mc:Choice>
        </mc:AlternateContent>
        <mc:AlternateContent xmlns:mc="http://schemas.openxmlformats.org/markup-compatibility/2006">
          <mc:Choice Requires="x14">
            <control shapeId="81969" r:id="rId28" name="Option Button 49">
              <controlPr defaultSize="0" autoFill="0" autoLine="0" autoPict="0">
                <anchor moveWithCells="1">
                  <from>
                    <xdr:col>22</xdr:col>
                    <xdr:colOff>371475</xdr:colOff>
                    <xdr:row>244</xdr:row>
                    <xdr:rowOff>38100</xdr:rowOff>
                  </from>
                  <to>
                    <xdr:col>22</xdr:col>
                    <xdr:colOff>600075</xdr:colOff>
                    <xdr:row>245</xdr:row>
                    <xdr:rowOff>9525</xdr:rowOff>
                  </to>
                </anchor>
              </controlPr>
            </control>
          </mc:Choice>
        </mc:AlternateContent>
        <mc:AlternateContent xmlns:mc="http://schemas.openxmlformats.org/markup-compatibility/2006">
          <mc:Choice Requires="x14">
            <control shapeId="81970" r:id="rId29" name="Option Button 50">
              <controlPr defaultSize="0" autoFill="0" autoLine="0" autoPict="0">
                <anchor moveWithCells="1">
                  <from>
                    <xdr:col>22</xdr:col>
                    <xdr:colOff>371475</xdr:colOff>
                    <xdr:row>244</xdr:row>
                    <xdr:rowOff>304800</xdr:rowOff>
                  </from>
                  <to>
                    <xdr:col>22</xdr:col>
                    <xdr:colOff>600075</xdr:colOff>
                    <xdr:row>245</xdr:row>
                    <xdr:rowOff>285750</xdr:rowOff>
                  </to>
                </anchor>
              </controlPr>
            </control>
          </mc:Choice>
        </mc:AlternateContent>
        <mc:AlternateContent xmlns:mc="http://schemas.openxmlformats.org/markup-compatibility/2006">
          <mc:Choice Requires="x14">
            <control shapeId="81971" r:id="rId30" name="Group Box 51">
              <controlPr defaultSize="0" autoFill="0" autoPict="0">
                <anchor moveWithCells="1">
                  <from>
                    <xdr:col>22</xdr:col>
                    <xdr:colOff>190500</xdr:colOff>
                    <xdr:row>243</xdr:row>
                    <xdr:rowOff>285750</xdr:rowOff>
                  </from>
                  <to>
                    <xdr:col>24</xdr:col>
                    <xdr:colOff>657225</xdr:colOff>
                    <xdr:row>245</xdr:row>
                    <xdr:rowOff>409575</xdr:rowOff>
                  </to>
                </anchor>
              </controlPr>
            </control>
          </mc:Choice>
        </mc:AlternateContent>
        <mc:AlternateContent xmlns:mc="http://schemas.openxmlformats.org/markup-compatibility/2006">
          <mc:Choice Requires="x14">
            <control shapeId="81972" r:id="rId31" name="Group Box 52">
              <controlPr defaultSize="0" autoFill="0" autoPict="0">
                <anchor moveWithCells="1">
                  <from>
                    <xdr:col>22</xdr:col>
                    <xdr:colOff>142875</xdr:colOff>
                    <xdr:row>93</xdr:row>
                    <xdr:rowOff>285750</xdr:rowOff>
                  </from>
                  <to>
                    <xdr:col>24</xdr:col>
                    <xdr:colOff>714375</xdr:colOff>
                    <xdr:row>95</xdr:row>
                    <xdr:rowOff>400050</xdr:rowOff>
                  </to>
                </anchor>
              </controlPr>
            </control>
          </mc:Choice>
        </mc:AlternateContent>
        <mc:AlternateContent xmlns:mc="http://schemas.openxmlformats.org/markup-compatibility/2006">
          <mc:Choice Requires="x14">
            <control shapeId="81973" r:id="rId32" name="Group Box 53">
              <controlPr defaultSize="0" autoFill="0" autoPict="0">
                <anchor moveWithCells="1">
                  <from>
                    <xdr:col>22</xdr:col>
                    <xdr:colOff>47625</xdr:colOff>
                    <xdr:row>118</xdr:row>
                    <xdr:rowOff>304800</xdr:rowOff>
                  </from>
                  <to>
                    <xdr:col>24</xdr:col>
                    <xdr:colOff>695325</xdr:colOff>
                    <xdr:row>120</xdr:row>
                    <xdr:rowOff>352425</xdr:rowOff>
                  </to>
                </anchor>
              </controlPr>
            </control>
          </mc:Choice>
        </mc:AlternateContent>
        <mc:AlternateContent xmlns:mc="http://schemas.openxmlformats.org/markup-compatibility/2006">
          <mc:Choice Requires="x14">
            <control shapeId="81975" r:id="rId33" name="Option Button 55">
              <controlPr defaultSize="0" autoFill="0" autoLine="0" autoPict="0">
                <anchor moveWithCells="1">
                  <from>
                    <xdr:col>22</xdr:col>
                    <xdr:colOff>352425</xdr:colOff>
                    <xdr:row>119</xdr:row>
                    <xdr:rowOff>276225</xdr:rowOff>
                  </from>
                  <to>
                    <xdr:col>22</xdr:col>
                    <xdr:colOff>581025</xdr:colOff>
                    <xdr:row>120</xdr:row>
                    <xdr:rowOff>247650</xdr:rowOff>
                  </to>
                </anchor>
              </controlPr>
            </control>
          </mc:Choice>
        </mc:AlternateContent>
        <mc:AlternateContent xmlns:mc="http://schemas.openxmlformats.org/markup-compatibility/2006">
          <mc:Choice Requires="x14">
            <control shapeId="81976" r:id="rId34" name="Option Button 56">
              <controlPr defaultSize="0" autoFill="0" autoLine="0" autoPict="0">
                <anchor moveWithCells="1">
                  <from>
                    <xdr:col>22</xdr:col>
                    <xdr:colOff>371475</xdr:colOff>
                    <xdr:row>269</xdr:row>
                    <xdr:rowOff>38100</xdr:rowOff>
                  </from>
                  <to>
                    <xdr:col>22</xdr:col>
                    <xdr:colOff>600075</xdr:colOff>
                    <xdr:row>270</xdr:row>
                    <xdr:rowOff>9525</xdr:rowOff>
                  </to>
                </anchor>
              </controlPr>
            </control>
          </mc:Choice>
        </mc:AlternateContent>
        <mc:AlternateContent xmlns:mc="http://schemas.openxmlformats.org/markup-compatibility/2006">
          <mc:Choice Requires="x14">
            <control shapeId="81977" r:id="rId35" name="Option Button 57">
              <controlPr defaultSize="0" autoFill="0" autoLine="0" autoPict="0">
                <anchor moveWithCells="1">
                  <from>
                    <xdr:col>22</xdr:col>
                    <xdr:colOff>371475</xdr:colOff>
                    <xdr:row>269</xdr:row>
                    <xdr:rowOff>304800</xdr:rowOff>
                  </from>
                  <to>
                    <xdr:col>22</xdr:col>
                    <xdr:colOff>600075</xdr:colOff>
                    <xdr:row>270</xdr:row>
                    <xdr:rowOff>285750</xdr:rowOff>
                  </to>
                </anchor>
              </controlPr>
            </control>
          </mc:Choice>
        </mc:AlternateContent>
        <mc:AlternateContent xmlns:mc="http://schemas.openxmlformats.org/markup-compatibility/2006">
          <mc:Choice Requires="x14">
            <control shapeId="81978" r:id="rId36" name="Group Box 58">
              <controlPr defaultSize="0" autoFill="0" autoPict="0">
                <anchor moveWithCells="1">
                  <from>
                    <xdr:col>22</xdr:col>
                    <xdr:colOff>190500</xdr:colOff>
                    <xdr:row>268</xdr:row>
                    <xdr:rowOff>285750</xdr:rowOff>
                  </from>
                  <to>
                    <xdr:col>24</xdr:col>
                    <xdr:colOff>657225</xdr:colOff>
                    <xdr:row>270</xdr:row>
                    <xdr:rowOff>428625</xdr:rowOff>
                  </to>
                </anchor>
              </controlPr>
            </control>
          </mc:Choice>
        </mc:AlternateContent>
        <mc:AlternateContent xmlns:mc="http://schemas.openxmlformats.org/markup-compatibility/2006">
          <mc:Choice Requires="x14">
            <control shapeId="81982" r:id="rId37" name="Option Button 62">
              <controlPr defaultSize="0" autoFill="0" autoLine="0" autoPict="0">
                <anchor moveWithCells="1">
                  <from>
                    <xdr:col>22</xdr:col>
                    <xdr:colOff>371475</xdr:colOff>
                    <xdr:row>319</xdr:row>
                    <xdr:rowOff>38100</xdr:rowOff>
                  </from>
                  <to>
                    <xdr:col>22</xdr:col>
                    <xdr:colOff>600075</xdr:colOff>
                    <xdr:row>320</xdr:row>
                    <xdr:rowOff>9525</xdr:rowOff>
                  </to>
                </anchor>
              </controlPr>
            </control>
          </mc:Choice>
        </mc:AlternateContent>
        <mc:AlternateContent xmlns:mc="http://schemas.openxmlformats.org/markup-compatibility/2006">
          <mc:Choice Requires="x14">
            <control shapeId="81983" r:id="rId38" name="Option Button 63">
              <controlPr defaultSize="0" autoFill="0" autoLine="0" autoPict="0">
                <anchor moveWithCells="1">
                  <from>
                    <xdr:col>22</xdr:col>
                    <xdr:colOff>371475</xdr:colOff>
                    <xdr:row>319</xdr:row>
                    <xdr:rowOff>304800</xdr:rowOff>
                  </from>
                  <to>
                    <xdr:col>22</xdr:col>
                    <xdr:colOff>600075</xdr:colOff>
                    <xdr:row>320</xdr:row>
                    <xdr:rowOff>285750</xdr:rowOff>
                  </to>
                </anchor>
              </controlPr>
            </control>
          </mc:Choice>
        </mc:AlternateContent>
        <mc:AlternateContent xmlns:mc="http://schemas.openxmlformats.org/markup-compatibility/2006">
          <mc:Choice Requires="x14">
            <control shapeId="81984" r:id="rId39" name="Group Box 64">
              <controlPr defaultSize="0" autoFill="0" autoPict="0">
                <anchor moveWithCells="1">
                  <from>
                    <xdr:col>22</xdr:col>
                    <xdr:colOff>190500</xdr:colOff>
                    <xdr:row>318</xdr:row>
                    <xdr:rowOff>285750</xdr:rowOff>
                  </from>
                  <to>
                    <xdr:col>24</xdr:col>
                    <xdr:colOff>657225</xdr:colOff>
                    <xdr:row>320</xdr:row>
                    <xdr:rowOff>428625</xdr:rowOff>
                  </to>
                </anchor>
              </controlPr>
            </control>
          </mc:Choice>
        </mc:AlternateContent>
        <mc:AlternateContent xmlns:mc="http://schemas.openxmlformats.org/markup-compatibility/2006">
          <mc:Choice Requires="x14">
            <control shapeId="81979" r:id="rId40" name="Option Button 59">
              <controlPr defaultSize="0" autoFill="0" autoLine="0" autoPict="0">
                <anchor moveWithCells="1">
                  <from>
                    <xdr:col>22</xdr:col>
                    <xdr:colOff>371475</xdr:colOff>
                    <xdr:row>294</xdr:row>
                    <xdr:rowOff>38100</xdr:rowOff>
                  </from>
                  <to>
                    <xdr:col>22</xdr:col>
                    <xdr:colOff>600075</xdr:colOff>
                    <xdr:row>295</xdr:row>
                    <xdr:rowOff>9525</xdr:rowOff>
                  </to>
                </anchor>
              </controlPr>
            </control>
          </mc:Choice>
        </mc:AlternateContent>
        <mc:AlternateContent xmlns:mc="http://schemas.openxmlformats.org/markup-compatibility/2006">
          <mc:Choice Requires="x14">
            <control shapeId="81980" r:id="rId41" name="Option Button 60">
              <controlPr defaultSize="0" autoFill="0" autoLine="0" autoPict="0">
                <anchor moveWithCells="1">
                  <from>
                    <xdr:col>22</xdr:col>
                    <xdr:colOff>371475</xdr:colOff>
                    <xdr:row>294</xdr:row>
                    <xdr:rowOff>304800</xdr:rowOff>
                  </from>
                  <to>
                    <xdr:col>22</xdr:col>
                    <xdr:colOff>600075</xdr:colOff>
                    <xdr:row>295</xdr:row>
                    <xdr:rowOff>285750</xdr:rowOff>
                  </to>
                </anchor>
              </controlPr>
            </control>
          </mc:Choice>
        </mc:AlternateContent>
        <mc:AlternateContent xmlns:mc="http://schemas.openxmlformats.org/markup-compatibility/2006">
          <mc:Choice Requires="x14">
            <control shapeId="81981" r:id="rId42" name="Group Box 61">
              <controlPr defaultSize="0" autoFill="0" autoPict="0">
                <anchor moveWithCells="1">
                  <from>
                    <xdr:col>22</xdr:col>
                    <xdr:colOff>190500</xdr:colOff>
                    <xdr:row>293</xdr:row>
                    <xdr:rowOff>285750</xdr:rowOff>
                  </from>
                  <to>
                    <xdr:col>24</xdr:col>
                    <xdr:colOff>657225</xdr:colOff>
                    <xdr:row>295</xdr:row>
                    <xdr:rowOff>428625</xdr:rowOff>
                  </to>
                </anchor>
              </controlPr>
            </control>
          </mc:Choice>
        </mc:AlternateContent>
        <mc:AlternateContent xmlns:mc="http://schemas.openxmlformats.org/markup-compatibility/2006">
          <mc:Choice Requires="x14">
            <control shapeId="81985" r:id="rId43" name="Option Button 65">
              <controlPr defaultSize="0" autoFill="0" autoLine="0" autoPict="0">
                <anchor moveWithCells="1">
                  <from>
                    <xdr:col>22</xdr:col>
                    <xdr:colOff>371475</xdr:colOff>
                    <xdr:row>344</xdr:row>
                    <xdr:rowOff>38100</xdr:rowOff>
                  </from>
                  <to>
                    <xdr:col>22</xdr:col>
                    <xdr:colOff>600075</xdr:colOff>
                    <xdr:row>345</xdr:row>
                    <xdr:rowOff>9525</xdr:rowOff>
                  </to>
                </anchor>
              </controlPr>
            </control>
          </mc:Choice>
        </mc:AlternateContent>
        <mc:AlternateContent xmlns:mc="http://schemas.openxmlformats.org/markup-compatibility/2006">
          <mc:Choice Requires="x14">
            <control shapeId="81986" r:id="rId44" name="Option Button 66">
              <controlPr defaultSize="0" autoFill="0" autoLine="0" autoPict="0">
                <anchor moveWithCells="1">
                  <from>
                    <xdr:col>22</xdr:col>
                    <xdr:colOff>371475</xdr:colOff>
                    <xdr:row>344</xdr:row>
                    <xdr:rowOff>304800</xdr:rowOff>
                  </from>
                  <to>
                    <xdr:col>22</xdr:col>
                    <xdr:colOff>600075</xdr:colOff>
                    <xdr:row>345</xdr:row>
                    <xdr:rowOff>285750</xdr:rowOff>
                  </to>
                </anchor>
              </controlPr>
            </control>
          </mc:Choice>
        </mc:AlternateContent>
        <mc:AlternateContent xmlns:mc="http://schemas.openxmlformats.org/markup-compatibility/2006">
          <mc:Choice Requires="x14">
            <control shapeId="81987" r:id="rId45" name="Group Box 67">
              <controlPr defaultSize="0" autoFill="0" autoPict="0">
                <anchor moveWithCells="1">
                  <from>
                    <xdr:col>22</xdr:col>
                    <xdr:colOff>190500</xdr:colOff>
                    <xdr:row>343</xdr:row>
                    <xdr:rowOff>285750</xdr:rowOff>
                  </from>
                  <to>
                    <xdr:col>24</xdr:col>
                    <xdr:colOff>657225</xdr:colOff>
                    <xdr:row>345</xdr:row>
                    <xdr:rowOff>438150</xdr:rowOff>
                  </to>
                </anchor>
              </controlPr>
            </control>
          </mc:Choice>
        </mc:AlternateContent>
        <mc:AlternateContent xmlns:mc="http://schemas.openxmlformats.org/markup-compatibility/2006">
          <mc:Choice Requires="x14">
            <control shapeId="81988" r:id="rId46" name="Option Button 68">
              <controlPr defaultSize="0" autoFill="0" autoLine="0" autoPict="0">
                <anchor moveWithCells="1">
                  <from>
                    <xdr:col>22</xdr:col>
                    <xdr:colOff>371475</xdr:colOff>
                    <xdr:row>369</xdr:row>
                    <xdr:rowOff>38100</xdr:rowOff>
                  </from>
                  <to>
                    <xdr:col>22</xdr:col>
                    <xdr:colOff>600075</xdr:colOff>
                    <xdr:row>370</xdr:row>
                    <xdr:rowOff>9525</xdr:rowOff>
                  </to>
                </anchor>
              </controlPr>
            </control>
          </mc:Choice>
        </mc:AlternateContent>
        <mc:AlternateContent xmlns:mc="http://schemas.openxmlformats.org/markup-compatibility/2006">
          <mc:Choice Requires="x14">
            <control shapeId="81989" r:id="rId47" name="Option Button 69">
              <controlPr defaultSize="0" autoFill="0" autoLine="0" autoPict="0">
                <anchor moveWithCells="1">
                  <from>
                    <xdr:col>22</xdr:col>
                    <xdr:colOff>371475</xdr:colOff>
                    <xdr:row>369</xdr:row>
                    <xdr:rowOff>304800</xdr:rowOff>
                  </from>
                  <to>
                    <xdr:col>22</xdr:col>
                    <xdr:colOff>600075</xdr:colOff>
                    <xdr:row>370</xdr:row>
                    <xdr:rowOff>285750</xdr:rowOff>
                  </to>
                </anchor>
              </controlPr>
            </control>
          </mc:Choice>
        </mc:AlternateContent>
        <mc:AlternateContent xmlns:mc="http://schemas.openxmlformats.org/markup-compatibility/2006">
          <mc:Choice Requires="x14">
            <control shapeId="81990" r:id="rId48" name="Group Box 70">
              <controlPr defaultSize="0" autoFill="0" autoPict="0">
                <anchor moveWithCells="1">
                  <from>
                    <xdr:col>22</xdr:col>
                    <xdr:colOff>190500</xdr:colOff>
                    <xdr:row>368</xdr:row>
                    <xdr:rowOff>285750</xdr:rowOff>
                  </from>
                  <to>
                    <xdr:col>24</xdr:col>
                    <xdr:colOff>657225</xdr:colOff>
                    <xdr:row>370</xdr:row>
                    <xdr:rowOff>438150</xdr:rowOff>
                  </to>
                </anchor>
              </controlPr>
            </control>
          </mc:Choice>
        </mc:AlternateContent>
        <mc:AlternateContent xmlns:mc="http://schemas.openxmlformats.org/markup-compatibility/2006">
          <mc:Choice Requires="x14">
            <control shapeId="81991" r:id="rId49" name="Option Button 71">
              <controlPr defaultSize="0" autoFill="0" autoLine="0" autoPict="0">
                <anchor moveWithCells="1">
                  <from>
                    <xdr:col>22</xdr:col>
                    <xdr:colOff>371475</xdr:colOff>
                    <xdr:row>394</xdr:row>
                    <xdr:rowOff>38100</xdr:rowOff>
                  </from>
                  <to>
                    <xdr:col>22</xdr:col>
                    <xdr:colOff>600075</xdr:colOff>
                    <xdr:row>395</xdr:row>
                    <xdr:rowOff>9525</xdr:rowOff>
                  </to>
                </anchor>
              </controlPr>
            </control>
          </mc:Choice>
        </mc:AlternateContent>
        <mc:AlternateContent xmlns:mc="http://schemas.openxmlformats.org/markup-compatibility/2006">
          <mc:Choice Requires="x14">
            <control shapeId="81992" r:id="rId50" name="Option Button 72">
              <controlPr defaultSize="0" autoFill="0" autoLine="0" autoPict="0">
                <anchor moveWithCells="1">
                  <from>
                    <xdr:col>22</xdr:col>
                    <xdr:colOff>371475</xdr:colOff>
                    <xdr:row>394</xdr:row>
                    <xdr:rowOff>304800</xdr:rowOff>
                  </from>
                  <to>
                    <xdr:col>22</xdr:col>
                    <xdr:colOff>600075</xdr:colOff>
                    <xdr:row>395</xdr:row>
                    <xdr:rowOff>285750</xdr:rowOff>
                  </to>
                </anchor>
              </controlPr>
            </control>
          </mc:Choice>
        </mc:AlternateContent>
        <mc:AlternateContent xmlns:mc="http://schemas.openxmlformats.org/markup-compatibility/2006">
          <mc:Choice Requires="x14">
            <control shapeId="81993" r:id="rId51" name="Group Box 73">
              <controlPr defaultSize="0" autoFill="0" autoPict="0">
                <anchor moveWithCells="1">
                  <from>
                    <xdr:col>22</xdr:col>
                    <xdr:colOff>190500</xdr:colOff>
                    <xdr:row>393</xdr:row>
                    <xdr:rowOff>285750</xdr:rowOff>
                  </from>
                  <to>
                    <xdr:col>24</xdr:col>
                    <xdr:colOff>657225</xdr:colOff>
                    <xdr:row>395</xdr:row>
                    <xdr:rowOff>438150</xdr:rowOff>
                  </to>
                </anchor>
              </controlPr>
            </control>
          </mc:Choice>
        </mc:AlternateContent>
        <mc:AlternateContent xmlns:mc="http://schemas.openxmlformats.org/markup-compatibility/2006">
          <mc:Choice Requires="x14">
            <control shapeId="81994" r:id="rId52" name="Option Button 74">
              <controlPr defaultSize="0" autoFill="0" autoLine="0" autoPict="0">
                <anchor moveWithCells="1">
                  <from>
                    <xdr:col>22</xdr:col>
                    <xdr:colOff>371475</xdr:colOff>
                    <xdr:row>419</xdr:row>
                    <xdr:rowOff>38100</xdr:rowOff>
                  </from>
                  <to>
                    <xdr:col>22</xdr:col>
                    <xdr:colOff>600075</xdr:colOff>
                    <xdr:row>420</xdr:row>
                    <xdr:rowOff>9525</xdr:rowOff>
                  </to>
                </anchor>
              </controlPr>
            </control>
          </mc:Choice>
        </mc:AlternateContent>
        <mc:AlternateContent xmlns:mc="http://schemas.openxmlformats.org/markup-compatibility/2006">
          <mc:Choice Requires="x14">
            <control shapeId="81995" r:id="rId53" name="Option Button 75">
              <controlPr defaultSize="0" autoFill="0" autoLine="0" autoPict="0">
                <anchor moveWithCells="1">
                  <from>
                    <xdr:col>22</xdr:col>
                    <xdr:colOff>371475</xdr:colOff>
                    <xdr:row>419</xdr:row>
                    <xdr:rowOff>304800</xdr:rowOff>
                  </from>
                  <to>
                    <xdr:col>22</xdr:col>
                    <xdr:colOff>600075</xdr:colOff>
                    <xdr:row>420</xdr:row>
                    <xdr:rowOff>285750</xdr:rowOff>
                  </to>
                </anchor>
              </controlPr>
            </control>
          </mc:Choice>
        </mc:AlternateContent>
        <mc:AlternateContent xmlns:mc="http://schemas.openxmlformats.org/markup-compatibility/2006">
          <mc:Choice Requires="x14">
            <control shapeId="81996" r:id="rId54" name="Group Box 76">
              <controlPr defaultSize="0" autoFill="0" autoPict="0">
                <anchor moveWithCells="1">
                  <from>
                    <xdr:col>22</xdr:col>
                    <xdr:colOff>190500</xdr:colOff>
                    <xdr:row>418</xdr:row>
                    <xdr:rowOff>285750</xdr:rowOff>
                  </from>
                  <to>
                    <xdr:col>24</xdr:col>
                    <xdr:colOff>657225</xdr:colOff>
                    <xdr:row>420</xdr:row>
                    <xdr:rowOff>438150</xdr:rowOff>
                  </to>
                </anchor>
              </controlPr>
            </control>
          </mc:Choice>
        </mc:AlternateContent>
        <mc:AlternateContent xmlns:mc="http://schemas.openxmlformats.org/markup-compatibility/2006">
          <mc:Choice Requires="x14">
            <control shapeId="81997" r:id="rId55" name="Option Button 77">
              <controlPr defaultSize="0" autoFill="0" autoLine="0" autoPict="0">
                <anchor moveWithCells="1">
                  <from>
                    <xdr:col>22</xdr:col>
                    <xdr:colOff>371475</xdr:colOff>
                    <xdr:row>444</xdr:row>
                    <xdr:rowOff>38100</xdr:rowOff>
                  </from>
                  <to>
                    <xdr:col>22</xdr:col>
                    <xdr:colOff>600075</xdr:colOff>
                    <xdr:row>445</xdr:row>
                    <xdr:rowOff>9525</xdr:rowOff>
                  </to>
                </anchor>
              </controlPr>
            </control>
          </mc:Choice>
        </mc:AlternateContent>
        <mc:AlternateContent xmlns:mc="http://schemas.openxmlformats.org/markup-compatibility/2006">
          <mc:Choice Requires="x14">
            <control shapeId="81998" r:id="rId56" name="Option Button 78">
              <controlPr defaultSize="0" autoFill="0" autoLine="0" autoPict="0">
                <anchor moveWithCells="1">
                  <from>
                    <xdr:col>22</xdr:col>
                    <xdr:colOff>371475</xdr:colOff>
                    <xdr:row>444</xdr:row>
                    <xdr:rowOff>304800</xdr:rowOff>
                  </from>
                  <to>
                    <xdr:col>22</xdr:col>
                    <xdr:colOff>600075</xdr:colOff>
                    <xdr:row>445</xdr:row>
                    <xdr:rowOff>285750</xdr:rowOff>
                  </to>
                </anchor>
              </controlPr>
            </control>
          </mc:Choice>
        </mc:AlternateContent>
        <mc:AlternateContent xmlns:mc="http://schemas.openxmlformats.org/markup-compatibility/2006">
          <mc:Choice Requires="x14">
            <control shapeId="81999" r:id="rId57" name="Group Box 79">
              <controlPr defaultSize="0" autoFill="0" autoPict="0">
                <anchor moveWithCells="1">
                  <from>
                    <xdr:col>22</xdr:col>
                    <xdr:colOff>190500</xdr:colOff>
                    <xdr:row>443</xdr:row>
                    <xdr:rowOff>285750</xdr:rowOff>
                  </from>
                  <to>
                    <xdr:col>24</xdr:col>
                    <xdr:colOff>657225</xdr:colOff>
                    <xdr:row>445</xdr:row>
                    <xdr:rowOff>438150</xdr:rowOff>
                  </to>
                </anchor>
              </controlPr>
            </control>
          </mc:Choice>
        </mc:AlternateContent>
        <mc:AlternateContent xmlns:mc="http://schemas.openxmlformats.org/markup-compatibility/2006">
          <mc:Choice Requires="x14">
            <control shapeId="82000" r:id="rId58" name="Option Button 80">
              <controlPr defaultSize="0" autoFill="0" autoLine="0" autoPict="0">
                <anchor moveWithCells="1">
                  <from>
                    <xdr:col>22</xdr:col>
                    <xdr:colOff>371475</xdr:colOff>
                    <xdr:row>469</xdr:row>
                    <xdr:rowOff>38100</xdr:rowOff>
                  </from>
                  <to>
                    <xdr:col>22</xdr:col>
                    <xdr:colOff>600075</xdr:colOff>
                    <xdr:row>470</xdr:row>
                    <xdr:rowOff>9525</xdr:rowOff>
                  </to>
                </anchor>
              </controlPr>
            </control>
          </mc:Choice>
        </mc:AlternateContent>
        <mc:AlternateContent xmlns:mc="http://schemas.openxmlformats.org/markup-compatibility/2006">
          <mc:Choice Requires="x14">
            <control shapeId="82001" r:id="rId59" name="Option Button 81">
              <controlPr defaultSize="0" autoFill="0" autoLine="0" autoPict="0">
                <anchor moveWithCells="1">
                  <from>
                    <xdr:col>22</xdr:col>
                    <xdr:colOff>371475</xdr:colOff>
                    <xdr:row>469</xdr:row>
                    <xdr:rowOff>304800</xdr:rowOff>
                  </from>
                  <to>
                    <xdr:col>22</xdr:col>
                    <xdr:colOff>600075</xdr:colOff>
                    <xdr:row>470</xdr:row>
                    <xdr:rowOff>285750</xdr:rowOff>
                  </to>
                </anchor>
              </controlPr>
            </control>
          </mc:Choice>
        </mc:AlternateContent>
        <mc:AlternateContent xmlns:mc="http://schemas.openxmlformats.org/markup-compatibility/2006">
          <mc:Choice Requires="x14">
            <control shapeId="82002" r:id="rId60" name="Group Box 82">
              <controlPr defaultSize="0" autoFill="0" autoPict="0">
                <anchor moveWithCells="1">
                  <from>
                    <xdr:col>22</xdr:col>
                    <xdr:colOff>190500</xdr:colOff>
                    <xdr:row>468</xdr:row>
                    <xdr:rowOff>285750</xdr:rowOff>
                  </from>
                  <to>
                    <xdr:col>24</xdr:col>
                    <xdr:colOff>657225</xdr:colOff>
                    <xdr:row>470</xdr:row>
                    <xdr:rowOff>438150</xdr:rowOff>
                  </to>
                </anchor>
              </controlPr>
            </control>
          </mc:Choice>
        </mc:AlternateContent>
        <mc:AlternateContent xmlns:mc="http://schemas.openxmlformats.org/markup-compatibility/2006">
          <mc:Choice Requires="x14">
            <control shapeId="82003" r:id="rId61" name="Option Button 83">
              <controlPr defaultSize="0" autoFill="0" autoLine="0" autoPict="0">
                <anchor moveWithCells="1">
                  <from>
                    <xdr:col>22</xdr:col>
                    <xdr:colOff>371475</xdr:colOff>
                    <xdr:row>494</xdr:row>
                    <xdr:rowOff>38100</xdr:rowOff>
                  </from>
                  <to>
                    <xdr:col>22</xdr:col>
                    <xdr:colOff>600075</xdr:colOff>
                    <xdr:row>495</xdr:row>
                    <xdr:rowOff>9525</xdr:rowOff>
                  </to>
                </anchor>
              </controlPr>
            </control>
          </mc:Choice>
        </mc:AlternateContent>
        <mc:AlternateContent xmlns:mc="http://schemas.openxmlformats.org/markup-compatibility/2006">
          <mc:Choice Requires="x14">
            <control shapeId="82004" r:id="rId62" name="Option Button 84">
              <controlPr defaultSize="0" autoFill="0" autoLine="0" autoPict="0">
                <anchor moveWithCells="1">
                  <from>
                    <xdr:col>22</xdr:col>
                    <xdr:colOff>371475</xdr:colOff>
                    <xdr:row>494</xdr:row>
                    <xdr:rowOff>304800</xdr:rowOff>
                  </from>
                  <to>
                    <xdr:col>22</xdr:col>
                    <xdr:colOff>600075</xdr:colOff>
                    <xdr:row>495</xdr:row>
                    <xdr:rowOff>285750</xdr:rowOff>
                  </to>
                </anchor>
              </controlPr>
            </control>
          </mc:Choice>
        </mc:AlternateContent>
        <mc:AlternateContent xmlns:mc="http://schemas.openxmlformats.org/markup-compatibility/2006">
          <mc:Choice Requires="x14">
            <control shapeId="82005" r:id="rId63" name="Group Box 85">
              <controlPr defaultSize="0" autoFill="0" autoPict="0">
                <anchor moveWithCells="1">
                  <from>
                    <xdr:col>22</xdr:col>
                    <xdr:colOff>190500</xdr:colOff>
                    <xdr:row>493</xdr:row>
                    <xdr:rowOff>285750</xdr:rowOff>
                  </from>
                  <to>
                    <xdr:col>24</xdr:col>
                    <xdr:colOff>657225</xdr:colOff>
                    <xdr:row>495</xdr:row>
                    <xdr:rowOff>438150</xdr:rowOff>
                  </to>
                </anchor>
              </controlPr>
            </control>
          </mc:Choice>
        </mc:AlternateContent>
        <mc:AlternateContent xmlns:mc="http://schemas.openxmlformats.org/markup-compatibility/2006">
          <mc:Choice Requires="x14">
            <control shapeId="82006" r:id="rId64" name="Option Button 86">
              <controlPr defaultSize="0" autoFill="0" autoLine="0" autoPict="0">
                <anchor moveWithCells="1">
                  <from>
                    <xdr:col>22</xdr:col>
                    <xdr:colOff>371475</xdr:colOff>
                    <xdr:row>519</xdr:row>
                    <xdr:rowOff>38100</xdr:rowOff>
                  </from>
                  <to>
                    <xdr:col>22</xdr:col>
                    <xdr:colOff>600075</xdr:colOff>
                    <xdr:row>520</xdr:row>
                    <xdr:rowOff>9525</xdr:rowOff>
                  </to>
                </anchor>
              </controlPr>
            </control>
          </mc:Choice>
        </mc:AlternateContent>
        <mc:AlternateContent xmlns:mc="http://schemas.openxmlformats.org/markup-compatibility/2006">
          <mc:Choice Requires="x14">
            <control shapeId="82007" r:id="rId65" name="Option Button 87">
              <controlPr defaultSize="0" autoFill="0" autoLine="0" autoPict="0">
                <anchor moveWithCells="1">
                  <from>
                    <xdr:col>22</xdr:col>
                    <xdr:colOff>371475</xdr:colOff>
                    <xdr:row>519</xdr:row>
                    <xdr:rowOff>304800</xdr:rowOff>
                  </from>
                  <to>
                    <xdr:col>22</xdr:col>
                    <xdr:colOff>600075</xdr:colOff>
                    <xdr:row>520</xdr:row>
                    <xdr:rowOff>285750</xdr:rowOff>
                  </to>
                </anchor>
              </controlPr>
            </control>
          </mc:Choice>
        </mc:AlternateContent>
        <mc:AlternateContent xmlns:mc="http://schemas.openxmlformats.org/markup-compatibility/2006">
          <mc:Choice Requires="x14">
            <control shapeId="82008" r:id="rId66" name="Group Box 88">
              <controlPr defaultSize="0" autoFill="0" autoPict="0">
                <anchor moveWithCells="1">
                  <from>
                    <xdr:col>22</xdr:col>
                    <xdr:colOff>190500</xdr:colOff>
                    <xdr:row>518</xdr:row>
                    <xdr:rowOff>285750</xdr:rowOff>
                  </from>
                  <to>
                    <xdr:col>24</xdr:col>
                    <xdr:colOff>657225</xdr:colOff>
                    <xdr:row>520</xdr:row>
                    <xdr:rowOff>438150</xdr:rowOff>
                  </to>
                </anchor>
              </controlPr>
            </control>
          </mc:Choice>
        </mc:AlternateContent>
        <mc:AlternateContent xmlns:mc="http://schemas.openxmlformats.org/markup-compatibility/2006">
          <mc:Choice Requires="x14">
            <control shapeId="82009" r:id="rId67" name="Option Button 89">
              <controlPr defaultSize="0" autoFill="0" autoLine="0" autoPict="0">
                <anchor moveWithCells="1">
                  <from>
                    <xdr:col>22</xdr:col>
                    <xdr:colOff>371475</xdr:colOff>
                    <xdr:row>544</xdr:row>
                    <xdr:rowOff>38100</xdr:rowOff>
                  </from>
                  <to>
                    <xdr:col>22</xdr:col>
                    <xdr:colOff>600075</xdr:colOff>
                    <xdr:row>545</xdr:row>
                    <xdr:rowOff>9525</xdr:rowOff>
                  </to>
                </anchor>
              </controlPr>
            </control>
          </mc:Choice>
        </mc:AlternateContent>
        <mc:AlternateContent xmlns:mc="http://schemas.openxmlformats.org/markup-compatibility/2006">
          <mc:Choice Requires="x14">
            <control shapeId="82010" r:id="rId68" name="Option Button 90">
              <controlPr defaultSize="0" autoFill="0" autoLine="0" autoPict="0">
                <anchor moveWithCells="1">
                  <from>
                    <xdr:col>22</xdr:col>
                    <xdr:colOff>371475</xdr:colOff>
                    <xdr:row>544</xdr:row>
                    <xdr:rowOff>304800</xdr:rowOff>
                  </from>
                  <to>
                    <xdr:col>22</xdr:col>
                    <xdr:colOff>600075</xdr:colOff>
                    <xdr:row>545</xdr:row>
                    <xdr:rowOff>285750</xdr:rowOff>
                  </to>
                </anchor>
              </controlPr>
            </control>
          </mc:Choice>
        </mc:AlternateContent>
        <mc:AlternateContent xmlns:mc="http://schemas.openxmlformats.org/markup-compatibility/2006">
          <mc:Choice Requires="x14">
            <control shapeId="82011" r:id="rId69" name="Group Box 91">
              <controlPr defaultSize="0" autoFill="0" autoPict="0">
                <anchor moveWithCells="1">
                  <from>
                    <xdr:col>22</xdr:col>
                    <xdr:colOff>190500</xdr:colOff>
                    <xdr:row>543</xdr:row>
                    <xdr:rowOff>285750</xdr:rowOff>
                  </from>
                  <to>
                    <xdr:col>24</xdr:col>
                    <xdr:colOff>657225</xdr:colOff>
                    <xdr:row>545</xdr:row>
                    <xdr:rowOff>438150</xdr:rowOff>
                  </to>
                </anchor>
              </controlPr>
            </control>
          </mc:Choice>
        </mc:AlternateContent>
        <mc:AlternateContent xmlns:mc="http://schemas.openxmlformats.org/markup-compatibility/2006">
          <mc:Choice Requires="x14">
            <control shapeId="82012" r:id="rId70" name="Option Button 92">
              <controlPr defaultSize="0" autoFill="0" autoLine="0" autoPict="0">
                <anchor moveWithCells="1">
                  <from>
                    <xdr:col>22</xdr:col>
                    <xdr:colOff>371475</xdr:colOff>
                    <xdr:row>569</xdr:row>
                    <xdr:rowOff>38100</xdr:rowOff>
                  </from>
                  <to>
                    <xdr:col>22</xdr:col>
                    <xdr:colOff>600075</xdr:colOff>
                    <xdr:row>570</xdr:row>
                    <xdr:rowOff>9525</xdr:rowOff>
                  </to>
                </anchor>
              </controlPr>
            </control>
          </mc:Choice>
        </mc:AlternateContent>
        <mc:AlternateContent xmlns:mc="http://schemas.openxmlformats.org/markup-compatibility/2006">
          <mc:Choice Requires="x14">
            <control shapeId="82013" r:id="rId71" name="Option Button 93">
              <controlPr defaultSize="0" autoFill="0" autoLine="0" autoPict="0">
                <anchor moveWithCells="1">
                  <from>
                    <xdr:col>22</xdr:col>
                    <xdr:colOff>371475</xdr:colOff>
                    <xdr:row>569</xdr:row>
                    <xdr:rowOff>304800</xdr:rowOff>
                  </from>
                  <to>
                    <xdr:col>22</xdr:col>
                    <xdr:colOff>600075</xdr:colOff>
                    <xdr:row>570</xdr:row>
                    <xdr:rowOff>285750</xdr:rowOff>
                  </to>
                </anchor>
              </controlPr>
            </control>
          </mc:Choice>
        </mc:AlternateContent>
        <mc:AlternateContent xmlns:mc="http://schemas.openxmlformats.org/markup-compatibility/2006">
          <mc:Choice Requires="x14">
            <control shapeId="82014" r:id="rId72" name="Group Box 94">
              <controlPr defaultSize="0" autoFill="0" autoPict="0">
                <anchor moveWithCells="1">
                  <from>
                    <xdr:col>22</xdr:col>
                    <xdr:colOff>190500</xdr:colOff>
                    <xdr:row>568</xdr:row>
                    <xdr:rowOff>285750</xdr:rowOff>
                  </from>
                  <to>
                    <xdr:col>24</xdr:col>
                    <xdr:colOff>657225</xdr:colOff>
                    <xdr:row>570</xdr:row>
                    <xdr:rowOff>438150</xdr:rowOff>
                  </to>
                </anchor>
              </controlPr>
            </control>
          </mc:Choice>
        </mc:AlternateContent>
        <mc:AlternateContent xmlns:mc="http://schemas.openxmlformats.org/markup-compatibility/2006">
          <mc:Choice Requires="x14">
            <control shapeId="82015" r:id="rId73" name="Option Button 95">
              <controlPr defaultSize="0" autoFill="0" autoLine="0" autoPict="0">
                <anchor moveWithCells="1">
                  <from>
                    <xdr:col>22</xdr:col>
                    <xdr:colOff>371475</xdr:colOff>
                    <xdr:row>594</xdr:row>
                    <xdr:rowOff>38100</xdr:rowOff>
                  </from>
                  <to>
                    <xdr:col>22</xdr:col>
                    <xdr:colOff>600075</xdr:colOff>
                    <xdr:row>595</xdr:row>
                    <xdr:rowOff>9525</xdr:rowOff>
                  </to>
                </anchor>
              </controlPr>
            </control>
          </mc:Choice>
        </mc:AlternateContent>
        <mc:AlternateContent xmlns:mc="http://schemas.openxmlformats.org/markup-compatibility/2006">
          <mc:Choice Requires="x14">
            <control shapeId="82016" r:id="rId74" name="Option Button 96">
              <controlPr defaultSize="0" autoFill="0" autoLine="0" autoPict="0">
                <anchor moveWithCells="1">
                  <from>
                    <xdr:col>22</xdr:col>
                    <xdr:colOff>371475</xdr:colOff>
                    <xdr:row>594</xdr:row>
                    <xdr:rowOff>304800</xdr:rowOff>
                  </from>
                  <to>
                    <xdr:col>22</xdr:col>
                    <xdr:colOff>600075</xdr:colOff>
                    <xdr:row>595</xdr:row>
                    <xdr:rowOff>285750</xdr:rowOff>
                  </to>
                </anchor>
              </controlPr>
            </control>
          </mc:Choice>
        </mc:AlternateContent>
        <mc:AlternateContent xmlns:mc="http://schemas.openxmlformats.org/markup-compatibility/2006">
          <mc:Choice Requires="x14">
            <control shapeId="82017" r:id="rId75" name="Group Box 97">
              <controlPr defaultSize="0" autoFill="0" autoPict="0">
                <anchor moveWithCells="1">
                  <from>
                    <xdr:col>22</xdr:col>
                    <xdr:colOff>190500</xdr:colOff>
                    <xdr:row>593</xdr:row>
                    <xdr:rowOff>285750</xdr:rowOff>
                  </from>
                  <to>
                    <xdr:col>24</xdr:col>
                    <xdr:colOff>657225</xdr:colOff>
                    <xdr:row>595</xdr:row>
                    <xdr:rowOff>438150</xdr:rowOff>
                  </to>
                </anchor>
              </controlPr>
            </control>
          </mc:Choice>
        </mc:AlternateContent>
        <mc:AlternateContent xmlns:mc="http://schemas.openxmlformats.org/markup-compatibility/2006">
          <mc:Choice Requires="x14">
            <control shapeId="82018" r:id="rId76" name="Option Button 98">
              <controlPr defaultSize="0" autoFill="0" autoLine="0" autoPict="0">
                <anchor moveWithCells="1">
                  <from>
                    <xdr:col>22</xdr:col>
                    <xdr:colOff>371475</xdr:colOff>
                    <xdr:row>619</xdr:row>
                    <xdr:rowOff>38100</xdr:rowOff>
                  </from>
                  <to>
                    <xdr:col>22</xdr:col>
                    <xdr:colOff>600075</xdr:colOff>
                    <xdr:row>620</xdr:row>
                    <xdr:rowOff>9525</xdr:rowOff>
                  </to>
                </anchor>
              </controlPr>
            </control>
          </mc:Choice>
        </mc:AlternateContent>
        <mc:AlternateContent xmlns:mc="http://schemas.openxmlformats.org/markup-compatibility/2006">
          <mc:Choice Requires="x14">
            <control shapeId="82019" r:id="rId77" name="Option Button 99">
              <controlPr defaultSize="0" autoFill="0" autoLine="0" autoPict="0">
                <anchor moveWithCells="1">
                  <from>
                    <xdr:col>22</xdr:col>
                    <xdr:colOff>371475</xdr:colOff>
                    <xdr:row>619</xdr:row>
                    <xdr:rowOff>304800</xdr:rowOff>
                  </from>
                  <to>
                    <xdr:col>22</xdr:col>
                    <xdr:colOff>600075</xdr:colOff>
                    <xdr:row>620</xdr:row>
                    <xdr:rowOff>285750</xdr:rowOff>
                  </to>
                </anchor>
              </controlPr>
            </control>
          </mc:Choice>
        </mc:AlternateContent>
        <mc:AlternateContent xmlns:mc="http://schemas.openxmlformats.org/markup-compatibility/2006">
          <mc:Choice Requires="x14">
            <control shapeId="82020" r:id="rId78" name="Group Box 100">
              <controlPr defaultSize="0" autoFill="0" autoPict="0">
                <anchor moveWithCells="1">
                  <from>
                    <xdr:col>22</xdr:col>
                    <xdr:colOff>190500</xdr:colOff>
                    <xdr:row>618</xdr:row>
                    <xdr:rowOff>285750</xdr:rowOff>
                  </from>
                  <to>
                    <xdr:col>24</xdr:col>
                    <xdr:colOff>657225</xdr:colOff>
                    <xdr:row>620</xdr:row>
                    <xdr:rowOff>438150</xdr:rowOff>
                  </to>
                </anchor>
              </controlPr>
            </control>
          </mc:Choice>
        </mc:AlternateContent>
        <mc:AlternateContent xmlns:mc="http://schemas.openxmlformats.org/markup-compatibility/2006">
          <mc:Choice Requires="x14">
            <control shapeId="82021" r:id="rId79" name="Option Button 101">
              <controlPr defaultSize="0" autoFill="0" autoLine="0" autoPict="0">
                <anchor moveWithCells="1">
                  <from>
                    <xdr:col>22</xdr:col>
                    <xdr:colOff>371475</xdr:colOff>
                    <xdr:row>644</xdr:row>
                    <xdr:rowOff>38100</xdr:rowOff>
                  </from>
                  <to>
                    <xdr:col>22</xdr:col>
                    <xdr:colOff>600075</xdr:colOff>
                    <xdr:row>645</xdr:row>
                    <xdr:rowOff>9525</xdr:rowOff>
                  </to>
                </anchor>
              </controlPr>
            </control>
          </mc:Choice>
        </mc:AlternateContent>
        <mc:AlternateContent xmlns:mc="http://schemas.openxmlformats.org/markup-compatibility/2006">
          <mc:Choice Requires="x14">
            <control shapeId="82022" r:id="rId80" name="Option Button 102">
              <controlPr defaultSize="0" autoFill="0" autoLine="0" autoPict="0">
                <anchor moveWithCells="1">
                  <from>
                    <xdr:col>22</xdr:col>
                    <xdr:colOff>371475</xdr:colOff>
                    <xdr:row>644</xdr:row>
                    <xdr:rowOff>304800</xdr:rowOff>
                  </from>
                  <to>
                    <xdr:col>22</xdr:col>
                    <xdr:colOff>600075</xdr:colOff>
                    <xdr:row>645</xdr:row>
                    <xdr:rowOff>285750</xdr:rowOff>
                  </to>
                </anchor>
              </controlPr>
            </control>
          </mc:Choice>
        </mc:AlternateContent>
        <mc:AlternateContent xmlns:mc="http://schemas.openxmlformats.org/markup-compatibility/2006">
          <mc:Choice Requires="x14">
            <control shapeId="82023" r:id="rId81" name="Group Box 103">
              <controlPr defaultSize="0" autoFill="0" autoPict="0">
                <anchor moveWithCells="1">
                  <from>
                    <xdr:col>22</xdr:col>
                    <xdr:colOff>190500</xdr:colOff>
                    <xdr:row>643</xdr:row>
                    <xdr:rowOff>285750</xdr:rowOff>
                  </from>
                  <to>
                    <xdr:col>24</xdr:col>
                    <xdr:colOff>657225</xdr:colOff>
                    <xdr:row>645</xdr:row>
                    <xdr:rowOff>438150</xdr:rowOff>
                  </to>
                </anchor>
              </controlPr>
            </control>
          </mc:Choice>
        </mc:AlternateContent>
        <mc:AlternateContent xmlns:mc="http://schemas.openxmlformats.org/markup-compatibility/2006">
          <mc:Choice Requires="x14">
            <control shapeId="82024" r:id="rId82" name="Option Button 104">
              <controlPr defaultSize="0" autoFill="0" autoLine="0" autoPict="0">
                <anchor moveWithCells="1">
                  <from>
                    <xdr:col>22</xdr:col>
                    <xdr:colOff>371475</xdr:colOff>
                    <xdr:row>669</xdr:row>
                    <xdr:rowOff>38100</xdr:rowOff>
                  </from>
                  <to>
                    <xdr:col>22</xdr:col>
                    <xdr:colOff>600075</xdr:colOff>
                    <xdr:row>670</xdr:row>
                    <xdr:rowOff>9525</xdr:rowOff>
                  </to>
                </anchor>
              </controlPr>
            </control>
          </mc:Choice>
        </mc:AlternateContent>
        <mc:AlternateContent xmlns:mc="http://schemas.openxmlformats.org/markup-compatibility/2006">
          <mc:Choice Requires="x14">
            <control shapeId="82025" r:id="rId83" name="Option Button 105">
              <controlPr defaultSize="0" autoFill="0" autoLine="0" autoPict="0">
                <anchor moveWithCells="1">
                  <from>
                    <xdr:col>22</xdr:col>
                    <xdr:colOff>371475</xdr:colOff>
                    <xdr:row>669</xdr:row>
                    <xdr:rowOff>304800</xdr:rowOff>
                  </from>
                  <to>
                    <xdr:col>22</xdr:col>
                    <xdr:colOff>600075</xdr:colOff>
                    <xdr:row>670</xdr:row>
                    <xdr:rowOff>285750</xdr:rowOff>
                  </to>
                </anchor>
              </controlPr>
            </control>
          </mc:Choice>
        </mc:AlternateContent>
        <mc:AlternateContent xmlns:mc="http://schemas.openxmlformats.org/markup-compatibility/2006">
          <mc:Choice Requires="x14">
            <control shapeId="82026" r:id="rId84" name="Group Box 106">
              <controlPr defaultSize="0" autoFill="0" autoPict="0">
                <anchor moveWithCells="1">
                  <from>
                    <xdr:col>22</xdr:col>
                    <xdr:colOff>190500</xdr:colOff>
                    <xdr:row>668</xdr:row>
                    <xdr:rowOff>285750</xdr:rowOff>
                  </from>
                  <to>
                    <xdr:col>24</xdr:col>
                    <xdr:colOff>657225</xdr:colOff>
                    <xdr:row>670</xdr:row>
                    <xdr:rowOff>438150</xdr:rowOff>
                  </to>
                </anchor>
              </controlPr>
            </control>
          </mc:Choice>
        </mc:AlternateContent>
        <mc:AlternateContent xmlns:mc="http://schemas.openxmlformats.org/markup-compatibility/2006">
          <mc:Choice Requires="x14">
            <control shapeId="82027" r:id="rId85" name="Option Button 107">
              <controlPr defaultSize="0" autoFill="0" autoLine="0" autoPict="0">
                <anchor moveWithCells="1">
                  <from>
                    <xdr:col>22</xdr:col>
                    <xdr:colOff>371475</xdr:colOff>
                    <xdr:row>694</xdr:row>
                    <xdr:rowOff>38100</xdr:rowOff>
                  </from>
                  <to>
                    <xdr:col>22</xdr:col>
                    <xdr:colOff>600075</xdr:colOff>
                    <xdr:row>695</xdr:row>
                    <xdr:rowOff>9525</xdr:rowOff>
                  </to>
                </anchor>
              </controlPr>
            </control>
          </mc:Choice>
        </mc:AlternateContent>
        <mc:AlternateContent xmlns:mc="http://schemas.openxmlformats.org/markup-compatibility/2006">
          <mc:Choice Requires="x14">
            <control shapeId="82028" r:id="rId86" name="Option Button 108">
              <controlPr defaultSize="0" autoFill="0" autoLine="0" autoPict="0">
                <anchor moveWithCells="1">
                  <from>
                    <xdr:col>22</xdr:col>
                    <xdr:colOff>371475</xdr:colOff>
                    <xdr:row>694</xdr:row>
                    <xdr:rowOff>304800</xdr:rowOff>
                  </from>
                  <to>
                    <xdr:col>22</xdr:col>
                    <xdr:colOff>600075</xdr:colOff>
                    <xdr:row>695</xdr:row>
                    <xdr:rowOff>285750</xdr:rowOff>
                  </to>
                </anchor>
              </controlPr>
            </control>
          </mc:Choice>
        </mc:AlternateContent>
        <mc:AlternateContent xmlns:mc="http://schemas.openxmlformats.org/markup-compatibility/2006">
          <mc:Choice Requires="x14">
            <control shapeId="82029" r:id="rId87" name="Group Box 109">
              <controlPr defaultSize="0" autoFill="0" autoPict="0">
                <anchor moveWithCells="1">
                  <from>
                    <xdr:col>22</xdr:col>
                    <xdr:colOff>190500</xdr:colOff>
                    <xdr:row>693</xdr:row>
                    <xdr:rowOff>285750</xdr:rowOff>
                  </from>
                  <to>
                    <xdr:col>24</xdr:col>
                    <xdr:colOff>657225</xdr:colOff>
                    <xdr:row>695</xdr:row>
                    <xdr:rowOff>438150</xdr:rowOff>
                  </to>
                </anchor>
              </controlPr>
            </control>
          </mc:Choice>
        </mc:AlternateContent>
        <mc:AlternateContent xmlns:mc="http://schemas.openxmlformats.org/markup-compatibility/2006">
          <mc:Choice Requires="x14">
            <control shapeId="82030" r:id="rId88" name="Option Button 110">
              <controlPr defaultSize="0" autoFill="0" autoLine="0" autoPict="0">
                <anchor moveWithCells="1">
                  <from>
                    <xdr:col>22</xdr:col>
                    <xdr:colOff>371475</xdr:colOff>
                    <xdr:row>719</xdr:row>
                    <xdr:rowOff>38100</xdr:rowOff>
                  </from>
                  <to>
                    <xdr:col>22</xdr:col>
                    <xdr:colOff>600075</xdr:colOff>
                    <xdr:row>720</xdr:row>
                    <xdr:rowOff>9525</xdr:rowOff>
                  </to>
                </anchor>
              </controlPr>
            </control>
          </mc:Choice>
        </mc:AlternateContent>
        <mc:AlternateContent xmlns:mc="http://schemas.openxmlformats.org/markup-compatibility/2006">
          <mc:Choice Requires="x14">
            <control shapeId="82031" r:id="rId89" name="Option Button 111">
              <controlPr defaultSize="0" autoFill="0" autoLine="0" autoPict="0">
                <anchor moveWithCells="1">
                  <from>
                    <xdr:col>22</xdr:col>
                    <xdr:colOff>371475</xdr:colOff>
                    <xdr:row>719</xdr:row>
                    <xdr:rowOff>304800</xdr:rowOff>
                  </from>
                  <to>
                    <xdr:col>22</xdr:col>
                    <xdr:colOff>600075</xdr:colOff>
                    <xdr:row>720</xdr:row>
                    <xdr:rowOff>285750</xdr:rowOff>
                  </to>
                </anchor>
              </controlPr>
            </control>
          </mc:Choice>
        </mc:AlternateContent>
        <mc:AlternateContent xmlns:mc="http://schemas.openxmlformats.org/markup-compatibility/2006">
          <mc:Choice Requires="x14">
            <control shapeId="82032" r:id="rId90" name="Group Box 112">
              <controlPr defaultSize="0" autoFill="0" autoPict="0">
                <anchor moveWithCells="1">
                  <from>
                    <xdr:col>22</xdr:col>
                    <xdr:colOff>190500</xdr:colOff>
                    <xdr:row>718</xdr:row>
                    <xdr:rowOff>285750</xdr:rowOff>
                  </from>
                  <to>
                    <xdr:col>24</xdr:col>
                    <xdr:colOff>657225</xdr:colOff>
                    <xdr:row>720</xdr:row>
                    <xdr:rowOff>438150</xdr:rowOff>
                  </to>
                </anchor>
              </controlPr>
            </control>
          </mc:Choice>
        </mc:AlternateContent>
        <mc:AlternateContent xmlns:mc="http://schemas.openxmlformats.org/markup-compatibility/2006">
          <mc:Choice Requires="x14">
            <control shapeId="82033" r:id="rId91" name="Option Button 113">
              <controlPr defaultSize="0" autoFill="0" autoLine="0" autoPict="0">
                <anchor moveWithCells="1">
                  <from>
                    <xdr:col>22</xdr:col>
                    <xdr:colOff>371475</xdr:colOff>
                    <xdr:row>744</xdr:row>
                    <xdr:rowOff>38100</xdr:rowOff>
                  </from>
                  <to>
                    <xdr:col>22</xdr:col>
                    <xdr:colOff>600075</xdr:colOff>
                    <xdr:row>745</xdr:row>
                    <xdr:rowOff>9525</xdr:rowOff>
                  </to>
                </anchor>
              </controlPr>
            </control>
          </mc:Choice>
        </mc:AlternateContent>
        <mc:AlternateContent xmlns:mc="http://schemas.openxmlformats.org/markup-compatibility/2006">
          <mc:Choice Requires="x14">
            <control shapeId="82034" r:id="rId92" name="Option Button 114">
              <controlPr defaultSize="0" autoFill="0" autoLine="0" autoPict="0">
                <anchor moveWithCells="1">
                  <from>
                    <xdr:col>22</xdr:col>
                    <xdr:colOff>371475</xdr:colOff>
                    <xdr:row>744</xdr:row>
                    <xdr:rowOff>304800</xdr:rowOff>
                  </from>
                  <to>
                    <xdr:col>22</xdr:col>
                    <xdr:colOff>600075</xdr:colOff>
                    <xdr:row>745</xdr:row>
                    <xdr:rowOff>285750</xdr:rowOff>
                  </to>
                </anchor>
              </controlPr>
            </control>
          </mc:Choice>
        </mc:AlternateContent>
        <mc:AlternateContent xmlns:mc="http://schemas.openxmlformats.org/markup-compatibility/2006">
          <mc:Choice Requires="x14">
            <control shapeId="82035" r:id="rId93" name="Group Box 115">
              <controlPr defaultSize="0" autoFill="0" autoPict="0">
                <anchor moveWithCells="1">
                  <from>
                    <xdr:col>22</xdr:col>
                    <xdr:colOff>190500</xdr:colOff>
                    <xdr:row>743</xdr:row>
                    <xdr:rowOff>285750</xdr:rowOff>
                  </from>
                  <to>
                    <xdr:col>24</xdr:col>
                    <xdr:colOff>657225</xdr:colOff>
                    <xdr:row>745</xdr:row>
                    <xdr:rowOff>438150</xdr:rowOff>
                  </to>
                </anchor>
              </controlPr>
            </control>
          </mc:Choice>
        </mc:AlternateContent>
        <mc:AlternateContent xmlns:mc="http://schemas.openxmlformats.org/markup-compatibility/2006">
          <mc:Choice Requires="x14">
            <control shapeId="82036" r:id="rId94" name="Option Button 116">
              <controlPr defaultSize="0" autoFill="0" autoLine="0" autoPict="0">
                <anchor moveWithCells="1">
                  <from>
                    <xdr:col>22</xdr:col>
                    <xdr:colOff>371475</xdr:colOff>
                    <xdr:row>769</xdr:row>
                    <xdr:rowOff>38100</xdr:rowOff>
                  </from>
                  <to>
                    <xdr:col>22</xdr:col>
                    <xdr:colOff>600075</xdr:colOff>
                    <xdr:row>770</xdr:row>
                    <xdr:rowOff>9525</xdr:rowOff>
                  </to>
                </anchor>
              </controlPr>
            </control>
          </mc:Choice>
        </mc:AlternateContent>
        <mc:AlternateContent xmlns:mc="http://schemas.openxmlformats.org/markup-compatibility/2006">
          <mc:Choice Requires="x14">
            <control shapeId="82037" r:id="rId95" name="Option Button 117">
              <controlPr defaultSize="0" autoFill="0" autoLine="0" autoPict="0">
                <anchor moveWithCells="1">
                  <from>
                    <xdr:col>22</xdr:col>
                    <xdr:colOff>371475</xdr:colOff>
                    <xdr:row>769</xdr:row>
                    <xdr:rowOff>304800</xdr:rowOff>
                  </from>
                  <to>
                    <xdr:col>22</xdr:col>
                    <xdr:colOff>600075</xdr:colOff>
                    <xdr:row>770</xdr:row>
                    <xdr:rowOff>285750</xdr:rowOff>
                  </to>
                </anchor>
              </controlPr>
            </control>
          </mc:Choice>
        </mc:AlternateContent>
        <mc:AlternateContent xmlns:mc="http://schemas.openxmlformats.org/markup-compatibility/2006">
          <mc:Choice Requires="x14">
            <control shapeId="82038" r:id="rId96" name="Group Box 118">
              <controlPr defaultSize="0" autoFill="0" autoPict="0">
                <anchor moveWithCells="1">
                  <from>
                    <xdr:col>22</xdr:col>
                    <xdr:colOff>190500</xdr:colOff>
                    <xdr:row>768</xdr:row>
                    <xdr:rowOff>285750</xdr:rowOff>
                  </from>
                  <to>
                    <xdr:col>24</xdr:col>
                    <xdr:colOff>657225</xdr:colOff>
                    <xdr:row>770</xdr:row>
                    <xdr:rowOff>438150</xdr:rowOff>
                  </to>
                </anchor>
              </controlPr>
            </control>
          </mc:Choice>
        </mc:AlternateContent>
        <mc:AlternateContent xmlns:mc="http://schemas.openxmlformats.org/markup-compatibility/2006">
          <mc:Choice Requires="x14">
            <control shapeId="82039" r:id="rId97" name="Option Button 119">
              <controlPr defaultSize="0" autoFill="0" autoLine="0" autoPict="0">
                <anchor moveWithCells="1">
                  <from>
                    <xdr:col>22</xdr:col>
                    <xdr:colOff>371475</xdr:colOff>
                    <xdr:row>794</xdr:row>
                    <xdr:rowOff>38100</xdr:rowOff>
                  </from>
                  <to>
                    <xdr:col>22</xdr:col>
                    <xdr:colOff>600075</xdr:colOff>
                    <xdr:row>795</xdr:row>
                    <xdr:rowOff>9525</xdr:rowOff>
                  </to>
                </anchor>
              </controlPr>
            </control>
          </mc:Choice>
        </mc:AlternateContent>
        <mc:AlternateContent xmlns:mc="http://schemas.openxmlformats.org/markup-compatibility/2006">
          <mc:Choice Requires="x14">
            <control shapeId="82040" r:id="rId98" name="Option Button 120">
              <controlPr defaultSize="0" autoFill="0" autoLine="0" autoPict="0">
                <anchor moveWithCells="1">
                  <from>
                    <xdr:col>22</xdr:col>
                    <xdr:colOff>371475</xdr:colOff>
                    <xdr:row>794</xdr:row>
                    <xdr:rowOff>304800</xdr:rowOff>
                  </from>
                  <to>
                    <xdr:col>22</xdr:col>
                    <xdr:colOff>600075</xdr:colOff>
                    <xdr:row>795</xdr:row>
                    <xdr:rowOff>285750</xdr:rowOff>
                  </to>
                </anchor>
              </controlPr>
            </control>
          </mc:Choice>
        </mc:AlternateContent>
        <mc:AlternateContent xmlns:mc="http://schemas.openxmlformats.org/markup-compatibility/2006">
          <mc:Choice Requires="x14">
            <control shapeId="82041" r:id="rId99" name="Group Box 121">
              <controlPr defaultSize="0" autoFill="0" autoPict="0">
                <anchor moveWithCells="1">
                  <from>
                    <xdr:col>22</xdr:col>
                    <xdr:colOff>190500</xdr:colOff>
                    <xdr:row>793</xdr:row>
                    <xdr:rowOff>285750</xdr:rowOff>
                  </from>
                  <to>
                    <xdr:col>24</xdr:col>
                    <xdr:colOff>657225</xdr:colOff>
                    <xdr:row>795</xdr:row>
                    <xdr:rowOff>438150</xdr:rowOff>
                  </to>
                </anchor>
              </controlPr>
            </control>
          </mc:Choice>
        </mc:AlternateContent>
        <mc:AlternateContent xmlns:mc="http://schemas.openxmlformats.org/markup-compatibility/2006">
          <mc:Choice Requires="x14">
            <control shapeId="82042" r:id="rId100" name="Option Button 122">
              <controlPr defaultSize="0" autoFill="0" autoLine="0" autoPict="0">
                <anchor moveWithCells="1">
                  <from>
                    <xdr:col>22</xdr:col>
                    <xdr:colOff>371475</xdr:colOff>
                    <xdr:row>819</xdr:row>
                    <xdr:rowOff>38100</xdr:rowOff>
                  </from>
                  <to>
                    <xdr:col>22</xdr:col>
                    <xdr:colOff>600075</xdr:colOff>
                    <xdr:row>820</xdr:row>
                    <xdr:rowOff>9525</xdr:rowOff>
                  </to>
                </anchor>
              </controlPr>
            </control>
          </mc:Choice>
        </mc:AlternateContent>
        <mc:AlternateContent xmlns:mc="http://schemas.openxmlformats.org/markup-compatibility/2006">
          <mc:Choice Requires="x14">
            <control shapeId="82043" r:id="rId101" name="Option Button 123">
              <controlPr defaultSize="0" autoFill="0" autoLine="0" autoPict="0">
                <anchor moveWithCells="1">
                  <from>
                    <xdr:col>22</xdr:col>
                    <xdr:colOff>371475</xdr:colOff>
                    <xdr:row>819</xdr:row>
                    <xdr:rowOff>304800</xdr:rowOff>
                  </from>
                  <to>
                    <xdr:col>22</xdr:col>
                    <xdr:colOff>600075</xdr:colOff>
                    <xdr:row>820</xdr:row>
                    <xdr:rowOff>285750</xdr:rowOff>
                  </to>
                </anchor>
              </controlPr>
            </control>
          </mc:Choice>
        </mc:AlternateContent>
        <mc:AlternateContent xmlns:mc="http://schemas.openxmlformats.org/markup-compatibility/2006">
          <mc:Choice Requires="x14">
            <control shapeId="82044" r:id="rId102" name="Group Box 124">
              <controlPr defaultSize="0" autoFill="0" autoPict="0">
                <anchor moveWithCells="1">
                  <from>
                    <xdr:col>22</xdr:col>
                    <xdr:colOff>190500</xdr:colOff>
                    <xdr:row>818</xdr:row>
                    <xdr:rowOff>285750</xdr:rowOff>
                  </from>
                  <to>
                    <xdr:col>24</xdr:col>
                    <xdr:colOff>657225</xdr:colOff>
                    <xdr:row>820</xdr:row>
                    <xdr:rowOff>438150</xdr:rowOff>
                  </to>
                </anchor>
              </controlPr>
            </control>
          </mc:Choice>
        </mc:AlternateContent>
        <mc:AlternateContent xmlns:mc="http://schemas.openxmlformats.org/markup-compatibility/2006">
          <mc:Choice Requires="x14">
            <control shapeId="82045" r:id="rId103" name="Option Button 125">
              <controlPr defaultSize="0" autoFill="0" autoLine="0" autoPict="0">
                <anchor moveWithCells="1">
                  <from>
                    <xdr:col>22</xdr:col>
                    <xdr:colOff>371475</xdr:colOff>
                    <xdr:row>844</xdr:row>
                    <xdr:rowOff>38100</xdr:rowOff>
                  </from>
                  <to>
                    <xdr:col>22</xdr:col>
                    <xdr:colOff>600075</xdr:colOff>
                    <xdr:row>845</xdr:row>
                    <xdr:rowOff>9525</xdr:rowOff>
                  </to>
                </anchor>
              </controlPr>
            </control>
          </mc:Choice>
        </mc:AlternateContent>
        <mc:AlternateContent xmlns:mc="http://schemas.openxmlformats.org/markup-compatibility/2006">
          <mc:Choice Requires="x14">
            <control shapeId="82046" r:id="rId104" name="Option Button 126">
              <controlPr defaultSize="0" autoFill="0" autoLine="0" autoPict="0">
                <anchor moveWithCells="1">
                  <from>
                    <xdr:col>22</xdr:col>
                    <xdr:colOff>371475</xdr:colOff>
                    <xdr:row>844</xdr:row>
                    <xdr:rowOff>304800</xdr:rowOff>
                  </from>
                  <to>
                    <xdr:col>22</xdr:col>
                    <xdr:colOff>600075</xdr:colOff>
                    <xdr:row>845</xdr:row>
                    <xdr:rowOff>285750</xdr:rowOff>
                  </to>
                </anchor>
              </controlPr>
            </control>
          </mc:Choice>
        </mc:AlternateContent>
        <mc:AlternateContent xmlns:mc="http://schemas.openxmlformats.org/markup-compatibility/2006">
          <mc:Choice Requires="x14">
            <control shapeId="82047" r:id="rId105" name="Group Box 127">
              <controlPr defaultSize="0" autoFill="0" autoPict="0">
                <anchor moveWithCells="1">
                  <from>
                    <xdr:col>22</xdr:col>
                    <xdr:colOff>190500</xdr:colOff>
                    <xdr:row>843</xdr:row>
                    <xdr:rowOff>285750</xdr:rowOff>
                  </from>
                  <to>
                    <xdr:col>24</xdr:col>
                    <xdr:colOff>657225</xdr:colOff>
                    <xdr:row>845</xdr:row>
                    <xdr:rowOff>438150</xdr:rowOff>
                  </to>
                </anchor>
              </controlPr>
            </control>
          </mc:Choice>
        </mc:AlternateContent>
        <mc:AlternateContent xmlns:mc="http://schemas.openxmlformats.org/markup-compatibility/2006">
          <mc:Choice Requires="x14">
            <control shapeId="82048" r:id="rId106" name="Option Button 128">
              <controlPr defaultSize="0" autoFill="0" autoLine="0" autoPict="0">
                <anchor moveWithCells="1">
                  <from>
                    <xdr:col>22</xdr:col>
                    <xdr:colOff>371475</xdr:colOff>
                    <xdr:row>869</xdr:row>
                    <xdr:rowOff>38100</xdr:rowOff>
                  </from>
                  <to>
                    <xdr:col>22</xdr:col>
                    <xdr:colOff>600075</xdr:colOff>
                    <xdr:row>870</xdr:row>
                    <xdr:rowOff>9525</xdr:rowOff>
                  </to>
                </anchor>
              </controlPr>
            </control>
          </mc:Choice>
        </mc:AlternateContent>
        <mc:AlternateContent xmlns:mc="http://schemas.openxmlformats.org/markup-compatibility/2006">
          <mc:Choice Requires="x14">
            <control shapeId="82049" r:id="rId107" name="Option Button 129">
              <controlPr defaultSize="0" autoFill="0" autoLine="0" autoPict="0">
                <anchor moveWithCells="1">
                  <from>
                    <xdr:col>22</xdr:col>
                    <xdr:colOff>371475</xdr:colOff>
                    <xdr:row>869</xdr:row>
                    <xdr:rowOff>304800</xdr:rowOff>
                  </from>
                  <to>
                    <xdr:col>22</xdr:col>
                    <xdr:colOff>600075</xdr:colOff>
                    <xdr:row>870</xdr:row>
                    <xdr:rowOff>285750</xdr:rowOff>
                  </to>
                </anchor>
              </controlPr>
            </control>
          </mc:Choice>
        </mc:AlternateContent>
        <mc:AlternateContent xmlns:mc="http://schemas.openxmlformats.org/markup-compatibility/2006">
          <mc:Choice Requires="x14">
            <control shapeId="82050" r:id="rId108" name="Group Box 130">
              <controlPr defaultSize="0" autoFill="0" autoPict="0">
                <anchor moveWithCells="1">
                  <from>
                    <xdr:col>22</xdr:col>
                    <xdr:colOff>190500</xdr:colOff>
                    <xdr:row>868</xdr:row>
                    <xdr:rowOff>285750</xdr:rowOff>
                  </from>
                  <to>
                    <xdr:col>24</xdr:col>
                    <xdr:colOff>657225</xdr:colOff>
                    <xdr:row>870</xdr:row>
                    <xdr:rowOff>438150</xdr:rowOff>
                  </to>
                </anchor>
              </controlPr>
            </control>
          </mc:Choice>
        </mc:AlternateContent>
        <mc:AlternateContent xmlns:mc="http://schemas.openxmlformats.org/markup-compatibility/2006">
          <mc:Choice Requires="x14">
            <control shapeId="82051" r:id="rId109" name="Option Button 131">
              <controlPr defaultSize="0" autoFill="0" autoLine="0" autoPict="0">
                <anchor moveWithCells="1">
                  <from>
                    <xdr:col>22</xdr:col>
                    <xdr:colOff>371475</xdr:colOff>
                    <xdr:row>894</xdr:row>
                    <xdr:rowOff>38100</xdr:rowOff>
                  </from>
                  <to>
                    <xdr:col>22</xdr:col>
                    <xdr:colOff>600075</xdr:colOff>
                    <xdr:row>895</xdr:row>
                    <xdr:rowOff>9525</xdr:rowOff>
                  </to>
                </anchor>
              </controlPr>
            </control>
          </mc:Choice>
        </mc:AlternateContent>
        <mc:AlternateContent xmlns:mc="http://schemas.openxmlformats.org/markup-compatibility/2006">
          <mc:Choice Requires="x14">
            <control shapeId="82052" r:id="rId110" name="Option Button 132">
              <controlPr defaultSize="0" autoFill="0" autoLine="0" autoPict="0">
                <anchor moveWithCells="1">
                  <from>
                    <xdr:col>22</xdr:col>
                    <xdr:colOff>371475</xdr:colOff>
                    <xdr:row>894</xdr:row>
                    <xdr:rowOff>304800</xdr:rowOff>
                  </from>
                  <to>
                    <xdr:col>22</xdr:col>
                    <xdr:colOff>600075</xdr:colOff>
                    <xdr:row>895</xdr:row>
                    <xdr:rowOff>285750</xdr:rowOff>
                  </to>
                </anchor>
              </controlPr>
            </control>
          </mc:Choice>
        </mc:AlternateContent>
        <mc:AlternateContent xmlns:mc="http://schemas.openxmlformats.org/markup-compatibility/2006">
          <mc:Choice Requires="x14">
            <control shapeId="82053" r:id="rId111" name="Group Box 133">
              <controlPr defaultSize="0" autoFill="0" autoPict="0">
                <anchor moveWithCells="1">
                  <from>
                    <xdr:col>22</xdr:col>
                    <xdr:colOff>190500</xdr:colOff>
                    <xdr:row>893</xdr:row>
                    <xdr:rowOff>285750</xdr:rowOff>
                  </from>
                  <to>
                    <xdr:col>24</xdr:col>
                    <xdr:colOff>657225</xdr:colOff>
                    <xdr:row>895</xdr:row>
                    <xdr:rowOff>438150</xdr:rowOff>
                  </to>
                </anchor>
              </controlPr>
            </control>
          </mc:Choice>
        </mc:AlternateContent>
        <mc:AlternateContent xmlns:mc="http://schemas.openxmlformats.org/markup-compatibility/2006">
          <mc:Choice Requires="x14">
            <control shapeId="82054" r:id="rId112" name="Option Button 134">
              <controlPr defaultSize="0" autoFill="0" autoLine="0" autoPict="0">
                <anchor moveWithCells="1">
                  <from>
                    <xdr:col>22</xdr:col>
                    <xdr:colOff>371475</xdr:colOff>
                    <xdr:row>919</xdr:row>
                    <xdr:rowOff>38100</xdr:rowOff>
                  </from>
                  <to>
                    <xdr:col>22</xdr:col>
                    <xdr:colOff>600075</xdr:colOff>
                    <xdr:row>920</xdr:row>
                    <xdr:rowOff>9525</xdr:rowOff>
                  </to>
                </anchor>
              </controlPr>
            </control>
          </mc:Choice>
        </mc:AlternateContent>
        <mc:AlternateContent xmlns:mc="http://schemas.openxmlformats.org/markup-compatibility/2006">
          <mc:Choice Requires="x14">
            <control shapeId="82055" r:id="rId113" name="Option Button 135">
              <controlPr defaultSize="0" autoFill="0" autoLine="0" autoPict="0">
                <anchor moveWithCells="1">
                  <from>
                    <xdr:col>22</xdr:col>
                    <xdr:colOff>371475</xdr:colOff>
                    <xdr:row>919</xdr:row>
                    <xdr:rowOff>304800</xdr:rowOff>
                  </from>
                  <to>
                    <xdr:col>22</xdr:col>
                    <xdr:colOff>600075</xdr:colOff>
                    <xdr:row>920</xdr:row>
                    <xdr:rowOff>285750</xdr:rowOff>
                  </to>
                </anchor>
              </controlPr>
            </control>
          </mc:Choice>
        </mc:AlternateContent>
        <mc:AlternateContent xmlns:mc="http://schemas.openxmlformats.org/markup-compatibility/2006">
          <mc:Choice Requires="x14">
            <control shapeId="82056" r:id="rId114" name="Group Box 136">
              <controlPr defaultSize="0" autoFill="0" autoPict="0">
                <anchor moveWithCells="1">
                  <from>
                    <xdr:col>22</xdr:col>
                    <xdr:colOff>190500</xdr:colOff>
                    <xdr:row>918</xdr:row>
                    <xdr:rowOff>285750</xdr:rowOff>
                  </from>
                  <to>
                    <xdr:col>24</xdr:col>
                    <xdr:colOff>657225</xdr:colOff>
                    <xdr:row>920</xdr:row>
                    <xdr:rowOff>438150</xdr:rowOff>
                  </to>
                </anchor>
              </controlPr>
            </control>
          </mc:Choice>
        </mc:AlternateContent>
        <mc:AlternateContent xmlns:mc="http://schemas.openxmlformats.org/markup-compatibility/2006">
          <mc:Choice Requires="x14">
            <control shapeId="82057" r:id="rId115" name="Option Button 137">
              <controlPr defaultSize="0" autoFill="0" autoLine="0" autoPict="0">
                <anchor moveWithCells="1">
                  <from>
                    <xdr:col>22</xdr:col>
                    <xdr:colOff>371475</xdr:colOff>
                    <xdr:row>944</xdr:row>
                    <xdr:rowOff>38100</xdr:rowOff>
                  </from>
                  <to>
                    <xdr:col>22</xdr:col>
                    <xdr:colOff>600075</xdr:colOff>
                    <xdr:row>945</xdr:row>
                    <xdr:rowOff>9525</xdr:rowOff>
                  </to>
                </anchor>
              </controlPr>
            </control>
          </mc:Choice>
        </mc:AlternateContent>
        <mc:AlternateContent xmlns:mc="http://schemas.openxmlformats.org/markup-compatibility/2006">
          <mc:Choice Requires="x14">
            <control shapeId="82058" r:id="rId116" name="Option Button 138">
              <controlPr defaultSize="0" autoFill="0" autoLine="0" autoPict="0">
                <anchor moveWithCells="1">
                  <from>
                    <xdr:col>22</xdr:col>
                    <xdr:colOff>371475</xdr:colOff>
                    <xdr:row>944</xdr:row>
                    <xdr:rowOff>304800</xdr:rowOff>
                  </from>
                  <to>
                    <xdr:col>22</xdr:col>
                    <xdr:colOff>600075</xdr:colOff>
                    <xdr:row>945</xdr:row>
                    <xdr:rowOff>285750</xdr:rowOff>
                  </to>
                </anchor>
              </controlPr>
            </control>
          </mc:Choice>
        </mc:AlternateContent>
        <mc:AlternateContent xmlns:mc="http://schemas.openxmlformats.org/markup-compatibility/2006">
          <mc:Choice Requires="x14">
            <control shapeId="82059" r:id="rId117" name="Group Box 139">
              <controlPr defaultSize="0" autoFill="0" autoPict="0">
                <anchor moveWithCells="1">
                  <from>
                    <xdr:col>22</xdr:col>
                    <xdr:colOff>190500</xdr:colOff>
                    <xdr:row>943</xdr:row>
                    <xdr:rowOff>285750</xdr:rowOff>
                  </from>
                  <to>
                    <xdr:col>24</xdr:col>
                    <xdr:colOff>657225</xdr:colOff>
                    <xdr:row>945</xdr:row>
                    <xdr:rowOff>438150</xdr:rowOff>
                  </to>
                </anchor>
              </controlPr>
            </control>
          </mc:Choice>
        </mc:AlternateContent>
        <mc:AlternateContent xmlns:mc="http://schemas.openxmlformats.org/markup-compatibility/2006">
          <mc:Choice Requires="x14">
            <control shapeId="82060" r:id="rId118" name="Option Button 140">
              <controlPr defaultSize="0" autoFill="0" autoLine="0" autoPict="0">
                <anchor moveWithCells="1">
                  <from>
                    <xdr:col>22</xdr:col>
                    <xdr:colOff>371475</xdr:colOff>
                    <xdr:row>969</xdr:row>
                    <xdr:rowOff>38100</xdr:rowOff>
                  </from>
                  <to>
                    <xdr:col>22</xdr:col>
                    <xdr:colOff>600075</xdr:colOff>
                    <xdr:row>970</xdr:row>
                    <xdr:rowOff>9525</xdr:rowOff>
                  </to>
                </anchor>
              </controlPr>
            </control>
          </mc:Choice>
        </mc:AlternateContent>
        <mc:AlternateContent xmlns:mc="http://schemas.openxmlformats.org/markup-compatibility/2006">
          <mc:Choice Requires="x14">
            <control shapeId="82061" r:id="rId119" name="Option Button 141">
              <controlPr defaultSize="0" autoFill="0" autoLine="0" autoPict="0">
                <anchor moveWithCells="1">
                  <from>
                    <xdr:col>22</xdr:col>
                    <xdr:colOff>371475</xdr:colOff>
                    <xdr:row>969</xdr:row>
                    <xdr:rowOff>304800</xdr:rowOff>
                  </from>
                  <to>
                    <xdr:col>22</xdr:col>
                    <xdr:colOff>600075</xdr:colOff>
                    <xdr:row>970</xdr:row>
                    <xdr:rowOff>285750</xdr:rowOff>
                  </to>
                </anchor>
              </controlPr>
            </control>
          </mc:Choice>
        </mc:AlternateContent>
        <mc:AlternateContent xmlns:mc="http://schemas.openxmlformats.org/markup-compatibility/2006">
          <mc:Choice Requires="x14">
            <control shapeId="82062" r:id="rId120" name="Group Box 142">
              <controlPr defaultSize="0" autoFill="0" autoPict="0">
                <anchor moveWithCells="1">
                  <from>
                    <xdr:col>22</xdr:col>
                    <xdr:colOff>190500</xdr:colOff>
                    <xdr:row>968</xdr:row>
                    <xdr:rowOff>285750</xdr:rowOff>
                  </from>
                  <to>
                    <xdr:col>24</xdr:col>
                    <xdr:colOff>657225</xdr:colOff>
                    <xdr:row>970</xdr:row>
                    <xdr:rowOff>438150</xdr:rowOff>
                  </to>
                </anchor>
              </controlPr>
            </control>
          </mc:Choice>
        </mc:AlternateContent>
        <mc:AlternateContent xmlns:mc="http://schemas.openxmlformats.org/markup-compatibility/2006">
          <mc:Choice Requires="x14">
            <control shapeId="82063" r:id="rId121" name="Option Button 143">
              <controlPr defaultSize="0" autoFill="0" autoLine="0" autoPict="0">
                <anchor moveWithCells="1">
                  <from>
                    <xdr:col>22</xdr:col>
                    <xdr:colOff>371475</xdr:colOff>
                    <xdr:row>994</xdr:row>
                    <xdr:rowOff>38100</xdr:rowOff>
                  </from>
                  <to>
                    <xdr:col>22</xdr:col>
                    <xdr:colOff>600075</xdr:colOff>
                    <xdr:row>995</xdr:row>
                    <xdr:rowOff>9525</xdr:rowOff>
                  </to>
                </anchor>
              </controlPr>
            </control>
          </mc:Choice>
        </mc:AlternateContent>
        <mc:AlternateContent xmlns:mc="http://schemas.openxmlformats.org/markup-compatibility/2006">
          <mc:Choice Requires="x14">
            <control shapeId="82064" r:id="rId122" name="Option Button 144">
              <controlPr defaultSize="0" autoFill="0" autoLine="0" autoPict="0">
                <anchor moveWithCells="1">
                  <from>
                    <xdr:col>22</xdr:col>
                    <xdr:colOff>371475</xdr:colOff>
                    <xdr:row>994</xdr:row>
                    <xdr:rowOff>304800</xdr:rowOff>
                  </from>
                  <to>
                    <xdr:col>22</xdr:col>
                    <xdr:colOff>600075</xdr:colOff>
                    <xdr:row>995</xdr:row>
                    <xdr:rowOff>285750</xdr:rowOff>
                  </to>
                </anchor>
              </controlPr>
            </control>
          </mc:Choice>
        </mc:AlternateContent>
        <mc:AlternateContent xmlns:mc="http://schemas.openxmlformats.org/markup-compatibility/2006">
          <mc:Choice Requires="x14">
            <control shapeId="82065" r:id="rId123" name="Group Box 145">
              <controlPr defaultSize="0" autoFill="0" autoPict="0">
                <anchor moveWithCells="1">
                  <from>
                    <xdr:col>22</xdr:col>
                    <xdr:colOff>190500</xdr:colOff>
                    <xdr:row>993</xdr:row>
                    <xdr:rowOff>285750</xdr:rowOff>
                  </from>
                  <to>
                    <xdr:col>24</xdr:col>
                    <xdr:colOff>657225</xdr:colOff>
                    <xdr:row>995</xdr:row>
                    <xdr:rowOff>438150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4" id="{C61B44B5-5855-4729-A087-26F26CF43A89}">
            <xm:f>OR(計1!$L$24="",計1!$L$24&lt;$Q$1,AND(計1!$P$7=FALSE,計1!$P$8=FALSE,計1!$P$10=FALSE))</xm:f>
            <x14:dxf>
              <font>
                <color theme="0" tint="-0.14996795556505021"/>
              </font>
              <fill>
                <patternFill>
                  <bgColor theme="0" tint="-0.14996795556505021"/>
                </patternFill>
              </fill>
            </x14:dxf>
          </x14:cfRule>
          <xm:sqref>D6 D7 C8 H8 M8 C9 H9 C15 C17 I17 O17 D19 J19 C20 I15 O15</xm:sqref>
        </x14:conditionalFormatting>
        <x14:conditionalFormatting xmlns:xm="http://schemas.microsoft.com/office/excel/2006/main">
          <x14:cfRule type="expression" priority="123" id="{B66AB527-76B6-4179-B5E0-5C3CDB79AB3D}">
            <xm:f>OR(計1!$L$24="",計1!$L$24&lt;$Q$26,AND(計1!$P$7=FALSE,計1!$P$8=FALSE,計1!$P$10=FALSE))</xm:f>
            <x14:dxf>
              <font>
                <color theme="0" tint="-0.14996795556505021"/>
              </font>
              <fill>
                <patternFill>
                  <bgColor theme="0" tint="-0.14996795556505021"/>
                </patternFill>
              </fill>
            </x14:dxf>
          </x14:cfRule>
          <xm:sqref>D31:D32 M33 C33:C34 H33:H34 C40:F43 I42 O42 D44 J44 C45 I40 O40</xm:sqref>
        </x14:conditionalFormatting>
        <x14:conditionalFormatting xmlns:xm="http://schemas.microsoft.com/office/excel/2006/main">
          <x14:cfRule type="expression" priority="117" id="{348F55A0-ACC5-4079-8484-74E0E828663A}">
            <xm:f>はじめに!$B$36&lt;&gt;"計画書"</xm:f>
            <x14:dxf>
              <font>
                <color theme="0" tint="-0.14996795556505021"/>
              </font>
              <fill>
                <patternFill>
                  <bgColor theme="0" tint="-0.14996795556505021"/>
                </patternFill>
              </fill>
            </x14:dxf>
          </x14:cfRule>
          <xm:sqref>D6:O7 C8:D8 M8:O8 H9:J9 C9:E9 C17:F18 I17:L18 C20:O22 D31:O32 C33:D33 C34:E34 H34:J34 M33:O33 C42:F43 I42:L43 C45:O47</xm:sqref>
        </x14:conditionalFormatting>
        <x14:conditionalFormatting xmlns:xm="http://schemas.microsoft.com/office/excel/2006/main">
          <x14:cfRule type="expression" priority="116" id="{08A17E92-FEF2-4D22-81BE-B138EFFA8D59}">
            <xm:f>OR(計1!$L$24="",計1!$L$24&lt;$Q$26,AND(計1!$P$7=FALSE,計1!$P$8=FALSE,計1!$P$10=FALSE))</xm:f>
            <x14:dxf>
              <font>
                <color theme="0" tint="-0.14996795556505021"/>
              </font>
              <fill>
                <patternFill>
                  <bgColor theme="0" tint="-0.14996795556505021"/>
                </patternFill>
              </fill>
            </x14:dxf>
          </x14:cfRule>
          <xm:sqref>D56:D57 M58 C58:C59 H58:H59 C65:F68 I67 O67 D69 J69 C70 I65 O65</xm:sqref>
        </x14:conditionalFormatting>
        <x14:conditionalFormatting xmlns:xm="http://schemas.microsoft.com/office/excel/2006/main">
          <x14:cfRule type="expression" priority="114" id="{B3873823-22FF-4718-86B4-DA646193B64C}">
            <xm:f>はじめに!$B$36&lt;&gt;"計画書"</xm:f>
            <x14:dxf>
              <font>
                <color theme="0" tint="-0.14996795556505021"/>
              </font>
              <fill>
                <patternFill>
                  <bgColor theme="0" tint="-0.14996795556505021"/>
                </patternFill>
              </fill>
            </x14:dxf>
          </x14:cfRule>
          <xm:sqref>D56:O57 C58:D58 C59:E59 H59:J59 M58:O58 C67:F68 I67:L68 C70:O72</xm:sqref>
        </x14:conditionalFormatting>
        <x14:conditionalFormatting xmlns:xm="http://schemas.microsoft.com/office/excel/2006/main">
          <x14:cfRule type="expression" priority="113" id="{7671A745-87DE-4B11-910A-B7C063D56ECB}">
            <xm:f>OR(計1!$L$24="",計1!$L$24&lt;$Q$26,AND(計1!$P$7=FALSE,計1!$P$8=FALSE,計1!$P$10=FALSE))</xm:f>
            <x14:dxf>
              <font>
                <color theme="0" tint="-0.14996795556505021"/>
              </font>
              <fill>
                <patternFill>
                  <bgColor theme="0" tint="-0.14996795556505021"/>
                </patternFill>
              </fill>
            </x14:dxf>
          </x14:cfRule>
          <xm:sqref>D81:D82 M83 C83:C84 H83:H84 C90:F93 I92 O92 D94 J94 C95 I90 O90</xm:sqref>
        </x14:conditionalFormatting>
        <x14:conditionalFormatting xmlns:xm="http://schemas.microsoft.com/office/excel/2006/main">
          <x14:cfRule type="expression" priority="111" id="{B64605BD-908A-43CB-BBC1-4D4D110CCC75}">
            <xm:f>はじめに!$B$36&lt;&gt;"計画書"</xm:f>
            <x14:dxf>
              <font>
                <color theme="0" tint="-0.14996795556505021"/>
              </font>
              <fill>
                <patternFill>
                  <bgColor theme="0" tint="-0.14996795556505021"/>
                </patternFill>
              </fill>
            </x14:dxf>
          </x14:cfRule>
          <xm:sqref>D81:O82 C83:D83 C84:E84 H84:J84 M83:O83 C92:F93 I92:L93 C95:O97</xm:sqref>
        </x14:conditionalFormatting>
        <x14:conditionalFormatting xmlns:xm="http://schemas.microsoft.com/office/excel/2006/main">
          <x14:cfRule type="expression" priority="110" id="{66CEF0F5-FC17-47C7-A361-3A447E5A6CCB}">
            <xm:f>OR(計1!$L$24="",計1!$L$24&lt;$Q$26,AND(計1!$P$7=FALSE,計1!$P$8=FALSE,計1!$P$10=FALSE))</xm:f>
            <x14:dxf>
              <font>
                <color theme="0" tint="-0.14996795556505021"/>
              </font>
              <fill>
                <patternFill>
                  <bgColor theme="0" tint="-0.14996795556505021"/>
                </patternFill>
              </fill>
            </x14:dxf>
          </x14:cfRule>
          <xm:sqref>D106:D107 M108 C108:C109 H108:H109 C115:F118 I115:I117 O115:O117 D119 J119 C120</xm:sqref>
        </x14:conditionalFormatting>
        <x14:conditionalFormatting xmlns:xm="http://schemas.microsoft.com/office/excel/2006/main">
          <x14:cfRule type="expression" priority="108" id="{7EF02929-58B2-4679-B491-922460C93993}">
            <xm:f>はじめに!$B$36&lt;&gt;"計画書"</xm:f>
            <x14:dxf>
              <font>
                <color theme="0" tint="-0.14996795556505021"/>
              </font>
              <fill>
                <patternFill>
                  <bgColor theme="0" tint="-0.14996795556505021"/>
                </patternFill>
              </fill>
            </x14:dxf>
          </x14:cfRule>
          <xm:sqref>D106:O107 C108:D108 C109:E109 H109:J109 M108:O108 C117:F118 I117:L118 C120:O122</xm:sqref>
        </x14:conditionalFormatting>
        <x14:conditionalFormatting xmlns:xm="http://schemas.microsoft.com/office/excel/2006/main">
          <x14:cfRule type="expression" priority="107" id="{2F2D4D81-0B8F-403B-9973-09302DBA88A6}">
            <xm:f>OR(計1!$L$24="",計1!$L$24&lt;$Q$26,AND(計1!$P$7=FALSE,計1!$P$8=FALSE,計1!$P$10=FALSE))</xm:f>
            <x14:dxf>
              <font>
                <color theme="0" tint="-0.14996795556505021"/>
              </font>
              <fill>
                <patternFill>
                  <bgColor theme="0" tint="-0.14996795556505021"/>
                </patternFill>
              </fill>
            </x14:dxf>
          </x14:cfRule>
          <xm:sqref>D131:D132 M133 C133:C134 H133:H134 C140:F143 I140 I142 O140 O142 D144 J144 C145</xm:sqref>
        </x14:conditionalFormatting>
        <x14:conditionalFormatting xmlns:xm="http://schemas.microsoft.com/office/excel/2006/main">
          <x14:cfRule type="expression" priority="105" id="{9AD3E37A-6072-453C-BCE0-F89404873809}">
            <xm:f>はじめに!$B$36&lt;&gt;"計画書"</xm:f>
            <x14:dxf>
              <font>
                <color theme="0" tint="-0.14996795556505021"/>
              </font>
              <fill>
                <patternFill>
                  <bgColor theme="0" tint="-0.14996795556505021"/>
                </patternFill>
              </fill>
            </x14:dxf>
          </x14:cfRule>
          <xm:sqref>D131:O132 C133:D133 C134:E134 H134:J134 M133:O133 C142:F143 I142:L143 C145:O147</xm:sqref>
        </x14:conditionalFormatting>
        <x14:conditionalFormatting xmlns:xm="http://schemas.microsoft.com/office/excel/2006/main">
          <x14:cfRule type="expression" priority="104" id="{1D23F19F-7852-4E25-8D3D-49517A851951}">
            <xm:f>OR(計1!$L$24="",計1!$L$24&lt;$Q$26,AND(計1!$P$7=FALSE,計1!$P$8=FALSE,計1!$P$10=FALSE))</xm:f>
            <x14:dxf>
              <font>
                <color theme="0" tint="-0.14996795556505021"/>
              </font>
              <fill>
                <patternFill>
                  <bgColor theme="0" tint="-0.14996795556505021"/>
                </patternFill>
              </fill>
            </x14:dxf>
          </x14:cfRule>
          <xm:sqref>D156:D157 M158 C158:C159 H158:H159 C165:F168 I165 I167 O165 O167 D169 J169 C170</xm:sqref>
        </x14:conditionalFormatting>
        <x14:conditionalFormatting xmlns:xm="http://schemas.microsoft.com/office/excel/2006/main">
          <x14:cfRule type="expression" priority="102" id="{FBFC30E6-0FB1-4639-B2E6-9C73C48C43FF}">
            <xm:f>はじめに!$B$36&lt;&gt;"計画書"</xm:f>
            <x14:dxf>
              <font>
                <color theme="0" tint="-0.14996795556505021"/>
              </font>
              <fill>
                <patternFill>
                  <bgColor theme="0" tint="-0.14996795556505021"/>
                </patternFill>
              </fill>
            </x14:dxf>
          </x14:cfRule>
          <xm:sqref>D156:O157 C158:D158 C159:E159 H159:J159 M158:O158 C167:F168 I167:L168 C170:O172</xm:sqref>
        </x14:conditionalFormatting>
        <x14:conditionalFormatting xmlns:xm="http://schemas.microsoft.com/office/excel/2006/main">
          <x14:cfRule type="expression" priority="101" id="{4095FBA3-CF76-416D-9428-9D48D1A36648}">
            <xm:f>OR(計1!$L$24="",計1!$L$24&lt;$Q$26,AND(計1!$P$7=FALSE,計1!$P$8=FALSE,計1!$P$10=FALSE))</xm:f>
            <x14:dxf>
              <font>
                <color theme="0" tint="-0.14996795556505021"/>
              </font>
              <fill>
                <patternFill>
                  <bgColor theme="0" tint="-0.14996795556505021"/>
                </patternFill>
              </fill>
            </x14:dxf>
          </x14:cfRule>
          <xm:sqref>D181:D182 M183 C183:C184 H183:H184 C190:F193 I190 I192 O190 O192 D194 J194 C195</xm:sqref>
        </x14:conditionalFormatting>
        <x14:conditionalFormatting xmlns:xm="http://schemas.microsoft.com/office/excel/2006/main">
          <x14:cfRule type="expression" priority="99" id="{A266AD04-A205-49BD-99FF-F1C5D2AE21D8}">
            <xm:f>はじめに!$B$36&lt;&gt;"計画書"</xm:f>
            <x14:dxf>
              <font>
                <color theme="0" tint="-0.14996795556505021"/>
              </font>
              <fill>
                <patternFill>
                  <bgColor theme="0" tint="-0.14996795556505021"/>
                </patternFill>
              </fill>
            </x14:dxf>
          </x14:cfRule>
          <xm:sqref>D181:O182 C183:D183 C184:E184 H184:J184 M183:O183 C192:F193 I192:L193 C195:O197</xm:sqref>
        </x14:conditionalFormatting>
        <x14:conditionalFormatting xmlns:xm="http://schemas.microsoft.com/office/excel/2006/main">
          <x14:cfRule type="expression" priority="98" id="{D8CDB273-9D02-484B-97EB-BB2614270D8A}">
            <xm:f>OR(計1!$L$24="",計1!$L$24&lt;$Q$26,AND(計1!$P$7=FALSE,計1!$P$8=FALSE,計1!$P$10=FALSE))</xm:f>
            <x14:dxf>
              <font>
                <color theme="0" tint="-0.14996795556505021"/>
              </font>
              <fill>
                <patternFill>
                  <bgColor theme="0" tint="-0.14996795556505021"/>
                </patternFill>
              </fill>
            </x14:dxf>
          </x14:cfRule>
          <xm:sqref>D206:D207 M208 C208:C209 H208:H209 C215:F218 I215 I217 O215 O217 D219 J219 C220</xm:sqref>
        </x14:conditionalFormatting>
        <x14:conditionalFormatting xmlns:xm="http://schemas.microsoft.com/office/excel/2006/main">
          <x14:cfRule type="expression" priority="96" id="{78556ECD-6029-4A38-B748-FF5B0FDA20D0}">
            <xm:f>はじめに!$B$36&lt;&gt;"計画書"</xm:f>
            <x14:dxf>
              <font>
                <color theme="0" tint="-0.14996795556505021"/>
              </font>
              <fill>
                <patternFill>
                  <bgColor theme="0" tint="-0.14996795556505021"/>
                </patternFill>
              </fill>
            </x14:dxf>
          </x14:cfRule>
          <xm:sqref>D206:O207 C208:D208 C209:E209 H209:J209 M208:O208 C217:F218 I217:L218 C220:O222</xm:sqref>
        </x14:conditionalFormatting>
        <x14:conditionalFormatting xmlns:xm="http://schemas.microsoft.com/office/excel/2006/main">
          <x14:cfRule type="expression" priority="95" id="{1FB57890-7A9A-4D4C-98AD-1A88CD693732}">
            <xm:f>OR(計1!$L$24="",計1!$L$24&lt;$Q$26,AND(計1!$P$7=FALSE,計1!$P$8=FALSE,計1!$P$10=FALSE))</xm:f>
            <x14:dxf>
              <font>
                <color theme="0" tint="-0.14996795556505021"/>
              </font>
              <fill>
                <patternFill>
                  <bgColor theme="0" tint="-0.14996795556505021"/>
                </patternFill>
              </fill>
            </x14:dxf>
          </x14:cfRule>
          <xm:sqref>D231:D232 M233 C233:C234 H233:H234 C240:F243 I240 I242 O240 O242 D244 J244 C245</xm:sqref>
        </x14:conditionalFormatting>
        <x14:conditionalFormatting xmlns:xm="http://schemas.microsoft.com/office/excel/2006/main">
          <x14:cfRule type="expression" priority="93" id="{F2C31A3B-7E81-4D8F-BA7B-DCB95E399562}">
            <xm:f>はじめに!$B$36&lt;&gt;"計画書"</xm:f>
            <x14:dxf>
              <font>
                <color theme="0" tint="-0.14996795556505021"/>
              </font>
              <fill>
                <patternFill>
                  <bgColor theme="0" tint="-0.14996795556505021"/>
                </patternFill>
              </fill>
            </x14:dxf>
          </x14:cfRule>
          <xm:sqref>D231:O232 C233:D233 C234:E234 H234:J234 M233:O233 C242:F243 I242:L243 C245:O247</xm:sqref>
        </x14:conditionalFormatting>
        <x14:conditionalFormatting xmlns:xm="http://schemas.microsoft.com/office/excel/2006/main">
          <x14:cfRule type="expression" priority="92" id="{FEEC8817-8AA2-4FB5-B31B-A370AED001E7}">
            <xm:f>OR(計1!$L$24="",計1!$L$24&lt;$Q$26,AND(計1!$P$7=FALSE,計1!$P$8=FALSE,計1!$P$10=FALSE))</xm:f>
            <x14:dxf>
              <font>
                <color theme="0" tint="-0.14996795556505021"/>
              </font>
              <fill>
                <patternFill>
                  <bgColor theme="0" tint="-0.14996795556505021"/>
                </patternFill>
              </fill>
            </x14:dxf>
          </x14:cfRule>
          <xm:sqref>D256:D257 M258 C258:C259 H258:H259 C265:F268 I265 I267 O265 O267 D269 J269 C270</xm:sqref>
        </x14:conditionalFormatting>
        <x14:conditionalFormatting xmlns:xm="http://schemas.microsoft.com/office/excel/2006/main">
          <x14:cfRule type="expression" priority="90" id="{BE54646C-6243-4694-A2C1-81E05EF11D04}">
            <xm:f>はじめに!$B$36&lt;&gt;"計画書"</xm:f>
            <x14:dxf>
              <font>
                <color theme="0" tint="-0.14996795556505021"/>
              </font>
              <fill>
                <patternFill>
                  <bgColor theme="0" tint="-0.14996795556505021"/>
                </patternFill>
              </fill>
            </x14:dxf>
          </x14:cfRule>
          <xm:sqref>D256:O257 C258:D258 C259:E259 H259:J259 M258:O258 C267:F268 I267:L268 C270:O272</xm:sqref>
        </x14:conditionalFormatting>
        <x14:conditionalFormatting xmlns:xm="http://schemas.microsoft.com/office/excel/2006/main">
          <x14:cfRule type="expression" priority="89" id="{CB9E545F-2A8C-44F0-9F06-DC6DB3EE1EAA}">
            <xm:f>OR(計1!$L$24="",計1!$L$24&lt;$Q$26,AND(計1!$P$7=FALSE,計1!$P$8=FALSE,計1!$P$10=FALSE))</xm:f>
            <x14:dxf>
              <font>
                <color theme="0" tint="-0.14996795556505021"/>
              </font>
              <fill>
                <patternFill>
                  <bgColor theme="0" tint="-0.14996795556505021"/>
                </patternFill>
              </fill>
            </x14:dxf>
          </x14:cfRule>
          <xm:sqref>D281:D282 M283 C283:C284 H283:H284 C290:F293 I290 I292 O290 O292 D294 J294 C295</xm:sqref>
        </x14:conditionalFormatting>
        <x14:conditionalFormatting xmlns:xm="http://schemas.microsoft.com/office/excel/2006/main">
          <x14:cfRule type="expression" priority="87" id="{87E0D549-FD7A-477F-A35E-6451B8B0B543}">
            <xm:f>はじめに!$B$36&lt;&gt;"計画書"</xm:f>
            <x14:dxf>
              <font>
                <color theme="0" tint="-0.14996795556505021"/>
              </font>
              <fill>
                <patternFill>
                  <bgColor theme="0" tint="-0.14996795556505021"/>
                </patternFill>
              </fill>
            </x14:dxf>
          </x14:cfRule>
          <xm:sqref>D281:O282 C283:D283 C284:E284 H284:J284 M283:O283 C292:F293 I292:L293 C295:O297</xm:sqref>
        </x14:conditionalFormatting>
        <x14:conditionalFormatting xmlns:xm="http://schemas.microsoft.com/office/excel/2006/main">
          <x14:cfRule type="expression" priority="86" id="{F7DB92E9-503A-4E97-8F0E-72300B90AED2}">
            <xm:f>OR(計1!$L$24="",計1!$L$24&lt;$Q$26,AND(計1!$P$7=FALSE,計1!$P$8=FALSE,計1!$P$10=FALSE))</xm:f>
            <x14:dxf>
              <font>
                <color theme="0" tint="-0.14996795556505021"/>
              </font>
              <fill>
                <patternFill>
                  <bgColor theme="0" tint="-0.14996795556505021"/>
                </patternFill>
              </fill>
            </x14:dxf>
          </x14:cfRule>
          <xm:sqref>D306:D307 M308 C308:C309 H308:H309 C315:F318 I315 I317 O315 O317 D319 J319 C320</xm:sqref>
        </x14:conditionalFormatting>
        <x14:conditionalFormatting xmlns:xm="http://schemas.microsoft.com/office/excel/2006/main">
          <x14:cfRule type="expression" priority="84" id="{0299EADB-98DD-479D-8B01-DCCBD4BE0E02}">
            <xm:f>はじめに!$B$36&lt;&gt;"計画書"</xm:f>
            <x14:dxf>
              <font>
                <color theme="0" tint="-0.14996795556505021"/>
              </font>
              <fill>
                <patternFill>
                  <bgColor theme="0" tint="-0.14996795556505021"/>
                </patternFill>
              </fill>
            </x14:dxf>
          </x14:cfRule>
          <xm:sqref>D306:O307 C308:D308 C309:E309 H309:J309 M308:O308 C317:F318 I317:L318 C320:O322</xm:sqref>
        </x14:conditionalFormatting>
        <x14:conditionalFormatting xmlns:xm="http://schemas.microsoft.com/office/excel/2006/main">
          <x14:cfRule type="expression" priority="83" id="{11565590-B5D1-48B7-AB39-BF9D06EC7B74}">
            <xm:f>OR(計1!$L$24="",計1!$L$24&lt;$Q$26,AND(計1!$P$7=FALSE,計1!$P$8=FALSE,計1!$P$10=FALSE))</xm:f>
            <x14:dxf>
              <font>
                <color theme="0" tint="-0.14996795556505021"/>
              </font>
              <fill>
                <patternFill>
                  <bgColor theme="0" tint="-0.14996795556505021"/>
                </patternFill>
              </fill>
            </x14:dxf>
          </x14:cfRule>
          <xm:sqref>D331:D332 M333 C333:C334 H333:H334 C340:F343 I340 I342 O340 O342 D344 J344 C345</xm:sqref>
        </x14:conditionalFormatting>
        <x14:conditionalFormatting xmlns:xm="http://schemas.microsoft.com/office/excel/2006/main">
          <x14:cfRule type="expression" priority="81" id="{A9A4BEFA-22EB-44BA-A042-3305232EAF77}">
            <xm:f>はじめに!$B$36&lt;&gt;"計画書"</xm:f>
            <x14:dxf>
              <font>
                <color theme="0" tint="-0.14996795556505021"/>
              </font>
              <fill>
                <patternFill>
                  <bgColor theme="0" tint="-0.14996795556505021"/>
                </patternFill>
              </fill>
            </x14:dxf>
          </x14:cfRule>
          <xm:sqref>D331:O332 C333:D333 C334:E334 H334:J334 M333:O333 C342:F343 I342:L343 C345:O347</xm:sqref>
        </x14:conditionalFormatting>
        <x14:conditionalFormatting xmlns:xm="http://schemas.microsoft.com/office/excel/2006/main">
          <x14:cfRule type="expression" priority="80" id="{307641BE-5FBC-4D7E-A502-C12F34AC6E83}">
            <xm:f>OR(計1!$L$24="",計1!$L$24&lt;$Q$26,AND(計1!$P$7=FALSE,計1!$P$8=FALSE,計1!$P$10=FALSE))</xm:f>
            <x14:dxf>
              <font>
                <color theme="0" tint="-0.14996795556505021"/>
              </font>
              <fill>
                <patternFill>
                  <bgColor theme="0" tint="-0.14996795556505021"/>
                </patternFill>
              </fill>
            </x14:dxf>
          </x14:cfRule>
          <xm:sqref>D356:D357 M358 C358:C359 H358:H359 C365:F368 I365 I367 O365 O367 D369 J369 C370</xm:sqref>
        </x14:conditionalFormatting>
        <x14:conditionalFormatting xmlns:xm="http://schemas.microsoft.com/office/excel/2006/main">
          <x14:cfRule type="expression" priority="78" id="{325F093B-675E-4125-BFB4-10BAAED614DE}">
            <xm:f>はじめに!$B$36&lt;&gt;"計画書"</xm:f>
            <x14:dxf>
              <font>
                <color theme="0" tint="-0.14996795556505021"/>
              </font>
              <fill>
                <patternFill>
                  <bgColor theme="0" tint="-0.14996795556505021"/>
                </patternFill>
              </fill>
            </x14:dxf>
          </x14:cfRule>
          <xm:sqref>D356:O357 C358:D358 C359:E359 H359:J359 M358:O358 C367:F368 I367:L368 C370:O372</xm:sqref>
        </x14:conditionalFormatting>
        <x14:conditionalFormatting xmlns:xm="http://schemas.microsoft.com/office/excel/2006/main">
          <x14:cfRule type="expression" priority="77" id="{0B63B468-45E9-4909-904D-54A90F17FEEE}">
            <xm:f>OR(計1!$L$24="",計1!$L$24&lt;$Q$26,AND(計1!$P$7=FALSE,計1!$P$8=FALSE,計1!$P$10=FALSE))</xm:f>
            <x14:dxf>
              <font>
                <color theme="0" tint="-0.14996795556505021"/>
              </font>
              <fill>
                <patternFill>
                  <bgColor theme="0" tint="-0.14996795556505021"/>
                </patternFill>
              </fill>
            </x14:dxf>
          </x14:cfRule>
          <xm:sqref>D381:D382 M383 C383:C384 H383:H384 C390:F393 I390 I392 O390 O392 D394 J394 C395</xm:sqref>
        </x14:conditionalFormatting>
        <x14:conditionalFormatting xmlns:xm="http://schemas.microsoft.com/office/excel/2006/main">
          <x14:cfRule type="expression" priority="75" id="{A6912D88-FD2C-4003-8A17-BB9F74CEAD9E}">
            <xm:f>はじめに!$B$36&lt;&gt;"計画書"</xm:f>
            <x14:dxf>
              <font>
                <color theme="0" tint="-0.14996795556505021"/>
              </font>
              <fill>
                <patternFill>
                  <bgColor theme="0" tint="-0.14996795556505021"/>
                </patternFill>
              </fill>
            </x14:dxf>
          </x14:cfRule>
          <xm:sqref>D381:O382 C383:D383 C384:E384 H384:J384 M383:O383 C392:F393 I392:L393 C395:O397</xm:sqref>
        </x14:conditionalFormatting>
        <x14:conditionalFormatting xmlns:xm="http://schemas.microsoft.com/office/excel/2006/main">
          <x14:cfRule type="expression" priority="74" id="{26923844-C4F4-4959-A1D3-970FF37D7B40}">
            <xm:f>OR(計1!$L$24="",計1!$L$24&lt;$Q$26,AND(計1!$P$7=FALSE,計1!$P$8=FALSE,計1!$P$10=FALSE))</xm:f>
            <x14:dxf>
              <font>
                <color theme="0" tint="-0.14996795556505021"/>
              </font>
              <fill>
                <patternFill>
                  <bgColor theme="0" tint="-0.14996795556505021"/>
                </patternFill>
              </fill>
            </x14:dxf>
          </x14:cfRule>
          <xm:sqref>D406:D407 M408 C408:C409 H408:H409 C415:F418 I415 I417 O415 O417 D419 J419 C420</xm:sqref>
        </x14:conditionalFormatting>
        <x14:conditionalFormatting xmlns:xm="http://schemas.microsoft.com/office/excel/2006/main">
          <x14:cfRule type="expression" priority="72" id="{B665911F-7184-4A44-BC89-4B51CA128386}">
            <xm:f>はじめに!$B$36&lt;&gt;"計画書"</xm:f>
            <x14:dxf>
              <font>
                <color theme="0" tint="-0.14996795556505021"/>
              </font>
              <fill>
                <patternFill>
                  <bgColor theme="0" tint="-0.14996795556505021"/>
                </patternFill>
              </fill>
            </x14:dxf>
          </x14:cfRule>
          <xm:sqref>D406:O407 C408:D408 C409:E409 H409:J409 M408:O408 C417:F418 I417:L418 C420:O422</xm:sqref>
        </x14:conditionalFormatting>
        <x14:conditionalFormatting xmlns:xm="http://schemas.microsoft.com/office/excel/2006/main">
          <x14:cfRule type="expression" priority="71" id="{27AC0AE8-9EF3-4351-BF7D-069CECC1991C}">
            <xm:f>OR(計1!$L$24="",計1!$L$24&lt;$Q$26,AND(計1!$P$7=FALSE,計1!$P$8=FALSE,計1!$P$10=FALSE))</xm:f>
            <x14:dxf>
              <font>
                <color theme="0" tint="-0.14996795556505021"/>
              </font>
              <fill>
                <patternFill>
                  <bgColor theme="0" tint="-0.14996795556505021"/>
                </patternFill>
              </fill>
            </x14:dxf>
          </x14:cfRule>
          <xm:sqref>D431:D432 M433 C433:C434 H433:H434 C440:F443 I440 I442 O440 O442 D444 J444 C445</xm:sqref>
        </x14:conditionalFormatting>
        <x14:conditionalFormatting xmlns:xm="http://schemas.microsoft.com/office/excel/2006/main">
          <x14:cfRule type="expression" priority="69" id="{24C5B6D9-7201-47C3-8342-D8500A64CC15}">
            <xm:f>はじめに!$B$36&lt;&gt;"計画書"</xm:f>
            <x14:dxf>
              <font>
                <color theme="0" tint="-0.14996795556505021"/>
              </font>
              <fill>
                <patternFill>
                  <bgColor theme="0" tint="-0.14996795556505021"/>
                </patternFill>
              </fill>
            </x14:dxf>
          </x14:cfRule>
          <xm:sqref>D431:O432 C433:D433 C434:E434 H434:J434 M433:O433 C442:F443 I442:L443 C445:O447</xm:sqref>
        </x14:conditionalFormatting>
        <x14:conditionalFormatting xmlns:xm="http://schemas.microsoft.com/office/excel/2006/main">
          <x14:cfRule type="expression" priority="68" id="{14988EB0-5AF1-425A-AC0B-47E5CAB1BDD5}">
            <xm:f>OR(計1!$L$24="",計1!$L$24&lt;$Q$26,AND(計1!$P$7=FALSE,計1!$P$8=FALSE,計1!$P$10=FALSE))</xm:f>
            <x14:dxf>
              <font>
                <color theme="0" tint="-0.14996795556505021"/>
              </font>
              <fill>
                <patternFill>
                  <bgColor theme="0" tint="-0.14996795556505021"/>
                </patternFill>
              </fill>
            </x14:dxf>
          </x14:cfRule>
          <xm:sqref>D456:D457 M458 C458:C459 H458:H459 C465:F468 I465 I467 O465 O467 D469 J469 C470</xm:sqref>
        </x14:conditionalFormatting>
        <x14:conditionalFormatting xmlns:xm="http://schemas.microsoft.com/office/excel/2006/main">
          <x14:cfRule type="expression" priority="66" id="{0524B07D-6AF7-4D7B-908C-7875A43D7335}">
            <xm:f>はじめに!$B$36&lt;&gt;"計画書"</xm:f>
            <x14:dxf>
              <font>
                <color theme="0" tint="-0.14996795556505021"/>
              </font>
              <fill>
                <patternFill>
                  <bgColor theme="0" tint="-0.14996795556505021"/>
                </patternFill>
              </fill>
            </x14:dxf>
          </x14:cfRule>
          <xm:sqref>D456:O457 C458:D458 C459:E459 H459:J459 M458:O458 C467:F468 I467:L468 C470:O472</xm:sqref>
        </x14:conditionalFormatting>
        <x14:conditionalFormatting xmlns:xm="http://schemas.microsoft.com/office/excel/2006/main">
          <x14:cfRule type="expression" priority="65" id="{EBD14AB9-3F89-4791-A051-FC6857A3F25C}">
            <xm:f>OR(計1!$L$24="",計1!$L$24&lt;$Q$26,AND(計1!$P$7=FALSE,計1!$P$8=FALSE,計1!$P$10=FALSE))</xm:f>
            <x14:dxf>
              <font>
                <color theme="0" tint="-0.14996795556505021"/>
              </font>
              <fill>
                <patternFill>
                  <bgColor theme="0" tint="-0.14996795556505021"/>
                </patternFill>
              </fill>
            </x14:dxf>
          </x14:cfRule>
          <xm:sqref>D481:D482 M483 C483:C484 H483:H484 C490:F493 I490 I492 O490 O492 D494 J494 C495</xm:sqref>
        </x14:conditionalFormatting>
        <x14:conditionalFormatting xmlns:xm="http://schemas.microsoft.com/office/excel/2006/main">
          <x14:cfRule type="expression" priority="63" id="{D5C57EFA-1A30-45E2-808C-DE434053C4ED}">
            <xm:f>はじめに!$B$36&lt;&gt;"計画書"</xm:f>
            <x14:dxf>
              <font>
                <color theme="0" tint="-0.14996795556505021"/>
              </font>
              <fill>
                <patternFill>
                  <bgColor theme="0" tint="-0.14996795556505021"/>
                </patternFill>
              </fill>
            </x14:dxf>
          </x14:cfRule>
          <xm:sqref>D481:O482 C483:D483 C484:E484 H484:J484 M483:O483 C492:F493 I492:L493 C495:O497</xm:sqref>
        </x14:conditionalFormatting>
        <x14:conditionalFormatting xmlns:xm="http://schemas.microsoft.com/office/excel/2006/main">
          <x14:cfRule type="expression" priority="62" id="{ECBD5DE8-5367-4B82-9A5A-79F575EAB4D5}">
            <xm:f>OR(計1!$L$24="",計1!$L$24&lt;$Q$26,AND(計1!$P$7=FALSE,計1!$P$8=FALSE,計1!$P$10=FALSE))</xm:f>
            <x14:dxf>
              <font>
                <color theme="0" tint="-0.14996795556505021"/>
              </font>
              <fill>
                <patternFill>
                  <bgColor theme="0" tint="-0.14996795556505021"/>
                </patternFill>
              </fill>
            </x14:dxf>
          </x14:cfRule>
          <xm:sqref>D506:D507 M508 C508:C509 H508:H509 C515:F518 I515 I517 O515 O517 D519 J519 C520</xm:sqref>
        </x14:conditionalFormatting>
        <x14:conditionalFormatting xmlns:xm="http://schemas.microsoft.com/office/excel/2006/main">
          <x14:cfRule type="expression" priority="60" id="{C0B8D881-C9E7-4C94-A7B3-09BBDCA73F4B}">
            <xm:f>はじめに!$B$36&lt;&gt;"計画書"</xm:f>
            <x14:dxf>
              <font>
                <color theme="0" tint="-0.14996795556505021"/>
              </font>
              <fill>
                <patternFill>
                  <bgColor theme="0" tint="-0.14996795556505021"/>
                </patternFill>
              </fill>
            </x14:dxf>
          </x14:cfRule>
          <xm:sqref>D506:O507 C508:D508 C509:E509 H509:J509 M508:O508 C517:F518 I517:L518 C520:O522</xm:sqref>
        </x14:conditionalFormatting>
        <x14:conditionalFormatting xmlns:xm="http://schemas.microsoft.com/office/excel/2006/main">
          <x14:cfRule type="expression" priority="59" id="{013583AF-4ECE-4BD2-A5A3-5A2FECB9EB48}">
            <xm:f>OR(計1!$L$24="",計1!$L$24&lt;$Q$26,AND(計1!$P$7=FALSE,計1!$P$8=FALSE,計1!$P$10=FALSE))</xm:f>
            <x14:dxf>
              <font>
                <color theme="0" tint="-0.14996795556505021"/>
              </font>
              <fill>
                <patternFill>
                  <bgColor theme="0" tint="-0.14996795556505021"/>
                </patternFill>
              </fill>
            </x14:dxf>
          </x14:cfRule>
          <xm:sqref>D531:D532 M533 C533:C534 H533:H534 C540:F543 I540 I542 O540 O542 D544 J544 C545</xm:sqref>
        </x14:conditionalFormatting>
        <x14:conditionalFormatting xmlns:xm="http://schemas.microsoft.com/office/excel/2006/main">
          <x14:cfRule type="expression" priority="57" id="{D8D590D4-B1B6-4853-BB32-03F2B08994E8}">
            <xm:f>はじめに!$B$36&lt;&gt;"計画書"</xm:f>
            <x14:dxf>
              <font>
                <color theme="0" tint="-0.14996795556505021"/>
              </font>
              <fill>
                <patternFill>
                  <bgColor theme="0" tint="-0.14996795556505021"/>
                </patternFill>
              </fill>
            </x14:dxf>
          </x14:cfRule>
          <xm:sqref>D531:O532 C533:D533 C534:E534 H534:J534 M533:O533 C542:F543 I542:L543 C545:O547</xm:sqref>
        </x14:conditionalFormatting>
        <x14:conditionalFormatting xmlns:xm="http://schemas.microsoft.com/office/excel/2006/main">
          <x14:cfRule type="expression" priority="56" id="{0BBF384A-BE92-47E6-BF17-8764CB65DD20}">
            <xm:f>OR(計1!$L$24="",計1!$L$24&lt;$Q$26,AND(計1!$P$7=FALSE,計1!$P$8=FALSE,計1!$P$10=FALSE))</xm:f>
            <x14:dxf>
              <font>
                <color theme="0" tint="-0.14996795556505021"/>
              </font>
              <fill>
                <patternFill>
                  <bgColor theme="0" tint="-0.14996795556505021"/>
                </patternFill>
              </fill>
            </x14:dxf>
          </x14:cfRule>
          <xm:sqref>D556:D557 M558 C558:C559 H558:H559 C565:F568 I565 I567 O565 O567 D569 J569 C570</xm:sqref>
        </x14:conditionalFormatting>
        <x14:conditionalFormatting xmlns:xm="http://schemas.microsoft.com/office/excel/2006/main">
          <x14:cfRule type="expression" priority="54" id="{08019972-7732-483F-A8D2-E9545592D788}">
            <xm:f>はじめに!$B$36&lt;&gt;"計画書"</xm:f>
            <x14:dxf>
              <font>
                <color theme="0" tint="-0.14996795556505021"/>
              </font>
              <fill>
                <patternFill>
                  <bgColor theme="0" tint="-0.14996795556505021"/>
                </patternFill>
              </fill>
            </x14:dxf>
          </x14:cfRule>
          <xm:sqref>D556:O557 C558:D558 C559:E559 H559:J559 M558:O558 C567:F568 I567:L568 C570:O572</xm:sqref>
        </x14:conditionalFormatting>
        <x14:conditionalFormatting xmlns:xm="http://schemas.microsoft.com/office/excel/2006/main">
          <x14:cfRule type="expression" priority="53" id="{5D54A03D-3F0E-43B2-B430-70E1BEB9E97B}">
            <xm:f>OR(計1!$L$24="",計1!$L$24&lt;$Q$26,AND(計1!$P$7=FALSE,計1!$P$8=FALSE,計1!$P$10=FALSE))</xm:f>
            <x14:dxf>
              <font>
                <color theme="0" tint="-0.14996795556505021"/>
              </font>
              <fill>
                <patternFill>
                  <bgColor theme="0" tint="-0.14996795556505021"/>
                </patternFill>
              </fill>
            </x14:dxf>
          </x14:cfRule>
          <xm:sqref>D581:D582 M583 C583:C584 H583:H584 C590:F593 I590 I592 O590 O592 D594 J594 C595</xm:sqref>
        </x14:conditionalFormatting>
        <x14:conditionalFormatting xmlns:xm="http://schemas.microsoft.com/office/excel/2006/main">
          <x14:cfRule type="expression" priority="51" id="{5A6BD3E8-5D84-4C07-B4DA-B2D356EA99A5}">
            <xm:f>はじめに!$B$36&lt;&gt;"計画書"</xm:f>
            <x14:dxf>
              <font>
                <color theme="0" tint="-0.14996795556505021"/>
              </font>
              <fill>
                <patternFill>
                  <bgColor theme="0" tint="-0.14996795556505021"/>
                </patternFill>
              </fill>
            </x14:dxf>
          </x14:cfRule>
          <xm:sqref>D581:O582 C583:D583 C584:E584 H584:J584 M583:O583 C592:F593 I592:L593 C595:O597</xm:sqref>
        </x14:conditionalFormatting>
        <x14:conditionalFormatting xmlns:xm="http://schemas.microsoft.com/office/excel/2006/main">
          <x14:cfRule type="expression" priority="50" id="{63EBC7F1-9BF8-4A0C-B95B-7C370B1199D6}">
            <xm:f>OR(計1!$L$24="",計1!$L$24&lt;$Q$26,AND(計1!$P$7=FALSE,計1!$P$8=FALSE,計1!$P$10=FALSE))</xm:f>
            <x14:dxf>
              <font>
                <color theme="0" tint="-0.14996795556505021"/>
              </font>
              <fill>
                <patternFill>
                  <bgColor theme="0" tint="-0.14996795556505021"/>
                </patternFill>
              </fill>
            </x14:dxf>
          </x14:cfRule>
          <xm:sqref>D606:D607 M608 C608:C609 H608:H609 C615:F618 I615 I617 O615 O617 D619 J619 C620</xm:sqref>
        </x14:conditionalFormatting>
        <x14:conditionalFormatting xmlns:xm="http://schemas.microsoft.com/office/excel/2006/main">
          <x14:cfRule type="expression" priority="48" id="{91BC1DDE-25B6-4AE2-B1B6-8DA3214B2185}">
            <xm:f>はじめに!$B$36&lt;&gt;"計画書"</xm:f>
            <x14:dxf>
              <font>
                <color theme="0" tint="-0.14996795556505021"/>
              </font>
              <fill>
                <patternFill>
                  <bgColor theme="0" tint="-0.14996795556505021"/>
                </patternFill>
              </fill>
            </x14:dxf>
          </x14:cfRule>
          <xm:sqref>D606:O607 C608:D608 C609:E609 H609:J609 M608:O608 C617:F618 I617:L618 C620:O622</xm:sqref>
        </x14:conditionalFormatting>
        <x14:conditionalFormatting xmlns:xm="http://schemas.microsoft.com/office/excel/2006/main">
          <x14:cfRule type="expression" priority="47" id="{0DBF35D4-02F7-4C18-8844-A962FF1EC781}">
            <xm:f>OR(計1!$L$24="",計1!$L$24&lt;$Q$26,AND(計1!$P$7=FALSE,計1!$P$8=FALSE,計1!$P$10=FALSE))</xm:f>
            <x14:dxf>
              <font>
                <color theme="0" tint="-0.14996795556505021"/>
              </font>
              <fill>
                <patternFill>
                  <bgColor theme="0" tint="-0.14996795556505021"/>
                </patternFill>
              </fill>
            </x14:dxf>
          </x14:cfRule>
          <xm:sqref>D631:D632 M633 C633:C634 H633:H634 C640:F643 I640 I642 O640 O642 D644 J644 C645</xm:sqref>
        </x14:conditionalFormatting>
        <x14:conditionalFormatting xmlns:xm="http://schemas.microsoft.com/office/excel/2006/main">
          <x14:cfRule type="expression" priority="45" id="{F9C5037E-E8FC-4CFB-87DD-8D418AA2C0CC}">
            <xm:f>はじめに!$B$36&lt;&gt;"計画書"</xm:f>
            <x14:dxf>
              <font>
                <color theme="0" tint="-0.14996795556505021"/>
              </font>
              <fill>
                <patternFill>
                  <bgColor theme="0" tint="-0.14996795556505021"/>
                </patternFill>
              </fill>
            </x14:dxf>
          </x14:cfRule>
          <xm:sqref>D631:O632 C633:D633 C634:E634 H634:J634 M633:O633 C642:F643 I642:L643 C645:O647</xm:sqref>
        </x14:conditionalFormatting>
        <x14:conditionalFormatting xmlns:xm="http://schemas.microsoft.com/office/excel/2006/main">
          <x14:cfRule type="expression" priority="44" id="{4389E9C7-73F1-4DB4-AC4B-17858195439B}">
            <xm:f>OR(計1!$L$24="",計1!$L$24&lt;$Q$26,AND(計1!$P$7=FALSE,計1!$P$8=FALSE,計1!$P$10=FALSE))</xm:f>
            <x14:dxf>
              <font>
                <color theme="0" tint="-0.14996795556505021"/>
              </font>
              <fill>
                <patternFill>
                  <bgColor theme="0" tint="-0.14996795556505021"/>
                </patternFill>
              </fill>
            </x14:dxf>
          </x14:cfRule>
          <xm:sqref>D656:D657 M658 C658:C659 H658:H659 C665:F668 I665 I667 O667 O665 D669 J669 C670</xm:sqref>
        </x14:conditionalFormatting>
        <x14:conditionalFormatting xmlns:xm="http://schemas.microsoft.com/office/excel/2006/main">
          <x14:cfRule type="expression" priority="42" id="{E6ABDC08-2AB0-4AD1-99F9-95407B44483A}">
            <xm:f>はじめに!$B$36&lt;&gt;"計画書"</xm:f>
            <x14:dxf>
              <font>
                <color theme="0" tint="-0.14996795556505021"/>
              </font>
              <fill>
                <patternFill>
                  <bgColor theme="0" tint="-0.14996795556505021"/>
                </patternFill>
              </fill>
            </x14:dxf>
          </x14:cfRule>
          <xm:sqref>D656:O657 C658:D658 C659:E659 H659:J659 M658:O658 C667:F668 I667:L668 C670:O672</xm:sqref>
        </x14:conditionalFormatting>
        <x14:conditionalFormatting xmlns:xm="http://schemas.microsoft.com/office/excel/2006/main">
          <x14:cfRule type="expression" priority="41" id="{31077111-7B90-444E-964B-3FFACC49F166}">
            <xm:f>OR(計1!$L$24="",計1!$L$24&lt;$Q$26,AND(計1!$P$7=FALSE,計1!$P$8=FALSE,計1!$P$10=FALSE))</xm:f>
            <x14:dxf>
              <font>
                <color theme="0" tint="-0.14996795556505021"/>
              </font>
              <fill>
                <patternFill>
                  <bgColor theme="0" tint="-0.14996795556505021"/>
                </patternFill>
              </fill>
            </x14:dxf>
          </x14:cfRule>
          <xm:sqref>D681:D682 M683 C683:C684 H683:H684 C690:F693 I690 I692 O690 O692 D694 J694 C695</xm:sqref>
        </x14:conditionalFormatting>
        <x14:conditionalFormatting xmlns:xm="http://schemas.microsoft.com/office/excel/2006/main">
          <x14:cfRule type="expression" priority="39" id="{BAC869BF-5422-4589-889A-8BE49E013276}">
            <xm:f>はじめに!$B$36&lt;&gt;"計画書"</xm:f>
            <x14:dxf>
              <font>
                <color theme="0" tint="-0.14996795556505021"/>
              </font>
              <fill>
                <patternFill>
                  <bgColor theme="0" tint="-0.14996795556505021"/>
                </patternFill>
              </fill>
            </x14:dxf>
          </x14:cfRule>
          <xm:sqref>D681:O682 C683:D683 C684:E684 H684:J684 M683:O683 C692:F693 I692:L693 C695:O697</xm:sqref>
        </x14:conditionalFormatting>
        <x14:conditionalFormatting xmlns:xm="http://schemas.microsoft.com/office/excel/2006/main">
          <x14:cfRule type="expression" priority="38" id="{5192F030-568A-4AC6-8995-07FE0D8DADA8}">
            <xm:f>OR(計1!$L$24="",計1!$L$24&lt;$Q$26,AND(計1!$P$7=FALSE,計1!$P$8=FALSE,計1!$P$10=FALSE))</xm:f>
            <x14:dxf>
              <font>
                <color theme="0" tint="-0.14996795556505021"/>
              </font>
              <fill>
                <patternFill>
                  <bgColor theme="0" tint="-0.14996795556505021"/>
                </patternFill>
              </fill>
            </x14:dxf>
          </x14:cfRule>
          <xm:sqref>D706:D707 M708 C708:C709 H708:H709 C715:F718 I715 I717 O715 O717 D719 J719 C720</xm:sqref>
        </x14:conditionalFormatting>
        <x14:conditionalFormatting xmlns:xm="http://schemas.microsoft.com/office/excel/2006/main">
          <x14:cfRule type="expression" priority="36" id="{9BEA2FEB-687D-400C-9612-C5185116BE5E}">
            <xm:f>はじめに!$B$36&lt;&gt;"計画書"</xm:f>
            <x14:dxf>
              <font>
                <color theme="0" tint="-0.14996795556505021"/>
              </font>
              <fill>
                <patternFill>
                  <bgColor theme="0" tint="-0.14996795556505021"/>
                </patternFill>
              </fill>
            </x14:dxf>
          </x14:cfRule>
          <xm:sqref>D706:O707 C708:D708 C709:E709 H709:J709 M708:O708 C717:F718 I717:L718 C720:O722</xm:sqref>
        </x14:conditionalFormatting>
        <x14:conditionalFormatting xmlns:xm="http://schemas.microsoft.com/office/excel/2006/main">
          <x14:cfRule type="expression" priority="35" id="{A0021B84-6882-4ECF-B7BA-CFBE46FE64FA}">
            <xm:f>OR(計1!$L$24="",計1!$L$24&lt;$Q$26,AND(計1!$P$7=FALSE,計1!$P$8=FALSE,計1!$P$10=FALSE))</xm:f>
            <x14:dxf>
              <font>
                <color theme="0" tint="-0.14996795556505021"/>
              </font>
              <fill>
                <patternFill>
                  <bgColor theme="0" tint="-0.14996795556505021"/>
                </patternFill>
              </fill>
            </x14:dxf>
          </x14:cfRule>
          <xm:sqref>D731:D732 M733 C733:C734 H733:H734 C740:F743 I740 I742 O740 O742 D744 J744 C745</xm:sqref>
        </x14:conditionalFormatting>
        <x14:conditionalFormatting xmlns:xm="http://schemas.microsoft.com/office/excel/2006/main">
          <x14:cfRule type="expression" priority="33" id="{8259B99C-0430-4658-B646-6B076C6DE56B}">
            <xm:f>はじめに!$B$36&lt;&gt;"計画書"</xm:f>
            <x14:dxf>
              <font>
                <color theme="0" tint="-0.14996795556505021"/>
              </font>
              <fill>
                <patternFill>
                  <bgColor theme="0" tint="-0.14996795556505021"/>
                </patternFill>
              </fill>
            </x14:dxf>
          </x14:cfRule>
          <xm:sqref>D731:O732 C733:D733 C734:E734 H734:J734 M733:O733 C742:F743 I742:L743 C745:O747</xm:sqref>
        </x14:conditionalFormatting>
        <x14:conditionalFormatting xmlns:xm="http://schemas.microsoft.com/office/excel/2006/main">
          <x14:cfRule type="expression" priority="32" id="{02DBD82A-2A39-482B-9EA2-EACB595F5970}">
            <xm:f>OR(計1!$L$24="",計1!$L$24&lt;$Q$26,AND(計1!$P$7=FALSE,計1!$P$8=FALSE,計1!$P$10=FALSE))</xm:f>
            <x14:dxf>
              <font>
                <color theme="0" tint="-0.14996795556505021"/>
              </font>
              <fill>
                <patternFill>
                  <bgColor theme="0" tint="-0.14996795556505021"/>
                </patternFill>
              </fill>
            </x14:dxf>
          </x14:cfRule>
          <xm:sqref>D756:D757 M758 C758:C759 H758:H759 C765:F768 I765 I767 O765 O767 D769 J769 C770</xm:sqref>
        </x14:conditionalFormatting>
        <x14:conditionalFormatting xmlns:xm="http://schemas.microsoft.com/office/excel/2006/main">
          <x14:cfRule type="expression" priority="30" id="{1C15BCFE-E24E-4050-AB51-985519DEE171}">
            <xm:f>はじめに!$B$36&lt;&gt;"計画書"</xm:f>
            <x14:dxf>
              <font>
                <color theme="0" tint="-0.14996795556505021"/>
              </font>
              <fill>
                <patternFill>
                  <bgColor theme="0" tint="-0.14996795556505021"/>
                </patternFill>
              </fill>
            </x14:dxf>
          </x14:cfRule>
          <xm:sqref>D756:O757 C758:D758 C759:E759 H759:J759 M758:O758 C767:F768 I767:L768 C770:O772</xm:sqref>
        </x14:conditionalFormatting>
        <x14:conditionalFormatting xmlns:xm="http://schemas.microsoft.com/office/excel/2006/main">
          <x14:cfRule type="expression" priority="29" id="{A56E6B27-3309-47FE-869C-899CFBDE3B03}">
            <xm:f>OR(計1!$L$24="",計1!$L$24&lt;$Q$26,AND(計1!$P$7=FALSE,計1!$P$8=FALSE,計1!$P$10=FALSE))</xm:f>
            <x14:dxf>
              <font>
                <color theme="0" tint="-0.14996795556505021"/>
              </font>
              <fill>
                <patternFill>
                  <bgColor theme="0" tint="-0.14996795556505021"/>
                </patternFill>
              </fill>
            </x14:dxf>
          </x14:cfRule>
          <xm:sqref>D781:D782 M783 C783:C784 H783:H784 C790:F793 I790 I792 O790 O792 D794 J794 C795</xm:sqref>
        </x14:conditionalFormatting>
        <x14:conditionalFormatting xmlns:xm="http://schemas.microsoft.com/office/excel/2006/main">
          <x14:cfRule type="expression" priority="27" id="{25C1DB5F-AE09-412C-AEFA-8C442DE3BB9C}">
            <xm:f>はじめに!$B$36&lt;&gt;"計画書"</xm:f>
            <x14:dxf>
              <font>
                <color theme="0" tint="-0.14996795556505021"/>
              </font>
              <fill>
                <patternFill>
                  <bgColor theme="0" tint="-0.14996795556505021"/>
                </patternFill>
              </fill>
            </x14:dxf>
          </x14:cfRule>
          <xm:sqref>D781:O782 C783:D783 C784:E784 H784:J784 M783:O783 C792:F793 I792:L793 C795:O797</xm:sqref>
        </x14:conditionalFormatting>
        <x14:conditionalFormatting xmlns:xm="http://schemas.microsoft.com/office/excel/2006/main">
          <x14:cfRule type="expression" priority="26" id="{E46FCE6C-9559-419A-9A7B-6AAD41E19EF0}">
            <xm:f>OR(計1!$L$24="",計1!$L$24&lt;$Q$26,AND(計1!$P$7=FALSE,計1!$P$8=FALSE,計1!$P$10=FALSE))</xm:f>
            <x14:dxf>
              <font>
                <color theme="0" tint="-0.14996795556505021"/>
              </font>
              <fill>
                <patternFill>
                  <bgColor theme="0" tint="-0.14996795556505021"/>
                </patternFill>
              </fill>
            </x14:dxf>
          </x14:cfRule>
          <xm:sqref>D806:D807 M808 C808:C809 H808:H809 C815:F818 I815 I817 O815 O817 D819 J819 C820</xm:sqref>
        </x14:conditionalFormatting>
        <x14:conditionalFormatting xmlns:xm="http://schemas.microsoft.com/office/excel/2006/main">
          <x14:cfRule type="expression" priority="24" id="{7A0F259D-21CD-473C-BF7F-F8DA9BD082F5}">
            <xm:f>はじめに!$B$36&lt;&gt;"計画書"</xm:f>
            <x14:dxf>
              <font>
                <color theme="0" tint="-0.14996795556505021"/>
              </font>
              <fill>
                <patternFill>
                  <bgColor theme="0" tint="-0.14996795556505021"/>
                </patternFill>
              </fill>
            </x14:dxf>
          </x14:cfRule>
          <xm:sqref>D806:O807 C808:D808 C809:E809 H809:J809 M808:O808 C817:F818 I817:L818 C820:O822</xm:sqref>
        </x14:conditionalFormatting>
        <x14:conditionalFormatting xmlns:xm="http://schemas.microsoft.com/office/excel/2006/main">
          <x14:cfRule type="expression" priority="23" id="{2FFF9DC5-C277-4C3E-B6D6-B7C12856D944}">
            <xm:f>OR(計1!$L$24="",計1!$L$24&lt;$Q$26,AND(計1!$P$7=FALSE,計1!$P$8=FALSE,計1!$P$10=FALSE))</xm:f>
            <x14:dxf>
              <font>
                <color theme="0" tint="-0.14996795556505021"/>
              </font>
              <fill>
                <patternFill>
                  <bgColor theme="0" tint="-0.14996795556505021"/>
                </patternFill>
              </fill>
            </x14:dxf>
          </x14:cfRule>
          <xm:sqref>D831:D832 M833 C833:C834 H833:H834 C840:F843 I840 I842 O840 O842 D844 J844 C845</xm:sqref>
        </x14:conditionalFormatting>
        <x14:conditionalFormatting xmlns:xm="http://schemas.microsoft.com/office/excel/2006/main">
          <x14:cfRule type="expression" priority="21" id="{A14E5875-18BF-432A-94B5-0F91E5653BF5}">
            <xm:f>はじめに!$B$36&lt;&gt;"計画書"</xm:f>
            <x14:dxf>
              <font>
                <color theme="0" tint="-0.14996795556505021"/>
              </font>
              <fill>
                <patternFill>
                  <bgColor theme="0" tint="-0.14996795556505021"/>
                </patternFill>
              </fill>
            </x14:dxf>
          </x14:cfRule>
          <xm:sqref>D831:O832 C833:D833 C834:E834 H834:J834 M833:O833 C842:F843 I842:L843 C845:O847</xm:sqref>
        </x14:conditionalFormatting>
        <x14:conditionalFormatting xmlns:xm="http://schemas.microsoft.com/office/excel/2006/main">
          <x14:cfRule type="expression" priority="20" id="{ACA00509-9205-4C64-84E1-4120501B28EB}">
            <xm:f>OR(計1!$L$24="",計1!$L$24&lt;$Q$26,AND(計1!$P$7=FALSE,計1!$P$8=FALSE,計1!$P$10=FALSE))</xm:f>
            <x14:dxf>
              <font>
                <color theme="0" tint="-0.14996795556505021"/>
              </font>
              <fill>
                <patternFill>
                  <bgColor theme="0" tint="-0.14996795556505021"/>
                </patternFill>
              </fill>
            </x14:dxf>
          </x14:cfRule>
          <xm:sqref>D856:D857 M858 C858:C859 H858:H859 C865:F868 I865 I867 O867 O865 D869 J869 C870</xm:sqref>
        </x14:conditionalFormatting>
        <x14:conditionalFormatting xmlns:xm="http://schemas.microsoft.com/office/excel/2006/main">
          <x14:cfRule type="expression" priority="18" id="{64D8AF25-5CE1-47E5-A5FA-9789BE0515F3}">
            <xm:f>はじめに!$B$36&lt;&gt;"計画書"</xm:f>
            <x14:dxf>
              <font>
                <color theme="0" tint="-0.14996795556505021"/>
              </font>
              <fill>
                <patternFill>
                  <bgColor theme="0" tint="-0.14996795556505021"/>
                </patternFill>
              </fill>
            </x14:dxf>
          </x14:cfRule>
          <xm:sqref>D856:O857 C858:D858 C859:E859 H859:J859 M858:O858 C867:F868 I867:L868 C870:O872</xm:sqref>
        </x14:conditionalFormatting>
        <x14:conditionalFormatting xmlns:xm="http://schemas.microsoft.com/office/excel/2006/main">
          <x14:cfRule type="expression" priority="17" id="{9AF5BDFB-1F97-49E1-B588-5B588A7FE2DA}">
            <xm:f>OR(計1!$L$24="",計1!$L$24&lt;$Q$26,AND(計1!$P$7=FALSE,計1!$P$8=FALSE,計1!$P$10=FALSE))</xm:f>
            <x14:dxf>
              <font>
                <color theme="0" tint="-0.14996795556505021"/>
              </font>
              <fill>
                <patternFill>
                  <bgColor theme="0" tint="-0.14996795556505021"/>
                </patternFill>
              </fill>
            </x14:dxf>
          </x14:cfRule>
          <xm:sqref>D881:D882 M883 C883:C884 H883:H884 C890:F893 I890 I892 O890 O892 D894 J894 C895</xm:sqref>
        </x14:conditionalFormatting>
        <x14:conditionalFormatting xmlns:xm="http://schemas.microsoft.com/office/excel/2006/main">
          <x14:cfRule type="expression" priority="15" id="{B6241E7C-0DD3-4237-B2D1-1665861CEB25}">
            <xm:f>はじめに!$B$36&lt;&gt;"計画書"</xm:f>
            <x14:dxf>
              <font>
                <color theme="0" tint="-0.14996795556505021"/>
              </font>
              <fill>
                <patternFill>
                  <bgColor theme="0" tint="-0.14996795556505021"/>
                </patternFill>
              </fill>
            </x14:dxf>
          </x14:cfRule>
          <xm:sqref>D881:O882 C883:D883 C884:E884 H884:J884 M883:O883 C892:F893 I892:L893 C895:O897</xm:sqref>
        </x14:conditionalFormatting>
        <x14:conditionalFormatting xmlns:xm="http://schemas.microsoft.com/office/excel/2006/main">
          <x14:cfRule type="expression" priority="14" id="{1BAA47A7-A8DD-46AA-8AB8-011F189AF8CD}">
            <xm:f>OR(計1!$L$24="",計1!$L$24&lt;$Q$26,AND(計1!$P$7=FALSE,計1!$P$8=FALSE,計1!$P$10=FALSE))</xm:f>
            <x14:dxf>
              <font>
                <color theme="0" tint="-0.14996795556505021"/>
              </font>
              <fill>
                <patternFill>
                  <bgColor theme="0" tint="-0.14996795556505021"/>
                </patternFill>
              </fill>
            </x14:dxf>
          </x14:cfRule>
          <xm:sqref>D906:D907 M908 C908:C909 H908:H909 C915:F918 I915 I917 O915 O917 D919 J919 C920</xm:sqref>
        </x14:conditionalFormatting>
        <x14:conditionalFormatting xmlns:xm="http://schemas.microsoft.com/office/excel/2006/main">
          <x14:cfRule type="expression" priority="12" id="{769F26D4-BA02-41B4-9BDA-4318065714E3}">
            <xm:f>はじめに!$B$36&lt;&gt;"計画書"</xm:f>
            <x14:dxf>
              <font>
                <color theme="0" tint="-0.14996795556505021"/>
              </font>
              <fill>
                <patternFill>
                  <bgColor theme="0" tint="-0.14996795556505021"/>
                </patternFill>
              </fill>
            </x14:dxf>
          </x14:cfRule>
          <xm:sqref>D906:O907 C908:D908 C909:E909 H909:J909 M908:O908 C917:F918 I917:L918 C920:O922</xm:sqref>
        </x14:conditionalFormatting>
        <x14:conditionalFormatting xmlns:xm="http://schemas.microsoft.com/office/excel/2006/main">
          <x14:cfRule type="expression" priority="11" id="{4638CFC1-B1CE-456B-8EF4-D58824680E17}">
            <xm:f>OR(計1!$L$24="",計1!$L$24&lt;$Q$26,AND(計1!$P$7=FALSE,計1!$P$8=FALSE,計1!$P$10=FALSE))</xm:f>
            <x14:dxf>
              <font>
                <color theme="0" tint="-0.14996795556505021"/>
              </font>
              <fill>
                <patternFill>
                  <bgColor theme="0" tint="-0.14996795556505021"/>
                </patternFill>
              </fill>
            </x14:dxf>
          </x14:cfRule>
          <xm:sqref>D931:D932 M933 C933:C934 H933:H934 C940:F943 I940 I942 O940 O942 D944 J944 C945</xm:sqref>
        </x14:conditionalFormatting>
        <x14:conditionalFormatting xmlns:xm="http://schemas.microsoft.com/office/excel/2006/main">
          <x14:cfRule type="expression" priority="9" id="{F2E117A1-7407-49BE-8DBD-F149308FB023}">
            <xm:f>はじめに!$B$36&lt;&gt;"計画書"</xm:f>
            <x14:dxf>
              <font>
                <color theme="0" tint="-0.14996795556505021"/>
              </font>
              <fill>
                <patternFill>
                  <bgColor theme="0" tint="-0.14996795556505021"/>
                </patternFill>
              </fill>
            </x14:dxf>
          </x14:cfRule>
          <xm:sqref>D931:O932 C933:D933 C934:E934 H934:J934 M933:O933 C942:F943 I942:L943 C945:O947</xm:sqref>
        </x14:conditionalFormatting>
        <x14:conditionalFormatting xmlns:xm="http://schemas.microsoft.com/office/excel/2006/main">
          <x14:cfRule type="expression" priority="8" id="{8B9FDD3F-5435-45CD-A736-EAE426469369}">
            <xm:f>OR(計1!$L$24="",計1!$L$24&lt;$Q$26,AND(計1!$P$7=FALSE,計1!$P$8=FALSE,計1!$P$10=FALSE))</xm:f>
            <x14:dxf>
              <font>
                <color theme="0" tint="-0.14996795556505021"/>
              </font>
              <fill>
                <patternFill>
                  <bgColor theme="0" tint="-0.14996795556505021"/>
                </patternFill>
              </fill>
            </x14:dxf>
          </x14:cfRule>
          <xm:sqref>D956:D957 M958 C958:C959 H958:H959 C965:F968 I965 I967 O965 O967 D969 J969 C970</xm:sqref>
        </x14:conditionalFormatting>
        <x14:conditionalFormatting xmlns:xm="http://schemas.microsoft.com/office/excel/2006/main">
          <x14:cfRule type="expression" priority="6" id="{F3FA903E-465A-44B9-ADF9-F592E56257E7}">
            <xm:f>はじめに!$B$36&lt;&gt;"計画書"</xm:f>
            <x14:dxf>
              <font>
                <color theme="0" tint="-0.14996795556505021"/>
              </font>
              <fill>
                <patternFill>
                  <bgColor theme="0" tint="-0.14996795556505021"/>
                </patternFill>
              </fill>
            </x14:dxf>
          </x14:cfRule>
          <xm:sqref>D956:O957 C958:D958 C959:E959 H959:J959 M958:O958 C967:F968 I967:L968 C970:O972</xm:sqref>
        </x14:conditionalFormatting>
        <x14:conditionalFormatting xmlns:xm="http://schemas.microsoft.com/office/excel/2006/main">
          <x14:cfRule type="expression" priority="5" id="{D8F1E87D-8295-401A-A6D2-CE3D73D0E05D}">
            <xm:f>OR(計1!$L$24="",計1!$L$24&lt;$Q$26,AND(計1!$P$7=FALSE,計1!$P$8=FALSE,計1!$P$10=FALSE))</xm:f>
            <x14:dxf>
              <font>
                <color theme="0" tint="-0.14996795556505021"/>
              </font>
              <fill>
                <patternFill>
                  <bgColor theme="0" tint="-0.14996795556505021"/>
                </patternFill>
              </fill>
            </x14:dxf>
          </x14:cfRule>
          <xm:sqref>D981:D982 M983 C983:C984 H983:H984 C990:F993 I990 I992 O990 O992 D994 J994 C995</xm:sqref>
        </x14:conditionalFormatting>
        <x14:conditionalFormatting xmlns:xm="http://schemas.microsoft.com/office/excel/2006/main">
          <x14:cfRule type="expression" priority="3" id="{B186F81E-693F-4F09-8DBE-ACC099FBB974}">
            <xm:f>はじめに!$B$36&lt;&gt;"計画書"</xm:f>
            <x14:dxf>
              <font>
                <color theme="0" tint="-0.14996795556505021"/>
              </font>
              <fill>
                <patternFill>
                  <bgColor theme="0" tint="-0.14996795556505021"/>
                </patternFill>
              </fill>
            </x14:dxf>
          </x14:cfRule>
          <xm:sqref>D981:O982 C983:D983 C984:E984 H984:J984 M983:O983 C992:F993 I992:L993 C995:O997</xm:sqref>
        </x14:conditionalFormatting>
        <x14:conditionalFormatting xmlns:xm="http://schemas.microsoft.com/office/excel/2006/main">
          <x14:cfRule type="expression" priority="2" id="{51C2E054-5D77-41B9-9AFC-04BB9B0545A7}">
            <xm:f>はじめに!$B$36&lt;&gt;"計画書"</xm:f>
            <x14:dxf>
              <font>
                <color theme="0" tint="-0.14996795556505021"/>
              </font>
              <fill>
                <patternFill>
                  <bgColor theme="0" tint="-0.14996795556505021"/>
                </patternFill>
              </fill>
            </x14:dxf>
          </x14:cfRule>
          <xm:sqref>I15:L16 O15:O16 I40:L41 O40:O41 I65:L66 O65:O66 I90:L91 O90:O91 I115:L116 O115:O116 I140:L141 O140:O141 I165:L166 O165:O166 I190:L191 O190:O191 I215:L216 O215:O216 I240:L241 O240:O241 I265:L266 O265:O266 I290:L291 O290:O291 I315:L316 O315:O316 I340:L341 O340:O341 I365:L366 O365:O366 I390:L391 O390:O391 I415:L416 O415:O416 I440:L441 O440:O441 I465:L466 O465:O466 I490:L491 O490:O491 I515:L516 O515:O516 I540:L541 O540:O541 I565:L566 O565:O566 I590:L591 O590:O591 I615:L616 O615:O616 I640:L641 O640:O641 I665:L666 O665:O666 I690:L691 O690:O691 I715:L716 O715:O716 I740:L741 O740:O741 I765:L766 O765:O766 I790:L791 O790:O791 I815:L816 O815:O816 I840:L841 O840:O841 I865:L866 O865:O866 I890:L891 O890:O891 I915:L916 O915:O916 I940:L941 O940:O941 I965:L966 O965:O966 I990:L991 O990:O991</xm:sqref>
        </x14:conditionalFormatting>
        <x14:conditionalFormatting xmlns:xm="http://schemas.microsoft.com/office/excel/2006/main">
          <x14:cfRule type="expression" priority="1" id="{50F8F711-3F62-45E8-82DB-F1AF5FB774D1}">
            <xm:f>計1!$L$23=1</xm:f>
            <x14:dxf>
              <fill>
                <patternFill>
                  <bgColor theme="0" tint="-0.14996795556505021"/>
                </patternFill>
              </fill>
            </x14:dxf>
          </x14:cfRule>
          <xm:sqref>C20:O22 C15 I15 O15 C17 I17 O17 D19 J19</xm:sqref>
        </x14:conditionalFormatting>
      </x14:conditionalFormatting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showGridLines="0" workbookViewId="0">
      <selection activeCell="J9" sqref="J9:O9"/>
    </sheetView>
  </sheetViews>
  <sheetFormatPr defaultColWidth="8.875" defaultRowHeight="13.5"/>
  <sheetData/>
  <phoneticPr fontId="9"/>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Z111"/>
  <sheetViews>
    <sheetView showGridLines="0" topLeftCell="A30" workbookViewId="0">
      <selection activeCell="J9" sqref="J9:O9"/>
    </sheetView>
  </sheetViews>
  <sheetFormatPr defaultColWidth="8.875" defaultRowHeight="13.5"/>
  <cols>
    <col min="1" max="2" width="8.875" style="582"/>
    <col min="3" max="3" width="8.875" style="582" customWidth="1"/>
    <col min="4" max="4" width="5" style="582" customWidth="1"/>
    <col min="5" max="5" width="13.25" style="582" customWidth="1"/>
    <col min="6" max="8" width="8.875" style="582"/>
    <col min="9" max="9" width="8.25" style="582" customWidth="1"/>
    <col min="10" max="14" width="8.875" style="582"/>
    <col min="15" max="15" width="13.25" style="582" customWidth="1"/>
    <col min="16" max="17" width="8.875" style="582"/>
    <col min="18" max="18" width="19.625" style="582" customWidth="1"/>
    <col min="19" max="19" width="6.875" style="582" customWidth="1"/>
    <col min="20" max="21" width="8.875" style="582"/>
    <col min="22" max="22" width="6.375" style="582" customWidth="1"/>
    <col min="23" max="16384" width="8.875" style="582"/>
  </cols>
  <sheetData>
    <row r="1" spans="1:12" ht="21">
      <c r="A1" s="580" t="s">
        <v>3888</v>
      </c>
      <c r="B1" s="581"/>
      <c r="C1" s="581"/>
      <c r="D1" s="581"/>
      <c r="E1" s="581"/>
      <c r="F1" s="581"/>
      <c r="G1" s="581"/>
      <c r="H1" s="581"/>
      <c r="I1" s="581"/>
      <c r="J1" s="581"/>
      <c r="K1" s="581"/>
    </row>
    <row r="2" spans="1:12" ht="14.25">
      <c r="A2"/>
      <c r="B2"/>
      <c r="C2"/>
      <c r="D2"/>
      <c r="E2" s="583"/>
      <c r="F2" s="583"/>
      <c r="G2" s="583"/>
      <c r="H2" s="583"/>
      <c r="I2" s="583"/>
      <c r="J2" s="583"/>
      <c r="K2" s="583"/>
    </row>
    <row r="3" spans="1:12" ht="17.25">
      <c r="A3" s="1376" t="s">
        <v>6579</v>
      </c>
      <c r="B3" s="1377"/>
      <c r="C3" s="1377"/>
      <c r="D3" s="1377"/>
      <c r="E3" s="1377"/>
      <c r="F3" s="1377"/>
      <c r="G3" s="1378"/>
      <c r="H3" s="1378"/>
      <c r="I3" s="1378"/>
      <c r="J3" s="1378"/>
      <c r="K3" s="1377"/>
      <c r="L3" s="1379"/>
    </row>
    <row r="5" spans="1:12" ht="14.25">
      <c r="A5" s="584">
        <v>1</v>
      </c>
      <c r="B5" s="582" t="s">
        <v>6185</v>
      </c>
    </row>
    <row r="6" spans="1:12" ht="14.25">
      <c r="A6" s="584"/>
    </row>
    <row r="7" spans="1:12" ht="14.25" hidden="1">
      <c r="A7" s="584"/>
    </row>
    <row r="8" spans="1:12" ht="14.25" hidden="1">
      <c r="A8" s="584"/>
    </row>
    <row r="9" spans="1:12" ht="14.25" hidden="1">
      <c r="A9" s="584"/>
    </row>
    <row r="10" spans="1:12" ht="14.25" hidden="1">
      <c r="A10" s="584"/>
    </row>
    <row r="11" spans="1:12" ht="14.25" hidden="1">
      <c r="A11" s="584"/>
    </row>
    <row r="12" spans="1:12" ht="14.25" hidden="1">
      <c r="A12" s="584"/>
    </row>
    <row r="13" spans="1:12" ht="14.25" hidden="1">
      <c r="A13" s="584"/>
    </row>
    <row r="14" spans="1:12" ht="14.25" hidden="1">
      <c r="A14" s="584"/>
    </row>
    <row r="15" spans="1:12" ht="14.25" hidden="1">
      <c r="A15" s="584"/>
    </row>
    <row r="16" spans="1:12" ht="14.25" hidden="1">
      <c r="A16" s="584"/>
    </row>
    <row r="17" spans="1:15" ht="14.25" hidden="1">
      <c r="A17" s="584"/>
    </row>
    <row r="18" spans="1:15" ht="14.25" hidden="1">
      <c r="A18" s="584"/>
    </row>
    <row r="19" spans="1:15" ht="14.25" hidden="1">
      <c r="A19" s="584"/>
    </row>
    <row r="20" spans="1:15" ht="14.25" hidden="1">
      <c r="A20" s="584"/>
    </row>
    <row r="21" spans="1:15" ht="14.25" hidden="1">
      <c r="A21" s="584"/>
    </row>
    <row r="22" spans="1:15" ht="14.25" hidden="1">
      <c r="A22" s="584"/>
    </row>
    <row r="23" spans="1:15" ht="14.25" hidden="1">
      <c r="A23" s="584"/>
    </row>
    <row r="24" spans="1:15" ht="14.25" hidden="1">
      <c r="A24" s="584"/>
    </row>
    <row r="25" spans="1:15" ht="14.25" hidden="1">
      <c r="A25" s="584"/>
    </row>
    <row r="26" spans="1:15" ht="14.25" hidden="1">
      <c r="A26" s="584"/>
    </row>
    <row r="27" spans="1:15" ht="14.25" hidden="1">
      <c r="A27" s="584"/>
    </row>
    <row r="28" spans="1:15" ht="14.25" hidden="1">
      <c r="A28" s="584"/>
    </row>
    <row r="29" spans="1:15" hidden="1"/>
    <row r="30" spans="1:15" ht="13.15" customHeight="1">
      <c r="B30" s="592" t="s">
        <v>188</v>
      </c>
      <c r="C30" s="1380"/>
      <c r="D30" s="1380"/>
      <c r="E30" s="1380"/>
      <c r="F30" s="1381"/>
      <c r="G30" s="3130" t="s">
        <v>3821</v>
      </c>
      <c r="H30" s="3131"/>
      <c r="I30" s="1388"/>
      <c r="J30" s="3132" t="s">
        <v>3822</v>
      </c>
      <c r="K30" s="3133"/>
      <c r="L30" s="3134"/>
      <c r="M30" s="1386" t="s">
        <v>3823</v>
      </c>
      <c r="N30" s="1386"/>
      <c r="O30" s="1387"/>
    </row>
    <row r="31" spans="1:15">
      <c r="B31" s="593"/>
      <c r="C31" s="594"/>
      <c r="D31" s="594"/>
      <c r="E31" s="594"/>
      <c r="F31" s="595"/>
      <c r="G31" s="596"/>
      <c r="H31" s="599" t="s">
        <v>244</v>
      </c>
      <c r="I31" s="1389" t="s">
        <v>6499</v>
      </c>
      <c r="J31" s="597" t="s">
        <v>3824</v>
      </c>
      <c r="K31" s="598" t="s">
        <v>3825</v>
      </c>
      <c r="L31" s="599" t="s">
        <v>244</v>
      </c>
      <c r="M31" s="597" t="s">
        <v>3824</v>
      </c>
      <c r="N31" s="598" t="s">
        <v>3825</v>
      </c>
      <c r="O31" s="599" t="s">
        <v>244</v>
      </c>
    </row>
    <row r="32" spans="1:15" ht="16.5">
      <c r="B32" s="3119" t="s">
        <v>3826</v>
      </c>
      <c r="C32" s="3123" t="s">
        <v>3827</v>
      </c>
      <c r="D32" s="3124"/>
      <c r="E32" s="3124"/>
      <c r="F32" s="3125"/>
      <c r="G32" s="1382">
        <v>38.200000000000003</v>
      </c>
      <c r="H32" s="601" t="str">
        <f>"GJ/"&amp;I32</f>
        <v>GJ/kL</v>
      </c>
      <c r="I32" s="601" t="s">
        <v>3828</v>
      </c>
      <c r="J32" s="1140">
        <v>1.8700000000000001E-2</v>
      </c>
      <c r="K32" s="1144">
        <f>J32</f>
        <v>1.8700000000000001E-2</v>
      </c>
      <c r="L32" s="1383" t="s">
        <v>3829</v>
      </c>
      <c r="M32" s="1384">
        <f>$G32*J32*44/12</f>
        <v>2.6192466666666667</v>
      </c>
      <c r="N32" s="1384">
        <f>$G32*K32*44/12</f>
        <v>2.6192466666666667</v>
      </c>
      <c r="O32" s="1385" t="s">
        <v>3830</v>
      </c>
    </row>
    <row r="33" spans="2:15" ht="16.5">
      <c r="B33" s="3118"/>
      <c r="C33" s="3123" t="s">
        <v>3831</v>
      </c>
      <c r="D33" s="3124"/>
      <c r="E33" s="3124"/>
      <c r="F33" s="3125"/>
      <c r="G33" s="1137">
        <v>35.299999999999997</v>
      </c>
      <c r="H33" s="600" t="str">
        <f t="shared" ref="H33:H62" si="0">"GJ/"&amp;I33</f>
        <v>GJ/kL</v>
      </c>
      <c r="I33" s="601" t="s">
        <v>3828</v>
      </c>
      <c r="J33" s="1141">
        <v>1.84E-2</v>
      </c>
      <c r="K33" s="1144">
        <f>J33</f>
        <v>1.84E-2</v>
      </c>
      <c r="L33" s="602" t="s">
        <v>3829</v>
      </c>
      <c r="M33" s="603">
        <f t="shared" ref="M33:N57" si="1">$G33*J33*44/12</f>
        <v>2.3815733333333333</v>
      </c>
      <c r="N33" s="603">
        <f t="shared" si="1"/>
        <v>2.3815733333333333</v>
      </c>
      <c r="O33" s="604" t="s">
        <v>3830</v>
      </c>
    </row>
    <row r="34" spans="2:15" ht="16.5">
      <c r="B34" s="3118"/>
      <c r="C34" s="3123" t="s">
        <v>3832</v>
      </c>
      <c r="D34" s="3124"/>
      <c r="E34" s="3124"/>
      <c r="F34" s="3125"/>
      <c r="G34" s="1137">
        <v>34.6</v>
      </c>
      <c r="H34" s="600" t="str">
        <f t="shared" si="0"/>
        <v>GJ/kL</v>
      </c>
      <c r="I34" s="601" t="s">
        <v>3828</v>
      </c>
      <c r="J34" s="1141">
        <v>1.83E-2</v>
      </c>
      <c r="K34" s="1144">
        <f>J34</f>
        <v>1.83E-2</v>
      </c>
      <c r="L34" s="602" t="s">
        <v>3829</v>
      </c>
      <c r="M34" s="603">
        <f t="shared" si="1"/>
        <v>2.3216600000000001</v>
      </c>
      <c r="N34" s="603">
        <f t="shared" si="1"/>
        <v>2.3216600000000001</v>
      </c>
      <c r="O34" s="604" t="s">
        <v>3830</v>
      </c>
    </row>
    <row r="35" spans="2:15" ht="16.5">
      <c r="B35" s="3118"/>
      <c r="C35" s="3123" t="s">
        <v>3833</v>
      </c>
      <c r="D35" s="3124"/>
      <c r="E35" s="3124"/>
      <c r="F35" s="3125"/>
      <c r="G35" s="1137">
        <v>33.6</v>
      </c>
      <c r="H35" s="600" t="str">
        <f t="shared" si="0"/>
        <v>GJ/kL</v>
      </c>
      <c r="I35" s="601" t="s">
        <v>3828</v>
      </c>
      <c r="J35" s="1141">
        <v>1.8200000000000001E-2</v>
      </c>
      <c r="K35" s="1144">
        <f>J35</f>
        <v>1.8200000000000001E-2</v>
      </c>
      <c r="L35" s="602" t="s">
        <v>3829</v>
      </c>
      <c r="M35" s="603">
        <f t="shared" si="1"/>
        <v>2.2422400000000002</v>
      </c>
      <c r="N35" s="603">
        <f t="shared" si="1"/>
        <v>2.2422400000000002</v>
      </c>
      <c r="O35" s="604" t="s">
        <v>3830</v>
      </c>
    </row>
    <row r="36" spans="2:15" ht="16.5">
      <c r="B36" s="3118"/>
      <c r="C36" s="3123" t="s">
        <v>3834</v>
      </c>
      <c r="D36" s="3124"/>
      <c r="E36" s="3124"/>
      <c r="F36" s="3125"/>
      <c r="G36" s="1137">
        <v>36.700000000000003</v>
      </c>
      <c r="H36" s="600" t="str">
        <f t="shared" si="0"/>
        <v>GJ/kL</v>
      </c>
      <c r="I36" s="601" t="s">
        <v>3828</v>
      </c>
      <c r="J36" s="1141">
        <v>1.8499999999999999E-2</v>
      </c>
      <c r="K36" s="1144">
        <f t="shared" ref="K36:K54" si="2">J36</f>
        <v>1.8499999999999999E-2</v>
      </c>
      <c r="L36" s="602" t="s">
        <v>3829</v>
      </c>
      <c r="M36" s="603">
        <f t="shared" si="1"/>
        <v>2.4894833333333337</v>
      </c>
      <c r="N36" s="603">
        <f t="shared" si="1"/>
        <v>2.4894833333333337</v>
      </c>
      <c r="O36" s="604" t="s">
        <v>3830</v>
      </c>
    </row>
    <row r="37" spans="2:15" ht="16.5">
      <c r="B37" s="3118"/>
      <c r="C37" s="3123" t="s">
        <v>3835</v>
      </c>
      <c r="D37" s="3124"/>
      <c r="E37" s="3124"/>
      <c r="F37" s="3125"/>
      <c r="G37" s="1137">
        <v>37.700000000000003</v>
      </c>
      <c r="H37" s="600" t="str">
        <f t="shared" si="0"/>
        <v>GJ/kL</v>
      </c>
      <c r="I37" s="601" t="s">
        <v>3828</v>
      </c>
      <c r="J37" s="1141">
        <v>1.8700000000000001E-2</v>
      </c>
      <c r="K37" s="1144">
        <f t="shared" si="2"/>
        <v>1.8700000000000001E-2</v>
      </c>
      <c r="L37" s="602" t="s">
        <v>3829</v>
      </c>
      <c r="M37" s="603">
        <f t="shared" si="1"/>
        <v>2.5849633333333339</v>
      </c>
      <c r="N37" s="603">
        <f t="shared" si="1"/>
        <v>2.5849633333333339</v>
      </c>
      <c r="O37" s="604" t="s">
        <v>3830</v>
      </c>
    </row>
    <row r="38" spans="2:15" ht="16.5">
      <c r="B38" s="3118"/>
      <c r="C38" s="3123" t="s">
        <v>3836</v>
      </c>
      <c r="D38" s="3124"/>
      <c r="E38" s="3124"/>
      <c r="F38" s="3125"/>
      <c r="G38" s="1137">
        <v>39.1</v>
      </c>
      <c r="H38" s="600" t="str">
        <f t="shared" si="0"/>
        <v>GJ/kL</v>
      </c>
      <c r="I38" s="601" t="s">
        <v>3828</v>
      </c>
      <c r="J38" s="1141">
        <v>1.89E-2</v>
      </c>
      <c r="K38" s="1144">
        <f t="shared" si="2"/>
        <v>1.89E-2</v>
      </c>
      <c r="L38" s="602" t="s">
        <v>3829</v>
      </c>
      <c r="M38" s="603">
        <f t="shared" si="1"/>
        <v>2.7096300000000002</v>
      </c>
      <c r="N38" s="603">
        <f t="shared" si="1"/>
        <v>2.7096300000000002</v>
      </c>
      <c r="O38" s="604" t="s">
        <v>3830</v>
      </c>
    </row>
    <row r="39" spans="2:15" ht="16.5">
      <c r="B39" s="3118"/>
      <c r="C39" s="3123" t="s">
        <v>3837</v>
      </c>
      <c r="D39" s="3124"/>
      <c r="E39" s="3124"/>
      <c r="F39" s="3125"/>
      <c r="G39" s="1137">
        <v>41.9</v>
      </c>
      <c r="H39" s="600" t="str">
        <f t="shared" si="0"/>
        <v>GJ/kL</v>
      </c>
      <c r="I39" s="601" t="s">
        <v>3828</v>
      </c>
      <c r="J39" s="1141">
        <v>1.95E-2</v>
      </c>
      <c r="K39" s="1144">
        <f t="shared" si="2"/>
        <v>1.95E-2</v>
      </c>
      <c r="L39" s="602" t="s">
        <v>3829</v>
      </c>
      <c r="M39" s="603">
        <f t="shared" si="1"/>
        <v>2.9958499999999995</v>
      </c>
      <c r="N39" s="603">
        <f t="shared" si="1"/>
        <v>2.9958499999999995</v>
      </c>
      <c r="O39" s="604" t="s">
        <v>3830</v>
      </c>
    </row>
    <row r="40" spans="2:15" ht="16.5">
      <c r="B40" s="3118"/>
      <c r="C40" s="3123" t="s">
        <v>3838</v>
      </c>
      <c r="D40" s="3124"/>
      <c r="E40" s="3124"/>
      <c r="F40" s="3125"/>
      <c r="G40" s="1137">
        <v>40.9</v>
      </c>
      <c r="H40" s="600" t="str">
        <f t="shared" si="0"/>
        <v>GJ/t</v>
      </c>
      <c r="I40" s="601" t="s">
        <v>1880</v>
      </c>
      <c r="J40" s="1141">
        <v>2.0799999999999999E-2</v>
      </c>
      <c r="K40" s="1144">
        <f t="shared" si="2"/>
        <v>2.0799999999999999E-2</v>
      </c>
      <c r="L40" s="602" t="s">
        <v>3829</v>
      </c>
      <c r="M40" s="603">
        <f t="shared" si="1"/>
        <v>3.1193066666666667</v>
      </c>
      <c r="N40" s="603">
        <f t="shared" si="1"/>
        <v>3.1193066666666667</v>
      </c>
      <c r="O40" s="604" t="s">
        <v>3839</v>
      </c>
    </row>
    <row r="41" spans="2:15" ht="16.5">
      <c r="B41" s="3118"/>
      <c r="C41" s="3123" t="s">
        <v>3840</v>
      </c>
      <c r="D41" s="3124"/>
      <c r="E41" s="3124"/>
      <c r="F41" s="3125"/>
      <c r="G41" s="1137">
        <v>29.9</v>
      </c>
      <c r="H41" s="600" t="str">
        <f t="shared" si="0"/>
        <v>GJ/t</v>
      </c>
      <c r="I41" s="601" t="s">
        <v>1880</v>
      </c>
      <c r="J41" s="1141">
        <v>2.5399999999999999E-2</v>
      </c>
      <c r="K41" s="1144">
        <f t="shared" si="2"/>
        <v>2.5399999999999999E-2</v>
      </c>
      <c r="L41" s="602" t="s">
        <v>3829</v>
      </c>
      <c r="M41" s="603">
        <f t="shared" si="1"/>
        <v>2.7846866666666661</v>
      </c>
      <c r="N41" s="603">
        <f t="shared" si="1"/>
        <v>2.7846866666666661</v>
      </c>
      <c r="O41" s="604" t="s">
        <v>3839</v>
      </c>
    </row>
    <row r="42" spans="2:15" ht="16.5">
      <c r="B42" s="3118"/>
      <c r="C42" s="3135" t="s">
        <v>3841</v>
      </c>
      <c r="D42" s="1787" t="s">
        <v>3842</v>
      </c>
      <c r="E42" s="1787"/>
      <c r="F42" s="1787"/>
      <c r="G42" s="1137">
        <v>50.8</v>
      </c>
      <c r="H42" s="600" t="str">
        <f t="shared" si="0"/>
        <v>GJ/t</v>
      </c>
      <c r="I42" s="601" t="s">
        <v>1880</v>
      </c>
      <c r="J42" s="1141">
        <v>1.61E-2</v>
      </c>
      <c r="K42" s="1144">
        <f t="shared" si="2"/>
        <v>1.61E-2</v>
      </c>
      <c r="L42" s="602" t="s">
        <v>3829</v>
      </c>
      <c r="M42" s="603">
        <f t="shared" si="1"/>
        <v>2.9988933333333332</v>
      </c>
      <c r="N42" s="603">
        <f t="shared" si="1"/>
        <v>2.9988933333333332</v>
      </c>
      <c r="O42" s="604" t="s">
        <v>3839</v>
      </c>
    </row>
    <row r="43" spans="2:15" ht="16.5">
      <c r="B43" s="3118"/>
      <c r="C43" s="3129"/>
      <c r="D43" s="1787" t="s">
        <v>3843</v>
      </c>
      <c r="E43" s="1787"/>
      <c r="F43" s="1787"/>
      <c r="G43" s="1137">
        <v>44.9</v>
      </c>
      <c r="H43" s="600" t="str">
        <f t="shared" si="0"/>
        <v>GJ/千㎥</v>
      </c>
      <c r="I43" s="601" t="s">
        <v>2201</v>
      </c>
      <c r="J43" s="1141">
        <v>1.4200000000000001E-2</v>
      </c>
      <c r="K43" s="1144">
        <f t="shared" si="2"/>
        <v>1.4200000000000001E-2</v>
      </c>
      <c r="L43" s="602" t="s">
        <v>3829</v>
      </c>
      <c r="M43" s="603">
        <f t="shared" si="1"/>
        <v>2.3377933333333334</v>
      </c>
      <c r="N43" s="603">
        <f t="shared" si="1"/>
        <v>2.3377933333333334</v>
      </c>
      <c r="O43" s="604" t="s">
        <v>3844</v>
      </c>
    </row>
    <row r="44" spans="2:15" ht="16.5">
      <c r="B44" s="3118"/>
      <c r="C44" s="3128" t="s">
        <v>3845</v>
      </c>
      <c r="D44" s="1787" t="s">
        <v>3846</v>
      </c>
      <c r="E44" s="1787"/>
      <c r="F44" s="1787"/>
      <c r="G44" s="1137">
        <v>54.6</v>
      </c>
      <c r="H44" s="600" t="str">
        <f t="shared" si="0"/>
        <v>GJ/t</v>
      </c>
      <c r="I44" s="601" t="s">
        <v>1880</v>
      </c>
      <c r="J44" s="1141">
        <v>1.35E-2</v>
      </c>
      <c r="K44" s="1144">
        <f t="shared" si="2"/>
        <v>1.35E-2</v>
      </c>
      <c r="L44" s="602" t="s">
        <v>3829</v>
      </c>
      <c r="M44" s="603">
        <f t="shared" si="1"/>
        <v>2.7027000000000001</v>
      </c>
      <c r="N44" s="603">
        <f t="shared" si="1"/>
        <v>2.7027000000000001</v>
      </c>
      <c r="O44" s="604" t="s">
        <v>3839</v>
      </c>
    </row>
    <row r="45" spans="2:15" ht="16.5">
      <c r="B45" s="3118"/>
      <c r="C45" s="3129"/>
      <c r="D45" s="1787" t="s">
        <v>3847</v>
      </c>
      <c r="E45" s="1787"/>
      <c r="F45" s="1787"/>
      <c r="G45" s="1137">
        <v>43.5</v>
      </c>
      <c r="H45" s="600" t="str">
        <f t="shared" si="0"/>
        <v>GJ/千㎥</v>
      </c>
      <c r="I45" s="601" t="s">
        <v>2201</v>
      </c>
      <c r="J45" s="1141">
        <v>1.3899999999999999E-2</v>
      </c>
      <c r="K45" s="1144">
        <f t="shared" si="2"/>
        <v>1.3899999999999999E-2</v>
      </c>
      <c r="L45" s="602" t="s">
        <v>3829</v>
      </c>
      <c r="M45" s="603">
        <f t="shared" si="1"/>
        <v>2.21705</v>
      </c>
      <c r="N45" s="603">
        <f t="shared" si="1"/>
        <v>2.21705</v>
      </c>
      <c r="O45" s="604" t="s">
        <v>3844</v>
      </c>
    </row>
    <row r="46" spans="2:15" ht="16.5">
      <c r="B46" s="3118"/>
      <c r="C46" s="1836" t="s">
        <v>3848</v>
      </c>
      <c r="D46" s="1787" t="s">
        <v>3849</v>
      </c>
      <c r="E46" s="1787"/>
      <c r="F46" s="1787"/>
      <c r="G46" s="1137">
        <v>29</v>
      </c>
      <c r="H46" s="600" t="str">
        <f t="shared" si="0"/>
        <v>GJ/t</v>
      </c>
      <c r="I46" s="601" t="s">
        <v>1880</v>
      </c>
      <c r="J46" s="1141">
        <v>2.4500000000000001E-2</v>
      </c>
      <c r="K46" s="1144">
        <f t="shared" si="2"/>
        <v>2.4500000000000001E-2</v>
      </c>
      <c r="L46" s="602" t="s">
        <v>3829</v>
      </c>
      <c r="M46" s="603">
        <f t="shared" si="1"/>
        <v>2.6051666666666669</v>
      </c>
      <c r="N46" s="603">
        <f t="shared" si="1"/>
        <v>2.6051666666666669</v>
      </c>
      <c r="O46" s="604" t="s">
        <v>3839</v>
      </c>
    </row>
    <row r="47" spans="2:15" ht="16.5">
      <c r="B47" s="3118"/>
      <c r="C47" s="1837"/>
      <c r="D47" s="1787" t="s">
        <v>3850</v>
      </c>
      <c r="E47" s="1787"/>
      <c r="F47" s="1787"/>
      <c r="G47" s="1137">
        <v>25.7</v>
      </c>
      <c r="H47" s="600" t="str">
        <f t="shared" si="0"/>
        <v>GJ/t</v>
      </c>
      <c r="I47" s="601" t="s">
        <v>1880</v>
      </c>
      <c r="J47" s="1141">
        <v>2.47E-2</v>
      </c>
      <c r="K47" s="1144">
        <f t="shared" si="2"/>
        <v>2.47E-2</v>
      </c>
      <c r="L47" s="602" t="s">
        <v>3829</v>
      </c>
      <c r="M47" s="603">
        <f t="shared" si="1"/>
        <v>2.3275633333333334</v>
      </c>
      <c r="N47" s="603">
        <f t="shared" si="1"/>
        <v>2.3275633333333334</v>
      </c>
      <c r="O47" s="604" t="s">
        <v>3839</v>
      </c>
    </row>
    <row r="48" spans="2:15" ht="16.5">
      <c r="B48" s="3118"/>
      <c r="C48" s="1838"/>
      <c r="D48" s="1787" t="s">
        <v>3851</v>
      </c>
      <c r="E48" s="1787"/>
      <c r="F48" s="1787"/>
      <c r="G48" s="1137">
        <v>26.9</v>
      </c>
      <c r="H48" s="600" t="str">
        <f t="shared" si="0"/>
        <v>GJ/t</v>
      </c>
      <c r="I48" s="601" t="s">
        <v>1880</v>
      </c>
      <c r="J48" s="1141">
        <v>2.5499999999999998E-2</v>
      </c>
      <c r="K48" s="1144">
        <f t="shared" si="2"/>
        <v>2.5499999999999998E-2</v>
      </c>
      <c r="L48" s="602" t="s">
        <v>3829</v>
      </c>
      <c r="M48" s="603">
        <f t="shared" si="1"/>
        <v>2.5151499999999998</v>
      </c>
      <c r="N48" s="603">
        <f t="shared" si="1"/>
        <v>2.5151499999999998</v>
      </c>
      <c r="O48" s="604" t="s">
        <v>3839</v>
      </c>
    </row>
    <row r="49" spans="2:26" ht="16.5">
      <c r="B49" s="3118"/>
      <c r="C49" s="3123" t="s">
        <v>3852</v>
      </c>
      <c r="D49" s="3124"/>
      <c r="E49" s="3124"/>
      <c r="F49" s="3125"/>
      <c r="G49" s="1137">
        <v>29.4</v>
      </c>
      <c r="H49" s="600" t="str">
        <f t="shared" si="0"/>
        <v>GJ/t</v>
      </c>
      <c r="I49" s="601" t="s">
        <v>1880</v>
      </c>
      <c r="J49" s="1141">
        <v>2.9399999999999999E-2</v>
      </c>
      <c r="K49" s="1144">
        <f t="shared" si="2"/>
        <v>2.9399999999999999E-2</v>
      </c>
      <c r="L49" s="602" t="s">
        <v>3829</v>
      </c>
      <c r="M49" s="603">
        <f t="shared" si="1"/>
        <v>3.1693199999999995</v>
      </c>
      <c r="N49" s="603">
        <f t="shared" si="1"/>
        <v>3.1693199999999995</v>
      </c>
      <c r="O49" s="604" t="s">
        <v>3839</v>
      </c>
    </row>
    <row r="50" spans="2:26" ht="16.5">
      <c r="B50" s="3118"/>
      <c r="C50" s="3123" t="s">
        <v>3853</v>
      </c>
      <c r="D50" s="3124"/>
      <c r="E50" s="3124"/>
      <c r="F50" s="3125"/>
      <c r="G50" s="1137">
        <v>37.299999999999997</v>
      </c>
      <c r="H50" s="600" t="str">
        <f t="shared" si="0"/>
        <v>GJ/t</v>
      </c>
      <c r="I50" s="601" t="s">
        <v>1880</v>
      </c>
      <c r="J50" s="1141">
        <v>2.0899999999999998E-2</v>
      </c>
      <c r="K50" s="1144">
        <f t="shared" si="2"/>
        <v>2.0899999999999998E-2</v>
      </c>
      <c r="L50" s="602" t="s">
        <v>3829</v>
      </c>
      <c r="M50" s="603">
        <f t="shared" si="1"/>
        <v>2.8584233333333326</v>
      </c>
      <c r="N50" s="603">
        <f t="shared" si="1"/>
        <v>2.8584233333333326</v>
      </c>
      <c r="O50" s="604" t="s">
        <v>3839</v>
      </c>
    </row>
    <row r="51" spans="2:26" ht="16.5">
      <c r="B51" s="3118"/>
      <c r="C51" s="3123" t="s">
        <v>3854</v>
      </c>
      <c r="D51" s="3124"/>
      <c r="E51" s="3124"/>
      <c r="F51" s="3125"/>
      <c r="G51" s="1137">
        <v>21.1</v>
      </c>
      <c r="H51" s="600" t="str">
        <f t="shared" si="0"/>
        <v>GJ/千㎥</v>
      </c>
      <c r="I51" s="601" t="s">
        <v>2201</v>
      </c>
      <c r="J51" s="1141">
        <v>1.0999999999999999E-2</v>
      </c>
      <c r="K51" s="1144">
        <f t="shared" si="2"/>
        <v>1.0999999999999999E-2</v>
      </c>
      <c r="L51" s="602" t="s">
        <v>3829</v>
      </c>
      <c r="M51" s="603">
        <f t="shared" si="1"/>
        <v>0.85103333333333342</v>
      </c>
      <c r="N51" s="603">
        <f t="shared" si="1"/>
        <v>0.85103333333333342</v>
      </c>
      <c r="O51" s="604" t="s">
        <v>3844</v>
      </c>
    </row>
    <row r="52" spans="2:26" ht="16.5">
      <c r="B52" s="3118"/>
      <c r="C52" s="3123" t="s">
        <v>3855</v>
      </c>
      <c r="D52" s="3124"/>
      <c r="E52" s="3124"/>
      <c r="F52" s="3125"/>
      <c r="G52" s="1138">
        <v>3.41</v>
      </c>
      <c r="H52" s="600" t="str">
        <f t="shared" si="0"/>
        <v>GJ/千㎥</v>
      </c>
      <c r="I52" s="601" t="s">
        <v>2201</v>
      </c>
      <c r="J52" s="1141">
        <v>2.63E-2</v>
      </c>
      <c r="K52" s="1144">
        <f t="shared" si="2"/>
        <v>2.63E-2</v>
      </c>
      <c r="L52" s="602" t="s">
        <v>3829</v>
      </c>
      <c r="M52" s="603">
        <f t="shared" si="1"/>
        <v>0.32883766666666664</v>
      </c>
      <c r="N52" s="603">
        <f t="shared" si="1"/>
        <v>0.32883766666666664</v>
      </c>
      <c r="O52" s="604" t="s">
        <v>3844</v>
      </c>
    </row>
    <row r="53" spans="2:26" ht="16.5">
      <c r="B53" s="3118"/>
      <c r="C53" s="3123" t="s">
        <v>3856</v>
      </c>
      <c r="D53" s="3124"/>
      <c r="E53" s="3124"/>
      <c r="F53" s="3125"/>
      <c r="G53" s="1138">
        <v>8.41</v>
      </c>
      <c r="H53" s="600" t="str">
        <f t="shared" si="0"/>
        <v>GJ/千㎥</v>
      </c>
      <c r="I53" s="601" t="s">
        <v>2201</v>
      </c>
      <c r="J53" s="1141">
        <v>3.8399999999999997E-2</v>
      </c>
      <c r="K53" s="1144">
        <f t="shared" si="2"/>
        <v>3.8399999999999997E-2</v>
      </c>
      <c r="L53" s="602" t="s">
        <v>3829</v>
      </c>
      <c r="M53" s="603">
        <f t="shared" si="1"/>
        <v>1.1841279999999998</v>
      </c>
      <c r="N53" s="603">
        <f t="shared" si="1"/>
        <v>1.1841279999999998</v>
      </c>
      <c r="O53" s="604" t="s">
        <v>3844</v>
      </c>
    </row>
    <row r="54" spans="2:26" ht="16.5">
      <c r="B54" s="3118"/>
      <c r="C54" s="605" t="s">
        <v>3857</v>
      </c>
      <c r="D54" s="3126"/>
      <c r="E54" s="3127"/>
      <c r="F54" s="3127"/>
      <c r="G54" s="1200">
        <f>'使用量_1,2'!G54</f>
        <v>44.8</v>
      </c>
      <c r="H54" s="600" t="str">
        <f t="shared" si="0"/>
        <v>GJ/千㎥</v>
      </c>
      <c r="I54" s="601" t="s">
        <v>2201</v>
      </c>
      <c r="J54" s="1141">
        <v>1.3599999999999999E-2</v>
      </c>
      <c r="K54" s="1144">
        <f t="shared" si="2"/>
        <v>1.3599999999999999E-2</v>
      </c>
      <c r="L54" s="602" t="s">
        <v>3829</v>
      </c>
      <c r="M54" s="603">
        <f t="shared" si="1"/>
        <v>2.2340266666666664</v>
      </c>
      <c r="N54" s="603">
        <f t="shared" si="1"/>
        <v>2.2340266666666664</v>
      </c>
      <c r="O54" s="606" t="s">
        <v>3844</v>
      </c>
    </row>
    <row r="55" spans="2:26" ht="14.25">
      <c r="B55" s="3118"/>
      <c r="C55" s="1836" t="s">
        <v>123</v>
      </c>
      <c r="D55" s="3122"/>
      <c r="E55" s="3122"/>
      <c r="F55" s="3122"/>
      <c r="G55" s="1137"/>
      <c r="H55" s="600" t="str">
        <f t="shared" si="0"/>
        <v>GJ/</v>
      </c>
      <c r="I55" s="1139"/>
      <c r="J55" s="1141"/>
      <c r="K55" s="1140"/>
      <c r="L55" s="602" t="s">
        <v>3829</v>
      </c>
      <c r="M55" s="1145">
        <f t="shared" si="1"/>
        <v>0</v>
      </c>
      <c r="N55" s="1145">
        <f t="shared" si="1"/>
        <v>0</v>
      </c>
      <c r="O55" s="607" t="str">
        <f>"tCO2/"&amp;I55</f>
        <v>tCO2/</v>
      </c>
      <c r="P55" s="608" t="s">
        <v>394</v>
      </c>
      <c r="Q55" s="609" t="s">
        <v>395</v>
      </c>
      <c r="R55" s="610"/>
      <c r="S55" s="611"/>
      <c r="T55" s="611"/>
      <c r="U55" s="611"/>
      <c r="V55" s="611"/>
      <c r="W55" s="611"/>
      <c r="X55" s="611"/>
      <c r="Y55" s="611"/>
      <c r="Z55" s="612"/>
    </row>
    <row r="56" spans="2:26" ht="16.5">
      <c r="B56" s="3118"/>
      <c r="C56" s="1837"/>
      <c r="D56" s="3122"/>
      <c r="E56" s="3122"/>
      <c r="F56" s="3122"/>
      <c r="G56" s="1137"/>
      <c r="H56" s="600" t="str">
        <f t="shared" si="0"/>
        <v>GJ/</v>
      </c>
      <c r="I56" s="1139"/>
      <c r="J56" s="1141"/>
      <c r="K56" s="1140"/>
      <c r="L56" s="602" t="s">
        <v>3829</v>
      </c>
      <c r="M56" s="1145">
        <f t="shared" si="1"/>
        <v>0</v>
      </c>
      <c r="N56" s="1145">
        <f t="shared" si="1"/>
        <v>0</v>
      </c>
      <c r="O56" s="607" t="str">
        <f t="shared" ref="O56:O106" si="3">"tCO2/"&amp;I56</f>
        <v>tCO2/</v>
      </c>
      <c r="Q56" s="613"/>
      <c r="R56" s="614" t="s">
        <v>219</v>
      </c>
      <c r="S56" s="615">
        <v>1</v>
      </c>
      <c r="T56" s="616" t="s">
        <v>397</v>
      </c>
      <c r="U56" s="610" t="s">
        <v>3859</v>
      </c>
      <c r="V56" s="615"/>
      <c r="W56" s="617" t="s">
        <v>196</v>
      </c>
      <c r="X56" s="618">
        <v>5.7000000000000002E-2</v>
      </c>
      <c r="Y56" s="619" t="s">
        <v>3860</v>
      </c>
      <c r="Z56" s="620"/>
    </row>
    <row r="57" spans="2:26">
      <c r="B57" s="3118"/>
      <c r="C57" s="1838"/>
      <c r="D57" s="3122"/>
      <c r="E57" s="3122"/>
      <c r="F57" s="3122"/>
      <c r="G57" s="1137"/>
      <c r="H57" s="600" t="str">
        <f t="shared" si="0"/>
        <v>GJ/</v>
      </c>
      <c r="I57" s="1139"/>
      <c r="J57" s="1141"/>
      <c r="K57" s="1140"/>
      <c r="L57" s="602" t="s">
        <v>3829</v>
      </c>
      <c r="M57" s="1145">
        <f t="shared" si="1"/>
        <v>0</v>
      </c>
      <c r="N57" s="1145">
        <f t="shared" si="1"/>
        <v>0</v>
      </c>
      <c r="O57" s="607" t="str">
        <f t="shared" si="3"/>
        <v>tCO2/</v>
      </c>
      <c r="Q57" s="621"/>
      <c r="R57" s="622"/>
      <c r="S57" s="623"/>
      <c r="T57" s="623"/>
      <c r="U57" s="623"/>
      <c r="V57" s="623"/>
      <c r="W57" s="623"/>
      <c r="X57" s="623"/>
      <c r="Y57" s="623"/>
      <c r="Z57" s="624"/>
    </row>
    <row r="58" spans="2:26">
      <c r="B58" s="753"/>
      <c r="C58" s="770"/>
      <c r="D58" s="771"/>
      <c r="E58" s="771"/>
      <c r="F58" s="772"/>
      <c r="G58" s="773"/>
      <c r="H58" s="763"/>
      <c r="I58" s="764"/>
      <c r="J58" s="774"/>
      <c r="K58" s="775"/>
      <c r="L58" s="776"/>
      <c r="M58" s="768"/>
      <c r="N58" s="768"/>
      <c r="O58" s="769"/>
      <c r="Q58" s="754"/>
      <c r="R58" s="755"/>
      <c r="S58" s="756"/>
      <c r="T58" s="756"/>
      <c r="U58" s="756"/>
      <c r="V58" s="756"/>
      <c r="W58" s="756"/>
      <c r="X58" s="756"/>
      <c r="Y58" s="756"/>
      <c r="Z58" s="756"/>
    </row>
    <row r="59" spans="2:26">
      <c r="B59" s="3119" t="s">
        <v>220</v>
      </c>
      <c r="C59" s="3120" t="s">
        <v>3862</v>
      </c>
      <c r="D59" s="1824"/>
      <c r="E59" s="1824"/>
      <c r="F59" s="3121"/>
      <c r="G59" s="1138">
        <v>1.02</v>
      </c>
      <c r="H59" s="600" t="str">
        <f t="shared" si="0"/>
        <v>GJ/GJ</v>
      </c>
      <c r="I59" s="601" t="s">
        <v>3880</v>
      </c>
      <c r="J59" s="1142">
        <v>0.06</v>
      </c>
      <c r="K59" s="1143">
        <f>J59</f>
        <v>0.06</v>
      </c>
      <c r="L59" s="625" t="s">
        <v>3863</v>
      </c>
      <c r="M59" s="603">
        <f t="shared" ref="M59:N62" si="4">$G59*J59*44/12</f>
        <v>0.22440000000000002</v>
      </c>
      <c r="N59" s="603">
        <f t="shared" si="4"/>
        <v>0.22440000000000002</v>
      </c>
      <c r="O59" s="607" t="str">
        <f t="shared" si="3"/>
        <v>tCO2/GJ</v>
      </c>
    </row>
    <row r="60" spans="2:26">
      <c r="B60" s="3118"/>
      <c r="C60" s="3120" t="s">
        <v>3864</v>
      </c>
      <c r="D60" s="1824"/>
      <c r="E60" s="1824"/>
      <c r="F60" s="3121"/>
      <c r="G60" s="1138">
        <v>1.36</v>
      </c>
      <c r="H60" s="600" t="str">
        <f t="shared" si="0"/>
        <v>GJ/GJ</v>
      </c>
      <c r="I60" s="601" t="s">
        <v>3880</v>
      </c>
      <c r="J60" s="1142">
        <v>5.7000000000000002E-2</v>
      </c>
      <c r="K60" s="1143">
        <f>J60</f>
        <v>5.7000000000000002E-2</v>
      </c>
      <c r="L60" s="625" t="s">
        <v>3863</v>
      </c>
      <c r="M60" s="603">
        <f t="shared" si="4"/>
        <v>0.28423999999999999</v>
      </c>
      <c r="N60" s="603">
        <f t="shared" si="4"/>
        <v>0.28423999999999999</v>
      </c>
      <c r="O60" s="607" t="str">
        <f t="shared" si="3"/>
        <v>tCO2/GJ</v>
      </c>
    </row>
    <row r="61" spans="2:26">
      <c r="B61" s="3118"/>
      <c r="C61" s="3120" t="s">
        <v>3865</v>
      </c>
      <c r="D61" s="1824"/>
      <c r="E61" s="1824"/>
      <c r="F61" s="3121"/>
      <c r="G61" s="1138">
        <v>1.36</v>
      </c>
      <c r="H61" s="600" t="str">
        <f t="shared" si="0"/>
        <v>GJ/GJ</v>
      </c>
      <c r="I61" s="601" t="s">
        <v>3880</v>
      </c>
      <c r="J61" s="1142">
        <v>5.7000000000000002E-2</v>
      </c>
      <c r="K61" s="1143">
        <f>J61</f>
        <v>5.7000000000000002E-2</v>
      </c>
      <c r="L61" s="625" t="s">
        <v>3863</v>
      </c>
      <c r="M61" s="603">
        <f t="shared" si="4"/>
        <v>0.28423999999999999</v>
      </c>
      <c r="N61" s="603">
        <f t="shared" si="4"/>
        <v>0.28423999999999999</v>
      </c>
      <c r="O61" s="607" t="str">
        <f t="shared" si="3"/>
        <v>tCO2/GJ</v>
      </c>
    </row>
    <row r="62" spans="2:26">
      <c r="B62" s="3118"/>
      <c r="C62" s="3120" t="s">
        <v>3866</v>
      </c>
      <c r="D62" s="1824"/>
      <c r="E62" s="1824"/>
      <c r="F62" s="3121"/>
      <c r="G62" s="1138">
        <v>1.36</v>
      </c>
      <c r="H62" s="600" t="str">
        <f t="shared" si="0"/>
        <v>GJ/GJ</v>
      </c>
      <c r="I62" s="601" t="s">
        <v>3880</v>
      </c>
      <c r="J62" s="1142">
        <v>5.7000000000000002E-2</v>
      </c>
      <c r="K62" s="1143">
        <f>J62</f>
        <v>5.7000000000000002E-2</v>
      </c>
      <c r="L62" s="625" t="s">
        <v>3863</v>
      </c>
      <c r="M62" s="603">
        <f t="shared" si="4"/>
        <v>0.28423999999999999</v>
      </c>
      <c r="N62" s="603">
        <f t="shared" si="4"/>
        <v>0.28423999999999999</v>
      </c>
      <c r="O62" s="607" t="str">
        <f t="shared" si="3"/>
        <v>tCO2/GJ</v>
      </c>
    </row>
    <row r="63" spans="2:26">
      <c r="B63" s="757"/>
      <c r="C63" s="758"/>
      <c r="D63" s="759"/>
      <c r="E63" s="760"/>
      <c r="F63" s="761"/>
      <c r="G63" s="762"/>
      <c r="H63" s="763"/>
      <c r="I63" s="764"/>
      <c r="J63" s="765"/>
      <c r="K63" s="766"/>
      <c r="L63" s="767"/>
      <c r="M63" s="768"/>
      <c r="N63" s="768"/>
      <c r="O63" s="769"/>
    </row>
    <row r="64" spans="2:26" hidden="1">
      <c r="B64" s="757"/>
      <c r="C64" s="758"/>
      <c r="D64" s="759"/>
      <c r="E64" s="760"/>
      <c r="F64" s="761"/>
      <c r="G64" s="762"/>
      <c r="H64" s="763"/>
      <c r="I64" s="764"/>
      <c r="J64" s="765"/>
      <c r="K64" s="766"/>
      <c r="L64" s="767"/>
      <c r="M64" s="768"/>
      <c r="N64" s="768"/>
      <c r="O64" s="769"/>
    </row>
    <row r="65" spans="2:15" ht="13.15" customHeight="1">
      <c r="B65" s="3116" t="s">
        <v>3867</v>
      </c>
      <c r="C65" s="3110" t="str">
        <f>'使用量_1,2'!C65&amp;""</f>
        <v>登録番号+メニュー</v>
      </c>
      <c r="D65" s="3110"/>
      <c r="E65" s="3109" t="e">
        <f>'使用量_1,2'!E65</f>
        <v>#N/A</v>
      </c>
      <c r="F65" s="626" t="s">
        <v>3868</v>
      </c>
      <c r="G65" s="1138">
        <v>9.9700000000000006</v>
      </c>
      <c r="H65" s="600" t="s">
        <v>3869</v>
      </c>
      <c r="I65" s="601" t="s">
        <v>842</v>
      </c>
      <c r="J65" s="627" t="e">
        <f>J66</f>
        <v>#N/A</v>
      </c>
      <c r="K65" s="627" t="e">
        <f>K66</f>
        <v>#N/A</v>
      </c>
      <c r="L65" s="625" t="s">
        <v>3870</v>
      </c>
      <c r="M65" s="603" t="e">
        <f>IF($G65="","",$G65*J65*44/12)</f>
        <v>#N/A</v>
      </c>
      <c r="N65" s="603" t="e">
        <f t="shared" ref="N65:N66" si="5">IF($G65="","",$G65*K65*44/12)</f>
        <v>#N/A</v>
      </c>
      <c r="O65" s="607" t="str">
        <f t="shared" si="3"/>
        <v>tCO2/千kWh</v>
      </c>
    </row>
    <row r="66" spans="2:15">
      <c r="B66" s="3117"/>
      <c r="C66" s="3111"/>
      <c r="D66" s="3111"/>
      <c r="E66" s="3109"/>
      <c r="F66" s="626" t="s">
        <v>3871</v>
      </c>
      <c r="G66" s="1138">
        <v>9.2799999999999994</v>
      </c>
      <c r="H66" s="600" t="s">
        <v>3869</v>
      </c>
      <c r="I66" s="601" t="s">
        <v>842</v>
      </c>
      <c r="J66" s="627" t="e">
        <f>VLOOKUP($C65,電力会社!$I$4:$L$965,3,FALSE)</f>
        <v>#N/A</v>
      </c>
      <c r="K66" s="627" t="e">
        <f>VLOOKUP($C65,電力会社!$I$4:$L$965,4,FALSE)</f>
        <v>#N/A</v>
      </c>
      <c r="L66" s="625" t="s">
        <v>3870</v>
      </c>
      <c r="M66" s="603" t="e">
        <f t="shared" ref="M66" si="6">IF($G66="","",$G66*J66*44/12)</f>
        <v>#N/A</v>
      </c>
      <c r="N66" s="603" t="e">
        <f t="shared" si="5"/>
        <v>#N/A</v>
      </c>
      <c r="O66" s="607" t="str">
        <f t="shared" si="3"/>
        <v>tCO2/千kWh</v>
      </c>
    </row>
    <row r="67" spans="2:15" ht="13.15" customHeight="1">
      <c r="B67" s="3118"/>
      <c r="C67" s="3110" t="str">
        <f>'使用量_1,2'!C67&amp;""</f>
        <v>登録番号+メニュー</v>
      </c>
      <c r="D67" s="3110"/>
      <c r="E67" s="3109" t="e">
        <f>'使用量_1,2'!E67</f>
        <v>#N/A</v>
      </c>
      <c r="F67" s="626" t="s">
        <v>3868</v>
      </c>
      <c r="G67" s="1138">
        <v>9.9700000000000006</v>
      </c>
      <c r="H67" s="600" t="s">
        <v>3869</v>
      </c>
      <c r="I67" s="601" t="s">
        <v>842</v>
      </c>
      <c r="J67" s="627" t="e">
        <f>J68</f>
        <v>#N/A</v>
      </c>
      <c r="K67" s="627" t="e">
        <f>K68</f>
        <v>#N/A</v>
      </c>
      <c r="L67" s="625" t="s">
        <v>3870</v>
      </c>
      <c r="M67" s="603" t="e">
        <f>IF(J67="","",$G67*J67*44/12)</f>
        <v>#N/A</v>
      </c>
      <c r="N67" s="603" t="e">
        <f>IF(K67="","",$G67*K67*44/12)</f>
        <v>#N/A</v>
      </c>
      <c r="O67" s="607" t="str">
        <f t="shared" si="3"/>
        <v>tCO2/千kWh</v>
      </c>
    </row>
    <row r="68" spans="2:15">
      <c r="B68" s="3118"/>
      <c r="C68" s="3111"/>
      <c r="D68" s="3111"/>
      <c r="E68" s="3109"/>
      <c r="F68" s="626" t="s">
        <v>3871</v>
      </c>
      <c r="G68" s="1138">
        <v>9.2799999999999994</v>
      </c>
      <c r="H68" s="600" t="s">
        <v>3869</v>
      </c>
      <c r="I68" s="601" t="s">
        <v>842</v>
      </c>
      <c r="J68" s="627" t="e">
        <f>VLOOKUP($C67,電力会社!$I$4:$L$965,3,FALSE)</f>
        <v>#N/A</v>
      </c>
      <c r="K68" s="627" t="e">
        <f>VLOOKUP($C67,電力会社!$I$4:$L$965,4,FALSE)</f>
        <v>#N/A</v>
      </c>
      <c r="L68" s="625" t="s">
        <v>3870</v>
      </c>
      <c r="M68" s="603" t="e">
        <f t="shared" ref="M68:N106" si="7">IF(J68="","",$G68*J68*44/12)</f>
        <v>#N/A</v>
      </c>
      <c r="N68" s="603" t="e">
        <f t="shared" si="7"/>
        <v>#N/A</v>
      </c>
      <c r="O68" s="607" t="str">
        <f t="shared" si="3"/>
        <v>tCO2/千kWh</v>
      </c>
    </row>
    <row r="69" spans="2:15" ht="13.15" customHeight="1">
      <c r="B69" s="3118"/>
      <c r="C69" s="3110" t="str">
        <f>'使用量_1,2'!C69&amp;""</f>
        <v>登録番号+メニュー</v>
      </c>
      <c r="D69" s="3110"/>
      <c r="E69" s="3109" t="e">
        <f>'使用量_1,2'!E69</f>
        <v>#N/A</v>
      </c>
      <c r="F69" s="626" t="s">
        <v>3868</v>
      </c>
      <c r="G69" s="1138">
        <v>9.9700000000000006</v>
      </c>
      <c r="H69" s="600" t="s">
        <v>3869</v>
      </c>
      <c r="I69" s="601" t="s">
        <v>842</v>
      </c>
      <c r="J69" s="627" t="e">
        <f>J70</f>
        <v>#N/A</v>
      </c>
      <c r="K69" s="627" t="e">
        <f>K70</f>
        <v>#N/A</v>
      </c>
      <c r="L69" s="625" t="s">
        <v>3870</v>
      </c>
      <c r="M69" s="603" t="e">
        <f t="shared" si="7"/>
        <v>#N/A</v>
      </c>
      <c r="N69" s="603" t="e">
        <f t="shared" si="7"/>
        <v>#N/A</v>
      </c>
      <c r="O69" s="607" t="str">
        <f t="shared" si="3"/>
        <v>tCO2/千kWh</v>
      </c>
    </row>
    <row r="70" spans="2:15">
      <c r="B70" s="3118"/>
      <c r="C70" s="3111"/>
      <c r="D70" s="3111"/>
      <c r="E70" s="3109"/>
      <c r="F70" s="626" t="s">
        <v>3871</v>
      </c>
      <c r="G70" s="1138">
        <v>9.2799999999999994</v>
      </c>
      <c r="H70" s="600" t="s">
        <v>3869</v>
      </c>
      <c r="I70" s="601" t="s">
        <v>842</v>
      </c>
      <c r="J70" s="627" t="e">
        <f>VLOOKUP($C69,電力会社!$I$4:$L$965,3,FALSE)</f>
        <v>#N/A</v>
      </c>
      <c r="K70" s="627" t="e">
        <f>VLOOKUP($C69,電力会社!$I$4:$L$965,4,FALSE)</f>
        <v>#N/A</v>
      </c>
      <c r="L70" s="625" t="s">
        <v>3870</v>
      </c>
      <c r="M70" s="603" t="e">
        <f t="shared" si="7"/>
        <v>#N/A</v>
      </c>
      <c r="N70" s="603" t="e">
        <f t="shared" si="7"/>
        <v>#N/A</v>
      </c>
      <c r="O70" s="607" t="str">
        <f t="shared" si="3"/>
        <v>tCO2/千kWh</v>
      </c>
    </row>
    <row r="71" spans="2:15" ht="13.15" customHeight="1">
      <c r="B71" s="3118"/>
      <c r="C71" s="3110" t="str">
        <f>'使用量_1,2'!C71&amp;""</f>
        <v>登録番号+メニュー</v>
      </c>
      <c r="D71" s="3110"/>
      <c r="E71" s="3109" t="e">
        <f>'使用量_1,2'!E71</f>
        <v>#N/A</v>
      </c>
      <c r="F71" s="626" t="s">
        <v>3868</v>
      </c>
      <c r="G71" s="1138">
        <v>9.9700000000000006</v>
      </c>
      <c r="H71" s="600" t="s">
        <v>3869</v>
      </c>
      <c r="I71" s="601" t="s">
        <v>842</v>
      </c>
      <c r="J71" s="627" t="e">
        <f>J72</f>
        <v>#N/A</v>
      </c>
      <c r="K71" s="627" t="e">
        <f>K72</f>
        <v>#N/A</v>
      </c>
      <c r="L71" s="625" t="s">
        <v>3870</v>
      </c>
      <c r="M71" s="603" t="e">
        <f t="shared" si="7"/>
        <v>#N/A</v>
      </c>
      <c r="N71" s="603" t="e">
        <f t="shared" si="7"/>
        <v>#N/A</v>
      </c>
      <c r="O71" s="607" t="str">
        <f t="shared" si="3"/>
        <v>tCO2/千kWh</v>
      </c>
    </row>
    <row r="72" spans="2:15">
      <c r="B72" s="3118"/>
      <c r="C72" s="3111"/>
      <c r="D72" s="3111"/>
      <c r="E72" s="3109"/>
      <c r="F72" s="626" t="s">
        <v>3871</v>
      </c>
      <c r="G72" s="1138">
        <v>9.2799999999999994</v>
      </c>
      <c r="H72" s="600" t="s">
        <v>3869</v>
      </c>
      <c r="I72" s="601" t="s">
        <v>842</v>
      </c>
      <c r="J72" s="627" t="e">
        <f>VLOOKUP($C71,電力会社!$I$4:$L$965,3,FALSE)</f>
        <v>#N/A</v>
      </c>
      <c r="K72" s="627" t="e">
        <f>VLOOKUP($C71,電力会社!$I$4:$L$965,4,FALSE)</f>
        <v>#N/A</v>
      </c>
      <c r="L72" s="625" t="s">
        <v>3870</v>
      </c>
      <c r="M72" s="603" t="e">
        <f t="shared" si="7"/>
        <v>#N/A</v>
      </c>
      <c r="N72" s="603" t="e">
        <f t="shared" si="7"/>
        <v>#N/A</v>
      </c>
      <c r="O72" s="607" t="str">
        <f t="shared" si="3"/>
        <v>tCO2/千kWh</v>
      </c>
    </row>
    <row r="73" spans="2:15" ht="13.15" customHeight="1">
      <c r="B73" s="3118"/>
      <c r="C73" s="3110" t="str">
        <f>'使用量_1,2'!C73&amp;""</f>
        <v>登録番号+メニュー</v>
      </c>
      <c r="D73" s="3110"/>
      <c r="E73" s="3109" t="e">
        <f>'使用量_1,2'!E73</f>
        <v>#N/A</v>
      </c>
      <c r="F73" s="626" t="s">
        <v>3868</v>
      </c>
      <c r="G73" s="1138">
        <v>9.9700000000000006</v>
      </c>
      <c r="H73" s="600" t="s">
        <v>3869</v>
      </c>
      <c r="I73" s="601" t="s">
        <v>842</v>
      </c>
      <c r="J73" s="627" t="e">
        <f>J74</f>
        <v>#N/A</v>
      </c>
      <c r="K73" s="627" t="e">
        <f>K74</f>
        <v>#N/A</v>
      </c>
      <c r="L73" s="625" t="s">
        <v>3870</v>
      </c>
      <c r="M73" s="603" t="e">
        <f t="shared" si="7"/>
        <v>#N/A</v>
      </c>
      <c r="N73" s="603" t="e">
        <f t="shared" si="7"/>
        <v>#N/A</v>
      </c>
      <c r="O73" s="607" t="str">
        <f t="shared" si="3"/>
        <v>tCO2/千kWh</v>
      </c>
    </row>
    <row r="74" spans="2:15">
      <c r="B74" s="3118"/>
      <c r="C74" s="3111"/>
      <c r="D74" s="3111"/>
      <c r="E74" s="3109"/>
      <c r="F74" s="626" t="s">
        <v>3871</v>
      </c>
      <c r="G74" s="1138">
        <v>9.2799999999999994</v>
      </c>
      <c r="H74" s="600" t="s">
        <v>3869</v>
      </c>
      <c r="I74" s="601" t="s">
        <v>842</v>
      </c>
      <c r="J74" s="627" t="e">
        <f>VLOOKUP($C73,電力会社!$I$4:$L$965,3,FALSE)</f>
        <v>#N/A</v>
      </c>
      <c r="K74" s="627" t="e">
        <f>VLOOKUP($C73,電力会社!$I$4:$L$965,4,FALSE)</f>
        <v>#N/A</v>
      </c>
      <c r="L74" s="625" t="s">
        <v>3870</v>
      </c>
      <c r="M74" s="603" t="e">
        <f t="shared" si="7"/>
        <v>#N/A</v>
      </c>
      <c r="N74" s="603" t="e">
        <f t="shared" si="7"/>
        <v>#N/A</v>
      </c>
      <c r="O74" s="607" t="str">
        <f t="shared" si="3"/>
        <v>tCO2/千kWh</v>
      </c>
    </row>
    <row r="75" spans="2:15" ht="13.15" customHeight="1">
      <c r="B75" s="3118"/>
      <c r="C75" s="3110" t="str">
        <f>'使用量_1,2'!C75&amp;""</f>
        <v>登録番号+メニュー</v>
      </c>
      <c r="D75" s="3110"/>
      <c r="E75" s="3109" t="e">
        <f>'使用量_1,2'!E75</f>
        <v>#N/A</v>
      </c>
      <c r="F75" s="626" t="s">
        <v>3868</v>
      </c>
      <c r="G75" s="1138">
        <v>9.9700000000000006</v>
      </c>
      <c r="H75" s="600" t="s">
        <v>3869</v>
      </c>
      <c r="I75" s="601" t="s">
        <v>842</v>
      </c>
      <c r="J75" s="627" t="e">
        <f>J76</f>
        <v>#N/A</v>
      </c>
      <c r="K75" s="627" t="e">
        <f>K76</f>
        <v>#N/A</v>
      </c>
      <c r="L75" s="625" t="s">
        <v>3870</v>
      </c>
      <c r="M75" s="603" t="e">
        <f t="shared" si="7"/>
        <v>#N/A</v>
      </c>
      <c r="N75" s="603" t="e">
        <f t="shared" si="7"/>
        <v>#N/A</v>
      </c>
      <c r="O75" s="607" t="str">
        <f t="shared" si="3"/>
        <v>tCO2/千kWh</v>
      </c>
    </row>
    <row r="76" spans="2:15">
      <c r="B76" s="3118"/>
      <c r="C76" s="3111"/>
      <c r="D76" s="3111"/>
      <c r="E76" s="3109"/>
      <c r="F76" s="626" t="s">
        <v>3871</v>
      </c>
      <c r="G76" s="1138">
        <v>9.2799999999999994</v>
      </c>
      <c r="H76" s="600" t="s">
        <v>3869</v>
      </c>
      <c r="I76" s="601" t="s">
        <v>842</v>
      </c>
      <c r="J76" s="627" t="e">
        <f>VLOOKUP($C75,電力会社!$I$4:$L$965,3,FALSE)</f>
        <v>#N/A</v>
      </c>
      <c r="K76" s="627" t="e">
        <f>VLOOKUP($C75,電力会社!$I$4:$L$965,4,FALSE)</f>
        <v>#N/A</v>
      </c>
      <c r="L76" s="625" t="s">
        <v>3870</v>
      </c>
      <c r="M76" s="603" t="e">
        <f t="shared" si="7"/>
        <v>#N/A</v>
      </c>
      <c r="N76" s="603" t="e">
        <f t="shared" si="7"/>
        <v>#N/A</v>
      </c>
      <c r="O76" s="607" t="str">
        <f t="shared" si="3"/>
        <v>tCO2/千kWh</v>
      </c>
    </row>
    <row r="77" spans="2:15" ht="13.15" customHeight="1">
      <c r="B77" s="3118"/>
      <c r="C77" s="3110" t="str">
        <f>'使用量_1,2'!C77&amp;""</f>
        <v>登録番号+メニュー</v>
      </c>
      <c r="D77" s="3110"/>
      <c r="E77" s="3109" t="e">
        <f>'使用量_1,2'!E77</f>
        <v>#N/A</v>
      </c>
      <c r="F77" s="626" t="s">
        <v>3868</v>
      </c>
      <c r="G77" s="1138">
        <v>9.9700000000000006</v>
      </c>
      <c r="H77" s="600" t="s">
        <v>3869</v>
      </c>
      <c r="I77" s="601" t="s">
        <v>842</v>
      </c>
      <c r="J77" s="627" t="e">
        <f>J78</f>
        <v>#N/A</v>
      </c>
      <c r="K77" s="627" t="e">
        <f>K78</f>
        <v>#N/A</v>
      </c>
      <c r="L77" s="625" t="s">
        <v>3870</v>
      </c>
      <c r="M77" s="603" t="e">
        <f t="shared" si="7"/>
        <v>#N/A</v>
      </c>
      <c r="N77" s="603" t="e">
        <f t="shared" si="7"/>
        <v>#N/A</v>
      </c>
      <c r="O77" s="607" t="str">
        <f t="shared" si="3"/>
        <v>tCO2/千kWh</v>
      </c>
    </row>
    <row r="78" spans="2:15">
      <c r="B78" s="3118"/>
      <c r="C78" s="3111"/>
      <c r="D78" s="3111"/>
      <c r="E78" s="3109"/>
      <c r="F78" s="626" t="s">
        <v>3871</v>
      </c>
      <c r="G78" s="1138">
        <v>9.2799999999999994</v>
      </c>
      <c r="H78" s="600" t="s">
        <v>3869</v>
      </c>
      <c r="I78" s="601" t="s">
        <v>842</v>
      </c>
      <c r="J78" s="627" t="e">
        <f>VLOOKUP($C77,電力会社!$I$4:$L$965,3,FALSE)</f>
        <v>#N/A</v>
      </c>
      <c r="K78" s="627" t="e">
        <f>VLOOKUP($C77,電力会社!$I$4:$L$965,4,FALSE)</f>
        <v>#N/A</v>
      </c>
      <c r="L78" s="625" t="s">
        <v>3870</v>
      </c>
      <c r="M78" s="603" t="e">
        <f t="shared" si="7"/>
        <v>#N/A</v>
      </c>
      <c r="N78" s="603" t="e">
        <f t="shared" si="7"/>
        <v>#N/A</v>
      </c>
      <c r="O78" s="607" t="str">
        <f t="shared" si="3"/>
        <v>tCO2/千kWh</v>
      </c>
    </row>
    <row r="79" spans="2:15" ht="13.15" customHeight="1">
      <c r="B79" s="3118"/>
      <c r="C79" s="3110" t="str">
        <f>'使用量_1,2'!C79&amp;""</f>
        <v>登録番号+メニュー</v>
      </c>
      <c r="D79" s="3110"/>
      <c r="E79" s="3109" t="e">
        <f>'使用量_1,2'!E79</f>
        <v>#N/A</v>
      </c>
      <c r="F79" s="626" t="s">
        <v>3868</v>
      </c>
      <c r="G79" s="1138">
        <v>9.9700000000000006</v>
      </c>
      <c r="H79" s="600" t="s">
        <v>3869</v>
      </c>
      <c r="I79" s="601" t="s">
        <v>842</v>
      </c>
      <c r="J79" s="627" t="e">
        <f>J80</f>
        <v>#N/A</v>
      </c>
      <c r="K79" s="627" t="e">
        <f>K80</f>
        <v>#N/A</v>
      </c>
      <c r="L79" s="625" t="s">
        <v>3870</v>
      </c>
      <c r="M79" s="603" t="e">
        <f t="shared" si="7"/>
        <v>#N/A</v>
      </c>
      <c r="N79" s="603" t="e">
        <f t="shared" si="7"/>
        <v>#N/A</v>
      </c>
      <c r="O79" s="607" t="str">
        <f t="shared" si="3"/>
        <v>tCO2/千kWh</v>
      </c>
    </row>
    <row r="80" spans="2:15">
      <c r="B80" s="3118"/>
      <c r="C80" s="3111"/>
      <c r="D80" s="3111"/>
      <c r="E80" s="3109"/>
      <c r="F80" s="626" t="s">
        <v>3871</v>
      </c>
      <c r="G80" s="1138">
        <v>9.2799999999999994</v>
      </c>
      <c r="H80" s="600" t="s">
        <v>3869</v>
      </c>
      <c r="I80" s="601" t="s">
        <v>842</v>
      </c>
      <c r="J80" s="627" t="e">
        <f>VLOOKUP($C79,電力会社!$I$4:$L$965,3,FALSE)</f>
        <v>#N/A</v>
      </c>
      <c r="K80" s="627" t="e">
        <f>VLOOKUP($C79,電力会社!$I$4:$L$965,4,FALSE)</f>
        <v>#N/A</v>
      </c>
      <c r="L80" s="625" t="s">
        <v>3870</v>
      </c>
      <c r="M80" s="603" t="e">
        <f t="shared" si="7"/>
        <v>#N/A</v>
      </c>
      <c r="N80" s="603" t="e">
        <f t="shared" si="7"/>
        <v>#N/A</v>
      </c>
      <c r="O80" s="607" t="str">
        <f t="shared" si="3"/>
        <v>tCO2/千kWh</v>
      </c>
    </row>
    <row r="81" spans="2:15" ht="13.15" customHeight="1">
      <c r="B81" s="3118"/>
      <c r="C81" s="3110" t="str">
        <f>'使用量_1,2'!C81&amp;""</f>
        <v>登録番号+メニュー</v>
      </c>
      <c r="D81" s="3110"/>
      <c r="E81" s="3109" t="e">
        <f>'使用量_1,2'!E81</f>
        <v>#N/A</v>
      </c>
      <c r="F81" s="626" t="s">
        <v>3868</v>
      </c>
      <c r="G81" s="1138">
        <v>9.9700000000000006</v>
      </c>
      <c r="H81" s="600" t="s">
        <v>3869</v>
      </c>
      <c r="I81" s="601" t="s">
        <v>842</v>
      </c>
      <c r="J81" s="627" t="e">
        <f>J82</f>
        <v>#N/A</v>
      </c>
      <c r="K81" s="627" t="e">
        <f>K82</f>
        <v>#N/A</v>
      </c>
      <c r="L81" s="625" t="s">
        <v>3870</v>
      </c>
      <c r="M81" s="603" t="e">
        <f t="shared" si="7"/>
        <v>#N/A</v>
      </c>
      <c r="N81" s="603" t="e">
        <f t="shared" si="7"/>
        <v>#N/A</v>
      </c>
      <c r="O81" s="607" t="str">
        <f t="shared" si="3"/>
        <v>tCO2/千kWh</v>
      </c>
    </row>
    <row r="82" spans="2:15">
      <c r="B82" s="3118"/>
      <c r="C82" s="3111"/>
      <c r="D82" s="3111"/>
      <c r="E82" s="3109"/>
      <c r="F82" s="626" t="s">
        <v>3871</v>
      </c>
      <c r="G82" s="1138">
        <v>9.2799999999999994</v>
      </c>
      <c r="H82" s="600" t="s">
        <v>3869</v>
      </c>
      <c r="I82" s="601" t="s">
        <v>842</v>
      </c>
      <c r="J82" s="627" t="e">
        <f>VLOOKUP($C81,電力会社!$I$4:$L$965,3,FALSE)</f>
        <v>#N/A</v>
      </c>
      <c r="K82" s="627" t="e">
        <f>VLOOKUP($C81,電力会社!$I$4:$L$965,4,FALSE)</f>
        <v>#N/A</v>
      </c>
      <c r="L82" s="625" t="s">
        <v>3870</v>
      </c>
      <c r="M82" s="603" t="e">
        <f t="shared" si="7"/>
        <v>#N/A</v>
      </c>
      <c r="N82" s="603" t="e">
        <f t="shared" si="7"/>
        <v>#N/A</v>
      </c>
      <c r="O82" s="607" t="str">
        <f t="shared" si="3"/>
        <v>tCO2/千kWh</v>
      </c>
    </row>
    <row r="83" spans="2:15" ht="13.15" customHeight="1">
      <c r="B83" s="3118"/>
      <c r="C83" s="3110" t="str">
        <f>'使用量_1,2'!C83&amp;""</f>
        <v>登録番号+メニュー</v>
      </c>
      <c r="D83" s="3110"/>
      <c r="E83" s="3109" t="e">
        <f>'使用量_1,2'!E83</f>
        <v>#N/A</v>
      </c>
      <c r="F83" s="626" t="s">
        <v>3868</v>
      </c>
      <c r="G83" s="1138">
        <v>9.9700000000000006</v>
      </c>
      <c r="H83" s="600" t="s">
        <v>3869</v>
      </c>
      <c r="I83" s="601" t="s">
        <v>842</v>
      </c>
      <c r="J83" s="627" t="e">
        <f>J84</f>
        <v>#N/A</v>
      </c>
      <c r="K83" s="627" t="e">
        <f>K84</f>
        <v>#N/A</v>
      </c>
      <c r="L83" s="625" t="s">
        <v>3870</v>
      </c>
      <c r="M83" s="603" t="e">
        <f t="shared" si="7"/>
        <v>#N/A</v>
      </c>
      <c r="N83" s="603" t="e">
        <f t="shared" si="7"/>
        <v>#N/A</v>
      </c>
      <c r="O83" s="607" t="str">
        <f t="shared" si="3"/>
        <v>tCO2/千kWh</v>
      </c>
    </row>
    <row r="84" spans="2:15">
      <c r="B84" s="3118"/>
      <c r="C84" s="3111"/>
      <c r="D84" s="3111"/>
      <c r="E84" s="3109"/>
      <c r="F84" s="626" t="s">
        <v>3871</v>
      </c>
      <c r="G84" s="1138">
        <v>9.2799999999999994</v>
      </c>
      <c r="H84" s="600" t="s">
        <v>3869</v>
      </c>
      <c r="I84" s="601" t="s">
        <v>842</v>
      </c>
      <c r="J84" s="627" t="e">
        <f>VLOOKUP($C83,電力会社!$I$4:$L$965,3,FALSE)</f>
        <v>#N/A</v>
      </c>
      <c r="K84" s="627" t="e">
        <f>VLOOKUP($C83,電力会社!$I$4:$L$965,4,FALSE)</f>
        <v>#N/A</v>
      </c>
      <c r="L84" s="625" t="s">
        <v>3870</v>
      </c>
      <c r="M84" s="603" t="e">
        <f t="shared" si="7"/>
        <v>#N/A</v>
      </c>
      <c r="N84" s="603" t="e">
        <f t="shared" si="7"/>
        <v>#N/A</v>
      </c>
      <c r="O84" s="607" t="str">
        <f t="shared" si="3"/>
        <v>tCO2/千kWh</v>
      </c>
    </row>
    <row r="85" spans="2:15" ht="13.15" customHeight="1">
      <c r="B85" s="3118"/>
      <c r="C85" s="3110" t="str">
        <f>'使用量_1,2'!C85&amp;""</f>
        <v>登録番号+メニュー</v>
      </c>
      <c r="D85" s="3110"/>
      <c r="E85" s="3109" t="e">
        <f>'使用量_1,2'!E85</f>
        <v>#N/A</v>
      </c>
      <c r="F85" s="626" t="s">
        <v>3868</v>
      </c>
      <c r="G85" s="1138">
        <v>9.9700000000000006</v>
      </c>
      <c r="H85" s="600" t="s">
        <v>3869</v>
      </c>
      <c r="I85" s="601" t="s">
        <v>842</v>
      </c>
      <c r="J85" s="627" t="e">
        <f>J86</f>
        <v>#N/A</v>
      </c>
      <c r="K85" s="627" t="e">
        <f>K86</f>
        <v>#N/A</v>
      </c>
      <c r="L85" s="625" t="s">
        <v>3870</v>
      </c>
      <c r="M85" s="603" t="e">
        <f t="shared" si="7"/>
        <v>#N/A</v>
      </c>
      <c r="N85" s="603" t="e">
        <f t="shared" si="7"/>
        <v>#N/A</v>
      </c>
      <c r="O85" s="607" t="str">
        <f t="shared" si="3"/>
        <v>tCO2/千kWh</v>
      </c>
    </row>
    <row r="86" spans="2:15">
      <c r="B86" s="3118"/>
      <c r="C86" s="3111"/>
      <c r="D86" s="3111"/>
      <c r="E86" s="3109"/>
      <c r="F86" s="626" t="s">
        <v>3871</v>
      </c>
      <c r="G86" s="1138">
        <v>9.2799999999999994</v>
      </c>
      <c r="H86" s="600" t="s">
        <v>3869</v>
      </c>
      <c r="I86" s="601" t="s">
        <v>842</v>
      </c>
      <c r="J86" s="627" t="e">
        <f>VLOOKUP($C85,電力会社!$I$4:$L$965,3,FALSE)</f>
        <v>#N/A</v>
      </c>
      <c r="K86" s="627" t="e">
        <f>VLOOKUP($C85,電力会社!$I$4:$L$965,4,FALSE)</f>
        <v>#N/A</v>
      </c>
      <c r="L86" s="625" t="s">
        <v>3870</v>
      </c>
      <c r="M86" s="603" t="e">
        <f t="shared" si="7"/>
        <v>#N/A</v>
      </c>
      <c r="N86" s="603" t="e">
        <f t="shared" si="7"/>
        <v>#N/A</v>
      </c>
      <c r="O86" s="607" t="str">
        <f t="shared" si="3"/>
        <v>tCO2/千kWh</v>
      </c>
    </row>
    <row r="87" spans="2:15" ht="13.15" customHeight="1">
      <c r="B87" s="3118"/>
      <c r="C87" s="3110" t="str">
        <f>'使用量_1,2'!C87&amp;""</f>
        <v>登録番号+メニュー</v>
      </c>
      <c r="D87" s="3110"/>
      <c r="E87" s="3109" t="e">
        <f>'使用量_1,2'!E87</f>
        <v>#N/A</v>
      </c>
      <c r="F87" s="626" t="s">
        <v>3868</v>
      </c>
      <c r="G87" s="1138">
        <v>9.9700000000000006</v>
      </c>
      <c r="H87" s="600" t="s">
        <v>3869</v>
      </c>
      <c r="I87" s="601" t="s">
        <v>842</v>
      </c>
      <c r="J87" s="627" t="e">
        <f>J88</f>
        <v>#N/A</v>
      </c>
      <c r="K87" s="627" t="e">
        <f>K88</f>
        <v>#N/A</v>
      </c>
      <c r="L87" s="625" t="s">
        <v>3870</v>
      </c>
      <c r="M87" s="603" t="e">
        <f t="shared" si="7"/>
        <v>#N/A</v>
      </c>
      <c r="N87" s="603" t="e">
        <f t="shared" si="7"/>
        <v>#N/A</v>
      </c>
      <c r="O87" s="607" t="str">
        <f t="shared" si="3"/>
        <v>tCO2/千kWh</v>
      </c>
    </row>
    <row r="88" spans="2:15">
      <c r="B88" s="3118"/>
      <c r="C88" s="3111"/>
      <c r="D88" s="3111"/>
      <c r="E88" s="3109"/>
      <c r="F88" s="626" t="s">
        <v>3871</v>
      </c>
      <c r="G88" s="1138">
        <v>9.2799999999999994</v>
      </c>
      <c r="H88" s="600" t="s">
        <v>3869</v>
      </c>
      <c r="I88" s="601" t="s">
        <v>842</v>
      </c>
      <c r="J88" s="627" t="e">
        <f>VLOOKUP($C87,電力会社!$I$4:$L$965,3,FALSE)</f>
        <v>#N/A</v>
      </c>
      <c r="K88" s="627" t="e">
        <f>VLOOKUP($C87,電力会社!$I$4:$L$965,4,FALSE)</f>
        <v>#N/A</v>
      </c>
      <c r="L88" s="625" t="s">
        <v>3870</v>
      </c>
      <c r="M88" s="603" t="e">
        <f t="shared" si="7"/>
        <v>#N/A</v>
      </c>
      <c r="N88" s="603" t="e">
        <f t="shared" si="7"/>
        <v>#N/A</v>
      </c>
      <c r="O88" s="607" t="str">
        <f t="shared" si="3"/>
        <v>tCO2/千kWh</v>
      </c>
    </row>
    <row r="89" spans="2:15" ht="13.15" customHeight="1">
      <c r="B89" s="3118"/>
      <c r="C89" s="3110" t="str">
        <f>'使用量_1,2'!C89&amp;""</f>
        <v>登録番号+メニュー</v>
      </c>
      <c r="D89" s="3110"/>
      <c r="E89" s="3109" t="e">
        <f>'使用量_1,2'!E89</f>
        <v>#N/A</v>
      </c>
      <c r="F89" s="626" t="s">
        <v>3868</v>
      </c>
      <c r="G89" s="1138">
        <v>9.9700000000000006</v>
      </c>
      <c r="H89" s="600" t="s">
        <v>3869</v>
      </c>
      <c r="I89" s="601" t="s">
        <v>842</v>
      </c>
      <c r="J89" s="627" t="e">
        <f>J90</f>
        <v>#N/A</v>
      </c>
      <c r="K89" s="627" t="e">
        <f>K90</f>
        <v>#N/A</v>
      </c>
      <c r="L89" s="625" t="s">
        <v>3870</v>
      </c>
      <c r="M89" s="603" t="e">
        <f t="shared" si="7"/>
        <v>#N/A</v>
      </c>
      <c r="N89" s="603" t="e">
        <f t="shared" si="7"/>
        <v>#N/A</v>
      </c>
      <c r="O89" s="607" t="str">
        <f t="shared" si="3"/>
        <v>tCO2/千kWh</v>
      </c>
    </row>
    <row r="90" spans="2:15">
      <c r="B90" s="3118"/>
      <c r="C90" s="3111"/>
      <c r="D90" s="3111"/>
      <c r="E90" s="3109"/>
      <c r="F90" s="626" t="s">
        <v>3871</v>
      </c>
      <c r="G90" s="1138">
        <v>9.2799999999999994</v>
      </c>
      <c r="H90" s="600" t="s">
        <v>3869</v>
      </c>
      <c r="I90" s="601" t="s">
        <v>842</v>
      </c>
      <c r="J90" s="627" t="e">
        <f>VLOOKUP($C89,電力会社!$I$4:$L$965,3,FALSE)</f>
        <v>#N/A</v>
      </c>
      <c r="K90" s="627" t="e">
        <f>VLOOKUP($C89,電力会社!$I$4:$L$965,4,FALSE)</f>
        <v>#N/A</v>
      </c>
      <c r="L90" s="625" t="s">
        <v>3870</v>
      </c>
      <c r="M90" s="603" t="e">
        <f t="shared" si="7"/>
        <v>#N/A</v>
      </c>
      <c r="N90" s="603" t="e">
        <f t="shared" si="7"/>
        <v>#N/A</v>
      </c>
      <c r="O90" s="607" t="str">
        <f t="shared" si="3"/>
        <v>tCO2/千kWh</v>
      </c>
    </row>
    <row r="91" spans="2:15" ht="13.15" customHeight="1">
      <c r="B91" s="3118"/>
      <c r="C91" s="3110" t="str">
        <f>'使用量_1,2'!C91&amp;""</f>
        <v>登録番号+メニュー</v>
      </c>
      <c r="D91" s="3110"/>
      <c r="E91" s="3109" t="e">
        <f>'使用量_1,2'!E91</f>
        <v>#N/A</v>
      </c>
      <c r="F91" s="626" t="s">
        <v>3868</v>
      </c>
      <c r="G91" s="1138">
        <v>9.9700000000000006</v>
      </c>
      <c r="H91" s="600" t="s">
        <v>3869</v>
      </c>
      <c r="I91" s="601" t="s">
        <v>842</v>
      </c>
      <c r="J91" s="627" t="e">
        <f>J92</f>
        <v>#N/A</v>
      </c>
      <c r="K91" s="627" t="e">
        <f>K92</f>
        <v>#N/A</v>
      </c>
      <c r="L91" s="625" t="s">
        <v>3870</v>
      </c>
      <c r="M91" s="603" t="e">
        <f t="shared" si="7"/>
        <v>#N/A</v>
      </c>
      <c r="N91" s="603" t="e">
        <f t="shared" si="7"/>
        <v>#N/A</v>
      </c>
      <c r="O91" s="607" t="str">
        <f t="shared" si="3"/>
        <v>tCO2/千kWh</v>
      </c>
    </row>
    <row r="92" spans="2:15">
      <c r="B92" s="3118"/>
      <c r="C92" s="3111"/>
      <c r="D92" s="3111"/>
      <c r="E92" s="3109"/>
      <c r="F92" s="626" t="s">
        <v>3871</v>
      </c>
      <c r="G92" s="1138">
        <v>9.2799999999999994</v>
      </c>
      <c r="H92" s="600" t="s">
        <v>3869</v>
      </c>
      <c r="I92" s="601" t="s">
        <v>842</v>
      </c>
      <c r="J92" s="627" t="e">
        <f>VLOOKUP($C91,電力会社!$I$4:$L$965,3,FALSE)</f>
        <v>#N/A</v>
      </c>
      <c r="K92" s="627" t="e">
        <f>VLOOKUP($C91,電力会社!$I$4:$L$965,4,FALSE)</f>
        <v>#N/A</v>
      </c>
      <c r="L92" s="625" t="s">
        <v>3870</v>
      </c>
      <c r="M92" s="603" t="e">
        <f t="shared" si="7"/>
        <v>#N/A</v>
      </c>
      <c r="N92" s="603" t="e">
        <f t="shared" si="7"/>
        <v>#N/A</v>
      </c>
      <c r="O92" s="607" t="str">
        <f t="shared" si="3"/>
        <v>tCO2/千kWh</v>
      </c>
    </row>
    <row r="93" spans="2:15" ht="13.15" customHeight="1">
      <c r="B93" s="3118"/>
      <c r="C93" s="3110" t="str">
        <f>'使用量_1,2'!C93&amp;""</f>
        <v>登録番号+メニュー</v>
      </c>
      <c r="D93" s="3110"/>
      <c r="E93" s="3109" t="e">
        <f>'使用量_1,2'!E93</f>
        <v>#N/A</v>
      </c>
      <c r="F93" s="626" t="s">
        <v>3868</v>
      </c>
      <c r="G93" s="1138">
        <v>9.9700000000000006</v>
      </c>
      <c r="H93" s="600" t="s">
        <v>3869</v>
      </c>
      <c r="I93" s="601" t="s">
        <v>842</v>
      </c>
      <c r="J93" s="627" t="e">
        <f>J94</f>
        <v>#N/A</v>
      </c>
      <c r="K93" s="627" t="e">
        <f>K94</f>
        <v>#N/A</v>
      </c>
      <c r="L93" s="625" t="s">
        <v>3870</v>
      </c>
      <c r="M93" s="603" t="e">
        <f t="shared" si="7"/>
        <v>#N/A</v>
      </c>
      <c r="N93" s="603" t="e">
        <f t="shared" si="7"/>
        <v>#N/A</v>
      </c>
      <c r="O93" s="607" t="str">
        <f t="shared" si="3"/>
        <v>tCO2/千kWh</v>
      </c>
    </row>
    <row r="94" spans="2:15">
      <c r="B94" s="3118"/>
      <c r="C94" s="3111"/>
      <c r="D94" s="3111"/>
      <c r="E94" s="3109"/>
      <c r="F94" s="626" t="s">
        <v>3871</v>
      </c>
      <c r="G94" s="1138">
        <v>9.2799999999999994</v>
      </c>
      <c r="H94" s="600" t="s">
        <v>3869</v>
      </c>
      <c r="I94" s="601" t="s">
        <v>842</v>
      </c>
      <c r="J94" s="627" t="e">
        <f>VLOOKUP($C93,電力会社!$I$4:$L$965,3,FALSE)</f>
        <v>#N/A</v>
      </c>
      <c r="K94" s="627" t="e">
        <f>VLOOKUP($C93,電力会社!$I$4:$L$965,4,FALSE)</f>
        <v>#N/A</v>
      </c>
      <c r="L94" s="625" t="s">
        <v>3870</v>
      </c>
      <c r="M94" s="603" t="e">
        <f t="shared" si="7"/>
        <v>#N/A</v>
      </c>
      <c r="N94" s="603" t="e">
        <f t="shared" si="7"/>
        <v>#N/A</v>
      </c>
      <c r="O94" s="607" t="str">
        <f t="shared" si="3"/>
        <v>tCO2/千kWh</v>
      </c>
    </row>
    <row r="95" spans="2:15" ht="13.15" customHeight="1">
      <c r="B95" s="3118"/>
      <c r="C95" s="3110" t="str">
        <f>'使用量_1,2'!C95&amp;""</f>
        <v>登録番号+メニュー</v>
      </c>
      <c r="D95" s="3110"/>
      <c r="E95" s="3109" t="e">
        <f>'使用量_1,2'!E95</f>
        <v>#N/A</v>
      </c>
      <c r="F95" s="626" t="s">
        <v>3868</v>
      </c>
      <c r="G95" s="1138">
        <v>9.9700000000000006</v>
      </c>
      <c r="H95" s="600" t="s">
        <v>3869</v>
      </c>
      <c r="I95" s="601" t="s">
        <v>842</v>
      </c>
      <c r="J95" s="627" t="e">
        <f>J96</f>
        <v>#N/A</v>
      </c>
      <c r="K95" s="627" t="e">
        <f>K96</f>
        <v>#N/A</v>
      </c>
      <c r="L95" s="625" t="s">
        <v>3870</v>
      </c>
      <c r="M95" s="603" t="e">
        <f t="shared" si="7"/>
        <v>#N/A</v>
      </c>
      <c r="N95" s="603" t="e">
        <f t="shared" si="7"/>
        <v>#N/A</v>
      </c>
      <c r="O95" s="607" t="str">
        <f t="shared" si="3"/>
        <v>tCO2/千kWh</v>
      </c>
    </row>
    <row r="96" spans="2:15">
      <c r="B96" s="3118"/>
      <c r="C96" s="3111"/>
      <c r="D96" s="3111"/>
      <c r="E96" s="3109"/>
      <c r="F96" s="626" t="s">
        <v>3871</v>
      </c>
      <c r="G96" s="1138">
        <v>9.2799999999999994</v>
      </c>
      <c r="H96" s="600" t="s">
        <v>3869</v>
      </c>
      <c r="I96" s="601" t="s">
        <v>842</v>
      </c>
      <c r="J96" s="627" t="e">
        <f>VLOOKUP($C95,電力会社!$I$4:$L$965,3,FALSE)</f>
        <v>#N/A</v>
      </c>
      <c r="K96" s="627" t="e">
        <f>VLOOKUP($C95,電力会社!$I$4:$L$965,4,FALSE)</f>
        <v>#N/A</v>
      </c>
      <c r="L96" s="625" t="s">
        <v>3870</v>
      </c>
      <c r="M96" s="603" t="e">
        <f t="shared" si="7"/>
        <v>#N/A</v>
      </c>
      <c r="N96" s="603" t="e">
        <f t="shared" si="7"/>
        <v>#N/A</v>
      </c>
      <c r="O96" s="607" t="str">
        <f t="shared" si="3"/>
        <v>tCO2/千kWh</v>
      </c>
    </row>
    <row r="97" spans="2:15" ht="13.15" customHeight="1">
      <c r="B97" s="3118"/>
      <c r="C97" s="3110" t="str">
        <f>'使用量_1,2'!C97&amp;""</f>
        <v>登録番号+メニュー</v>
      </c>
      <c r="D97" s="3110"/>
      <c r="E97" s="3109" t="e">
        <f>'使用量_1,2'!E97</f>
        <v>#N/A</v>
      </c>
      <c r="F97" s="626" t="s">
        <v>3868</v>
      </c>
      <c r="G97" s="1138">
        <v>9.9700000000000006</v>
      </c>
      <c r="H97" s="600" t="s">
        <v>3869</v>
      </c>
      <c r="I97" s="601" t="s">
        <v>842</v>
      </c>
      <c r="J97" s="627" t="e">
        <f>J98</f>
        <v>#N/A</v>
      </c>
      <c r="K97" s="627" t="e">
        <f>K98</f>
        <v>#N/A</v>
      </c>
      <c r="L97" s="625" t="s">
        <v>3870</v>
      </c>
      <c r="M97" s="603" t="e">
        <f t="shared" si="7"/>
        <v>#N/A</v>
      </c>
      <c r="N97" s="603" t="e">
        <f t="shared" si="7"/>
        <v>#N/A</v>
      </c>
      <c r="O97" s="607" t="str">
        <f t="shared" si="3"/>
        <v>tCO2/千kWh</v>
      </c>
    </row>
    <row r="98" spans="2:15">
      <c r="B98" s="3118"/>
      <c r="C98" s="3111"/>
      <c r="D98" s="3111"/>
      <c r="E98" s="3109"/>
      <c r="F98" s="626" t="s">
        <v>3871</v>
      </c>
      <c r="G98" s="1138">
        <v>9.2799999999999994</v>
      </c>
      <c r="H98" s="600" t="s">
        <v>3869</v>
      </c>
      <c r="I98" s="601" t="s">
        <v>842</v>
      </c>
      <c r="J98" s="627" t="e">
        <f>VLOOKUP($C97,電力会社!$I$4:$L$965,3,FALSE)</f>
        <v>#N/A</v>
      </c>
      <c r="K98" s="627" t="e">
        <f>VLOOKUP($C97,電力会社!$I$4:$L$965,4,FALSE)</f>
        <v>#N/A</v>
      </c>
      <c r="L98" s="625" t="s">
        <v>3870</v>
      </c>
      <c r="M98" s="603" t="e">
        <f t="shared" si="7"/>
        <v>#N/A</v>
      </c>
      <c r="N98" s="603" t="e">
        <f t="shared" si="7"/>
        <v>#N/A</v>
      </c>
      <c r="O98" s="607" t="str">
        <f t="shared" si="3"/>
        <v>tCO2/千kWh</v>
      </c>
    </row>
    <row r="99" spans="2:15" ht="13.15" customHeight="1">
      <c r="B99" s="3118"/>
      <c r="C99" s="3110" t="str">
        <f>'使用量_1,2'!C99&amp;""</f>
        <v>登録番号+メニュー</v>
      </c>
      <c r="D99" s="3110"/>
      <c r="E99" s="3109" t="e">
        <f>'使用量_1,2'!E99</f>
        <v>#N/A</v>
      </c>
      <c r="F99" s="626" t="s">
        <v>3868</v>
      </c>
      <c r="G99" s="1138">
        <v>9.9700000000000006</v>
      </c>
      <c r="H99" s="600" t="s">
        <v>3869</v>
      </c>
      <c r="I99" s="601" t="s">
        <v>842</v>
      </c>
      <c r="J99" s="627" t="e">
        <f>J100</f>
        <v>#N/A</v>
      </c>
      <c r="K99" s="627" t="e">
        <f>K100</f>
        <v>#N/A</v>
      </c>
      <c r="L99" s="625" t="s">
        <v>3870</v>
      </c>
      <c r="M99" s="603" t="e">
        <f t="shared" si="7"/>
        <v>#N/A</v>
      </c>
      <c r="N99" s="603" t="e">
        <f t="shared" si="7"/>
        <v>#N/A</v>
      </c>
      <c r="O99" s="607" t="str">
        <f t="shared" si="3"/>
        <v>tCO2/千kWh</v>
      </c>
    </row>
    <row r="100" spans="2:15">
      <c r="B100" s="3118"/>
      <c r="C100" s="3111"/>
      <c r="D100" s="3111"/>
      <c r="E100" s="3109"/>
      <c r="F100" s="626" t="s">
        <v>3871</v>
      </c>
      <c r="G100" s="1138">
        <v>9.2799999999999994</v>
      </c>
      <c r="H100" s="600" t="s">
        <v>3869</v>
      </c>
      <c r="I100" s="601" t="s">
        <v>842</v>
      </c>
      <c r="J100" s="627" t="e">
        <f>VLOOKUP($C99,電力会社!$I$4:$L$965,3,FALSE)</f>
        <v>#N/A</v>
      </c>
      <c r="K100" s="627" t="e">
        <f>VLOOKUP($C99,電力会社!$I$4:$L$965,4,FALSE)</f>
        <v>#N/A</v>
      </c>
      <c r="L100" s="625" t="s">
        <v>3870</v>
      </c>
      <c r="M100" s="603" t="e">
        <f t="shared" si="7"/>
        <v>#N/A</v>
      </c>
      <c r="N100" s="603" t="e">
        <f t="shared" si="7"/>
        <v>#N/A</v>
      </c>
      <c r="O100" s="607" t="str">
        <f t="shared" si="3"/>
        <v>tCO2/千kWh</v>
      </c>
    </row>
    <row r="101" spans="2:15" ht="13.15" customHeight="1">
      <c r="B101" s="3118"/>
      <c r="C101" s="3110" t="str">
        <f>'使用量_1,2'!C101&amp;""</f>
        <v>登録番号+メニュー</v>
      </c>
      <c r="D101" s="3110"/>
      <c r="E101" s="3109" t="e">
        <f>'使用量_1,2'!E101</f>
        <v>#N/A</v>
      </c>
      <c r="F101" s="626" t="s">
        <v>3868</v>
      </c>
      <c r="G101" s="1138">
        <v>9.9700000000000006</v>
      </c>
      <c r="H101" s="600" t="s">
        <v>3869</v>
      </c>
      <c r="I101" s="601" t="s">
        <v>842</v>
      </c>
      <c r="J101" s="627" t="e">
        <f>J102</f>
        <v>#N/A</v>
      </c>
      <c r="K101" s="627" t="e">
        <f>K102</f>
        <v>#N/A</v>
      </c>
      <c r="L101" s="625" t="s">
        <v>3870</v>
      </c>
      <c r="M101" s="603" t="e">
        <f t="shared" si="7"/>
        <v>#N/A</v>
      </c>
      <c r="N101" s="603" t="e">
        <f t="shared" si="7"/>
        <v>#N/A</v>
      </c>
      <c r="O101" s="607" t="str">
        <f t="shared" si="3"/>
        <v>tCO2/千kWh</v>
      </c>
    </row>
    <row r="102" spans="2:15">
      <c r="B102" s="3118"/>
      <c r="C102" s="3111"/>
      <c r="D102" s="3111"/>
      <c r="E102" s="3109"/>
      <c r="F102" s="626" t="s">
        <v>3871</v>
      </c>
      <c r="G102" s="1138">
        <v>9.2799999999999994</v>
      </c>
      <c r="H102" s="600" t="s">
        <v>3869</v>
      </c>
      <c r="I102" s="601" t="s">
        <v>842</v>
      </c>
      <c r="J102" s="627" t="e">
        <f>VLOOKUP($C101,電力会社!$I$4:$L$965,3,FALSE)</f>
        <v>#N/A</v>
      </c>
      <c r="K102" s="627" t="e">
        <f>VLOOKUP($C101,電力会社!$I$4:$L$965,4,FALSE)</f>
        <v>#N/A</v>
      </c>
      <c r="L102" s="625" t="s">
        <v>3870</v>
      </c>
      <c r="M102" s="603" t="e">
        <f t="shared" si="7"/>
        <v>#N/A</v>
      </c>
      <c r="N102" s="603" t="e">
        <f t="shared" si="7"/>
        <v>#N/A</v>
      </c>
      <c r="O102" s="607" t="str">
        <f t="shared" si="3"/>
        <v>tCO2/千kWh</v>
      </c>
    </row>
    <row r="103" spans="2:15" ht="13.15" customHeight="1">
      <c r="B103" s="3118"/>
      <c r="C103" s="3110" t="str">
        <f>'使用量_1,2'!C103&amp;""</f>
        <v>登録番号+メニュー</v>
      </c>
      <c r="D103" s="3110"/>
      <c r="E103" s="3109" t="e">
        <f>'使用量_1,2'!E103</f>
        <v>#N/A</v>
      </c>
      <c r="F103" s="626" t="s">
        <v>3868</v>
      </c>
      <c r="G103" s="1138">
        <v>9.9700000000000006</v>
      </c>
      <c r="H103" s="600" t="s">
        <v>3869</v>
      </c>
      <c r="I103" s="601" t="s">
        <v>842</v>
      </c>
      <c r="J103" s="627" t="e">
        <f>J104</f>
        <v>#N/A</v>
      </c>
      <c r="K103" s="627" t="e">
        <f>K104</f>
        <v>#N/A</v>
      </c>
      <c r="L103" s="625" t="s">
        <v>3870</v>
      </c>
      <c r="M103" s="603" t="e">
        <f t="shared" si="7"/>
        <v>#N/A</v>
      </c>
      <c r="N103" s="603" t="e">
        <f t="shared" si="7"/>
        <v>#N/A</v>
      </c>
      <c r="O103" s="607" t="str">
        <f t="shared" si="3"/>
        <v>tCO2/千kWh</v>
      </c>
    </row>
    <row r="104" spans="2:15">
      <c r="B104" s="3118"/>
      <c r="C104" s="3111"/>
      <c r="D104" s="3111"/>
      <c r="E104" s="3109"/>
      <c r="F104" s="626" t="s">
        <v>3871</v>
      </c>
      <c r="G104" s="1138">
        <v>9.2799999999999994</v>
      </c>
      <c r="H104" s="600" t="s">
        <v>3869</v>
      </c>
      <c r="I104" s="601" t="s">
        <v>842</v>
      </c>
      <c r="J104" s="627" t="e">
        <f>VLOOKUP($C103,電力会社!$I$4:$L$965,3,FALSE)</f>
        <v>#N/A</v>
      </c>
      <c r="K104" s="627" t="e">
        <f>VLOOKUP($C103,電力会社!$I$4:$L$965,4,FALSE)</f>
        <v>#N/A</v>
      </c>
      <c r="L104" s="625" t="s">
        <v>3870</v>
      </c>
      <c r="M104" s="603" t="e">
        <f t="shared" si="7"/>
        <v>#N/A</v>
      </c>
      <c r="N104" s="603" t="e">
        <f t="shared" si="7"/>
        <v>#N/A</v>
      </c>
      <c r="O104" s="607" t="str">
        <f t="shared" si="3"/>
        <v>tCO2/千kWh</v>
      </c>
    </row>
    <row r="105" spans="2:15">
      <c r="B105" s="3118"/>
      <c r="C105" s="788" t="s">
        <v>123</v>
      </c>
      <c r="D105" s="3114" t="s">
        <v>3872</v>
      </c>
      <c r="E105" s="3114"/>
      <c r="F105" s="3115"/>
      <c r="G105" s="782"/>
      <c r="H105" s="782"/>
      <c r="I105" s="783"/>
      <c r="J105" s="784"/>
      <c r="K105" s="784"/>
      <c r="L105" s="785"/>
      <c r="M105" s="786"/>
      <c r="N105" s="786"/>
      <c r="O105" s="787"/>
    </row>
    <row r="106" spans="2:15">
      <c r="B106" s="3118"/>
      <c r="C106" s="3113" t="str">
        <f>'使用量_1,2'!C106:E106&amp;""</f>
        <v/>
      </c>
      <c r="D106" s="3113"/>
      <c r="E106" s="3113"/>
      <c r="F106" s="54" t="s">
        <v>3881</v>
      </c>
      <c r="G106" s="1138">
        <v>9.76</v>
      </c>
      <c r="H106" s="600" t="s">
        <v>3869</v>
      </c>
      <c r="I106" s="601" t="s">
        <v>842</v>
      </c>
      <c r="J106" s="748">
        <f>'使用量_1,2'!F106</f>
        <v>0</v>
      </c>
      <c r="K106" s="748">
        <f>'使用量_1,2'!G106</f>
        <v>0</v>
      </c>
      <c r="L106" s="625" t="s">
        <v>3870</v>
      </c>
      <c r="M106" s="603">
        <f t="shared" si="7"/>
        <v>0</v>
      </c>
      <c r="N106" s="603">
        <f t="shared" si="7"/>
        <v>0</v>
      </c>
      <c r="O106" s="607" t="str">
        <f t="shared" si="3"/>
        <v>tCO2/千kWh</v>
      </c>
    </row>
    <row r="107" spans="2:15">
      <c r="B107" s="3118"/>
      <c r="C107" s="3113" t="str">
        <f>'使用量_1,2'!C107:E107&amp;""</f>
        <v/>
      </c>
      <c r="D107" s="3113"/>
      <c r="E107" s="3113"/>
      <c r="F107" s="54" t="s">
        <v>3881</v>
      </c>
      <c r="G107" s="1138">
        <v>9.76</v>
      </c>
      <c r="H107" s="600" t="s">
        <v>3869</v>
      </c>
      <c r="I107" s="601" t="s">
        <v>842</v>
      </c>
      <c r="J107" s="748">
        <f>'使用量_1,2'!F107</f>
        <v>0</v>
      </c>
      <c r="K107" s="748">
        <f>'使用量_1,2'!G107</f>
        <v>0</v>
      </c>
      <c r="L107" s="625" t="s">
        <v>3870</v>
      </c>
      <c r="M107" s="603">
        <f t="shared" ref="M107:M110" si="8">IF(J107="","",$G107*J107*44/12)</f>
        <v>0</v>
      </c>
      <c r="N107" s="603">
        <f t="shared" ref="N107:N110" si="9">IF(K107="","",$G107*K107*44/12)</f>
        <v>0</v>
      </c>
      <c r="O107" s="607" t="str">
        <f t="shared" ref="O107:O110" si="10">"tCO2/"&amp;I107</f>
        <v>tCO2/千kWh</v>
      </c>
    </row>
    <row r="108" spans="2:15">
      <c r="B108" s="3118"/>
      <c r="C108" s="3113" t="str">
        <f>'使用量_1,2'!C108:E108&amp;""</f>
        <v/>
      </c>
      <c r="D108" s="3113"/>
      <c r="E108" s="3113"/>
      <c r="F108" s="54" t="s">
        <v>3881</v>
      </c>
      <c r="G108" s="1138">
        <v>9.76</v>
      </c>
      <c r="H108" s="600" t="s">
        <v>3869</v>
      </c>
      <c r="I108" s="601" t="s">
        <v>842</v>
      </c>
      <c r="J108" s="748">
        <f>'使用量_1,2'!F108</f>
        <v>0</v>
      </c>
      <c r="K108" s="748">
        <f>'使用量_1,2'!G108</f>
        <v>0</v>
      </c>
      <c r="L108" s="625" t="s">
        <v>3870</v>
      </c>
      <c r="M108" s="603">
        <f t="shared" si="8"/>
        <v>0</v>
      </c>
      <c r="N108" s="603">
        <f t="shared" si="9"/>
        <v>0</v>
      </c>
      <c r="O108" s="607" t="str">
        <f t="shared" si="10"/>
        <v>tCO2/千kWh</v>
      </c>
    </row>
    <row r="109" spans="2:15">
      <c r="B109" s="3118"/>
      <c r="C109" s="3113" t="str">
        <f>'使用量_1,2'!C109:E109&amp;""</f>
        <v/>
      </c>
      <c r="D109" s="3113"/>
      <c r="E109" s="3113"/>
      <c r="F109" s="54" t="s">
        <v>3881</v>
      </c>
      <c r="G109" s="1138">
        <v>9.76</v>
      </c>
      <c r="H109" s="600" t="s">
        <v>3869</v>
      </c>
      <c r="I109" s="601" t="s">
        <v>842</v>
      </c>
      <c r="J109" s="748">
        <f>'使用量_1,2'!F109</f>
        <v>0</v>
      </c>
      <c r="K109" s="748">
        <f>'使用量_1,2'!G109</f>
        <v>0</v>
      </c>
      <c r="L109" s="625" t="s">
        <v>3870</v>
      </c>
      <c r="M109" s="603">
        <f t="shared" si="8"/>
        <v>0</v>
      </c>
      <c r="N109" s="603">
        <f t="shared" si="9"/>
        <v>0</v>
      </c>
      <c r="O109" s="607" t="str">
        <f t="shared" si="10"/>
        <v>tCO2/千kWh</v>
      </c>
    </row>
    <row r="110" spans="2:15">
      <c r="B110" s="3118"/>
      <c r="C110" s="3113" t="str">
        <f>'使用量_1,2'!C110:E110&amp;""</f>
        <v/>
      </c>
      <c r="D110" s="3113"/>
      <c r="E110" s="3113"/>
      <c r="F110" s="54" t="s">
        <v>3881</v>
      </c>
      <c r="G110" s="1138">
        <v>9.76</v>
      </c>
      <c r="H110" s="600" t="s">
        <v>3869</v>
      </c>
      <c r="I110" s="601" t="s">
        <v>842</v>
      </c>
      <c r="J110" s="748">
        <f>'使用量_1,2'!F110</f>
        <v>0</v>
      </c>
      <c r="K110" s="748">
        <f>'使用量_1,2'!G110</f>
        <v>0</v>
      </c>
      <c r="L110" s="625" t="s">
        <v>3870</v>
      </c>
      <c r="M110" s="603">
        <f t="shared" si="8"/>
        <v>0</v>
      </c>
      <c r="N110" s="603">
        <f t="shared" si="9"/>
        <v>0</v>
      </c>
      <c r="O110" s="607" t="str">
        <f t="shared" si="10"/>
        <v>tCO2/千kWh</v>
      </c>
    </row>
    <row r="111" spans="2:15">
      <c r="B111" s="3118"/>
      <c r="C111" s="3112" t="s">
        <v>3861</v>
      </c>
      <c r="D111" s="3112"/>
      <c r="E111" s="3112"/>
      <c r="F111" s="3112"/>
      <c r="G111" s="628"/>
      <c r="H111" s="629" t="s">
        <v>3869</v>
      </c>
      <c r="I111" s="629" t="s">
        <v>842</v>
      </c>
      <c r="J111" s="630"/>
      <c r="K111" s="630"/>
      <c r="L111" s="631"/>
      <c r="M111" s="632"/>
      <c r="N111" s="632"/>
      <c r="O111" s="633"/>
    </row>
  </sheetData>
  <sheetProtection algorithmName="SHA-512" hashValue="xH4z6huqSGO0iui7iUQJa0bqoNUXYzr7tR5EdTeiSXYQVLGpSbPIBYQHAtQB/TYsJGtysvHIgfNOW6AtYJGjbQ==" saltValue="5iQf22BDBM0nRVFLqf+eDA==" spinCount="100000" sheet="1" formatCells="0" formatColumns="0" formatRows="0"/>
  <mergeCells count="86">
    <mergeCell ref="G30:H30"/>
    <mergeCell ref="J30:L30"/>
    <mergeCell ref="B32:B57"/>
    <mergeCell ref="C32:F32"/>
    <mergeCell ref="C33:F33"/>
    <mergeCell ref="C34:F34"/>
    <mergeCell ref="C35:F35"/>
    <mergeCell ref="C36:F36"/>
    <mergeCell ref="C37:F37"/>
    <mergeCell ref="C38:F38"/>
    <mergeCell ref="C39:F39"/>
    <mergeCell ref="C40:F40"/>
    <mergeCell ref="C50:F50"/>
    <mergeCell ref="C41:F41"/>
    <mergeCell ref="C42:C43"/>
    <mergeCell ref="D42:F42"/>
    <mergeCell ref="D43:F43"/>
    <mergeCell ref="C44:C45"/>
    <mergeCell ref="D44:F44"/>
    <mergeCell ref="D45:F45"/>
    <mergeCell ref="C46:C48"/>
    <mergeCell ref="D46:F46"/>
    <mergeCell ref="D47:F47"/>
    <mergeCell ref="D48:F48"/>
    <mergeCell ref="C49:F49"/>
    <mergeCell ref="C51:F51"/>
    <mergeCell ref="C52:F52"/>
    <mergeCell ref="C53:F53"/>
    <mergeCell ref="D54:F54"/>
    <mergeCell ref="C55:C57"/>
    <mergeCell ref="D55:F55"/>
    <mergeCell ref="D56:F56"/>
    <mergeCell ref="D57:F57"/>
    <mergeCell ref="C79:D80"/>
    <mergeCell ref="E79:E80"/>
    <mergeCell ref="C65:D66"/>
    <mergeCell ref="E65:E66"/>
    <mergeCell ref="C67:D68"/>
    <mergeCell ref="E67:E68"/>
    <mergeCell ref="C69:D70"/>
    <mergeCell ref="E69:E70"/>
    <mergeCell ref="C71:D72"/>
    <mergeCell ref="E71:E72"/>
    <mergeCell ref="C73:D74"/>
    <mergeCell ref="B65:B111"/>
    <mergeCell ref="B59:B62"/>
    <mergeCell ref="C59:F59"/>
    <mergeCell ref="C60:F60"/>
    <mergeCell ref="C61:F61"/>
    <mergeCell ref="C62:F62"/>
    <mergeCell ref="E73:E74"/>
    <mergeCell ref="C75:D76"/>
    <mergeCell ref="E75:E76"/>
    <mergeCell ref="C77:D78"/>
    <mergeCell ref="E77:E78"/>
    <mergeCell ref="C81:D82"/>
    <mergeCell ref="E81:E82"/>
    <mergeCell ref="C83:D84"/>
    <mergeCell ref="E83:E84"/>
    <mergeCell ref="C85:D86"/>
    <mergeCell ref="E85:E86"/>
    <mergeCell ref="C87:D88"/>
    <mergeCell ref="E87:E88"/>
    <mergeCell ref="C89:D90"/>
    <mergeCell ref="E89:E90"/>
    <mergeCell ref="C91:D92"/>
    <mergeCell ref="E91:E92"/>
    <mergeCell ref="C111:F111"/>
    <mergeCell ref="C99:D100"/>
    <mergeCell ref="E99:E100"/>
    <mergeCell ref="C101:D102"/>
    <mergeCell ref="E101:E102"/>
    <mergeCell ref="C103:D104"/>
    <mergeCell ref="E103:E104"/>
    <mergeCell ref="C110:E110"/>
    <mergeCell ref="D105:F105"/>
    <mergeCell ref="C106:E106"/>
    <mergeCell ref="C107:E107"/>
    <mergeCell ref="C108:E108"/>
    <mergeCell ref="C109:E109"/>
    <mergeCell ref="C93:D94"/>
    <mergeCell ref="E93:E94"/>
    <mergeCell ref="C95:D96"/>
    <mergeCell ref="E95:E96"/>
    <mergeCell ref="C97:D98"/>
    <mergeCell ref="E97:E98"/>
  </mergeCells>
  <phoneticPr fontId="9"/>
  <conditionalFormatting sqref="L65:L106 B111:O111 B106:C106 B65:B105 F65:H104 G105:H106">
    <cfRule type="containsErrors" dxfId="7" priority="36">
      <formula>ISERROR(B65)</formula>
    </cfRule>
  </conditionalFormatting>
  <conditionalFormatting sqref="J65:K105">
    <cfRule type="containsErrors" dxfId="6" priority="35">
      <formula>ISERROR(J65)</formula>
    </cfRule>
  </conditionalFormatting>
  <conditionalFormatting sqref="C65">
    <cfRule type="cellIs" dxfId="5" priority="32" operator="equal">
      <formula>"電気事業者名を選択"</formula>
    </cfRule>
  </conditionalFormatting>
  <conditionalFormatting sqref="L107:L110 B107:B110 G107:H110">
    <cfRule type="containsErrors" dxfId="4" priority="28">
      <formula>ISERROR(B107)</formula>
    </cfRule>
  </conditionalFormatting>
  <conditionalFormatting sqref="J106:K110">
    <cfRule type="containsErrors" dxfId="3" priority="26">
      <formula>ISERROR(J106)</formula>
    </cfRule>
  </conditionalFormatting>
  <conditionalFormatting sqref="C67 C69 C71 C73 C75 C77 C79 C81 C83 C85 C87 C89 C91 C93 C95 C97 C99 C101 C103">
    <cfRule type="cellIs" dxfId="2" priority="4" operator="equal">
      <formula>"電気事業者名を選択"</formula>
    </cfRule>
  </conditionalFormatting>
  <conditionalFormatting sqref="C105:F105">
    <cfRule type="containsErrors" dxfId="1" priority="3">
      <formula>ISERROR(C105)</formula>
    </cfRule>
  </conditionalFormatting>
  <conditionalFormatting sqref="C107:C110">
    <cfRule type="containsErrors" dxfId="0" priority="1">
      <formula>ISERROR(C107)</formula>
    </cfRule>
  </conditionalFormatting>
  <pageMargins left="0.7" right="0.7" top="0.75" bottom="0.75" header="0.3" footer="0.3"/>
  <pageSetup paperSize="9"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39"/>
  <sheetViews>
    <sheetView showGridLines="0" zoomScaleNormal="100" zoomScaleSheetLayoutView="100" workbookViewId="0">
      <selection activeCell="J10" sqref="J10:O10"/>
    </sheetView>
  </sheetViews>
  <sheetFormatPr defaultColWidth="9" defaultRowHeight="13.5"/>
  <cols>
    <col min="1" max="2" width="7.5" customWidth="1"/>
    <col min="3" max="3" width="8.125" customWidth="1"/>
    <col min="4" max="8" width="6" customWidth="1"/>
    <col min="9" max="9" width="6.625" customWidth="1"/>
    <col min="10" max="13" width="6" customWidth="1"/>
    <col min="14" max="15" width="6.625" customWidth="1"/>
    <col min="16" max="16" width="2.625" customWidth="1"/>
    <col min="17" max="17" width="4.125" customWidth="1"/>
    <col min="18" max="19" width="2.625" customWidth="1"/>
    <col min="20" max="20" width="27.375" customWidth="1"/>
    <col min="21" max="21" width="12.5" customWidth="1"/>
    <col min="22" max="22" width="8.75" hidden="1" customWidth="1"/>
    <col min="23" max="23" width="6.25" style="87" hidden="1" customWidth="1"/>
    <col min="24" max="24" width="6.25" hidden="1" customWidth="1"/>
    <col min="25" max="25" width="8.375" customWidth="1"/>
  </cols>
  <sheetData>
    <row r="1" spans="1:31">
      <c r="A1" s="1418" t="s">
        <v>6527</v>
      </c>
      <c r="B1" s="915"/>
      <c r="C1" s="915"/>
      <c r="D1" s="915"/>
      <c r="E1" s="915"/>
      <c r="F1" s="915"/>
      <c r="G1" s="915"/>
      <c r="H1" s="915"/>
      <c r="I1" s="915"/>
      <c r="J1" s="915"/>
      <c r="K1" s="915"/>
      <c r="L1" s="3136"/>
      <c r="M1" s="3136"/>
      <c r="N1" s="3137"/>
      <c r="O1" s="3137"/>
      <c r="P1" s="1419"/>
      <c r="Q1" s="1419"/>
      <c r="R1" s="1419"/>
      <c r="S1" s="1419"/>
      <c r="T1" s="1419"/>
      <c r="U1" s="1419"/>
      <c r="V1" s="1419"/>
      <c r="W1" s="1420"/>
      <c r="X1" s="1419"/>
      <c r="Y1" s="1419"/>
      <c r="Z1" s="1419"/>
      <c r="AA1" s="1419"/>
      <c r="AB1" s="1419"/>
      <c r="AC1" s="1419"/>
      <c r="AD1" s="1419"/>
      <c r="AE1" s="1419"/>
    </row>
    <row r="2" spans="1:31" s="103" customFormat="1" ht="15.75" customHeight="1">
      <c r="A2" s="915"/>
      <c r="B2" s="1421"/>
      <c r="C2" s="1421"/>
      <c r="D2" s="1421"/>
      <c r="E2" s="1421"/>
      <c r="F2" s="1421"/>
      <c r="G2" s="1421"/>
      <c r="H2" s="1421"/>
      <c r="I2" s="1421"/>
      <c r="J2" s="1421"/>
      <c r="K2" s="3138"/>
      <c r="L2" s="3138"/>
      <c r="M2" s="3139"/>
      <c r="N2" s="3139"/>
      <c r="O2" s="3139"/>
      <c r="P2" s="1422"/>
      <c r="Q2" s="1422"/>
      <c r="R2" s="1422"/>
      <c r="S2" s="1422"/>
      <c r="T2" s="1422"/>
      <c r="U2" s="1422"/>
      <c r="V2" s="1422"/>
      <c r="W2" s="1423"/>
      <c r="X2" s="1422"/>
      <c r="Y2" s="1422"/>
      <c r="Z2" s="1422"/>
      <c r="AA2" s="1422"/>
      <c r="AB2" s="1422"/>
      <c r="AC2" s="1422"/>
      <c r="AD2" s="1422"/>
      <c r="AE2" s="1422"/>
    </row>
    <row r="3" spans="1:31" s="103" customFormat="1" ht="15.75" customHeight="1">
      <c r="A3" s="915"/>
      <c r="B3" s="1421"/>
      <c r="C3" s="1421"/>
      <c r="D3" s="1421"/>
      <c r="E3" s="1421"/>
      <c r="F3" s="1421"/>
      <c r="G3" s="1421"/>
      <c r="H3" s="1421"/>
      <c r="I3" s="1421"/>
      <c r="J3" s="1421"/>
      <c r="K3" s="1424"/>
      <c r="L3" s="1424"/>
      <c r="M3" s="1425"/>
      <c r="N3" s="1425"/>
      <c r="O3" s="1425"/>
      <c r="P3" s="1422"/>
      <c r="Q3" s="1422"/>
      <c r="R3" s="1422"/>
      <c r="S3" s="1422"/>
      <c r="T3" s="1422"/>
      <c r="U3" s="1422"/>
      <c r="V3" s="1422"/>
      <c r="W3" s="1423"/>
      <c r="X3" s="1422"/>
      <c r="Y3" s="1422"/>
      <c r="Z3" s="1422"/>
      <c r="AA3" s="1422"/>
      <c r="AB3" s="1422"/>
      <c r="AC3" s="1422"/>
      <c r="AD3" s="1422"/>
      <c r="AE3" s="1422"/>
    </row>
    <row r="4" spans="1:31" ht="17.25">
      <c r="A4" s="3140" t="s">
        <v>6823</v>
      </c>
      <c r="B4" s="3140"/>
      <c r="C4" s="3140"/>
      <c r="D4" s="3140"/>
      <c r="E4" s="3140"/>
      <c r="F4" s="3140"/>
      <c r="G4" s="3140"/>
      <c r="H4" s="3140"/>
      <c r="I4" s="3140"/>
      <c r="J4" s="3140"/>
      <c r="K4" s="3140"/>
      <c r="L4" s="3140"/>
      <c r="M4" s="3140"/>
      <c r="N4" s="3140"/>
      <c r="O4" s="3140"/>
      <c r="P4" s="1419"/>
      <c r="Q4" s="1419"/>
      <c r="R4" s="1419"/>
      <c r="S4" s="1419"/>
      <c r="T4" s="1419"/>
      <c r="U4" s="1419"/>
      <c r="V4" s="1419"/>
      <c r="W4" s="1420"/>
      <c r="X4" s="1419"/>
      <c r="Y4" s="1419"/>
      <c r="Z4" s="1419"/>
      <c r="AA4" s="1419"/>
      <c r="AB4" s="1419"/>
      <c r="AC4" s="1419"/>
      <c r="AD4" s="1419"/>
      <c r="AE4" s="1419"/>
    </row>
    <row r="5" spans="1:31" ht="18" customHeight="1">
      <c r="A5" s="3143" t="s">
        <v>6528</v>
      </c>
      <c r="B5" s="3143"/>
      <c r="C5" s="3143"/>
      <c r="D5" s="3143"/>
      <c r="E5" s="3143"/>
      <c r="F5" s="3143"/>
      <c r="G5" s="3143"/>
      <c r="H5" s="3143"/>
      <c r="I5" s="3143"/>
      <c r="J5" s="3143"/>
      <c r="K5" s="3143"/>
      <c r="L5" s="3143"/>
      <c r="M5" s="3143"/>
      <c r="N5" s="3143"/>
      <c r="O5" s="3143"/>
      <c r="P5" s="1419"/>
      <c r="Q5" s="1419"/>
      <c r="R5" s="1419"/>
      <c r="S5" s="1419"/>
      <c r="T5" s="1419"/>
      <c r="U5" s="1419"/>
      <c r="V5" s="1419"/>
      <c r="W5" s="1420"/>
      <c r="X5" s="1419"/>
      <c r="Y5" s="1419"/>
      <c r="Z5" s="1419"/>
      <c r="AA5" s="1419"/>
      <c r="AB5" s="1419"/>
      <c r="AC5" s="1419"/>
      <c r="AD5" s="1419"/>
      <c r="AE5" s="1419"/>
    </row>
    <row r="6" spans="1:31" ht="24" customHeight="1">
      <c r="A6" s="3144"/>
      <c r="B6" s="3145"/>
      <c r="C6" s="103"/>
      <c r="D6" s="103"/>
      <c r="E6" s="103"/>
      <c r="F6" s="103"/>
      <c r="G6" s="103"/>
      <c r="H6" s="103"/>
      <c r="I6" s="103"/>
      <c r="J6" s="103"/>
      <c r="K6" s="103"/>
      <c r="L6" s="103"/>
      <c r="M6" s="103"/>
      <c r="N6" s="103"/>
      <c r="O6" s="103"/>
      <c r="P6" s="1419"/>
      <c r="Q6" s="1419"/>
      <c r="R6" s="1419"/>
      <c r="S6" s="1419"/>
      <c r="T6" s="1419"/>
      <c r="U6" s="1419"/>
      <c r="V6" s="1426" t="s">
        <v>470</v>
      </c>
      <c r="W6" s="1426" t="s">
        <v>468</v>
      </c>
      <c r="X6" s="1426" t="s">
        <v>469</v>
      </c>
      <c r="Y6" s="1419"/>
      <c r="Z6" s="1419"/>
      <c r="AA6" s="1419"/>
      <c r="AB6" s="1419"/>
      <c r="AC6" s="1419"/>
      <c r="AD6" s="1419"/>
      <c r="AE6" s="1419"/>
    </row>
    <row r="7" spans="1:31" s="103" customFormat="1" ht="24" customHeight="1">
      <c r="A7" s="3144" t="s">
        <v>258</v>
      </c>
      <c r="B7" s="3145"/>
      <c r="L7" s="3147" t="str">
        <f>IF(報1!K5="年",IF(計1!K5="","",計1!K5),報1!K5)</f>
        <v>年</v>
      </c>
      <c r="M7" s="3147"/>
      <c r="N7" s="917" t="str">
        <f>IF(報1!M5="　月",IF(計1!M5="","",計1!M5),報1!M5)</f>
        <v>月</v>
      </c>
      <c r="O7" s="917" t="str">
        <f>IF(報1!N5="　日",IF(計1!N5="","",計1!N5),報1!N5)</f>
        <v>日</v>
      </c>
      <c r="P7" s="1422"/>
      <c r="Q7" s="1422"/>
      <c r="R7" s="1422"/>
      <c r="S7" s="1422"/>
      <c r="T7" s="1422"/>
      <c r="U7" s="1422"/>
      <c r="V7" s="1442" t="s">
        <v>470</v>
      </c>
      <c r="W7" s="1442" t="s">
        <v>468</v>
      </c>
      <c r="X7" s="1442" t="s">
        <v>469</v>
      </c>
      <c r="Y7" s="1422"/>
      <c r="Z7" s="1422"/>
      <c r="AA7" s="1422"/>
      <c r="AB7" s="1422"/>
      <c r="AC7" s="1422"/>
      <c r="AD7" s="1422"/>
      <c r="AE7" s="1422"/>
    </row>
    <row r="8" spans="1:31" s="103" customFormat="1" ht="30" customHeight="1">
      <c r="A8" s="3148" t="s">
        <v>550</v>
      </c>
      <c r="B8" s="3148"/>
      <c r="C8" s="3148"/>
      <c r="I8" s="917"/>
      <c r="J8" s="3142"/>
      <c r="K8" s="3142"/>
      <c r="L8" s="3142"/>
      <c r="M8" s="3142"/>
      <c r="N8" s="3142"/>
      <c r="O8" s="3142"/>
      <c r="P8" s="1422"/>
      <c r="Q8" s="1422"/>
      <c r="R8" s="1422"/>
      <c r="S8" s="1422"/>
      <c r="T8" s="1422"/>
      <c r="U8" s="1422"/>
      <c r="V8" s="1423" t="s">
        <v>467</v>
      </c>
      <c r="W8" s="1423" t="s">
        <v>471</v>
      </c>
      <c r="X8" s="1423" t="s">
        <v>472</v>
      </c>
      <c r="Y8" s="1422"/>
      <c r="Z8" s="1422"/>
      <c r="AA8" s="1422"/>
      <c r="AB8" s="1422"/>
      <c r="AC8" s="1422"/>
      <c r="AD8" s="1422"/>
      <c r="AE8" s="1422"/>
    </row>
    <row r="9" spans="1:31" s="103" customFormat="1" ht="30" customHeight="1">
      <c r="A9" s="1441"/>
      <c r="B9" s="1441"/>
      <c r="C9" s="1441"/>
      <c r="I9" s="916" t="s">
        <v>132</v>
      </c>
      <c r="J9" s="3142" t="str">
        <f>IF(報1!I7="",IF(計1!I7="","",計1!I7),報1!I7)</f>
        <v/>
      </c>
      <c r="K9" s="3142"/>
      <c r="L9" s="3142"/>
      <c r="M9" s="3142"/>
      <c r="N9" s="3142"/>
      <c r="O9" s="3142"/>
      <c r="P9" s="1422"/>
      <c r="Q9" s="1422"/>
      <c r="R9" s="1422"/>
      <c r="S9" s="1422"/>
      <c r="T9" s="1422"/>
      <c r="U9" s="1422"/>
      <c r="V9" s="1423"/>
      <c r="W9" s="1423"/>
      <c r="X9" s="1423"/>
      <c r="Y9" s="1422"/>
      <c r="Z9" s="1422"/>
      <c r="AA9" s="1422"/>
      <c r="AB9" s="1422"/>
      <c r="AC9" s="1422"/>
      <c r="AD9" s="1422"/>
      <c r="AE9" s="1422"/>
    </row>
    <row r="10" spans="1:31" s="103" customFormat="1" ht="30" customHeight="1">
      <c r="A10" s="1441"/>
      <c r="B10" s="1441"/>
      <c r="C10" s="1441"/>
      <c r="I10" s="3141" t="s">
        <v>133</v>
      </c>
      <c r="J10" s="3142" t="str">
        <f>IF(報1!I8="",IF(計1!I8="","",計1!I8),報1!I8)</f>
        <v/>
      </c>
      <c r="K10" s="3142"/>
      <c r="L10" s="3142"/>
      <c r="M10" s="3142"/>
      <c r="N10" s="3142"/>
      <c r="O10" s="3142"/>
      <c r="P10" s="1422"/>
      <c r="Q10" s="1422"/>
      <c r="R10" s="1422"/>
      <c r="S10" s="1422"/>
      <c r="T10" s="1422"/>
      <c r="U10" s="1422"/>
      <c r="V10" s="1423"/>
      <c r="W10" s="1423"/>
      <c r="X10" s="1423"/>
      <c r="Y10" s="1422"/>
      <c r="Z10" s="1422"/>
      <c r="AA10" s="1422"/>
      <c r="AB10" s="1422"/>
      <c r="AC10" s="1422"/>
      <c r="AD10" s="1422"/>
      <c r="AE10" s="1422"/>
    </row>
    <row r="11" spans="1:31" s="103" customFormat="1" ht="30" customHeight="1">
      <c r="A11" s="1441"/>
      <c r="B11" s="1441"/>
      <c r="C11" s="1441"/>
      <c r="I11" s="3141"/>
      <c r="J11" s="3142" t="str">
        <f>IF(報1!I9="",IF(計1!I9="","",計1!I9),報1!I9)</f>
        <v/>
      </c>
      <c r="K11" s="3142"/>
      <c r="L11" s="3142"/>
      <c r="M11" s="3142"/>
      <c r="N11" s="3142"/>
      <c r="O11" s="3142"/>
      <c r="P11" s="1422"/>
      <c r="Q11" s="1422"/>
      <c r="R11" s="1422"/>
      <c r="S11" s="1422"/>
      <c r="T11" s="1422"/>
      <c r="U11" s="1422"/>
      <c r="V11" s="1423"/>
      <c r="W11" s="1423"/>
      <c r="X11" s="1423"/>
      <c r="Y11" s="1422"/>
      <c r="Z11" s="1422"/>
      <c r="AA11" s="1422"/>
      <c r="AB11" s="1422"/>
      <c r="AC11" s="1422"/>
      <c r="AD11" s="1422"/>
      <c r="AE11" s="1422"/>
    </row>
    <row r="12" spans="1:31" s="103" customFormat="1" ht="27" customHeight="1">
      <c r="I12" s="103" t="s">
        <v>6575</v>
      </c>
      <c r="P12" s="1422"/>
      <c r="Q12" s="1422"/>
      <c r="R12" s="1422"/>
      <c r="S12" s="1422"/>
      <c r="T12" s="1422"/>
      <c r="U12" s="1422"/>
      <c r="V12" s="1423"/>
      <c r="W12" s="1423" t="s">
        <v>478</v>
      </c>
      <c r="X12" s="1423" t="s">
        <v>479</v>
      </c>
      <c r="Y12" s="1422"/>
      <c r="Z12" s="1422"/>
      <c r="AA12" s="1422"/>
      <c r="AB12" s="1422"/>
      <c r="AC12" s="1422"/>
      <c r="AD12" s="1422"/>
      <c r="AE12" s="1422"/>
    </row>
    <row r="13" spans="1:31" s="103" customFormat="1" ht="28.5" customHeight="1">
      <c r="A13" s="3146" t="s">
        <v>6576</v>
      </c>
      <c r="B13" s="3146"/>
      <c r="C13" s="3146"/>
      <c r="D13" s="3146"/>
      <c r="E13" s="3146"/>
      <c r="F13" s="3146"/>
      <c r="G13" s="3146"/>
      <c r="H13" s="3146"/>
      <c r="I13" s="3146"/>
      <c r="J13" s="3146"/>
      <c r="K13" s="3146"/>
      <c r="L13" s="3146"/>
      <c r="M13" s="3146"/>
      <c r="N13" s="3146"/>
      <c r="O13" s="3146"/>
      <c r="P13" s="1422"/>
      <c r="Q13" s="1422"/>
      <c r="R13" s="1422"/>
      <c r="S13" s="1422"/>
      <c r="T13" s="1422"/>
      <c r="U13" s="1422"/>
      <c r="V13" s="1423"/>
      <c r="W13" s="1423" t="s">
        <v>480</v>
      </c>
      <c r="X13" s="1423" t="s">
        <v>481</v>
      </c>
      <c r="Y13" s="1422"/>
      <c r="Z13" s="1422"/>
      <c r="AA13" s="1422"/>
      <c r="AB13" s="1422"/>
      <c r="AC13" s="1422"/>
      <c r="AD13" s="1422"/>
      <c r="AE13" s="1422"/>
    </row>
    <row r="14" spans="1:31" s="103" customFormat="1" ht="24" customHeight="1">
      <c r="A14" s="3141" t="s">
        <v>6824</v>
      </c>
      <c r="B14" s="3141"/>
      <c r="C14" s="3141"/>
      <c r="D14" s="3141"/>
      <c r="E14" s="3141"/>
      <c r="F14" s="3141"/>
      <c r="G14" s="3141"/>
      <c r="H14" s="3141"/>
      <c r="I14" s="3141"/>
      <c r="J14" s="3141"/>
      <c r="K14" s="3141"/>
      <c r="L14" s="3141"/>
      <c r="M14" s="3141"/>
      <c r="N14" s="3141"/>
      <c r="O14" s="3141"/>
      <c r="P14" s="1443"/>
      <c r="Q14" s="1443"/>
      <c r="R14" s="1443"/>
      <c r="S14" s="1443"/>
      <c r="T14" s="1443"/>
      <c r="U14" s="1443"/>
      <c r="V14" s="1423"/>
      <c r="W14" s="1423" t="s">
        <v>482</v>
      </c>
      <c r="X14" s="1423" t="s">
        <v>483</v>
      </c>
      <c r="Y14" s="1422"/>
      <c r="Z14" s="1422"/>
      <c r="AA14" s="1422"/>
      <c r="AB14" s="1422"/>
      <c r="AC14" s="1422"/>
      <c r="AD14" s="1422"/>
      <c r="AE14" s="1422"/>
    </row>
    <row r="15" spans="1:31" s="103" customFormat="1" ht="18.75" customHeight="1">
      <c r="P15" s="1422"/>
      <c r="Q15" s="1422"/>
      <c r="R15" s="1422"/>
      <c r="S15" s="1422"/>
      <c r="T15" s="1422"/>
      <c r="U15" s="1422"/>
      <c r="V15" s="1422"/>
      <c r="W15" s="1423"/>
      <c r="X15" s="1423" t="s">
        <v>502</v>
      </c>
      <c r="Y15" s="1422"/>
      <c r="Z15" s="1422"/>
      <c r="AA15" s="1422"/>
      <c r="AB15" s="1422"/>
      <c r="AC15" s="1422"/>
      <c r="AD15" s="1422"/>
      <c r="AE15" s="1422"/>
    </row>
    <row r="16" spans="1:31" s="103" customFormat="1" ht="21.75" customHeight="1">
      <c r="P16" s="1422"/>
      <c r="Q16" s="1422"/>
      <c r="R16" s="1422"/>
      <c r="S16" s="1422"/>
      <c r="T16" s="1422"/>
      <c r="U16" s="1422"/>
      <c r="V16" s="1422"/>
      <c r="W16" s="1423"/>
      <c r="X16" s="1423" t="s">
        <v>503</v>
      </c>
      <c r="Y16" s="1422"/>
      <c r="Z16" s="1422"/>
      <c r="AA16" s="1422"/>
      <c r="AB16" s="1422"/>
      <c r="AC16" s="1422"/>
      <c r="AD16" s="1422"/>
      <c r="AE16" s="1422"/>
    </row>
    <row r="17" spans="1:31" s="103" customFormat="1" ht="44.1" customHeight="1">
      <c r="P17" s="1422"/>
      <c r="Q17" s="1422"/>
      <c r="R17" s="1422"/>
      <c r="S17" s="1422"/>
      <c r="T17" s="1422"/>
      <c r="U17" s="1422"/>
      <c r="V17" s="1422"/>
      <c r="W17" s="1423"/>
      <c r="X17" s="1423" t="s">
        <v>504</v>
      </c>
      <c r="Y17" s="1422"/>
      <c r="Z17" s="1422"/>
      <c r="AA17" s="1422"/>
      <c r="AB17" s="1422"/>
      <c r="AC17" s="1422"/>
      <c r="AD17" s="1422"/>
      <c r="AE17" s="1422"/>
    </row>
    <row r="18" spans="1:31" s="103" customFormat="1" ht="44.1" customHeight="1">
      <c r="P18" s="1422"/>
      <c r="Q18" s="1422"/>
      <c r="R18" s="1422"/>
      <c r="S18" s="1422"/>
      <c r="T18" s="1422"/>
      <c r="U18" s="1422"/>
      <c r="V18" s="1422"/>
      <c r="W18" s="1423"/>
      <c r="X18" s="1423" t="s">
        <v>505</v>
      </c>
      <c r="Y18" s="1422"/>
      <c r="Z18" s="1422"/>
      <c r="AA18" s="1422"/>
      <c r="AB18" s="1422"/>
      <c r="AC18" s="1422"/>
      <c r="AD18" s="1422"/>
      <c r="AE18" s="1422"/>
    </row>
    <row r="19" spans="1:31" s="103" customFormat="1" ht="60" customHeight="1">
      <c r="A19" s="1444"/>
      <c r="N19" s="1445"/>
      <c r="O19" s="1445"/>
      <c r="P19" s="1422"/>
      <c r="Q19" s="1422"/>
      <c r="R19" s="1422"/>
      <c r="S19" s="1422"/>
      <c r="T19" s="1422"/>
      <c r="U19" s="1422"/>
      <c r="V19" s="1422"/>
      <c r="W19" s="1423"/>
      <c r="X19" s="1423" t="s">
        <v>506</v>
      </c>
      <c r="Y19" s="1422"/>
      <c r="Z19" s="1422"/>
      <c r="AA19" s="1422"/>
      <c r="AB19" s="1422"/>
      <c r="AC19" s="1422"/>
      <c r="AD19" s="1422"/>
      <c r="AE19" s="1422"/>
    </row>
    <row r="20" spans="1:31">
      <c r="A20" s="1419"/>
      <c r="B20" s="1419"/>
      <c r="C20" s="1419"/>
      <c r="D20" s="1419"/>
      <c r="E20" s="1419"/>
      <c r="F20" s="1419"/>
      <c r="G20" s="1419"/>
      <c r="H20" s="1419"/>
      <c r="I20" s="1419"/>
      <c r="J20" s="1419"/>
      <c r="K20" s="1419"/>
      <c r="L20" s="1419"/>
      <c r="M20" s="1419"/>
      <c r="N20" s="1419"/>
      <c r="O20" s="1419"/>
      <c r="P20" s="1427"/>
      <c r="Q20" s="1427"/>
      <c r="R20" s="1427"/>
      <c r="S20" s="1427"/>
      <c r="T20" s="1427"/>
      <c r="U20" s="1427"/>
      <c r="V20" s="1427"/>
      <c r="W20" s="1420"/>
      <c r="X20" s="1420" t="s">
        <v>507</v>
      </c>
      <c r="Y20" s="1419"/>
      <c r="Z20" s="1419"/>
      <c r="AA20" s="1419"/>
      <c r="AB20" s="1419"/>
      <c r="AC20" s="1419"/>
      <c r="AD20" s="1419"/>
      <c r="AE20" s="1419"/>
    </row>
    <row r="21" spans="1:31">
      <c r="A21" s="1419"/>
      <c r="B21" s="1419"/>
      <c r="C21" s="1419"/>
      <c r="D21" s="1419"/>
      <c r="E21" s="1419"/>
      <c r="F21" s="1419"/>
      <c r="G21" s="1419"/>
      <c r="H21" s="1419"/>
      <c r="I21" s="1419"/>
      <c r="J21" s="1419"/>
      <c r="K21" s="1419"/>
      <c r="L21" s="1419"/>
      <c r="M21" s="1419"/>
      <c r="N21" s="1419"/>
      <c r="O21" s="1419"/>
      <c r="P21" s="1427"/>
      <c r="Q21" s="1427"/>
      <c r="R21" s="1427"/>
      <c r="S21" s="1427"/>
      <c r="T21" s="1427"/>
      <c r="U21" s="1427"/>
      <c r="V21" s="1427"/>
      <c r="W21" s="1428"/>
      <c r="X21" s="1420" t="s">
        <v>508</v>
      </c>
      <c r="Y21" s="1419"/>
      <c r="Z21" s="1419"/>
      <c r="AA21" s="1419"/>
      <c r="AB21" s="1419"/>
      <c r="AC21" s="1419"/>
      <c r="AD21" s="1419"/>
      <c r="AE21" s="1419"/>
    </row>
    <row r="22" spans="1:31">
      <c r="A22" s="1419"/>
      <c r="B22" s="1419"/>
      <c r="C22" s="1419"/>
      <c r="D22" s="1419"/>
      <c r="E22" s="1419"/>
      <c r="F22" s="1419"/>
      <c r="G22" s="1419"/>
      <c r="H22" s="1419"/>
      <c r="I22" s="1419"/>
      <c r="J22" s="1419"/>
      <c r="K22" s="1419"/>
      <c r="L22" s="1419"/>
      <c r="M22" s="1419"/>
      <c r="N22" s="1419"/>
      <c r="O22" s="1419"/>
      <c r="P22" s="1419"/>
      <c r="Q22" s="1419"/>
      <c r="R22" s="1419"/>
      <c r="S22" s="1419"/>
      <c r="T22" s="1419"/>
      <c r="U22" s="1419"/>
      <c r="V22" s="1419"/>
      <c r="W22" s="1428"/>
      <c r="X22" s="1420" t="s">
        <v>509</v>
      </c>
      <c r="Y22" s="1419"/>
      <c r="Z22" s="1419"/>
      <c r="AA22" s="1419"/>
      <c r="AB22" s="1419"/>
      <c r="AC22" s="1419"/>
      <c r="AD22" s="1419"/>
      <c r="AE22" s="1419"/>
    </row>
    <row r="23" spans="1:31">
      <c r="A23" s="1419"/>
      <c r="B23" s="1419"/>
      <c r="C23" s="1419"/>
      <c r="D23" s="1419"/>
      <c r="E23" s="1419"/>
      <c r="F23" s="1419"/>
      <c r="G23" s="1419"/>
      <c r="H23" s="1419"/>
      <c r="I23" s="1419"/>
      <c r="J23" s="1419"/>
      <c r="K23" s="1419"/>
      <c r="L23" s="1419"/>
      <c r="M23" s="1419"/>
      <c r="N23" s="1419"/>
      <c r="O23" s="1419"/>
      <c r="P23" s="1419"/>
      <c r="Q23" s="1419"/>
      <c r="R23" s="1419"/>
      <c r="S23" s="1419"/>
      <c r="T23" s="1419"/>
      <c r="U23" s="1419"/>
      <c r="V23" s="1419"/>
      <c r="W23" s="1420"/>
      <c r="X23" s="1420" t="s">
        <v>510</v>
      </c>
      <c r="Y23" s="1419"/>
      <c r="Z23" s="1419"/>
      <c r="AA23" s="1419"/>
      <c r="AB23" s="1419"/>
      <c r="AC23" s="1419"/>
      <c r="AD23" s="1419"/>
      <c r="AE23" s="1419"/>
    </row>
    <row r="24" spans="1:31">
      <c r="A24" s="1419"/>
      <c r="B24" s="1419"/>
      <c r="C24" s="1419"/>
      <c r="D24" s="1419"/>
      <c r="E24" s="1419"/>
      <c r="F24" s="1419"/>
      <c r="G24" s="1419"/>
      <c r="H24" s="1419"/>
      <c r="I24" s="1419"/>
      <c r="J24" s="1419"/>
      <c r="K24" s="1419"/>
      <c r="L24" s="1419"/>
      <c r="M24" s="1419"/>
      <c r="N24" s="1419"/>
      <c r="O24" s="1419"/>
      <c r="P24" s="1419"/>
      <c r="Q24" s="1419"/>
      <c r="R24" s="1419"/>
      <c r="S24" s="1419"/>
      <c r="T24" s="1419"/>
      <c r="U24" s="1419"/>
      <c r="V24" s="1419"/>
      <c r="W24" s="1420"/>
      <c r="X24" s="1420" t="s">
        <v>511</v>
      </c>
      <c r="Y24" s="1419"/>
      <c r="Z24" s="1419"/>
      <c r="AA24" s="1419"/>
      <c r="AB24" s="1419"/>
      <c r="AC24" s="1419"/>
      <c r="AD24" s="1419"/>
      <c r="AE24" s="1419"/>
    </row>
    <row r="25" spans="1:31">
      <c r="A25" s="1419"/>
      <c r="B25" s="1419"/>
      <c r="C25" s="1419"/>
      <c r="D25" s="1419"/>
      <c r="E25" s="1419"/>
      <c r="F25" s="1419"/>
      <c r="G25" s="1419"/>
      <c r="H25" s="1419"/>
      <c r="I25" s="1419"/>
      <c r="J25" s="1419"/>
      <c r="K25" s="1419"/>
      <c r="L25" s="1419"/>
      <c r="M25" s="1419"/>
      <c r="N25" s="1419"/>
      <c r="O25" s="1419"/>
      <c r="P25" s="1419"/>
      <c r="Q25" s="1419"/>
      <c r="R25" s="1419"/>
      <c r="S25" s="1419"/>
      <c r="T25" s="1419"/>
      <c r="U25" s="1419"/>
      <c r="V25" s="1419"/>
      <c r="W25" s="1420"/>
      <c r="X25" s="1420" t="s">
        <v>512</v>
      </c>
      <c r="Y25" s="1419"/>
      <c r="Z25" s="1419"/>
      <c r="AA25" s="1419"/>
      <c r="AB25" s="1419"/>
      <c r="AC25" s="1419"/>
      <c r="AD25" s="1419"/>
      <c r="AE25" s="1419"/>
    </row>
    <row r="26" spans="1:31">
      <c r="A26" s="1419"/>
      <c r="B26" s="1419"/>
      <c r="C26" s="1419"/>
      <c r="D26" s="1419"/>
      <c r="E26" s="1419"/>
      <c r="F26" s="1419"/>
      <c r="G26" s="1419"/>
      <c r="H26" s="1419"/>
      <c r="I26" s="1419"/>
      <c r="J26" s="1419"/>
      <c r="K26" s="1419"/>
      <c r="L26" s="1419"/>
      <c r="M26" s="1419"/>
      <c r="N26" s="1419"/>
      <c r="O26" s="1419"/>
      <c r="P26" s="1419"/>
      <c r="Q26" s="1419"/>
      <c r="R26" s="1419"/>
      <c r="S26" s="1419"/>
      <c r="T26" s="1419"/>
      <c r="U26" s="1419"/>
      <c r="V26" s="1419"/>
      <c r="W26" s="1420"/>
      <c r="X26" s="1420" t="s">
        <v>513</v>
      </c>
      <c r="Y26" s="1419"/>
      <c r="Z26" s="1419"/>
      <c r="AA26" s="1419"/>
      <c r="AB26" s="1419"/>
      <c r="AC26" s="1419"/>
      <c r="AD26" s="1419"/>
      <c r="AE26" s="1419"/>
    </row>
    <row r="27" spans="1:31">
      <c r="A27" s="1419"/>
      <c r="B27" s="1419"/>
      <c r="C27" s="1419"/>
      <c r="D27" s="1419"/>
      <c r="E27" s="1419"/>
      <c r="F27" s="1419"/>
      <c r="G27" s="1419"/>
      <c r="H27" s="1419"/>
      <c r="I27" s="1419"/>
      <c r="J27" s="1419"/>
      <c r="K27" s="1419"/>
      <c r="L27" s="1419"/>
      <c r="M27" s="1419"/>
      <c r="N27" s="1419"/>
      <c r="O27" s="1419"/>
      <c r="P27" s="1419"/>
      <c r="Q27" s="1419"/>
      <c r="R27" s="1419"/>
      <c r="S27" s="1419"/>
      <c r="T27" s="1419"/>
      <c r="U27" s="1419"/>
      <c r="V27" s="1419"/>
      <c r="W27" s="1420"/>
      <c r="X27" s="1420" t="s">
        <v>514</v>
      </c>
      <c r="Y27" s="1419"/>
      <c r="Z27" s="1419"/>
      <c r="AA27" s="1419"/>
      <c r="AB27" s="1419"/>
      <c r="AC27" s="1419"/>
      <c r="AD27" s="1419"/>
      <c r="AE27" s="1419"/>
    </row>
    <row r="28" spans="1:31">
      <c r="A28" s="1419"/>
      <c r="B28" s="1419"/>
      <c r="C28" s="1419"/>
      <c r="D28" s="1419"/>
      <c r="E28" s="1419"/>
      <c r="F28" s="1419"/>
      <c r="G28" s="1419"/>
      <c r="H28" s="1419"/>
      <c r="I28" s="1419"/>
      <c r="J28" s="1419"/>
      <c r="K28" s="1419"/>
      <c r="L28" s="1419"/>
      <c r="M28" s="1419"/>
      <c r="N28" s="1419"/>
      <c r="O28" s="1419"/>
      <c r="P28" s="1419"/>
      <c r="Q28" s="1419"/>
      <c r="R28" s="1419"/>
      <c r="S28" s="1419"/>
      <c r="T28" s="1419"/>
      <c r="U28" s="1419"/>
      <c r="V28" s="1419"/>
      <c r="W28" s="1420"/>
      <c r="X28" s="1419"/>
      <c r="Y28" s="1419"/>
      <c r="Z28" s="1419"/>
      <c r="AA28" s="1419"/>
      <c r="AB28" s="1419"/>
      <c r="AC28" s="1419"/>
      <c r="AD28" s="1419"/>
      <c r="AE28" s="1419"/>
    </row>
    <row r="29" spans="1:31">
      <c r="A29" s="1419"/>
      <c r="B29" s="1419"/>
      <c r="C29" s="1419"/>
      <c r="D29" s="1419"/>
      <c r="E29" s="1419"/>
      <c r="F29" s="1419"/>
      <c r="G29" s="1419"/>
      <c r="H29" s="1419"/>
      <c r="I29" s="1419"/>
      <c r="J29" s="1419"/>
      <c r="K29" s="1419"/>
      <c r="L29" s="1419"/>
      <c r="M29" s="1419"/>
      <c r="N29" s="1419"/>
      <c r="O29" s="1419"/>
      <c r="P29" s="1419"/>
      <c r="Q29" s="1419"/>
      <c r="R29" s="1419"/>
      <c r="S29" s="1419"/>
      <c r="T29" s="1419"/>
      <c r="U29" s="1419"/>
      <c r="V29" s="1419"/>
      <c r="W29" s="1420"/>
      <c r="X29" s="1419"/>
      <c r="Y29" s="1419"/>
      <c r="Z29" s="1419"/>
      <c r="AA29" s="1419"/>
      <c r="AB29" s="1419"/>
      <c r="AC29" s="1419"/>
      <c r="AD29" s="1419"/>
      <c r="AE29" s="1419"/>
    </row>
    <row r="30" spans="1:31">
      <c r="A30" s="1419"/>
      <c r="B30" s="1419"/>
      <c r="C30" s="1419"/>
      <c r="D30" s="1419"/>
      <c r="E30" s="1419"/>
      <c r="F30" s="1419"/>
      <c r="G30" s="1419"/>
      <c r="H30" s="1419"/>
      <c r="I30" s="1419"/>
      <c r="J30" s="1419"/>
      <c r="K30" s="1419"/>
      <c r="L30" s="1419"/>
      <c r="M30" s="1419"/>
      <c r="N30" s="1419"/>
      <c r="O30" s="1419"/>
      <c r="P30" s="1419"/>
      <c r="Q30" s="1419"/>
      <c r="R30" s="1419"/>
      <c r="S30" s="1419"/>
      <c r="T30" s="1419"/>
      <c r="U30" s="1419"/>
      <c r="V30" s="1419"/>
      <c r="W30" s="1420"/>
      <c r="X30" s="1419"/>
      <c r="Y30" s="1419"/>
      <c r="Z30" s="1419"/>
      <c r="AA30" s="1419"/>
      <c r="AB30" s="1419"/>
      <c r="AC30" s="1419"/>
      <c r="AD30" s="1419"/>
      <c r="AE30" s="1419"/>
    </row>
    <row r="31" spans="1:31">
      <c r="A31" s="1419"/>
      <c r="B31" s="1419"/>
      <c r="C31" s="1419"/>
      <c r="D31" s="1419"/>
      <c r="E31" s="1419"/>
      <c r="F31" s="1419"/>
      <c r="G31" s="1419"/>
      <c r="H31" s="1419"/>
      <c r="I31" s="1419"/>
      <c r="J31" s="1419"/>
      <c r="K31" s="1419"/>
      <c r="L31" s="1419"/>
      <c r="M31" s="1419"/>
      <c r="N31" s="1419"/>
      <c r="O31" s="1419"/>
      <c r="P31" s="1419"/>
      <c r="Q31" s="1419"/>
      <c r="R31" s="1419"/>
      <c r="S31" s="1419"/>
      <c r="T31" s="1419"/>
      <c r="U31" s="1419"/>
      <c r="V31" s="1419"/>
      <c r="W31" s="1420"/>
      <c r="X31" s="1419"/>
      <c r="Y31" s="1419"/>
      <c r="Z31" s="1419"/>
      <c r="AA31" s="1419"/>
      <c r="AB31" s="1419"/>
      <c r="AC31" s="1419"/>
      <c r="AD31" s="1419"/>
      <c r="AE31" s="1419"/>
    </row>
    <row r="32" spans="1:31">
      <c r="A32" s="1419"/>
      <c r="B32" s="1419"/>
      <c r="C32" s="1419"/>
      <c r="D32" s="1419"/>
      <c r="E32" s="1419"/>
      <c r="F32" s="1419"/>
      <c r="G32" s="1419"/>
      <c r="H32" s="1419"/>
      <c r="I32" s="1419"/>
      <c r="J32" s="1419"/>
      <c r="K32" s="1419"/>
      <c r="L32" s="1419"/>
      <c r="M32" s="1419"/>
      <c r="N32" s="1419"/>
      <c r="O32" s="1419"/>
      <c r="P32" s="1419"/>
      <c r="Q32" s="1419"/>
      <c r="R32" s="1419"/>
      <c r="S32" s="1419"/>
      <c r="T32" s="1419"/>
      <c r="U32" s="1419"/>
      <c r="V32" s="1419"/>
      <c r="W32" s="1420"/>
      <c r="X32" s="1419"/>
      <c r="Y32" s="1419"/>
      <c r="Z32" s="1419"/>
      <c r="AA32" s="1419"/>
      <c r="AB32" s="1419"/>
      <c r="AC32" s="1419"/>
      <c r="AD32" s="1419"/>
      <c r="AE32" s="1419"/>
    </row>
    <row r="33" spans="1:31">
      <c r="A33" s="1419"/>
      <c r="B33" s="1419"/>
      <c r="C33" s="1419"/>
      <c r="D33" s="1419"/>
      <c r="E33" s="1419"/>
      <c r="F33" s="1419"/>
      <c r="G33" s="1419"/>
      <c r="H33" s="1419"/>
      <c r="I33" s="1419"/>
      <c r="J33" s="1419"/>
      <c r="K33" s="1419"/>
      <c r="L33" s="1419"/>
      <c r="M33" s="1419"/>
      <c r="N33" s="1419"/>
      <c r="O33" s="1419"/>
      <c r="P33" s="1419"/>
      <c r="Q33" s="1419"/>
      <c r="R33" s="1419"/>
      <c r="S33" s="1419"/>
      <c r="T33" s="1419"/>
      <c r="U33" s="1419"/>
      <c r="V33" s="1419"/>
      <c r="W33" s="1420"/>
      <c r="X33" s="1419"/>
      <c r="Y33" s="1419"/>
      <c r="Z33" s="1419"/>
      <c r="AA33" s="1419"/>
      <c r="AB33" s="1419"/>
      <c r="AC33" s="1419"/>
      <c r="AD33" s="1419"/>
      <c r="AE33" s="1419"/>
    </row>
    <row r="34" spans="1:31">
      <c r="A34" s="1419"/>
      <c r="B34" s="1419"/>
      <c r="C34" s="1419"/>
      <c r="D34" s="1419"/>
      <c r="E34" s="1419"/>
      <c r="F34" s="1419"/>
      <c r="G34" s="1419"/>
      <c r="H34" s="1419"/>
      <c r="I34" s="1419"/>
      <c r="J34" s="1419"/>
      <c r="K34" s="1419"/>
      <c r="L34" s="1419"/>
      <c r="M34" s="1419"/>
      <c r="N34" s="1419"/>
      <c r="O34" s="1419"/>
      <c r="P34" s="1419"/>
      <c r="Q34" s="1419"/>
      <c r="R34" s="1419"/>
      <c r="S34" s="1419"/>
      <c r="T34" s="1419"/>
      <c r="U34" s="1419"/>
      <c r="V34" s="1419"/>
      <c r="W34" s="1420"/>
      <c r="X34" s="1419"/>
      <c r="Y34" s="1419"/>
      <c r="Z34" s="1419"/>
      <c r="AA34" s="1419"/>
      <c r="AB34" s="1419"/>
      <c r="AC34" s="1419"/>
      <c r="AD34" s="1419"/>
      <c r="AE34" s="1419"/>
    </row>
    <row r="35" spans="1:31">
      <c r="A35" s="1419"/>
      <c r="B35" s="1419"/>
      <c r="C35" s="1419"/>
      <c r="D35" s="1419"/>
      <c r="E35" s="1419"/>
      <c r="F35" s="1419"/>
      <c r="G35" s="1419"/>
      <c r="H35" s="1419"/>
      <c r="I35" s="1419"/>
      <c r="J35" s="1419"/>
      <c r="K35" s="1419"/>
      <c r="L35" s="1419"/>
      <c r="M35" s="1419"/>
      <c r="N35" s="1419"/>
      <c r="O35" s="1419"/>
      <c r="P35" s="1419"/>
      <c r="Q35" s="1419"/>
      <c r="R35" s="1419"/>
      <c r="S35" s="1419"/>
      <c r="T35" s="1419"/>
      <c r="U35" s="1419"/>
      <c r="V35" s="1419"/>
      <c r="W35" s="1420"/>
      <c r="X35" s="1419"/>
      <c r="Y35" s="1419"/>
      <c r="Z35" s="1419"/>
      <c r="AA35" s="1419"/>
      <c r="AB35" s="1419"/>
      <c r="AC35" s="1419"/>
      <c r="AD35" s="1419"/>
      <c r="AE35" s="1419"/>
    </row>
    <row r="36" spans="1:31">
      <c r="A36" s="1419"/>
      <c r="B36" s="1419"/>
      <c r="C36" s="1419"/>
      <c r="D36" s="1419"/>
      <c r="E36" s="1419"/>
      <c r="F36" s="1419"/>
      <c r="G36" s="1419"/>
      <c r="H36" s="1419"/>
      <c r="I36" s="1419"/>
      <c r="J36" s="1419"/>
      <c r="K36" s="1419"/>
      <c r="L36" s="1419"/>
      <c r="M36" s="1419"/>
      <c r="N36" s="1419"/>
      <c r="O36" s="1419"/>
      <c r="P36" s="1419"/>
      <c r="Q36" s="1419"/>
      <c r="R36" s="1419"/>
      <c r="S36" s="1419"/>
      <c r="T36" s="1419"/>
      <c r="U36" s="1419"/>
      <c r="V36" s="1419"/>
      <c r="W36" s="1420"/>
      <c r="X36" s="1419"/>
      <c r="Y36" s="1419"/>
      <c r="Z36" s="1419"/>
      <c r="AA36" s="1419"/>
      <c r="AB36" s="1419"/>
      <c r="AC36" s="1419"/>
      <c r="AD36" s="1419"/>
      <c r="AE36" s="1419"/>
    </row>
    <row r="37" spans="1:31">
      <c r="A37" s="1419"/>
      <c r="B37" s="1419"/>
      <c r="C37" s="1419"/>
      <c r="D37" s="1419"/>
      <c r="E37" s="1419"/>
      <c r="F37" s="1419"/>
      <c r="G37" s="1419"/>
      <c r="H37" s="1419"/>
      <c r="I37" s="1419"/>
      <c r="J37" s="1419"/>
      <c r="K37" s="1419"/>
      <c r="L37" s="1419"/>
      <c r="M37" s="1419"/>
      <c r="N37" s="1419"/>
      <c r="O37" s="1419"/>
      <c r="P37" s="1419"/>
      <c r="Q37" s="1419"/>
      <c r="R37" s="1419"/>
      <c r="S37" s="1419"/>
      <c r="T37" s="1419"/>
      <c r="U37" s="1419"/>
      <c r="V37" s="1419"/>
      <c r="W37" s="1420"/>
      <c r="X37" s="1419"/>
      <c r="Y37" s="1419"/>
      <c r="Z37" s="1419"/>
      <c r="AA37" s="1419"/>
      <c r="AB37" s="1419"/>
      <c r="AC37" s="1419"/>
      <c r="AD37" s="1419"/>
      <c r="AE37" s="1419"/>
    </row>
    <row r="38" spans="1:31">
      <c r="A38" s="1419"/>
      <c r="B38" s="1419"/>
      <c r="C38" s="1419"/>
      <c r="D38" s="1419"/>
      <c r="E38" s="1419"/>
      <c r="F38" s="1419"/>
      <c r="G38" s="1419"/>
      <c r="H38" s="1419"/>
      <c r="I38" s="1419"/>
      <c r="J38" s="1419"/>
      <c r="K38" s="1419"/>
      <c r="L38" s="1419"/>
      <c r="M38" s="1419"/>
      <c r="N38" s="1419"/>
      <c r="O38" s="1419"/>
      <c r="P38" s="1419"/>
      <c r="Q38" s="1419"/>
      <c r="R38" s="1419"/>
      <c r="S38" s="1419"/>
      <c r="T38" s="1419"/>
      <c r="U38" s="1419"/>
      <c r="V38" s="1419"/>
      <c r="W38" s="1420"/>
      <c r="X38" s="1419"/>
      <c r="Y38" s="1419"/>
      <c r="Z38" s="1419"/>
      <c r="AA38" s="1419"/>
      <c r="AB38" s="1419"/>
      <c r="AC38" s="1419"/>
      <c r="AD38" s="1419"/>
      <c r="AE38" s="1419"/>
    </row>
    <row r="39" spans="1:31">
      <c r="A39" s="1419"/>
      <c r="B39" s="1419"/>
      <c r="C39" s="1419"/>
      <c r="D39" s="1419"/>
      <c r="E39" s="1419"/>
      <c r="F39" s="1419"/>
      <c r="G39" s="1419"/>
      <c r="H39" s="1419"/>
      <c r="I39" s="1419"/>
      <c r="J39" s="1419"/>
      <c r="K39" s="1419"/>
      <c r="L39" s="1419"/>
      <c r="M39" s="1419"/>
      <c r="N39" s="1419"/>
      <c r="O39" s="1419"/>
      <c r="P39" s="1419"/>
      <c r="Q39" s="1419"/>
      <c r="R39" s="1419"/>
      <c r="S39" s="1419"/>
      <c r="T39" s="1419"/>
      <c r="U39" s="1419"/>
      <c r="V39" s="1419"/>
      <c r="W39" s="1420"/>
      <c r="X39" s="1419"/>
      <c r="Y39" s="1419"/>
      <c r="Z39" s="1419"/>
      <c r="AA39" s="1419"/>
      <c r="AB39" s="1419"/>
      <c r="AC39" s="1419"/>
      <c r="AD39" s="1419"/>
      <c r="AE39" s="1419"/>
    </row>
  </sheetData>
  <sheetProtection algorithmName="SHA-512" hashValue="6iEHTbnkDvh61J6/z0QC/xbzh54x/iTY7xzkkjSUs4QD8F8ZfVavxdWRXA/eMqyAIQCfwGdxvpPYFbtUP0EjPw==" saltValue="6sIf2fuN/5heToZN9OeZOQ==" spinCount="100000" sheet="1" formatCells="0"/>
  <mergeCells count="17">
    <mergeCell ref="I10:I11"/>
    <mergeCell ref="J10:O10"/>
    <mergeCell ref="J11:O11"/>
    <mergeCell ref="A14:O14"/>
    <mergeCell ref="A5:O5"/>
    <mergeCell ref="A6:B6"/>
    <mergeCell ref="A13:O13"/>
    <mergeCell ref="A7:B7"/>
    <mergeCell ref="L7:M7"/>
    <mergeCell ref="A8:C8"/>
    <mergeCell ref="J8:O8"/>
    <mergeCell ref="J9:O9"/>
    <mergeCell ref="L1:M1"/>
    <mergeCell ref="N1:O1"/>
    <mergeCell ref="K2:L2"/>
    <mergeCell ref="M2:O2"/>
    <mergeCell ref="A4:O4"/>
  </mergeCells>
  <phoneticPr fontId="9"/>
  <printOptions horizontalCentered="1"/>
  <pageMargins left="0.39370078740157483" right="0.39370078740157483" top="0.59055118110236227" bottom="0.51181102362204722" header="0.31496062992125984" footer="0.23622047244094491"/>
  <pageSetup paperSize="9" orientation="portrait" cellComments="asDisplayed" horizontalDpi="300"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outlinePr summaryBelow="0" summaryRight="0"/>
  </sheetPr>
  <dimension ref="A1:BJ129"/>
  <sheetViews>
    <sheetView showGridLines="0" topLeftCell="A71" zoomScale="86" zoomScaleNormal="86" workbookViewId="0">
      <selection activeCell="A24" sqref="A24:XFD24"/>
    </sheetView>
  </sheetViews>
  <sheetFormatPr defaultColWidth="8.875" defaultRowHeight="13.5"/>
  <cols>
    <col min="1" max="1" width="2.125" style="587" customWidth="1"/>
    <col min="2" max="2" width="5.25" style="587" customWidth="1"/>
    <col min="3" max="3" width="8.875" style="587"/>
    <col min="4" max="4" width="4.125" style="587" customWidth="1"/>
    <col min="5" max="5" width="12.375" style="587" customWidth="1"/>
    <col min="6" max="7" width="7.5" style="587" customWidth="1"/>
    <col min="8" max="8" width="6.875" style="587" customWidth="1"/>
    <col min="9" max="9" width="5.625" style="587" customWidth="1"/>
    <col min="10" max="10" width="11.375" style="587" customWidth="1"/>
    <col min="11" max="16384" width="8.875" style="587"/>
  </cols>
  <sheetData>
    <row r="1" spans="1:62" ht="24.95" customHeight="1">
      <c r="B1" s="634" t="s">
        <v>3873</v>
      </c>
      <c r="Q1" s="1661" t="str">
        <f>はじめに!O1</f>
        <v>2023年度提出用（2022年度実績値）</v>
      </c>
    </row>
    <row r="2" spans="1:62" ht="18.75">
      <c r="B2" s="634"/>
    </row>
    <row r="3" spans="1:62" ht="22.5" customHeight="1">
      <c r="B3" s="635" t="s">
        <v>6516</v>
      </c>
      <c r="C3" s="636"/>
      <c r="D3" s="636"/>
      <c r="E3" s="636"/>
      <c r="F3" s="636"/>
      <c r="G3" s="636"/>
      <c r="H3" s="637"/>
      <c r="I3" s="637"/>
      <c r="J3" s="637"/>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8"/>
      <c r="BD3" s="589"/>
      <c r="BE3" s="586"/>
      <c r="BF3" s="586"/>
      <c r="BH3" s="589"/>
      <c r="BI3" s="586"/>
      <c r="BJ3" s="586"/>
    </row>
    <row r="4" spans="1:62" ht="10.9" hidden="1" customHeight="1">
      <c r="A4" s="1351"/>
      <c r="B4" s="585"/>
      <c r="C4" s="639"/>
      <c r="D4" s="640"/>
      <c r="BE4" s="586"/>
      <c r="BF4" s="586"/>
      <c r="BH4" s="589"/>
      <c r="BI4" s="586"/>
      <c r="BJ4" s="586"/>
    </row>
    <row r="5" spans="1:62" ht="10.9" hidden="1" customHeight="1">
      <c r="A5" s="1351"/>
      <c r="BE5" s="586"/>
      <c r="BF5" s="586"/>
      <c r="BH5" s="589"/>
      <c r="BI5" s="586"/>
      <c r="BJ5" s="586"/>
    </row>
    <row r="6" spans="1:62" ht="10.9" hidden="1" customHeight="1">
      <c r="A6" s="1351"/>
      <c r="N6" s="585"/>
      <c r="BE6" s="586"/>
      <c r="BF6" s="586"/>
      <c r="BH6" s="589"/>
      <c r="BI6" s="586"/>
      <c r="BJ6" s="586"/>
    </row>
    <row r="7" spans="1:62" ht="22.5" customHeight="1" thickBot="1">
      <c r="B7" s="585">
        <v>1</v>
      </c>
      <c r="C7" s="586" t="s">
        <v>6805</v>
      </c>
      <c r="D7" s="588"/>
      <c r="E7" s="588"/>
      <c r="BE7" s="586"/>
      <c r="BF7" s="586"/>
      <c r="BH7" s="589"/>
      <c r="BI7" s="586"/>
      <c r="BJ7" s="586"/>
    </row>
    <row r="8" spans="1:62" ht="22.5" customHeight="1" thickTop="1" thickBot="1">
      <c r="B8" s="641"/>
      <c r="C8" s="590" t="s">
        <v>6645</v>
      </c>
      <c r="E8" s="1798" t="str">
        <f>IF(C8="有り","【注意】このシート以外に、「外部供給」シートにも入力が必要です！","")</f>
        <v/>
      </c>
      <c r="F8" s="1798"/>
      <c r="G8" s="1798"/>
      <c r="H8" s="1798"/>
      <c r="I8" s="1798"/>
      <c r="J8" s="1798"/>
      <c r="K8" s="1798"/>
      <c r="L8" s="1798"/>
      <c r="M8" s="1798"/>
      <c r="N8" s="1798"/>
      <c r="O8" s="1798"/>
      <c r="Q8" s="591"/>
      <c r="R8" s="591"/>
      <c r="BE8" s="586"/>
      <c r="BF8" s="586"/>
      <c r="BH8" s="589"/>
      <c r="BI8" s="586"/>
      <c r="BJ8" s="586"/>
    </row>
    <row r="9" spans="1:62" ht="13.15" customHeight="1" thickTop="1">
      <c r="BE9" s="586"/>
      <c r="BF9" s="586"/>
      <c r="BH9" s="589"/>
      <c r="BI9" s="586"/>
      <c r="BJ9" s="586"/>
    </row>
    <row r="10" spans="1:62" ht="22.5" hidden="1" customHeight="1"/>
    <row r="11" spans="1:62" ht="22.5" hidden="1" customHeight="1"/>
    <row r="12" spans="1:62" ht="30" hidden="1" customHeight="1"/>
    <row r="13" spans="1:62" ht="30.75" hidden="1" customHeight="1"/>
    <row r="14" spans="1:62" ht="22.5" hidden="1" customHeight="1"/>
    <row r="15" spans="1:62" ht="22.5" hidden="1" customHeight="1"/>
    <row r="16" spans="1:62" ht="9.6" hidden="1" customHeight="1"/>
    <row r="17" spans="1:62" ht="19.899999999999999" customHeight="1" thickBot="1">
      <c r="B17" s="585">
        <v>2</v>
      </c>
      <c r="C17" s="586" t="s">
        <v>6443</v>
      </c>
    </row>
    <row r="18" spans="1:62" ht="19.899999999999999" customHeight="1" thickTop="1" thickBot="1">
      <c r="B18" s="1743" t="s">
        <v>6182</v>
      </c>
      <c r="C18" s="1744"/>
      <c r="D18" s="1744"/>
      <c r="E18" s="1744"/>
      <c r="F18" s="1744"/>
      <c r="G18" s="1744"/>
      <c r="H18" s="1446" t="str">
        <f>参照元!$U$14</f>
        <v/>
      </c>
      <c r="I18" s="586" t="s">
        <v>3820</v>
      </c>
    </row>
    <row r="19" spans="1:62" ht="19.899999999999999" customHeight="1" thickTop="1" thickBot="1">
      <c r="B19" s="1815" t="s">
        <v>6183</v>
      </c>
      <c r="C19" s="1816"/>
      <c r="D19" s="1816"/>
      <c r="E19" s="1816"/>
      <c r="F19" s="1816"/>
      <c r="G19" s="1816"/>
      <c r="H19" s="1304" t="str">
        <f>参照元!$V$14</f>
        <v/>
      </c>
      <c r="I19" s="586" t="s">
        <v>3820</v>
      </c>
      <c r="J19" s="1823" t="s">
        <v>6600</v>
      </c>
      <c r="K19" s="1824"/>
      <c r="L19" s="1395" t="str">
        <f>IFERROR(H18-H19,"")</f>
        <v/>
      </c>
      <c r="M19" s="586" t="s">
        <v>3820</v>
      </c>
    </row>
    <row r="20" spans="1:62" ht="21" customHeight="1" thickTop="1">
      <c r="B20" s="585">
        <v>3</v>
      </c>
      <c r="C20" s="586" t="s">
        <v>6518</v>
      </c>
      <c r="H20" s="1146"/>
    </row>
    <row r="21" spans="1:62" ht="19.899999999999999" customHeight="1">
      <c r="B21" s="1342"/>
      <c r="C21" s="1801" t="s">
        <v>6503</v>
      </c>
      <c r="D21" s="1801"/>
      <c r="E21" s="1801"/>
      <c r="F21" s="1801"/>
      <c r="G21" s="1801"/>
      <c r="H21" s="1802"/>
    </row>
    <row r="22" spans="1:62" ht="19.899999999999999" customHeight="1">
      <c r="B22" s="1342"/>
      <c r="C22" s="1801" t="s">
        <v>6504</v>
      </c>
      <c r="D22" s="1801"/>
      <c r="E22" s="1801"/>
      <c r="F22" s="1801"/>
      <c r="G22" s="1801"/>
      <c r="H22" s="1802"/>
    </row>
    <row r="23" spans="1:62" ht="19.899999999999999" customHeight="1">
      <c r="B23" s="1342"/>
      <c r="C23" s="1801" t="s">
        <v>6505</v>
      </c>
      <c r="D23" s="1801"/>
      <c r="E23" s="1801"/>
      <c r="F23" s="1801"/>
      <c r="G23" s="1801"/>
      <c r="H23" s="1802"/>
    </row>
    <row r="24" spans="1:62" ht="21" hidden="1" customHeight="1">
      <c r="A24" s="1351"/>
      <c r="I24" s="1352"/>
    </row>
    <row r="25" spans="1:62" ht="10.15" customHeight="1"/>
    <row r="26" spans="1:62" ht="20.45" customHeight="1">
      <c r="B26" s="1825" t="s">
        <v>6517</v>
      </c>
      <c r="C26" s="1825"/>
      <c r="D26" s="1825"/>
      <c r="E26" s="1825"/>
      <c r="F26" s="1825"/>
      <c r="G26" s="1825"/>
      <c r="H26" s="1825"/>
      <c r="I26" s="1825"/>
      <c r="J26" s="1825"/>
      <c r="K26" s="1825"/>
      <c r="L26" s="1825"/>
      <c r="M26" s="1825"/>
      <c r="N26" s="1825"/>
      <c r="O26" s="1825"/>
      <c r="P26" s="1825"/>
      <c r="Q26" s="645"/>
      <c r="R26" s="645"/>
      <c r="S26" s="645"/>
      <c r="T26" s="645"/>
      <c r="U26" s="645"/>
      <c r="V26" s="645"/>
      <c r="W26" s="645"/>
      <c r="X26" s="645"/>
      <c r="Y26" s="645"/>
      <c r="Z26" s="645"/>
      <c r="AA26" s="645"/>
      <c r="AB26" s="645"/>
      <c r="AC26" s="645"/>
      <c r="AD26" s="645"/>
      <c r="AE26" s="645"/>
      <c r="AF26" s="645"/>
      <c r="AG26" s="645"/>
      <c r="AH26" s="645"/>
      <c r="AI26" s="645"/>
      <c r="AJ26" s="645"/>
      <c r="AK26" s="645"/>
      <c r="AL26" s="645"/>
      <c r="AM26" s="645"/>
      <c r="AN26" s="645"/>
      <c r="AO26" s="645"/>
      <c r="AP26" s="645"/>
      <c r="AQ26" s="645"/>
      <c r="AR26" s="645"/>
      <c r="AS26" s="645"/>
      <c r="AT26" s="645"/>
      <c r="AU26" s="645"/>
      <c r="AV26" s="645"/>
      <c r="AW26" s="645"/>
      <c r="AX26" s="645"/>
      <c r="AY26" s="645"/>
      <c r="AZ26" s="645"/>
      <c r="BA26" s="645"/>
      <c r="BB26" s="638"/>
      <c r="BD26" s="589"/>
      <c r="BE26" s="586"/>
      <c r="BF26" s="586"/>
      <c r="BH26" s="589"/>
      <c r="BI26" s="586"/>
      <c r="BJ26" s="586"/>
    </row>
    <row r="27" spans="1:62" ht="30" customHeight="1">
      <c r="B27" s="638"/>
      <c r="C27" s="638"/>
      <c r="D27" s="638"/>
      <c r="E27" s="638"/>
      <c r="F27" s="638"/>
      <c r="G27" s="638"/>
      <c r="H27" s="638"/>
      <c r="I27" s="638"/>
      <c r="J27" s="638"/>
      <c r="K27" s="638"/>
      <c r="L27" s="638"/>
      <c r="M27" s="638"/>
      <c r="N27" s="1454" t="s">
        <v>6602</v>
      </c>
      <c r="O27" s="1454" t="s">
        <v>6601</v>
      </c>
      <c r="P27" s="1454" t="s">
        <v>6601</v>
      </c>
      <c r="Q27" s="1454" t="s">
        <v>6601</v>
      </c>
      <c r="R27" s="1454" t="s">
        <v>6601</v>
      </c>
      <c r="S27" s="1454" t="s">
        <v>6601</v>
      </c>
      <c r="T27" s="1454" t="s">
        <v>6601</v>
      </c>
      <c r="U27" s="1454" t="s">
        <v>6601</v>
      </c>
      <c r="V27" s="1454" t="s">
        <v>6601</v>
      </c>
      <c r="W27" s="1454" t="s">
        <v>6601</v>
      </c>
      <c r="X27" s="1454" t="s">
        <v>6601</v>
      </c>
      <c r="Y27" s="1454" t="s">
        <v>6601</v>
      </c>
      <c r="Z27" s="1454" t="s">
        <v>6601</v>
      </c>
      <c r="AA27" s="1454" t="s">
        <v>6601</v>
      </c>
      <c r="AB27" s="1454" t="s">
        <v>6601</v>
      </c>
      <c r="AC27" s="1454" t="s">
        <v>6601</v>
      </c>
      <c r="AD27" s="1454" t="s">
        <v>6601</v>
      </c>
      <c r="AE27" s="1454" t="s">
        <v>6601</v>
      </c>
      <c r="AF27" s="1454" t="s">
        <v>6601</v>
      </c>
      <c r="AG27" s="1454" t="s">
        <v>6601</v>
      </c>
      <c r="AH27" s="1454" t="s">
        <v>6601</v>
      </c>
      <c r="AI27" s="1454" t="s">
        <v>6601</v>
      </c>
      <c r="AJ27" s="1454" t="s">
        <v>6601</v>
      </c>
      <c r="AK27" s="1454" t="s">
        <v>6601</v>
      </c>
      <c r="AL27" s="1454" t="s">
        <v>6601</v>
      </c>
      <c r="AM27" s="1454" t="s">
        <v>6601</v>
      </c>
      <c r="AN27" s="1454" t="s">
        <v>6601</v>
      </c>
      <c r="AO27" s="1454" t="s">
        <v>6601</v>
      </c>
      <c r="AP27" s="1454" t="s">
        <v>6601</v>
      </c>
      <c r="AQ27" s="1454" t="s">
        <v>6601</v>
      </c>
      <c r="AR27" s="1454" t="s">
        <v>6601</v>
      </c>
      <c r="AS27" s="1454" t="s">
        <v>6601</v>
      </c>
      <c r="AT27" s="1454" t="s">
        <v>6601</v>
      </c>
      <c r="AU27" s="1454" t="s">
        <v>6601</v>
      </c>
      <c r="AV27" s="1454" t="s">
        <v>6601</v>
      </c>
      <c r="AW27" s="1454" t="s">
        <v>6601</v>
      </c>
      <c r="AX27" s="1454" t="s">
        <v>6601</v>
      </c>
      <c r="AY27" s="1454" t="s">
        <v>6601</v>
      </c>
      <c r="AZ27" s="1454" t="s">
        <v>6601</v>
      </c>
      <c r="BA27" s="1454" t="s">
        <v>6601</v>
      </c>
      <c r="BB27" s="638"/>
      <c r="BD27" s="589"/>
      <c r="BE27" s="586"/>
      <c r="BF27" s="586"/>
      <c r="BH27" s="589"/>
      <c r="BI27" s="586"/>
      <c r="BJ27" s="586"/>
    </row>
    <row r="28" spans="1:62" ht="19.899999999999999" hidden="1" customHeight="1">
      <c r="B28" s="644"/>
      <c r="C28" s="644"/>
      <c r="D28" s="644"/>
      <c r="E28" s="644"/>
      <c r="F28" s="644"/>
      <c r="G28" s="644"/>
      <c r="H28" s="644"/>
      <c r="I28" s="646"/>
      <c r="J28" s="646"/>
      <c r="K28" s="781">
        <v>1</v>
      </c>
      <c r="L28" s="647">
        <v>2</v>
      </c>
      <c r="M28" s="648">
        <v>3</v>
      </c>
      <c r="N28" s="1134">
        <v>4</v>
      </c>
      <c r="O28" s="1134">
        <v>5</v>
      </c>
      <c r="P28" s="1134">
        <v>6</v>
      </c>
      <c r="Q28" s="1134">
        <v>7</v>
      </c>
      <c r="R28" s="1134">
        <v>8</v>
      </c>
      <c r="S28" s="1134">
        <v>9</v>
      </c>
      <c r="T28" s="1134">
        <v>10</v>
      </c>
      <c r="U28" s="1134">
        <v>11</v>
      </c>
      <c r="V28" s="1134">
        <v>12</v>
      </c>
      <c r="W28" s="1134">
        <v>13</v>
      </c>
      <c r="X28" s="1134">
        <v>14</v>
      </c>
      <c r="Y28" s="1134">
        <v>15</v>
      </c>
      <c r="Z28" s="1134">
        <v>16</v>
      </c>
      <c r="AA28" s="1134">
        <v>17</v>
      </c>
      <c r="AB28" s="1134">
        <v>18</v>
      </c>
      <c r="AC28" s="1134">
        <v>19</v>
      </c>
      <c r="AD28" s="1134">
        <v>20</v>
      </c>
      <c r="AE28" s="1134">
        <v>21</v>
      </c>
      <c r="AF28" s="1134">
        <v>22</v>
      </c>
      <c r="AG28" s="1134">
        <v>23</v>
      </c>
      <c r="AH28" s="1134">
        <v>24</v>
      </c>
      <c r="AI28" s="1134">
        <v>25</v>
      </c>
      <c r="AJ28" s="1134">
        <v>26</v>
      </c>
      <c r="AK28" s="1134">
        <v>27</v>
      </c>
      <c r="AL28" s="1134">
        <v>28</v>
      </c>
      <c r="AM28" s="1134">
        <v>29</v>
      </c>
      <c r="AN28" s="1134">
        <v>30</v>
      </c>
      <c r="AO28" s="1134">
        <v>31</v>
      </c>
      <c r="AP28" s="1134">
        <v>32</v>
      </c>
      <c r="AQ28" s="1134">
        <v>33</v>
      </c>
      <c r="AR28" s="1134">
        <v>34</v>
      </c>
      <c r="AS28" s="1134">
        <v>35</v>
      </c>
      <c r="AT28" s="1134">
        <v>36</v>
      </c>
      <c r="AU28" s="1134">
        <v>37</v>
      </c>
      <c r="AV28" s="1134">
        <v>38</v>
      </c>
      <c r="AW28" s="1134">
        <v>39</v>
      </c>
      <c r="AX28" s="1134">
        <v>40</v>
      </c>
      <c r="AY28" s="1134">
        <v>41</v>
      </c>
      <c r="AZ28" s="1134">
        <v>42</v>
      </c>
      <c r="BA28" s="1134">
        <v>43</v>
      </c>
    </row>
    <row r="29" spans="1:62" ht="22.5" customHeight="1" thickBot="1">
      <c r="B29" s="1226"/>
      <c r="C29" s="1227"/>
      <c r="D29" s="1227"/>
      <c r="E29" s="1227"/>
      <c r="F29" s="1227"/>
      <c r="G29" s="1227"/>
      <c r="H29" s="1222"/>
      <c r="I29" s="1220"/>
      <c r="J29" s="1799" t="s">
        <v>3875</v>
      </c>
      <c r="K29" s="1803" t="s">
        <v>6595</v>
      </c>
      <c r="L29" s="1804"/>
      <c r="M29" s="1805"/>
      <c r="N29" s="1166" t="s">
        <v>3876</v>
      </c>
      <c r="O29" s="1167"/>
      <c r="P29" s="1167"/>
      <c r="Q29" s="1167"/>
      <c r="R29" s="1167"/>
      <c r="S29" s="1167"/>
      <c r="T29" s="1167"/>
      <c r="U29" s="1167"/>
      <c r="V29" s="1167"/>
      <c r="W29" s="1168"/>
      <c r="X29" s="1168"/>
      <c r="Y29" s="1168"/>
      <c r="Z29" s="1168"/>
      <c r="AA29" s="1168"/>
      <c r="AB29" s="1168"/>
      <c r="AC29" s="1168"/>
      <c r="AD29" s="1168"/>
      <c r="AE29" s="1168"/>
      <c r="AF29" s="1168"/>
      <c r="AG29" s="1168"/>
      <c r="AH29" s="1168"/>
      <c r="AI29" s="1168"/>
      <c r="AJ29" s="1168"/>
      <c r="AK29" s="1168"/>
      <c r="AL29" s="1168"/>
      <c r="AM29" s="1168"/>
      <c r="AN29" s="1168"/>
      <c r="AO29" s="1168"/>
      <c r="AP29" s="1168"/>
      <c r="AQ29" s="1168"/>
      <c r="AR29" s="1168"/>
      <c r="AS29" s="1168"/>
      <c r="AT29" s="1168"/>
      <c r="AU29" s="1168"/>
      <c r="AV29" s="1168"/>
      <c r="AW29" s="1168"/>
      <c r="AX29" s="1168"/>
      <c r="AY29" s="1168"/>
      <c r="AZ29" s="1168"/>
      <c r="BA29" s="1169"/>
      <c r="BD29" s="589"/>
      <c r="BE29" s="586"/>
      <c r="BF29" s="586"/>
      <c r="BH29" s="589"/>
      <c r="BI29" s="586"/>
      <c r="BJ29" s="586"/>
    </row>
    <row r="30" spans="1:62" ht="32.450000000000003" customHeight="1" thickTop="1" thickBot="1">
      <c r="B30" s="1228"/>
      <c r="C30" s="1229"/>
      <c r="D30" s="1229"/>
      <c r="E30" s="1229"/>
      <c r="F30" s="1229"/>
      <c r="G30" s="1229"/>
      <c r="H30" s="1230"/>
      <c r="I30" s="1231"/>
      <c r="J30" s="1800"/>
      <c r="K30" s="1806"/>
      <c r="L30" s="1807"/>
      <c r="M30" s="1808"/>
      <c r="N30" s="1003" t="s">
        <v>6590</v>
      </c>
      <c r="O30" s="1003" t="s">
        <v>6591</v>
      </c>
      <c r="P30" s="1003" t="s">
        <v>6447</v>
      </c>
      <c r="Q30" s="1003" t="s">
        <v>6448</v>
      </c>
      <c r="R30" s="1003" t="s">
        <v>6449</v>
      </c>
      <c r="S30" s="1003" t="s">
        <v>6450</v>
      </c>
      <c r="T30" s="1003" t="s">
        <v>6451</v>
      </c>
      <c r="U30" s="1003" t="s">
        <v>6452</v>
      </c>
      <c r="V30" s="1003" t="s">
        <v>6453</v>
      </c>
      <c r="W30" s="1003" t="s">
        <v>6454</v>
      </c>
      <c r="X30" s="1003" t="s">
        <v>6455</v>
      </c>
      <c r="Y30" s="1003" t="s">
        <v>6456</v>
      </c>
      <c r="Z30" s="1003" t="s">
        <v>6457</v>
      </c>
      <c r="AA30" s="1003" t="s">
        <v>6458</v>
      </c>
      <c r="AB30" s="1003" t="s">
        <v>6459</v>
      </c>
      <c r="AC30" s="1003" t="s">
        <v>6460</v>
      </c>
      <c r="AD30" s="1003" t="s">
        <v>6461</v>
      </c>
      <c r="AE30" s="1003" t="s">
        <v>6462</v>
      </c>
      <c r="AF30" s="1003" t="s">
        <v>6463</v>
      </c>
      <c r="AG30" s="1003" t="s">
        <v>6464</v>
      </c>
      <c r="AH30" s="1003" t="s">
        <v>6465</v>
      </c>
      <c r="AI30" s="1003" t="s">
        <v>6466</v>
      </c>
      <c r="AJ30" s="1003" t="s">
        <v>6467</v>
      </c>
      <c r="AK30" s="1003" t="s">
        <v>6468</v>
      </c>
      <c r="AL30" s="1003" t="s">
        <v>6469</v>
      </c>
      <c r="AM30" s="1003" t="s">
        <v>6470</v>
      </c>
      <c r="AN30" s="1003" t="s">
        <v>6471</v>
      </c>
      <c r="AO30" s="1003" t="s">
        <v>6472</v>
      </c>
      <c r="AP30" s="1003" t="s">
        <v>6473</v>
      </c>
      <c r="AQ30" s="1003" t="s">
        <v>6474</v>
      </c>
      <c r="AR30" s="1003" t="s">
        <v>6475</v>
      </c>
      <c r="AS30" s="1003" t="s">
        <v>6476</v>
      </c>
      <c r="AT30" s="1003" t="s">
        <v>6477</v>
      </c>
      <c r="AU30" s="1003" t="s">
        <v>6478</v>
      </c>
      <c r="AV30" s="1003" t="s">
        <v>6479</v>
      </c>
      <c r="AW30" s="1003" t="s">
        <v>6480</v>
      </c>
      <c r="AX30" s="1003" t="s">
        <v>6481</v>
      </c>
      <c r="AY30" s="1003" t="s">
        <v>6482</v>
      </c>
      <c r="AZ30" s="1003" t="s">
        <v>6483</v>
      </c>
      <c r="BA30" s="1003" t="s">
        <v>6484</v>
      </c>
    </row>
    <row r="31" spans="1:62" ht="15.75" thickTop="1" thickBot="1">
      <c r="B31" s="1820" t="s">
        <v>3877</v>
      </c>
      <c r="C31" s="1821"/>
      <c r="D31" s="1821"/>
      <c r="E31" s="1821"/>
      <c r="F31" s="1821"/>
      <c r="G31" s="1821"/>
      <c r="H31" s="1822"/>
      <c r="I31" s="1232" t="s">
        <v>3878</v>
      </c>
      <c r="J31" s="1233" t="s">
        <v>3879</v>
      </c>
      <c r="K31" s="1809"/>
      <c r="L31" s="1810"/>
      <c r="M31" s="1811"/>
      <c r="N31" s="1149" t="s">
        <v>6403</v>
      </c>
      <c r="O31" s="1148"/>
      <c r="P31" s="1148"/>
      <c r="Q31" s="1148"/>
      <c r="R31" s="1148"/>
      <c r="S31" s="1148"/>
      <c r="T31" s="1148"/>
      <c r="U31" s="1148"/>
      <c r="V31" s="1148"/>
      <c r="W31" s="1148"/>
      <c r="X31" s="1148"/>
      <c r="Y31" s="1148"/>
      <c r="Z31" s="1148"/>
      <c r="AA31" s="1148"/>
      <c r="AB31" s="1148"/>
      <c r="AC31" s="1148"/>
      <c r="AD31" s="1148"/>
      <c r="AE31" s="1148"/>
      <c r="AF31" s="1148"/>
      <c r="AG31" s="1148"/>
      <c r="AH31" s="1148"/>
      <c r="AI31" s="1148"/>
      <c r="AJ31" s="1148"/>
      <c r="AK31" s="1148"/>
      <c r="AL31" s="1148"/>
      <c r="AM31" s="1148"/>
      <c r="AN31" s="1148"/>
      <c r="AO31" s="1148"/>
      <c r="AP31" s="1148"/>
      <c r="AQ31" s="1148"/>
      <c r="AR31" s="1148"/>
      <c r="AS31" s="1148"/>
      <c r="AT31" s="1148"/>
      <c r="AU31" s="1148"/>
      <c r="AV31" s="1148"/>
      <c r="AW31" s="1148"/>
      <c r="AX31" s="1148"/>
      <c r="AY31" s="1148"/>
      <c r="AZ31" s="1148"/>
      <c r="BA31" s="1147"/>
    </row>
    <row r="32" spans="1:62" ht="15" thickTop="1">
      <c r="B32" s="1789" t="s">
        <v>3826</v>
      </c>
      <c r="C32" s="1812" t="s">
        <v>3827</v>
      </c>
      <c r="D32" s="1813"/>
      <c r="E32" s="1813"/>
      <c r="F32" s="1813"/>
      <c r="G32" s="1813"/>
      <c r="H32" s="1814"/>
      <c r="I32" s="649" t="str">
        <f>係数!I32</f>
        <v>kL</v>
      </c>
      <c r="J32" s="910">
        <f>SUM(K32:BA32)</f>
        <v>0</v>
      </c>
      <c r="K32" s="749"/>
      <c r="L32" s="650"/>
      <c r="M32" s="651"/>
      <c r="N32" s="652"/>
      <c r="O32" s="653"/>
      <c r="P32" s="653"/>
      <c r="Q32" s="653"/>
      <c r="R32" s="653"/>
      <c r="S32" s="653"/>
      <c r="T32" s="653"/>
      <c r="U32" s="653"/>
      <c r="V32" s="653"/>
      <c r="W32" s="653"/>
      <c r="X32" s="653"/>
      <c r="Y32" s="653"/>
      <c r="Z32" s="653"/>
      <c r="AA32" s="653"/>
      <c r="AB32" s="653"/>
      <c r="AC32" s="653"/>
      <c r="AD32" s="653"/>
      <c r="AE32" s="653"/>
      <c r="AF32" s="653"/>
      <c r="AG32" s="653"/>
      <c r="AH32" s="653"/>
      <c r="AI32" s="653"/>
      <c r="AJ32" s="653"/>
      <c r="AK32" s="653"/>
      <c r="AL32" s="653"/>
      <c r="AM32" s="653"/>
      <c r="AN32" s="653"/>
      <c r="AO32" s="653"/>
      <c r="AP32" s="653"/>
      <c r="AQ32" s="653"/>
      <c r="AR32" s="653"/>
      <c r="AS32" s="653"/>
      <c r="AT32" s="653"/>
      <c r="AU32" s="653"/>
      <c r="AV32" s="653"/>
      <c r="AW32" s="653"/>
      <c r="AX32" s="653"/>
      <c r="AY32" s="653"/>
      <c r="AZ32" s="653"/>
      <c r="BA32" s="654"/>
    </row>
    <row r="33" spans="2:53" ht="14.25">
      <c r="B33" s="1790"/>
      <c r="C33" s="1812" t="s">
        <v>3831</v>
      </c>
      <c r="D33" s="1813"/>
      <c r="E33" s="1813"/>
      <c r="F33" s="1813"/>
      <c r="G33" s="1813"/>
      <c r="H33" s="1814"/>
      <c r="I33" s="649" t="str">
        <f>係数!I33</f>
        <v>kL</v>
      </c>
      <c r="J33" s="910">
        <f t="shared" ref="J33:J57" si="0">SUM(K33:BA33)</f>
        <v>0</v>
      </c>
      <c r="K33" s="750"/>
      <c r="L33" s="655"/>
      <c r="M33" s="656"/>
      <c r="N33" s="657"/>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658"/>
      <c r="AP33" s="658"/>
      <c r="AQ33" s="658"/>
      <c r="AR33" s="658"/>
      <c r="AS33" s="658"/>
      <c r="AT33" s="658"/>
      <c r="AU33" s="658"/>
      <c r="AV33" s="658"/>
      <c r="AW33" s="658"/>
      <c r="AX33" s="658"/>
      <c r="AY33" s="658"/>
      <c r="AZ33" s="658"/>
      <c r="BA33" s="659"/>
    </row>
    <row r="34" spans="2:53" ht="14.25">
      <c r="B34" s="1790"/>
      <c r="C34" s="1812" t="s">
        <v>3832</v>
      </c>
      <c r="D34" s="1813"/>
      <c r="E34" s="1813"/>
      <c r="F34" s="1813"/>
      <c r="G34" s="1813"/>
      <c r="H34" s="1814"/>
      <c r="I34" s="649" t="str">
        <f>係数!I34</f>
        <v>kL</v>
      </c>
      <c r="J34" s="910">
        <f t="shared" si="0"/>
        <v>0</v>
      </c>
      <c r="K34" s="750"/>
      <c r="L34" s="655"/>
      <c r="M34" s="656"/>
      <c r="N34" s="657"/>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658"/>
      <c r="AP34" s="658"/>
      <c r="AQ34" s="658"/>
      <c r="AR34" s="658"/>
      <c r="AS34" s="658"/>
      <c r="AT34" s="658"/>
      <c r="AU34" s="658"/>
      <c r="AV34" s="658"/>
      <c r="AW34" s="658"/>
      <c r="AX34" s="658"/>
      <c r="AY34" s="658"/>
      <c r="AZ34" s="658"/>
      <c r="BA34" s="659"/>
    </row>
    <row r="35" spans="2:53" ht="14.25">
      <c r="B35" s="1790"/>
      <c r="C35" s="1812" t="s">
        <v>3833</v>
      </c>
      <c r="D35" s="1813"/>
      <c r="E35" s="1813"/>
      <c r="F35" s="1813"/>
      <c r="G35" s="1813"/>
      <c r="H35" s="1814"/>
      <c r="I35" s="649" t="str">
        <f>係数!I35</f>
        <v>kL</v>
      </c>
      <c r="J35" s="910">
        <f t="shared" si="0"/>
        <v>0</v>
      </c>
      <c r="K35" s="750"/>
      <c r="L35" s="655"/>
      <c r="M35" s="656"/>
      <c r="N35" s="657"/>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658"/>
      <c r="AP35" s="658"/>
      <c r="AQ35" s="658"/>
      <c r="AR35" s="658"/>
      <c r="AS35" s="658"/>
      <c r="AT35" s="658"/>
      <c r="AU35" s="658"/>
      <c r="AV35" s="658"/>
      <c r="AW35" s="658"/>
      <c r="AX35" s="658"/>
      <c r="AY35" s="658"/>
      <c r="AZ35" s="658"/>
      <c r="BA35" s="659"/>
    </row>
    <row r="36" spans="2:53" ht="14.25">
      <c r="B36" s="1790"/>
      <c r="C36" s="1791" t="s">
        <v>3834</v>
      </c>
      <c r="D36" s="1792"/>
      <c r="E36" s="1792"/>
      <c r="F36" s="1792"/>
      <c r="G36" s="1792"/>
      <c r="H36" s="1793"/>
      <c r="I36" s="649" t="str">
        <f>係数!I36</f>
        <v>kL</v>
      </c>
      <c r="J36" s="911">
        <f t="shared" si="0"/>
        <v>0</v>
      </c>
      <c r="K36" s="750"/>
      <c r="L36" s="655"/>
      <c r="M36" s="656"/>
      <c r="N36" s="657"/>
      <c r="O36" s="658"/>
      <c r="P36" s="658"/>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658"/>
      <c r="AP36" s="658"/>
      <c r="AQ36" s="658"/>
      <c r="AR36" s="658"/>
      <c r="AS36" s="658"/>
      <c r="AT36" s="658"/>
      <c r="AU36" s="658"/>
      <c r="AV36" s="658"/>
      <c r="AW36" s="658"/>
      <c r="AX36" s="658"/>
      <c r="AY36" s="658"/>
      <c r="AZ36" s="658"/>
      <c r="BA36" s="659"/>
    </row>
    <row r="37" spans="2:53" ht="14.25">
      <c r="B37" s="1790"/>
      <c r="C37" s="1791" t="s">
        <v>3835</v>
      </c>
      <c r="D37" s="1792"/>
      <c r="E37" s="1792"/>
      <c r="F37" s="1792"/>
      <c r="G37" s="1792"/>
      <c r="H37" s="1793"/>
      <c r="I37" s="649" t="str">
        <f>係数!I37</f>
        <v>kL</v>
      </c>
      <c r="J37" s="911">
        <f t="shared" si="0"/>
        <v>0</v>
      </c>
      <c r="K37" s="750"/>
      <c r="L37" s="655"/>
      <c r="M37" s="656"/>
      <c r="N37" s="657"/>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658"/>
      <c r="AP37" s="658"/>
      <c r="AQ37" s="658"/>
      <c r="AR37" s="658"/>
      <c r="AS37" s="658"/>
      <c r="AT37" s="658"/>
      <c r="AU37" s="658"/>
      <c r="AV37" s="658"/>
      <c r="AW37" s="658"/>
      <c r="AX37" s="658"/>
      <c r="AY37" s="658"/>
      <c r="AZ37" s="658"/>
      <c r="BA37" s="659"/>
    </row>
    <row r="38" spans="2:53" ht="14.25">
      <c r="B38" s="1790"/>
      <c r="C38" s="1791" t="s">
        <v>3836</v>
      </c>
      <c r="D38" s="1792"/>
      <c r="E38" s="1792"/>
      <c r="F38" s="1792"/>
      <c r="G38" s="1792"/>
      <c r="H38" s="1793"/>
      <c r="I38" s="649" t="str">
        <f>係数!I38</f>
        <v>kL</v>
      </c>
      <c r="J38" s="911">
        <f t="shared" si="0"/>
        <v>0</v>
      </c>
      <c r="K38" s="750"/>
      <c r="L38" s="655"/>
      <c r="M38" s="656"/>
      <c r="N38" s="657"/>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658"/>
      <c r="AP38" s="658"/>
      <c r="AQ38" s="658"/>
      <c r="AR38" s="658"/>
      <c r="AS38" s="658"/>
      <c r="AT38" s="658"/>
      <c r="AU38" s="658"/>
      <c r="AV38" s="658"/>
      <c r="AW38" s="658"/>
      <c r="AX38" s="658"/>
      <c r="AY38" s="658"/>
      <c r="AZ38" s="658"/>
      <c r="BA38" s="659"/>
    </row>
    <row r="39" spans="2:53" ht="14.25">
      <c r="B39" s="1790"/>
      <c r="C39" s="1791" t="s">
        <v>3837</v>
      </c>
      <c r="D39" s="1792"/>
      <c r="E39" s="1792"/>
      <c r="F39" s="1792"/>
      <c r="G39" s="1792"/>
      <c r="H39" s="1793"/>
      <c r="I39" s="649" t="str">
        <f>係数!I39</f>
        <v>kL</v>
      </c>
      <c r="J39" s="911">
        <f t="shared" si="0"/>
        <v>0</v>
      </c>
      <c r="K39" s="750"/>
      <c r="L39" s="655"/>
      <c r="M39" s="656"/>
      <c r="N39" s="657"/>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658"/>
      <c r="AP39" s="658"/>
      <c r="AQ39" s="658"/>
      <c r="AR39" s="658"/>
      <c r="AS39" s="658"/>
      <c r="AT39" s="658"/>
      <c r="AU39" s="658"/>
      <c r="AV39" s="658"/>
      <c r="AW39" s="658"/>
      <c r="AX39" s="658"/>
      <c r="AY39" s="658"/>
      <c r="AZ39" s="658"/>
      <c r="BA39" s="659"/>
    </row>
    <row r="40" spans="2:53" ht="14.25">
      <c r="B40" s="1790"/>
      <c r="C40" s="1791" t="s">
        <v>3838</v>
      </c>
      <c r="D40" s="1792"/>
      <c r="E40" s="1792"/>
      <c r="F40" s="1792"/>
      <c r="G40" s="1792"/>
      <c r="H40" s="1793"/>
      <c r="I40" s="649" t="str">
        <f>係数!I40</f>
        <v>t</v>
      </c>
      <c r="J40" s="911">
        <f t="shared" si="0"/>
        <v>0</v>
      </c>
      <c r="K40" s="750"/>
      <c r="L40" s="655"/>
      <c r="M40" s="656"/>
      <c r="N40" s="657"/>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658"/>
      <c r="AP40" s="658"/>
      <c r="AQ40" s="658"/>
      <c r="AR40" s="658"/>
      <c r="AS40" s="658"/>
      <c r="AT40" s="658"/>
      <c r="AU40" s="658"/>
      <c r="AV40" s="658"/>
      <c r="AW40" s="658"/>
      <c r="AX40" s="658"/>
      <c r="AY40" s="658"/>
      <c r="AZ40" s="658"/>
      <c r="BA40" s="659"/>
    </row>
    <row r="41" spans="2:53" ht="14.25">
      <c r="B41" s="1790"/>
      <c r="C41" s="1791" t="s">
        <v>3840</v>
      </c>
      <c r="D41" s="1792"/>
      <c r="E41" s="1792"/>
      <c r="F41" s="1792"/>
      <c r="G41" s="1792"/>
      <c r="H41" s="1793"/>
      <c r="I41" s="649" t="str">
        <f>係数!I41</f>
        <v>t</v>
      </c>
      <c r="J41" s="911">
        <f t="shared" si="0"/>
        <v>0</v>
      </c>
      <c r="K41" s="750"/>
      <c r="L41" s="655"/>
      <c r="M41" s="656"/>
      <c r="N41" s="657"/>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658"/>
      <c r="AP41" s="658"/>
      <c r="AQ41" s="658"/>
      <c r="AR41" s="658"/>
      <c r="AS41" s="658"/>
      <c r="AT41" s="658"/>
      <c r="AU41" s="658"/>
      <c r="AV41" s="658"/>
      <c r="AW41" s="658"/>
      <c r="AX41" s="658"/>
      <c r="AY41" s="658"/>
      <c r="AZ41" s="658"/>
      <c r="BA41" s="659"/>
    </row>
    <row r="42" spans="2:53" ht="14.25">
      <c r="B42" s="1790"/>
      <c r="C42" s="1817" t="s">
        <v>3841</v>
      </c>
      <c r="D42" s="1819" t="s">
        <v>3842</v>
      </c>
      <c r="E42" s="1819"/>
      <c r="F42" s="1819"/>
      <c r="G42" s="1819"/>
      <c r="H42" s="1819"/>
      <c r="I42" s="649" t="str">
        <f>係数!I42</f>
        <v>t</v>
      </c>
      <c r="J42" s="910">
        <f t="shared" si="0"/>
        <v>0</v>
      </c>
      <c r="K42" s="750"/>
      <c r="L42" s="655"/>
      <c r="M42" s="656"/>
      <c r="N42" s="657"/>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658"/>
      <c r="AP42" s="658"/>
      <c r="AQ42" s="658"/>
      <c r="AR42" s="658"/>
      <c r="AS42" s="658"/>
      <c r="AT42" s="658"/>
      <c r="AU42" s="658"/>
      <c r="AV42" s="658"/>
      <c r="AW42" s="658"/>
      <c r="AX42" s="658"/>
      <c r="AY42" s="658"/>
      <c r="AZ42" s="658"/>
      <c r="BA42" s="659"/>
    </row>
    <row r="43" spans="2:53" ht="14.25">
      <c r="B43" s="1790"/>
      <c r="C43" s="1818"/>
      <c r="D43" s="1819" t="s">
        <v>3843</v>
      </c>
      <c r="E43" s="1819"/>
      <c r="F43" s="1819"/>
      <c r="G43" s="1819"/>
      <c r="H43" s="1819"/>
      <c r="I43" s="649" t="str">
        <f>係数!I43</f>
        <v>千㎥</v>
      </c>
      <c r="J43" s="910">
        <f t="shared" si="0"/>
        <v>0</v>
      </c>
      <c r="K43" s="750"/>
      <c r="L43" s="655"/>
      <c r="M43" s="656"/>
      <c r="N43" s="657"/>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658"/>
      <c r="AP43" s="658"/>
      <c r="AQ43" s="658"/>
      <c r="AR43" s="658"/>
      <c r="AS43" s="658"/>
      <c r="AT43" s="658"/>
      <c r="AU43" s="658"/>
      <c r="AV43" s="658"/>
      <c r="AW43" s="658"/>
      <c r="AX43" s="658"/>
      <c r="AY43" s="658"/>
      <c r="AZ43" s="658"/>
      <c r="BA43" s="659"/>
    </row>
    <row r="44" spans="2:53" ht="14.25">
      <c r="B44" s="1790"/>
      <c r="C44" s="1832" t="s">
        <v>3845</v>
      </c>
      <c r="D44" s="1819" t="s">
        <v>3846</v>
      </c>
      <c r="E44" s="1819"/>
      <c r="F44" s="1819"/>
      <c r="G44" s="1819"/>
      <c r="H44" s="1819"/>
      <c r="I44" s="649" t="str">
        <f>係数!I44</f>
        <v>t</v>
      </c>
      <c r="J44" s="910">
        <f t="shared" si="0"/>
        <v>0</v>
      </c>
      <c r="K44" s="750"/>
      <c r="L44" s="655"/>
      <c r="M44" s="656"/>
      <c r="N44" s="657"/>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658"/>
      <c r="AP44" s="658"/>
      <c r="AQ44" s="658"/>
      <c r="AR44" s="658"/>
      <c r="AS44" s="658"/>
      <c r="AT44" s="658"/>
      <c r="AU44" s="658"/>
      <c r="AV44" s="658"/>
      <c r="AW44" s="658"/>
      <c r="AX44" s="658"/>
      <c r="AY44" s="658"/>
      <c r="AZ44" s="658"/>
      <c r="BA44" s="659"/>
    </row>
    <row r="45" spans="2:53" ht="14.25">
      <c r="B45" s="1790"/>
      <c r="C45" s="1818"/>
      <c r="D45" s="1819" t="s">
        <v>3847</v>
      </c>
      <c r="E45" s="1819"/>
      <c r="F45" s="1819"/>
      <c r="G45" s="1819"/>
      <c r="H45" s="1819"/>
      <c r="I45" s="649" t="str">
        <f>係数!I45</f>
        <v>千㎥</v>
      </c>
      <c r="J45" s="910">
        <f t="shared" si="0"/>
        <v>0</v>
      </c>
      <c r="K45" s="750"/>
      <c r="L45" s="655"/>
      <c r="M45" s="656"/>
      <c r="N45" s="657"/>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658"/>
      <c r="AP45" s="658"/>
      <c r="AQ45" s="658"/>
      <c r="AR45" s="658"/>
      <c r="AS45" s="658"/>
      <c r="AT45" s="658"/>
      <c r="AU45" s="658"/>
      <c r="AV45" s="658"/>
      <c r="AW45" s="658"/>
      <c r="AX45" s="658"/>
      <c r="AY45" s="658"/>
      <c r="AZ45" s="658"/>
      <c r="BA45" s="659"/>
    </row>
    <row r="46" spans="2:53" ht="14.25">
      <c r="B46" s="1790"/>
      <c r="C46" s="1833" t="s">
        <v>3848</v>
      </c>
      <c r="D46" s="1819" t="s">
        <v>3849</v>
      </c>
      <c r="E46" s="1819"/>
      <c r="F46" s="1819"/>
      <c r="G46" s="1819"/>
      <c r="H46" s="1819"/>
      <c r="I46" s="649" t="str">
        <f>係数!I46</f>
        <v>t</v>
      </c>
      <c r="J46" s="910">
        <f t="shared" si="0"/>
        <v>0</v>
      </c>
      <c r="K46" s="750"/>
      <c r="L46" s="655"/>
      <c r="M46" s="656"/>
      <c r="N46" s="657"/>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658"/>
      <c r="AP46" s="658"/>
      <c r="AQ46" s="658"/>
      <c r="AR46" s="658"/>
      <c r="AS46" s="658"/>
      <c r="AT46" s="658"/>
      <c r="AU46" s="658"/>
      <c r="AV46" s="658"/>
      <c r="AW46" s="658"/>
      <c r="AX46" s="658"/>
      <c r="AY46" s="658"/>
      <c r="AZ46" s="658"/>
      <c r="BA46" s="659"/>
    </row>
    <row r="47" spans="2:53" ht="14.25">
      <c r="B47" s="1790"/>
      <c r="C47" s="1834"/>
      <c r="D47" s="1819" t="s">
        <v>3850</v>
      </c>
      <c r="E47" s="1819"/>
      <c r="F47" s="1819"/>
      <c r="G47" s="1819"/>
      <c r="H47" s="1819"/>
      <c r="I47" s="649" t="str">
        <f>係数!I47</f>
        <v>t</v>
      </c>
      <c r="J47" s="910">
        <f t="shared" si="0"/>
        <v>0</v>
      </c>
      <c r="K47" s="750"/>
      <c r="L47" s="655"/>
      <c r="M47" s="656"/>
      <c r="N47" s="657"/>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658"/>
      <c r="AP47" s="658"/>
      <c r="AQ47" s="658"/>
      <c r="AR47" s="658"/>
      <c r="AS47" s="658"/>
      <c r="AT47" s="658"/>
      <c r="AU47" s="658"/>
      <c r="AV47" s="658"/>
      <c r="AW47" s="658"/>
      <c r="AX47" s="658"/>
      <c r="AY47" s="658"/>
      <c r="AZ47" s="658"/>
      <c r="BA47" s="659"/>
    </row>
    <row r="48" spans="2:53" ht="14.25">
      <c r="B48" s="1790"/>
      <c r="C48" s="1835"/>
      <c r="D48" s="1819" t="s">
        <v>3851</v>
      </c>
      <c r="E48" s="1819"/>
      <c r="F48" s="1819"/>
      <c r="G48" s="1819"/>
      <c r="H48" s="1819"/>
      <c r="I48" s="649" t="str">
        <f>係数!I48</f>
        <v>t</v>
      </c>
      <c r="J48" s="910">
        <f t="shared" si="0"/>
        <v>0</v>
      </c>
      <c r="K48" s="750"/>
      <c r="L48" s="655"/>
      <c r="M48" s="656"/>
      <c r="N48" s="657"/>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658"/>
      <c r="AP48" s="658"/>
      <c r="AQ48" s="658"/>
      <c r="AR48" s="658"/>
      <c r="AS48" s="658"/>
      <c r="AT48" s="658"/>
      <c r="AU48" s="658"/>
      <c r="AV48" s="658"/>
      <c r="AW48" s="658"/>
      <c r="AX48" s="658"/>
      <c r="AY48" s="658"/>
      <c r="AZ48" s="658"/>
      <c r="BA48" s="659"/>
    </row>
    <row r="49" spans="2:53" ht="14.25">
      <c r="B49" s="1790"/>
      <c r="C49" s="1791" t="s">
        <v>3852</v>
      </c>
      <c r="D49" s="1792"/>
      <c r="E49" s="1792"/>
      <c r="F49" s="1792"/>
      <c r="G49" s="1792"/>
      <c r="H49" s="1793"/>
      <c r="I49" s="649" t="str">
        <f>係数!I49</f>
        <v>t</v>
      </c>
      <c r="J49" s="911">
        <f t="shared" si="0"/>
        <v>0</v>
      </c>
      <c r="K49" s="750"/>
      <c r="L49" s="655"/>
      <c r="M49" s="656"/>
      <c r="N49" s="657"/>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658"/>
      <c r="AP49" s="658"/>
      <c r="AQ49" s="658"/>
      <c r="AR49" s="658"/>
      <c r="AS49" s="658"/>
      <c r="AT49" s="658"/>
      <c r="AU49" s="658"/>
      <c r="AV49" s="658"/>
      <c r="AW49" s="658"/>
      <c r="AX49" s="658"/>
      <c r="AY49" s="658"/>
      <c r="AZ49" s="658"/>
      <c r="BA49" s="659"/>
    </row>
    <row r="50" spans="2:53" ht="14.25">
      <c r="B50" s="1790"/>
      <c r="C50" s="1791" t="s">
        <v>3853</v>
      </c>
      <c r="D50" s="1792"/>
      <c r="E50" s="1792"/>
      <c r="F50" s="1792"/>
      <c r="G50" s="1792"/>
      <c r="H50" s="1793"/>
      <c r="I50" s="649" t="str">
        <f>係数!I50</f>
        <v>t</v>
      </c>
      <c r="J50" s="911">
        <f t="shared" si="0"/>
        <v>0</v>
      </c>
      <c r="K50" s="750"/>
      <c r="L50" s="655"/>
      <c r="M50" s="656"/>
      <c r="N50" s="657"/>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658"/>
      <c r="AP50" s="658"/>
      <c r="AQ50" s="658"/>
      <c r="AR50" s="658"/>
      <c r="AS50" s="658"/>
      <c r="AT50" s="658"/>
      <c r="AU50" s="658"/>
      <c r="AV50" s="658"/>
      <c r="AW50" s="658"/>
      <c r="AX50" s="658"/>
      <c r="AY50" s="658"/>
      <c r="AZ50" s="658"/>
      <c r="BA50" s="659"/>
    </row>
    <row r="51" spans="2:53" ht="14.25">
      <c r="B51" s="1790"/>
      <c r="C51" s="1791" t="s">
        <v>3854</v>
      </c>
      <c r="D51" s="1792"/>
      <c r="E51" s="1792"/>
      <c r="F51" s="1792"/>
      <c r="G51" s="1792"/>
      <c r="H51" s="1793"/>
      <c r="I51" s="649" t="str">
        <f>係数!I51</f>
        <v>千㎥</v>
      </c>
      <c r="J51" s="910">
        <f t="shared" si="0"/>
        <v>0</v>
      </c>
      <c r="K51" s="750"/>
      <c r="L51" s="655"/>
      <c r="M51" s="656"/>
      <c r="N51" s="657"/>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658"/>
      <c r="AP51" s="658"/>
      <c r="AQ51" s="658"/>
      <c r="AR51" s="658"/>
      <c r="AS51" s="658"/>
      <c r="AT51" s="658"/>
      <c r="AU51" s="658"/>
      <c r="AV51" s="658"/>
      <c r="AW51" s="658"/>
      <c r="AX51" s="658"/>
      <c r="AY51" s="658"/>
      <c r="AZ51" s="658"/>
      <c r="BA51" s="659"/>
    </row>
    <row r="52" spans="2:53" ht="14.25">
      <c r="B52" s="1790"/>
      <c r="C52" s="1791" t="s">
        <v>3855</v>
      </c>
      <c r="D52" s="1792"/>
      <c r="E52" s="1792"/>
      <c r="F52" s="1792"/>
      <c r="G52" s="1792"/>
      <c r="H52" s="1793"/>
      <c r="I52" s="649" t="str">
        <f>係数!I52</f>
        <v>千㎥</v>
      </c>
      <c r="J52" s="910">
        <f t="shared" si="0"/>
        <v>0</v>
      </c>
      <c r="K52" s="750"/>
      <c r="L52" s="655"/>
      <c r="M52" s="656"/>
      <c r="N52" s="657"/>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658"/>
      <c r="AP52" s="658"/>
      <c r="AQ52" s="658"/>
      <c r="AR52" s="658"/>
      <c r="AS52" s="658"/>
      <c r="AT52" s="658"/>
      <c r="AU52" s="658"/>
      <c r="AV52" s="658"/>
      <c r="AW52" s="658"/>
      <c r="AX52" s="658"/>
      <c r="AY52" s="658"/>
      <c r="AZ52" s="658"/>
      <c r="BA52" s="659"/>
    </row>
    <row r="53" spans="2:53" ht="15" thickBot="1">
      <c r="B53" s="1790"/>
      <c r="C53" s="1791" t="s">
        <v>3856</v>
      </c>
      <c r="D53" s="1792"/>
      <c r="E53" s="1792"/>
      <c r="F53" s="1792"/>
      <c r="G53" s="1826"/>
      <c r="H53" s="1827"/>
      <c r="I53" s="649" t="str">
        <f>係数!I53</f>
        <v>千㎥</v>
      </c>
      <c r="J53" s="910">
        <f t="shared" si="0"/>
        <v>0</v>
      </c>
      <c r="K53" s="750"/>
      <c r="L53" s="655"/>
      <c r="M53" s="656"/>
      <c r="N53" s="657"/>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658"/>
      <c r="AP53" s="658"/>
      <c r="AQ53" s="658"/>
      <c r="AR53" s="658"/>
      <c r="AS53" s="658"/>
      <c r="AT53" s="658"/>
      <c r="AU53" s="658"/>
      <c r="AV53" s="658"/>
      <c r="AW53" s="658"/>
      <c r="AX53" s="658"/>
      <c r="AY53" s="658"/>
      <c r="AZ53" s="658"/>
      <c r="BA53" s="659"/>
    </row>
    <row r="54" spans="2:53" ht="15.75" thickTop="1" thickBot="1">
      <c r="B54" s="1790"/>
      <c r="C54" s="660" t="s">
        <v>3857</v>
      </c>
      <c r="D54" s="1828" t="s">
        <v>3858</v>
      </c>
      <c r="E54" s="1829"/>
      <c r="F54" s="1829"/>
      <c r="G54" s="1830">
        <v>44.8</v>
      </c>
      <c r="H54" s="1831"/>
      <c r="I54" s="649" t="str">
        <f>係数!I54</f>
        <v>千㎥</v>
      </c>
      <c r="J54" s="910">
        <f t="shared" si="0"/>
        <v>0</v>
      </c>
      <c r="K54" s="750"/>
      <c r="L54" s="655"/>
      <c r="M54" s="656"/>
      <c r="N54" s="657"/>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658"/>
      <c r="AP54" s="658"/>
      <c r="AQ54" s="658"/>
      <c r="AR54" s="658"/>
      <c r="AS54" s="658"/>
      <c r="AT54" s="658"/>
      <c r="AU54" s="658"/>
      <c r="AV54" s="658"/>
      <c r="AW54" s="658"/>
      <c r="AX54" s="658"/>
      <c r="AY54" s="658"/>
      <c r="AZ54" s="658"/>
      <c r="BA54" s="659"/>
    </row>
    <row r="55" spans="2:53" ht="15" thickTop="1">
      <c r="B55" s="1790"/>
      <c r="C55" s="1836" t="s">
        <v>123</v>
      </c>
      <c r="D55" s="1787" t="str">
        <f>係数!D55&amp;""</f>
        <v/>
      </c>
      <c r="E55" s="1787"/>
      <c r="F55" s="1787"/>
      <c r="G55" s="1788"/>
      <c r="H55" s="1788"/>
      <c r="I55" s="649" t="str">
        <f>係数!I55&amp;""</f>
        <v/>
      </c>
      <c r="J55" s="910">
        <f t="shared" si="0"/>
        <v>0</v>
      </c>
      <c r="K55" s="750"/>
      <c r="L55" s="655"/>
      <c r="M55" s="656"/>
      <c r="N55" s="657"/>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658"/>
      <c r="AP55" s="658"/>
      <c r="AQ55" s="658"/>
      <c r="AR55" s="658"/>
      <c r="AS55" s="658"/>
      <c r="AT55" s="658"/>
      <c r="AU55" s="658"/>
      <c r="AV55" s="658"/>
      <c r="AW55" s="658"/>
      <c r="AX55" s="658"/>
      <c r="AY55" s="658"/>
      <c r="AZ55" s="658"/>
      <c r="BA55" s="659"/>
    </row>
    <row r="56" spans="2:53" ht="14.25">
      <c r="B56" s="1790"/>
      <c r="C56" s="1837"/>
      <c r="D56" s="1787" t="str">
        <f>係数!D56&amp;""</f>
        <v/>
      </c>
      <c r="E56" s="1787"/>
      <c r="F56" s="1787"/>
      <c r="G56" s="1788"/>
      <c r="H56" s="1788"/>
      <c r="I56" s="649" t="str">
        <f>係数!I56&amp;""</f>
        <v/>
      </c>
      <c r="J56" s="910">
        <f t="shared" si="0"/>
        <v>0</v>
      </c>
      <c r="K56" s="750"/>
      <c r="L56" s="655"/>
      <c r="M56" s="656"/>
      <c r="N56" s="657"/>
      <c r="O56" s="658"/>
      <c r="P56" s="658"/>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658"/>
      <c r="AP56" s="658"/>
      <c r="AQ56" s="658"/>
      <c r="AR56" s="658"/>
      <c r="AS56" s="658"/>
      <c r="AT56" s="658"/>
      <c r="AU56" s="658"/>
      <c r="AV56" s="658"/>
      <c r="AW56" s="658"/>
      <c r="AX56" s="658"/>
      <c r="AY56" s="658"/>
      <c r="AZ56" s="658"/>
      <c r="BA56" s="659"/>
    </row>
    <row r="57" spans="2:53" ht="14.25">
      <c r="B57" s="1790"/>
      <c r="C57" s="1838"/>
      <c r="D57" s="1787" t="str">
        <f>係数!D57&amp;""</f>
        <v/>
      </c>
      <c r="E57" s="1787"/>
      <c r="F57" s="1787"/>
      <c r="G57" s="1788"/>
      <c r="H57" s="1788"/>
      <c r="I57" s="649" t="str">
        <f>係数!I57&amp;""</f>
        <v/>
      </c>
      <c r="J57" s="910">
        <f t="shared" si="0"/>
        <v>0</v>
      </c>
      <c r="K57" s="750"/>
      <c r="L57" s="655"/>
      <c r="M57" s="656"/>
      <c r="N57" s="657"/>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658"/>
      <c r="AP57" s="658"/>
      <c r="AQ57" s="658"/>
      <c r="AR57" s="658"/>
      <c r="AS57" s="658"/>
      <c r="AT57" s="658"/>
      <c r="AU57" s="658"/>
      <c r="AV57" s="658"/>
      <c r="AW57" s="658"/>
      <c r="AX57" s="658"/>
      <c r="AY57" s="658"/>
      <c r="AZ57" s="658"/>
      <c r="BA57" s="659"/>
    </row>
    <row r="58" spans="2:53">
      <c r="B58" s="1223"/>
      <c r="C58" s="1794" t="s">
        <v>3861</v>
      </c>
      <c r="D58" s="1795"/>
      <c r="E58" s="1795"/>
      <c r="F58" s="1795"/>
      <c r="G58" s="1795"/>
      <c r="H58" s="1797"/>
      <c r="I58" s="1225"/>
      <c r="J58" s="1218"/>
      <c r="K58" s="1214"/>
      <c r="L58" s="1215"/>
      <c r="M58" s="1216"/>
      <c r="N58" s="1217"/>
      <c r="O58" s="1215"/>
      <c r="P58" s="1215"/>
      <c r="Q58" s="1215"/>
      <c r="R58" s="1215"/>
      <c r="S58" s="1215"/>
      <c r="T58" s="1215"/>
      <c r="U58" s="1215"/>
      <c r="V58" s="1215"/>
      <c r="W58" s="1215"/>
      <c r="X58" s="1215"/>
      <c r="Y58" s="1215"/>
      <c r="Z58" s="1215"/>
      <c r="AA58" s="1215"/>
      <c r="AB58" s="1215"/>
      <c r="AC58" s="1215"/>
      <c r="AD58" s="1215"/>
      <c r="AE58" s="1215"/>
      <c r="AF58" s="1215"/>
      <c r="AG58" s="1215"/>
      <c r="AH58" s="1215"/>
      <c r="AI58" s="1215"/>
      <c r="AJ58" s="1215"/>
      <c r="AK58" s="1215"/>
      <c r="AL58" s="1215"/>
      <c r="AM58" s="1215"/>
      <c r="AN58" s="1215"/>
      <c r="AO58" s="1215"/>
      <c r="AP58" s="1215"/>
      <c r="AQ58" s="1215"/>
      <c r="AR58" s="1215"/>
      <c r="AS58" s="1215"/>
      <c r="AT58" s="1215"/>
      <c r="AU58" s="1215"/>
      <c r="AV58" s="1215"/>
      <c r="AW58" s="1215"/>
      <c r="AX58" s="1215"/>
      <c r="AY58" s="1215"/>
      <c r="AZ58" s="1215"/>
      <c r="BA58" s="1216"/>
    </row>
    <row r="59" spans="2:53" ht="14.25">
      <c r="B59" s="1789" t="s">
        <v>220</v>
      </c>
      <c r="C59" s="1791" t="s">
        <v>3862</v>
      </c>
      <c r="D59" s="1792"/>
      <c r="E59" s="1792"/>
      <c r="F59" s="1792"/>
      <c r="G59" s="1792"/>
      <c r="H59" s="1793"/>
      <c r="I59" s="649" t="str">
        <f>係数!I59</f>
        <v>GJ</v>
      </c>
      <c r="J59" s="911">
        <f t="shared" ref="J59:J62" si="1">SUM(K59:BA59)</f>
        <v>0</v>
      </c>
      <c r="K59" s="750"/>
      <c r="L59" s="655"/>
      <c r="M59" s="656"/>
      <c r="N59" s="657"/>
      <c r="O59" s="658"/>
      <c r="P59" s="658"/>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658"/>
      <c r="AP59" s="658"/>
      <c r="AQ59" s="658"/>
      <c r="AR59" s="658"/>
      <c r="AS59" s="658"/>
      <c r="AT59" s="658"/>
      <c r="AU59" s="658"/>
      <c r="AV59" s="658"/>
      <c r="AW59" s="658"/>
      <c r="AX59" s="658"/>
      <c r="AY59" s="658"/>
      <c r="AZ59" s="658"/>
      <c r="BA59" s="659"/>
    </row>
    <row r="60" spans="2:53" ht="14.25">
      <c r="B60" s="1790"/>
      <c r="C60" s="1791" t="s">
        <v>3864</v>
      </c>
      <c r="D60" s="1792"/>
      <c r="E60" s="1792"/>
      <c r="F60" s="1792"/>
      <c r="G60" s="1792"/>
      <c r="H60" s="1793"/>
      <c r="I60" s="649" t="str">
        <f>係数!I60</f>
        <v>GJ</v>
      </c>
      <c r="J60" s="911">
        <f t="shared" si="1"/>
        <v>0</v>
      </c>
      <c r="K60" s="750"/>
      <c r="L60" s="655"/>
      <c r="M60" s="656"/>
      <c r="N60" s="657"/>
      <c r="O60" s="658"/>
      <c r="P60" s="658"/>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658"/>
      <c r="AP60" s="658"/>
      <c r="AQ60" s="658"/>
      <c r="AR60" s="658"/>
      <c r="AS60" s="658"/>
      <c r="AT60" s="658"/>
      <c r="AU60" s="658"/>
      <c r="AV60" s="658"/>
      <c r="AW60" s="658"/>
      <c r="AX60" s="658"/>
      <c r="AY60" s="658"/>
      <c r="AZ60" s="658"/>
      <c r="BA60" s="659"/>
    </row>
    <row r="61" spans="2:53" ht="14.25">
      <c r="B61" s="1790"/>
      <c r="C61" s="1791" t="s">
        <v>3865</v>
      </c>
      <c r="D61" s="1792"/>
      <c r="E61" s="1792"/>
      <c r="F61" s="1792"/>
      <c r="G61" s="1792"/>
      <c r="H61" s="1793"/>
      <c r="I61" s="649" t="str">
        <f>係数!I61</f>
        <v>GJ</v>
      </c>
      <c r="J61" s="911">
        <f t="shared" si="1"/>
        <v>0</v>
      </c>
      <c r="K61" s="750"/>
      <c r="L61" s="655"/>
      <c r="M61" s="656"/>
      <c r="N61" s="657"/>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658"/>
      <c r="AP61" s="658"/>
      <c r="AQ61" s="658"/>
      <c r="AR61" s="658"/>
      <c r="AS61" s="658"/>
      <c r="AT61" s="658"/>
      <c r="AU61" s="658"/>
      <c r="AV61" s="658"/>
      <c r="AW61" s="658"/>
      <c r="AX61" s="658"/>
      <c r="AY61" s="658"/>
      <c r="AZ61" s="658"/>
      <c r="BA61" s="659"/>
    </row>
    <row r="62" spans="2:53" ht="14.25">
      <c r="B62" s="1790"/>
      <c r="C62" s="1791" t="s">
        <v>3866</v>
      </c>
      <c r="D62" s="1792"/>
      <c r="E62" s="1792"/>
      <c r="F62" s="1792"/>
      <c r="G62" s="1792"/>
      <c r="H62" s="1793"/>
      <c r="I62" s="649" t="str">
        <f>係数!I62</f>
        <v>GJ</v>
      </c>
      <c r="J62" s="911">
        <f t="shared" si="1"/>
        <v>0</v>
      </c>
      <c r="K62" s="750"/>
      <c r="L62" s="655"/>
      <c r="M62" s="656"/>
      <c r="N62" s="657"/>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658"/>
      <c r="AP62" s="658"/>
      <c r="AQ62" s="658"/>
      <c r="AR62" s="658"/>
      <c r="AS62" s="658"/>
      <c r="AT62" s="658"/>
      <c r="AU62" s="658"/>
      <c r="AV62" s="658"/>
      <c r="AW62" s="658"/>
      <c r="AX62" s="658"/>
      <c r="AY62" s="658"/>
      <c r="AZ62" s="658"/>
      <c r="BA62" s="659"/>
    </row>
    <row r="63" spans="2:53">
      <c r="B63" s="1223"/>
      <c r="C63" s="1794" t="s">
        <v>3861</v>
      </c>
      <c r="D63" s="1795"/>
      <c r="E63" s="1795"/>
      <c r="F63" s="1795"/>
      <c r="G63" s="1795"/>
      <c r="H63" s="1796"/>
      <c r="I63" s="1218" t="s">
        <v>3880</v>
      </c>
      <c r="J63" s="1218"/>
      <c r="K63" s="1219">
        <f>SUM(K59:K62)</f>
        <v>0</v>
      </c>
      <c r="L63" s="1220">
        <f t="shared" ref="L63:U63" si="2">SUM(L59:L62)</f>
        <v>0</v>
      </c>
      <c r="M63" s="1221">
        <f t="shared" si="2"/>
        <v>0</v>
      </c>
      <c r="N63" s="1222">
        <f t="shared" si="2"/>
        <v>0</v>
      </c>
      <c r="O63" s="1220">
        <f t="shared" si="2"/>
        <v>0</v>
      </c>
      <c r="P63" s="1220">
        <f t="shared" si="2"/>
        <v>0</v>
      </c>
      <c r="Q63" s="1220">
        <f t="shared" si="2"/>
        <v>0</v>
      </c>
      <c r="R63" s="1220">
        <f t="shared" si="2"/>
        <v>0</v>
      </c>
      <c r="S63" s="1220">
        <f t="shared" si="2"/>
        <v>0</v>
      </c>
      <c r="T63" s="1220">
        <f t="shared" si="2"/>
        <v>0</v>
      </c>
      <c r="U63" s="1220">
        <f t="shared" si="2"/>
        <v>0</v>
      </c>
      <c r="V63" s="1220">
        <f t="shared" ref="V63:AZ63" si="3">SUM(V59:V62)</f>
        <v>0</v>
      </c>
      <c r="W63" s="1220">
        <f t="shared" ref="W63:AM63" si="4">SUM(W59:W62)</f>
        <v>0</v>
      </c>
      <c r="X63" s="1220">
        <f t="shared" si="4"/>
        <v>0</v>
      </c>
      <c r="Y63" s="1220">
        <f t="shared" si="4"/>
        <v>0</v>
      </c>
      <c r="Z63" s="1220">
        <f t="shared" ref="Z63:AF63" si="5">SUM(Z59:Z62)</f>
        <v>0</v>
      </c>
      <c r="AA63" s="1220">
        <f t="shared" si="5"/>
        <v>0</v>
      </c>
      <c r="AB63" s="1220">
        <f t="shared" si="5"/>
        <v>0</v>
      </c>
      <c r="AC63" s="1220">
        <f t="shared" si="5"/>
        <v>0</v>
      </c>
      <c r="AD63" s="1220">
        <f t="shared" si="5"/>
        <v>0</v>
      </c>
      <c r="AE63" s="1220">
        <f t="shared" si="5"/>
        <v>0</v>
      </c>
      <c r="AF63" s="1220">
        <f t="shared" si="5"/>
        <v>0</v>
      </c>
      <c r="AG63" s="1220">
        <f t="shared" si="4"/>
        <v>0</v>
      </c>
      <c r="AH63" s="1220">
        <f t="shared" si="4"/>
        <v>0</v>
      </c>
      <c r="AI63" s="1220">
        <f t="shared" si="4"/>
        <v>0</v>
      </c>
      <c r="AJ63" s="1220">
        <f t="shared" si="4"/>
        <v>0</v>
      </c>
      <c r="AK63" s="1220">
        <f t="shared" si="4"/>
        <v>0</v>
      </c>
      <c r="AL63" s="1220">
        <f t="shared" si="4"/>
        <v>0</v>
      </c>
      <c r="AM63" s="1220">
        <f t="shared" si="4"/>
        <v>0</v>
      </c>
      <c r="AN63" s="1220">
        <f t="shared" si="3"/>
        <v>0</v>
      </c>
      <c r="AO63" s="1220">
        <f t="shared" si="3"/>
        <v>0</v>
      </c>
      <c r="AP63" s="1220">
        <f t="shared" si="3"/>
        <v>0</v>
      </c>
      <c r="AQ63" s="1220">
        <f t="shared" si="3"/>
        <v>0</v>
      </c>
      <c r="AR63" s="1220">
        <f t="shared" si="3"/>
        <v>0</v>
      </c>
      <c r="AS63" s="1220">
        <f t="shared" ref="AS63:AU63" si="6">SUM(AS59:AS62)</f>
        <v>0</v>
      </c>
      <c r="AT63" s="1220">
        <f t="shared" si="6"/>
        <v>0</v>
      </c>
      <c r="AU63" s="1220">
        <f t="shared" si="6"/>
        <v>0</v>
      </c>
      <c r="AV63" s="1220">
        <f t="shared" si="3"/>
        <v>0</v>
      </c>
      <c r="AW63" s="1220">
        <f t="shared" si="3"/>
        <v>0</v>
      </c>
      <c r="AX63" s="1220">
        <f t="shared" si="3"/>
        <v>0</v>
      </c>
      <c r="AY63" s="1220">
        <f t="shared" si="3"/>
        <v>0</v>
      </c>
      <c r="AZ63" s="1220">
        <f t="shared" si="3"/>
        <v>0</v>
      </c>
      <c r="BA63" s="1221">
        <f t="shared" ref="BA63" si="7">SUM(BA59:BA62)</f>
        <v>0</v>
      </c>
    </row>
    <row r="64" spans="2:53" ht="70.150000000000006" customHeight="1" thickBot="1">
      <c r="B64" s="1224"/>
      <c r="C64" s="1210"/>
      <c r="D64" s="1210"/>
      <c r="E64" s="1210"/>
      <c r="F64" s="1210"/>
      <c r="G64" s="1210"/>
      <c r="H64" s="1211"/>
      <c r="I64" s="1212"/>
      <c r="J64" s="1213"/>
      <c r="K64" s="1214"/>
      <c r="L64" s="1215"/>
      <c r="M64" s="1216"/>
      <c r="N64" s="1217"/>
      <c r="O64" s="1215"/>
      <c r="P64" s="1215"/>
      <c r="Q64" s="1215"/>
      <c r="R64" s="1215"/>
      <c r="S64" s="1215"/>
      <c r="T64" s="1215"/>
      <c r="U64" s="1215"/>
      <c r="V64" s="1215"/>
      <c r="W64" s="1215"/>
      <c r="X64" s="1215"/>
      <c r="Y64" s="1215"/>
      <c r="Z64" s="1215"/>
      <c r="AA64" s="1215"/>
      <c r="AB64" s="1215"/>
      <c r="AC64" s="1215"/>
      <c r="AD64" s="1215"/>
      <c r="AE64" s="1215"/>
      <c r="AF64" s="1215"/>
      <c r="AG64" s="1215"/>
      <c r="AH64" s="1215"/>
      <c r="AI64" s="1215"/>
      <c r="AJ64" s="1215"/>
      <c r="AK64" s="1215"/>
      <c r="AL64" s="1215"/>
      <c r="AM64" s="1215"/>
      <c r="AN64" s="1215"/>
      <c r="AO64" s="1215"/>
      <c r="AP64" s="1215"/>
      <c r="AQ64" s="1215"/>
      <c r="AR64" s="1215"/>
      <c r="AS64" s="1215"/>
      <c r="AT64" s="1215"/>
      <c r="AU64" s="1215"/>
      <c r="AV64" s="1215"/>
      <c r="AW64" s="1215"/>
      <c r="AX64" s="1215"/>
      <c r="AY64" s="1215"/>
      <c r="AZ64" s="1215"/>
      <c r="BA64" s="1216"/>
    </row>
    <row r="65" spans="2:53" ht="17.45" customHeight="1" thickTop="1">
      <c r="B65" s="1783" t="s">
        <v>3867</v>
      </c>
      <c r="C65" s="1771" t="s">
        <v>3896</v>
      </c>
      <c r="D65" s="1772"/>
      <c r="E65" s="1736" t="e">
        <f>VLOOKUP($C65,電力会社!$I$4:$L$965,2,FALSE)</f>
        <v>#N/A</v>
      </c>
      <c r="F65" s="1248" t="s">
        <v>3824</v>
      </c>
      <c r="G65" s="1248" t="s">
        <v>601</v>
      </c>
      <c r="H65" s="1245" t="s">
        <v>3868</v>
      </c>
      <c r="I65" s="649" t="str">
        <f>係数!I65</f>
        <v>千kWh</v>
      </c>
      <c r="J65" s="912">
        <f t="shared" ref="J65:J104" si="8">SUM(K65:BA65)</f>
        <v>0</v>
      </c>
      <c r="K65" s="750"/>
      <c r="L65" s="655"/>
      <c r="M65" s="656"/>
      <c r="N65" s="657"/>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658"/>
      <c r="AP65" s="658"/>
      <c r="AQ65" s="658"/>
      <c r="AR65" s="658"/>
      <c r="AS65" s="658"/>
      <c r="AT65" s="658"/>
      <c r="AU65" s="658"/>
      <c r="AV65" s="658"/>
      <c r="AW65" s="658"/>
      <c r="AX65" s="658"/>
      <c r="AY65" s="658"/>
      <c r="AZ65" s="658"/>
      <c r="BA65" s="659"/>
    </row>
    <row r="66" spans="2:53" ht="17.45" customHeight="1" thickBot="1">
      <c r="B66" s="1784"/>
      <c r="C66" s="1773"/>
      <c r="D66" s="1774"/>
      <c r="E66" s="1736"/>
      <c r="F66" s="1005" t="e">
        <f>VLOOKUP($C65,電力会社!$I$4:$L$965,3,FALSE)</f>
        <v>#N/A</v>
      </c>
      <c r="G66" s="1006" t="e">
        <f>VLOOKUP($C65,電力会社!$I$4:$L$965,4,FALSE)</f>
        <v>#N/A</v>
      </c>
      <c r="H66" s="1245" t="s">
        <v>3871</v>
      </c>
      <c r="I66" s="649" t="str">
        <f>係数!I66</f>
        <v>千kWh</v>
      </c>
      <c r="J66" s="912">
        <f t="shared" si="8"/>
        <v>0</v>
      </c>
      <c r="K66" s="750"/>
      <c r="L66" s="655"/>
      <c r="M66" s="656"/>
      <c r="N66" s="657"/>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658"/>
      <c r="AP66" s="658"/>
      <c r="AQ66" s="658"/>
      <c r="AR66" s="658"/>
      <c r="AS66" s="658"/>
      <c r="AT66" s="658"/>
      <c r="AU66" s="658"/>
      <c r="AV66" s="658"/>
      <c r="AW66" s="658"/>
      <c r="AX66" s="658"/>
      <c r="AY66" s="658"/>
      <c r="AZ66" s="658"/>
      <c r="BA66" s="659"/>
    </row>
    <row r="67" spans="2:53" ht="17.45" customHeight="1" thickTop="1">
      <c r="B67" s="1784"/>
      <c r="C67" s="1771" t="s">
        <v>3896</v>
      </c>
      <c r="D67" s="1772"/>
      <c r="E67" s="1736" t="e">
        <f>VLOOKUP($C67,電力会社!$I$4:$L$965,2,FALSE)</f>
        <v>#N/A</v>
      </c>
      <c r="F67" s="1248" t="s">
        <v>3824</v>
      </c>
      <c r="G67" s="1248" t="s">
        <v>601</v>
      </c>
      <c r="H67" s="1245" t="s">
        <v>3868</v>
      </c>
      <c r="I67" s="649" t="str">
        <f>係数!I67</f>
        <v>千kWh</v>
      </c>
      <c r="J67" s="912">
        <f t="shared" si="8"/>
        <v>0</v>
      </c>
      <c r="K67" s="750"/>
      <c r="L67" s="655"/>
      <c r="M67" s="656"/>
      <c r="N67" s="657"/>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658"/>
      <c r="AP67" s="658"/>
      <c r="AQ67" s="658"/>
      <c r="AR67" s="658"/>
      <c r="AS67" s="658"/>
      <c r="AT67" s="658"/>
      <c r="AU67" s="658"/>
      <c r="AV67" s="658"/>
      <c r="AW67" s="658"/>
      <c r="AX67" s="658"/>
      <c r="AY67" s="658"/>
      <c r="AZ67" s="658"/>
      <c r="BA67" s="659"/>
    </row>
    <row r="68" spans="2:53" ht="17.45" customHeight="1" thickBot="1">
      <c r="B68" s="1784"/>
      <c r="C68" s="1773"/>
      <c r="D68" s="1774"/>
      <c r="E68" s="1736"/>
      <c r="F68" s="1005" t="e">
        <f>VLOOKUP($C67,電力会社!$I$4:$L$965,3,FALSE)</f>
        <v>#N/A</v>
      </c>
      <c r="G68" s="1006" t="e">
        <f>VLOOKUP($C67,電力会社!$I$4:$L$965,4,FALSE)</f>
        <v>#N/A</v>
      </c>
      <c r="H68" s="1245" t="s">
        <v>3871</v>
      </c>
      <c r="I68" s="649" t="str">
        <f>係数!I68</f>
        <v>千kWh</v>
      </c>
      <c r="J68" s="912">
        <f t="shared" si="8"/>
        <v>0</v>
      </c>
      <c r="K68" s="750"/>
      <c r="L68" s="655"/>
      <c r="M68" s="656"/>
      <c r="N68" s="657"/>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658"/>
      <c r="AP68" s="658"/>
      <c r="AQ68" s="658"/>
      <c r="AR68" s="658"/>
      <c r="AS68" s="658"/>
      <c r="AT68" s="658"/>
      <c r="AU68" s="658"/>
      <c r="AV68" s="658"/>
      <c r="AW68" s="658"/>
      <c r="AX68" s="658"/>
      <c r="AY68" s="658"/>
      <c r="AZ68" s="658"/>
      <c r="BA68" s="659"/>
    </row>
    <row r="69" spans="2:53" ht="17.45" customHeight="1" thickTop="1">
      <c r="B69" s="1784"/>
      <c r="C69" s="1771" t="s">
        <v>3896</v>
      </c>
      <c r="D69" s="1772"/>
      <c r="E69" s="1736" t="e">
        <f>VLOOKUP($C69,電力会社!$I$4:$L$965,2,FALSE)</f>
        <v>#N/A</v>
      </c>
      <c r="F69" s="1248" t="s">
        <v>3824</v>
      </c>
      <c r="G69" s="1248" t="s">
        <v>601</v>
      </c>
      <c r="H69" s="1245" t="s">
        <v>3868</v>
      </c>
      <c r="I69" s="649" t="str">
        <f>係数!I69</f>
        <v>千kWh</v>
      </c>
      <c r="J69" s="912">
        <f t="shared" si="8"/>
        <v>0</v>
      </c>
      <c r="K69" s="750"/>
      <c r="L69" s="655"/>
      <c r="M69" s="656"/>
      <c r="N69" s="657"/>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658"/>
      <c r="AP69" s="658"/>
      <c r="AQ69" s="658"/>
      <c r="AR69" s="658"/>
      <c r="AS69" s="658"/>
      <c r="AT69" s="658"/>
      <c r="AU69" s="658"/>
      <c r="AV69" s="658"/>
      <c r="AW69" s="658"/>
      <c r="AX69" s="658"/>
      <c r="AY69" s="658"/>
      <c r="AZ69" s="658"/>
      <c r="BA69" s="659"/>
    </row>
    <row r="70" spans="2:53" ht="17.45" customHeight="1" thickBot="1">
      <c r="B70" s="1784"/>
      <c r="C70" s="1773"/>
      <c r="D70" s="1774"/>
      <c r="E70" s="1736"/>
      <c r="F70" s="1005" t="e">
        <f>VLOOKUP($C69,電力会社!$I$4:$L$965,3,FALSE)</f>
        <v>#N/A</v>
      </c>
      <c r="G70" s="1006" t="e">
        <f>VLOOKUP($C69,電力会社!$I$4:$L$965,4,FALSE)</f>
        <v>#N/A</v>
      </c>
      <c r="H70" s="1245" t="s">
        <v>3871</v>
      </c>
      <c r="I70" s="649" t="str">
        <f>係数!I70</f>
        <v>千kWh</v>
      </c>
      <c r="J70" s="912">
        <f t="shared" si="8"/>
        <v>0</v>
      </c>
      <c r="K70" s="750"/>
      <c r="L70" s="655"/>
      <c r="M70" s="656"/>
      <c r="N70" s="657"/>
      <c r="O70" s="658"/>
      <c r="P70" s="658"/>
      <c r="Q70" s="658"/>
      <c r="R70" s="658"/>
      <c r="S70" s="658"/>
      <c r="T70" s="658"/>
      <c r="U70" s="658"/>
      <c r="V70" s="658"/>
      <c r="W70" s="658"/>
      <c r="X70" s="658"/>
      <c r="Y70" s="658"/>
      <c r="Z70" s="658"/>
      <c r="AA70" s="658"/>
      <c r="AB70" s="658"/>
      <c r="AC70" s="658"/>
      <c r="AD70" s="658"/>
      <c r="AE70" s="658"/>
      <c r="AF70" s="658"/>
      <c r="AG70" s="658"/>
      <c r="AH70" s="658"/>
      <c r="AI70" s="658"/>
      <c r="AJ70" s="658"/>
      <c r="AK70" s="658"/>
      <c r="AL70" s="658"/>
      <c r="AM70" s="658"/>
      <c r="AN70" s="658"/>
      <c r="AO70" s="658"/>
      <c r="AP70" s="658"/>
      <c r="AQ70" s="658"/>
      <c r="AR70" s="658"/>
      <c r="AS70" s="658"/>
      <c r="AT70" s="658"/>
      <c r="AU70" s="658"/>
      <c r="AV70" s="658"/>
      <c r="AW70" s="658"/>
      <c r="AX70" s="658"/>
      <c r="AY70" s="658"/>
      <c r="AZ70" s="658"/>
      <c r="BA70" s="659"/>
    </row>
    <row r="71" spans="2:53" ht="17.45" customHeight="1" thickTop="1">
      <c r="B71" s="1784"/>
      <c r="C71" s="1771" t="s">
        <v>3896</v>
      </c>
      <c r="D71" s="1772"/>
      <c r="E71" s="1736" t="e">
        <f>VLOOKUP($C71,電力会社!$I$4:$L$965,2,FALSE)</f>
        <v>#N/A</v>
      </c>
      <c r="F71" s="1248" t="s">
        <v>3824</v>
      </c>
      <c r="G71" s="1248" t="s">
        <v>601</v>
      </c>
      <c r="H71" s="1245" t="s">
        <v>3868</v>
      </c>
      <c r="I71" s="649" t="str">
        <f>係数!I71</f>
        <v>千kWh</v>
      </c>
      <c r="J71" s="912">
        <f t="shared" si="8"/>
        <v>0</v>
      </c>
      <c r="K71" s="750"/>
      <c r="L71" s="655"/>
      <c r="M71" s="656"/>
      <c r="N71" s="657"/>
      <c r="O71" s="658"/>
      <c r="P71" s="658"/>
      <c r="Q71" s="658"/>
      <c r="R71" s="658"/>
      <c r="S71" s="658"/>
      <c r="T71" s="658"/>
      <c r="U71" s="658"/>
      <c r="V71" s="658"/>
      <c r="W71" s="658"/>
      <c r="X71" s="658"/>
      <c r="Y71" s="658"/>
      <c r="Z71" s="658"/>
      <c r="AA71" s="658"/>
      <c r="AB71" s="658"/>
      <c r="AC71" s="658"/>
      <c r="AD71" s="658"/>
      <c r="AE71" s="658"/>
      <c r="AF71" s="658"/>
      <c r="AG71" s="658"/>
      <c r="AH71" s="658"/>
      <c r="AI71" s="658"/>
      <c r="AJ71" s="658"/>
      <c r="AK71" s="658"/>
      <c r="AL71" s="658"/>
      <c r="AM71" s="658"/>
      <c r="AN71" s="658"/>
      <c r="AO71" s="658"/>
      <c r="AP71" s="658"/>
      <c r="AQ71" s="658"/>
      <c r="AR71" s="658"/>
      <c r="AS71" s="658"/>
      <c r="AT71" s="658"/>
      <c r="AU71" s="658"/>
      <c r="AV71" s="658"/>
      <c r="AW71" s="658"/>
      <c r="AX71" s="658"/>
      <c r="AY71" s="658"/>
      <c r="AZ71" s="658"/>
      <c r="BA71" s="659"/>
    </row>
    <row r="72" spans="2:53" ht="17.45" customHeight="1" thickBot="1">
      <c r="B72" s="1784"/>
      <c r="C72" s="1773"/>
      <c r="D72" s="1774"/>
      <c r="E72" s="1736"/>
      <c r="F72" s="1005" t="e">
        <f>VLOOKUP($C71,電力会社!$I$4:$L$965,3,FALSE)</f>
        <v>#N/A</v>
      </c>
      <c r="G72" s="1006" t="e">
        <f>VLOOKUP($C71,電力会社!$I$4:$L$965,4,FALSE)</f>
        <v>#N/A</v>
      </c>
      <c r="H72" s="1245" t="s">
        <v>3871</v>
      </c>
      <c r="I72" s="649" t="str">
        <f>係数!I72</f>
        <v>千kWh</v>
      </c>
      <c r="J72" s="912">
        <f t="shared" si="8"/>
        <v>0</v>
      </c>
      <c r="K72" s="750"/>
      <c r="L72" s="655"/>
      <c r="M72" s="656"/>
      <c r="N72" s="657"/>
      <c r="O72" s="658"/>
      <c r="P72" s="658"/>
      <c r="Q72" s="658"/>
      <c r="R72" s="658"/>
      <c r="S72" s="658"/>
      <c r="T72" s="658"/>
      <c r="U72" s="658"/>
      <c r="V72" s="658"/>
      <c r="W72" s="658"/>
      <c r="X72" s="658"/>
      <c r="Y72" s="658"/>
      <c r="Z72" s="658"/>
      <c r="AA72" s="658"/>
      <c r="AB72" s="658"/>
      <c r="AC72" s="658"/>
      <c r="AD72" s="658"/>
      <c r="AE72" s="658"/>
      <c r="AF72" s="658"/>
      <c r="AG72" s="658"/>
      <c r="AH72" s="658"/>
      <c r="AI72" s="658"/>
      <c r="AJ72" s="658"/>
      <c r="AK72" s="658"/>
      <c r="AL72" s="658"/>
      <c r="AM72" s="658"/>
      <c r="AN72" s="658"/>
      <c r="AO72" s="658"/>
      <c r="AP72" s="658"/>
      <c r="AQ72" s="658"/>
      <c r="AR72" s="658"/>
      <c r="AS72" s="658"/>
      <c r="AT72" s="658"/>
      <c r="AU72" s="658"/>
      <c r="AV72" s="658"/>
      <c r="AW72" s="658"/>
      <c r="AX72" s="658"/>
      <c r="AY72" s="658"/>
      <c r="AZ72" s="658"/>
      <c r="BA72" s="659"/>
    </row>
    <row r="73" spans="2:53" ht="17.45" customHeight="1" thickTop="1">
      <c r="B73" s="1784"/>
      <c r="C73" s="1771" t="s">
        <v>6393</v>
      </c>
      <c r="D73" s="1772"/>
      <c r="E73" s="1736" t="e">
        <f>VLOOKUP($C73,電力会社!$I$4:$L$965,2,FALSE)</f>
        <v>#N/A</v>
      </c>
      <c r="F73" s="1248" t="s">
        <v>3824</v>
      </c>
      <c r="G73" s="1248" t="s">
        <v>601</v>
      </c>
      <c r="H73" s="1245" t="s">
        <v>3868</v>
      </c>
      <c r="I73" s="649" t="str">
        <f>係数!I73</f>
        <v>千kWh</v>
      </c>
      <c r="J73" s="912">
        <f t="shared" si="8"/>
        <v>0</v>
      </c>
      <c r="K73" s="750"/>
      <c r="L73" s="655"/>
      <c r="M73" s="656"/>
      <c r="N73" s="657"/>
      <c r="O73" s="658"/>
      <c r="P73" s="658"/>
      <c r="Q73" s="658"/>
      <c r="R73" s="658"/>
      <c r="S73" s="658"/>
      <c r="T73" s="658"/>
      <c r="U73" s="658"/>
      <c r="V73" s="658"/>
      <c r="W73" s="658"/>
      <c r="X73" s="658"/>
      <c r="Y73" s="658"/>
      <c r="Z73" s="658"/>
      <c r="AA73" s="658"/>
      <c r="AB73" s="658"/>
      <c r="AC73" s="658"/>
      <c r="AD73" s="658"/>
      <c r="AE73" s="658"/>
      <c r="AF73" s="658"/>
      <c r="AG73" s="658"/>
      <c r="AH73" s="658"/>
      <c r="AI73" s="658"/>
      <c r="AJ73" s="658"/>
      <c r="AK73" s="658"/>
      <c r="AL73" s="658"/>
      <c r="AM73" s="658"/>
      <c r="AN73" s="658"/>
      <c r="AO73" s="658"/>
      <c r="AP73" s="658"/>
      <c r="AQ73" s="658"/>
      <c r="AR73" s="658"/>
      <c r="AS73" s="658"/>
      <c r="AT73" s="658"/>
      <c r="AU73" s="658"/>
      <c r="AV73" s="658"/>
      <c r="AW73" s="658"/>
      <c r="AX73" s="658"/>
      <c r="AY73" s="658"/>
      <c r="AZ73" s="658"/>
      <c r="BA73" s="659"/>
    </row>
    <row r="74" spans="2:53" ht="17.45" customHeight="1" thickBot="1">
      <c r="B74" s="1784"/>
      <c r="C74" s="1773"/>
      <c r="D74" s="1774"/>
      <c r="E74" s="1736"/>
      <c r="F74" s="1005" t="e">
        <f>VLOOKUP($C73,電力会社!$I$4:$L$965,3,FALSE)</f>
        <v>#N/A</v>
      </c>
      <c r="G74" s="1006" t="e">
        <f>VLOOKUP($C73,電力会社!$I$4:$L$965,4,FALSE)</f>
        <v>#N/A</v>
      </c>
      <c r="H74" s="1245" t="s">
        <v>3871</v>
      </c>
      <c r="I74" s="649" t="str">
        <f>係数!I74</f>
        <v>千kWh</v>
      </c>
      <c r="J74" s="912">
        <f t="shared" si="8"/>
        <v>0</v>
      </c>
      <c r="K74" s="750"/>
      <c r="L74" s="655"/>
      <c r="M74" s="656"/>
      <c r="N74" s="657"/>
      <c r="O74" s="658"/>
      <c r="P74" s="658"/>
      <c r="Q74" s="658"/>
      <c r="R74" s="658"/>
      <c r="S74" s="658"/>
      <c r="T74" s="658"/>
      <c r="U74" s="658"/>
      <c r="V74" s="658"/>
      <c r="W74" s="658"/>
      <c r="X74" s="658"/>
      <c r="Y74" s="658"/>
      <c r="Z74" s="658"/>
      <c r="AA74" s="658"/>
      <c r="AB74" s="658"/>
      <c r="AC74" s="658"/>
      <c r="AD74" s="658"/>
      <c r="AE74" s="658"/>
      <c r="AF74" s="658"/>
      <c r="AG74" s="658"/>
      <c r="AH74" s="658"/>
      <c r="AI74" s="658"/>
      <c r="AJ74" s="658"/>
      <c r="AK74" s="658"/>
      <c r="AL74" s="658"/>
      <c r="AM74" s="658"/>
      <c r="AN74" s="658"/>
      <c r="AO74" s="658"/>
      <c r="AP74" s="658"/>
      <c r="AQ74" s="658"/>
      <c r="AR74" s="658"/>
      <c r="AS74" s="658"/>
      <c r="AT74" s="658"/>
      <c r="AU74" s="658"/>
      <c r="AV74" s="658"/>
      <c r="AW74" s="658"/>
      <c r="AX74" s="658"/>
      <c r="AY74" s="658"/>
      <c r="AZ74" s="658"/>
      <c r="BA74" s="659"/>
    </row>
    <row r="75" spans="2:53" ht="17.45" hidden="1" customHeight="1" thickTop="1">
      <c r="B75" s="1784"/>
      <c r="C75" s="1771" t="s">
        <v>6393</v>
      </c>
      <c r="D75" s="1772"/>
      <c r="E75" s="1736" t="e">
        <f>VLOOKUP($C75,電力会社!$I$4:$L$965,2,FALSE)</f>
        <v>#N/A</v>
      </c>
      <c r="F75" s="1248" t="s">
        <v>3824</v>
      </c>
      <c r="G75" s="1248" t="s">
        <v>601</v>
      </c>
      <c r="H75" s="1245" t="s">
        <v>3868</v>
      </c>
      <c r="I75" s="649" t="str">
        <f>係数!I75</f>
        <v>千kWh</v>
      </c>
      <c r="J75" s="912">
        <f t="shared" si="8"/>
        <v>0</v>
      </c>
      <c r="K75" s="750"/>
      <c r="L75" s="655"/>
      <c r="M75" s="656"/>
      <c r="N75" s="657"/>
      <c r="O75" s="658"/>
      <c r="P75" s="658"/>
      <c r="Q75" s="658"/>
      <c r="R75" s="658"/>
      <c r="S75" s="658"/>
      <c r="T75" s="658"/>
      <c r="U75" s="658"/>
      <c r="V75" s="658"/>
      <c r="W75" s="658"/>
      <c r="X75" s="658"/>
      <c r="Y75" s="658"/>
      <c r="Z75" s="658"/>
      <c r="AA75" s="658"/>
      <c r="AB75" s="658"/>
      <c r="AC75" s="658"/>
      <c r="AD75" s="658"/>
      <c r="AE75" s="658"/>
      <c r="AF75" s="658"/>
      <c r="AG75" s="658"/>
      <c r="AH75" s="658"/>
      <c r="AI75" s="658"/>
      <c r="AJ75" s="658"/>
      <c r="AK75" s="658"/>
      <c r="AL75" s="658"/>
      <c r="AM75" s="658"/>
      <c r="AN75" s="658"/>
      <c r="AO75" s="658"/>
      <c r="AP75" s="658"/>
      <c r="AQ75" s="658"/>
      <c r="AR75" s="658"/>
      <c r="AS75" s="658"/>
      <c r="AT75" s="658"/>
      <c r="AU75" s="658"/>
      <c r="AV75" s="658"/>
      <c r="AW75" s="658"/>
      <c r="AX75" s="658"/>
      <c r="AY75" s="658"/>
      <c r="AZ75" s="658"/>
      <c r="BA75" s="659"/>
    </row>
    <row r="76" spans="2:53" ht="17.45" hidden="1" customHeight="1" thickBot="1">
      <c r="B76" s="1784"/>
      <c r="C76" s="1773"/>
      <c r="D76" s="1774"/>
      <c r="E76" s="1736"/>
      <c r="F76" s="1005" t="e">
        <f>VLOOKUP($C75,電力会社!$I$4:$L$965,3,FALSE)</f>
        <v>#N/A</v>
      </c>
      <c r="G76" s="1006" t="e">
        <f>VLOOKUP($C75,電力会社!$I$4:$L$965,4,FALSE)</f>
        <v>#N/A</v>
      </c>
      <c r="H76" s="1245" t="s">
        <v>3871</v>
      </c>
      <c r="I76" s="649" t="str">
        <f>係数!I76</f>
        <v>千kWh</v>
      </c>
      <c r="J76" s="912">
        <f t="shared" si="8"/>
        <v>0</v>
      </c>
      <c r="K76" s="750"/>
      <c r="L76" s="655"/>
      <c r="M76" s="656"/>
      <c r="N76" s="657"/>
      <c r="O76" s="658"/>
      <c r="P76" s="658"/>
      <c r="Q76" s="658"/>
      <c r="R76" s="658"/>
      <c r="S76" s="658"/>
      <c r="T76" s="658"/>
      <c r="U76" s="658"/>
      <c r="V76" s="658"/>
      <c r="W76" s="658"/>
      <c r="X76" s="658"/>
      <c r="Y76" s="658"/>
      <c r="Z76" s="658"/>
      <c r="AA76" s="658"/>
      <c r="AB76" s="658"/>
      <c r="AC76" s="658"/>
      <c r="AD76" s="658"/>
      <c r="AE76" s="658"/>
      <c r="AF76" s="658"/>
      <c r="AG76" s="658"/>
      <c r="AH76" s="658"/>
      <c r="AI76" s="658"/>
      <c r="AJ76" s="658"/>
      <c r="AK76" s="658"/>
      <c r="AL76" s="658"/>
      <c r="AM76" s="658"/>
      <c r="AN76" s="658"/>
      <c r="AO76" s="658"/>
      <c r="AP76" s="658"/>
      <c r="AQ76" s="658"/>
      <c r="AR76" s="658"/>
      <c r="AS76" s="658"/>
      <c r="AT76" s="658"/>
      <c r="AU76" s="658"/>
      <c r="AV76" s="658"/>
      <c r="AW76" s="658"/>
      <c r="AX76" s="658"/>
      <c r="AY76" s="658"/>
      <c r="AZ76" s="658"/>
      <c r="BA76" s="659"/>
    </row>
    <row r="77" spans="2:53" ht="17.45" hidden="1" customHeight="1" thickTop="1">
      <c r="B77" s="1784"/>
      <c r="C77" s="1771" t="s">
        <v>6393</v>
      </c>
      <c r="D77" s="1772"/>
      <c r="E77" s="1736" t="e">
        <f>VLOOKUP($C77,電力会社!$I$4:$L$965,2,FALSE)</f>
        <v>#N/A</v>
      </c>
      <c r="F77" s="1248" t="s">
        <v>3824</v>
      </c>
      <c r="G77" s="1248" t="s">
        <v>601</v>
      </c>
      <c r="H77" s="1245" t="s">
        <v>3868</v>
      </c>
      <c r="I77" s="649" t="str">
        <f>係数!I77</f>
        <v>千kWh</v>
      </c>
      <c r="J77" s="912">
        <f t="shared" si="8"/>
        <v>0</v>
      </c>
      <c r="K77" s="750"/>
      <c r="L77" s="655"/>
      <c r="M77" s="656"/>
      <c r="N77" s="657"/>
      <c r="O77" s="658"/>
      <c r="P77" s="658"/>
      <c r="Q77" s="658"/>
      <c r="R77" s="658"/>
      <c r="S77" s="658"/>
      <c r="T77" s="658"/>
      <c r="U77" s="658"/>
      <c r="V77" s="658"/>
      <c r="W77" s="658"/>
      <c r="X77" s="658"/>
      <c r="Y77" s="658"/>
      <c r="Z77" s="658"/>
      <c r="AA77" s="658"/>
      <c r="AB77" s="658"/>
      <c r="AC77" s="658"/>
      <c r="AD77" s="658"/>
      <c r="AE77" s="658"/>
      <c r="AF77" s="658"/>
      <c r="AG77" s="658"/>
      <c r="AH77" s="658"/>
      <c r="AI77" s="658"/>
      <c r="AJ77" s="658"/>
      <c r="AK77" s="658"/>
      <c r="AL77" s="658"/>
      <c r="AM77" s="658"/>
      <c r="AN77" s="658"/>
      <c r="AO77" s="658"/>
      <c r="AP77" s="658"/>
      <c r="AQ77" s="658"/>
      <c r="AR77" s="658"/>
      <c r="AS77" s="658"/>
      <c r="AT77" s="658"/>
      <c r="AU77" s="658"/>
      <c r="AV77" s="658"/>
      <c r="AW77" s="658"/>
      <c r="AX77" s="658"/>
      <c r="AY77" s="658"/>
      <c r="AZ77" s="658"/>
      <c r="BA77" s="659"/>
    </row>
    <row r="78" spans="2:53" ht="17.45" hidden="1" customHeight="1" thickBot="1">
      <c r="B78" s="1784"/>
      <c r="C78" s="1773"/>
      <c r="D78" s="1774"/>
      <c r="E78" s="1736"/>
      <c r="F78" s="1005" t="e">
        <f>VLOOKUP($C77,電力会社!$I$4:$L$965,3,FALSE)</f>
        <v>#N/A</v>
      </c>
      <c r="G78" s="1006" t="e">
        <f>VLOOKUP($C77,電力会社!$I$4:$L$965,4,FALSE)</f>
        <v>#N/A</v>
      </c>
      <c r="H78" s="1245" t="s">
        <v>3871</v>
      </c>
      <c r="I78" s="649" t="str">
        <f>係数!I78</f>
        <v>千kWh</v>
      </c>
      <c r="J78" s="912">
        <f t="shared" si="8"/>
        <v>0</v>
      </c>
      <c r="K78" s="750"/>
      <c r="L78" s="655"/>
      <c r="M78" s="656"/>
      <c r="N78" s="657"/>
      <c r="O78" s="658"/>
      <c r="P78" s="658"/>
      <c r="Q78" s="658"/>
      <c r="R78" s="658"/>
      <c r="S78" s="658"/>
      <c r="T78" s="658"/>
      <c r="U78" s="658"/>
      <c r="V78" s="658"/>
      <c r="W78" s="658"/>
      <c r="X78" s="658"/>
      <c r="Y78" s="658"/>
      <c r="Z78" s="658"/>
      <c r="AA78" s="658"/>
      <c r="AB78" s="658"/>
      <c r="AC78" s="658"/>
      <c r="AD78" s="658"/>
      <c r="AE78" s="658"/>
      <c r="AF78" s="658"/>
      <c r="AG78" s="658"/>
      <c r="AH78" s="658"/>
      <c r="AI78" s="658"/>
      <c r="AJ78" s="658"/>
      <c r="AK78" s="658"/>
      <c r="AL78" s="658"/>
      <c r="AM78" s="658"/>
      <c r="AN78" s="658"/>
      <c r="AO78" s="658"/>
      <c r="AP78" s="658"/>
      <c r="AQ78" s="658"/>
      <c r="AR78" s="658"/>
      <c r="AS78" s="658"/>
      <c r="AT78" s="658"/>
      <c r="AU78" s="658"/>
      <c r="AV78" s="658"/>
      <c r="AW78" s="658"/>
      <c r="AX78" s="658"/>
      <c r="AY78" s="658"/>
      <c r="AZ78" s="658"/>
      <c r="BA78" s="659"/>
    </row>
    <row r="79" spans="2:53" ht="17.45" hidden="1" customHeight="1" thickTop="1">
      <c r="B79" s="1784"/>
      <c r="C79" s="1771" t="s">
        <v>6393</v>
      </c>
      <c r="D79" s="1772"/>
      <c r="E79" s="1736" t="e">
        <f>VLOOKUP($C79,電力会社!$I$4:$L$965,2,FALSE)</f>
        <v>#N/A</v>
      </c>
      <c r="F79" s="1248" t="s">
        <v>3824</v>
      </c>
      <c r="G79" s="1248" t="s">
        <v>601</v>
      </c>
      <c r="H79" s="1245" t="s">
        <v>3868</v>
      </c>
      <c r="I79" s="649" t="str">
        <f>係数!I79</f>
        <v>千kWh</v>
      </c>
      <c r="J79" s="912">
        <f t="shared" si="8"/>
        <v>0</v>
      </c>
      <c r="K79" s="750"/>
      <c r="L79" s="655"/>
      <c r="M79" s="656"/>
      <c r="N79" s="657"/>
      <c r="O79" s="658"/>
      <c r="P79" s="658"/>
      <c r="Q79" s="658"/>
      <c r="R79" s="658"/>
      <c r="S79" s="658"/>
      <c r="T79" s="658"/>
      <c r="U79" s="658"/>
      <c r="V79" s="658"/>
      <c r="W79" s="658"/>
      <c r="X79" s="658"/>
      <c r="Y79" s="658"/>
      <c r="Z79" s="658"/>
      <c r="AA79" s="658"/>
      <c r="AB79" s="658"/>
      <c r="AC79" s="658"/>
      <c r="AD79" s="658"/>
      <c r="AE79" s="658"/>
      <c r="AF79" s="658"/>
      <c r="AG79" s="658"/>
      <c r="AH79" s="658"/>
      <c r="AI79" s="658"/>
      <c r="AJ79" s="658"/>
      <c r="AK79" s="658"/>
      <c r="AL79" s="658"/>
      <c r="AM79" s="658"/>
      <c r="AN79" s="658"/>
      <c r="AO79" s="658"/>
      <c r="AP79" s="658"/>
      <c r="AQ79" s="658"/>
      <c r="AR79" s="658"/>
      <c r="AS79" s="658"/>
      <c r="AT79" s="658"/>
      <c r="AU79" s="658"/>
      <c r="AV79" s="658"/>
      <c r="AW79" s="658"/>
      <c r="AX79" s="658"/>
      <c r="AY79" s="658"/>
      <c r="AZ79" s="658"/>
      <c r="BA79" s="659"/>
    </row>
    <row r="80" spans="2:53" ht="17.45" hidden="1" customHeight="1" thickBot="1">
      <c r="B80" s="1784"/>
      <c r="C80" s="1773"/>
      <c r="D80" s="1774"/>
      <c r="E80" s="1736"/>
      <c r="F80" s="1005" t="e">
        <f>VLOOKUP($C79,電力会社!$I$4:$L$965,3,FALSE)</f>
        <v>#N/A</v>
      </c>
      <c r="G80" s="1006" t="e">
        <f>VLOOKUP($C79,電力会社!$I$4:$L$965,4,FALSE)</f>
        <v>#N/A</v>
      </c>
      <c r="H80" s="1245" t="s">
        <v>3871</v>
      </c>
      <c r="I80" s="649" t="str">
        <f>係数!I80</f>
        <v>千kWh</v>
      </c>
      <c r="J80" s="912">
        <f t="shared" si="8"/>
        <v>0</v>
      </c>
      <c r="K80" s="750"/>
      <c r="L80" s="655"/>
      <c r="M80" s="656"/>
      <c r="N80" s="657"/>
      <c r="O80" s="658"/>
      <c r="P80" s="658"/>
      <c r="Q80" s="658"/>
      <c r="R80" s="658"/>
      <c r="S80" s="658"/>
      <c r="T80" s="658"/>
      <c r="U80" s="658"/>
      <c r="V80" s="658"/>
      <c r="W80" s="658"/>
      <c r="X80" s="658"/>
      <c r="Y80" s="658"/>
      <c r="Z80" s="658"/>
      <c r="AA80" s="658"/>
      <c r="AB80" s="658"/>
      <c r="AC80" s="658"/>
      <c r="AD80" s="658"/>
      <c r="AE80" s="658"/>
      <c r="AF80" s="658"/>
      <c r="AG80" s="658"/>
      <c r="AH80" s="658"/>
      <c r="AI80" s="658"/>
      <c r="AJ80" s="658"/>
      <c r="AK80" s="658"/>
      <c r="AL80" s="658"/>
      <c r="AM80" s="658"/>
      <c r="AN80" s="658"/>
      <c r="AO80" s="658"/>
      <c r="AP80" s="658"/>
      <c r="AQ80" s="658"/>
      <c r="AR80" s="658"/>
      <c r="AS80" s="658"/>
      <c r="AT80" s="658"/>
      <c r="AU80" s="658"/>
      <c r="AV80" s="658"/>
      <c r="AW80" s="658"/>
      <c r="AX80" s="658"/>
      <c r="AY80" s="658"/>
      <c r="AZ80" s="658"/>
      <c r="BA80" s="659"/>
    </row>
    <row r="81" spans="2:53" ht="17.45" hidden="1" customHeight="1" thickTop="1">
      <c r="B81" s="1784"/>
      <c r="C81" s="1771" t="s">
        <v>6393</v>
      </c>
      <c r="D81" s="1772"/>
      <c r="E81" s="1736" t="e">
        <f>VLOOKUP($C81,電力会社!$I$4:$L$965,2,FALSE)</f>
        <v>#N/A</v>
      </c>
      <c r="F81" s="1248" t="s">
        <v>3824</v>
      </c>
      <c r="G81" s="1248" t="s">
        <v>601</v>
      </c>
      <c r="H81" s="1245" t="s">
        <v>3868</v>
      </c>
      <c r="I81" s="649" t="str">
        <f>係数!I81</f>
        <v>千kWh</v>
      </c>
      <c r="J81" s="912">
        <f t="shared" si="8"/>
        <v>0</v>
      </c>
      <c r="K81" s="750"/>
      <c r="L81" s="655"/>
      <c r="M81" s="656"/>
      <c r="N81" s="657"/>
      <c r="O81" s="658"/>
      <c r="P81" s="658"/>
      <c r="Q81" s="658"/>
      <c r="R81" s="658"/>
      <c r="S81" s="658"/>
      <c r="T81" s="658"/>
      <c r="U81" s="658"/>
      <c r="V81" s="658"/>
      <c r="W81" s="658"/>
      <c r="X81" s="658"/>
      <c r="Y81" s="658"/>
      <c r="Z81" s="658"/>
      <c r="AA81" s="658"/>
      <c r="AB81" s="658"/>
      <c r="AC81" s="658"/>
      <c r="AD81" s="658"/>
      <c r="AE81" s="658"/>
      <c r="AF81" s="658"/>
      <c r="AG81" s="658"/>
      <c r="AH81" s="658"/>
      <c r="AI81" s="658"/>
      <c r="AJ81" s="658"/>
      <c r="AK81" s="658"/>
      <c r="AL81" s="658"/>
      <c r="AM81" s="658"/>
      <c r="AN81" s="658"/>
      <c r="AO81" s="658"/>
      <c r="AP81" s="658"/>
      <c r="AQ81" s="658"/>
      <c r="AR81" s="658"/>
      <c r="AS81" s="658"/>
      <c r="AT81" s="658"/>
      <c r="AU81" s="658"/>
      <c r="AV81" s="658"/>
      <c r="AW81" s="658"/>
      <c r="AX81" s="658"/>
      <c r="AY81" s="658"/>
      <c r="AZ81" s="658"/>
      <c r="BA81" s="659"/>
    </row>
    <row r="82" spans="2:53" ht="17.45" hidden="1" customHeight="1" thickBot="1">
      <c r="B82" s="1784"/>
      <c r="C82" s="1773"/>
      <c r="D82" s="1774"/>
      <c r="E82" s="1736"/>
      <c r="F82" s="1005" t="e">
        <f>VLOOKUP($C81,電力会社!$I$4:$L$965,3,FALSE)</f>
        <v>#N/A</v>
      </c>
      <c r="G82" s="1006" t="e">
        <f>VLOOKUP($C81,電力会社!$I$4:$L$965,4,FALSE)</f>
        <v>#N/A</v>
      </c>
      <c r="H82" s="1245" t="s">
        <v>3871</v>
      </c>
      <c r="I82" s="649" t="str">
        <f>係数!I82</f>
        <v>千kWh</v>
      </c>
      <c r="J82" s="912">
        <f t="shared" si="8"/>
        <v>0</v>
      </c>
      <c r="K82" s="750"/>
      <c r="L82" s="655"/>
      <c r="M82" s="656"/>
      <c r="N82" s="657"/>
      <c r="O82" s="658"/>
      <c r="P82" s="658"/>
      <c r="Q82" s="658"/>
      <c r="R82" s="658"/>
      <c r="S82" s="658"/>
      <c r="T82" s="658"/>
      <c r="U82" s="658"/>
      <c r="V82" s="658"/>
      <c r="W82" s="658"/>
      <c r="X82" s="658"/>
      <c r="Y82" s="658"/>
      <c r="Z82" s="658"/>
      <c r="AA82" s="658"/>
      <c r="AB82" s="658"/>
      <c r="AC82" s="658"/>
      <c r="AD82" s="658"/>
      <c r="AE82" s="658"/>
      <c r="AF82" s="658"/>
      <c r="AG82" s="658"/>
      <c r="AH82" s="658"/>
      <c r="AI82" s="658"/>
      <c r="AJ82" s="658"/>
      <c r="AK82" s="658"/>
      <c r="AL82" s="658"/>
      <c r="AM82" s="658"/>
      <c r="AN82" s="658"/>
      <c r="AO82" s="658"/>
      <c r="AP82" s="658"/>
      <c r="AQ82" s="658"/>
      <c r="AR82" s="658"/>
      <c r="AS82" s="658"/>
      <c r="AT82" s="658"/>
      <c r="AU82" s="658"/>
      <c r="AV82" s="658"/>
      <c r="AW82" s="658"/>
      <c r="AX82" s="658"/>
      <c r="AY82" s="658"/>
      <c r="AZ82" s="658"/>
      <c r="BA82" s="659"/>
    </row>
    <row r="83" spans="2:53" ht="17.45" hidden="1" customHeight="1" thickTop="1">
      <c r="B83" s="1784"/>
      <c r="C83" s="1771" t="s">
        <v>6393</v>
      </c>
      <c r="D83" s="1772"/>
      <c r="E83" s="1736" t="e">
        <f>VLOOKUP($C83,電力会社!$I$4:$L$965,2,FALSE)</f>
        <v>#N/A</v>
      </c>
      <c r="F83" s="1248" t="s">
        <v>3824</v>
      </c>
      <c r="G83" s="1248" t="s">
        <v>601</v>
      </c>
      <c r="H83" s="1245" t="s">
        <v>3868</v>
      </c>
      <c r="I83" s="649" t="str">
        <f>係数!I83</f>
        <v>千kWh</v>
      </c>
      <c r="J83" s="912">
        <f t="shared" si="8"/>
        <v>0</v>
      </c>
      <c r="K83" s="750"/>
      <c r="L83" s="655"/>
      <c r="M83" s="656"/>
      <c r="N83" s="657"/>
      <c r="O83" s="658"/>
      <c r="P83" s="658"/>
      <c r="Q83" s="658"/>
      <c r="R83" s="658"/>
      <c r="S83" s="658"/>
      <c r="T83" s="658"/>
      <c r="U83" s="658"/>
      <c r="V83" s="658"/>
      <c r="W83" s="658"/>
      <c r="X83" s="658"/>
      <c r="Y83" s="658"/>
      <c r="Z83" s="658"/>
      <c r="AA83" s="658"/>
      <c r="AB83" s="658"/>
      <c r="AC83" s="658"/>
      <c r="AD83" s="658"/>
      <c r="AE83" s="658"/>
      <c r="AF83" s="658"/>
      <c r="AG83" s="658"/>
      <c r="AH83" s="658"/>
      <c r="AI83" s="658"/>
      <c r="AJ83" s="658"/>
      <c r="AK83" s="658"/>
      <c r="AL83" s="658"/>
      <c r="AM83" s="658"/>
      <c r="AN83" s="658"/>
      <c r="AO83" s="658"/>
      <c r="AP83" s="658"/>
      <c r="AQ83" s="658"/>
      <c r="AR83" s="658"/>
      <c r="AS83" s="658"/>
      <c r="AT83" s="658"/>
      <c r="AU83" s="658"/>
      <c r="AV83" s="658"/>
      <c r="AW83" s="658"/>
      <c r="AX83" s="658"/>
      <c r="AY83" s="658"/>
      <c r="AZ83" s="658"/>
      <c r="BA83" s="659"/>
    </row>
    <row r="84" spans="2:53" ht="17.45" hidden="1" customHeight="1" thickBot="1">
      <c r="B84" s="1784"/>
      <c r="C84" s="1773"/>
      <c r="D84" s="1774"/>
      <c r="E84" s="1736"/>
      <c r="F84" s="1005" t="e">
        <f>VLOOKUP($C83,電力会社!$I$4:$L$965,3,FALSE)</f>
        <v>#N/A</v>
      </c>
      <c r="G84" s="1006" t="e">
        <f>VLOOKUP($C83,電力会社!$I$4:$L$965,4,FALSE)</f>
        <v>#N/A</v>
      </c>
      <c r="H84" s="1245" t="s">
        <v>3871</v>
      </c>
      <c r="I84" s="649" t="str">
        <f>係数!I84</f>
        <v>千kWh</v>
      </c>
      <c r="J84" s="912">
        <f t="shared" si="8"/>
        <v>0</v>
      </c>
      <c r="K84" s="750"/>
      <c r="L84" s="655"/>
      <c r="M84" s="656"/>
      <c r="N84" s="657"/>
      <c r="O84" s="658"/>
      <c r="P84" s="658"/>
      <c r="Q84" s="658"/>
      <c r="R84" s="658"/>
      <c r="S84" s="658"/>
      <c r="T84" s="658"/>
      <c r="U84" s="658"/>
      <c r="V84" s="658"/>
      <c r="W84" s="658"/>
      <c r="X84" s="658"/>
      <c r="Y84" s="658"/>
      <c r="Z84" s="658"/>
      <c r="AA84" s="658"/>
      <c r="AB84" s="658"/>
      <c r="AC84" s="658"/>
      <c r="AD84" s="658"/>
      <c r="AE84" s="658"/>
      <c r="AF84" s="658"/>
      <c r="AG84" s="658"/>
      <c r="AH84" s="658"/>
      <c r="AI84" s="658"/>
      <c r="AJ84" s="658"/>
      <c r="AK84" s="658"/>
      <c r="AL84" s="658"/>
      <c r="AM84" s="658"/>
      <c r="AN84" s="658"/>
      <c r="AO84" s="658"/>
      <c r="AP84" s="658"/>
      <c r="AQ84" s="658"/>
      <c r="AR84" s="658"/>
      <c r="AS84" s="658"/>
      <c r="AT84" s="658"/>
      <c r="AU84" s="658"/>
      <c r="AV84" s="658"/>
      <c r="AW84" s="658"/>
      <c r="AX84" s="658"/>
      <c r="AY84" s="658"/>
      <c r="AZ84" s="658"/>
      <c r="BA84" s="659"/>
    </row>
    <row r="85" spans="2:53" ht="17.45" hidden="1" customHeight="1" thickTop="1">
      <c r="B85" s="1784"/>
      <c r="C85" s="1771" t="s">
        <v>6393</v>
      </c>
      <c r="D85" s="1772"/>
      <c r="E85" s="1736" t="e">
        <f>VLOOKUP($C85,電力会社!$I$4:$L$965,2,FALSE)</f>
        <v>#N/A</v>
      </c>
      <c r="F85" s="1248" t="s">
        <v>3824</v>
      </c>
      <c r="G85" s="1248" t="s">
        <v>601</v>
      </c>
      <c r="H85" s="1245" t="s">
        <v>3868</v>
      </c>
      <c r="I85" s="649" t="str">
        <f>係数!I85</f>
        <v>千kWh</v>
      </c>
      <c r="J85" s="912">
        <f t="shared" si="8"/>
        <v>0</v>
      </c>
      <c r="K85" s="750"/>
      <c r="L85" s="655"/>
      <c r="M85" s="656"/>
      <c r="N85" s="657"/>
      <c r="O85" s="658"/>
      <c r="P85" s="658"/>
      <c r="Q85" s="658"/>
      <c r="R85" s="658"/>
      <c r="S85" s="658"/>
      <c r="T85" s="658"/>
      <c r="U85" s="658"/>
      <c r="V85" s="658"/>
      <c r="W85" s="658"/>
      <c r="X85" s="658"/>
      <c r="Y85" s="658"/>
      <c r="Z85" s="658"/>
      <c r="AA85" s="658"/>
      <c r="AB85" s="658"/>
      <c r="AC85" s="658"/>
      <c r="AD85" s="658"/>
      <c r="AE85" s="658"/>
      <c r="AF85" s="658"/>
      <c r="AG85" s="658"/>
      <c r="AH85" s="658"/>
      <c r="AI85" s="658"/>
      <c r="AJ85" s="658"/>
      <c r="AK85" s="658"/>
      <c r="AL85" s="658"/>
      <c r="AM85" s="658"/>
      <c r="AN85" s="658"/>
      <c r="AO85" s="658"/>
      <c r="AP85" s="658"/>
      <c r="AQ85" s="658"/>
      <c r="AR85" s="658"/>
      <c r="AS85" s="658"/>
      <c r="AT85" s="658"/>
      <c r="AU85" s="658"/>
      <c r="AV85" s="658"/>
      <c r="AW85" s="658"/>
      <c r="AX85" s="658"/>
      <c r="AY85" s="658"/>
      <c r="AZ85" s="658"/>
      <c r="BA85" s="659"/>
    </row>
    <row r="86" spans="2:53" ht="17.45" hidden="1" customHeight="1" thickBot="1">
      <c r="B86" s="1784"/>
      <c r="C86" s="1773"/>
      <c r="D86" s="1774"/>
      <c r="E86" s="1736"/>
      <c r="F86" s="1005" t="e">
        <f>VLOOKUP($C85,電力会社!$I$4:$L$965,3,FALSE)</f>
        <v>#N/A</v>
      </c>
      <c r="G86" s="1006" t="e">
        <f>VLOOKUP($C85,電力会社!$I$4:$L$965,4,FALSE)</f>
        <v>#N/A</v>
      </c>
      <c r="H86" s="1245" t="s">
        <v>3871</v>
      </c>
      <c r="I86" s="649" t="str">
        <f>係数!I86</f>
        <v>千kWh</v>
      </c>
      <c r="J86" s="912">
        <f t="shared" si="8"/>
        <v>0</v>
      </c>
      <c r="K86" s="750"/>
      <c r="L86" s="655"/>
      <c r="M86" s="656"/>
      <c r="N86" s="657"/>
      <c r="O86" s="658"/>
      <c r="P86" s="658"/>
      <c r="Q86" s="658"/>
      <c r="R86" s="658"/>
      <c r="S86" s="658"/>
      <c r="T86" s="658"/>
      <c r="U86" s="658"/>
      <c r="V86" s="658"/>
      <c r="W86" s="658"/>
      <c r="X86" s="658"/>
      <c r="Y86" s="658"/>
      <c r="Z86" s="658"/>
      <c r="AA86" s="658"/>
      <c r="AB86" s="658"/>
      <c r="AC86" s="658"/>
      <c r="AD86" s="658"/>
      <c r="AE86" s="658"/>
      <c r="AF86" s="658"/>
      <c r="AG86" s="658"/>
      <c r="AH86" s="658"/>
      <c r="AI86" s="658"/>
      <c r="AJ86" s="658"/>
      <c r="AK86" s="658"/>
      <c r="AL86" s="658"/>
      <c r="AM86" s="658"/>
      <c r="AN86" s="658"/>
      <c r="AO86" s="658"/>
      <c r="AP86" s="658"/>
      <c r="AQ86" s="658"/>
      <c r="AR86" s="658"/>
      <c r="AS86" s="658"/>
      <c r="AT86" s="658"/>
      <c r="AU86" s="658"/>
      <c r="AV86" s="658"/>
      <c r="AW86" s="658"/>
      <c r="AX86" s="658"/>
      <c r="AY86" s="658"/>
      <c r="AZ86" s="658"/>
      <c r="BA86" s="659"/>
    </row>
    <row r="87" spans="2:53" ht="17.45" hidden="1" customHeight="1" thickTop="1">
      <c r="B87" s="1784"/>
      <c r="C87" s="1771" t="s">
        <v>6393</v>
      </c>
      <c r="D87" s="1772"/>
      <c r="E87" s="1736" t="e">
        <f>VLOOKUP($C87,電力会社!$I$4:$L$965,2,FALSE)</f>
        <v>#N/A</v>
      </c>
      <c r="F87" s="1248" t="s">
        <v>3824</v>
      </c>
      <c r="G87" s="1248" t="s">
        <v>601</v>
      </c>
      <c r="H87" s="1245" t="s">
        <v>3868</v>
      </c>
      <c r="I87" s="649" t="str">
        <f>係数!I87</f>
        <v>千kWh</v>
      </c>
      <c r="J87" s="912">
        <f t="shared" si="8"/>
        <v>0</v>
      </c>
      <c r="K87" s="750"/>
      <c r="L87" s="655"/>
      <c r="M87" s="656"/>
      <c r="N87" s="657"/>
      <c r="O87" s="658"/>
      <c r="P87" s="658"/>
      <c r="Q87" s="658"/>
      <c r="R87" s="658"/>
      <c r="S87" s="658"/>
      <c r="T87" s="658"/>
      <c r="U87" s="658"/>
      <c r="V87" s="658"/>
      <c r="W87" s="658"/>
      <c r="X87" s="658"/>
      <c r="Y87" s="658"/>
      <c r="Z87" s="658"/>
      <c r="AA87" s="658"/>
      <c r="AB87" s="658"/>
      <c r="AC87" s="658"/>
      <c r="AD87" s="658"/>
      <c r="AE87" s="658"/>
      <c r="AF87" s="658"/>
      <c r="AG87" s="658"/>
      <c r="AH87" s="658"/>
      <c r="AI87" s="658"/>
      <c r="AJ87" s="658"/>
      <c r="AK87" s="658"/>
      <c r="AL87" s="658"/>
      <c r="AM87" s="658"/>
      <c r="AN87" s="658"/>
      <c r="AO87" s="658"/>
      <c r="AP87" s="658"/>
      <c r="AQ87" s="658"/>
      <c r="AR87" s="658"/>
      <c r="AS87" s="658"/>
      <c r="AT87" s="658"/>
      <c r="AU87" s="658"/>
      <c r="AV87" s="658"/>
      <c r="AW87" s="658"/>
      <c r="AX87" s="658"/>
      <c r="AY87" s="658"/>
      <c r="AZ87" s="658"/>
      <c r="BA87" s="659"/>
    </row>
    <row r="88" spans="2:53" ht="17.45" hidden="1" customHeight="1" thickBot="1">
      <c r="B88" s="1784"/>
      <c r="C88" s="1773"/>
      <c r="D88" s="1774"/>
      <c r="E88" s="1736"/>
      <c r="F88" s="1005" t="e">
        <f>VLOOKUP($C87,電力会社!$I$4:$L$965,3,FALSE)</f>
        <v>#N/A</v>
      </c>
      <c r="G88" s="1006" t="e">
        <f>VLOOKUP($C87,電力会社!$I$4:$L$965,4,FALSE)</f>
        <v>#N/A</v>
      </c>
      <c r="H88" s="1245" t="s">
        <v>3871</v>
      </c>
      <c r="I88" s="649" t="str">
        <f>係数!I88</f>
        <v>千kWh</v>
      </c>
      <c r="J88" s="912">
        <f t="shared" si="8"/>
        <v>0</v>
      </c>
      <c r="K88" s="750"/>
      <c r="L88" s="655"/>
      <c r="M88" s="656"/>
      <c r="N88" s="657"/>
      <c r="O88" s="658"/>
      <c r="P88" s="658"/>
      <c r="Q88" s="658"/>
      <c r="R88" s="658"/>
      <c r="S88" s="658"/>
      <c r="T88" s="658"/>
      <c r="U88" s="658"/>
      <c r="V88" s="658"/>
      <c r="W88" s="658"/>
      <c r="X88" s="658"/>
      <c r="Y88" s="658"/>
      <c r="Z88" s="658"/>
      <c r="AA88" s="658"/>
      <c r="AB88" s="658"/>
      <c r="AC88" s="658"/>
      <c r="AD88" s="658"/>
      <c r="AE88" s="658"/>
      <c r="AF88" s="658"/>
      <c r="AG88" s="658"/>
      <c r="AH88" s="658"/>
      <c r="AI88" s="658"/>
      <c r="AJ88" s="658"/>
      <c r="AK88" s="658"/>
      <c r="AL88" s="658"/>
      <c r="AM88" s="658"/>
      <c r="AN88" s="658"/>
      <c r="AO88" s="658"/>
      <c r="AP88" s="658"/>
      <c r="AQ88" s="658"/>
      <c r="AR88" s="658"/>
      <c r="AS88" s="658"/>
      <c r="AT88" s="658"/>
      <c r="AU88" s="658"/>
      <c r="AV88" s="658"/>
      <c r="AW88" s="658"/>
      <c r="AX88" s="658"/>
      <c r="AY88" s="658"/>
      <c r="AZ88" s="658"/>
      <c r="BA88" s="659"/>
    </row>
    <row r="89" spans="2:53" ht="17.45" hidden="1" customHeight="1" thickTop="1">
      <c r="B89" s="1784"/>
      <c r="C89" s="1771" t="s">
        <v>6393</v>
      </c>
      <c r="D89" s="1772"/>
      <c r="E89" s="1736" t="e">
        <f>VLOOKUP($C89,電力会社!$I$4:$L$965,2,FALSE)</f>
        <v>#N/A</v>
      </c>
      <c r="F89" s="1248" t="s">
        <v>3824</v>
      </c>
      <c r="G89" s="1248" t="s">
        <v>601</v>
      </c>
      <c r="H89" s="1245" t="s">
        <v>3868</v>
      </c>
      <c r="I89" s="649" t="str">
        <f>係数!I89</f>
        <v>千kWh</v>
      </c>
      <c r="J89" s="912">
        <f t="shared" si="8"/>
        <v>0</v>
      </c>
      <c r="K89" s="750"/>
      <c r="L89" s="655"/>
      <c r="M89" s="656"/>
      <c r="N89" s="657"/>
      <c r="O89" s="658"/>
      <c r="P89" s="658"/>
      <c r="Q89" s="658"/>
      <c r="R89" s="658"/>
      <c r="S89" s="658"/>
      <c r="T89" s="658"/>
      <c r="U89" s="658"/>
      <c r="V89" s="658"/>
      <c r="W89" s="658"/>
      <c r="X89" s="658"/>
      <c r="Y89" s="658"/>
      <c r="Z89" s="658"/>
      <c r="AA89" s="658"/>
      <c r="AB89" s="658"/>
      <c r="AC89" s="658"/>
      <c r="AD89" s="658"/>
      <c r="AE89" s="658"/>
      <c r="AF89" s="658"/>
      <c r="AG89" s="658"/>
      <c r="AH89" s="658"/>
      <c r="AI89" s="658"/>
      <c r="AJ89" s="658"/>
      <c r="AK89" s="658"/>
      <c r="AL89" s="658"/>
      <c r="AM89" s="658"/>
      <c r="AN89" s="658"/>
      <c r="AO89" s="658"/>
      <c r="AP89" s="658"/>
      <c r="AQ89" s="658"/>
      <c r="AR89" s="658"/>
      <c r="AS89" s="658"/>
      <c r="AT89" s="658"/>
      <c r="AU89" s="658"/>
      <c r="AV89" s="658"/>
      <c r="AW89" s="658"/>
      <c r="AX89" s="658"/>
      <c r="AY89" s="658"/>
      <c r="AZ89" s="658"/>
      <c r="BA89" s="659"/>
    </row>
    <row r="90" spans="2:53" ht="17.45" hidden="1" customHeight="1" thickBot="1">
      <c r="B90" s="1784"/>
      <c r="C90" s="1773"/>
      <c r="D90" s="1774"/>
      <c r="E90" s="1736"/>
      <c r="F90" s="1005" t="e">
        <f>VLOOKUP($C89,電力会社!$I$4:$L$965,3,FALSE)</f>
        <v>#N/A</v>
      </c>
      <c r="G90" s="1006" t="e">
        <f>VLOOKUP($C89,電力会社!$I$4:$L$965,4,FALSE)</f>
        <v>#N/A</v>
      </c>
      <c r="H90" s="1245" t="s">
        <v>3871</v>
      </c>
      <c r="I90" s="649" t="str">
        <f>係数!I90</f>
        <v>千kWh</v>
      </c>
      <c r="J90" s="912">
        <f t="shared" si="8"/>
        <v>0</v>
      </c>
      <c r="K90" s="750"/>
      <c r="L90" s="655"/>
      <c r="M90" s="656"/>
      <c r="N90" s="657"/>
      <c r="O90" s="658"/>
      <c r="P90" s="658"/>
      <c r="Q90" s="658"/>
      <c r="R90" s="658"/>
      <c r="S90" s="658"/>
      <c r="T90" s="658"/>
      <c r="U90" s="658"/>
      <c r="V90" s="658"/>
      <c r="W90" s="658"/>
      <c r="X90" s="658"/>
      <c r="Y90" s="658"/>
      <c r="Z90" s="658"/>
      <c r="AA90" s="658"/>
      <c r="AB90" s="658"/>
      <c r="AC90" s="658"/>
      <c r="AD90" s="658"/>
      <c r="AE90" s="658"/>
      <c r="AF90" s="658"/>
      <c r="AG90" s="658"/>
      <c r="AH90" s="658"/>
      <c r="AI90" s="658"/>
      <c r="AJ90" s="658"/>
      <c r="AK90" s="658"/>
      <c r="AL90" s="658"/>
      <c r="AM90" s="658"/>
      <c r="AN90" s="658"/>
      <c r="AO90" s="658"/>
      <c r="AP90" s="658"/>
      <c r="AQ90" s="658"/>
      <c r="AR90" s="658"/>
      <c r="AS90" s="658"/>
      <c r="AT90" s="658"/>
      <c r="AU90" s="658"/>
      <c r="AV90" s="658"/>
      <c r="AW90" s="658"/>
      <c r="AX90" s="658"/>
      <c r="AY90" s="658"/>
      <c r="AZ90" s="658"/>
      <c r="BA90" s="659"/>
    </row>
    <row r="91" spans="2:53" ht="17.45" hidden="1" customHeight="1" thickTop="1">
      <c r="B91" s="1784"/>
      <c r="C91" s="1771" t="s">
        <v>6393</v>
      </c>
      <c r="D91" s="1772"/>
      <c r="E91" s="1736" t="e">
        <f>VLOOKUP($C91,電力会社!$I$4:$L$965,2,FALSE)</f>
        <v>#N/A</v>
      </c>
      <c r="F91" s="1248" t="s">
        <v>3824</v>
      </c>
      <c r="G91" s="1248" t="s">
        <v>601</v>
      </c>
      <c r="H91" s="1245" t="s">
        <v>3868</v>
      </c>
      <c r="I91" s="649" t="str">
        <f>係数!I91</f>
        <v>千kWh</v>
      </c>
      <c r="J91" s="912">
        <f t="shared" si="8"/>
        <v>0</v>
      </c>
      <c r="K91" s="750"/>
      <c r="L91" s="655"/>
      <c r="M91" s="656"/>
      <c r="N91" s="657"/>
      <c r="O91" s="658"/>
      <c r="P91" s="658"/>
      <c r="Q91" s="658"/>
      <c r="R91" s="658"/>
      <c r="S91" s="658"/>
      <c r="T91" s="658"/>
      <c r="U91" s="658"/>
      <c r="V91" s="658"/>
      <c r="W91" s="658"/>
      <c r="X91" s="658"/>
      <c r="Y91" s="658"/>
      <c r="Z91" s="658"/>
      <c r="AA91" s="658"/>
      <c r="AB91" s="658"/>
      <c r="AC91" s="658"/>
      <c r="AD91" s="658"/>
      <c r="AE91" s="658"/>
      <c r="AF91" s="658"/>
      <c r="AG91" s="658"/>
      <c r="AH91" s="658"/>
      <c r="AI91" s="658"/>
      <c r="AJ91" s="658"/>
      <c r="AK91" s="658"/>
      <c r="AL91" s="658"/>
      <c r="AM91" s="658"/>
      <c r="AN91" s="658"/>
      <c r="AO91" s="658"/>
      <c r="AP91" s="658"/>
      <c r="AQ91" s="658"/>
      <c r="AR91" s="658"/>
      <c r="AS91" s="658"/>
      <c r="AT91" s="658"/>
      <c r="AU91" s="658"/>
      <c r="AV91" s="658"/>
      <c r="AW91" s="658"/>
      <c r="AX91" s="658"/>
      <c r="AY91" s="658"/>
      <c r="AZ91" s="658"/>
      <c r="BA91" s="659"/>
    </row>
    <row r="92" spans="2:53" ht="17.45" hidden="1" customHeight="1" thickBot="1">
      <c r="B92" s="1784"/>
      <c r="C92" s="1773"/>
      <c r="D92" s="1774"/>
      <c r="E92" s="1736"/>
      <c r="F92" s="1005" t="e">
        <f>VLOOKUP($C91,電力会社!$I$4:$L$965,3,FALSE)</f>
        <v>#N/A</v>
      </c>
      <c r="G92" s="1006" t="e">
        <f>VLOOKUP($C91,電力会社!$I$4:$L$965,4,FALSE)</f>
        <v>#N/A</v>
      </c>
      <c r="H92" s="1245" t="s">
        <v>3871</v>
      </c>
      <c r="I92" s="649" t="str">
        <f>係数!I92</f>
        <v>千kWh</v>
      </c>
      <c r="J92" s="912">
        <f t="shared" si="8"/>
        <v>0</v>
      </c>
      <c r="K92" s="750"/>
      <c r="L92" s="655"/>
      <c r="M92" s="656"/>
      <c r="N92" s="657"/>
      <c r="O92" s="658"/>
      <c r="P92" s="658"/>
      <c r="Q92" s="658"/>
      <c r="R92" s="658"/>
      <c r="S92" s="658"/>
      <c r="T92" s="658"/>
      <c r="U92" s="658"/>
      <c r="V92" s="658"/>
      <c r="W92" s="658"/>
      <c r="X92" s="658"/>
      <c r="Y92" s="658"/>
      <c r="Z92" s="658"/>
      <c r="AA92" s="658"/>
      <c r="AB92" s="658"/>
      <c r="AC92" s="658"/>
      <c r="AD92" s="658"/>
      <c r="AE92" s="658"/>
      <c r="AF92" s="658"/>
      <c r="AG92" s="658"/>
      <c r="AH92" s="658"/>
      <c r="AI92" s="658"/>
      <c r="AJ92" s="658"/>
      <c r="AK92" s="658"/>
      <c r="AL92" s="658"/>
      <c r="AM92" s="658"/>
      <c r="AN92" s="658"/>
      <c r="AO92" s="658"/>
      <c r="AP92" s="658"/>
      <c r="AQ92" s="658"/>
      <c r="AR92" s="658"/>
      <c r="AS92" s="658"/>
      <c r="AT92" s="658"/>
      <c r="AU92" s="658"/>
      <c r="AV92" s="658"/>
      <c r="AW92" s="658"/>
      <c r="AX92" s="658"/>
      <c r="AY92" s="658"/>
      <c r="AZ92" s="658"/>
      <c r="BA92" s="659"/>
    </row>
    <row r="93" spans="2:53" ht="17.45" hidden="1" customHeight="1" thickTop="1">
      <c r="B93" s="1784"/>
      <c r="C93" s="1771" t="s">
        <v>6393</v>
      </c>
      <c r="D93" s="1772"/>
      <c r="E93" s="1736" t="e">
        <f>VLOOKUP($C93,電力会社!$I$4:$L$965,2,FALSE)</f>
        <v>#N/A</v>
      </c>
      <c r="F93" s="1248" t="s">
        <v>3824</v>
      </c>
      <c r="G93" s="1248" t="s">
        <v>601</v>
      </c>
      <c r="H93" s="1245" t="s">
        <v>3868</v>
      </c>
      <c r="I93" s="649" t="str">
        <f>係数!I93</f>
        <v>千kWh</v>
      </c>
      <c r="J93" s="912">
        <f t="shared" si="8"/>
        <v>0</v>
      </c>
      <c r="K93" s="750"/>
      <c r="L93" s="655"/>
      <c r="M93" s="656"/>
      <c r="N93" s="657"/>
      <c r="O93" s="658"/>
      <c r="P93" s="658"/>
      <c r="Q93" s="658"/>
      <c r="R93" s="658"/>
      <c r="S93" s="658"/>
      <c r="T93" s="658"/>
      <c r="U93" s="658"/>
      <c r="V93" s="658"/>
      <c r="W93" s="658"/>
      <c r="X93" s="658"/>
      <c r="Y93" s="658"/>
      <c r="Z93" s="658"/>
      <c r="AA93" s="658"/>
      <c r="AB93" s="658"/>
      <c r="AC93" s="658"/>
      <c r="AD93" s="658"/>
      <c r="AE93" s="658"/>
      <c r="AF93" s="658"/>
      <c r="AG93" s="658"/>
      <c r="AH93" s="658"/>
      <c r="AI93" s="658"/>
      <c r="AJ93" s="658"/>
      <c r="AK93" s="658"/>
      <c r="AL93" s="658"/>
      <c r="AM93" s="658"/>
      <c r="AN93" s="658"/>
      <c r="AO93" s="658"/>
      <c r="AP93" s="658"/>
      <c r="AQ93" s="658"/>
      <c r="AR93" s="658"/>
      <c r="AS93" s="658"/>
      <c r="AT93" s="658"/>
      <c r="AU93" s="658"/>
      <c r="AV93" s="658"/>
      <c r="AW93" s="658"/>
      <c r="AX93" s="658"/>
      <c r="AY93" s="658"/>
      <c r="AZ93" s="658"/>
      <c r="BA93" s="659"/>
    </row>
    <row r="94" spans="2:53" ht="17.45" hidden="1" customHeight="1" thickBot="1">
      <c r="B94" s="1784"/>
      <c r="C94" s="1773"/>
      <c r="D94" s="1774"/>
      <c r="E94" s="1736"/>
      <c r="F94" s="1005" t="e">
        <f>VLOOKUP($C93,電力会社!$I$4:$L$965,3,FALSE)</f>
        <v>#N/A</v>
      </c>
      <c r="G94" s="1006" t="e">
        <f>VLOOKUP($C93,電力会社!$I$4:$L$965,4,FALSE)</f>
        <v>#N/A</v>
      </c>
      <c r="H94" s="1245" t="s">
        <v>3871</v>
      </c>
      <c r="I94" s="649" t="str">
        <f>係数!I94</f>
        <v>千kWh</v>
      </c>
      <c r="J94" s="912">
        <f t="shared" si="8"/>
        <v>0</v>
      </c>
      <c r="K94" s="750"/>
      <c r="L94" s="655"/>
      <c r="M94" s="656"/>
      <c r="N94" s="657"/>
      <c r="O94" s="658"/>
      <c r="P94" s="658"/>
      <c r="Q94" s="658"/>
      <c r="R94" s="658"/>
      <c r="S94" s="658"/>
      <c r="T94" s="658"/>
      <c r="U94" s="658"/>
      <c r="V94" s="658"/>
      <c r="W94" s="658"/>
      <c r="X94" s="658"/>
      <c r="Y94" s="658"/>
      <c r="Z94" s="658"/>
      <c r="AA94" s="658"/>
      <c r="AB94" s="658"/>
      <c r="AC94" s="658"/>
      <c r="AD94" s="658"/>
      <c r="AE94" s="658"/>
      <c r="AF94" s="658"/>
      <c r="AG94" s="658"/>
      <c r="AH94" s="658"/>
      <c r="AI94" s="658"/>
      <c r="AJ94" s="658"/>
      <c r="AK94" s="658"/>
      <c r="AL94" s="658"/>
      <c r="AM94" s="658"/>
      <c r="AN94" s="658"/>
      <c r="AO94" s="658"/>
      <c r="AP94" s="658"/>
      <c r="AQ94" s="658"/>
      <c r="AR94" s="658"/>
      <c r="AS94" s="658"/>
      <c r="AT94" s="658"/>
      <c r="AU94" s="658"/>
      <c r="AV94" s="658"/>
      <c r="AW94" s="658"/>
      <c r="AX94" s="658"/>
      <c r="AY94" s="658"/>
      <c r="AZ94" s="658"/>
      <c r="BA94" s="659"/>
    </row>
    <row r="95" spans="2:53" ht="17.45" hidden="1" customHeight="1" thickTop="1">
      <c r="B95" s="1784"/>
      <c r="C95" s="1771" t="s">
        <v>6393</v>
      </c>
      <c r="D95" s="1772"/>
      <c r="E95" s="1736" t="e">
        <f>VLOOKUP($C95,電力会社!$I$4:$L$965,2,FALSE)</f>
        <v>#N/A</v>
      </c>
      <c r="F95" s="1248" t="s">
        <v>3824</v>
      </c>
      <c r="G95" s="1248" t="s">
        <v>601</v>
      </c>
      <c r="H95" s="1245" t="s">
        <v>3868</v>
      </c>
      <c r="I95" s="649" t="str">
        <f>係数!I95</f>
        <v>千kWh</v>
      </c>
      <c r="J95" s="912">
        <f t="shared" si="8"/>
        <v>0</v>
      </c>
      <c r="K95" s="750"/>
      <c r="L95" s="655"/>
      <c r="M95" s="656"/>
      <c r="N95" s="657"/>
      <c r="O95" s="658"/>
      <c r="P95" s="658"/>
      <c r="Q95" s="658"/>
      <c r="R95" s="658"/>
      <c r="S95" s="658"/>
      <c r="T95" s="658"/>
      <c r="U95" s="658"/>
      <c r="V95" s="658"/>
      <c r="W95" s="658"/>
      <c r="X95" s="658"/>
      <c r="Y95" s="658"/>
      <c r="Z95" s="658"/>
      <c r="AA95" s="658"/>
      <c r="AB95" s="658"/>
      <c r="AC95" s="658"/>
      <c r="AD95" s="658"/>
      <c r="AE95" s="658"/>
      <c r="AF95" s="658"/>
      <c r="AG95" s="658"/>
      <c r="AH95" s="658"/>
      <c r="AI95" s="658"/>
      <c r="AJ95" s="658"/>
      <c r="AK95" s="658"/>
      <c r="AL95" s="658"/>
      <c r="AM95" s="658"/>
      <c r="AN95" s="658"/>
      <c r="AO95" s="658"/>
      <c r="AP95" s="658"/>
      <c r="AQ95" s="658"/>
      <c r="AR95" s="658"/>
      <c r="AS95" s="658"/>
      <c r="AT95" s="658"/>
      <c r="AU95" s="658"/>
      <c r="AV95" s="658"/>
      <c r="AW95" s="658"/>
      <c r="AX95" s="658"/>
      <c r="AY95" s="658"/>
      <c r="AZ95" s="658"/>
      <c r="BA95" s="659"/>
    </row>
    <row r="96" spans="2:53" ht="17.45" hidden="1" customHeight="1" thickBot="1">
      <c r="B96" s="1784"/>
      <c r="C96" s="1773"/>
      <c r="D96" s="1774"/>
      <c r="E96" s="1736"/>
      <c r="F96" s="1005" t="e">
        <f>VLOOKUP($C95,電力会社!$I$4:$L$965,3,FALSE)</f>
        <v>#N/A</v>
      </c>
      <c r="G96" s="1006" t="e">
        <f>VLOOKUP($C95,電力会社!$I$4:$L$965,4,FALSE)</f>
        <v>#N/A</v>
      </c>
      <c r="H96" s="1245" t="s">
        <v>3871</v>
      </c>
      <c r="I96" s="649" t="str">
        <f>係数!I96</f>
        <v>千kWh</v>
      </c>
      <c r="J96" s="912">
        <f t="shared" si="8"/>
        <v>0</v>
      </c>
      <c r="K96" s="750"/>
      <c r="L96" s="655"/>
      <c r="M96" s="656"/>
      <c r="N96" s="657"/>
      <c r="O96" s="658"/>
      <c r="P96" s="658"/>
      <c r="Q96" s="658"/>
      <c r="R96" s="658"/>
      <c r="S96" s="658"/>
      <c r="T96" s="658"/>
      <c r="U96" s="658"/>
      <c r="V96" s="658"/>
      <c r="W96" s="658"/>
      <c r="X96" s="658"/>
      <c r="Y96" s="658"/>
      <c r="Z96" s="658"/>
      <c r="AA96" s="658"/>
      <c r="AB96" s="658"/>
      <c r="AC96" s="658"/>
      <c r="AD96" s="658"/>
      <c r="AE96" s="658"/>
      <c r="AF96" s="658"/>
      <c r="AG96" s="658"/>
      <c r="AH96" s="658"/>
      <c r="AI96" s="658"/>
      <c r="AJ96" s="658"/>
      <c r="AK96" s="658"/>
      <c r="AL96" s="658"/>
      <c r="AM96" s="658"/>
      <c r="AN96" s="658"/>
      <c r="AO96" s="658"/>
      <c r="AP96" s="658"/>
      <c r="AQ96" s="658"/>
      <c r="AR96" s="658"/>
      <c r="AS96" s="658"/>
      <c r="AT96" s="658"/>
      <c r="AU96" s="658"/>
      <c r="AV96" s="658"/>
      <c r="AW96" s="658"/>
      <c r="AX96" s="658"/>
      <c r="AY96" s="658"/>
      <c r="AZ96" s="658"/>
      <c r="BA96" s="659"/>
    </row>
    <row r="97" spans="2:53" ht="17.45" hidden="1" customHeight="1" thickTop="1">
      <c r="B97" s="1784"/>
      <c r="C97" s="1771" t="s">
        <v>6393</v>
      </c>
      <c r="D97" s="1772"/>
      <c r="E97" s="1736" t="e">
        <f>VLOOKUP($C97,電力会社!$I$4:$L$965,2,FALSE)</f>
        <v>#N/A</v>
      </c>
      <c r="F97" s="1248" t="s">
        <v>3824</v>
      </c>
      <c r="G97" s="1248" t="s">
        <v>601</v>
      </c>
      <c r="H97" s="1245" t="s">
        <v>3868</v>
      </c>
      <c r="I97" s="649" t="str">
        <f>係数!I97</f>
        <v>千kWh</v>
      </c>
      <c r="J97" s="912">
        <f t="shared" si="8"/>
        <v>0</v>
      </c>
      <c r="K97" s="750"/>
      <c r="L97" s="655"/>
      <c r="M97" s="656"/>
      <c r="N97" s="657"/>
      <c r="O97" s="658"/>
      <c r="P97" s="658"/>
      <c r="Q97" s="658"/>
      <c r="R97" s="658"/>
      <c r="S97" s="658"/>
      <c r="T97" s="658"/>
      <c r="U97" s="658"/>
      <c r="V97" s="658"/>
      <c r="W97" s="658"/>
      <c r="X97" s="658"/>
      <c r="Y97" s="658"/>
      <c r="Z97" s="658"/>
      <c r="AA97" s="658"/>
      <c r="AB97" s="658"/>
      <c r="AC97" s="658"/>
      <c r="AD97" s="658"/>
      <c r="AE97" s="658"/>
      <c r="AF97" s="658"/>
      <c r="AG97" s="658"/>
      <c r="AH97" s="658"/>
      <c r="AI97" s="658"/>
      <c r="AJ97" s="658"/>
      <c r="AK97" s="658"/>
      <c r="AL97" s="658"/>
      <c r="AM97" s="658"/>
      <c r="AN97" s="658"/>
      <c r="AO97" s="658"/>
      <c r="AP97" s="658"/>
      <c r="AQ97" s="658"/>
      <c r="AR97" s="658"/>
      <c r="AS97" s="658"/>
      <c r="AT97" s="658"/>
      <c r="AU97" s="658"/>
      <c r="AV97" s="658"/>
      <c r="AW97" s="658"/>
      <c r="AX97" s="658"/>
      <c r="AY97" s="658"/>
      <c r="AZ97" s="658"/>
      <c r="BA97" s="659"/>
    </row>
    <row r="98" spans="2:53" ht="17.45" hidden="1" customHeight="1" thickBot="1">
      <c r="B98" s="1784"/>
      <c r="C98" s="1773"/>
      <c r="D98" s="1774"/>
      <c r="E98" s="1736"/>
      <c r="F98" s="1005" t="e">
        <f>VLOOKUP($C97,電力会社!$I$4:$L$965,3,FALSE)</f>
        <v>#N/A</v>
      </c>
      <c r="G98" s="1006" t="e">
        <f>VLOOKUP($C97,電力会社!$I$4:$L$965,4,FALSE)</f>
        <v>#N/A</v>
      </c>
      <c r="H98" s="1245" t="s">
        <v>3871</v>
      </c>
      <c r="I98" s="649" t="str">
        <f>係数!I98</f>
        <v>千kWh</v>
      </c>
      <c r="J98" s="912">
        <f t="shared" si="8"/>
        <v>0</v>
      </c>
      <c r="K98" s="750"/>
      <c r="L98" s="655"/>
      <c r="M98" s="656"/>
      <c r="N98" s="657"/>
      <c r="O98" s="658"/>
      <c r="P98" s="658"/>
      <c r="Q98" s="658"/>
      <c r="R98" s="658"/>
      <c r="S98" s="658"/>
      <c r="T98" s="658"/>
      <c r="U98" s="658"/>
      <c r="V98" s="658"/>
      <c r="W98" s="658"/>
      <c r="X98" s="658"/>
      <c r="Y98" s="658"/>
      <c r="Z98" s="658"/>
      <c r="AA98" s="658"/>
      <c r="AB98" s="658"/>
      <c r="AC98" s="658"/>
      <c r="AD98" s="658"/>
      <c r="AE98" s="658"/>
      <c r="AF98" s="658"/>
      <c r="AG98" s="658"/>
      <c r="AH98" s="658"/>
      <c r="AI98" s="658"/>
      <c r="AJ98" s="658"/>
      <c r="AK98" s="658"/>
      <c r="AL98" s="658"/>
      <c r="AM98" s="658"/>
      <c r="AN98" s="658"/>
      <c r="AO98" s="658"/>
      <c r="AP98" s="658"/>
      <c r="AQ98" s="658"/>
      <c r="AR98" s="658"/>
      <c r="AS98" s="658"/>
      <c r="AT98" s="658"/>
      <c r="AU98" s="658"/>
      <c r="AV98" s="658"/>
      <c r="AW98" s="658"/>
      <c r="AX98" s="658"/>
      <c r="AY98" s="658"/>
      <c r="AZ98" s="658"/>
      <c r="BA98" s="659"/>
    </row>
    <row r="99" spans="2:53" ht="17.45" hidden="1" customHeight="1" thickTop="1">
      <c r="B99" s="1784"/>
      <c r="C99" s="1771" t="s">
        <v>6393</v>
      </c>
      <c r="D99" s="1772"/>
      <c r="E99" s="1736" t="e">
        <f>VLOOKUP($C99,電力会社!$I$4:$L$965,2,FALSE)</f>
        <v>#N/A</v>
      </c>
      <c r="F99" s="1248" t="s">
        <v>3824</v>
      </c>
      <c r="G99" s="1248" t="s">
        <v>601</v>
      </c>
      <c r="H99" s="1245" t="s">
        <v>3868</v>
      </c>
      <c r="I99" s="649" t="str">
        <f>係数!I99</f>
        <v>千kWh</v>
      </c>
      <c r="J99" s="912">
        <f t="shared" si="8"/>
        <v>0</v>
      </c>
      <c r="K99" s="750"/>
      <c r="L99" s="655"/>
      <c r="M99" s="656"/>
      <c r="N99" s="657"/>
      <c r="O99" s="658"/>
      <c r="P99" s="658"/>
      <c r="Q99" s="658"/>
      <c r="R99" s="658"/>
      <c r="S99" s="658"/>
      <c r="T99" s="658"/>
      <c r="U99" s="658"/>
      <c r="V99" s="658"/>
      <c r="W99" s="658"/>
      <c r="X99" s="658"/>
      <c r="Y99" s="658"/>
      <c r="Z99" s="658"/>
      <c r="AA99" s="658"/>
      <c r="AB99" s="658"/>
      <c r="AC99" s="658"/>
      <c r="AD99" s="658"/>
      <c r="AE99" s="658"/>
      <c r="AF99" s="658"/>
      <c r="AG99" s="658"/>
      <c r="AH99" s="658"/>
      <c r="AI99" s="658"/>
      <c r="AJ99" s="658"/>
      <c r="AK99" s="658"/>
      <c r="AL99" s="658"/>
      <c r="AM99" s="658"/>
      <c r="AN99" s="658"/>
      <c r="AO99" s="658"/>
      <c r="AP99" s="658"/>
      <c r="AQ99" s="658"/>
      <c r="AR99" s="658"/>
      <c r="AS99" s="658"/>
      <c r="AT99" s="658"/>
      <c r="AU99" s="658"/>
      <c r="AV99" s="658"/>
      <c r="AW99" s="658"/>
      <c r="AX99" s="658"/>
      <c r="AY99" s="658"/>
      <c r="AZ99" s="658"/>
      <c r="BA99" s="659"/>
    </row>
    <row r="100" spans="2:53" ht="17.45" hidden="1" customHeight="1" thickBot="1">
      <c r="B100" s="1784"/>
      <c r="C100" s="1773"/>
      <c r="D100" s="1774"/>
      <c r="E100" s="1736"/>
      <c r="F100" s="1005" t="e">
        <f>VLOOKUP($C99,電力会社!$I$4:$L$965,3,FALSE)</f>
        <v>#N/A</v>
      </c>
      <c r="G100" s="1006" t="e">
        <f>VLOOKUP($C99,電力会社!$I$4:$L$965,4,FALSE)</f>
        <v>#N/A</v>
      </c>
      <c r="H100" s="1245" t="s">
        <v>3871</v>
      </c>
      <c r="I100" s="649" t="str">
        <f>係数!I100</f>
        <v>千kWh</v>
      </c>
      <c r="J100" s="912">
        <f t="shared" si="8"/>
        <v>0</v>
      </c>
      <c r="K100" s="750"/>
      <c r="L100" s="655"/>
      <c r="M100" s="656"/>
      <c r="N100" s="657"/>
      <c r="O100" s="658"/>
      <c r="P100" s="658"/>
      <c r="Q100" s="658"/>
      <c r="R100" s="658"/>
      <c r="S100" s="658"/>
      <c r="T100" s="658"/>
      <c r="U100" s="658"/>
      <c r="V100" s="658"/>
      <c r="W100" s="658"/>
      <c r="X100" s="658"/>
      <c r="Y100" s="658"/>
      <c r="Z100" s="658"/>
      <c r="AA100" s="658"/>
      <c r="AB100" s="658"/>
      <c r="AC100" s="658"/>
      <c r="AD100" s="658"/>
      <c r="AE100" s="658"/>
      <c r="AF100" s="658"/>
      <c r="AG100" s="658"/>
      <c r="AH100" s="658"/>
      <c r="AI100" s="658"/>
      <c r="AJ100" s="658"/>
      <c r="AK100" s="658"/>
      <c r="AL100" s="658"/>
      <c r="AM100" s="658"/>
      <c r="AN100" s="658"/>
      <c r="AO100" s="658"/>
      <c r="AP100" s="658"/>
      <c r="AQ100" s="658"/>
      <c r="AR100" s="658"/>
      <c r="AS100" s="658"/>
      <c r="AT100" s="658"/>
      <c r="AU100" s="658"/>
      <c r="AV100" s="658"/>
      <c r="AW100" s="658"/>
      <c r="AX100" s="658"/>
      <c r="AY100" s="658"/>
      <c r="AZ100" s="658"/>
      <c r="BA100" s="659"/>
    </row>
    <row r="101" spans="2:53" ht="17.45" hidden="1" customHeight="1" thickTop="1">
      <c r="B101" s="1784"/>
      <c r="C101" s="1771" t="s">
        <v>6393</v>
      </c>
      <c r="D101" s="1772"/>
      <c r="E101" s="1736" t="e">
        <f>VLOOKUP($C101,電力会社!$I$4:$L$965,2,FALSE)</f>
        <v>#N/A</v>
      </c>
      <c r="F101" s="1248" t="s">
        <v>3824</v>
      </c>
      <c r="G101" s="1248" t="s">
        <v>601</v>
      </c>
      <c r="H101" s="1245" t="s">
        <v>3868</v>
      </c>
      <c r="I101" s="649" t="str">
        <f>係数!I101</f>
        <v>千kWh</v>
      </c>
      <c r="J101" s="912">
        <f t="shared" si="8"/>
        <v>0</v>
      </c>
      <c r="K101" s="750"/>
      <c r="L101" s="655"/>
      <c r="M101" s="656"/>
      <c r="N101" s="657"/>
      <c r="O101" s="658"/>
      <c r="P101" s="658"/>
      <c r="Q101" s="658"/>
      <c r="R101" s="658"/>
      <c r="S101" s="658"/>
      <c r="T101" s="658"/>
      <c r="U101" s="658"/>
      <c r="V101" s="658"/>
      <c r="W101" s="658"/>
      <c r="X101" s="658"/>
      <c r="Y101" s="658"/>
      <c r="Z101" s="658"/>
      <c r="AA101" s="658"/>
      <c r="AB101" s="658"/>
      <c r="AC101" s="658"/>
      <c r="AD101" s="658"/>
      <c r="AE101" s="658"/>
      <c r="AF101" s="658"/>
      <c r="AG101" s="658"/>
      <c r="AH101" s="658"/>
      <c r="AI101" s="658"/>
      <c r="AJ101" s="658"/>
      <c r="AK101" s="658"/>
      <c r="AL101" s="658"/>
      <c r="AM101" s="658"/>
      <c r="AN101" s="658"/>
      <c r="AO101" s="658"/>
      <c r="AP101" s="658"/>
      <c r="AQ101" s="658"/>
      <c r="AR101" s="658"/>
      <c r="AS101" s="658"/>
      <c r="AT101" s="658"/>
      <c r="AU101" s="658"/>
      <c r="AV101" s="658"/>
      <c r="AW101" s="658"/>
      <c r="AX101" s="658"/>
      <c r="AY101" s="658"/>
      <c r="AZ101" s="658"/>
      <c r="BA101" s="659"/>
    </row>
    <row r="102" spans="2:53" ht="17.45" hidden="1" customHeight="1" thickBot="1">
      <c r="B102" s="1784"/>
      <c r="C102" s="1773"/>
      <c r="D102" s="1774"/>
      <c r="E102" s="1736"/>
      <c r="F102" s="1005" t="e">
        <f>VLOOKUP($C101,電力会社!$I$4:$L$965,3,FALSE)</f>
        <v>#N/A</v>
      </c>
      <c r="G102" s="1006" t="e">
        <f>VLOOKUP($C101,電力会社!$I$4:$L$965,4,FALSE)</f>
        <v>#N/A</v>
      </c>
      <c r="H102" s="1245" t="s">
        <v>3871</v>
      </c>
      <c r="I102" s="649" t="str">
        <f>係数!I102</f>
        <v>千kWh</v>
      </c>
      <c r="J102" s="912">
        <f t="shared" si="8"/>
        <v>0</v>
      </c>
      <c r="K102" s="750"/>
      <c r="L102" s="655"/>
      <c r="M102" s="656"/>
      <c r="N102" s="657"/>
      <c r="O102" s="658"/>
      <c r="P102" s="658"/>
      <c r="Q102" s="658"/>
      <c r="R102" s="658"/>
      <c r="S102" s="658"/>
      <c r="T102" s="658"/>
      <c r="U102" s="658"/>
      <c r="V102" s="658"/>
      <c r="W102" s="658"/>
      <c r="X102" s="658"/>
      <c r="Y102" s="658"/>
      <c r="Z102" s="658"/>
      <c r="AA102" s="658"/>
      <c r="AB102" s="658"/>
      <c r="AC102" s="658"/>
      <c r="AD102" s="658"/>
      <c r="AE102" s="658"/>
      <c r="AF102" s="658"/>
      <c r="AG102" s="658"/>
      <c r="AH102" s="658"/>
      <c r="AI102" s="658"/>
      <c r="AJ102" s="658"/>
      <c r="AK102" s="658"/>
      <c r="AL102" s="658"/>
      <c r="AM102" s="658"/>
      <c r="AN102" s="658"/>
      <c r="AO102" s="658"/>
      <c r="AP102" s="658"/>
      <c r="AQ102" s="658"/>
      <c r="AR102" s="658"/>
      <c r="AS102" s="658"/>
      <c r="AT102" s="658"/>
      <c r="AU102" s="658"/>
      <c r="AV102" s="658"/>
      <c r="AW102" s="658"/>
      <c r="AX102" s="658"/>
      <c r="AY102" s="658"/>
      <c r="AZ102" s="658"/>
      <c r="BA102" s="659"/>
    </row>
    <row r="103" spans="2:53" ht="17.45" hidden="1" customHeight="1" thickTop="1">
      <c r="B103" s="1784"/>
      <c r="C103" s="1771" t="s">
        <v>6393</v>
      </c>
      <c r="D103" s="1772"/>
      <c r="E103" s="1786" t="e">
        <f>VLOOKUP($C103,電力会社!$I$4:$L$965,2,FALSE)</f>
        <v>#N/A</v>
      </c>
      <c r="F103" s="1248" t="s">
        <v>3824</v>
      </c>
      <c r="G103" s="1248" t="s">
        <v>601</v>
      </c>
      <c r="H103" s="1245" t="s">
        <v>3868</v>
      </c>
      <c r="I103" s="649" t="str">
        <f>係数!I103</f>
        <v>千kWh</v>
      </c>
      <c r="J103" s="912">
        <f t="shared" si="8"/>
        <v>0</v>
      </c>
      <c r="K103" s="750"/>
      <c r="L103" s="655"/>
      <c r="M103" s="656"/>
      <c r="N103" s="657"/>
      <c r="O103" s="658"/>
      <c r="P103" s="658"/>
      <c r="Q103" s="658"/>
      <c r="R103" s="658"/>
      <c r="S103" s="658"/>
      <c r="T103" s="658"/>
      <c r="U103" s="658"/>
      <c r="V103" s="658"/>
      <c r="W103" s="658"/>
      <c r="X103" s="658"/>
      <c r="Y103" s="658"/>
      <c r="Z103" s="658"/>
      <c r="AA103" s="658"/>
      <c r="AB103" s="658"/>
      <c r="AC103" s="658"/>
      <c r="AD103" s="658"/>
      <c r="AE103" s="658"/>
      <c r="AF103" s="658"/>
      <c r="AG103" s="658"/>
      <c r="AH103" s="658"/>
      <c r="AI103" s="658"/>
      <c r="AJ103" s="658"/>
      <c r="AK103" s="658"/>
      <c r="AL103" s="658"/>
      <c r="AM103" s="658"/>
      <c r="AN103" s="658"/>
      <c r="AO103" s="658"/>
      <c r="AP103" s="658"/>
      <c r="AQ103" s="658"/>
      <c r="AR103" s="658"/>
      <c r="AS103" s="658"/>
      <c r="AT103" s="658"/>
      <c r="AU103" s="658"/>
      <c r="AV103" s="658"/>
      <c r="AW103" s="658"/>
      <c r="AX103" s="658"/>
      <c r="AY103" s="658"/>
      <c r="AZ103" s="658"/>
      <c r="BA103" s="659"/>
    </row>
    <row r="104" spans="2:53" ht="17.45" hidden="1" customHeight="1" thickBot="1">
      <c r="B104" s="1784"/>
      <c r="C104" s="1773"/>
      <c r="D104" s="1774"/>
      <c r="E104" s="1786"/>
      <c r="F104" s="1005" t="e">
        <f>VLOOKUP($C103,電力会社!$I$4:$L$965,3,FALSE)</f>
        <v>#N/A</v>
      </c>
      <c r="G104" s="1006" t="e">
        <f>VLOOKUP($C103,電力会社!$I$4:$L$965,4,FALSE)</f>
        <v>#N/A</v>
      </c>
      <c r="H104" s="1245" t="s">
        <v>3871</v>
      </c>
      <c r="I104" s="649" t="str">
        <f>係数!I104</f>
        <v>千kWh</v>
      </c>
      <c r="J104" s="912">
        <f t="shared" si="8"/>
        <v>0</v>
      </c>
      <c r="K104" s="750"/>
      <c r="L104" s="655"/>
      <c r="M104" s="656"/>
      <c r="N104" s="657"/>
      <c r="O104" s="658"/>
      <c r="P104" s="658"/>
      <c r="Q104" s="658"/>
      <c r="R104" s="658"/>
      <c r="S104" s="658"/>
      <c r="T104" s="658"/>
      <c r="U104" s="658"/>
      <c r="V104" s="658"/>
      <c r="W104" s="658"/>
      <c r="X104" s="658"/>
      <c r="Y104" s="658"/>
      <c r="Z104" s="658"/>
      <c r="AA104" s="658"/>
      <c r="AB104" s="658"/>
      <c r="AC104" s="658"/>
      <c r="AD104" s="658"/>
      <c r="AE104" s="658"/>
      <c r="AF104" s="658"/>
      <c r="AG104" s="658"/>
      <c r="AH104" s="658"/>
      <c r="AI104" s="658"/>
      <c r="AJ104" s="658"/>
      <c r="AK104" s="658"/>
      <c r="AL104" s="658"/>
      <c r="AM104" s="658"/>
      <c r="AN104" s="658"/>
      <c r="AO104" s="658"/>
      <c r="AP104" s="658"/>
      <c r="AQ104" s="658"/>
      <c r="AR104" s="658"/>
      <c r="AS104" s="658"/>
      <c r="AT104" s="658"/>
      <c r="AU104" s="658"/>
      <c r="AV104" s="658"/>
      <c r="AW104" s="658"/>
      <c r="AX104" s="658"/>
      <c r="AY104" s="658"/>
      <c r="AZ104" s="658"/>
      <c r="BA104" s="659"/>
    </row>
    <row r="105" spans="2:53" ht="68.45" customHeight="1" thickTop="1" thickBot="1">
      <c r="B105" s="1784"/>
      <c r="C105" s="1737" t="s">
        <v>6184</v>
      </c>
      <c r="D105" s="1737"/>
      <c r="E105" s="1738"/>
      <c r="F105" s="1255" t="s">
        <v>3824</v>
      </c>
      <c r="G105" s="1255" t="s">
        <v>601</v>
      </c>
      <c r="H105" s="1247"/>
      <c r="I105" s="1256"/>
      <c r="J105" s="1257"/>
      <c r="K105" s="1258"/>
      <c r="L105" s="1259"/>
      <c r="M105" s="1260"/>
      <c r="N105" s="1261"/>
      <c r="O105" s="1262"/>
      <c r="P105" s="1262"/>
      <c r="Q105" s="1262"/>
      <c r="R105" s="1262"/>
      <c r="S105" s="1262"/>
      <c r="T105" s="1262"/>
      <c r="U105" s="1262"/>
      <c r="V105" s="1262"/>
      <c r="W105" s="1262"/>
      <c r="X105" s="1262"/>
      <c r="Y105" s="1262"/>
      <c r="Z105" s="1262"/>
      <c r="AA105" s="1262"/>
      <c r="AB105" s="1262"/>
      <c r="AC105" s="1262"/>
      <c r="AD105" s="1262"/>
      <c r="AE105" s="1262"/>
      <c r="AF105" s="1262"/>
      <c r="AG105" s="1262"/>
      <c r="AH105" s="1262"/>
      <c r="AI105" s="1262"/>
      <c r="AJ105" s="1262"/>
      <c r="AK105" s="1262"/>
      <c r="AL105" s="1262"/>
      <c r="AM105" s="1262"/>
      <c r="AN105" s="1262"/>
      <c r="AO105" s="1262"/>
      <c r="AP105" s="1262"/>
      <c r="AQ105" s="1262"/>
      <c r="AR105" s="1262"/>
      <c r="AS105" s="1262"/>
      <c r="AT105" s="1262"/>
      <c r="AU105" s="1262"/>
      <c r="AV105" s="1262"/>
      <c r="AW105" s="1262"/>
      <c r="AX105" s="1262"/>
      <c r="AY105" s="1262"/>
      <c r="AZ105" s="1262"/>
      <c r="BA105" s="1263"/>
    </row>
    <row r="106" spans="2:53" ht="22.9" customHeight="1" thickTop="1">
      <c r="B106" s="1784"/>
      <c r="C106" s="1780"/>
      <c r="D106" s="1781"/>
      <c r="E106" s="1781"/>
      <c r="F106" s="1265"/>
      <c r="G106" s="1266"/>
      <c r="H106" s="1264"/>
      <c r="I106" s="649" t="str">
        <f>係数!I107</f>
        <v>千kWh</v>
      </c>
      <c r="J106" s="912">
        <f t="shared" ref="J106:J110" si="9">SUM(K106:BA106)</f>
        <v>0</v>
      </c>
      <c r="K106" s="750"/>
      <c r="L106" s="655"/>
      <c r="M106" s="656"/>
      <c r="N106" s="657"/>
      <c r="O106" s="658"/>
      <c r="P106" s="658"/>
      <c r="Q106" s="658"/>
      <c r="R106" s="658"/>
      <c r="S106" s="658"/>
      <c r="T106" s="658"/>
      <c r="U106" s="658"/>
      <c r="V106" s="658"/>
      <c r="W106" s="658"/>
      <c r="X106" s="658"/>
      <c r="Y106" s="658"/>
      <c r="Z106" s="658"/>
      <c r="AA106" s="658"/>
      <c r="AB106" s="658"/>
      <c r="AC106" s="658"/>
      <c r="AD106" s="658"/>
      <c r="AE106" s="658"/>
      <c r="AF106" s="658"/>
      <c r="AG106" s="658"/>
      <c r="AH106" s="658"/>
      <c r="AI106" s="658"/>
      <c r="AJ106" s="658"/>
      <c r="AK106" s="658"/>
      <c r="AL106" s="658"/>
      <c r="AM106" s="658"/>
      <c r="AN106" s="658"/>
      <c r="AO106" s="658"/>
      <c r="AP106" s="658"/>
      <c r="AQ106" s="658"/>
      <c r="AR106" s="658"/>
      <c r="AS106" s="658"/>
      <c r="AT106" s="658"/>
      <c r="AU106" s="658"/>
      <c r="AV106" s="658"/>
      <c r="AW106" s="658"/>
      <c r="AX106" s="658"/>
      <c r="AY106" s="658"/>
      <c r="AZ106" s="658"/>
      <c r="BA106" s="659"/>
    </row>
    <row r="107" spans="2:53" ht="22.9" customHeight="1">
      <c r="B107" s="1784"/>
      <c r="C107" s="1745"/>
      <c r="D107" s="1746"/>
      <c r="E107" s="1746"/>
      <c r="F107" s="1267"/>
      <c r="G107" s="1268"/>
      <c r="H107" s="1264"/>
      <c r="I107" s="649" t="str">
        <f>係数!I108</f>
        <v>千kWh</v>
      </c>
      <c r="J107" s="912">
        <f t="shared" si="9"/>
        <v>0</v>
      </c>
      <c r="K107" s="750"/>
      <c r="L107" s="655"/>
      <c r="M107" s="656"/>
      <c r="N107" s="657"/>
      <c r="O107" s="658"/>
      <c r="P107" s="658"/>
      <c r="Q107" s="658"/>
      <c r="R107" s="658"/>
      <c r="S107" s="658"/>
      <c r="T107" s="658"/>
      <c r="U107" s="658"/>
      <c r="V107" s="658"/>
      <c r="W107" s="658"/>
      <c r="X107" s="658"/>
      <c r="Y107" s="658"/>
      <c r="Z107" s="658"/>
      <c r="AA107" s="658"/>
      <c r="AB107" s="658"/>
      <c r="AC107" s="658"/>
      <c r="AD107" s="658"/>
      <c r="AE107" s="658"/>
      <c r="AF107" s="658"/>
      <c r="AG107" s="658"/>
      <c r="AH107" s="658"/>
      <c r="AI107" s="658"/>
      <c r="AJ107" s="658"/>
      <c r="AK107" s="658"/>
      <c r="AL107" s="658"/>
      <c r="AM107" s="658"/>
      <c r="AN107" s="658"/>
      <c r="AO107" s="658"/>
      <c r="AP107" s="658"/>
      <c r="AQ107" s="658"/>
      <c r="AR107" s="658"/>
      <c r="AS107" s="658"/>
      <c r="AT107" s="658"/>
      <c r="AU107" s="658"/>
      <c r="AV107" s="658"/>
      <c r="AW107" s="658"/>
      <c r="AX107" s="658"/>
      <c r="AY107" s="658"/>
      <c r="AZ107" s="658"/>
      <c r="BA107" s="659"/>
    </row>
    <row r="108" spans="2:53" ht="22.9" customHeight="1">
      <c r="B108" s="1784"/>
      <c r="C108" s="1745"/>
      <c r="D108" s="1746"/>
      <c r="E108" s="1746"/>
      <c r="F108" s="1267"/>
      <c r="G108" s="1268"/>
      <c r="H108" s="1264"/>
      <c r="I108" s="649" t="str">
        <f>係数!I109</f>
        <v>千kWh</v>
      </c>
      <c r="J108" s="912">
        <f t="shared" si="9"/>
        <v>0</v>
      </c>
      <c r="K108" s="750"/>
      <c r="L108" s="655"/>
      <c r="M108" s="656"/>
      <c r="N108" s="657"/>
      <c r="O108" s="658"/>
      <c r="P108" s="658"/>
      <c r="Q108" s="658"/>
      <c r="R108" s="658"/>
      <c r="S108" s="658"/>
      <c r="T108" s="658"/>
      <c r="U108" s="658"/>
      <c r="V108" s="658"/>
      <c r="W108" s="658"/>
      <c r="X108" s="658"/>
      <c r="Y108" s="658"/>
      <c r="Z108" s="658"/>
      <c r="AA108" s="658"/>
      <c r="AB108" s="658"/>
      <c r="AC108" s="658"/>
      <c r="AD108" s="658"/>
      <c r="AE108" s="658"/>
      <c r="AF108" s="658"/>
      <c r="AG108" s="658"/>
      <c r="AH108" s="658"/>
      <c r="AI108" s="658"/>
      <c r="AJ108" s="658"/>
      <c r="AK108" s="658"/>
      <c r="AL108" s="658"/>
      <c r="AM108" s="658"/>
      <c r="AN108" s="658"/>
      <c r="AO108" s="658"/>
      <c r="AP108" s="658"/>
      <c r="AQ108" s="658"/>
      <c r="AR108" s="658"/>
      <c r="AS108" s="658"/>
      <c r="AT108" s="658"/>
      <c r="AU108" s="658"/>
      <c r="AV108" s="658"/>
      <c r="AW108" s="658"/>
      <c r="AX108" s="658"/>
      <c r="AY108" s="658"/>
      <c r="AZ108" s="658"/>
      <c r="BA108" s="659"/>
    </row>
    <row r="109" spans="2:53" ht="22.9" customHeight="1">
      <c r="B109" s="1784"/>
      <c r="C109" s="1745"/>
      <c r="D109" s="1746"/>
      <c r="E109" s="1746"/>
      <c r="F109" s="1267"/>
      <c r="G109" s="1268"/>
      <c r="H109" s="1264"/>
      <c r="I109" s="649" t="str">
        <f>係数!I110</f>
        <v>千kWh</v>
      </c>
      <c r="J109" s="912">
        <f t="shared" si="9"/>
        <v>0</v>
      </c>
      <c r="K109" s="750"/>
      <c r="L109" s="655"/>
      <c r="M109" s="656"/>
      <c r="N109" s="657"/>
      <c r="O109" s="658"/>
      <c r="P109" s="658"/>
      <c r="Q109" s="658"/>
      <c r="R109" s="658"/>
      <c r="S109" s="658"/>
      <c r="T109" s="658"/>
      <c r="U109" s="658"/>
      <c r="V109" s="658"/>
      <c r="W109" s="658"/>
      <c r="X109" s="658"/>
      <c r="Y109" s="658"/>
      <c r="Z109" s="658"/>
      <c r="AA109" s="658"/>
      <c r="AB109" s="658"/>
      <c r="AC109" s="658"/>
      <c r="AD109" s="658"/>
      <c r="AE109" s="658"/>
      <c r="AF109" s="658"/>
      <c r="AG109" s="658"/>
      <c r="AH109" s="658"/>
      <c r="AI109" s="658"/>
      <c r="AJ109" s="658"/>
      <c r="AK109" s="658"/>
      <c r="AL109" s="658"/>
      <c r="AM109" s="658"/>
      <c r="AN109" s="658"/>
      <c r="AO109" s="658"/>
      <c r="AP109" s="658"/>
      <c r="AQ109" s="658"/>
      <c r="AR109" s="658"/>
      <c r="AS109" s="658"/>
      <c r="AT109" s="658"/>
      <c r="AU109" s="658"/>
      <c r="AV109" s="658"/>
      <c r="AW109" s="658"/>
      <c r="AX109" s="658"/>
      <c r="AY109" s="658"/>
      <c r="AZ109" s="658"/>
      <c r="BA109" s="659"/>
    </row>
    <row r="110" spans="2:53" ht="22.9" customHeight="1" thickBot="1">
      <c r="B110" s="1784"/>
      <c r="C110" s="1747"/>
      <c r="D110" s="1748"/>
      <c r="E110" s="1748"/>
      <c r="F110" s="1269"/>
      <c r="G110" s="1270"/>
      <c r="H110" s="1264"/>
      <c r="I110" s="649" t="str">
        <f>係数!I111</f>
        <v>千kWh</v>
      </c>
      <c r="J110" s="912">
        <f t="shared" si="9"/>
        <v>0</v>
      </c>
      <c r="K110" s="751"/>
      <c r="L110" s="661"/>
      <c r="M110" s="662"/>
      <c r="N110" s="657"/>
      <c r="O110" s="658"/>
      <c r="P110" s="658"/>
      <c r="Q110" s="658"/>
      <c r="R110" s="658"/>
      <c r="S110" s="658"/>
      <c r="T110" s="658"/>
      <c r="U110" s="658"/>
      <c r="V110" s="658"/>
      <c r="W110" s="658"/>
      <c r="X110" s="658"/>
      <c r="Y110" s="658"/>
      <c r="Z110" s="658"/>
      <c r="AA110" s="658"/>
      <c r="AB110" s="658"/>
      <c r="AC110" s="658"/>
      <c r="AD110" s="658"/>
      <c r="AE110" s="658"/>
      <c r="AF110" s="658"/>
      <c r="AG110" s="658"/>
      <c r="AH110" s="658"/>
      <c r="AI110" s="658"/>
      <c r="AJ110" s="658"/>
      <c r="AK110" s="658"/>
      <c r="AL110" s="658"/>
      <c r="AM110" s="658"/>
      <c r="AN110" s="658"/>
      <c r="AO110" s="658"/>
      <c r="AP110" s="658"/>
      <c r="AQ110" s="658"/>
      <c r="AR110" s="658"/>
      <c r="AS110" s="658"/>
      <c r="AT110" s="658"/>
      <c r="AU110" s="658"/>
      <c r="AV110" s="658"/>
      <c r="AW110" s="658"/>
      <c r="AX110" s="658"/>
      <c r="AY110" s="658"/>
      <c r="AZ110" s="658"/>
      <c r="BA110" s="659"/>
    </row>
    <row r="111" spans="2:53" ht="45.6" customHeight="1" thickTop="1" thickBot="1">
      <c r="B111" s="1785"/>
      <c r="C111" s="1782" t="s">
        <v>3861</v>
      </c>
      <c r="D111" s="1782"/>
      <c r="E111" s="1782"/>
      <c r="F111" s="1782"/>
      <c r="G111" s="1782"/>
      <c r="H111" s="1782"/>
      <c r="I111" s="1206" t="s">
        <v>292</v>
      </c>
      <c r="J111" s="1207">
        <f>SUM(K111:BA111)</f>
        <v>0</v>
      </c>
      <c r="K111" s="1208">
        <f t="shared" ref="K111:U111" si="10">SUM(K65:K106)</f>
        <v>0</v>
      </c>
      <c r="L111" s="1209">
        <f t="shared" si="10"/>
        <v>0</v>
      </c>
      <c r="M111" s="1209">
        <f t="shared" si="10"/>
        <v>0</v>
      </c>
      <c r="N111" s="1209">
        <f t="shared" si="10"/>
        <v>0</v>
      </c>
      <c r="O111" s="1209">
        <f t="shared" si="10"/>
        <v>0</v>
      </c>
      <c r="P111" s="1209">
        <f t="shared" si="10"/>
        <v>0</v>
      </c>
      <c r="Q111" s="1209">
        <f t="shared" si="10"/>
        <v>0</v>
      </c>
      <c r="R111" s="1209">
        <f t="shared" si="10"/>
        <v>0</v>
      </c>
      <c r="S111" s="1209">
        <f t="shared" si="10"/>
        <v>0</v>
      </c>
      <c r="T111" s="1209">
        <f t="shared" si="10"/>
        <v>0</v>
      </c>
      <c r="U111" s="1209">
        <f t="shared" si="10"/>
        <v>0</v>
      </c>
      <c r="V111" s="1209">
        <f t="shared" ref="V111:AZ111" si="11">SUM(V65:V106)</f>
        <v>0</v>
      </c>
      <c r="W111" s="1209">
        <f t="shared" ref="W111:AM111" si="12">SUM(W65:W106)</f>
        <v>0</v>
      </c>
      <c r="X111" s="1209">
        <f t="shared" si="12"/>
        <v>0</v>
      </c>
      <c r="Y111" s="1209">
        <f t="shared" si="12"/>
        <v>0</v>
      </c>
      <c r="Z111" s="1209">
        <f t="shared" ref="Z111:AF111" si="13">SUM(Z65:Z106)</f>
        <v>0</v>
      </c>
      <c r="AA111" s="1209">
        <f t="shared" si="13"/>
        <v>0</v>
      </c>
      <c r="AB111" s="1209">
        <f t="shared" si="13"/>
        <v>0</v>
      </c>
      <c r="AC111" s="1209">
        <f t="shared" si="13"/>
        <v>0</v>
      </c>
      <c r="AD111" s="1209">
        <f t="shared" si="13"/>
        <v>0</v>
      </c>
      <c r="AE111" s="1209">
        <f t="shared" si="13"/>
        <v>0</v>
      </c>
      <c r="AF111" s="1209">
        <f t="shared" si="13"/>
        <v>0</v>
      </c>
      <c r="AG111" s="1209">
        <f t="shared" si="12"/>
        <v>0</v>
      </c>
      <c r="AH111" s="1209">
        <f t="shared" si="12"/>
        <v>0</v>
      </c>
      <c r="AI111" s="1209">
        <f t="shared" si="12"/>
        <v>0</v>
      </c>
      <c r="AJ111" s="1209">
        <f t="shared" si="12"/>
        <v>0</v>
      </c>
      <c r="AK111" s="1209">
        <f t="shared" si="12"/>
        <v>0</v>
      </c>
      <c r="AL111" s="1209">
        <f t="shared" si="12"/>
        <v>0</v>
      </c>
      <c r="AM111" s="1209">
        <f t="shared" si="12"/>
        <v>0</v>
      </c>
      <c r="AN111" s="1209">
        <f t="shared" si="11"/>
        <v>0</v>
      </c>
      <c r="AO111" s="1209">
        <f t="shared" si="11"/>
        <v>0</v>
      </c>
      <c r="AP111" s="1209">
        <f t="shared" si="11"/>
        <v>0</v>
      </c>
      <c r="AQ111" s="1209">
        <f t="shared" si="11"/>
        <v>0</v>
      </c>
      <c r="AR111" s="1209">
        <f t="shared" si="11"/>
        <v>0</v>
      </c>
      <c r="AS111" s="1209">
        <f t="shared" ref="AS111:AU111" si="14">SUM(AS65:AS106)</f>
        <v>0</v>
      </c>
      <c r="AT111" s="1209">
        <f t="shared" si="14"/>
        <v>0</v>
      </c>
      <c r="AU111" s="1209">
        <f t="shared" si="14"/>
        <v>0</v>
      </c>
      <c r="AV111" s="1209">
        <f t="shared" si="11"/>
        <v>0</v>
      </c>
      <c r="AW111" s="1209">
        <f t="shared" si="11"/>
        <v>0</v>
      </c>
      <c r="AX111" s="1209">
        <f t="shared" si="11"/>
        <v>0</v>
      </c>
      <c r="AY111" s="1209">
        <f t="shared" si="11"/>
        <v>0</v>
      </c>
      <c r="AZ111" s="1209">
        <f t="shared" si="11"/>
        <v>0</v>
      </c>
      <c r="BA111" s="1209">
        <f t="shared" ref="BA111" si="15">SUM(BA65:BA106)</f>
        <v>0</v>
      </c>
    </row>
    <row r="112" spans="2:53" ht="15" thickTop="1">
      <c r="B112" s="1775" t="s">
        <v>6319</v>
      </c>
      <c r="C112" s="1776"/>
      <c r="D112" s="1776"/>
      <c r="E112" s="1776"/>
      <c r="F112" s="1776"/>
      <c r="G112" s="1776"/>
      <c r="H112" s="1776"/>
      <c r="I112" s="1776"/>
      <c r="J112" s="1186" t="str">
        <f ca="1">IF(SUM(K112:BA112)=0,"",SUM(K112:BA112))</f>
        <v/>
      </c>
      <c r="K112" s="1187">
        <f ca="1">INDIRECT("o"&amp;K$28&amp;"!j22")</f>
        <v>0</v>
      </c>
      <c r="L112" s="1187">
        <f t="shared" ref="L112:BA112" ca="1" si="16">INDIRECT("o"&amp;L$28&amp;"!j22")</f>
        <v>0</v>
      </c>
      <c r="M112" s="1187">
        <f t="shared" ca="1" si="16"/>
        <v>0</v>
      </c>
      <c r="N112" s="1187">
        <f t="shared" ca="1" si="16"/>
        <v>0</v>
      </c>
      <c r="O112" s="1187">
        <f t="shared" ca="1" si="16"/>
        <v>0</v>
      </c>
      <c r="P112" s="1187">
        <f t="shared" ca="1" si="16"/>
        <v>0</v>
      </c>
      <c r="Q112" s="1187">
        <f t="shared" ca="1" si="16"/>
        <v>0</v>
      </c>
      <c r="R112" s="1187">
        <f t="shared" ca="1" si="16"/>
        <v>0</v>
      </c>
      <c r="S112" s="1187">
        <f t="shared" ca="1" si="16"/>
        <v>0</v>
      </c>
      <c r="T112" s="1187">
        <f t="shared" ca="1" si="16"/>
        <v>0</v>
      </c>
      <c r="U112" s="1187">
        <f t="shared" ca="1" si="16"/>
        <v>0</v>
      </c>
      <c r="V112" s="1187">
        <f t="shared" ca="1" si="16"/>
        <v>0</v>
      </c>
      <c r="W112" s="1187">
        <f t="shared" ca="1" si="16"/>
        <v>0</v>
      </c>
      <c r="X112" s="1187">
        <f t="shared" ca="1" si="16"/>
        <v>0</v>
      </c>
      <c r="Y112" s="1187">
        <f t="shared" ca="1" si="16"/>
        <v>0</v>
      </c>
      <c r="Z112" s="1187">
        <f t="shared" ca="1" si="16"/>
        <v>0</v>
      </c>
      <c r="AA112" s="1187">
        <f t="shared" ca="1" si="16"/>
        <v>0</v>
      </c>
      <c r="AB112" s="1187">
        <f t="shared" ca="1" si="16"/>
        <v>0</v>
      </c>
      <c r="AC112" s="1187">
        <f t="shared" ca="1" si="16"/>
        <v>0</v>
      </c>
      <c r="AD112" s="1187">
        <f t="shared" ca="1" si="16"/>
        <v>0</v>
      </c>
      <c r="AE112" s="1187">
        <f t="shared" ca="1" si="16"/>
        <v>0</v>
      </c>
      <c r="AF112" s="1187">
        <f t="shared" ca="1" si="16"/>
        <v>0</v>
      </c>
      <c r="AG112" s="1187">
        <f t="shared" ca="1" si="16"/>
        <v>0</v>
      </c>
      <c r="AH112" s="1187">
        <f t="shared" ca="1" si="16"/>
        <v>0</v>
      </c>
      <c r="AI112" s="1187">
        <f t="shared" ca="1" si="16"/>
        <v>0</v>
      </c>
      <c r="AJ112" s="1187">
        <f t="shared" ca="1" si="16"/>
        <v>0</v>
      </c>
      <c r="AK112" s="1187">
        <f t="shared" ca="1" si="16"/>
        <v>0</v>
      </c>
      <c r="AL112" s="1187">
        <f t="shared" ca="1" si="16"/>
        <v>0</v>
      </c>
      <c r="AM112" s="1187">
        <f t="shared" ca="1" si="16"/>
        <v>0</v>
      </c>
      <c r="AN112" s="1187">
        <f t="shared" ca="1" si="16"/>
        <v>0</v>
      </c>
      <c r="AO112" s="1187">
        <f t="shared" ca="1" si="16"/>
        <v>0</v>
      </c>
      <c r="AP112" s="1187">
        <f t="shared" ca="1" si="16"/>
        <v>0</v>
      </c>
      <c r="AQ112" s="1187">
        <f t="shared" ca="1" si="16"/>
        <v>0</v>
      </c>
      <c r="AR112" s="1187">
        <f t="shared" ca="1" si="16"/>
        <v>0</v>
      </c>
      <c r="AS112" s="1187">
        <f t="shared" ca="1" si="16"/>
        <v>0</v>
      </c>
      <c r="AT112" s="1187">
        <f t="shared" ca="1" si="16"/>
        <v>0</v>
      </c>
      <c r="AU112" s="1187">
        <f t="shared" ca="1" si="16"/>
        <v>0</v>
      </c>
      <c r="AV112" s="1187">
        <f t="shared" ca="1" si="16"/>
        <v>0</v>
      </c>
      <c r="AW112" s="1187">
        <f t="shared" ca="1" si="16"/>
        <v>0</v>
      </c>
      <c r="AX112" s="1187">
        <f t="shared" ca="1" si="16"/>
        <v>0</v>
      </c>
      <c r="AY112" s="1187">
        <f t="shared" ca="1" si="16"/>
        <v>0</v>
      </c>
      <c r="AZ112" s="1187">
        <f t="shared" ca="1" si="16"/>
        <v>0</v>
      </c>
      <c r="BA112" s="1187">
        <f t="shared" ca="1" si="16"/>
        <v>0</v>
      </c>
    </row>
    <row r="113" spans="2:53" ht="18" customHeight="1">
      <c r="B113" s="1757" t="s">
        <v>6519</v>
      </c>
      <c r="C113" s="1758"/>
      <c r="D113" s="1758"/>
      <c r="E113" s="1758"/>
      <c r="F113" s="1759"/>
      <c r="G113" s="1760" t="s">
        <v>3882</v>
      </c>
      <c r="H113" s="1761"/>
      <c r="I113" s="1762"/>
      <c r="J113" s="1395" t="str">
        <f ca="1">IF(SUM(K113:BA113)=0,"",SUM(K113:BA113))</f>
        <v/>
      </c>
      <c r="K113" s="663">
        <f ca="1">INDIRECT("o"&amp;K$28&amp;"!r22")</f>
        <v>0</v>
      </c>
      <c r="L113" s="663">
        <f t="shared" ref="L113:BA113" ca="1" si="17">INDIRECT("o"&amp;L$28&amp;"!r22")</f>
        <v>0</v>
      </c>
      <c r="M113" s="663">
        <f t="shared" ca="1" si="17"/>
        <v>0</v>
      </c>
      <c r="N113" s="663">
        <f t="shared" ca="1" si="17"/>
        <v>0</v>
      </c>
      <c r="O113" s="663">
        <f t="shared" ca="1" si="17"/>
        <v>0</v>
      </c>
      <c r="P113" s="663">
        <f t="shared" ca="1" si="17"/>
        <v>0</v>
      </c>
      <c r="Q113" s="663">
        <f t="shared" ca="1" si="17"/>
        <v>0</v>
      </c>
      <c r="R113" s="663">
        <f t="shared" ca="1" si="17"/>
        <v>0</v>
      </c>
      <c r="S113" s="663">
        <f t="shared" ca="1" si="17"/>
        <v>0</v>
      </c>
      <c r="T113" s="663">
        <f t="shared" ca="1" si="17"/>
        <v>0</v>
      </c>
      <c r="U113" s="663">
        <f t="shared" ca="1" si="17"/>
        <v>0</v>
      </c>
      <c r="V113" s="663">
        <f t="shared" ca="1" si="17"/>
        <v>0</v>
      </c>
      <c r="W113" s="663">
        <f t="shared" ca="1" si="17"/>
        <v>0</v>
      </c>
      <c r="X113" s="663">
        <f t="shared" ca="1" si="17"/>
        <v>0</v>
      </c>
      <c r="Y113" s="663">
        <f t="shared" ca="1" si="17"/>
        <v>0</v>
      </c>
      <c r="Z113" s="663">
        <f t="shared" ca="1" si="17"/>
        <v>0</v>
      </c>
      <c r="AA113" s="663">
        <f t="shared" ca="1" si="17"/>
        <v>0</v>
      </c>
      <c r="AB113" s="663">
        <f t="shared" ca="1" si="17"/>
        <v>0</v>
      </c>
      <c r="AC113" s="663">
        <f t="shared" ca="1" si="17"/>
        <v>0</v>
      </c>
      <c r="AD113" s="663">
        <f t="shared" ca="1" si="17"/>
        <v>0</v>
      </c>
      <c r="AE113" s="663">
        <f t="shared" ca="1" si="17"/>
        <v>0</v>
      </c>
      <c r="AF113" s="663">
        <f t="shared" ca="1" si="17"/>
        <v>0</v>
      </c>
      <c r="AG113" s="663">
        <f t="shared" ca="1" si="17"/>
        <v>0</v>
      </c>
      <c r="AH113" s="663">
        <f t="shared" ca="1" si="17"/>
        <v>0</v>
      </c>
      <c r="AI113" s="663">
        <f t="shared" ca="1" si="17"/>
        <v>0</v>
      </c>
      <c r="AJ113" s="663">
        <f t="shared" ca="1" si="17"/>
        <v>0</v>
      </c>
      <c r="AK113" s="663">
        <f t="shared" ca="1" si="17"/>
        <v>0</v>
      </c>
      <c r="AL113" s="663">
        <f t="shared" ca="1" si="17"/>
        <v>0</v>
      </c>
      <c r="AM113" s="663">
        <f t="shared" ca="1" si="17"/>
        <v>0</v>
      </c>
      <c r="AN113" s="663">
        <f t="shared" ca="1" si="17"/>
        <v>0</v>
      </c>
      <c r="AO113" s="663">
        <f t="shared" ca="1" si="17"/>
        <v>0</v>
      </c>
      <c r="AP113" s="663">
        <f t="shared" ca="1" si="17"/>
        <v>0</v>
      </c>
      <c r="AQ113" s="663">
        <f t="shared" ca="1" si="17"/>
        <v>0</v>
      </c>
      <c r="AR113" s="663">
        <f t="shared" ca="1" si="17"/>
        <v>0</v>
      </c>
      <c r="AS113" s="663">
        <f t="shared" ca="1" si="17"/>
        <v>0</v>
      </c>
      <c r="AT113" s="663">
        <f t="shared" ca="1" si="17"/>
        <v>0</v>
      </c>
      <c r="AU113" s="663">
        <f t="shared" ca="1" si="17"/>
        <v>0</v>
      </c>
      <c r="AV113" s="663">
        <f t="shared" ca="1" si="17"/>
        <v>0</v>
      </c>
      <c r="AW113" s="663">
        <f t="shared" ca="1" si="17"/>
        <v>0</v>
      </c>
      <c r="AX113" s="663">
        <f t="shared" ca="1" si="17"/>
        <v>0</v>
      </c>
      <c r="AY113" s="663">
        <f t="shared" ca="1" si="17"/>
        <v>0</v>
      </c>
      <c r="AZ113" s="663">
        <f t="shared" ca="1" si="17"/>
        <v>0</v>
      </c>
      <c r="BA113" s="663">
        <f t="shared" ca="1" si="17"/>
        <v>0</v>
      </c>
    </row>
    <row r="114" spans="2:53" ht="18" customHeight="1" thickBot="1">
      <c r="B114" s="1777"/>
      <c r="C114" s="1778"/>
      <c r="D114" s="1778"/>
      <c r="E114" s="1778"/>
      <c r="F114" s="1779"/>
      <c r="G114" s="1760" t="s">
        <v>601</v>
      </c>
      <c r="H114" s="1761"/>
      <c r="I114" s="1762"/>
      <c r="J114" s="1303" t="str">
        <f ca="1">IF(SUM(K114:BA114)=0,"",SUM(K114:BA114))</f>
        <v/>
      </c>
      <c r="K114" s="663">
        <f ca="1">INDIRECT("o"&amp;K$28&amp;"!s22")</f>
        <v>0</v>
      </c>
      <c r="L114" s="663">
        <f t="shared" ref="L114:BA114" ca="1" si="18">INDIRECT("o"&amp;L$28&amp;"!s22")</f>
        <v>0</v>
      </c>
      <c r="M114" s="663">
        <f t="shared" ca="1" si="18"/>
        <v>0</v>
      </c>
      <c r="N114" s="663">
        <f t="shared" ca="1" si="18"/>
        <v>0</v>
      </c>
      <c r="O114" s="663">
        <f t="shared" ca="1" si="18"/>
        <v>0</v>
      </c>
      <c r="P114" s="663">
        <f t="shared" ca="1" si="18"/>
        <v>0</v>
      </c>
      <c r="Q114" s="663">
        <f t="shared" ca="1" si="18"/>
        <v>0</v>
      </c>
      <c r="R114" s="663">
        <f t="shared" ca="1" si="18"/>
        <v>0</v>
      </c>
      <c r="S114" s="663">
        <f t="shared" ca="1" si="18"/>
        <v>0</v>
      </c>
      <c r="T114" s="663">
        <f t="shared" ca="1" si="18"/>
        <v>0</v>
      </c>
      <c r="U114" s="663">
        <f t="shared" ca="1" si="18"/>
        <v>0</v>
      </c>
      <c r="V114" s="663">
        <f t="shared" ca="1" si="18"/>
        <v>0</v>
      </c>
      <c r="W114" s="663">
        <f t="shared" ca="1" si="18"/>
        <v>0</v>
      </c>
      <c r="X114" s="663">
        <f t="shared" ca="1" si="18"/>
        <v>0</v>
      </c>
      <c r="Y114" s="663">
        <f t="shared" ca="1" si="18"/>
        <v>0</v>
      </c>
      <c r="Z114" s="663">
        <f t="shared" ca="1" si="18"/>
        <v>0</v>
      </c>
      <c r="AA114" s="663">
        <f t="shared" ca="1" si="18"/>
        <v>0</v>
      </c>
      <c r="AB114" s="663">
        <f t="shared" ca="1" si="18"/>
        <v>0</v>
      </c>
      <c r="AC114" s="663">
        <f t="shared" ca="1" si="18"/>
        <v>0</v>
      </c>
      <c r="AD114" s="663">
        <f t="shared" ca="1" si="18"/>
        <v>0</v>
      </c>
      <c r="AE114" s="663">
        <f t="shared" ca="1" si="18"/>
        <v>0</v>
      </c>
      <c r="AF114" s="663">
        <f t="shared" ca="1" si="18"/>
        <v>0</v>
      </c>
      <c r="AG114" s="663">
        <f t="shared" ca="1" si="18"/>
        <v>0</v>
      </c>
      <c r="AH114" s="663">
        <f t="shared" ca="1" si="18"/>
        <v>0</v>
      </c>
      <c r="AI114" s="663">
        <f t="shared" ca="1" si="18"/>
        <v>0</v>
      </c>
      <c r="AJ114" s="663">
        <f t="shared" ca="1" si="18"/>
        <v>0</v>
      </c>
      <c r="AK114" s="663">
        <f t="shared" ca="1" si="18"/>
        <v>0</v>
      </c>
      <c r="AL114" s="663">
        <f t="shared" ca="1" si="18"/>
        <v>0</v>
      </c>
      <c r="AM114" s="663">
        <f t="shared" ca="1" si="18"/>
        <v>0</v>
      </c>
      <c r="AN114" s="663">
        <f t="shared" ca="1" si="18"/>
        <v>0</v>
      </c>
      <c r="AO114" s="663">
        <f t="shared" ca="1" si="18"/>
        <v>0</v>
      </c>
      <c r="AP114" s="663">
        <f t="shared" ca="1" si="18"/>
        <v>0</v>
      </c>
      <c r="AQ114" s="663">
        <f t="shared" ca="1" si="18"/>
        <v>0</v>
      </c>
      <c r="AR114" s="663">
        <f t="shared" ca="1" si="18"/>
        <v>0</v>
      </c>
      <c r="AS114" s="663">
        <f t="shared" ca="1" si="18"/>
        <v>0</v>
      </c>
      <c r="AT114" s="663">
        <f t="shared" ca="1" si="18"/>
        <v>0</v>
      </c>
      <c r="AU114" s="663">
        <f t="shared" ca="1" si="18"/>
        <v>0</v>
      </c>
      <c r="AV114" s="663">
        <f t="shared" ca="1" si="18"/>
        <v>0</v>
      </c>
      <c r="AW114" s="663">
        <f t="shared" ca="1" si="18"/>
        <v>0</v>
      </c>
      <c r="AX114" s="663">
        <f t="shared" ca="1" si="18"/>
        <v>0</v>
      </c>
      <c r="AY114" s="663">
        <f t="shared" ca="1" si="18"/>
        <v>0</v>
      </c>
      <c r="AZ114" s="663">
        <f t="shared" ca="1" si="18"/>
        <v>0</v>
      </c>
      <c r="BA114" s="663">
        <f t="shared" ca="1" si="18"/>
        <v>0</v>
      </c>
    </row>
    <row r="115" spans="2:53" ht="15" thickTop="1">
      <c r="B115" s="1769" t="s">
        <v>3883</v>
      </c>
      <c r="C115" s="1769"/>
      <c r="D115" s="1769"/>
      <c r="E115" s="1769"/>
      <c r="F115" s="1769"/>
      <c r="G115" s="1391" t="s">
        <v>3884</v>
      </c>
      <c r="H115" s="1732"/>
      <c r="I115" s="1733"/>
      <c r="J115" s="1158" t="str">
        <f>IF($I$24=2,IF($H$115="","",$H$115),"")</f>
        <v/>
      </c>
      <c r="K115" s="1161" t="str">
        <f>IF($I$24=2,IF(AND($H$115&lt;&gt;"",$H$18&gt;$H$19),$H$115,""),"")</f>
        <v/>
      </c>
      <c r="L115" s="650"/>
      <c r="M115" s="651"/>
      <c r="N115" s="650" t="str">
        <f>IF($I$24=2,IF(AND($H$115&lt;&gt;"",$H$19&gt;=N$28-3),$H$115,""),"")</f>
        <v/>
      </c>
      <c r="O115" s="650" t="str">
        <f t="shared" ref="O115:R115" si="19">IF($I$24=2,IF(AND($H$115&lt;&gt;"",$H$19&gt;=O$28-3),$H$115,""),"")</f>
        <v/>
      </c>
      <c r="P115" s="650" t="str">
        <f t="shared" si="19"/>
        <v/>
      </c>
      <c r="Q115" s="650" t="str">
        <f t="shared" si="19"/>
        <v/>
      </c>
      <c r="R115" s="650" t="str">
        <f t="shared" si="19"/>
        <v/>
      </c>
      <c r="S115" s="650" t="str">
        <f>IF($I$24=2,IF(AND($H$115&lt;&gt;"",$H$19&gt;=S$28-3),$H$115,""),"")</f>
        <v/>
      </c>
      <c r="T115" s="650" t="str">
        <f t="shared" ref="T115:BA115" si="20">IF($I$24=2,IF(AND($H$115&lt;&gt;"",$H$19&gt;=T$28-3),$H$115,""),"")</f>
        <v/>
      </c>
      <c r="U115" s="650" t="str">
        <f t="shared" si="20"/>
        <v/>
      </c>
      <c r="V115" s="650" t="str">
        <f t="shared" si="20"/>
        <v/>
      </c>
      <c r="W115" s="650" t="str">
        <f t="shared" si="20"/>
        <v/>
      </c>
      <c r="X115" s="650" t="str">
        <f t="shared" si="20"/>
        <v/>
      </c>
      <c r="Y115" s="650" t="str">
        <f t="shared" si="20"/>
        <v/>
      </c>
      <c r="Z115" s="650" t="str">
        <f t="shared" si="20"/>
        <v/>
      </c>
      <c r="AA115" s="650" t="str">
        <f t="shared" si="20"/>
        <v/>
      </c>
      <c r="AB115" s="650" t="str">
        <f t="shared" si="20"/>
        <v/>
      </c>
      <c r="AC115" s="650" t="str">
        <f t="shared" si="20"/>
        <v/>
      </c>
      <c r="AD115" s="650" t="str">
        <f t="shared" si="20"/>
        <v/>
      </c>
      <c r="AE115" s="650" t="str">
        <f t="shared" si="20"/>
        <v/>
      </c>
      <c r="AF115" s="650" t="str">
        <f t="shared" si="20"/>
        <v/>
      </c>
      <c r="AG115" s="650" t="str">
        <f t="shared" si="20"/>
        <v/>
      </c>
      <c r="AH115" s="650" t="str">
        <f t="shared" si="20"/>
        <v/>
      </c>
      <c r="AI115" s="650" t="str">
        <f t="shared" si="20"/>
        <v/>
      </c>
      <c r="AJ115" s="650" t="str">
        <f t="shared" si="20"/>
        <v/>
      </c>
      <c r="AK115" s="650" t="str">
        <f t="shared" si="20"/>
        <v/>
      </c>
      <c r="AL115" s="650" t="str">
        <f t="shared" si="20"/>
        <v/>
      </c>
      <c r="AM115" s="650" t="str">
        <f t="shared" si="20"/>
        <v/>
      </c>
      <c r="AN115" s="650" t="str">
        <f t="shared" si="20"/>
        <v/>
      </c>
      <c r="AO115" s="650" t="str">
        <f t="shared" si="20"/>
        <v/>
      </c>
      <c r="AP115" s="650" t="str">
        <f t="shared" si="20"/>
        <v/>
      </c>
      <c r="AQ115" s="650" t="str">
        <f t="shared" si="20"/>
        <v/>
      </c>
      <c r="AR115" s="650" t="str">
        <f t="shared" si="20"/>
        <v/>
      </c>
      <c r="AS115" s="650" t="str">
        <f t="shared" si="20"/>
        <v/>
      </c>
      <c r="AT115" s="650" t="str">
        <f t="shared" si="20"/>
        <v/>
      </c>
      <c r="AU115" s="650" t="str">
        <f t="shared" si="20"/>
        <v/>
      </c>
      <c r="AV115" s="650" t="str">
        <f t="shared" si="20"/>
        <v/>
      </c>
      <c r="AW115" s="650" t="str">
        <f t="shared" si="20"/>
        <v/>
      </c>
      <c r="AX115" s="650" t="str">
        <f t="shared" si="20"/>
        <v/>
      </c>
      <c r="AY115" s="650" t="str">
        <f t="shared" si="20"/>
        <v/>
      </c>
      <c r="AZ115" s="650" t="str">
        <f t="shared" si="20"/>
        <v/>
      </c>
      <c r="BA115" s="651" t="str">
        <f t="shared" si="20"/>
        <v/>
      </c>
    </row>
    <row r="116" spans="2:53" ht="14.25">
      <c r="B116" s="1770"/>
      <c r="C116" s="1770"/>
      <c r="D116" s="1770"/>
      <c r="E116" s="1770"/>
      <c r="F116" s="1770"/>
      <c r="G116" s="1392" t="s">
        <v>3885</v>
      </c>
      <c r="H116" s="1393"/>
      <c r="I116" s="1393"/>
      <c r="J116" s="1158" t="str">
        <f>IF($I$24=2,IF(SUM(K116:BA116)=0,"",SUM(K116:BA116)),"")</f>
        <v/>
      </c>
      <c r="K116" s="1355"/>
      <c r="L116" s="1313"/>
      <c r="M116" s="1314"/>
      <c r="N116" s="1312"/>
      <c r="O116" s="1313"/>
      <c r="P116" s="1313"/>
      <c r="Q116" s="1313"/>
      <c r="R116" s="1313"/>
      <c r="S116" s="1313"/>
      <c r="T116" s="1313"/>
      <c r="U116" s="1313"/>
      <c r="V116" s="1313"/>
      <c r="W116" s="1313"/>
      <c r="X116" s="1313"/>
      <c r="Y116" s="1313"/>
      <c r="Z116" s="1313"/>
      <c r="AA116" s="1313"/>
      <c r="AB116" s="1313"/>
      <c r="AC116" s="1313"/>
      <c r="AD116" s="1313"/>
      <c r="AE116" s="1313"/>
      <c r="AF116" s="1313"/>
      <c r="AG116" s="1313"/>
      <c r="AH116" s="1313"/>
      <c r="AI116" s="1313"/>
      <c r="AJ116" s="1313"/>
      <c r="AK116" s="1313"/>
      <c r="AL116" s="1313"/>
      <c r="AM116" s="1313"/>
      <c r="AN116" s="1313"/>
      <c r="AO116" s="1313"/>
      <c r="AP116" s="1313"/>
      <c r="AQ116" s="1313"/>
      <c r="AR116" s="1313"/>
      <c r="AS116" s="1313"/>
      <c r="AT116" s="1313"/>
      <c r="AU116" s="1313"/>
      <c r="AV116" s="1313"/>
      <c r="AW116" s="1313"/>
      <c r="AX116" s="1313"/>
      <c r="AY116" s="1313"/>
      <c r="AZ116" s="1313"/>
      <c r="BA116" s="1314"/>
    </row>
    <row r="117" spans="2:53" ht="15" thickBot="1">
      <c r="B117" s="1756"/>
      <c r="C117" s="1756"/>
      <c r="D117" s="1756"/>
      <c r="E117" s="1756"/>
      <c r="F117" s="1756"/>
      <c r="G117" s="1394" t="s">
        <v>3886</v>
      </c>
      <c r="H117" s="1734" t="str">
        <f>IF(I24=2,IF(参照元!AQ14="新規","",参照元!AQ14),"")</f>
        <v/>
      </c>
      <c r="I117" s="1735"/>
      <c r="J117" s="1158" t="str">
        <f>IF($I$24=2,IF($H$117="","",$H$117),"")</f>
        <v/>
      </c>
      <c r="K117" s="1160" t="str">
        <f>IF($I$24=2,IF(AND($H$117&lt;&gt;"",$H$18&gt;$H$19),$H$117,""),"")</f>
        <v/>
      </c>
      <c r="L117" s="661"/>
      <c r="M117" s="662"/>
      <c r="N117" s="664" t="str">
        <f t="shared" ref="N117:BA117" si="21">IF($I$24=2,IF(AND($H$117&lt;&gt;"",$H$19&gt;=N$28-3),$H$117,""),"")</f>
        <v/>
      </c>
      <c r="O117" s="664" t="str">
        <f t="shared" si="21"/>
        <v/>
      </c>
      <c r="P117" s="664" t="str">
        <f t="shared" si="21"/>
        <v/>
      </c>
      <c r="Q117" s="664" t="str">
        <f t="shared" si="21"/>
        <v/>
      </c>
      <c r="R117" s="664" t="str">
        <f t="shared" si="21"/>
        <v/>
      </c>
      <c r="S117" s="664" t="str">
        <f t="shared" si="21"/>
        <v/>
      </c>
      <c r="T117" s="664" t="str">
        <f t="shared" si="21"/>
        <v/>
      </c>
      <c r="U117" s="664" t="str">
        <f t="shared" si="21"/>
        <v/>
      </c>
      <c r="V117" s="664" t="str">
        <f t="shared" si="21"/>
        <v/>
      </c>
      <c r="W117" s="664" t="str">
        <f t="shared" si="21"/>
        <v/>
      </c>
      <c r="X117" s="664" t="str">
        <f t="shared" si="21"/>
        <v/>
      </c>
      <c r="Y117" s="664" t="str">
        <f t="shared" si="21"/>
        <v/>
      </c>
      <c r="Z117" s="664" t="str">
        <f t="shared" si="21"/>
        <v/>
      </c>
      <c r="AA117" s="664" t="str">
        <f t="shared" si="21"/>
        <v/>
      </c>
      <c r="AB117" s="664" t="str">
        <f t="shared" si="21"/>
        <v/>
      </c>
      <c r="AC117" s="664" t="str">
        <f t="shared" si="21"/>
        <v/>
      </c>
      <c r="AD117" s="664" t="str">
        <f t="shared" si="21"/>
        <v/>
      </c>
      <c r="AE117" s="664" t="str">
        <f t="shared" si="21"/>
        <v/>
      </c>
      <c r="AF117" s="664" t="str">
        <f t="shared" si="21"/>
        <v/>
      </c>
      <c r="AG117" s="664" t="str">
        <f t="shared" si="21"/>
        <v/>
      </c>
      <c r="AH117" s="664" t="str">
        <f t="shared" si="21"/>
        <v/>
      </c>
      <c r="AI117" s="664" t="str">
        <f t="shared" si="21"/>
        <v/>
      </c>
      <c r="AJ117" s="664" t="str">
        <f t="shared" si="21"/>
        <v/>
      </c>
      <c r="AK117" s="664" t="str">
        <f t="shared" si="21"/>
        <v/>
      </c>
      <c r="AL117" s="664" t="str">
        <f t="shared" si="21"/>
        <v/>
      </c>
      <c r="AM117" s="664" t="str">
        <f t="shared" si="21"/>
        <v/>
      </c>
      <c r="AN117" s="664" t="str">
        <f t="shared" si="21"/>
        <v/>
      </c>
      <c r="AO117" s="664" t="str">
        <f t="shared" si="21"/>
        <v/>
      </c>
      <c r="AP117" s="664" t="str">
        <f t="shared" si="21"/>
        <v/>
      </c>
      <c r="AQ117" s="664" t="str">
        <f t="shared" si="21"/>
        <v/>
      </c>
      <c r="AR117" s="664" t="str">
        <f t="shared" si="21"/>
        <v/>
      </c>
      <c r="AS117" s="664" t="str">
        <f t="shared" si="21"/>
        <v/>
      </c>
      <c r="AT117" s="664" t="str">
        <f t="shared" si="21"/>
        <v/>
      </c>
      <c r="AU117" s="664" t="str">
        <f t="shared" si="21"/>
        <v/>
      </c>
      <c r="AV117" s="664" t="str">
        <f t="shared" si="21"/>
        <v/>
      </c>
      <c r="AW117" s="664" t="str">
        <f t="shared" si="21"/>
        <v/>
      </c>
      <c r="AX117" s="664" t="str">
        <f t="shared" si="21"/>
        <v/>
      </c>
      <c r="AY117" s="664" t="str">
        <f t="shared" si="21"/>
        <v/>
      </c>
      <c r="AZ117" s="664" t="str">
        <f t="shared" si="21"/>
        <v/>
      </c>
      <c r="BA117" s="662" t="str">
        <f t="shared" si="21"/>
        <v/>
      </c>
    </row>
    <row r="118" spans="2:53" ht="22.9" customHeight="1" thickTop="1">
      <c r="B118" s="1757" t="s">
        <v>6414</v>
      </c>
      <c r="C118" s="1758"/>
      <c r="D118" s="1758"/>
      <c r="E118" s="1758"/>
      <c r="F118" s="1759"/>
      <c r="G118" s="1760" t="s">
        <v>6406</v>
      </c>
      <c r="H118" s="1761"/>
      <c r="I118" s="1762"/>
      <c r="J118" s="1307" t="str">
        <f>IF($I$24&lt;&gt;2,"",IFERROR(J113/J$116,""))</f>
        <v/>
      </c>
      <c r="K118" s="1308" t="str">
        <f>IF(K$116&lt;&gt;0,K113/K$116,"")</f>
        <v/>
      </c>
      <c r="L118" s="1308" t="str">
        <f>IF(L$116&lt;&gt;0,L113/L$116,"")</f>
        <v/>
      </c>
      <c r="M118" s="1308" t="str">
        <f t="shared" ref="M118:BA118" si="22">IF(M$116&lt;&gt;0,M113/M$116,"")</f>
        <v/>
      </c>
      <c r="N118" s="1308" t="str">
        <f t="shared" si="22"/>
        <v/>
      </c>
      <c r="O118" s="1308" t="str">
        <f t="shared" si="22"/>
        <v/>
      </c>
      <c r="P118" s="1308" t="str">
        <f t="shared" si="22"/>
        <v/>
      </c>
      <c r="Q118" s="1308" t="str">
        <f t="shared" si="22"/>
        <v/>
      </c>
      <c r="R118" s="1308" t="str">
        <f t="shared" si="22"/>
        <v/>
      </c>
      <c r="S118" s="1308" t="str">
        <f t="shared" si="22"/>
        <v/>
      </c>
      <c r="T118" s="1308" t="str">
        <f t="shared" si="22"/>
        <v/>
      </c>
      <c r="U118" s="1308" t="str">
        <f t="shared" si="22"/>
        <v/>
      </c>
      <c r="V118" s="1308" t="str">
        <f t="shared" si="22"/>
        <v/>
      </c>
      <c r="W118" s="1308" t="str">
        <f t="shared" si="22"/>
        <v/>
      </c>
      <c r="X118" s="1308" t="str">
        <f t="shared" si="22"/>
        <v/>
      </c>
      <c r="Y118" s="1308" t="str">
        <f t="shared" si="22"/>
        <v/>
      </c>
      <c r="Z118" s="1308" t="str">
        <f t="shared" si="22"/>
        <v/>
      </c>
      <c r="AA118" s="1308" t="str">
        <f t="shared" si="22"/>
        <v/>
      </c>
      <c r="AB118" s="1308" t="str">
        <f t="shared" si="22"/>
        <v/>
      </c>
      <c r="AC118" s="1308" t="str">
        <f t="shared" si="22"/>
        <v/>
      </c>
      <c r="AD118" s="1308" t="str">
        <f t="shared" si="22"/>
        <v/>
      </c>
      <c r="AE118" s="1308" t="str">
        <f t="shared" si="22"/>
        <v/>
      </c>
      <c r="AF118" s="1308" t="str">
        <f t="shared" si="22"/>
        <v/>
      </c>
      <c r="AG118" s="1308" t="str">
        <f t="shared" si="22"/>
        <v/>
      </c>
      <c r="AH118" s="1308" t="str">
        <f t="shared" si="22"/>
        <v/>
      </c>
      <c r="AI118" s="1308" t="str">
        <f t="shared" si="22"/>
        <v/>
      </c>
      <c r="AJ118" s="1308" t="str">
        <f t="shared" si="22"/>
        <v/>
      </c>
      <c r="AK118" s="1308" t="str">
        <f t="shared" si="22"/>
        <v/>
      </c>
      <c r="AL118" s="1308" t="str">
        <f t="shared" si="22"/>
        <v/>
      </c>
      <c r="AM118" s="1308" t="str">
        <f t="shared" si="22"/>
        <v/>
      </c>
      <c r="AN118" s="1308" t="str">
        <f t="shared" si="22"/>
        <v/>
      </c>
      <c r="AO118" s="1308" t="str">
        <f t="shared" si="22"/>
        <v/>
      </c>
      <c r="AP118" s="1308" t="str">
        <f t="shared" si="22"/>
        <v/>
      </c>
      <c r="AQ118" s="1308" t="str">
        <f t="shared" si="22"/>
        <v/>
      </c>
      <c r="AR118" s="1308" t="str">
        <f t="shared" si="22"/>
        <v/>
      </c>
      <c r="AS118" s="1308" t="str">
        <f t="shared" si="22"/>
        <v/>
      </c>
      <c r="AT118" s="1308" t="str">
        <f t="shared" si="22"/>
        <v/>
      </c>
      <c r="AU118" s="1308" t="str">
        <f t="shared" si="22"/>
        <v/>
      </c>
      <c r="AV118" s="1308" t="str">
        <f t="shared" si="22"/>
        <v/>
      </c>
      <c r="AW118" s="1308" t="str">
        <f t="shared" si="22"/>
        <v/>
      </c>
      <c r="AX118" s="1308" t="str">
        <f t="shared" si="22"/>
        <v/>
      </c>
      <c r="AY118" s="1308" t="str">
        <f t="shared" si="22"/>
        <v/>
      </c>
      <c r="AZ118" s="1308" t="str">
        <f t="shared" si="22"/>
        <v/>
      </c>
      <c r="BA118" s="1308" t="str">
        <f t="shared" si="22"/>
        <v/>
      </c>
    </row>
    <row r="119" spans="2:53" ht="22.9" hidden="1" customHeight="1">
      <c r="B119" s="1763"/>
      <c r="C119" s="1764"/>
      <c r="D119" s="1764"/>
      <c r="E119" s="1764"/>
      <c r="F119" s="1765"/>
      <c r="G119" s="1766" t="s">
        <v>601</v>
      </c>
      <c r="H119" s="1767"/>
      <c r="I119" s="1768"/>
      <c r="J119" s="1309" t="str">
        <f>IF($I$24&lt;&gt;2,"",J114/J$116)</f>
        <v/>
      </c>
      <c r="K119" s="1310" t="str">
        <f t="shared" ref="K119:BA119" si="23">IF(K$116&lt;&gt;0,K114/K$116,"")</f>
        <v/>
      </c>
      <c r="L119" s="1311" t="str">
        <f t="shared" si="23"/>
        <v/>
      </c>
      <c r="M119" s="1311" t="str">
        <f t="shared" si="23"/>
        <v/>
      </c>
      <c r="N119" s="1311" t="str">
        <f t="shared" si="23"/>
        <v/>
      </c>
      <c r="O119" s="1311" t="str">
        <f t="shared" si="23"/>
        <v/>
      </c>
      <c r="P119" s="1311" t="str">
        <f t="shared" si="23"/>
        <v/>
      </c>
      <c r="Q119" s="1311" t="str">
        <f t="shared" si="23"/>
        <v/>
      </c>
      <c r="R119" s="1311" t="str">
        <f t="shared" si="23"/>
        <v/>
      </c>
      <c r="S119" s="1311" t="str">
        <f t="shared" si="23"/>
        <v/>
      </c>
      <c r="T119" s="1311" t="str">
        <f t="shared" si="23"/>
        <v/>
      </c>
      <c r="U119" s="1311" t="str">
        <f t="shared" si="23"/>
        <v/>
      </c>
      <c r="V119" s="1311" t="str">
        <f t="shared" si="23"/>
        <v/>
      </c>
      <c r="W119" s="1311" t="str">
        <f t="shared" si="23"/>
        <v/>
      </c>
      <c r="X119" s="1311" t="str">
        <f t="shared" si="23"/>
        <v/>
      </c>
      <c r="Y119" s="1311" t="str">
        <f t="shared" si="23"/>
        <v/>
      </c>
      <c r="Z119" s="1311" t="str">
        <f t="shared" si="23"/>
        <v/>
      </c>
      <c r="AA119" s="1311" t="str">
        <f t="shared" si="23"/>
        <v/>
      </c>
      <c r="AB119" s="1311" t="str">
        <f t="shared" si="23"/>
        <v/>
      </c>
      <c r="AC119" s="1311" t="str">
        <f t="shared" si="23"/>
        <v/>
      </c>
      <c r="AD119" s="1311" t="str">
        <f t="shared" si="23"/>
        <v/>
      </c>
      <c r="AE119" s="1311" t="str">
        <f t="shared" si="23"/>
        <v/>
      </c>
      <c r="AF119" s="1311" t="str">
        <f t="shared" si="23"/>
        <v/>
      </c>
      <c r="AG119" s="1311" t="str">
        <f t="shared" si="23"/>
        <v/>
      </c>
      <c r="AH119" s="1311" t="str">
        <f t="shared" si="23"/>
        <v/>
      </c>
      <c r="AI119" s="1311" t="str">
        <f t="shared" si="23"/>
        <v/>
      </c>
      <c r="AJ119" s="1311" t="str">
        <f t="shared" si="23"/>
        <v/>
      </c>
      <c r="AK119" s="1311" t="str">
        <f t="shared" si="23"/>
        <v/>
      </c>
      <c r="AL119" s="1311" t="str">
        <f t="shared" si="23"/>
        <v/>
      </c>
      <c r="AM119" s="1311" t="str">
        <f t="shared" si="23"/>
        <v/>
      </c>
      <c r="AN119" s="1311" t="str">
        <f t="shared" si="23"/>
        <v/>
      </c>
      <c r="AO119" s="1311" t="str">
        <f t="shared" si="23"/>
        <v/>
      </c>
      <c r="AP119" s="1311" t="str">
        <f t="shared" si="23"/>
        <v/>
      </c>
      <c r="AQ119" s="1311" t="str">
        <f t="shared" si="23"/>
        <v/>
      </c>
      <c r="AR119" s="1311" t="str">
        <f t="shared" si="23"/>
        <v/>
      </c>
      <c r="AS119" s="1311" t="str">
        <f t="shared" si="23"/>
        <v/>
      </c>
      <c r="AT119" s="1311" t="str">
        <f t="shared" si="23"/>
        <v/>
      </c>
      <c r="AU119" s="1311" t="str">
        <f t="shared" si="23"/>
        <v/>
      </c>
      <c r="AV119" s="1311" t="str">
        <f t="shared" si="23"/>
        <v/>
      </c>
      <c r="AW119" s="1311" t="str">
        <f t="shared" si="23"/>
        <v/>
      </c>
      <c r="AX119" s="1311" t="str">
        <f t="shared" si="23"/>
        <v/>
      </c>
      <c r="AY119" s="1311" t="str">
        <f t="shared" si="23"/>
        <v/>
      </c>
      <c r="AZ119" s="1311" t="str">
        <f t="shared" si="23"/>
        <v/>
      </c>
      <c r="BA119" s="1311" t="str">
        <f t="shared" si="23"/>
        <v/>
      </c>
    </row>
    <row r="120" spans="2:53" ht="27" customHeight="1" thickBot="1">
      <c r="B120" s="1319" t="s">
        <v>6596</v>
      </c>
      <c r="C120" s="1320"/>
      <c r="D120" s="1320"/>
      <c r="E120" s="1320"/>
      <c r="F120" s="1320"/>
      <c r="G120" s="1321"/>
      <c r="H120" s="1321"/>
      <c r="I120" s="1321"/>
      <c r="J120" s="1322"/>
      <c r="K120" s="1323"/>
      <c r="L120" s="1323"/>
      <c r="M120" s="1323"/>
      <c r="N120" s="1323"/>
      <c r="O120" s="1323"/>
      <c r="P120" s="1323"/>
      <c r="Q120" s="1323"/>
      <c r="R120" s="1323"/>
      <c r="S120" s="1323"/>
      <c r="T120" s="1323"/>
      <c r="U120" s="1323"/>
      <c r="V120" s="1323"/>
      <c r="W120" s="1323"/>
      <c r="X120" s="1323"/>
      <c r="Y120" s="1323"/>
      <c r="Z120" s="1323"/>
      <c r="AA120" s="1323"/>
      <c r="AB120" s="1323"/>
      <c r="AC120" s="1323"/>
      <c r="AD120" s="1323"/>
      <c r="AE120" s="1323"/>
      <c r="AF120" s="1323"/>
      <c r="AG120" s="1323"/>
      <c r="AH120" s="1323"/>
      <c r="AI120" s="1323"/>
      <c r="AJ120" s="1323"/>
      <c r="AK120" s="1323"/>
      <c r="AL120" s="1323"/>
      <c r="AM120" s="1323"/>
      <c r="AN120" s="1323"/>
      <c r="AO120" s="1323"/>
      <c r="AP120" s="1323"/>
      <c r="AQ120" s="1323"/>
      <c r="AR120" s="1323"/>
      <c r="AS120" s="1323"/>
      <c r="AT120" s="1323"/>
      <c r="AU120" s="1323"/>
      <c r="AV120" s="1323"/>
      <c r="AW120" s="1323"/>
      <c r="AX120" s="1323"/>
      <c r="AY120" s="1323"/>
      <c r="AZ120" s="1323"/>
      <c r="BA120" s="1324"/>
    </row>
    <row r="121" spans="2:53" ht="27.6" customHeight="1" thickTop="1" thickBot="1">
      <c r="B121" s="1749" t="str">
        <f>"基準("&amp;参照元!AM14&amp;")年度原単位（tCO2/★）"</f>
        <v>基準(新規)年度原単位（tCO2/★）</v>
      </c>
      <c r="C121" s="1750"/>
      <c r="D121" s="1750"/>
      <c r="E121" s="1750"/>
      <c r="F121" s="1751"/>
      <c r="G121" s="1752" t="s">
        <v>6407</v>
      </c>
      <c r="H121" s="1753"/>
      <c r="I121" s="1753"/>
      <c r="J121" s="1158" t="str">
        <f>IF($I$24&lt;&gt;3,"",参照元!AP14)</f>
        <v/>
      </c>
      <c r="K121" s="1155"/>
      <c r="L121" s="1156"/>
      <c r="M121" s="1157"/>
      <c r="N121" s="1155"/>
      <c r="O121" s="1156"/>
      <c r="P121" s="1156"/>
      <c r="Q121" s="1156"/>
      <c r="R121" s="1156"/>
      <c r="S121" s="1156"/>
      <c r="T121" s="1156"/>
      <c r="U121" s="1156"/>
      <c r="V121" s="1156"/>
      <c r="W121" s="1156"/>
      <c r="X121" s="1156"/>
      <c r="Y121" s="1156"/>
      <c r="Z121" s="1156"/>
      <c r="AA121" s="1156"/>
      <c r="AB121" s="1156"/>
      <c r="AC121" s="1156"/>
      <c r="AD121" s="1156"/>
      <c r="AE121" s="1156"/>
      <c r="AF121" s="1156"/>
      <c r="AG121" s="1156"/>
      <c r="AH121" s="1156"/>
      <c r="AI121" s="1156"/>
      <c r="AJ121" s="1156"/>
      <c r="AK121" s="1156"/>
      <c r="AL121" s="1156"/>
      <c r="AM121" s="1156"/>
      <c r="AN121" s="1156"/>
      <c r="AO121" s="1156"/>
      <c r="AP121" s="1156"/>
      <c r="AQ121" s="1156"/>
      <c r="AR121" s="1156"/>
      <c r="AS121" s="1156"/>
      <c r="AT121" s="1156"/>
      <c r="AU121" s="1156"/>
      <c r="AV121" s="1156"/>
      <c r="AW121" s="1156"/>
      <c r="AX121" s="1156"/>
      <c r="AY121" s="1156"/>
      <c r="AZ121" s="1156"/>
      <c r="BA121" s="1157"/>
    </row>
    <row r="122" spans="2:53" ht="18.600000000000001" customHeight="1" thickTop="1">
      <c r="B122" s="1739" t="s">
        <v>6409</v>
      </c>
      <c r="C122" s="1740"/>
      <c r="D122" s="1740"/>
      <c r="E122" s="1740"/>
      <c r="F122" s="1741"/>
      <c r="G122" s="1742" t="s">
        <v>6410</v>
      </c>
      <c r="H122" s="1742"/>
      <c r="I122" s="1742"/>
      <c r="J122" s="1305" t="str">
        <f>IF($I$24=3,IF(J113&lt;&gt;0,J113/$J$113,""),"")</f>
        <v/>
      </c>
      <c r="K122" s="1305" t="str">
        <f>IF($I$24=3,IF(K113&lt;&gt;0,K113/$J$113,""),"")</f>
        <v/>
      </c>
      <c r="L122" s="1305" t="str">
        <f t="shared" ref="L122:BA122" si="24">IF($I$24=3,IF(L113&lt;&gt;0,L113/$J$113,""),"")</f>
        <v/>
      </c>
      <c r="M122" s="1305" t="str">
        <f t="shared" si="24"/>
        <v/>
      </c>
      <c r="N122" s="1305" t="str">
        <f t="shared" si="24"/>
        <v/>
      </c>
      <c r="O122" s="1305" t="str">
        <f t="shared" si="24"/>
        <v/>
      </c>
      <c r="P122" s="1305" t="str">
        <f t="shared" si="24"/>
        <v/>
      </c>
      <c r="Q122" s="1305" t="str">
        <f t="shared" si="24"/>
        <v/>
      </c>
      <c r="R122" s="1305" t="str">
        <f t="shared" si="24"/>
        <v/>
      </c>
      <c r="S122" s="1305" t="str">
        <f t="shared" si="24"/>
        <v/>
      </c>
      <c r="T122" s="1305" t="str">
        <f t="shared" si="24"/>
        <v/>
      </c>
      <c r="U122" s="1305" t="str">
        <f t="shared" si="24"/>
        <v/>
      </c>
      <c r="V122" s="1305" t="str">
        <f t="shared" si="24"/>
        <v/>
      </c>
      <c r="W122" s="1305" t="str">
        <f t="shared" si="24"/>
        <v/>
      </c>
      <c r="X122" s="1305" t="str">
        <f t="shared" si="24"/>
        <v/>
      </c>
      <c r="Y122" s="1305" t="str">
        <f t="shared" si="24"/>
        <v/>
      </c>
      <c r="Z122" s="1305" t="str">
        <f t="shared" si="24"/>
        <v/>
      </c>
      <c r="AA122" s="1305" t="str">
        <f t="shared" si="24"/>
        <v/>
      </c>
      <c r="AB122" s="1305" t="str">
        <f t="shared" si="24"/>
        <v/>
      </c>
      <c r="AC122" s="1305" t="str">
        <f t="shared" si="24"/>
        <v/>
      </c>
      <c r="AD122" s="1305" t="str">
        <f t="shared" si="24"/>
        <v/>
      </c>
      <c r="AE122" s="1305" t="str">
        <f t="shared" si="24"/>
        <v/>
      </c>
      <c r="AF122" s="1305" t="str">
        <f t="shared" si="24"/>
        <v/>
      </c>
      <c r="AG122" s="1305" t="str">
        <f t="shared" si="24"/>
        <v/>
      </c>
      <c r="AH122" s="1305" t="str">
        <f t="shared" si="24"/>
        <v/>
      </c>
      <c r="AI122" s="1305" t="str">
        <f t="shared" si="24"/>
        <v/>
      </c>
      <c r="AJ122" s="1305" t="str">
        <f t="shared" si="24"/>
        <v/>
      </c>
      <c r="AK122" s="1305" t="str">
        <f t="shared" si="24"/>
        <v/>
      </c>
      <c r="AL122" s="1305" t="str">
        <f t="shared" si="24"/>
        <v/>
      </c>
      <c r="AM122" s="1305" t="str">
        <f t="shared" si="24"/>
        <v/>
      </c>
      <c r="AN122" s="1305" t="str">
        <f t="shared" si="24"/>
        <v/>
      </c>
      <c r="AO122" s="1305" t="str">
        <f t="shared" si="24"/>
        <v/>
      </c>
      <c r="AP122" s="1305" t="str">
        <f t="shared" si="24"/>
        <v/>
      </c>
      <c r="AQ122" s="1305" t="str">
        <f t="shared" si="24"/>
        <v/>
      </c>
      <c r="AR122" s="1305" t="str">
        <f t="shared" si="24"/>
        <v/>
      </c>
      <c r="AS122" s="1305" t="str">
        <f t="shared" si="24"/>
        <v/>
      </c>
      <c r="AT122" s="1305" t="str">
        <f t="shared" si="24"/>
        <v/>
      </c>
      <c r="AU122" s="1305" t="str">
        <f t="shared" si="24"/>
        <v/>
      </c>
      <c r="AV122" s="1305" t="str">
        <f t="shared" si="24"/>
        <v/>
      </c>
      <c r="AW122" s="1305" t="str">
        <f t="shared" si="24"/>
        <v/>
      </c>
      <c r="AX122" s="1305" t="str">
        <f t="shared" si="24"/>
        <v/>
      </c>
      <c r="AY122" s="1305" t="str">
        <f t="shared" si="24"/>
        <v/>
      </c>
      <c r="AZ122" s="1305" t="str">
        <f t="shared" si="24"/>
        <v/>
      </c>
      <c r="BA122" s="1305" t="str">
        <f t="shared" si="24"/>
        <v/>
      </c>
    </row>
    <row r="123" spans="2:53" ht="30" customHeight="1">
      <c r="B123" s="1739" t="s">
        <v>6425</v>
      </c>
      <c r="C123" s="1754"/>
      <c r="D123" s="1754"/>
      <c r="E123" s="1754"/>
      <c r="F123" s="1755"/>
      <c r="G123" s="1752" t="s">
        <v>6412</v>
      </c>
      <c r="H123" s="1753"/>
      <c r="I123" s="1753"/>
      <c r="J123" s="1317"/>
      <c r="K123" s="1306" t="str">
        <f>IF(K118="","",IFERROR(1-K118/K121,""))</f>
        <v/>
      </c>
      <c r="L123" s="1306" t="str">
        <f t="shared" ref="L123:BA123" si="25">IF(L118="","",IFERROR(1-L118/L121,""))</f>
        <v/>
      </c>
      <c r="M123" s="1306" t="str">
        <f t="shared" si="25"/>
        <v/>
      </c>
      <c r="N123" s="1306" t="str">
        <f t="shared" si="25"/>
        <v/>
      </c>
      <c r="O123" s="1306" t="str">
        <f t="shared" si="25"/>
        <v/>
      </c>
      <c r="P123" s="1306" t="str">
        <f t="shared" si="25"/>
        <v/>
      </c>
      <c r="Q123" s="1306" t="str">
        <f t="shared" si="25"/>
        <v/>
      </c>
      <c r="R123" s="1306" t="str">
        <f t="shared" si="25"/>
        <v/>
      </c>
      <c r="S123" s="1306" t="str">
        <f t="shared" si="25"/>
        <v/>
      </c>
      <c r="T123" s="1306" t="str">
        <f t="shared" si="25"/>
        <v/>
      </c>
      <c r="U123" s="1306" t="str">
        <f t="shared" si="25"/>
        <v/>
      </c>
      <c r="V123" s="1306" t="str">
        <f t="shared" si="25"/>
        <v/>
      </c>
      <c r="W123" s="1306" t="str">
        <f t="shared" si="25"/>
        <v/>
      </c>
      <c r="X123" s="1306" t="str">
        <f t="shared" si="25"/>
        <v/>
      </c>
      <c r="Y123" s="1306" t="str">
        <f t="shared" si="25"/>
        <v/>
      </c>
      <c r="Z123" s="1306" t="str">
        <f t="shared" si="25"/>
        <v/>
      </c>
      <c r="AA123" s="1306" t="str">
        <f t="shared" si="25"/>
        <v/>
      </c>
      <c r="AB123" s="1306" t="str">
        <f t="shared" si="25"/>
        <v/>
      </c>
      <c r="AC123" s="1306" t="str">
        <f t="shared" si="25"/>
        <v/>
      </c>
      <c r="AD123" s="1306" t="str">
        <f t="shared" si="25"/>
        <v/>
      </c>
      <c r="AE123" s="1306" t="str">
        <f t="shared" si="25"/>
        <v/>
      </c>
      <c r="AF123" s="1306" t="str">
        <f t="shared" si="25"/>
        <v/>
      </c>
      <c r="AG123" s="1306" t="str">
        <f t="shared" si="25"/>
        <v/>
      </c>
      <c r="AH123" s="1306" t="str">
        <f t="shared" si="25"/>
        <v/>
      </c>
      <c r="AI123" s="1306" t="str">
        <f t="shared" si="25"/>
        <v/>
      </c>
      <c r="AJ123" s="1306" t="str">
        <f t="shared" si="25"/>
        <v/>
      </c>
      <c r="AK123" s="1306" t="str">
        <f t="shared" si="25"/>
        <v/>
      </c>
      <c r="AL123" s="1306" t="str">
        <f t="shared" si="25"/>
        <v/>
      </c>
      <c r="AM123" s="1306" t="str">
        <f t="shared" si="25"/>
        <v/>
      </c>
      <c r="AN123" s="1306" t="str">
        <f t="shared" si="25"/>
        <v/>
      </c>
      <c r="AO123" s="1306" t="str">
        <f t="shared" si="25"/>
        <v/>
      </c>
      <c r="AP123" s="1306" t="str">
        <f t="shared" si="25"/>
        <v/>
      </c>
      <c r="AQ123" s="1306" t="str">
        <f t="shared" si="25"/>
        <v/>
      </c>
      <c r="AR123" s="1306" t="str">
        <f t="shared" si="25"/>
        <v/>
      </c>
      <c r="AS123" s="1306" t="str">
        <f t="shared" si="25"/>
        <v/>
      </c>
      <c r="AT123" s="1306" t="str">
        <f t="shared" si="25"/>
        <v/>
      </c>
      <c r="AU123" s="1306" t="str">
        <f t="shared" si="25"/>
        <v/>
      </c>
      <c r="AV123" s="1306" t="str">
        <f t="shared" si="25"/>
        <v/>
      </c>
      <c r="AW123" s="1306" t="str">
        <f t="shared" si="25"/>
        <v/>
      </c>
      <c r="AX123" s="1306" t="str">
        <f t="shared" si="25"/>
        <v/>
      </c>
      <c r="AY123" s="1306" t="str">
        <f t="shared" si="25"/>
        <v/>
      </c>
      <c r="AZ123" s="1306" t="str">
        <f t="shared" si="25"/>
        <v/>
      </c>
      <c r="BA123" s="1306" t="str">
        <f t="shared" si="25"/>
        <v/>
      </c>
    </row>
    <row r="124" spans="2:53" ht="33" customHeight="1">
      <c r="B124" s="1739" t="s">
        <v>6420</v>
      </c>
      <c r="C124" s="1740"/>
      <c r="D124" s="1740"/>
      <c r="E124" s="1740"/>
      <c r="F124" s="1741"/>
      <c r="G124" s="1742" t="s">
        <v>6598</v>
      </c>
      <c r="H124" s="1742"/>
      <c r="I124" s="1742"/>
      <c r="J124" s="1315" t="str">
        <f>IF($I$24=3,SUM(K124:BA124)*100,"")</f>
        <v/>
      </c>
      <c r="K124" s="1159" t="str">
        <f>IF(K$123="","",K$122*K$123)</f>
        <v/>
      </c>
      <c r="L124" s="1159" t="str">
        <f>IF(L$123="","",L$122*L$123)</f>
        <v/>
      </c>
      <c r="M124" s="1159" t="str">
        <f t="shared" ref="M124:BA124" si="26">IF(M$123="","",M$122*M$123)</f>
        <v/>
      </c>
      <c r="N124" s="1159" t="str">
        <f t="shared" si="26"/>
        <v/>
      </c>
      <c r="O124" s="1159" t="str">
        <f t="shared" si="26"/>
        <v/>
      </c>
      <c r="P124" s="1159" t="str">
        <f t="shared" si="26"/>
        <v/>
      </c>
      <c r="Q124" s="1159" t="str">
        <f t="shared" si="26"/>
        <v/>
      </c>
      <c r="R124" s="1159" t="str">
        <f t="shared" si="26"/>
        <v/>
      </c>
      <c r="S124" s="1159" t="str">
        <f t="shared" si="26"/>
        <v/>
      </c>
      <c r="T124" s="1159" t="str">
        <f t="shared" si="26"/>
        <v/>
      </c>
      <c r="U124" s="1159" t="str">
        <f t="shared" si="26"/>
        <v/>
      </c>
      <c r="V124" s="1159" t="str">
        <f t="shared" si="26"/>
        <v/>
      </c>
      <c r="W124" s="1159" t="str">
        <f t="shared" si="26"/>
        <v/>
      </c>
      <c r="X124" s="1159" t="str">
        <f t="shared" si="26"/>
        <v/>
      </c>
      <c r="Y124" s="1159" t="str">
        <f t="shared" si="26"/>
        <v/>
      </c>
      <c r="Z124" s="1159" t="str">
        <f t="shared" si="26"/>
        <v/>
      </c>
      <c r="AA124" s="1159" t="str">
        <f t="shared" si="26"/>
        <v/>
      </c>
      <c r="AB124" s="1159" t="str">
        <f t="shared" si="26"/>
        <v/>
      </c>
      <c r="AC124" s="1159" t="str">
        <f t="shared" si="26"/>
        <v/>
      </c>
      <c r="AD124" s="1159" t="str">
        <f t="shared" si="26"/>
        <v/>
      </c>
      <c r="AE124" s="1159" t="str">
        <f t="shared" si="26"/>
        <v/>
      </c>
      <c r="AF124" s="1159" t="str">
        <f t="shared" si="26"/>
        <v/>
      </c>
      <c r="AG124" s="1159" t="str">
        <f t="shared" si="26"/>
        <v/>
      </c>
      <c r="AH124" s="1159" t="str">
        <f t="shared" si="26"/>
        <v/>
      </c>
      <c r="AI124" s="1159" t="str">
        <f t="shared" si="26"/>
        <v/>
      </c>
      <c r="AJ124" s="1159" t="str">
        <f t="shared" si="26"/>
        <v/>
      </c>
      <c r="AK124" s="1159" t="str">
        <f t="shared" si="26"/>
        <v/>
      </c>
      <c r="AL124" s="1159" t="str">
        <f t="shared" si="26"/>
        <v/>
      </c>
      <c r="AM124" s="1159" t="str">
        <f t="shared" si="26"/>
        <v/>
      </c>
      <c r="AN124" s="1159" t="str">
        <f t="shared" si="26"/>
        <v/>
      </c>
      <c r="AO124" s="1159" t="str">
        <f t="shared" si="26"/>
        <v/>
      </c>
      <c r="AP124" s="1159" t="str">
        <f t="shared" si="26"/>
        <v/>
      </c>
      <c r="AQ124" s="1159" t="str">
        <f t="shared" si="26"/>
        <v/>
      </c>
      <c r="AR124" s="1159" t="str">
        <f t="shared" si="26"/>
        <v/>
      </c>
      <c r="AS124" s="1159" t="str">
        <f t="shared" si="26"/>
        <v/>
      </c>
      <c r="AT124" s="1159" t="str">
        <f t="shared" si="26"/>
        <v/>
      </c>
      <c r="AU124" s="1159" t="str">
        <f t="shared" si="26"/>
        <v/>
      </c>
      <c r="AV124" s="1159" t="str">
        <f t="shared" si="26"/>
        <v/>
      </c>
      <c r="AW124" s="1159" t="str">
        <f t="shared" si="26"/>
        <v/>
      </c>
      <c r="AX124" s="1159" t="str">
        <f t="shared" si="26"/>
        <v/>
      </c>
      <c r="AY124" s="1159" t="str">
        <f t="shared" si="26"/>
        <v/>
      </c>
      <c r="AZ124" s="1159" t="str">
        <f t="shared" si="26"/>
        <v/>
      </c>
      <c r="BA124" s="1159" t="str">
        <f t="shared" si="26"/>
        <v/>
      </c>
    </row>
    <row r="125" spans="2:53" ht="27" customHeight="1" thickBot="1">
      <c r="B125" s="1319" t="s">
        <v>6597</v>
      </c>
      <c r="C125" s="1320"/>
      <c r="D125" s="1320"/>
      <c r="E125" s="1320"/>
      <c r="F125" s="1320"/>
      <c r="G125" s="1321"/>
      <c r="H125" s="1321"/>
      <c r="I125" s="1321"/>
      <c r="J125" s="1322"/>
      <c r="K125" s="1323"/>
      <c r="L125" s="1323"/>
      <c r="M125" s="1323"/>
      <c r="N125" s="1323"/>
      <c r="O125" s="1323"/>
      <c r="P125" s="1323"/>
      <c r="Q125" s="1323"/>
      <c r="R125" s="1323"/>
      <c r="S125" s="1323"/>
      <c r="T125" s="1323"/>
      <c r="U125" s="1323"/>
      <c r="V125" s="1323"/>
      <c r="W125" s="1323"/>
      <c r="X125" s="1323"/>
      <c r="Y125" s="1323"/>
      <c r="Z125" s="1323"/>
      <c r="AA125" s="1323"/>
      <c r="AB125" s="1323"/>
      <c r="AC125" s="1323"/>
      <c r="AD125" s="1323"/>
      <c r="AE125" s="1323"/>
      <c r="AF125" s="1323"/>
      <c r="AG125" s="1323"/>
      <c r="AH125" s="1323"/>
      <c r="AI125" s="1323"/>
      <c r="AJ125" s="1323"/>
      <c r="AK125" s="1323"/>
      <c r="AL125" s="1323"/>
      <c r="AM125" s="1323"/>
      <c r="AN125" s="1323"/>
      <c r="AO125" s="1323"/>
      <c r="AP125" s="1323"/>
      <c r="AQ125" s="1323"/>
      <c r="AR125" s="1323"/>
      <c r="AS125" s="1323"/>
      <c r="AT125" s="1323"/>
      <c r="AU125" s="1323"/>
      <c r="AV125" s="1323"/>
      <c r="AW125" s="1323"/>
      <c r="AX125" s="1323"/>
      <c r="AY125" s="1323"/>
      <c r="AZ125" s="1323"/>
      <c r="BA125" s="1324"/>
    </row>
    <row r="126" spans="2:53" ht="27.6" customHeight="1" thickTop="1" thickBot="1">
      <c r="B126" s="1739" t="str">
        <f>"目標("&amp;参照元!AZ14+3&amp;")年度原単位（tCO2/★）"</f>
        <v>目標(2025)年度原単位（tCO2/★）</v>
      </c>
      <c r="C126" s="1740"/>
      <c r="D126" s="1740"/>
      <c r="E126" s="1740"/>
      <c r="F126" s="1741"/>
      <c r="G126" s="1752" t="s">
        <v>6408</v>
      </c>
      <c r="H126" s="1753"/>
      <c r="I126" s="1753"/>
      <c r="J126" s="1318"/>
      <c r="K126" s="1155"/>
      <c r="L126" s="665"/>
      <c r="M126" s="1157"/>
      <c r="N126" s="1155"/>
      <c r="O126" s="665"/>
      <c r="P126" s="1156"/>
      <c r="Q126" s="1156"/>
      <c r="R126" s="1156"/>
      <c r="S126" s="1156"/>
      <c r="T126" s="1156"/>
      <c r="U126" s="1156"/>
      <c r="V126" s="1156"/>
      <c r="W126" s="1156"/>
      <c r="X126" s="1156"/>
      <c r="Y126" s="1156"/>
      <c r="Z126" s="1156"/>
      <c r="AA126" s="1156"/>
      <c r="AB126" s="1156"/>
      <c r="AC126" s="1156"/>
      <c r="AD126" s="1156"/>
      <c r="AE126" s="1156"/>
      <c r="AF126" s="1156"/>
      <c r="AG126" s="1156"/>
      <c r="AH126" s="1156"/>
      <c r="AI126" s="1156"/>
      <c r="AJ126" s="1156"/>
      <c r="AK126" s="1156"/>
      <c r="AL126" s="1156"/>
      <c r="AM126" s="1156"/>
      <c r="AN126" s="1156"/>
      <c r="AO126" s="1156"/>
      <c r="AP126" s="1156"/>
      <c r="AQ126" s="1156"/>
      <c r="AR126" s="1156"/>
      <c r="AS126" s="1156"/>
      <c r="AT126" s="1156"/>
      <c r="AU126" s="1156"/>
      <c r="AV126" s="1156"/>
      <c r="AW126" s="1156"/>
      <c r="AX126" s="1156"/>
      <c r="AY126" s="1156"/>
      <c r="AZ126" s="1156"/>
      <c r="BA126" s="1157"/>
    </row>
    <row r="127" spans="2:53" ht="18.600000000000001" customHeight="1" thickTop="1">
      <c r="B127" s="1739" t="s">
        <v>6409</v>
      </c>
      <c r="C127" s="1740"/>
      <c r="D127" s="1740"/>
      <c r="E127" s="1740"/>
      <c r="F127" s="1741"/>
      <c r="G127" s="1742" t="s">
        <v>6410</v>
      </c>
      <c r="H127" s="1742"/>
      <c r="I127" s="1742"/>
      <c r="J127" s="1305" t="str">
        <f>J122</f>
        <v/>
      </c>
      <c r="K127" s="1305" t="str">
        <f>IF(はじめに!B36="計画書",K122,"")</f>
        <v/>
      </c>
      <c r="L127" s="1305" t="str">
        <f>IF(はじめに!C36="計画書",L122,"")</f>
        <v/>
      </c>
      <c r="M127" s="1305" t="str">
        <f>IF(はじめに!D36="計画書",M122,"")</f>
        <v/>
      </c>
      <c r="N127" s="1305" t="str">
        <f>IF(はじめに!E36="計画書",N122,"")</f>
        <v/>
      </c>
      <c r="O127" s="1305" t="str">
        <f>IF(はじめに!F36="計画書",O122,"")</f>
        <v/>
      </c>
      <c r="P127" s="1305" t="str">
        <f>IF(はじめに!G36="計画書",P122,"")</f>
        <v/>
      </c>
      <c r="Q127" s="1305" t="str">
        <f>IF(はじめに!H36="計画書",Q122,"")</f>
        <v/>
      </c>
      <c r="R127" s="1305" t="str">
        <f>IF(はじめに!I36="計画書",R122,"")</f>
        <v/>
      </c>
      <c r="S127" s="1305" t="str">
        <f>IF(はじめに!J36="計画書",S122,"")</f>
        <v/>
      </c>
      <c r="T127" s="1305" t="str">
        <f>IF(はじめに!K36="計画書",T122,"")</f>
        <v/>
      </c>
      <c r="U127" s="1305" t="str">
        <f>IF(はじめに!L36="計画書",U122,"")</f>
        <v/>
      </c>
      <c r="V127" s="1305" t="str">
        <f>IF(はじめに!M36="計画書",V122,"")</f>
        <v/>
      </c>
      <c r="W127" s="1305" t="str">
        <f>IF(はじめに!N36="計画書",W122,"")</f>
        <v/>
      </c>
      <c r="X127" s="1305" t="str">
        <f>IF(はじめに!O36="計画書",X122,"")</f>
        <v/>
      </c>
      <c r="Y127" s="1305" t="str">
        <f>IF(はじめに!P36="計画書",Y122,"")</f>
        <v/>
      </c>
      <c r="Z127" s="1305" t="str">
        <f>IF(はじめに!Q36="計画書",Z122,"")</f>
        <v/>
      </c>
      <c r="AA127" s="1305" t="str">
        <f>IF(はじめに!R36="計画書",AA122,"")</f>
        <v/>
      </c>
      <c r="AB127" s="1305" t="str">
        <f>IF(はじめに!S36="計画書",AB122,"")</f>
        <v/>
      </c>
      <c r="AC127" s="1305" t="str">
        <f>IF(はじめに!T36="計画書",AC122,"")</f>
        <v/>
      </c>
      <c r="AD127" s="1305" t="str">
        <f>IF(はじめに!U36="計画書",AD122,"")</f>
        <v/>
      </c>
      <c r="AE127" s="1305" t="str">
        <f>IF(はじめに!V36="計画書",AE122,"")</f>
        <v/>
      </c>
      <c r="AF127" s="1305" t="str">
        <f>IF(はじめに!W36="計画書",AF122,"")</f>
        <v/>
      </c>
      <c r="AG127" s="1305" t="str">
        <f>IF(はじめに!X36="計画書",AG122,"")</f>
        <v/>
      </c>
      <c r="AH127" s="1305" t="str">
        <f>IF(はじめに!Y36="計画書",AH122,"")</f>
        <v/>
      </c>
      <c r="AI127" s="1305" t="str">
        <f>IF(はじめに!Z36="計画書",AI122,"")</f>
        <v/>
      </c>
      <c r="AJ127" s="1305" t="str">
        <f>IF(はじめに!AA36="計画書",AJ122,"")</f>
        <v/>
      </c>
      <c r="AK127" s="1305" t="str">
        <f>IF(はじめに!AB36="計画書",AK122,"")</f>
        <v/>
      </c>
      <c r="AL127" s="1305" t="str">
        <f>IF(はじめに!AC36="計画書",AL122,"")</f>
        <v/>
      </c>
      <c r="AM127" s="1305" t="str">
        <f>IF(はじめに!AD36="計画書",AM122,"")</f>
        <v/>
      </c>
      <c r="AN127" s="1305" t="str">
        <f>IF(はじめに!AE36="計画書",AN122,"")</f>
        <v/>
      </c>
      <c r="AO127" s="1305" t="str">
        <f>IF(はじめに!AF36="計画書",AO122,"")</f>
        <v/>
      </c>
      <c r="AP127" s="1305" t="str">
        <f>IF(はじめに!AG36="計画書",AP122,"")</f>
        <v/>
      </c>
      <c r="AQ127" s="1305" t="str">
        <f>IF(はじめに!AH36="計画書",AQ122,"")</f>
        <v/>
      </c>
      <c r="AR127" s="1305" t="str">
        <f>IF(はじめに!AI36="計画書",AR122,"")</f>
        <v/>
      </c>
      <c r="AS127" s="1305" t="str">
        <f>IF(はじめに!AJ36="計画書",AS122,"")</f>
        <v/>
      </c>
      <c r="AT127" s="1305" t="str">
        <f>IF(はじめに!AK36="計画書",AT122,"")</f>
        <v/>
      </c>
      <c r="AU127" s="1305" t="str">
        <f>IF(はじめに!AL36="計画書",AU122,"")</f>
        <v/>
      </c>
      <c r="AV127" s="1305" t="str">
        <f>IF(はじめに!AM36="計画書",AV122,"")</f>
        <v/>
      </c>
      <c r="AW127" s="1305" t="str">
        <f>IF(はじめに!AN36="計画書",AW122,"")</f>
        <v/>
      </c>
      <c r="AX127" s="1305" t="str">
        <f>IF(はじめに!AO36="計画書",AX122,"")</f>
        <v/>
      </c>
      <c r="AY127" s="1305" t="str">
        <f>IF(はじめに!AP36="計画書",AY122,"")</f>
        <v/>
      </c>
      <c r="AZ127" s="1305" t="str">
        <f>IF(はじめに!AQ36="計画書",AZ122,"")</f>
        <v/>
      </c>
      <c r="BA127" s="1305" t="str">
        <f>IF(はじめに!AR36="計画書",BA122,"")</f>
        <v/>
      </c>
    </row>
    <row r="128" spans="2:53" ht="30" customHeight="1">
      <c r="B128" s="1739" t="s">
        <v>6426</v>
      </c>
      <c r="C128" s="1754"/>
      <c r="D128" s="1754"/>
      <c r="E128" s="1754"/>
      <c r="F128" s="1755"/>
      <c r="G128" s="1752" t="s">
        <v>6411</v>
      </c>
      <c r="H128" s="1753"/>
      <c r="I128" s="1753"/>
      <c r="J128" s="1316"/>
      <c r="K128" s="1306" t="str">
        <f>IF(K126="","",IFERROR(1-K126/K118,""))</f>
        <v/>
      </c>
      <c r="L128" s="1306" t="str">
        <f t="shared" ref="L128:BA128" si="27">IF(L126="","",IFERROR(1-L126/L118,""))</f>
        <v/>
      </c>
      <c r="M128" s="1306" t="str">
        <f t="shared" si="27"/>
        <v/>
      </c>
      <c r="N128" s="1306" t="str">
        <f t="shared" si="27"/>
        <v/>
      </c>
      <c r="O128" s="1306" t="str">
        <f t="shared" si="27"/>
        <v/>
      </c>
      <c r="P128" s="1306" t="str">
        <f t="shared" si="27"/>
        <v/>
      </c>
      <c r="Q128" s="1306" t="str">
        <f t="shared" si="27"/>
        <v/>
      </c>
      <c r="R128" s="1306" t="str">
        <f t="shared" si="27"/>
        <v/>
      </c>
      <c r="S128" s="1306" t="str">
        <f t="shared" si="27"/>
        <v/>
      </c>
      <c r="T128" s="1306" t="str">
        <f t="shared" si="27"/>
        <v/>
      </c>
      <c r="U128" s="1306" t="str">
        <f t="shared" si="27"/>
        <v/>
      </c>
      <c r="V128" s="1306" t="str">
        <f t="shared" si="27"/>
        <v/>
      </c>
      <c r="W128" s="1306" t="str">
        <f t="shared" si="27"/>
        <v/>
      </c>
      <c r="X128" s="1306" t="str">
        <f t="shared" si="27"/>
        <v/>
      </c>
      <c r="Y128" s="1306" t="str">
        <f t="shared" si="27"/>
        <v/>
      </c>
      <c r="Z128" s="1306" t="str">
        <f t="shared" si="27"/>
        <v/>
      </c>
      <c r="AA128" s="1306" t="str">
        <f t="shared" si="27"/>
        <v/>
      </c>
      <c r="AB128" s="1306" t="str">
        <f t="shared" si="27"/>
        <v/>
      </c>
      <c r="AC128" s="1306" t="str">
        <f t="shared" si="27"/>
        <v/>
      </c>
      <c r="AD128" s="1306" t="str">
        <f t="shared" si="27"/>
        <v/>
      </c>
      <c r="AE128" s="1306" t="str">
        <f t="shared" si="27"/>
        <v/>
      </c>
      <c r="AF128" s="1306" t="str">
        <f t="shared" si="27"/>
        <v/>
      </c>
      <c r="AG128" s="1306" t="str">
        <f t="shared" si="27"/>
        <v/>
      </c>
      <c r="AH128" s="1306" t="str">
        <f t="shared" si="27"/>
        <v/>
      </c>
      <c r="AI128" s="1306" t="str">
        <f t="shared" si="27"/>
        <v/>
      </c>
      <c r="AJ128" s="1306" t="str">
        <f t="shared" si="27"/>
        <v/>
      </c>
      <c r="AK128" s="1306" t="str">
        <f t="shared" si="27"/>
        <v/>
      </c>
      <c r="AL128" s="1306" t="str">
        <f t="shared" si="27"/>
        <v/>
      </c>
      <c r="AM128" s="1306" t="str">
        <f t="shared" si="27"/>
        <v/>
      </c>
      <c r="AN128" s="1306" t="str">
        <f t="shared" si="27"/>
        <v/>
      </c>
      <c r="AO128" s="1306" t="str">
        <f t="shared" si="27"/>
        <v/>
      </c>
      <c r="AP128" s="1306" t="str">
        <f t="shared" si="27"/>
        <v/>
      </c>
      <c r="AQ128" s="1306" t="str">
        <f t="shared" si="27"/>
        <v/>
      </c>
      <c r="AR128" s="1306" t="str">
        <f t="shared" si="27"/>
        <v/>
      </c>
      <c r="AS128" s="1306" t="str">
        <f t="shared" si="27"/>
        <v/>
      </c>
      <c r="AT128" s="1306" t="str">
        <f t="shared" si="27"/>
        <v/>
      </c>
      <c r="AU128" s="1306" t="str">
        <f t="shared" si="27"/>
        <v/>
      </c>
      <c r="AV128" s="1306" t="str">
        <f t="shared" si="27"/>
        <v/>
      </c>
      <c r="AW128" s="1306" t="str">
        <f t="shared" si="27"/>
        <v/>
      </c>
      <c r="AX128" s="1306" t="str">
        <f t="shared" si="27"/>
        <v/>
      </c>
      <c r="AY128" s="1306" t="str">
        <f t="shared" si="27"/>
        <v/>
      </c>
      <c r="AZ128" s="1306" t="str">
        <f t="shared" si="27"/>
        <v/>
      </c>
      <c r="BA128" s="1306" t="str">
        <f t="shared" si="27"/>
        <v/>
      </c>
    </row>
    <row r="129" spans="2:53" ht="27" customHeight="1">
      <c r="B129" s="1739" t="s">
        <v>6421</v>
      </c>
      <c r="C129" s="1740"/>
      <c r="D129" s="1740"/>
      <c r="E129" s="1740"/>
      <c r="F129" s="1741"/>
      <c r="G129" s="1742" t="s">
        <v>6598</v>
      </c>
      <c r="H129" s="1742"/>
      <c r="I129" s="1742"/>
      <c r="J129" s="1315" t="str">
        <f>IF($I$24=3,SUM(K129:BA129)*100,"")</f>
        <v/>
      </c>
      <c r="K129" s="1159" t="str">
        <f>IF(K$123="","",K$127*K$128)</f>
        <v/>
      </c>
      <c r="L129" s="1159" t="str">
        <f t="shared" ref="L129:BA129" si="28">IF(L$123="","",L$127*L$128)</f>
        <v/>
      </c>
      <c r="M129" s="1159" t="str">
        <f t="shared" si="28"/>
        <v/>
      </c>
      <c r="N129" s="1159" t="str">
        <f t="shared" si="28"/>
        <v/>
      </c>
      <c r="O129" s="1159" t="str">
        <f t="shared" si="28"/>
        <v/>
      </c>
      <c r="P129" s="1159" t="str">
        <f t="shared" si="28"/>
        <v/>
      </c>
      <c r="Q129" s="1159" t="str">
        <f t="shared" si="28"/>
        <v/>
      </c>
      <c r="R129" s="1159" t="str">
        <f t="shared" si="28"/>
        <v/>
      </c>
      <c r="S129" s="1159" t="str">
        <f t="shared" si="28"/>
        <v/>
      </c>
      <c r="T129" s="1159" t="str">
        <f t="shared" si="28"/>
        <v/>
      </c>
      <c r="U129" s="1159" t="str">
        <f t="shared" si="28"/>
        <v/>
      </c>
      <c r="V129" s="1159" t="str">
        <f t="shared" si="28"/>
        <v/>
      </c>
      <c r="W129" s="1159" t="str">
        <f t="shared" si="28"/>
        <v/>
      </c>
      <c r="X129" s="1159" t="str">
        <f t="shared" si="28"/>
        <v/>
      </c>
      <c r="Y129" s="1159" t="str">
        <f t="shared" si="28"/>
        <v/>
      </c>
      <c r="Z129" s="1159" t="str">
        <f t="shared" si="28"/>
        <v/>
      </c>
      <c r="AA129" s="1159" t="str">
        <f t="shared" si="28"/>
        <v/>
      </c>
      <c r="AB129" s="1159" t="str">
        <f t="shared" si="28"/>
        <v/>
      </c>
      <c r="AC129" s="1159" t="str">
        <f t="shared" si="28"/>
        <v/>
      </c>
      <c r="AD129" s="1159" t="str">
        <f t="shared" si="28"/>
        <v/>
      </c>
      <c r="AE129" s="1159" t="str">
        <f t="shared" si="28"/>
        <v/>
      </c>
      <c r="AF129" s="1159" t="str">
        <f t="shared" si="28"/>
        <v/>
      </c>
      <c r="AG129" s="1159" t="str">
        <f t="shared" si="28"/>
        <v/>
      </c>
      <c r="AH129" s="1159" t="str">
        <f t="shared" si="28"/>
        <v/>
      </c>
      <c r="AI129" s="1159" t="str">
        <f t="shared" si="28"/>
        <v/>
      </c>
      <c r="AJ129" s="1159" t="str">
        <f t="shared" si="28"/>
        <v/>
      </c>
      <c r="AK129" s="1159" t="str">
        <f t="shared" si="28"/>
        <v/>
      </c>
      <c r="AL129" s="1159" t="str">
        <f t="shared" si="28"/>
        <v/>
      </c>
      <c r="AM129" s="1159" t="str">
        <f t="shared" si="28"/>
        <v/>
      </c>
      <c r="AN129" s="1159" t="str">
        <f t="shared" si="28"/>
        <v/>
      </c>
      <c r="AO129" s="1159" t="str">
        <f t="shared" si="28"/>
        <v/>
      </c>
      <c r="AP129" s="1159" t="str">
        <f t="shared" si="28"/>
        <v/>
      </c>
      <c r="AQ129" s="1159" t="str">
        <f t="shared" si="28"/>
        <v/>
      </c>
      <c r="AR129" s="1159" t="str">
        <f t="shared" si="28"/>
        <v/>
      </c>
      <c r="AS129" s="1159" t="str">
        <f t="shared" si="28"/>
        <v/>
      </c>
      <c r="AT129" s="1159" t="str">
        <f t="shared" si="28"/>
        <v/>
      </c>
      <c r="AU129" s="1159" t="str">
        <f t="shared" si="28"/>
        <v/>
      </c>
      <c r="AV129" s="1159" t="str">
        <f t="shared" si="28"/>
        <v/>
      </c>
      <c r="AW129" s="1159" t="str">
        <f t="shared" si="28"/>
        <v/>
      </c>
      <c r="AX129" s="1159" t="str">
        <f t="shared" si="28"/>
        <v/>
      </c>
      <c r="AY129" s="1159" t="str">
        <f t="shared" si="28"/>
        <v/>
      </c>
      <c r="AZ129" s="1159" t="str">
        <f t="shared" si="28"/>
        <v/>
      </c>
      <c r="BA129" s="1159" t="str">
        <f t="shared" si="28"/>
        <v/>
      </c>
    </row>
  </sheetData>
  <sheetProtection algorithmName="SHA-512" hashValue="fz02knqlNtB9L+tAVjQWMXyQiIloOmjtlzwds2mbSNQc2F5OaXgo/CrMD+/vDLIUPaqSUNZ7q+PSKI+crBOtMw==" saltValue="B02MAUbruZcRaTRusglJ9g==" spinCount="100000" sheet="1" formatCells="0" formatColumns="0" formatRows="0"/>
  <mergeCells count="128">
    <mergeCell ref="B126:F126"/>
    <mergeCell ref="G126:I126"/>
    <mergeCell ref="B127:F127"/>
    <mergeCell ref="G127:I127"/>
    <mergeCell ref="B128:F128"/>
    <mergeCell ref="G128:I128"/>
    <mergeCell ref="B129:F129"/>
    <mergeCell ref="G129:I129"/>
    <mergeCell ref="B26:P26"/>
    <mergeCell ref="C49:H49"/>
    <mergeCell ref="C50:H50"/>
    <mergeCell ref="C51:H51"/>
    <mergeCell ref="C52:H52"/>
    <mergeCell ref="C53:H53"/>
    <mergeCell ref="D54:F54"/>
    <mergeCell ref="G54:H54"/>
    <mergeCell ref="C44:C45"/>
    <mergeCell ref="D44:H44"/>
    <mergeCell ref="D45:H45"/>
    <mergeCell ref="C46:C48"/>
    <mergeCell ref="D46:H46"/>
    <mergeCell ref="D47:H47"/>
    <mergeCell ref="D48:H48"/>
    <mergeCell ref="C55:C57"/>
    <mergeCell ref="E8:O8"/>
    <mergeCell ref="J29:J30"/>
    <mergeCell ref="C21:H21"/>
    <mergeCell ref="C22:H22"/>
    <mergeCell ref="C23:H23"/>
    <mergeCell ref="K29:M31"/>
    <mergeCell ref="B32:B57"/>
    <mergeCell ref="C32:H32"/>
    <mergeCell ref="C33:H33"/>
    <mergeCell ref="C34:H34"/>
    <mergeCell ref="C35:H35"/>
    <mergeCell ref="C36:H36"/>
    <mergeCell ref="C37:H37"/>
    <mergeCell ref="B19:G19"/>
    <mergeCell ref="C38:H38"/>
    <mergeCell ref="C39:H39"/>
    <mergeCell ref="C40:H40"/>
    <mergeCell ref="C41:H41"/>
    <mergeCell ref="C42:C43"/>
    <mergeCell ref="D42:H42"/>
    <mergeCell ref="D43:H43"/>
    <mergeCell ref="B31:H31"/>
    <mergeCell ref="J19:K19"/>
    <mergeCell ref="C99:D100"/>
    <mergeCell ref="E99:E100"/>
    <mergeCell ref="D55:H55"/>
    <mergeCell ref="D56:H56"/>
    <mergeCell ref="D57:H57"/>
    <mergeCell ref="B59:B62"/>
    <mergeCell ref="C59:H59"/>
    <mergeCell ref="C60:H60"/>
    <mergeCell ref="C61:H61"/>
    <mergeCell ref="C62:H62"/>
    <mergeCell ref="C63:H63"/>
    <mergeCell ref="C58:H58"/>
    <mergeCell ref="E75:E76"/>
    <mergeCell ref="C77:D78"/>
    <mergeCell ref="E77:E78"/>
    <mergeCell ref="C91:D92"/>
    <mergeCell ref="E91:E92"/>
    <mergeCell ref="C93:D94"/>
    <mergeCell ref="E93:E94"/>
    <mergeCell ref="C95:D96"/>
    <mergeCell ref="E95:E96"/>
    <mergeCell ref="C85:D86"/>
    <mergeCell ref="E85:E86"/>
    <mergeCell ref="C87:D88"/>
    <mergeCell ref="E87:E88"/>
    <mergeCell ref="C89:D90"/>
    <mergeCell ref="E89:E90"/>
    <mergeCell ref="C79:D80"/>
    <mergeCell ref="E79:E80"/>
    <mergeCell ref="C81:D82"/>
    <mergeCell ref="E81:E82"/>
    <mergeCell ref="C83:D84"/>
    <mergeCell ref="E83:E84"/>
    <mergeCell ref="C75:D76"/>
    <mergeCell ref="B112:I112"/>
    <mergeCell ref="B113:F113"/>
    <mergeCell ref="G113:I113"/>
    <mergeCell ref="B114:F114"/>
    <mergeCell ref="G114:I114"/>
    <mergeCell ref="C106:E106"/>
    <mergeCell ref="C111:H111"/>
    <mergeCell ref="C101:D102"/>
    <mergeCell ref="E101:E102"/>
    <mergeCell ref="B65:B111"/>
    <mergeCell ref="C65:D66"/>
    <mergeCell ref="E65:E66"/>
    <mergeCell ref="C67:D68"/>
    <mergeCell ref="E67:E68"/>
    <mergeCell ref="C69:D70"/>
    <mergeCell ref="E69:E70"/>
    <mergeCell ref="C71:D72"/>
    <mergeCell ref="E71:E72"/>
    <mergeCell ref="C73:D74"/>
    <mergeCell ref="E73:E74"/>
    <mergeCell ref="C103:D104"/>
    <mergeCell ref="E103:E104"/>
    <mergeCell ref="C97:D98"/>
    <mergeCell ref="H115:I115"/>
    <mergeCell ref="H117:I117"/>
    <mergeCell ref="E97:E98"/>
    <mergeCell ref="C105:E105"/>
    <mergeCell ref="B124:F124"/>
    <mergeCell ref="G124:I124"/>
    <mergeCell ref="B18:G18"/>
    <mergeCell ref="C107:E107"/>
    <mergeCell ref="C108:E108"/>
    <mergeCell ref="C109:E109"/>
    <mergeCell ref="C110:E110"/>
    <mergeCell ref="B121:F121"/>
    <mergeCell ref="G121:I121"/>
    <mergeCell ref="B122:F122"/>
    <mergeCell ref="G122:I122"/>
    <mergeCell ref="B123:F123"/>
    <mergeCell ref="G123:I123"/>
    <mergeCell ref="B117:F117"/>
    <mergeCell ref="B118:F118"/>
    <mergeCell ref="G118:I118"/>
    <mergeCell ref="B119:F119"/>
    <mergeCell ref="G119:I119"/>
    <mergeCell ref="B115:F115"/>
    <mergeCell ref="B116:F116"/>
  </mergeCells>
  <phoneticPr fontId="9"/>
  <conditionalFormatting sqref="F66 F71:G71 F69:G69 F67:G67 F65:G65 F106:G106">
    <cfRule type="containsErrors" dxfId="858" priority="228">
      <formula>ISERROR(F65)</formula>
    </cfRule>
  </conditionalFormatting>
  <conditionalFormatting sqref="G66">
    <cfRule type="containsErrors" dxfId="857" priority="227">
      <formula>ISERROR(G66)</formula>
    </cfRule>
  </conditionalFormatting>
  <conditionalFormatting sqref="L14">
    <cfRule type="cellIs" dxfId="856" priority="217" operator="lessThan">
      <formula>0</formula>
    </cfRule>
  </conditionalFormatting>
  <conditionalFormatting sqref="F11">
    <cfRule type="expression" dxfId="855" priority="216">
      <formula>$F$14="有り"</formula>
    </cfRule>
  </conditionalFormatting>
  <conditionalFormatting sqref="N32:BA57 N59:BA62 N106:BA110 N65:BA104 N116:BA116 N121:BA121 N126:BA126 N30:BA30">
    <cfRule type="expression" dxfId="854" priority="233">
      <formula>$H$19&gt;=N$28-3</formula>
    </cfRule>
  </conditionalFormatting>
  <conditionalFormatting sqref="F107:G110">
    <cfRule type="containsErrors" dxfId="853" priority="126">
      <formula>ISERROR(F107)</formula>
    </cfRule>
  </conditionalFormatting>
  <conditionalFormatting sqref="C73">
    <cfRule type="cellIs" dxfId="852" priority="142" operator="equal">
      <formula>"電気事業者名を選択"</formula>
    </cfRule>
  </conditionalFormatting>
  <conditionalFormatting sqref="C75">
    <cfRule type="cellIs" dxfId="851" priority="141" operator="equal">
      <formula>"電気事業者名を選択"</formula>
    </cfRule>
  </conditionalFormatting>
  <conditionalFormatting sqref="C77">
    <cfRule type="cellIs" dxfId="850" priority="140" operator="equal">
      <formula>"電気事業者名を選択"</formula>
    </cfRule>
  </conditionalFormatting>
  <conditionalFormatting sqref="C79">
    <cfRule type="cellIs" dxfId="849" priority="139" operator="equal">
      <formula>"電気事業者名を選択"</formula>
    </cfRule>
  </conditionalFormatting>
  <conditionalFormatting sqref="C81">
    <cfRule type="cellIs" dxfId="848" priority="138" operator="equal">
      <formula>"電気事業者名を選択"</formula>
    </cfRule>
  </conditionalFormatting>
  <conditionalFormatting sqref="C83">
    <cfRule type="cellIs" dxfId="847" priority="137" operator="equal">
      <formula>"電気事業者名を選択"</formula>
    </cfRule>
  </conditionalFormatting>
  <conditionalFormatting sqref="C85">
    <cfRule type="cellIs" dxfId="846" priority="136" operator="equal">
      <formula>"電気事業者名を選択"</formula>
    </cfRule>
  </conditionalFormatting>
  <conditionalFormatting sqref="C87">
    <cfRule type="cellIs" dxfId="845" priority="135" operator="equal">
      <formula>"電気事業者名を選択"</formula>
    </cfRule>
  </conditionalFormatting>
  <conditionalFormatting sqref="C89">
    <cfRule type="cellIs" dxfId="844" priority="134" operator="equal">
      <formula>"電気事業者名を選択"</formula>
    </cfRule>
  </conditionalFormatting>
  <conditionalFormatting sqref="C91">
    <cfRule type="cellIs" dxfId="843" priority="133" operator="equal">
      <formula>"電気事業者名を選択"</formula>
    </cfRule>
  </conditionalFormatting>
  <conditionalFormatting sqref="C93">
    <cfRule type="cellIs" dxfId="842" priority="132" operator="equal">
      <formula>"電気事業者名を選択"</formula>
    </cfRule>
  </conditionalFormatting>
  <conditionalFormatting sqref="C95">
    <cfRule type="cellIs" dxfId="841" priority="131" operator="equal">
      <formula>"電気事業者名を選択"</formula>
    </cfRule>
  </conditionalFormatting>
  <conditionalFormatting sqref="C97">
    <cfRule type="cellIs" dxfId="840" priority="130" operator="equal">
      <formula>"電気事業者名を選択"</formula>
    </cfRule>
  </conditionalFormatting>
  <conditionalFormatting sqref="C99">
    <cfRule type="cellIs" dxfId="839" priority="129" operator="equal">
      <formula>"電気事業者名を選択"</formula>
    </cfRule>
  </conditionalFormatting>
  <conditionalFormatting sqref="C101">
    <cfRule type="cellIs" dxfId="838" priority="128" operator="equal">
      <formula>"電気事業者名を選択"</formula>
    </cfRule>
  </conditionalFormatting>
  <conditionalFormatting sqref="C103">
    <cfRule type="cellIs" dxfId="837" priority="127" operator="equal">
      <formula>"電気事業者名を選択"</formula>
    </cfRule>
  </conditionalFormatting>
  <conditionalFormatting sqref="F68">
    <cfRule type="containsErrors" dxfId="836" priority="109">
      <formula>ISERROR(F68)</formula>
    </cfRule>
  </conditionalFormatting>
  <conditionalFormatting sqref="G68">
    <cfRule type="containsErrors" dxfId="835" priority="108">
      <formula>ISERROR(G68)</formula>
    </cfRule>
  </conditionalFormatting>
  <conditionalFormatting sqref="F70">
    <cfRule type="containsErrors" dxfId="834" priority="107">
      <formula>ISERROR(F70)</formula>
    </cfRule>
  </conditionalFormatting>
  <conditionalFormatting sqref="G70">
    <cfRule type="containsErrors" dxfId="833" priority="106">
      <formula>ISERROR(G70)</formula>
    </cfRule>
  </conditionalFormatting>
  <conditionalFormatting sqref="F72">
    <cfRule type="containsErrors" dxfId="832" priority="105">
      <formula>ISERROR(F72)</formula>
    </cfRule>
  </conditionalFormatting>
  <conditionalFormatting sqref="G72">
    <cfRule type="containsErrors" dxfId="831" priority="104">
      <formula>ISERROR(G72)</formula>
    </cfRule>
  </conditionalFormatting>
  <conditionalFormatting sqref="L32:L57 L59:L62 L65:L74 L106:L110 L115:L117 L121">
    <cfRule type="expression" dxfId="830" priority="264">
      <formula>AND($H$18&gt;$H$19+1,$I$24=3)</formula>
    </cfRule>
  </conditionalFormatting>
  <conditionalFormatting sqref="K115:K117">
    <cfRule type="expression" dxfId="829" priority="270">
      <formula>$I$24=3</formula>
    </cfRule>
  </conditionalFormatting>
  <conditionalFormatting sqref="F74 F79:G79 F77:G77 F75:G75 F73:G73">
    <cfRule type="containsErrors" dxfId="828" priority="46">
      <formula>ISERROR(F73)</formula>
    </cfRule>
  </conditionalFormatting>
  <conditionalFormatting sqref="G74">
    <cfRule type="containsErrors" dxfId="827" priority="45">
      <formula>ISERROR(G74)</formula>
    </cfRule>
  </conditionalFormatting>
  <conditionalFormatting sqref="F76">
    <cfRule type="containsErrors" dxfId="826" priority="44">
      <formula>ISERROR(F76)</formula>
    </cfRule>
  </conditionalFormatting>
  <conditionalFormatting sqref="G76">
    <cfRule type="containsErrors" dxfId="825" priority="43">
      <formula>ISERROR(G76)</formula>
    </cfRule>
  </conditionalFormatting>
  <conditionalFormatting sqref="F78">
    <cfRule type="containsErrors" dxfId="824" priority="42">
      <formula>ISERROR(F78)</formula>
    </cfRule>
  </conditionalFormatting>
  <conditionalFormatting sqref="G78">
    <cfRule type="containsErrors" dxfId="823" priority="41">
      <formula>ISERROR(G78)</formula>
    </cfRule>
  </conditionalFormatting>
  <conditionalFormatting sqref="F80">
    <cfRule type="containsErrors" dxfId="822" priority="40">
      <formula>ISERROR(F80)</formula>
    </cfRule>
  </conditionalFormatting>
  <conditionalFormatting sqref="G80">
    <cfRule type="containsErrors" dxfId="821" priority="39">
      <formula>ISERROR(G80)</formula>
    </cfRule>
  </conditionalFormatting>
  <conditionalFormatting sqref="F82 F87:G87 F85:G85 F83:G83 F81:G81">
    <cfRule type="containsErrors" dxfId="820" priority="38">
      <formula>ISERROR(F81)</formula>
    </cfRule>
  </conditionalFormatting>
  <conditionalFormatting sqref="G82">
    <cfRule type="containsErrors" dxfId="819" priority="37">
      <formula>ISERROR(G82)</formula>
    </cfRule>
  </conditionalFormatting>
  <conditionalFormatting sqref="F84">
    <cfRule type="containsErrors" dxfId="818" priority="36">
      <formula>ISERROR(F84)</formula>
    </cfRule>
  </conditionalFormatting>
  <conditionalFormatting sqref="G84">
    <cfRule type="containsErrors" dxfId="817" priority="35">
      <formula>ISERROR(G84)</formula>
    </cfRule>
  </conditionalFormatting>
  <conditionalFormatting sqref="F86">
    <cfRule type="containsErrors" dxfId="816" priority="34">
      <formula>ISERROR(F86)</formula>
    </cfRule>
  </conditionalFormatting>
  <conditionalFormatting sqref="G86">
    <cfRule type="containsErrors" dxfId="815" priority="33">
      <formula>ISERROR(G86)</formula>
    </cfRule>
  </conditionalFormatting>
  <conditionalFormatting sqref="F88">
    <cfRule type="containsErrors" dxfId="814" priority="32">
      <formula>ISERROR(F88)</formula>
    </cfRule>
  </conditionalFormatting>
  <conditionalFormatting sqref="G88">
    <cfRule type="containsErrors" dxfId="813" priority="31">
      <formula>ISERROR(G88)</formula>
    </cfRule>
  </conditionalFormatting>
  <conditionalFormatting sqref="F90 F95:G95 F93:G93 F91:G91 F89:G89">
    <cfRule type="containsErrors" dxfId="812" priority="30">
      <formula>ISERROR(F89)</formula>
    </cfRule>
  </conditionalFormatting>
  <conditionalFormatting sqref="G90">
    <cfRule type="containsErrors" dxfId="811" priority="29">
      <formula>ISERROR(G90)</formula>
    </cfRule>
  </conditionalFormatting>
  <conditionalFormatting sqref="F92">
    <cfRule type="containsErrors" dxfId="810" priority="28">
      <formula>ISERROR(F92)</formula>
    </cfRule>
  </conditionalFormatting>
  <conditionalFormatting sqref="G92">
    <cfRule type="containsErrors" dxfId="809" priority="27">
      <formula>ISERROR(G92)</formula>
    </cfRule>
  </conditionalFormatting>
  <conditionalFormatting sqref="F94">
    <cfRule type="containsErrors" dxfId="808" priority="26">
      <formula>ISERROR(F94)</formula>
    </cfRule>
  </conditionalFormatting>
  <conditionalFormatting sqref="G94">
    <cfRule type="containsErrors" dxfId="807" priority="25">
      <formula>ISERROR(G94)</formula>
    </cfRule>
  </conditionalFormatting>
  <conditionalFormatting sqref="F96">
    <cfRule type="containsErrors" dxfId="806" priority="24">
      <formula>ISERROR(F96)</formula>
    </cfRule>
  </conditionalFormatting>
  <conditionalFormatting sqref="G96">
    <cfRule type="containsErrors" dxfId="805" priority="23">
      <formula>ISERROR(G96)</formula>
    </cfRule>
  </conditionalFormatting>
  <conditionalFormatting sqref="F98 F103:G103 F101:G101 F99:G99 F97:G97">
    <cfRule type="containsErrors" dxfId="804" priority="22">
      <formula>ISERROR(F97)</formula>
    </cfRule>
  </conditionalFormatting>
  <conditionalFormatting sqref="G98">
    <cfRule type="containsErrors" dxfId="803" priority="21">
      <formula>ISERROR(G98)</formula>
    </cfRule>
  </conditionalFormatting>
  <conditionalFormatting sqref="F100">
    <cfRule type="containsErrors" dxfId="802" priority="20">
      <formula>ISERROR(F100)</formula>
    </cfRule>
  </conditionalFormatting>
  <conditionalFormatting sqref="G100">
    <cfRule type="containsErrors" dxfId="801" priority="19">
      <formula>ISERROR(G100)</formula>
    </cfRule>
  </conditionalFormatting>
  <conditionalFormatting sqref="F102">
    <cfRule type="containsErrors" dxfId="800" priority="18">
      <formula>ISERROR(F102)</formula>
    </cfRule>
  </conditionalFormatting>
  <conditionalFormatting sqref="G102">
    <cfRule type="containsErrors" dxfId="799" priority="17">
      <formula>ISERROR(G102)</formula>
    </cfRule>
  </conditionalFormatting>
  <conditionalFormatting sqref="F104">
    <cfRule type="containsErrors" dxfId="798" priority="16">
      <formula>ISERROR(F104)</formula>
    </cfRule>
  </conditionalFormatting>
  <conditionalFormatting sqref="G104">
    <cfRule type="containsErrors" dxfId="797" priority="15">
      <formula>ISERROR(G104)</formula>
    </cfRule>
  </conditionalFormatting>
  <conditionalFormatting sqref="K126:M126">
    <cfRule type="expression" dxfId="796" priority="14">
      <formula>$I$24=3</formula>
    </cfRule>
  </conditionalFormatting>
  <conditionalFormatting sqref="K32:K57 K59:K62 K65:K74 K106:K110 K115:K117">
    <cfRule type="expression" dxfId="795" priority="11">
      <formula>$H$18=$H$19</formula>
    </cfRule>
  </conditionalFormatting>
  <conditionalFormatting sqref="H115:I115 H117:I117">
    <cfRule type="expression" dxfId="794" priority="9">
      <formula>$I$24=2</formula>
    </cfRule>
  </conditionalFormatting>
  <conditionalFormatting sqref="N115:BA115 N117:BA117">
    <cfRule type="expression" dxfId="793" priority="8">
      <formula>$H$19&gt;=N$28-3</formula>
    </cfRule>
  </conditionalFormatting>
  <conditionalFormatting sqref="J115:BA118">
    <cfRule type="expression" dxfId="792" priority="7">
      <formula>$I$24=1</formula>
    </cfRule>
  </conditionalFormatting>
  <conditionalFormatting sqref="J121">
    <cfRule type="expression" dxfId="791" priority="6">
      <formula>$I$24=1</formula>
    </cfRule>
  </conditionalFormatting>
  <conditionalFormatting sqref="K121:M121">
    <cfRule type="expression" dxfId="790" priority="5">
      <formula>$J$121="新規"</formula>
    </cfRule>
  </conditionalFormatting>
  <conditionalFormatting sqref="N121:BA121 J122:BA124 J121">
    <cfRule type="expression" dxfId="789" priority="47">
      <formula>OR($I$24&lt;&gt;3,$J$121="新規")</formula>
    </cfRule>
  </conditionalFormatting>
  <conditionalFormatting sqref="N27:BA27">
    <cfRule type="expression" dxfId="788" priority="4">
      <formula>$H$19&gt;=N$28-3</formula>
    </cfRule>
  </conditionalFormatting>
  <conditionalFormatting sqref="M32:M57 M59:M62 M65:M74 M106:M110 M115:M117 M121">
    <cfRule type="expression" dxfId="787" priority="3">
      <formula>AND($H$18&gt;$H$19+2,$I$24=3)</formula>
    </cfRule>
  </conditionalFormatting>
  <conditionalFormatting sqref="K121">
    <cfRule type="expression" dxfId="786" priority="1">
      <formula>AND($I$24=3,$H$18&gt;$H$19)</formula>
    </cfRule>
  </conditionalFormatting>
  <dataValidations count="1">
    <dataValidation type="list" allowBlank="1" showInputMessage="1" showErrorMessage="1" sqref="C8">
      <formula1>"有り,無し"</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3699" r:id="rId3" name="Option Button 35">
              <controlPr locked="0" defaultSize="0" autoFill="0" autoLine="0" autoPict="0">
                <anchor moveWithCells="1">
                  <from>
                    <xdr:col>1</xdr:col>
                    <xdr:colOff>85725</xdr:colOff>
                    <xdr:row>20</xdr:row>
                    <xdr:rowOff>28575</xdr:rowOff>
                  </from>
                  <to>
                    <xdr:col>2</xdr:col>
                    <xdr:colOff>95250</xdr:colOff>
                    <xdr:row>21</xdr:row>
                    <xdr:rowOff>19050</xdr:rowOff>
                  </to>
                </anchor>
              </controlPr>
            </control>
          </mc:Choice>
        </mc:AlternateContent>
        <mc:AlternateContent xmlns:mc="http://schemas.openxmlformats.org/markup-compatibility/2006">
          <mc:Choice Requires="x14">
            <control shapeId="113700" r:id="rId4" name="Option Button 36">
              <controlPr locked="0" defaultSize="0" autoFill="0" autoLine="0" autoPict="0">
                <anchor moveWithCells="1">
                  <from>
                    <xdr:col>1</xdr:col>
                    <xdr:colOff>85725</xdr:colOff>
                    <xdr:row>21</xdr:row>
                    <xdr:rowOff>28575</xdr:rowOff>
                  </from>
                  <to>
                    <xdr:col>2</xdr:col>
                    <xdr:colOff>95250</xdr:colOff>
                    <xdr:row>22</xdr:row>
                    <xdr:rowOff>19050</xdr:rowOff>
                  </to>
                </anchor>
              </controlPr>
            </control>
          </mc:Choice>
        </mc:AlternateContent>
        <mc:AlternateContent xmlns:mc="http://schemas.openxmlformats.org/markup-compatibility/2006">
          <mc:Choice Requires="x14">
            <control shapeId="113701" r:id="rId5" name="Option Button 37">
              <controlPr locked="0" defaultSize="0" autoFill="0" autoLine="0" autoPict="0">
                <anchor moveWithCells="1">
                  <from>
                    <xdr:col>1</xdr:col>
                    <xdr:colOff>85725</xdr:colOff>
                    <xdr:row>22</xdr:row>
                    <xdr:rowOff>28575</xdr:rowOff>
                  </from>
                  <to>
                    <xdr:col>2</xdr:col>
                    <xdr:colOff>95250</xdr:colOff>
                    <xdr:row>24</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B74D79FB-EC31-4E1D-916E-B4C687D288AD}">
            <xm:f>OR($I$24&lt;&gt;3,はじめに!$B$36&lt;&gt;"計画書")</xm:f>
            <x14:dxf>
              <fill>
                <patternFill>
                  <bgColor theme="0" tint="-0.499984740745262"/>
                </patternFill>
              </fill>
            </x14:dxf>
          </x14:cfRule>
          <xm:sqref>J126:BA129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AE169"/>
  <sheetViews>
    <sheetView showGridLines="0" workbookViewId="0">
      <selection activeCell="J9" sqref="J9:O9"/>
    </sheetView>
  </sheetViews>
  <sheetFormatPr defaultColWidth="10" defaultRowHeight="13.5"/>
  <cols>
    <col min="1" max="1" width="1.125" style="791" customWidth="1"/>
    <col min="2" max="2" width="4.125" style="808" customWidth="1"/>
    <col min="3" max="3" width="1.375" style="808" customWidth="1"/>
    <col min="4" max="4" width="7.625" style="808" customWidth="1"/>
    <col min="5" max="5" width="8.625" style="808" customWidth="1"/>
    <col min="6" max="7" width="7.375" style="808" customWidth="1"/>
    <col min="8" max="8" width="2.375" style="808" customWidth="1"/>
    <col min="9" max="10" width="5.875" style="808" customWidth="1"/>
    <col min="11" max="12" width="4.625" style="808" customWidth="1"/>
    <col min="13" max="14" width="5.5" style="791" customWidth="1"/>
    <col min="15" max="16" width="4.625" style="791" customWidth="1"/>
    <col min="17" max="17" width="4.75" style="791" customWidth="1"/>
    <col min="18" max="18" width="4.5" style="791" customWidth="1"/>
    <col min="19" max="19" width="4.625" style="791" customWidth="1"/>
    <col min="20" max="20" width="4.375" style="791" customWidth="1"/>
    <col min="21" max="26" width="4.625" style="791" customWidth="1"/>
    <col min="27" max="27" width="2.125" style="791" customWidth="1"/>
    <col min="28" max="28" width="9.375" style="791" customWidth="1"/>
    <col min="29" max="29" width="12.125" style="791" customWidth="1"/>
    <col min="30" max="30" width="12.25" style="791" customWidth="1"/>
    <col min="31" max="16384" width="10" style="791"/>
  </cols>
  <sheetData>
    <row r="1" spans="2:31" ht="19.899999999999999" customHeight="1">
      <c r="B1" s="789" t="s">
        <v>6387</v>
      </c>
      <c r="C1" s="789"/>
      <c r="D1" s="789"/>
      <c r="E1" s="789"/>
      <c r="F1" s="789"/>
      <c r="G1" s="789"/>
      <c r="H1" s="789"/>
      <c r="I1" s="789"/>
      <c r="J1" s="789"/>
      <c r="K1" s="789"/>
      <c r="L1" s="789"/>
      <c r="M1" s="789"/>
      <c r="N1" s="789"/>
      <c r="O1" s="789"/>
      <c r="P1" s="789"/>
      <c r="Q1" s="789"/>
      <c r="R1" s="789"/>
      <c r="S1" s="789"/>
      <c r="T1" s="789"/>
      <c r="U1" s="789"/>
      <c r="V1" s="789"/>
      <c r="W1" s="789"/>
      <c r="X1" s="789"/>
      <c r="Y1" s="789"/>
      <c r="AA1" s="790"/>
      <c r="AB1" s="790"/>
      <c r="AC1" s="790"/>
      <c r="AD1" s="790"/>
    </row>
    <row r="2" spans="2:31" s="793" customFormat="1" ht="19.899999999999999" hidden="1" customHeight="1">
      <c r="B2" s="792"/>
      <c r="C2" s="792"/>
      <c r="D2" s="792"/>
      <c r="E2" s="792"/>
      <c r="F2" s="792"/>
      <c r="G2" s="792"/>
      <c r="H2" s="792"/>
      <c r="I2" s="792"/>
      <c r="J2" s="792"/>
      <c r="K2" s="792"/>
      <c r="L2" s="792"/>
      <c r="Z2" s="1203" t="s">
        <v>6396</v>
      </c>
    </row>
    <row r="3" spans="2:31" s="793" customFormat="1" ht="19.899999999999999" hidden="1" customHeight="1">
      <c r="B3" s="794" t="s">
        <v>6189</v>
      </c>
      <c r="C3" s="794"/>
      <c r="D3" s="794"/>
      <c r="E3" s="794"/>
      <c r="F3" s="794"/>
      <c r="G3" s="794"/>
      <c r="H3" s="794"/>
      <c r="I3" s="795"/>
      <c r="J3" s="795"/>
      <c r="K3" s="795"/>
      <c r="L3" s="795"/>
      <c r="M3" s="796"/>
      <c r="N3" s="796"/>
      <c r="O3" s="796"/>
      <c r="P3" s="796"/>
      <c r="Q3" s="796"/>
      <c r="R3" s="796"/>
      <c r="S3" s="796"/>
      <c r="T3" s="796"/>
      <c r="U3" s="796"/>
      <c r="V3" s="796"/>
      <c r="W3" s="797"/>
      <c r="X3" s="797"/>
      <c r="Y3" s="797"/>
      <c r="Z3" s="797"/>
      <c r="AA3" s="796"/>
      <c r="AE3" s="799"/>
    </row>
    <row r="4" spans="2:31" s="793" customFormat="1" ht="19.899999999999999" hidden="1" customHeight="1">
      <c r="B4" s="584">
        <v>1</v>
      </c>
      <c r="C4" s="792"/>
      <c r="D4" s="800" t="s">
        <v>6190</v>
      </c>
      <c r="E4" s="792"/>
      <c r="F4" s="792"/>
      <c r="G4" s="792"/>
      <c r="H4" s="792"/>
      <c r="I4" s="792"/>
      <c r="J4" s="792"/>
      <c r="K4" s="792"/>
      <c r="L4" s="792"/>
    </row>
    <row r="5" spans="2:31" s="793" customFormat="1" ht="19.899999999999999" hidden="1" customHeight="1">
      <c r="B5" s="792"/>
      <c r="C5" s="792"/>
      <c r="D5" s="2021" t="s">
        <v>6347</v>
      </c>
      <c r="E5" s="2021"/>
      <c r="F5" s="2021"/>
      <c r="G5" s="2021"/>
      <c r="H5" s="2021"/>
      <c r="I5" s="2021"/>
      <c r="J5" s="2021"/>
      <c r="K5" s="2021"/>
      <c r="L5" s="2021"/>
      <c r="M5" s="2021"/>
      <c r="N5" s="2021"/>
      <c r="O5" s="2021"/>
      <c r="P5" s="2021"/>
      <c r="Q5" s="2021"/>
      <c r="R5" s="2021"/>
      <c r="S5" s="2021"/>
      <c r="T5" s="2021"/>
      <c r="U5" s="2021"/>
      <c r="V5" s="2021"/>
      <c r="W5" s="2021"/>
      <c r="X5" s="2021"/>
      <c r="Y5" s="2021"/>
      <c r="Z5" s="2021"/>
    </row>
    <row r="6" spans="2:31" s="793" customFormat="1" ht="19.899999999999999" hidden="1" customHeight="1">
      <c r="B6" s="792"/>
      <c r="C6" s="792"/>
      <c r="D6" s="2021"/>
      <c r="E6" s="2021"/>
      <c r="F6" s="2021"/>
      <c r="G6" s="2021"/>
      <c r="H6" s="2021"/>
      <c r="I6" s="2021"/>
      <c r="J6" s="2021"/>
      <c r="K6" s="2021"/>
      <c r="L6" s="2021"/>
      <c r="M6" s="2021"/>
      <c r="N6" s="2021"/>
      <c r="O6" s="2021"/>
      <c r="P6" s="2021"/>
      <c r="Q6" s="2021"/>
      <c r="R6" s="2021"/>
      <c r="S6" s="2021"/>
      <c r="T6" s="2021"/>
      <c r="U6" s="2021"/>
      <c r="V6" s="2021"/>
      <c r="W6" s="2021"/>
      <c r="X6" s="2021"/>
      <c r="Y6" s="2021"/>
      <c r="Z6" s="2021"/>
    </row>
    <row r="7" spans="2:31" s="793" customFormat="1" ht="19.899999999999999" hidden="1" customHeight="1">
      <c r="B7" s="792"/>
      <c r="C7" s="792"/>
      <c r="D7" s="792"/>
      <c r="E7" s="792"/>
      <c r="F7" s="792"/>
      <c r="G7" s="792"/>
      <c r="H7" s="792"/>
      <c r="I7" s="792"/>
      <c r="J7" s="792"/>
      <c r="K7" s="792"/>
      <c r="L7" s="792"/>
    </row>
    <row r="8" spans="2:31" s="793" customFormat="1" ht="19.899999999999999" hidden="1" customHeight="1">
      <c r="B8" s="792"/>
      <c r="C8" s="792"/>
      <c r="D8" s="792"/>
      <c r="E8" s="792"/>
      <c r="F8" s="792"/>
      <c r="G8" s="792"/>
      <c r="H8" s="792"/>
      <c r="I8" s="792"/>
      <c r="J8" s="792"/>
      <c r="K8" s="792"/>
      <c r="L8" s="792"/>
    </row>
    <row r="9" spans="2:31" s="793" customFormat="1" ht="19.899999999999999" hidden="1" customHeight="1">
      <c r="B9" s="792"/>
      <c r="C9" s="792"/>
      <c r="D9" s="792"/>
      <c r="E9" s="792"/>
      <c r="F9" s="792"/>
      <c r="G9" s="792"/>
      <c r="H9" s="792"/>
      <c r="I9" s="792"/>
      <c r="J9" s="792"/>
      <c r="K9" s="792"/>
      <c r="L9" s="792"/>
    </row>
    <row r="10" spans="2:31" s="793" customFormat="1" ht="19.899999999999999" hidden="1" customHeight="1">
      <c r="B10" s="792"/>
      <c r="C10" s="792"/>
      <c r="D10" s="792"/>
      <c r="E10" s="792"/>
      <c r="F10" s="792"/>
      <c r="G10" s="792"/>
      <c r="H10" s="792"/>
      <c r="I10" s="792"/>
      <c r="J10" s="792"/>
      <c r="K10" s="792"/>
      <c r="L10" s="792"/>
    </row>
    <row r="11" spans="2:31" s="793" customFormat="1" ht="19.899999999999999" hidden="1" customHeight="1">
      <c r="B11" s="792"/>
      <c r="C11" s="792"/>
      <c r="D11" s="792"/>
      <c r="E11" s="792"/>
      <c r="F11" s="792"/>
      <c r="G11" s="792"/>
      <c r="H11" s="792"/>
      <c r="I11" s="792"/>
      <c r="J11" s="792"/>
      <c r="K11" s="792"/>
      <c r="L11" s="792"/>
    </row>
    <row r="12" spans="2:31" s="793" customFormat="1" ht="19.899999999999999" hidden="1" customHeight="1">
      <c r="B12" s="792"/>
      <c r="C12" s="792"/>
      <c r="D12" s="792"/>
      <c r="E12" s="792"/>
      <c r="F12" s="792"/>
      <c r="G12" s="792"/>
      <c r="H12" s="792"/>
      <c r="I12" s="792"/>
      <c r="J12" s="792"/>
      <c r="K12" s="792"/>
      <c r="L12" s="792"/>
    </row>
    <row r="13" spans="2:31" s="793" customFormat="1" ht="19.899999999999999" hidden="1" customHeight="1">
      <c r="B13" s="792"/>
      <c r="C13" s="792"/>
      <c r="D13" s="792"/>
      <c r="E13" s="792"/>
      <c r="F13" s="792"/>
      <c r="G13" s="792"/>
      <c r="H13" s="792"/>
      <c r="I13" s="792"/>
      <c r="J13" s="792"/>
      <c r="K13" s="792"/>
      <c r="L13" s="792"/>
    </row>
    <row r="14" spans="2:31" s="793" customFormat="1" ht="19.899999999999999" hidden="1" customHeight="1">
      <c r="B14" s="792"/>
      <c r="C14" s="792"/>
      <c r="D14" s="792"/>
      <c r="E14" s="792"/>
      <c r="F14" s="792"/>
      <c r="G14" s="792"/>
      <c r="H14" s="792"/>
      <c r="I14" s="792"/>
      <c r="J14" s="792"/>
      <c r="K14" s="792"/>
      <c r="L14" s="792"/>
    </row>
    <row r="15" spans="2:31" s="793" customFormat="1" ht="19.899999999999999" hidden="1" customHeight="1">
      <c r="B15" s="792"/>
      <c r="C15" s="792"/>
      <c r="D15" s="792"/>
      <c r="E15" s="792"/>
      <c r="F15" s="792"/>
      <c r="G15" s="792"/>
      <c r="H15" s="792"/>
      <c r="I15" s="792"/>
      <c r="J15" s="792"/>
      <c r="K15" s="792"/>
      <c r="L15" s="792"/>
    </row>
    <row r="16" spans="2:31" s="793" customFormat="1" ht="19.899999999999999" hidden="1" customHeight="1">
      <c r="B16" s="792"/>
      <c r="C16" s="792"/>
      <c r="D16" s="801" t="s">
        <v>6191</v>
      </c>
      <c r="E16" s="792"/>
      <c r="F16" s="792"/>
      <c r="G16" s="792"/>
      <c r="H16" s="792"/>
      <c r="I16" s="792"/>
      <c r="J16" s="792"/>
      <c r="K16" s="792"/>
      <c r="L16" s="792"/>
    </row>
    <row r="17" spans="2:30" s="793" customFormat="1" ht="19.899999999999999" hidden="1" customHeight="1">
      <c r="B17" s="792"/>
      <c r="C17" s="792"/>
      <c r="D17" s="2022" t="s">
        <v>6192</v>
      </c>
      <c r="E17" s="2022"/>
      <c r="F17" s="2022"/>
      <c r="G17" s="2022"/>
      <c r="H17" s="2022"/>
      <c r="I17" s="2022"/>
      <c r="J17" s="2022"/>
      <c r="K17" s="2022"/>
      <c r="L17" s="2022"/>
      <c r="M17" s="2022"/>
      <c r="N17" s="2022"/>
      <c r="O17" s="2022"/>
      <c r="P17" s="2022"/>
      <c r="Q17" s="2022"/>
      <c r="R17" s="2022"/>
      <c r="S17" s="2022"/>
      <c r="T17" s="2022"/>
      <c r="U17" s="2022"/>
      <c r="V17" s="2022"/>
      <c r="W17" s="2022"/>
      <c r="X17" s="2022"/>
      <c r="Y17" s="2022"/>
      <c r="Z17" s="2022"/>
    </row>
    <row r="18" spans="2:30" s="793" customFormat="1" ht="19.899999999999999" hidden="1" customHeight="1">
      <c r="B18" s="792"/>
      <c r="C18" s="792"/>
      <c r="D18" s="802"/>
      <c r="E18" s="792"/>
      <c r="F18" s="792"/>
      <c r="G18" s="792"/>
      <c r="H18" s="792"/>
      <c r="I18" s="792"/>
      <c r="J18" s="792"/>
      <c r="K18" s="792"/>
      <c r="L18" s="792"/>
    </row>
    <row r="19" spans="2:30" s="793" customFormat="1" ht="19.899999999999999" hidden="1" customHeight="1">
      <c r="B19" s="584">
        <v>2</v>
      </c>
      <c r="C19" s="792"/>
      <c r="D19" s="800" t="s">
        <v>6193</v>
      </c>
      <c r="E19" s="802"/>
      <c r="F19" s="802"/>
      <c r="G19" s="802"/>
      <c r="H19" s="802"/>
      <c r="I19" s="802"/>
      <c r="J19" s="802"/>
      <c r="K19" s="802"/>
      <c r="L19" s="802"/>
      <c r="M19" s="802"/>
      <c r="N19" s="802"/>
      <c r="O19" s="802"/>
      <c r="P19" s="802"/>
      <c r="Q19" s="802"/>
      <c r="R19" s="802"/>
      <c r="S19" s="802"/>
      <c r="T19" s="802"/>
      <c r="U19" s="802"/>
      <c r="V19" s="802"/>
      <c r="W19" s="802"/>
      <c r="X19" s="802"/>
      <c r="Y19" s="802"/>
      <c r="Z19" s="802"/>
    </row>
    <row r="20" spans="2:30" s="793" customFormat="1" ht="19.899999999999999" hidden="1" customHeight="1">
      <c r="B20" s="792"/>
      <c r="C20" s="792"/>
      <c r="D20" s="801" t="s">
        <v>6194</v>
      </c>
      <c r="E20" s="801"/>
      <c r="F20" s="801"/>
      <c r="G20" s="801"/>
      <c r="H20" s="801"/>
      <c r="I20" s="801"/>
      <c r="J20" s="801"/>
      <c r="K20" s="801"/>
      <c r="L20" s="801"/>
      <c r="M20" s="801"/>
      <c r="N20" s="801"/>
      <c r="O20" s="801"/>
      <c r="P20" s="801"/>
      <c r="Q20" s="801"/>
      <c r="R20" s="801"/>
      <c r="S20" s="801"/>
      <c r="T20" s="801"/>
      <c r="U20" s="801"/>
      <c r="V20" s="801"/>
      <c r="W20" s="801"/>
      <c r="X20" s="801"/>
      <c r="Y20" s="801"/>
      <c r="Z20" s="801"/>
    </row>
    <row r="21" spans="2:30" s="793" customFormat="1" ht="19.899999999999999" hidden="1" customHeight="1">
      <c r="B21" s="792"/>
      <c r="C21" s="792"/>
      <c r="D21" s="801" t="s">
        <v>6195</v>
      </c>
      <c r="E21" s="801"/>
      <c r="F21" s="801"/>
      <c r="G21" s="801"/>
      <c r="H21" s="801"/>
      <c r="I21" s="801"/>
      <c r="J21" s="801"/>
      <c r="K21" s="801"/>
      <c r="L21" s="801"/>
      <c r="M21" s="801"/>
      <c r="N21" s="801"/>
      <c r="O21" s="801"/>
      <c r="P21" s="801"/>
      <c r="Q21" s="801"/>
      <c r="R21" s="801"/>
      <c r="S21" s="801"/>
      <c r="T21" s="801"/>
      <c r="U21" s="801"/>
      <c r="V21" s="801"/>
      <c r="W21" s="801"/>
      <c r="X21" s="801"/>
      <c r="Y21" s="801"/>
      <c r="Z21" s="801"/>
    </row>
    <row r="22" spans="2:30" s="793" customFormat="1" ht="19.899999999999999" hidden="1" customHeight="1">
      <c r="B22" s="792"/>
      <c r="C22" s="792"/>
      <c r="D22" s="801" t="s">
        <v>6196</v>
      </c>
      <c r="E22" s="801"/>
      <c r="F22" s="801"/>
      <c r="G22" s="801"/>
      <c r="H22" s="801"/>
      <c r="I22" s="801"/>
      <c r="J22" s="801"/>
      <c r="K22" s="801"/>
      <c r="L22" s="801"/>
      <c r="M22" s="801"/>
      <c r="N22" s="801"/>
      <c r="O22" s="801"/>
      <c r="P22" s="801"/>
      <c r="Q22" s="801"/>
      <c r="R22" s="801"/>
      <c r="S22" s="801"/>
      <c r="T22" s="801"/>
      <c r="U22" s="801"/>
      <c r="V22" s="801"/>
      <c r="W22" s="801"/>
      <c r="X22" s="801"/>
      <c r="Y22" s="801"/>
      <c r="Z22" s="801"/>
    </row>
    <row r="23" spans="2:30" s="793" customFormat="1" ht="19.899999999999999" hidden="1" customHeight="1">
      <c r="B23" s="792"/>
      <c r="C23" s="792"/>
      <c r="D23" s="801" t="s">
        <v>6197</v>
      </c>
      <c r="E23" s="801"/>
      <c r="F23" s="801"/>
      <c r="G23" s="801"/>
      <c r="H23" s="801"/>
      <c r="I23" s="801"/>
      <c r="J23" s="801"/>
      <c r="K23" s="801"/>
      <c r="L23" s="801"/>
      <c r="M23" s="801"/>
      <c r="N23" s="801"/>
      <c r="O23" s="801"/>
      <c r="P23" s="801"/>
      <c r="Q23" s="801"/>
      <c r="R23" s="801"/>
      <c r="S23" s="801"/>
      <c r="T23" s="801"/>
      <c r="U23" s="801"/>
      <c r="V23" s="801"/>
      <c r="W23" s="801"/>
      <c r="X23" s="801"/>
      <c r="Y23" s="801"/>
      <c r="Z23" s="801"/>
    </row>
    <row r="24" spans="2:30" s="793" customFormat="1" ht="19.899999999999999" hidden="1" customHeight="1">
      <c r="B24" s="792"/>
      <c r="C24" s="792"/>
      <c r="D24" s="801" t="s">
        <v>6198</v>
      </c>
      <c r="E24" s="801"/>
      <c r="F24" s="801"/>
      <c r="G24" s="801"/>
      <c r="H24" s="801"/>
      <c r="I24" s="801"/>
      <c r="J24" s="801"/>
      <c r="K24" s="801"/>
      <c r="L24" s="801"/>
      <c r="M24" s="801"/>
      <c r="N24" s="801"/>
      <c r="O24" s="801"/>
      <c r="P24" s="801"/>
      <c r="Q24" s="801"/>
      <c r="R24" s="801"/>
      <c r="S24" s="801"/>
      <c r="T24" s="801"/>
      <c r="U24" s="801"/>
      <c r="V24" s="801"/>
      <c r="W24" s="801"/>
      <c r="X24" s="801"/>
      <c r="Y24" s="801"/>
      <c r="Z24" s="801"/>
    </row>
    <row r="25" spans="2:30" s="793" customFormat="1" ht="19.899999999999999" hidden="1" customHeight="1">
      <c r="B25" s="792"/>
      <c r="C25" s="792"/>
      <c r="D25" s="801"/>
      <c r="E25" s="801"/>
      <c r="F25" s="801"/>
      <c r="G25" s="801"/>
      <c r="H25" s="801"/>
      <c r="I25" s="801"/>
      <c r="J25" s="801"/>
      <c r="K25" s="801"/>
      <c r="L25" s="801"/>
      <c r="M25" s="801"/>
      <c r="N25" s="801"/>
      <c r="O25" s="801"/>
      <c r="P25" s="801"/>
      <c r="Q25" s="801"/>
      <c r="R25" s="801"/>
      <c r="S25" s="801"/>
      <c r="T25" s="801"/>
      <c r="U25" s="801"/>
      <c r="V25" s="801"/>
      <c r="W25" s="801"/>
      <c r="X25" s="801"/>
      <c r="Y25" s="801"/>
      <c r="Z25" s="801"/>
    </row>
    <row r="26" spans="2:30" s="793" customFormat="1" ht="19.899999999999999" hidden="1" customHeight="1">
      <c r="B26" s="584">
        <v>3</v>
      </c>
      <c r="C26" s="792"/>
      <c r="D26" s="800" t="s">
        <v>6199</v>
      </c>
      <c r="E26" s="802"/>
      <c r="F26" s="802"/>
      <c r="G26" s="802"/>
      <c r="H26" s="802"/>
      <c r="I26" s="802"/>
      <c r="J26" s="802"/>
      <c r="K26" s="802"/>
      <c r="L26" s="802"/>
      <c r="M26" s="802"/>
      <c r="N26" s="802"/>
      <c r="O26" s="802"/>
      <c r="P26" s="802"/>
      <c r="Q26" s="802"/>
      <c r="R26" s="802"/>
      <c r="S26" s="802"/>
      <c r="T26" s="802"/>
      <c r="U26" s="802"/>
      <c r="V26" s="802"/>
      <c r="W26" s="802"/>
      <c r="X26" s="802"/>
      <c r="Y26" s="802"/>
      <c r="Z26" s="802"/>
    </row>
    <row r="27" spans="2:30" s="793" customFormat="1" ht="19.899999999999999" hidden="1" customHeight="1">
      <c r="B27" s="792"/>
      <c r="C27" s="792"/>
      <c r="D27" s="2022" t="s">
        <v>6200</v>
      </c>
      <c r="E27" s="2022"/>
      <c r="F27" s="2022"/>
      <c r="G27" s="2022"/>
      <c r="H27" s="2022"/>
      <c r="I27" s="2022"/>
      <c r="J27" s="2022"/>
      <c r="K27" s="2022"/>
      <c r="L27" s="2022"/>
      <c r="M27" s="2022"/>
      <c r="N27" s="2022"/>
      <c r="O27" s="2022"/>
      <c r="P27" s="2022"/>
      <c r="Q27" s="2022"/>
      <c r="R27" s="2022"/>
      <c r="S27" s="2022"/>
      <c r="T27" s="2022"/>
      <c r="U27" s="2022"/>
      <c r="V27" s="2022"/>
      <c r="W27" s="2022"/>
      <c r="X27" s="2022"/>
      <c r="Y27" s="2022"/>
      <c r="Z27" s="2022"/>
    </row>
    <row r="28" spans="2:30" ht="19.899999999999999" customHeight="1">
      <c r="B28" s="803"/>
      <c r="C28" s="803"/>
      <c r="D28" s="803"/>
      <c r="E28" s="803"/>
      <c r="F28" s="803"/>
      <c r="G28" s="803"/>
      <c r="H28" s="804"/>
      <c r="I28" s="804"/>
      <c r="J28" s="804"/>
      <c r="K28" s="804"/>
      <c r="L28" s="804"/>
      <c r="M28" s="804"/>
      <c r="N28" s="804"/>
      <c r="O28" s="804"/>
      <c r="P28" s="804"/>
      <c r="Q28" s="789"/>
      <c r="Z28" s="805" t="str">
        <f>'使用量_1,2'!Q1</f>
        <v>2023年度提出用（2022年度実績値）</v>
      </c>
      <c r="AA28" s="790"/>
      <c r="AB28" s="790"/>
      <c r="AC28" s="790"/>
      <c r="AD28" s="790"/>
    </row>
    <row r="29" spans="2:30" s="793" customFormat="1" ht="19.899999999999999" customHeight="1">
      <c r="B29" s="635" t="s">
        <v>6516</v>
      </c>
      <c r="C29" s="794"/>
      <c r="D29" s="794"/>
      <c r="E29" s="794"/>
      <c r="F29" s="794"/>
      <c r="G29" s="794"/>
      <c r="H29" s="794"/>
      <c r="I29" s="795"/>
      <c r="J29" s="795"/>
      <c r="K29" s="795"/>
      <c r="L29" s="795"/>
      <c r="M29" s="796"/>
      <c r="N29" s="796"/>
      <c r="O29" s="796"/>
      <c r="P29" s="796"/>
      <c r="Q29" s="796"/>
      <c r="R29" s="796"/>
      <c r="S29" s="796"/>
      <c r="T29" s="796"/>
      <c r="U29" s="796"/>
      <c r="V29" s="796"/>
      <c r="W29" s="797"/>
      <c r="X29" s="797"/>
      <c r="Y29" s="797"/>
      <c r="Z29" s="797"/>
      <c r="AA29" s="796"/>
    </row>
    <row r="30" spans="2:30" ht="3.75" customHeight="1">
      <c r="B30" s="806"/>
      <c r="C30" s="807"/>
      <c r="D30" s="807"/>
      <c r="E30" s="807"/>
      <c r="F30" s="807"/>
      <c r="G30" s="807"/>
      <c r="H30" s="807"/>
      <c r="W30" s="809"/>
      <c r="X30" s="809"/>
      <c r="Y30" s="809"/>
      <c r="Z30" s="809"/>
    </row>
    <row r="31" spans="2:30" s="587" customFormat="1" ht="21" customHeight="1">
      <c r="B31" s="585">
        <v>1</v>
      </c>
      <c r="C31" s="586" t="s">
        <v>6506</v>
      </c>
      <c r="H31" s="1146"/>
    </row>
    <row r="32" spans="2:30" s="587" customFormat="1" ht="18.600000000000001" customHeight="1">
      <c r="B32" s="1342"/>
      <c r="C32" s="1801" t="s">
        <v>6508</v>
      </c>
      <c r="D32" s="2029"/>
      <c r="E32" s="2029"/>
      <c r="F32" s="2029"/>
      <c r="G32" s="2029"/>
      <c r="H32" s="2030"/>
    </row>
    <row r="33" spans="1:30" s="587" customFormat="1" ht="18.600000000000001" customHeight="1">
      <c r="B33" s="1342"/>
      <c r="C33" s="1801" t="s">
        <v>6507</v>
      </c>
      <c r="D33" s="2029"/>
      <c r="E33" s="2029"/>
      <c r="F33" s="2029"/>
      <c r="G33" s="2029"/>
      <c r="H33" s="2030"/>
    </row>
    <row r="34" spans="1:30" s="587" customFormat="1" ht="17.45" hidden="1" customHeight="1">
      <c r="A34" s="1351"/>
      <c r="B34" s="798"/>
      <c r="C34" s="798"/>
      <c r="D34" s="798"/>
      <c r="E34" s="798"/>
      <c r="F34" s="798"/>
      <c r="G34" s="798"/>
      <c r="H34" s="798"/>
    </row>
    <row r="35" spans="1:30" ht="19.149999999999999" hidden="1" customHeight="1">
      <c r="A35" s="1354"/>
      <c r="B35" s="798"/>
      <c r="C35" s="798"/>
      <c r="D35" s="798"/>
      <c r="E35" s="798"/>
      <c r="F35" s="798"/>
      <c r="G35" s="798"/>
      <c r="H35" s="789"/>
      <c r="I35" s="1353">
        <v>0</v>
      </c>
      <c r="J35" s="789"/>
      <c r="K35" s="789"/>
      <c r="L35" s="804"/>
      <c r="M35" s="789"/>
      <c r="N35" s="789"/>
      <c r="O35" s="789"/>
      <c r="P35" s="789"/>
      <c r="Q35" s="789"/>
      <c r="R35" s="789"/>
      <c r="S35" s="789"/>
      <c r="T35" s="789"/>
      <c r="U35" s="789"/>
      <c r="V35" s="789"/>
      <c r="W35" s="789"/>
      <c r="X35" s="789"/>
      <c r="Y35" s="789"/>
      <c r="Z35" s="810"/>
      <c r="AA35" s="811"/>
      <c r="AB35" s="811"/>
      <c r="AC35" s="811"/>
      <c r="AD35" s="811"/>
    </row>
    <row r="36" spans="1:30" ht="20.45" customHeight="1">
      <c r="B36" s="798"/>
      <c r="C36" s="798"/>
      <c r="D36" s="798"/>
      <c r="E36" s="798"/>
      <c r="F36" s="798"/>
      <c r="G36" s="798"/>
      <c r="H36" s="789"/>
      <c r="I36" s="1343"/>
      <c r="J36" s="789"/>
      <c r="K36" s="789"/>
      <c r="L36" s="804"/>
      <c r="M36" s="789"/>
      <c r="N36" s="789"/>
      <c r="O36" s="789"/>
      <c r="P36" s="789"/>
      <c r="Q36" s="789"/>
      <c r="R36" s="789"/>
      <c r="S36" s="789"/>
      <c r="T36" s="789"/>
      <c r="U36" s="789"/>
      <c r="V36" s="789"/>
      <c r="W36" s="789"/>
      <c r="X36" s="789"/>
      <c r="Y36" s="789"/>
      <c r="Z36" s="810"/>
      <c r="AA36" s="811"/>
      <c r="AB36" s="811"/>
      <c r="AC36" s="811"/>
      <c r="AD36" s="811"/>
    </row>
    <row r="37" spans="1:30" ht="22.5" customHeight="1">
      <c r="B37" s="794" t="str">
        <f>"２　横浜市内における"&amp;参照元!A1-1&amp;"年度の車両台数"</f>
        <v>２　横浜市内における2022年度の車両台数</v>
      </c>
      <c r="C37" s="794"/>
      <c r="D37" s="794"/>
      <c r="E37" s="794"/>
      <c r="F37" s="794"/>
      <c r="G37" s="794"/>
      <c r="H37" s="794"/>
      <c r="I37" s="795"/>
      <c r="J37" s="795"/>
      <c r="K37" s="795"/>
      <c r="L37" s="795"/>
      <c r="M37" s="796"/>
      <c r="N37" s="796"/>
      <c r="O37" s="796"/>
      <c r="P37" s="796"/>
      <c r="Q37" s="796"/>
      <c r="R37" s="796"/>
      <c r="S37" s="796"/>
      <c r="T37" s="796"/>
      <c r="U37" s="796"/>
      <c r="V37" s="796"/>
      <c r="W37" s="797"/>
      <c r="X37" s="797"/>
      <c r="Y37" s="797"/>
      <c r="Z37" s="797"/>
      <c r="AA37" s="796"/>
    </row>
    <row r="38" spans="1:30" ht="3.75" customHeight="1">
      <c r="B38" s="806"/>
      <c r="C38" s="807"/>
      <c r="D38" s="807"/>
      <c r="E38" s="807"/>
      <c r="F38" s="807"/>
      <c r="G38" s="807"/>
      <c r="H38" s="807"/>
      <c r="W38" s="809"/>
      <c r="X38" s="809"/>
      <c r="Y38" s="809"/>
      <c r="Z38" s="809"/>
    </row>
    <row r="39" spans="1:30" ht="45" customHeight="1">
      <c r="B39" s="1273"/>
      <c r="C39" s="2023" t="str">
        <f>参照元!A1-2&amp;"年度"</f>
        <v>2021年度</v>
      </c>
      <c r="D39" s="2024"/>
      <c r="E39" s="2024"/>
      <c r="F39" s="2024"/>
      <c r="G39" s="2025"/>
      <c r="H39" s="2026" t="str">
        <f>参照元!A1-1&amp;"年度"</f>
        <v>2022年度</v>
      </c>
      <c r="I39" s="2027"/>
      <c r="J39" s="2027"/>
      <c r="K39" s="2027"/>
      <c r="L39" s="2027"/>
      <c r="M39" s="2027"/>
      <c r="N39" s="2027"/>
      <c r="O39" s="2027"/>
      <c r="P39" s="2027"/>
      <c r="Q39" s="2027"/>
      <c r="R39" s="2027"/>
      <c r="S39" s="2027"/>
      <c r="T39" s="2027"/>
      <c r="U39" s="2027"/>
      <c r="V39" s="2027"/>
      <c r="W39" s="2027"/>
      <c r="X39" s="2027"/>
      <c r="Y39" s="2027"/>
      <c r="Z39" s="2027"/>
      <c r="AA39" s="2028"/>
      <c r="AB39" s="812"/>
    </row>
    <row r="40" spans="1:30" ht="3.75" customHeight="1">
      <c r="B40" s="813"/>
      <c r="C40" s="814"/>
      <c r="D40" s="813"/>
      <c r="E40" s="813"/>
      <c r="F40" s="813"/>
      <c r="G40" s="815"/>
      <c r="H40" s="791"/>
      <c r="I40" s="791"/>
      <c r="J40" s="791"/>
      <c r="K40" s="791"/>
      <c r="L40" s="791"/>
      <c r="W40" s="816"/>
      <c r="X40" s="816"/>
      <c r="Y40" s="816"/>
      <c r="Z40" s="816"/>
      <c r="AA40" s="817"/>
      <c r="AB40" s="818"/>
      <c r="AC40" s="817"/>
      <c r="AD40" s="817"/>
    </row>
    <row r="41" spans="1:30" ht="3.75" customHeight="1">
      <c r="B41" s="819"/>
      <c r="C41" s="820"/>
      <c r="D41" s="821"/>
      <c r="E41" s="821"/>
      <c r="F41" s="821"/>
      <c r="G41" s="822"/>
      <c r="H41" s="823"/>
      <c r="I41" s="824"/>
      <c r="J41" s="825"/>
      <c r="K41" s="825"/>
      <c r="L41" s="825"/>
      <c r="M41" s="825"/>
      <c r="N41" s="825"/>
      <c r="O41" s="825"/>
      <c r="P41" s="825"/>
      <c r="Q41" s="825"/>
      <c r="R41" s="825"/>
      <c r="S41" s="825"/>
      <c r="T41" s="825"/>
      <c r="U41" s="825"/>
      <c r="V41" s="825"/>
      <c r="W41" s="825"/>
      <c r="X41" s="825"/>
      <c r="Y41" s="825"/>
      <c r="Z41" s="825"/>
      <c r="AA41" s="819"/>
      <c r="AB41" s="812"/>
    </row>
    <row r="42" spans="1:30" ht="18.75" customHeight="1" thickBot="1">
      <c r="B42" s="2010" t="s">
        <v>6292</v>
      </c>
      <c r="C42" s="826"/>
      <c r="D42" s="2011" t="s">
        <v>6201</v>
      </c>
      <c r="E42" s="2011"/>
      <c r="F42" s="2011"/>
      <c r="G42" s="827"/>
      <c r="H42" s="819"/>
      <c r="I42" s="823"/>
      <c r="J42" s="819"/>
      <c r="K42" s="819"/>
      <c r="L42" s="828" t="s">
        <v>6202</v>
      </c>
      <c r="M42" s="2004" t="s">
        <v>6203</v>
      </c>
      <c r="N42" s="2004"/>
      <c r="O42" s="2004"/>
      <c r="P42" s="819"/>
      <c r="Q42" s="1998" t="s">
        <v>6383</v>
      </c>
      <c r="R42" s="1999"/>
      <c r="S42" s="2000"/>
      <c r="T42" s="2001" t="s">
        <v>6204</v>
      </c>
      <c r="U42" s="1997"/>
      <c r="V42" s="1997"/>
      <c r="W42" s="819"/>
      <c r="X42" s="2011" t="s">
        <v>6205</v>
      </c>
      <c r="Y42" s="2011"/>
      <c r="Z42" s="2011"/>
      <c r="AA42" s="819"/>
      <c r="AB42" s="812"/>
    </row>
    <row r="43" spans="1:30" ht="18.75" customHeight="1" thickTop="1" thickBot="1">
      <c r="B43" s="2010"/>
      <c r="C43" s="829"/>
      <c r="D43" s="2012" t="str">
        <f>参照元!AA14</f>
        <v/>
      </c>
      <c r="E43" s="2013"/>
      <c r="F43" s="1983" t="s">
        <v>6206</v>
      </c>
      <c r="G43" s="830"/>
      <c r="H43" s="819"/>
      <c r="I43" s="831"/>
      <c r="J43" s="819"/>
      <c r="K43" s="819"/>
      <c r="L43" s="819"/>
      <c r="M43" s="1972">
        <f>IFERROR(D43-M46,0)</f>
        <v>0</v>
      </c>
      <c r="N43" s="1973"/>
      <c r="O43" s="832" t="s">
        <v>6206</v>
      </c>
      <c r="P43" s="819"/>
      <c r="Q43" s="2008"/>
      <c r="R43" s="2009"/>
      <c r="S43" s="833" t="s">
        <v>6206</v>
      </c>
      <c r="T43" s="1956">
        <f>IFERROR(M43-Q43,0)</f>
        <v>0</v>
      </c>
      <c r="U43" s="1957"/>
      <c r="V43" s="834" t="s">
        <v>6206</v>
      </c>
      <c r="W43" s="819"/>
      <c r="X43" s="2016">
        <f>IFERROR(M43+M49,"")</f>
        <v>0</v>
      </c>
      <c r="Y43" s="2017"/>
      <c r="Z43" s="1983" t="s">
        <v>6206</v>
      </c>
      <c r="AA43" s="819"/>
      <c r="AB43" s="812"/>
    </row>
    <row r="44" spans="1:30" ht="7.5" customHeight="1" thickTop="1" thickBot="1">
      <c r="B44" s="2010"/>
      <c r="C44" s="829"/>
      <c r="D44" s="2014"/>
      <c r="E44" s="2015"/>
      <c r="F44" s="1984"/>
      <c r="G44" s="830"/>
      <c r="H44" s="819"/>
      <c r="I44" s="831"/>
      <c r="J44" s="819"/>
      <c r="K44" s="819"/>
      <c r="L44" s="819"/>
      <c r="M44" s="836"/>
      <c r="N44" s="836"/>
      <c r="O44" s="836"/>
      <c r="P44" s="819"/>
      <c r="Q44" s="823"/>
      <c r="R44" s="823"/>
      <c r="S44" s="823"/>
      <c r="T44" s="837"/>
      <c r="U44" s="837"/>
      <c r="V44" s="837"/>
      <c r="W44" s="819"/>
      <c r="X44" s="2018"/>
      <c r="Y44" s="2019"/>
      <c r="Z44" s="2020"/>
      <c r="AA44" s="819"/>
      <c r="AB44" s="812"/>
    </row>
    <row r="45" spans="1:30" ht="18.75" customHeight="1" thickTop="1" thickBot="1">
      <c r="B45" s="2010"/>
      <c r="C45" s="829"/>
      <c r="D45" s="2002" t="s">
        <v>6207</v>
      </c>
      <c r="E45" s="2002"/>
      <c r="F45" s="2002"/>
      <c r="G45" s="830"/>
      <c r="H45" s="819"/>
      <c r="I45" s="823"/>
      <c r="J45" s="819"/>
      <c r="K45" s="819"/>
      <c r="L45" s="828" t="s">
        <v>6208</v>
      </c>
      <c r="M45" s="2004" t="s">
        <v>6209</v>
      </c>
      <c r="N45" s="2004"/>
      <c r="O45" s="2004"/>
      <c r="P45" s="819"/>
      <c r="Q45" s="1998" t="s">
        <v>6384</v>
      </c>
      <c r="R45" s="1999"/>
      <c r="S45" s="2000"/>
      <c r="T45" s="2001" t="s">
        <v>6204</v>
      </c>
      <c r="U45" s="1997"/>
      <c r="V45" s="1997"/>
      <c r="W45" s="819"/>
      <c r="X45" s="2002" t="s">
        <v>6437</v>
      </c>
      <c r="Y45" s="2002"/>
      <c r="Z45" s="2002"/>
      <c r="AA45" s="819"/>
      <c r="AB45" s="812"/>
    </row>
    <row r="46" spans="1:30" ht="18.75" customHeight="1" thickTop="1" thickBot="1">
      <c r="B46" s="2010"/>
      <c r="C46" s="838"/>
      <c r="D46" s="2003"/>
      <c r="E46" s="2003"/>
      <c r="F46" s="2003"/>
      <c r="G46" s="839"/>
      <c r="H46" s="819"/>
      <c r="I46" s="831"/>
      <c r="J46" s="819"/>
      <c r="K46" s="819"/>
      <c r="L46" s="819"/>
      <c r="M46" s="2006"/>
      <c r="N46" s="2007"/>
      <c r="O46" s="840" t="s">
        <v>6206</v>
      </c>
      <c r="P46" s="819"/>
      <c r="Q46" s="2008"/>
      <c r="R46" s="2009"/>
      <c r="S46" s="833" t="s">
        <v>6206</v>
      </c>
      <c r="T46" s="1956">
        <f>IFERROR(M46-Q46,"")</f>
        <v>0</v>
      </c>
      <c r="U46" s="1957"/>
      <c r="V46" s="834" t="s">
        <v>6206</v>
      </c>
      <c r="W46" s="819"/>
      <c r="X46" s="2003"/>
      <c r="Y46" s="2003"/>
      <c r="Z46" s="2003"/>
      <c r="AA46" s="841"/>
      <c r="AB46" s="842"/>
      <c r="AC46" s="1327"/>
      <c r="AD46" s="1327"/>
    </row>
    <row r="47" spans="1:30" ht="7.5" customHeight="1" thickTop="1">
      <c r="B47" s="2010"/>
      <c r="C47" s="829"/>
      <c r="D47" s="2003"/>
      <c r="E47" s="2003"/>
      <c r="F47" s="2003"/>
      <c r="G47" s="843"/>
      <c r="H47" s="819"/>
      <c r="I47" s="844"/>
      <c r="J47" s="819"/>
      <c r="K47" s="819"/>
      <c r="L47" s="819"/>
      <c r="M47" s="819"/>
      <c r="N47" s="819"/>
      <c r="O47" s="819"/>
      <c r="P47" s="819"/>
      <c r="Q47" s="819"/>
      <c r="R47" s="819"/>
      <c r="S47" s="819"/>
      <c r="T47" s="819"/>
      <c r="U47" s="819"/>
      <c r="V47" s="819"/>
      <c r="W47" s="831"/>
      <c r="X47" s="2003"/>
      <c r="Y47" s="2003"/>
      <c r="Z47" s="2003"/>
      <c r="AA47" s="823"/>
      <c r="AB47" s="845"/>
      <c r="AC47" s="808"/>
      <c r="AD47" s="808"/>
    </row>
    <row r="48" spans="1:30" ht="18.75" customHeight="1" thickBot="1">
      <c r="B48" s="2010"/>
      <c r="C48" s="838"/>
      <c r="D48" s="2003"/>
      <c r="E48" s="2003"/>
      <c r="F48" s="2003"/>
      <c r="G48" s="839"/>
      <c r="H48" s="819"/>
      <c r="I48" s="2004" t="s">
        <v>6210</v>
      </c>
      <c r="J48" s="2004"/>
      <c r="K48" s="2004"/>
      <c r="L48" s="828" t="s">
        <v>6211</v>
      </c>
      <c r="M48" s="1997" t="s">
        <v>6203</v>
      </c>
      <c r="N48" s="1997"/>
      <c r="O48" s="1997"/>
      <c r="P48" s="819"/>
      <c r="Q48" s="1998" t="s">
        <v>6385</v>
      </c>
      <c r="R48" s="1999"/>
      <c r="S48" s="2000"/>
      <c r="T48" s="2001" t="s">
        <v>6204</v>
      </c>
      <c r="U48" s="1997"/>
      <c r="V48" s="1997"/>
      <c r="W48" s="819"/>
      <c r="X48" s="2005"/>
      <c r="Y48" s="2005"/>
      <c r="Z48" s="2005"/>
      <c r="AA48" s="841"/>
      <c r="AB48" s="842"/>
      <c r="AC48" s="1327"/>
      <c r="AD48" s="1327"/>
    </row>
    <row r="49" spans="2:30" ht="18.75" customHeight="1" thickTop="1" thickBot="1">
      <c r="B49" s="2010"/>
      <c r="C49" s="829"/>
      <c r="D49" s="2003"/>
      <c r="E49" s="2003"/>
      <c r="F49" s="2003"/>
      <c r="G49" s="843"/>
      <c r="H49" s="819"/>
      <c r="I49" s="2008"/>
      <c r="J49" s="2009"/>
      <c r="K49" s="835" t="s">
        <v>6206</v>
      </c>
      <c r="L49" s="819"/>
      <c r="M49" s="1972">
        <f>IFERROR(I49-M52,"")</f>
        <v>0</v>
      </c>
      <c r="N49" s="1973"/>
      <c r="O49" s="832" t="s">
        <v>6206</v>
      </c>
      <c r="P49" s="819"/>
      <c r="Q49" s="2008"/>
      <c r="R49" s="2009"/>
      <c r="S49" s="833" t="s">
        <v>6206</v>
      </c>
      <c r="T49" s="1956">
        <f>IFERROR(M49-Q49,"")</f>
        <v>0</v>
      </c>
      <c r="U49" s="1957"/>
      <c r="V49" s="834" t="s">
        <v>6206</v>
      </c>
      <c r="W49" s="831"/>
      <c r="X49" s="1996" t="s">
        <v>6212</v>
      </c>
      <c r="Y49" s="1996"/>
      <c r="Z49" s="1996"/>
      <c r="AA49" s="823"/>
      <c r="AB49" s="845"/>
      <c r="AC49" s="808"/>
      <c r="AD49" s="808"/>
    </row>
    <row r="50" spans="2:30" ht="7.5" customHeight="1" thickTop="1">
      <c r="B50" s="2010"/>
      <c r="C50" s="829"/>
      <c r="D50" s="819"/>
      <c r="E50" s="819"/>
      <c r="F50" s="819"/>
      <c r="G50" s="843"/>
      <c r="H50" s="819"/>
      <c r="I50" s="831"/>
      <c r="J50" s="819"/>
      <c r="K50" s="819"/>
      <c r="L50" s="819"/>
      <c r="M50" s="837"/>
      <c r="N50" s="837"/>
      <c r="O50" s="837"/>
      <c r="P50" s="819"/>
      <c r="Q50" s="823"/>
      <c r="R50" s="823"/>
      <c r="S50" s="823"/>
      <c r="T50" s="837"/>
      <c r="U50" s="837"/>
      <c r="V50" s="837"/>
      <c r="W50" s="819"/>
      <c r="X50" s="1985">
        <f>IFERROR(Q43+Q46+Q49+Q52,"")</f>
        <v>0</v>
      </c>
      <c r="Y50" s="1986"/>
      <c r="Z50" s="1987" t="s">
        <v>6206</v>
      </c>
      <c r="AA50" s="819"/>
      <c r="AB50" s="812"/>
    </row>
    <row r="51" spans="2:30" ht="18.75" customHeight="1" thickBot="1">
      <c r="B51" s="2010"/>
      <c r="C51" s="829"/>
      <c r="D51" s="823"/>
      <c r="E51" s="823"/>
      <c r="F51" s="844"/>
      <c r="G51" s="839"/>
      <c r="H51" s="819"/>
      <c r="I51" s="846"/>
      <c r="J51" s="846"/>
      <c r="K51" s="846"/>
      <c r="L51" s="847" t="s">
        <v>6213</v>
      </c>
      <c r="M51" s="1997" t="s">
        <v>6209</v>
      </c>
      <c r="N51" s="1997"/>
      <c r="O51" s="1997"/>
      <c r="P51" s="819"/>
      <c r="Q51" s="1998" t="s">
        <v>6386</v>
      </c>
      <c r="R51" s="1999"/>
      <c r="S51" s="2000"/>
      <c r="T51" s="2001" t="s">
        <v>6204</v>
      </c>
      <c r="U51" s="1997"/>
      <c r="V51" s="1997"/>
      <c r="W51" s="819"/>
      <c r="X51" s="1968"/>
      <c r="Y51" s="1969"/>
      <c r="Z51" s="1971"/>
      <c r="AA51" s="819"/>
      <c r="AB51" s="812"/>
    </row>
    <row r="52" spans="2:30" ht="18.75" customHeight="1" thickTop="1" thickBot="1">
      <c r="B52" s="2010"/>
      <c r="C52" s="848"/>
      <c r="D52" s="849"/>
      <c r="E52" s="849"/>
      <c r="F52" s="849"/>
      <c r="G52" s="850"/>
      <c r="H52" s="819"/>
      <c r="I52" s="823"/>
      <c r="J52" s="819"/>
      <c r="K52" s="819"/>
      <c r="L52" s="819"/>
      <c r="M52" s="2006"/>
      <c r="N52" s="2007"/>
      <c r="O52" s="840" t="s">
        <v>6206</v>
      </c>
      <c r="P52" s="819"/>
      <c r="Q52" s="2008"/>
      <c r="R52" s="2009"/>
      <c r="S52" s="833" t="s">
        <v>6206</v>
      </c>
      <c r="T52" s="1956">
        <f>IFERROR(M52-Q52,"")</f>
        <v>0</v>
      </c>
      <c r="U52" s="1957"/>
      <c r="V52" s="834" t="s">
        <v>6206</v>
      </c>
      <c r="W52" s="851"/>
      <c r="X52" s="1978" t="s">
        <v>6214</v>
      </c>
      <c r="Y52" s="1978"/>
      <c r="Z52" s="1978"/>
      <c r="AA52" s="852"/>
      <c r="AB52" s="818"/>
      <c r="AC52" s="817"/>
      <c r="AD52" s="817"/>
    </row>
    <row r="53" spans="2:30" ht="7.5" customHeight="1" thickTop="1">
      <c r="B53" s="819"/>
      <c r="C53" s="820"/>
      <c r="D53" s="821"/>
      <c r="E53" s="821"/>
      <c r="F53" s="821"/>
      <c r="G53" s="822"/>
      <c r="H53" s="823"/>
      <c r="I53" s="824"/>
      <c r="J53" s="825"/>
      <c r="K53" s="825"/>
      <c r="L53" s="825"/>
      <c r="M53" s="825"/>
      <c r="N53" s="825"/>
      <c r="O53" s="825"/>
      <c r="P53" s="825"/>
      <c r="Q53" s="825"/>
      <c r="R53" s="825"/>
      <c r="S53" s="825"/>
      <c r="T53" s="825"/>
      <c r="U53" s="825"/>
      <c r="V53" s="825"/>
      <c r="W53" s="825"/>
      <c r="X53" s="825"/>
      <c r="Y53" s="825"/>
      <c r="Z53" s="825"/>
      <c r="AA53" s="819"/>
      <c r="AB53" s="812"/>
    </row>
    <row r="54" spans="2:30" ht="3.75" customHeight="1">
      <c r="B54" s="813"/>
      <c r="C54" s="814"/>
      <c r="D54" s="813"/>
      <c r="E54" s="813"/>
      <c r="F54" s="813"/>
      <c r="G54" s="815"/>
      <c r="H54" s="791"/>
      <c r="I54" s="791"/>
      <c r="J54" s="791"/>
      <c r="K54" s="791"/>
      <c r="L54" s="791"/>
      <c r="W54" s="816"/>
      <c r="X54" s="816"/>
      <c r="Y54" s="816"/>
      <c r="Z54" s="816"/>
      <c r="AA54" s="817"/>
      <c r="AB54" s="818"/>
      <c r="AC54" s="817"/>
      <c r="AD54" s="817"/>
    </row>
    <row r="55" spans="2:30" ht="7.5" hidden="1" customHeight="1">
      <c r="B55" s="853"/>
      <c r="C55" s="854"/>
      <c r="D55" s="855"/>
      <c r="E55" s="855"/>
      <c r="F55" s="855"/>
      <c r="G55" s="856"/>
      <c r="H55" s="857"/>
      <c r="I55" s="858"/>
      <c r="J55" s="859"/>
      <c r="K55" s="859"/>
      <c r="L55" s="859"/>
      <c r="M55" s="859"/>
      <c r="N55" s="859"/>
      <c r="O55" s="859"/>
      <c r="P55" s="859"/>
      <c r="Q55" s="859"/>
      <c r="R55" s="859"/>
      <c r="S55" s="859"/>
      <c r="T55" s="859"/>
      <c r="U55" s="859"/>
      <c r="V55" s="859"/>
      <c r="W55" s="859"/>
      <c r="X55" s="859"/>
      <c r="Y55" s="859"/>
      <c r="Z55" s="859"/>
      <c r="AA55" s="853"/>
      <c r="AB55" s="812"/>
    </row>
    <row r="56" spans="2:30" ht="18.75" hidden="1" customHeight="1" thickBot="1">
      <c r="B56" s="1959" t="s">
        <v>6215</v>
      </c>
      <c r="C56" s="860"/>
      <c r="D56" s="1960" t="s">
        <v>6201</v>
      </c>
      <c r="E56" s="1960"/>
      <c r="F56" s="1960"/>
      <c r="G56" s="861"/>
      <c r="H56" s="853"/>
      <c r="I56" s="857"/>
      <c r="J56" s="853"/>
      <c r="K56" s="853"/>
      <c r="L56" s="862" t="s">
        <v>6216</v>
      </c>
      <c r="M56" s="1961" t="s">
        <v>6203</v>
      </c>
      <c r="N56" s="1961"/>
      <c r="O56" s="1961"/>
      <c r="P56" s="853"/>
      <c r="Q56" s="1962" t="s">
        <v>6217</v>
      </c>
      <c r="R56" s="1963"/>
      <c r="S56" s="1964"/>
      <c r="T56" s="1965" t="s">
        <v>6204</v>
      </c>
      <c r="U56" s="1961"/>
      <c r="V56" s="1961"/>
      <c r="W56" s="853"/>
      <c r="X56" s="1960" t="s">
        <v>6205</v>
      </c>
      <c r="Y56" s="1960"/>
      <c r="Z56" s="1960"/>
      <c r="AA56" s="853"/>
      <c r="AB56" s="812"/>
    </row>
    <row r="57" spans="2:30" ht="18.75" hidden="1" customHeight="1" thickTop="1" thickBot="1">
      <c r="B57" s="1959"/>
      <c r="C57" s="863"/>
      <c r="D57" s="1979"/>
      <c r="E57" s="1980"/>
      <c r="F57" s="1983" t="s">
        <v>6206</v>
      </c>
      <c r="G57" s="864"/>
      <c r="H57" s="853"/>
      <c r="I57" s="865"/>
      <c r="J57" s="853"/>
      <c r="K57" s="853"/>
      <c r="L57" s="862"/>
      <c r="M57" s="1972">
        <f>D57-M60</f>
        <v>0</v>
      </c>
      <c r="N57" s="1973"/>
      <c r="O57" s="832" t="s">
        <v>6206</v>
      </c>
      <c r="P57" s="853"/>
      <c r="Q57" s="1954"/>
      <c r="R57" s="1955"/>
      <c r="S57" s="833" t="s">
        <v>6206</v>
      </c>
      <c r="T57" s="1956">
        <f>M57-Q57</f>
        <v>0</v>
      </c>
      <c r="U57" s="1957"/>
      <c r="V57" s="834" t="s">
        <v>6206</v>
      </c>
      <c r="W57" s="853"/>
      <c r="X57" s="1988">
        <f>M57+M63</f>
        <v>0</v>
      </c>
      <c r="Y57" s="1989"/>
      <c r="Z57" s="1983" t="s">
        <v>6206</v>
      </c>
      <c r="AA57" s="853"/>
      <c r="AB57" s="812"/>
    </row>
    <row r="58" spans="2:30" ht="7.5" hidden="1" customHeight="1" thickTop="1" thickBot="1">
      <c r="B58" s="1959"/>
      <c r="C58" s="863"/>
      <c r="D58" s="1981"/>
      <c r="E58" s="1982"/>
      <c r="F58" s="1984"/>
      <c r="G58" s="864"/>
      <c r="H58" s="853"/>
      <c r="I58" s="865"/>
      <c r="J58" s="853"/>
      <c r="K58" s="853"/>
      <c r="L58" s="862"/>
      <c r="M58" s="836"/>
      <c r="N58" s="836"/>
      <c r="O58" s="836"/>
      <c r="P58" s="853"/>
      <c r="Q58" s="823"/>
      <c r="R58" s="823"/>
      <c r="S58" s="823"/>
      <c r="T58" s="866"/>
      <c r="U58" s="866"/>
      <c r="V58" s="866"/>
      <c r="W58" s="853"/>
      <c r="X58" s="1990"/>
      <c r="Y58" s="1991"/>
      <c r="Z58" s="1984"/>
      <c r="AA58" s="853"/>
      <c r="AB58" s="812"/>
    </row>
    <row r="59" spans="2:30" ht="18.75" hidden="1" customHeight="1" thickTop="1" thickBot="1">
      <c r="B59" s="1959"/>
      <c r="C59" s="863"/>
      <c r="D59" s="1992" t="s">
        <v>6218</v>
      </c>
      <c r="E59" s="1992"/>
      <c r="F59" s="1992"/>
      <c r="G59" s="864"/>
      <c r="H59" s="853"/>
      <c r="I59" s="857"/>
      <c r="J59" s="853"/>
      <c r="K59" s="853"/>
      <c r="L59" s="862" t="s">
        <v>6219</v>
      </c>
      <c r="M59" s="1994" t="s">
        <v>6209</v>
      </c>
      <c r="N59" s="1994"/>
      <c r="O59" s="1994"/>
      <c r="P59" s="853"/>
      <c r="Q59" s="1962" t="s">
        <v>6220</v>
      </c>
      <c r="R59" s="1963"/>
      <c r="S59" s="1964"/>
      <c r="T59" s="1965" t="s">
        <v>6204</v>
      </c>
      <c r="U59" s="1961"/>
      <c r="V59" s="1961"/>
      <c r="W59" s="853"/>
      <c r="X59" s="1992" t="s">
        <v>6221</v>
      </c>
      <c r="Y59" s="1992"/>
      <c r="Z59" s="1992"/>
      <c r="AA59" s="853"/>
      <c r="AB59" s="812"/>
    </row>
    <row r="60" spans="2:30" ht="18.75" hidden="1" customHeight="1" thickTop="1" thickBot="1">
      <c r="B60" s="1959"/>
      <c r="C60" s="867"/>
      <c r="D60" s="1993"/>
      <c r="E60" s="1993"/>
      <c r="F60" s="1993"/>
      <c r="G60" s="868"/>
      <c r="H60" s="853"/>
      <c r="I60" s="865"/>
      <c r="J60" s="853"/>
      <c r="K60" s="853"/>
      <c r="L60" s="862"/>
      <c r="M60" s="1952"/>
      <c r="N60" s="1953"/>
      <c r="O60" s="840" t="s">
        <v>6206</v>
      </c>
      <c r="P60" s="853"/>
      <c r="Q60" s="1954"/>
      <c r="R60" s="1955"/>
      <c r="S60" s="833" t="s">
        <v>6206</v>
      </c>
      <c r="T60" s="1956">
        <f>M60-Q60</f>
        <v>0</v>
      </c>
      <c r="U60" s="1957"/>
      <c r="V60" s="834" t="s">
        <v>6206</v>
      </c>
      <c r="W60" s="853"/>
      <c r="X60" s="1993"/>
      <c r="Y60" s="1993"/>
      <c r="Z60" s="1993"/>
      <c r="AA60" s="869"/>
      <c r="AB60" s="842"/>
      <c r="AC60" s="1327"/>
      <c r="AD60" s="1327"/>
    </row>
    <row r="61" spans="2:30" ht="7.5" hidden="1" customHeight="1" thickTop="1">
      <c r="B61" s="1959"/>
      <c r="C61" s="863"/>
      <c r="D61" s="1993"/>
      <c r="E61" s="1993"/>
      <c r="F61" s="1993"/>
      <c r="G61" s="870"/>
      <c r="H61" s="853"/>
      <c r="I61" s="871"/>
      <c r="J61" s="853"/>
      <c r="K61" s="853"/>
      <c r="L61" s="862"/>
      <c r="M61" s="819"/>
      <c r="N61" s="819"/>
      <c r="O61" s="819"/>
      <c r="P61" s="853"/>
      <c r="Q61" s="819"/>
      <c r="R61" s="819"/>
      <c r="S61" s="819"/>
      <c r="T61" s="853"/>
      <c r="U61" s="853"/>
      <c r="V61" s="853"/>
      <c r="W61" s="865"/>
      <c r="X61" s="1993"/>
      <c r="Y61" s="1993"/>
      <c r="Z61" s="1993"/>
      <c r="AA61" s="857"/>
      <c r="AB61" s="845"/>
      <c r="AC61" s="808"/>
      <c r="AD61" s="808"/>
    </row>
    <row r="62" spans="2:30" ht="18.75" hidden="1" customHeight="1" thickBot="1">
      <c r="B62" s="1959"/>
      <c r="C62" s="867"/>
      <c r="D62" s="1993"/>
      <c r="E62" s="1993"/>
      <c r="F62" s="1993"/>
      <c r="G62" s="868"/>
      <c r="H62" s="853"/>
      <c r="I62" s="1961" t="s">
        <v>6210</v>
      </c>
      <c r="J62" s="1961"/>
      <c r="K62" s="1961"/>
      <c r="L62" s="862" t="s">
        <v>6222</v>
      </c>
      <c r="M62" s="1961" t="s">
        <v>6203</v>
      </c>
      <c r="N62" s="1961"/>
      <c r="O62" s="1961"/>
      <c r="P62" s="853"/>
      <c r="Q62" s="1962" t="s">
        <v>6223</v>
      </c>
      <c r="R62" s="1963"/>
      <c r="S62" s="1964"/>
      <c r="T62" s="1965" t="s">
        <v>6204</v>
      </c>
      <c r="U62" s="1961"/>
      <c r="V62" s="1961"/>
      <c r="W62" s="853"/>
      <c r="X62" s="1995"/>
      <c r="Y62" s="1995"/>
      <c r="Z62" s="1995"/>
      <c r="AA62" s="869"/>
      <c r="AB62" s="842"/>
      <c r="AC62" s="1327"/>
      <c r="AD62" s="1327"/>
    </row>
    <row r="63" spans="2:30" ht="18.75" hidden="1" customHeight="1" thickTop="1" thickBot="1">
      <c r="B63" s="1959"/>
      <c r="C63" s="863"/>
      <c r="D63" s="853"/>
      <c r="E63" s="853"/>
      <c r="F63" s="853"/>
      <c r="G63" s="870"/>
      <c r="H63" s="853"/>
      <c r="I63" s="1954"/>
      <c r="J63" s="1955"/>
      <c r="K63" s="835" t="s">
        <v>6206</v>
      </c>
      <c r="L63" s="862"/>
      <c r="M63" s="1972">
        <f>I63-M66</f>
        <v>0</v>
      </c>
      <c r="N63" s="1973"/>
      <c r="O63" s="832" t="s">
        <v>6206</v>
      </c>
      <c r="P63" s="853"/>
      <c r="Q63" s="1954"/>
      <c r="R63" s="1955"/>
      <c r="S63" s="833" t="s">
        <v>6206</v>
      </c>
      <c r="T63" s="1956">
        <f>M63-Q63</f>
        <v>0</v>
      </c>
      <c r="U63" s="1957"/>
      <c r="V63" s="834" t="s">
        <v>6206</v>
      </c>
      <c r="W63" s="865"/>
      <c r="X63" s="1974" t="s">
        <v>6212</v>
      </c>
      <c r="Y63" s="1974"/>
      <c r="Z63" s="1974"/>
      <c r="AA63" s="857"/>
      <c r="AB63" s="845"/>
      <c r="AC63" s="808"/>
      <c r="AD63" s="808"/>
    </row>
    <row r="64" spans="2:30" ht="7.5" hidden="1" customHeight="1" thickTop="1">
      <c r="B64" s="1959"/>
      <c r="C64" s="863"/>
      <c r="D64" s="853"/>
      <c r="E64" s="853"/>
      <c r="F64" s="853"/>
      <c r="G64" s="870"/>
      <c r="H64" s="853"/>
      <c r="I64" s="865"/>
      <c r="J64" s="853"/>
      <c r="K64" s="853"/>
      <c r="L64" s="862"/>
      <c r="M64" s="837"/>
      <c r="N64" s="837"/>
      <c r="O64" s="837"/>
      <c r="P64" s="853"/>
      <c r="Q64" s="823"/>
      <c r="R64" s="823"/>
      <c r="S64" s="823"/>
      <c r="T64" s="866"/>
      <c r="U64" s="866"/>
      <c r="V64" s="866"/>
      <c r="W64" s="853"/>
      <c r="X64" s="1966">
        <f>Q57+Q60+Q63+Q66</f>
        <v>0</v>
      </c>
      <c r="Y64" s="1967"/>
      <c r="Z64" s="1970" t="s">
        <v>6206</v>
      </c>
      <c r="AA64" s="853"/>
      <c r="AB64" s="812"/>
    </row>
    <row r="65" spans="2:30" ht="18.75" hidden="1" customHeight="1" thickBot="1">
      <c r="B65" s="1959"/>
      <c r="C65" s="863"/>
      <c r="D65" s="857"/>
      <c r="E65" s="857"/>
      <c r="F65" s="871"/>
      <c r="G65" s="868"/>
      <c r="H65" s="853"/>
      <c r="I65" s="872"/>
      <c r="J65" s="872"/>
      <c r="K65" s="872"/>
      <c r="L65" s="873" t="s">
        <v>6224</v>
      </c>
      <c r="M65" s="1961" t="s">
        <v>6209</v>
      </c>
      <c r="N65" s="1961"/>
      <c r="O65" s="1961"/>
      <c r="P65" s="853"/>
      <c r="Q65" s="1962" t="s">
        <v>6225</v>
      </c>
      <c r="R65" s="1963"/>
      <c r="S65" s="1964"/>
      <c r="T65" s="1965" t="s">
        <v>6204</v>
      </c>
      <c r="U65" s="1961"/>
      <c r="V65" s="1961"/>
      <c r="W65" s="853"/>
      <c r="X65" s="1968"/>
      <c r="Y65" s="1969"/>
      <c r="Z65" s="1971"/>
      <c r="AA65" s="853"/>
      <c r="AB65" s="812"/>
    </row>
    <row r="66" spans="2:30" ht="18.75" hidden="1" customHeight="1" thickTop="1" thickBot="1">
      <c r="B66" s="1959"/>
      <c r="C66" s="874"/>
      <c r="D66" s="875"/>
      <c r="E66" s="875"/>
      <c r="F66" s="875"/>
      <c r="G66" s="876"/>
      <c r="H66" s="853"/>
      <c r="I66" s="857"/>
      <c r="J66" s="853"/>
      <c r="K66" s="853"/>
      <c r="L66" s="862"/>
      <c r="M66" s="1952"/>
      <c r="N66" s="1953"/>
      <c r="O66" s="840" t="s">
        <v>6206</v>
      </c>
      <c r="P66" s="853"/>
      <c r="Q66" s="1954"/>
      <c r="R66" s="1955"/>
      <c r="S66" s="833" t="s">
        <v>6206</v>
      </c>
      <c r="T66" s="1956">
        <f>M66-Q66</f>
        <v>0</v>
      </c>
      <c r="U66" s="1957"/>
      <c r="V66" s="834" t="s">
        <v>6206</v>
      </c>
      <c r="W66" s="877"/>
      <c r="X66" s="1958" t="s">
        <v>6226</v>
      </c>
      <c r="Y66" s="1958"/>
      <c r="Z66" s="1958"/>
      <c r="AA66" s="878"/>
      <c r="AB66" s="818"/>
      <c r="AC66" s="817"/>
      <c r="AD66" s="817"/>
    </row>
    <row r="67" spans="2:30" ht="3.75" hidden="1" customHeight="1" thickTop="1">
      <c r="B67" s="853"/>
      <c r="C67" s="854"/>
      <c r="D67" s="855"/>
      <c r="E67" s="855"/>
      <c r="F67" s="855"/>
      <c r="G67" s="856"/>
      <c r="H67" s="857"/>
      <c r="I67" s="858"/>
      <c r="J67" s="859"/>
      <c r="K67" s="859"/>
      <c r="L67" s="879"/>
      <c r="M67" s="859"/>
      <c r="N67" s="859"/>
      <c r="O67" s="859"/>
      <c r="P67" s="859"/>
      <c r="Q67" s="859"/>
      <c r="R67" s="859"/>
      <c r="S67" s="859"/>
      <c r="T67" s="859"/>
      <c r="U67" s="859"/>
      <c r="V67" s="859"/>
      <c r="W67" s="859"/>
      <c r="X67" s="859"/>
      <c r="Y67" s="859"/>
      <c r="Z67" s="859"/>
      <c r="AA67" s="853"/>
      <c r="AB67" s="812"/>
    </row>
    <row r="68" spans="2:30" ht="18.75" customHeight="1">
      <c r="K68" s="809"/>
      <c r="L68" s="880"/>
      <c r="M68" s="809"/>
      <c r="N68" s="809"/>
      <c r="O68" s="809"/>
      <c r="P68" s="809"/>
      <c r="Q68" s="809"/>
      <c r="V68" s="809"/>
      <c r="W68" s="809"/>
      <c r="X68" s="809"/>
      <c r="Y68" s="809"/>
      <c r="Z68" s="809"/>
      <c r="AA68" s="881"/>
      <c r="AB68" s="881"/>
      <c r="AC68" s="881"/>
      <c r="AD68" s="881"/>
    </row>
    <row r="69" spans="2:30" ht="22.5" customHeight="1">
      <c r="B69" s="794" t="str">
        <f>"３　"&amp;参照元!A1-1&amp;"年度に走行した車両の走行距離"</f>
        <v>３　2022年度に走行した車両の走行距離</v>
      </c>
      <c r="C69" s="794"/>
      <c r="D69" s="794"/>
      <c r="E69" s="794"/>
      <c r="F69" s="794"/>
      <c r="G69" s="794"/>
      <c r="H69" s="794"/>
      <c r="I69" s="795"/>
      <c r="J69" s="795"/>
      <c r="K69" s="795"/>
      <c r="L69" s="795"/>
      <c r="M69" s="796"/>
      <c r="N69" s="796"/>
      <c r="O69" s="796"/>
      <c r="P69" s="796"/>
      <c r="Q69" s="796"/>
      <c r="R69" s="796"/>
      <c r="S69" s="796"/>
      <c r="T69" s="796"/>
      <c r="U69" s="796"/>
      <c r="V69" s="796"/>
      <c r="W69" s="797"/>
      <c r="X69" s="797"/>
      <c r="Y69" s="797"/>
      <c r="Z69" s="797"/>
      <c r="AA69" s="796"/>
    </row>
    <row r="70" spans="2:30" ht="3.75" customHeight="1">
      <c r="B70" s="806"/>
      <c r="C70" s="807"/>
      <c r="D70" s="807"/>
      <c r="E70" s="807"/>
      <c r="F70" s="807"/>
      <c r="G70" s="807"/>
      <c r="H70" s="807"/>
      <c r="W70" s="809"/>
      <c r="X70" s="809"/>
      <c r="Y70" s="809"/>
      <c r="Z70" s="809"/>
    </row>
    <row r="71" spans="2:30" ht="13.5" customHeight="1">
      <c r="C71" s="1945" t="str">
        <f>"注意："&amp;参照元!A1-1&amp;"年度中に減車（廃止）した車両（走行あり）を含みます。"</f>
        <v>注意：2022年度中に減車（廃止）した車両（走行あり）を含みます。</v>
      </c>
      <c r="D71" s="1945"/>
      <c r="E71" s="1945"/>
      <c r="F71" s="1945"/>
      <c r="G71" s="1945"/>
      <c r="H71" s="1945"/>
      <c r="I71" s="1945"/>
      <c r="J71" s="1945"/>
      <c r="K71" s="1945"/>
      <c r="L71" s="1945"/>
      <c r="M71" s="1945"/>
      <c r="N71" s="1945"/>
      <c r="O71" s="1945"/>
      <c r="P71" s="1945"/>
      <c r="Q71" s="1945"/>
      <c r="R71" s="1945"/>
      <c r="S71" s="1945"/>
      <c r="T71" s="1945"/>
      <c r="U71" s="1945"/>
      <c r="V71" s="1945"/>
      <c r="W71" s="1945"/>
      <c r="X71" s="1945"/>
      <c r="Y71" s="1945"/>
      <c r="Z71" s="1945"/>
      <c r="AA71" s="882"/>
      <c r="AB71" s="882"/>
      <c r="AC71" s="882"/>
      <c r="AD71" s="882"/>
    </row>
    <row r="72" spans="2:30" ht="26.25" customHeight="1">
      <c r="B72" s="1946" t="s">
        <v>6227</v>
      </c>
      <c r="C72" s="1947"/>
      <c r="D72" s="1947"/>
      <c r="E72" s="1947"/>
      <c r="F72" s="1947"/>
      <c r="G72" s="1947"/>
      <c r="H72" s="1948"/>
      <c r="I72" s="1839" t="s">
        <v>6377</v>
      </c>
      <c r="J72" s="1840"/>
      <c r="K72" s="1840"/>
      <c r="L72" s="1841"/>
      <c r="M72" s="1839" t="s">
        <v>6378</v>
      </c>
      <c r="N72" s="1840"/>
      <c r="O72" s="1840"/>
      <c r="P72" s="1841"/>
      <c r="Q72" s="1839" t="s">
        <v>6379</v>
      </c>
      <c r="R72" s="1840"/>
      <c r="S72" s="1840"/>
      <c r="T72" s="1840"/>
      <c r="U72" s="1840"/>
      <c r="V72" s="1841"/>
      <c r="W72" s="1845" t="s">
        <v>6380</v>
      </c>
      <c r="X72" s="1846"/>
      <c r="Y72" s="1846"/>
      <c r="Z72" s="1847"/>
      <c r="AA72" s="883"/>
      <c r="AB72" s="884"/>
      <c r="AC72" s="884"/>
      <c r="AD72" s="884"/>
    </row>
    <row r="73" spans="2:30" ht="15" customHeight="1" thickBot="1">
      <c r="B73" s="1949"/>
      <c r="C73" s="1950"/>
      <c r="D73" s="1950"/>
      <c r="E73" s="1950"/>
      <c r="F73" s="1950"/>
      <c r="G73" s="1950"/>
      <c r="H73" s="1951"/>
      <c r="I73" s="1975"/>
      <c r="J73" s="1976"/>
      <c r="K73" s="1976"/>
      <c r="L73" s="1977"/>
      <c r="M73" s="1975"/>
      <c r="N73" s="1976"/>
      <c r="O73" s="1976"/>
      <c r="P73" s="1977"/>
      <c r="Q73" s="1842"/>
      <c r="R73" s="1843"/>
      <c r="S73" s="1843"/>
      <c r="T73" s="1843"/>
      <c r="U73" s="1843"/>
      <c r="V73" s="1844"/>
      <c r="W73" s="1848"/>
      <c r="X73" s="1849"/>
      <c r="Y73" s="1849"/>
      <c r="Z73" s="1850"/>
      <c r="AA73" s="885"/>
      <c r="AB73" s="886"/>
      <c r="AC73" s="886"/>
      <c r="AD73" s="886"/>
    </row>
    <row r="74" spans="2:30" ht="18.75" customHeight="1" thickTop="1">
      <c r="B74" s="1919" t="s">
        <v>6229</v>
      </c>
      <c r="C74" s="1920"/>
      <c r="D74" s="1920"/>
      <c r="E74" s="1920"/>
      <c r="F74" s="1920"/>
      <c r="G74" s="1920"/>
      <c r="H74" s="1920"/>
      <c r="I74" s="1854"/>
      <c r="J74" s="1855"/>
      <c r="K74" s="1855"/>
      <c r="L74" s="1856"/>
      <c r="M74" s="1854"/>
      <c r="N74" s="1855"/>
      <c r="O74" s="1855"/>
      <c r="P74" s="1856"/>
      <c r="Q74" s="1854"/>
      <c r="R74" s="1855"/>
      <c r="S74" s="1855"/>
      <c r="T74" s="1855"/>
      <c r="U74" s="1856"/>
      <c r="V74" s="887" t="s">
        <v>6230</v>
      </c>
      <c r="W74" s="1865" t="str">
        <f>IF(M74="","",Q74/M74)</f>
        <v/>
      </c>
      <c r="X74" s="1866"/>
      <c r="Y74" s="1866"/>
      <c r="Z74" s="1867"/>
      <c r="AA74" s="888"/>
      <c r="AB74" s="889"/>
      <c r="AC74" s="889"/>
      <c r="AD74" s="889"/>
    </row>
    <row r="75" spans="2:30" ht="18.75" customHeight="1">
      <c r="B75" s="1919" t="s">
        <v>6231</v>
      </c>
      <c r="C75" s="1920"/>
      <c r="D75" s="1920"/>
      <c r="E75" s="1920"/>
      <c r="F75" s="1920"/>
      <c r="G75" s="1920"/>
      <c r="H75" s="1920"/>
      <c r="I75" s="1857"/>
      <c r="J75" s="1858"/>
      <c r="K75" s="1858"/>
      <c r="L75" s="1859"/>
      <c r="M75" s="1857"/>
      <c r="N75" s="1858"/>
      <c r="O75" s="1858"/>
      <c r="P75" s="1859"/>
      <c r="Q75" s="1857"/>
      <c r="R75" s="1858"/>
      <c r="S75" s="1858"/>
      <c r="T75" s="1858"/>
      <c r="U75" s="1859"/>
      <c r="V75" s="887" t="s">
        <v>6230</v>
      </c>
      <c r="W75" s="1868" t="str">
        <f>IFERROR(IF(M75="","",Q75/M75),"")</f>
        <v/>
      </c>
      <c r="X75" s="1869"/>
      <c r="Y75" s="1869"/>
      <c r="Z75" s="1870"/>
      <c r="AA75" s="888"/>
      <c r="AB75" s="889"/>
      <c r="AC75" s="889"/>
      <c r="AD75" s="889"/>
    </row>
    <row r="76" spans="2:30" ht="18.75" customHeight="1">
      <c r="B76" s="1919" t="s">
        <v>6232</v>
      </c>
      <c r="C76" s="1920"/>
      <c r="D76" s="1920"/>
      <c r="E76" s="1920"/>
      <c r="F76" s="1920"/>
      <c r="G76" s="1920"/>
      <c r="H76" s="1920"/>
      <c r="I76" s="1857"/>
      <c r="J76" s="1858"/>
      <c r="K76" s="1858"/>
      <c r="L76" s="1859"/>
      <c r="M76" s="1857"/>
      <c r="N76" s="1858"/>
      <c r="O76" s="1858"/>
      <c r="P76" s="1859"/>
      <c r="Q76" s="1857"/>
      <c r="R76" s="1858"/>
      <c r="S76" s="1858"/>
      <c r="T76" s="1858"/>
      <c r="U76" s="1859"/>
      <c r="V76" s="887" t="s">
        <v>6233</v>
      </c>
      <c r="W76" s="1868" t="str">
        <f>IFERROR(IF(M76="","",Q76/M76),"")</f>
        <v/>
      </c>
      <c r="X76" s="1869"/>
      <c r="Y76" s="1869"/>
      <c r="Z76" s="1870"/>
      <c r="AA76" s="888"/>
      <c r="AB76" s="889"/>
      <c r="AC76" s="889"/>
      <c r="AD76" s="889"/>
    </row>
    <row r="77" spans="2:30" ht="18.75" customHeight="1" thickBot="1">
      <c r="B77" s="1919" t="s">
        <v>6234</v>
      </c>
      <c r="C77" s="1920"/>
      <c r="D77" s="1920"/>
      <c r="E77" s="1920"/>
      <c r="F77" s="1920"/>
      <c r="G77" s="1920"/>
      <c r="H77" s="1920"/>
      <c r="I77" s="1857"/>
      <c r="J77" s="1858"/>
      <c r="K77" s="1858"/>
      <c r="L77" s="1859"/>
      <c r="M77" s="1857"/>
      <c r="N77" s="1858"/>
      <c r="O77" s="1858"/>
      <c r="P77" s="1859"/>
      <c r="Q77" s="1851"/>
      <c r="R77" s="1852"/>
      <c r="S77" s="1852"/>
      <c r="T77" s="1852"/>
      <c r="U77" s="1853"/>
      <c r="V77" s="887" t="s">
        <v>6230</v>
      </c>
      <c r="W77" s="1868" t="str">
        <f>IFERROR(IF(M77="","",Q77/M77),"")</f>
        <v/>
      </c>
      <c r="X77" s="1869"/>
      <c r="Y77" s="1869"/>
      <c r="Z77" s="1870"/>
      <c r="AA77" s="888"/>
      <c r="AB77" s="889"/>
      <c r="AC77" s="889"/>
      <c r="AD77" s="889"/>
    </row>
    <row r="78" spans="2:30" ht="18.75" customHeight="1" thickTop="1" thickBot="1">
      <c r="B78" s="1919" t="s">
        <v>6236</v>
      </c>
      <c r="C78" s="1920"/>
      <c r="D78" s="1920"/>
      <c r="E78" s="1920"/>
      <c r="F78" s="1920"/>
      <c r="G78" s="1920"/>
      <c r="H78" s="1920"/>
      <c r="I78" s="1857"/>
      <c r="J78" s="1858"/>
      <c r="K78" s="1858"/>
      <c r="L78" s="1859"/>
      <c r="M78" s="1857"/>
      <c r="N78" s="1858"/>
      <c r="O78" s="1858"/>
      <c r="P78" s="1859"/>
      <c r="Q78" s="1877"/>
      <c r="R78" s="1878"/>
      <c r="S78" s="1878"/>
      <c r="T78" s="1878"/>
      <c r="U78" s="1878"/>
      <c r="V78" s="1879"/>
      <c r="W78" s="1880"/>
      <c r="X78" s="1881"/>
      <c r="Y78" s="1881"/>
      <c r="Z78" s="1882"/>
      <c r="AA78" s="890"/>
      <c r="AB78" s="891"/>
      <c r="AC78" s="889"/>
      <c r="AD78" s="891"/>
    </row>
    <row r="79" spans="2:30" ht="18.75" customHeight="1" thickTop="1">
      <c r="B79" s="1916" t="s">
        <v>6237</v>
      </c>
      <c r="C79" s="2043" t="s">
        <v>3896</v>
      </c>
      <c r="D79" s="2044"/>
      <c r="E79" s="2051" t="e">
        <f>VLOOKUP($C79,電力会社!$I$4:$L$965,2,FALSE)</f>
        <v>#N/A</v>
      </c>
      <c r="F79" s="1248" t="s">
        <v>3824</v>
      </c>
      <c r="G79" s="1248" t="s">
        <v>601</v>
      </c>
      <c r="I79" s="1921"/>
      <c r="J79" s="1922"/>
      <c r="K79" s="1922"/>
      <c r="L79" s="1923"/>
      <c r="M79" s="1921"/>
      <c r="N79" s="1922"/>
      <c r="O79" s="1922"/>
      <c r="P79" s="1923"/>
      <c r="Q79" s="1180" t="s">
        <v>3868</v>
      </c>
      <c r="R79" s="1854"/>
      <c r="S79" s="1855"/>
      <c r="T79" s="1855"/>
      <c r="U79" s="1856"/>
      <c r="V79" s="887" t="s">
        <v>6238</v>
      </c>
      <c r="W79" s="1871" t="str">
        <f>IF(M79="","",(R79+R80)/M79)</f>
        <v/>
      </c>
      <c r="X79" s="1872"/>
      <c r="Y79" s="1872"/>
      <c r="Z79" s="1873"/>
      <c r="AA79" s="888"/>
      <c r="AB79" s="889"/>
      <c r="AC79" s="889"/>
      <c r="AD79" s="889"/>
    </row>
    <row r="80" spans="2:30" ht="18.75" customHeight="1">
      <c r="B80" s="1917"/>
      <c r="C80" s="2045"/>
      <c r="D80" s="2046"/>
      <c r="E80" s="2052"/>
      <c r="F80" s="1005" t="e">
        <f>VLOOKUP($C79,電力会社!$I$4:$L$965,3,FALSE)</f>
        <v>#N/A</v>
      </c>
      <c r="G80" s="1006" t="e">
        <f>VLOOKUP($C79,電力会社!$I$4:$L$965,4,FALSE)</f>
        <v>#N/A</v>
      </c>
      <c r="I80" s="1942"/>
      <c r="J80" s="1943"/>
      <c r="K80" s="1943"/>
      <c r="L80" s="1944"/>
      <c r="M80" s="1942"/>
      <c r="N80" s="1943"/>
      <c r="O80" s="1943"/>
      <c r="P80" s="1944"/>
      <c r="Q80" s="1181" t="s">
        <v>3871</v>
      </c>
      <c r="R80" s="1857"/>
      <c r="S80" s="1858"/>
      <c r="T80" s="1858"/>
      <c r="U80" s="1859"/>
      <c r="V80" s="892" t="s">
        <v>6238</v>
      </c>
      <c r="W80" s="1874"/>
      <c r="X80" s="1875"/>
      <c r="Y80" s="1875"/>
      <c r="Z80" s="1876"/>
      <c r="AA80" s="888"/>
      <c r="AB80" s="889"/>
      <c r="AC80" s="889"/>
      <c r="AD80" s="889"/>
    </row>
    <row r="81" spans="2:30" ht="18.75" customHeight="1">
      <c r="B81" s="1917"/>
      <c r="C81" s="2045" t="s">
        <v>6522</v>
      </c>
      <c r="D81" s="2046"/>
      <c r="E81" s="2051" t="e">
        <f>VLOOKUP($C81,電力会社!$I$4:$L$965,2,FALSE)</f>
        <v>#N/A</v>
      </c>
      <c r="F81" s="1248" t="s">
        <v>3824</v>
      </c>
      <c r="G81" s="1248" t="s">
        <v>601</v>
      </c>
      <c r="I81" s="1921"/>
      <c r="J81" s="1922"/>
      <c r="K81" s="1922"/>
      <c r="L81" s="1923"/>
      <c r="M81" s="1921"/>
      <c r="N81" s="1922"/>
      <c r="O81" s="1922"/>
      <c r="P81" s="1923"/>
      <c r="Q81" s="1180" t="s">
        <v>3868</v>
      </c>
      <c r="R81" s="1857"/>
      <c r="S81" s="1858"/>
      <c r="T81" s="1858"/>
      <c r="U81" s="1859"/>
      <c r="V81" s="887" t="s">
        <v>6238</v>
      </c>
      <c r="W81" s="1871" t="str">
        <f>IF(M81="","",(R81+R82)/M81)</f>
        <v/>
      </c>
      <c r="X81" s="1872"/>
      <c r="Y81" s="1872"/>
      <c r="Z81" s="1873"/>
      <c r="AA81" s="888"/>
      <c r="AB81" s="889"/>
      <c r="AC81" s="889"/>
      <c r="AD81" s="889"/>
    </row>
    <row r="82" spans="2:30" ht="18.75" customHeight="1">
      <c r="B82" s="1917"/>
      <c r="C82" s="2045"/>
      <c r="D82" s="2046"/>
      <c r="E82" s="2052"/>
      <c r="F82" s="1005" t="e">
        <f>VLOOKUP($C81,電力会社!$I$4:$L$965,3,FALSE)</f>
        <v>#N/A</v>
      </c>
      <c r="G82" s="1006" t="e">
        <f>VLOOKUP($C81,電力会社!$I$4:$L$965,4,FALSE)</f>
        <v>#N/A</v>
      </c>
      <c r="I82" s="1942"/>
      <c r="J82" s="1943"/>
      <c r="K82" s="1943"/>
      <c r="L82" s="1944"/>
      <c r="M82" s="1942"/>
      <c r="N82" s="1943"/>
      <c r="O82" s="1943"/>
      <c r="P82" s="1944"/>
      <c r="Q82" s="1181" t="s">
        <v>3871</v>
      </c>
      <c r="R82" s="1857"/>
      <c r="S82" s="1858"/>
      <c r="T82" s="1858"/>
      <c r="U82" s="1859"/>
      <c r="V82" s="892" t="s">
        <v>6238</v>
      </c>
      <c r="W82" s="1874"/>
      <c r="X82" s="1875"/>
      <c r="Y82" s="1875"/>
      <c r="Z82" s="1876"/>
      <c r="AA82" s="888"/>
      <c r="AB82" s="889"/>
      <c r="AC82" s="889"/>
      <c r="AD82" s="889"/>
    </row>
    <row r="83" spans="2:30" ht="18.75" customHeight="1">
      <c r="B83" s="1917"/>
      <c r="C83" s="2045" t="s">
        <v>6522</v>
      </c>
      <c r="D83" s="2046"/>
      <c r="E83" s="2051" t="e">
        <f>VLOOKUP($C83,電力会社!$I$4:$L$965,2,FALSE)</f>
        <v>#N/A</v>
      </c>
      <c r="F83" s="1248" t="s">
        <v>3824</v>
      </c>
      <c r="G83" s="1248" t="s">
        <v>601</v>
      </c>
      <c r="I83" s="1921"/>
      <c r="J83" s="1922"/>
      <c r="K83" s="1922"/>
      <c r="L83" s="1923"/>
      <c r="M83" s="1921"/>
      <c r="N83" s="1922"/>
      <c r="O83" s="1922"/>
      <c r="P83" s="1923"/>
      <c r="Q83" s="1180" t="s">
        <v>3868</v>
      </c>
      <c r="R83" s="1857"/>
      <c r="S83" s="1858"/>
      <c r="T83" s="1858"/>
      <c r="U83" s="1859"/>
      <c r="V83" s="887" t="s">
        <v>6238</v>
      </c>
      <c r="W83" s="1871" t="str">
        <f>IF(M83="","",(R83+R84)/M83)</f>
        <v/>
      </c>
      <c r="X83" s="1872"/>
      <c r="Y83" s="1872"/>
      <c r="Z83" s="1873"/>
      <c r="AA83" s="888"/>
      <c r="AB83" s="889"/>
      <c r="AC83" s="889"/>
      <c r="AD83" s="889"/>
    </row>
    <row r="84" spans="2:30" ht="18.75" customHeight="1">
      <c r="B84" s="1917"/>
      <c r="C84" s="2045"/>
      <c r="D84" s="2046"/>
      <c r="E84" s="2052"/>
      <c r="F84" s="1005" t="e">
        <f>VLOOKUP($C83,電力会社!$I$4:$L$965,3,FALSE)</f>
        <v>#N/A</v>
      </c>
      <c r="G84" s="1006" t="e">
        <f>VLOOKUP($C83,電力会社!$I$4:$L$965,4,FALSE)</f>
        <v>#N/A</v>
      </c>
      <c r="I84" s="1942"/>
      <c r="J84" s="1943"/>
      <c r="K84" s="1943"/>
      <c r="L84" s="1944"/>
      <c r="M84" s="1942"/>
      <c r="N84" s="1943"/>
      <c r="O84" s="1943"/>
      <c r="P84" s="1944"/>
      <c r="Q84" s="1180" t="s">
        <v>3871</v>
      </c>
      <c r="R84" s="1857"/>
      <c r="S84" s="1858"/>
      <c r="T84" s="1858"/>
      <c r="U84" s="1859"/>
      <c r="V84" s="887" t="s">
        <v>6238</v>
      </c>
      <c r="W84" s="1874"/>
      <c r="X84" s="1875"/>
      <c r="Y84" s="1875"/>
      <c r="Z84" s="1876"/>
      <c r="AA84" s="888"/>
      <c r="AB84" s="889"/>
      <c r="AC84" s="889"/>
      <c r="AD84" s="889"/>
    </row>
    <row r="85" spans="2:30" ht="18.75" customHeight="1">
      <c r="B85" s="1917"/>
      <c r="C85" s="2047" t="s">
        <v>6522</v>
      </c>
      <c r="D85" s="2048"/>
      <c r="E85" s="2051" t="e">
        <f>VLOOKUP($C85,電力会社!$I$4:$L$965,2,FALSE)</f>
        <v>#N/A</v>
      </c>
      <c r="F85" s="1248" t="s">
        <v>3824</v>
      </c>
      <c r="G85" s="1248" t="s">
        <v>601</v>
      </c>
      <c r="I85" s="1921"/>
      <c r="J85" s="1922"/>
      <c r="K85" s="1922"/>
      <c r="L85" s="1923"/>
      <c r="M85" s="1921"/>
      <c r="N85" s="1922"/>
      <c r="O85" s="1922"/>
      <c r="P85" s="1923"/>
      <c r="Q85" s="1180" t="s">
        <v>3868</v>
      </c>
      <c r="R85" s="1857"/>
      <c r="S85" s="1858"/>
      <c r="T85" s="1858"/>
      <c r="U85" s="1859"/>
      <c r="V85" s="887" t="s">
        <v>6238</v>
      </c>
      <c r="W85" s="1871" t="str">
        <f>IF(M85="","",(R85+R86)/M85)</f>
        <v/>
      </c>
      <c r="X85" s="1872"/>
      <c r="Y85" s="1872"/>
      <c r="Z85" s="1873"/>
      <c r="AA85" s="888"/>
      <c r="AB85" s="889"/>
      <c r="AC85" s="889"/>
      <c r="AD85" s="889"/>
    </row>
    <row r="86" spans="2:30" ht="18.75" customHeight="1">
      <c r="B86" s="1917"/>
      <c r="C86" s="2047"/>
      <c r="D86" s="2048"/>
      <c r="E86" s="2052"/>
      <c r="F86" s="1005" t="e">
        <f>VLOOKUP($C85,電力会社!$I$4:$L$965,3,FALSE)</f>
        <v>#N/A</v>
      </c>
      <c r="G86" s="1006" t="e">
        <f>VLOOKUP($C85,電力会社!$I$4:$L$965,4,FALSE)</f>
        <v>#N/A</v>
      </c>
      <c r="I86" s="1942"/>
      <c r="J86" s="1943"/>
      <c r="K86" s="1943"/>
      <c r="L86" s="1944"/>
      <c r="M86" s="1942"/>
      <c r="N86" s="1943"/>
      <c r="O86" s="1943"/>
      <c r="P86" s="1944"/>
      <c r="Q86" s="1180" t="s">
        <v>3871</v>
      </c>
      <c r="R86" s="1857"/>
      <c r="S86" s="1858"/>
      <c r="T86" s="1858"/>
      <c r="U86" s="1859"/>
      <c r="V86" s="887" t="s">
        <v>6238</v>
      </c>
      <c r="W86" s="1874"/>
      <c r="X86" s="1875"/>
      <c r="Y86" s="1875"/>
      <c r="Z86" s="1876"/>
      <c r="AA86" s="888"/>
      <c r="AB86" s="889"/>
      <c r="AC86" s="889"/>
      <c r="AD86" s="889"/>
    </row>
    <row r="87" spans="2:30" ht="18.75" customHeight="1">
      <c r="B87" s="1917"/>
      <c r="C87" s="2047" t="s">
        <v>6393</v>
      </c>
      <c r="D87" s="2048"/>
      <c r="E87" s="2051" t="e">
        <f>VLOOKUP($C87,電力会社!$I$4:$L$965,2,FALSE)</f>
        <v>#N/A</v>
      </c>
      <c r="F87" s="1248" t="s">
        <v>3824</v>
      </c>
      <c r="G87" s="1248" t="s">
        <v>601</v>
      </c>
      <c r="I87" s="1921"/>
      <c r="J87" s="1922"/>
      <c r="K87" s="1922"/>
      <c r="L87" s="1923"/>
      <c r="M87" s="1921"/>
      <c r="N87" s="1922"/>
      <c r="O87" s="1922"/>
      <c r="P87" s="1923"/>
      <c r="Q87" s="1182" t="s">
        <v>3868</v>
      </c>
      <c r="R87" s="1857"/>
      <c r="S87" s="1858"/>
      <c r="T87" s="1858"/>
      <c r="U87" s="1859"/>
      <c r="V87" s="893" t="s">
        <v>6238</v>
      </c>
      <c r="W87" s="1871" t="str">
        <f>IF(M87="","",(R87+R88)/M87)</f>
        <v/>
      </c>
      <c r="X87" s="1872"/>
      <c r="Y87" s="1872"/>
      <c r="Z87" s="1873"/>
      <c r="AA87" s="888"/>
      <c r="AB87" s="889"/>
      <c r="AC87" s="889"/>
      <c r="AD87" s="889"/>
    </row>
    <row r="88" spans="2:30" ht="18.75" customHeight="1" thickBot="1">
      <c r="B88" s="1918"/>
      <c r="C88" s="2049"/>
      <c r="D88" s="2050"/>
      <c r="E88" s="2053"/>
      <c r="F88" s="1005" t="e">
        <f>VLOOKUP($C87,電力会社!$I$4:$L$965,3,FALSE)</f>
        <v>#N/A</v>
      </c>
      <c r="G88" s="1006" t="e">
        <f>VLOOKUP($C87,電力会社!$I$4:$L$965,4,FALSE)</f>
        <v>#N/A</v>
      </c>
      <c r="I88" s="1924"/>
      <c r="J88" s="1925"/>
      <c r="K88" s="1925"/>
      <c r="L88" s="1926"/>
      <c r="M88" s="1924"/>
      <c r="N88" s="1925"/>
      <c r="O88" s="1925"/>
      <c r="P88" s="1926"/>
      <c r="Q88" s="1183" t="s">
        <v>3871</v>
      </c>
      <c r="R88" s="1851"/>
      <c r="S88" s="1852"/>
      <c r="T88" s="1852"/>
      <c r="U88" s="1853"/>
      <c r="V88" s="894" t="s">
        <v>6238</v>
      </c>
      <c r="W88" s="1883"/>
      <c r="X88" s="1884"/>
      <c r="Y88" s="1884"/>
      <c r="Z88" s="1885"/>
      <c r="AA88" s="888"/>
      <c r="AB88" s="889"/>
      <c r="AC88" s="889"/>
      <c r="AD88" s="889"/>
    </row>
    <row r="89" spans="2:30" ht="18.75" customHeight="1" thickTop="1">
      <c r="B89" s="1928" t="s">
        <v>6239</v>
      </c>
      <c r="C89" s="1929"/>
      <c r="D89" s="1929"/>
      <c r="E89" s="1929"/>
      <c r="F89" s="1929"/>
      <c r="G89" s="1929"/>
      <c r="H89" s="1930"/>
      <c r="I89" s="1931">
        <f>SUM(I74:J88)</f>
        <v>0</v>
      </c>
      <c r="J89" s="1932"/>
      <c r="K89" s="1931">
        <f>SUM(K74:L88)</f>
        <v>0</v>
      </c>
      <c r="L89" s="1932"/>
      <c r="M89" s="1938">
        <f>SUM(M74:N88)</f>
        <v>0</v>
      </c>
      <c r="N89" s="1939"/>
      <c r="O89" s="1938">
        <f>SUM(O74:P88)</f>
        <v>0</v>
      </c>
      <c r="P89" s="1939"/>
      <c r="Q89" s="1940"/>
      <c r="R89" s="1861"/>
      <c r="S89" s="1941"/>
      <c r="T89" s="1860"/>
      <c r="U89" s="1861"/>
      <c r="V89" s="1862"/>
      <c r="W89" s="1863"/>
      <c r="X89" s="1864"/>
      <c r="Y89" s="1863"/>
      <c r="Z89" s="1864"/>
      <c r="AA89" s="888"/>
      <c r="AB89" s="889"/>
      <c r="AC89" s="889"/>
      <c r="AD89" s="889"/>
    </row>
    <row r="90" spans="2:30" ht="18.75" customHeight="1">
      <c r="B90" s="1933" t="s">
        <v>6382</v>
      </c>
      <c r="C90" s="1934"/>
      <c r="D90" s="1934"/>
      <c r="E90" s="1934"/>
      <c r="F90" s="1934"/>
      <c r="G90" s="1934"/>
      <c r="H90" s="1935"/>
      <c r="I90" s="1936">
        <f>X50</f>
        <v>0</v>
      </c>
      <c r="J90" s="1937"/>
      <c r="K90" s="1936">
        <f>X64</f>
        <v>0</v>
      </c>
      <c r="L90" s="1937"/>
      <c r="M90" s="895" t="s">
        <v>6240</v>
      </c>
      <c r="N90" s="896"/>
      <c r="O90" s="896"/>
      <c r="P90" s="896"/>
      <c r="Q90" s="896"/>
      <c r="R90" s="896"/>
      <c r="S90" s="896"/>
      <c r="T90" s="896"/>
      <c r="U90" s="896"/>
      <c r="V90" s="896"/>
      <c r="W90" s="897"/>
      <c r="X90" s="897"/>
      <c r="Y90" s="898"/>
      <c r="Z90" s="898"/>
      <c r="AA90" s="899"/>
      <c r="AB90" s="899"/>
      <c r="AC90" s="899"/>
      <c r="AD90" s="899"/>
    </row>
    <row r="91" spans="2:30" ht="11.25" customHeight="1">
      <c r="B91" s="806"/>
      <c r="C91" s="807"/>
      <c r="D91" s="807"/>
      <c r="E91" s="807"/>
      <c r="F91" s="807"/>
      <c r="G91" s="807"/>
      <c r="H91" s="807"/>
      <c r="W91" s="809"/>
      <c r="X91" s="809"/>
      <c r="Y91" s="809"/>
      <c r="Z91" s="809"/>
    </row>
    <row r="92" spans="2:30" ht="22.5" customHeight="1">
      <c r="B92" s="794" t="str">
        <f>"４　"&amp;参照元!A1-1&amp;"年度の二酸化炭素排出量等"</f>
        <v>４　2022年度の二酸化炭素排出量等</v>
      </c>
      <c r="C92" s="900"/>
      <c r="D92" s="900"/>
      <c r="E92" s="900"/>
      <c r="F92" s="900"/>
      <c r="G92" s="900"/>
      <c r="H92" s="900"/>
      <c r="I92" s="797"/>
      <c r="J92" s="797"/>
      <c r="K92" s="797"/>
      <c r="L92" s="797"/>
      <c r="M92" s="797"/>
      <c r="N92" s="795"/>
      <c r="O92" s="795"/>
      <c r="P92" s="795"/>
      <c r="Q92" s="795"/>
      <c r="R92" s="795"/>
      <c r="S92" s="901"/>
      <c r="T92" s="902"/>
      <c r="U92" s="902"/>
      <c r="V92" s="902"/>
      <c r="W92" s="902"/>
      <c r="X92" s="902"/>
      <c r="Y92" s="902"/>
      <c r="Z92" s="903"/>
      <c r="AA92" s="904"/>
      <c r="AB92" s="905"/>
      <c r="AC92" s="905"/>
      <c r="AD92" s="905"/>
    </row>
    <row r="93" spans="2:30" ht="25.15" customHeight="1">
      <c r="B93" s="806"/>
      <c r="C93" s="807"/>
      <c r="D93" s="807"/>
      <c r="E93" s="807"/>
      <c r="F93" s="807"/>
      <c r="G93" s="807"/>
      <c r="H93" s="807"/>
      <c r="W93" s="809"/>
      <c r="X93" s="809"/>
      <c r="Y93" s="809"/>
      <c r="Z93" s="809"/>
    </row>
    <row r="94" spans="2:30" s="793" customFormat="1" ht="15.75" customHeight="1">
      <c r="B94" s="2054"/>
      <c r="C94" s="2054"/>
      <c r="D94" s="2054"/>
      <c r="E94" s="2054"/>
      <c r="F94" s="1909" t="s">
        <v>6520</v>
      </c>
      <c r="G94" s="1909"/>
      <c r="H94" s="1909"/>
      <c r="I94" s="1909"/>
      <c r="J94" s="1909"/>
      <c r="K94" s="1909"/>
      <c r="L94" s="1909"/>
      <c r="M94" s="1910" t="s">
        <v>6241</v>
      </c>
      <c r="N94" s="1911"/>
      <c r="O94" s="1911"/>
      <c r="P94" s="1911"/>
      <c r="Q94" s="1911"/>
      <c r="R94" s="1911"/>
      <c r="S94" s="1911"/>
      <c r="T94" s="1911"/>
      <c r="U94" s="1909" t="s">
        <v>6521</v>
      </c>
      <c r="V94" s="1909"/>
      <c r="W94" s="1909"/>
      <c r="X94" s="1909"/>
      <c r="Y94" s="1909"/>
      <c r="Z94" s="1909"/>
    </row>
    <row r="95" spans="2:30" s="793" customFormat="1" ht="30" customHeight="1" thickBot="1">
      <c r="B95" s="2054"/>
      <c r="C95" s="2054"/>
      <c r="D95" s="2054"/>
      <c r="E95" s="2054"/>
      <c r="F95" s="1909"/>
      <c r="G95" s="1909"/>
      <c r="H95" s="1909"/>
      <c r="I95" s="1909"/>
      <c r="J95" s="1909"/>
      <c r="K95" s="1909"/>
      <c r="L95" s="1909"/>
      <c r="M95" s="1889" t="s">
        <v>6381</v>
      </c>
      <c r="N95" s="1889"/>
      <c r="O95" s="1889"/>
      <c r="P95" s="1889"/>
      <c r="Q95" s="1890"/>
      <c r="R95" s="1890"/>
      <c r="S95" s="1890"/>
      <c r="T95" s="1890"/>
      <c r="U95" s="1909"/>
      <c r="V95" s="1909"/>
      <c r="W95" s="1909"/>
      <c r="X95" s="1909"/>
      <c r="Y95" s="1909"/>
      <c r="Z95" s="1909"/>
    </row>
    <row r="96" spans="2:30" s="793" customFormat="1" ht="22.5" customHeight="1" thickTop="1" thickBot="1">
      <c r="B96" s="2054"/>
      <c r="C96" s="2054"/>
      <c r="D96" s="2054"/>
      <c r="E96" s="2054"/>
      <c r="F96" s="1891" t="s">
        <v>6242</v>
      </c>
      <c r="G96" s="1891"/>
      <c r="H96" s="1891"/>
      <c r="I96" s="1891"/>
      <c r="J96" s="1891" t="s">
        <v>6243</v>
      </c>
      <c r="K96" s="1891"/>
      <c r="L96" s="1891"/>
      <c r="M96" s="1892" t="s">
        <v>6244</v>
      </c>
      <c r="N96" s="1892"/>
      <c r="O96" s="1892"/>
      <c r="P96" s="1893"/>
      <c r="Q96" s="1894"/>
      <c r="R96" s="1895"/>
      <c r="S96" s="1895"/>
      <c r="T96" s="1896"/>
      <c r="U96" s="1897" t="s">
        <v>6242</v>
      </c>
      <c r="V96" s="1897"/>
      <c r="W96" s="1897"/>
      <c r="X96" s="1897"/>
      <c r="Y96" s="1897"/>
      <c r="Z96" s="1898"/>
    </row>
    <row r="97" spans="2:30" s="793" customFormat="1" ht="18.75" customHeight="1" thickTop="1">
      <c r="B97" s="2054"/>
      <c r="C97" s="2054"/>
      <c r="D97" s="2054"/>
      <c r="E97" s="2054"/>
      <c r="F97" s="1891"/>
      <c r="G97" s="1891"/>
      <c r="H97" s="1891"/>
      <c r="I97" s="1891"/>
      <c r="J97" s="1891"/>
      <c r="K97" s="1891"/>
      <c r="L97" s="1891"/>
      <c r="M97" s="1891" t="s">
        <v>6245</v>
      </c>
      <c r="N97" s="1891"/>
      <c r="O97" s="1891" t="s">
        <v>6246</v>
      </c>
      <c r="P97" s="1891"/>
      <c r="Q97" s="1912" t="s">
        <v>6245</v>
      </c>
      <c r="R97" s="1912"/>
      <c r="S97" s="1912" t="s">
        <v>6246</v>
      </c>
      <c r="T97" s="1912"/>
      <c r="U97" s="1899"/>
      <c r="V97" s="1899"/>
      <c r="W97" s="1899"/>
      <c r="X97" s="1899"/>
      <c r="Y97" s="1899"/>
      <c r="Z97" s="1900"/>
    </row>
    <row r="98" spans="2:30" s="793" customFormat="1" ht="30" customHeight="1">
      <c r="B98" s="1927" t="s">
        <v>6293</v>
      </c>
      <c r="C98" s="1927"/>
      <c r="D98" s="1927"/>
      <c r="E98" s="1927"/>
      <c r="F98" s="1904">
        <f>自動車計算!$V$31</f>
        <v>0</v>
      </c>
      <c r="G98" s="1904"/>
      <c r="H98" s="1904"/>
      <c r="I98" s="1904"/>
      <c r="J98" s="1905">
        <f>自動車計算!$X$31</f>
        <v>0</v>
      </c>
      <c r="K98" s="1905"/>
      <c r="L98" s="1905"/>
      <c r="M98" s="1906">
        <f>IF(M89="","",M89/1000)</f>
        <v>0</v>
      </c>
      <c r="N98" s="1907"/>
      <c r="O98" s="1915" t="s">
        <v>6247</v>
      </c>
      <c r="P98" s="1915"/>
      <c r="Q98" s="1886"/>
      <c r="R98" s="1886"/>
      <c r="S98" s="1886"/>
      <c r="T98" s="1886"/>
      <c r="U98" s="1901" t="str">
        <f>IF(I35=2,(IF($Q$96="",自動車計算!$G$41,自動車計算!$T$41)),"")</f>
        <v/>
      </c>
      <c r="V98" s="1902"/>
      <c r="W98" s="1902"/>
      <c r="X98" s="1902"/>
      <c r="Y98" s="1902"/>
      <c r="Z98" s="1903"/>
    </row>
    <row r="99" spans="2:30" s="793" customFormat="1" ht="30" hidden="1" customHeight="1">
      <c r="B99" s="906"/>
      <c r="C99" s="1913" t="s">
        <v>6228</v>
      </c>
      <c r="D99" s="1913"/>
      <c r="E99" s="1913"/>
      <c r="F99" s="1914"/>
      <c r="G99" s="1914"/>
      <c r="H99" s="1914"/>
      <c r="I99" s="1914"/>
      <c r="J99" s="1905"/>
      <c r="K99" s="1905"/>
      <c r="L99" s="1905"/>
      <c r="M99" s="1906">
        <f>IF(O89="","",O89/1000)</f>
        <v>0</v>
      </c>
      <c r="N99" s="1907"/>
      <c r="O99" s="1915" t="s">
        <v>6247</v>
      </c>
      <c r="P99" s="1915"/>
      <c r="Q99" s="1887"/>
      <c r="R99" s="1887"/>
      <c r="S99" s="1887"/>
      <c r="T99" s="1887"/>
      <c r="U99" s="1888"/>
      <c r="V99" s="1888"/>
      <c r="W99" s="1888"/>
      <c r="X99" s="1908"/>
      <c r="Y99" s="1908"/>
      <c r="Z99" s="1908"/>
    </row>
    <row r="100" spans="2:30" s="793" customFormat="1" ht="16.5" customHeight="1">
      <c r="B100" s="792"/>
      <c r="C100" s="792"/>
      <c r="D100" s="792"/>
      <c r="E100" s="792"/>
      <c r="F100" s="907"/>
      <c r="H100" s="908"/>
      <c r="I100" s="908"/>
      <c r="J100" s="908"/>
      <c r="K100" s="792"/>
      <c r="L100" s="792"/>
      <c r="Q100" s="1201" t="s">
        <v>6394</v>
      </c>
      <c r="U100" s="908"/>
      <c r="V100" s="908"/>
    </row>
    <row r="101" spans="2:30" s="793" customFormat="1" ht="16.5" customHeight="1">
      <c r="B101" s="792"/>
      <c r="C101" s="792"/>
      <c r="D101" s="792"/>
      <c r="E101" s="792"/>
      <c r="F101" s="907"/>
      <c r="H101" s="908"/>
      <c r="I101" s="908"/>
      <c r="J101" s="908"/>
      <c r="K101" s="792"/>
      <c r="L101" s="792"/>
      <c r="Q101" s="1201"/>
      <c r="U101" s="908"/>
      <c r="V101" s="908"/>
    </row>
    <row r="102" spans="2:30" s="793" customFormat="1" ht="16.5" hidden="1" customHeight="1">
      <c r="B102" s="1341" t="s">
        <v>6404</v>
      </c>
      <c r="C102" s="1333"/>
      <c r="D102" s="1333"/>
      <c r="E102" s="1333"/>
      <c r="F102" s="1334"/>
      <c r="G102" s="1335"/>
      <c r="H102" s="1336"/>
      <c r="I102" s="1336"/>
      <c r="J102" s="1336"/>
      <c r="K102" s="1333"/>
      <c r="L102" s="1333"/>
      <c r="M102" s="1335"/>
      <c r="N102" s="1335"/>
      <c r="O102" s="1335"/>
      <c r="P102" s="1335"/>
      <c r="Q102" s="1337"/>
      <c r="R102" s="1335"/>
      <c r="S102" s="1335"/>
      <c r="T102" s="1335"/>
      <c r="U102" s="1338"/>
      <c r="V102" s="1340" t="s">
        <v>6405</v>
      </c>
      <c r="W102" s="1335"/>
      <c r="X102" s="1335"/>
      <c r="Y102" s="1335"/>
      <c r="Z102" s="1335"/>
      <c r="AA102" s="1335"/>
      <c r="AB102" s="1335"/>
      <c r="AC102" s="1339"/>
    </row>
    <row r="103" spans="2:30" s="793" customFormat="1" ht="44.45" hidden="1" customHeight="1">
      <c r="B103" s="2054" t="s">
        <v>6427</v>
      </c>
      <c r="C103" s="2054"/>
      <c r="D103" s="2055" t="s">
        <v>6416</v>
      </c>
      <c r="E103" s="2055"/>
      <c r="F103" s="2056" t="s">
        <v>6415</v>
      </c>
      <c r="G103" s="2056"/>
      <c r="H103" s="2034" t="s">
        <v>6246</v>
      </c>
      <c r="I103" s="2034"/>
      <c r="J103" s="2055" t="str">
        <f>"排出量原単位
（tCO2／★）"</f>
        <v>排出量原単位
（tCO2／★）</v>
      </c>
      <c r="K103" s="2034"/>
      <c r="L103" s="2034"/>
      <c r="M103" s="2055" t="str">
        <f>"基準("&amp;参照元!AM14&amp;")年度原単位
（tCO2/★）"</f>
        <v>基準(新規)年度原単位
（tCO2/★）</v>
      </c>
      <c r="N103" s="2034"/>
      <c r="O103" s="2034"/>
      <c r="P103" s="2031" t="s">
        <v>6418</v>
      </c>
      <c r="Q103" s="2031"/>
      <c r="R103" s="2083" t="s">
        <v>6424</v>
      </c>
      <c r="S103" s="2083"/>
      <c r="T103" s="2083" t="s">
        <v>6428</v>
      </c>
      <c r="U103" s="2083"/>
      <c r="V103" s="2055" t="str">
        <f>"目標("&amp;参照元!AZ14+3&amp;")年度原単位（tCO2/★）"</f>
        <v>目標(2025)年度原単位（tCO2/★）</v>
      </c>
      <c r="W103" s="2034"/>
      <c r="X103" s="2034"/>
      <c r="Y103" s="2031" t="s">
        <v>6418</v>
      </c>
      <c r="Z103" s="2031"/>
      <c r="AA103" s="2083" t="s">
        <v>6431</v>
      </c>
      <c r="AB103" s="2083"/>
      <c r="AC103" s="1331" t="s">
        <v>6435</v>
      </c>
      <c r="AD103" s="1328"/>
    </row>
    <row r="104" spans="2:30" s="793" customFormat="1" ht="30" hidden="1" customHeight="1" thickBot="1">
      <c r="B104" s="2054"/>
      <c r="C104" s="2054"/>
      <c r="D104" s="2061"/>
      <c r="E104" s="2061"/>
      <c r="F104" s="2061"/>
      <c r="G104" s="2061"/>
      <c r="H104" s="2060"/>
      <c r="I104" s="2060"/>
      <c r="J104" s="2055" t="s">
        <v>6422</v>
      </c>
      <c r="K104" s="2055"/>
      <c r="L104" s="2055"/>
      <c r="M104" s="2061" t="s">
        <v>6423</v>
      </c>
      <c r="N104" s="2061"/>
      <c r="O104" s="2061"/>
      <c r="P104" s="2054" t="s">
        <v>6419</v>
      </c>
      <c r="Q104" s="2054"/>
      <c r="R104" s="2083" t="s">
        <v>6430</v>
      </c>
      <c r="S104" s="2083"/>
      <c r="T104" s="2085" t="s">
        <v>6429</v>
      </c>
      <c r="U104" s="2085"/>
      <c r="V104" s="2061" t="s">
        <v>6433</v>
      </c>
      <c r="W104" s="2061"/>
      <c r="X104" s="2061"/>
      <c r="Y104" s="2054" t="s">
        <v>6419</v>
      </c>
      <c r="Z104" s="2054"/>
      <c r="AA104" s="2083" t="s">
        <v>6432</v>
      </c>
      <c r="AB104" s="2083"/>
      <c r="AC104" s="1332" t="s">
        <v>6434</v>
      </c>
      <c r="AD104" s="1329"/>
    </row>
    <row r="105" spans="2:30" s="793" customFormat="1" ht="18.600000000000001" hidden="1" customHeight="1" thickTop="1">
      <c r="B105" s="1915">
        <v>1</v>
      </c>
      <c r="C105" s="2082"/>
      <c r="D105" s="2077">
        <v>23.2</v>
      </c>
      <c r="E105" s="2078"/>
      <c r="F105" s="2032">
        <v>0.5</v>
      </c>
      <c r="G105" s="2032"/>
      <c r="H105" s="2032" t="s">
        <v>6294</v>
      </c>
      <c r="I105" s="2033"/>
      <c r="J105" s="2037">
        <f>D105/F105</f>
        <v>46.4</v>
      </c>
      <c r="K105" s="2038"/>
      <c r="L105" s="2039"/>
      <c r="M105" s="2057">
        <v>50</v>
      </c>
      <c r="N105" s="2058"/>
      <c r="O105" s="2059"/>
      <c r="P105" s="2074" t="e">
        <f>D105/$D$115</f>
        <v>#DIV/0!</v>
      </c>
      <c r="Q105" s="2075"/>
      <c r="R105" s="2076">
        <f>1-J105/M105</f>
        <v>7.2000000000000064E-2</v>
      </c>
      <c r="S105" s="2076"/>
      <c r="T105" s="2076" t="e">
        <f>P105*R105</f>
        <v>#DIV/0!</v>
      </c>
      <c r="U105" s="2081"/>
      <c r="V105" s="2057">
        <v>20</v>
      </c>
      <c r="W105" s="2058"/>
      <c r="X105" s="2059"/>
      <c r="Y105" s="2074" t="e">
        <f>P105</f>
        <v>#DIV/0!</v>
      </c>
      <c r="Z105" s="2075"/>
      <c r="AA105" s="2076">
        <f>1-V105/J105</f>
        <v>0.56896551724137923</v>
      </c>
      <c r="AB105" s="2076"/>
      <c r="AC105" s="1330" t="e">
        <f>Y105*AA105</f>
        <v>#DIV/0!</v>
      </c>
      <c r="AD105" s="1326"/>
    </row>
    <row r="106" spans="2:30" s="793" customFormat="1" ht="18.600000000000001" hidden="1" customHeight="1">
      <c r="B106" s="1915">
        <v>2</v>
      </c>
      <c r="C106" s="2082"/>
      <c r="D106" s="2079">
        <v>46.4</v>
      </c>
      <c r="E106" s="2080"/>
      <c r="F106" s="2035">
        <v>0.5</v>
      </c>
      <c r="G106" s="2035"/>
      <c r="H106" s="2035" t="s">
        <v>6294</v>
      </c>
      <c r="I106" s="2036"/>
      <c r="J106" s="2037">
        <f t="shared" ref="J106:J114" si="0">D106/F106</f>
        <v>92.8</v>
      </c>
      <c r="K106" s="2038"/>
      <c r="L106" s="2039"/>
      <c r="M106" s="2040">
        <v>100</v>
      </c>
      <c r="N106" s="2041"/>
      <c r="O106" s="2042"/>
      <c r="P106" s="2074" t="e">
        <f t="shared" ref="P106:P114" si="1">D106/$D$115</f>
        <v>#DIV/0!</v>
      </c>
      <c r="Q106" s="2075"/>
      <c r="R106" s="2076">
        <f t="shared" ref="R106:R114" si="2">1-J106/M106</f>
        <v>7.2000000000000064E-2</v>
      </c>
      <c r="S106" s="2076"/>
      <c r="T106" s="2076" t="e">
        <f t="shared" ref="T106:T114" si="3">P106*R106</f>
        <v>#DIV/0!</v>
      </c>
      <c r="U106" s="2081"/>
      <c r="V106" s="2040">
        <v>80</v>
      </c>
      <c r="W106" s="2041"/>
      <c r="X106" s="2042"/>
      <c r="Y106" s="2074" t="e">
        <f t="shared" ref="Y106:Y114" si="4">P106</f>
        <v>#DIV/0!</v>
      </c>
      <c r="Z106" s="2075"/>
      <c r="AA106" s="2076">
        <f t="shared" ref="AA106:AA114" si="5">1-V106/J106</f>
        <v>0.13793103448275856</v>
      </c>
      <c r="AB106" s="2076"/>
      <c r="AC106" s="1330" t="e">
        <f t="shared" ref="AC106:AC114" si="6">Y106*AA106</f>
        <v>#DIV/0!</v>
      </c>
      <c r="AD106" s="1326"/>
    </row>
    <row r="107" spans="2:30" s="793" customFormat="1" ht="18.600000000000001" hidden="1" customHeight="1">
      <c r="B107" s="1915">
        <v>3</v>
      </c>
      <c r="C107" s="2082"/>
      <c r="D107" s="2079">
        <v>11.6</v>
      </c>
      <c r="E107" s="2080"/>
      <c r="F107" s="2035">
        <v>0.5</v>
      </c>
      <c r="G107" s="2035"/>
      <c r="H107" s="2035" t="s">
        <v>6294</v>
      </c>
      <c r="I107" s="2036"/>
      <c r="J107" s="2037">
        <f t="shared" si="0"/>
        <v>23.2</v>
      </c>
      <c r="K107" s="2038"/>
      <c r="L107" s="2039"/>
      <c r="M107" s="2040">
        <v>50</v>
      </c>
      <c r="N107" s="2041"/>
      <c r="O107" s="2042"/>
      <c r="P107" s="2074" t="e">
        <f t="shared" si="1"/>
        <v>#DIV/0!</v>
      </c>
      <c r="Q107" s="2075"/>
      <c r="R107" s="2076">
        <f t="shared" si="2"/>
        <v>0.53600000000000003</v>
      </c>
      <c r="S107" s="2076"/>
      <c r="T107" s="2076" t="e">
        <f t="shared" si="3"/>
        <v>#DIV/0!</v>
      </c>
      <c r="U107" s="2081"/>
      <c r="V107" s="2040">
        <v>20</v>
      </c>
      <c r="W107" s="2041"/>
      <c r="X107" s="2042"/>
      <c r="Y107" s="2074" t="e">
        <f t="shared" si="4"/>
        <v>#DIV/0!</v>
      </c>
      <c r="Z107" s="2075"/>
      <c r="AA107" s="2076">
        <f t="shared" si="5"/>
        <v>0.13793103448275856</v>
      </c>
      <c r="AB107" s="2076"/>
      <c r="AC107" s="1330" t="e">
        <f t="shared" si="6"/>
        <v>#DIV/0!</v>
      </c>
      <c r="AD107" s="1326"/>
    </row>
    <row r="108" spans="2:30" s="793" customFormat="1" ht="18.600000000000001" hidden="1" customHeight="1">
      <c r="B108" s="1915">
        <v>4</v>
      </c>
      <c r="C108" s="2082"/>
      <c r="D108" s="2079">
        <v>11.6</v>
      </c>
      <c r="E108" s="2080"/>
      <c r="F108" s="2035">
        <v>0.5</v>
      </c>
      <c r="G108" s="2035"/>
      <c r="H108" s="2035" t="s">
        <v>6294</v>
      </c>
      <c r="I108" s="2036"/>
      <c r="J108" s="2037">
        <f t="shared" si="0"/>
        <v>23.2</v>
      </c>
      <c r="K108" s="2038"/>
      <c r="L108" s="2039"/>
      <c r="M108" s="2040">
        <v>50</v>
      </c>
      <c r="N108" s="2041"/>
      <c r="O108" s="2042"/>
      <c r="P108" s="2074" t="e">
        <f t="shared" si="1"/>
        <v>#DIV/0!</v>
      </c>
      <c r="Q108" s="2075"/>
      <c r="R108" s="2076">
        <f t="shared" si="2"/>
        <v>0.53600000000000003</v>
      </c>
      <c r="S108" s="2076"/>
      <c r="T108" s="2076" t="e">
        <f t="shared" si="3"/>
        <v>#DIV/0!</v>
      </c>
      <c r="U108" s="2081"/>
      <c r="V108" s="2040">
        <v>20</v>
      </c>
      <c r="W108" s="2041"/>
      <c r="X108" s="2042"/>
      <c r="Y108" s="2074" t="e">
        <f t="shared" si="4"/>
        <v>#DIV/0!</v>
      </c>
      <c r="Z108" s="2075"/>
      <c r="AA108" s="2076">
        <f t="shared" si="5"/>
        <v>0.13793103448275856</v>
      </c>
      <c r="AB108" s="2076"/>
      <c r="AC108" s="1330" t="e">
        <f t="shared" si="6"/>
        <v>#DIV/0!</v>
      </c>
      <c r="AD108" s="1326"/>
    </row>
    <row r="109" spans="2:30" s="793" customFormat="1" ht="18.600000000000001" hidden="1" customHeight="1">
      <c r="B109" s="1915">
        <v>5</v>
      </c>
      <c r="C109" s="2082"/>
      <c r="D109" s="2079">
        <v>23.2</v>
      </c>
      <c r="E109" s="2080"/>
      <c r="F109" s="2035">
        <v>0.5</v>
      </c>
      <c r="G109" s="2035"/>
      <c r="H109" s="2035" t="s">
        <v>6294</v>
      </c>
      <c r="I109" s="2036"/>
      <c r="J109" s="2037">
        <f t="shared" si="0"/>
        <v>46.4</v>
      </c>
      <c r="K109" s="2038"/>
      <c r="L109" s="2039"/>
      <c r="M109" s="2040">
        <v>50</v>
      </c>
      <c r="N109" s="2041"/>
      <c r="O109" s="2042"/>
      <c r="P109" s="2074" t="e">
        <f t="shared" si="1"/>
        <v>#DIV/0!</v>
      </c>
      <c r="Q109" s="2075"/>
      <c r="R109" s="2076">
        <f t="shared" si="2"/>
        <v>7.2000000000000064E-2</v>
      </c>
      <c r="S109" s="2076"/>
      <c r="T109" s="2076" t="e">
        <f t="shared" si="3"/>
        <v>#DIV/0!</v>
      </c>
      <c r="U109" s="2081"/>
      <c r="V109" s="2040">
        <v>20</v>
      </c>
      <c r="W109" s="2041"/>
      <c r="X109" s="2042"/>
      <c r="Y109" s="2074" t="e">
        <f t="shared" si="4"/>
        <v>#DIV/0!</v>
      </c>
      <c r="Z109" s="2075"/>
      <c r="AA109" s="2076">
        <f t="shared" si="5"/>
        <v>0.56896551724137923</v>
      </c>
      <c r="AB109" s="2076"/>
      <c r="AC109" s="1330" t="e">
        <f t="shared" si="6"/>
        <v>#DIV/0!</v>
      </c>
      <c r="AD109" s="1326"/>
    </row>
    <row r="110" spans="2:30" s="793" customFormat="1" ht="18.600000000000001" hidden="1" customHeight="1">
      <c r="B110" s="1915">
        <v>6</v>
      </c>
      <c r="C110" s="2082"/>
      <c r="D110" s="2079">
        <v>23.2</v>
      </c>
      <c r="E110" s="2080"/>
      <c r="F110" s="2035">
        <v>0.5</v>
      </c>
      <c r="G110" s="2035"/>
      <c r="H110" s="2035" t="s">
        <v>6294</v>
      </c>
      <c r="I110" s="2036"/>
      <c r="J110" s="2037">
        <f t="shared" si="0"/>
        <v>46.4</v>
      </c>
      <c r="K110" s="2038"/>
      <c r="L110" s="2039"/>
      <c r="M110" s="2040">
        <v>50</v>
      </c>
      <c r="N110" s="2041"/>
      <c r="O110" s="2042"/>
      <c r="P110" s="2074" t="e">
        <f t="shared" si="1"/>
        <v>#DIV/0!</v>
      </c>
      <c r="Q110" s="2075"/>
      <c r="R110" s="2076">
        <f t="shared" si="2"/>
        <v>7.2000000000000064E-2</v>
      </c>
      <c r="S110" s="2076"/>
      <c r="T110" s="2076" t="e">
        <f t="shared" si="3"/>
        <v>#DIV/0!</v>
      </c>
      <c r="U110" s="2081"/>
      <c r="V110" s="2040">
        <v>20</v>
      </c>
      <c r="W110" s="2041"/>
      <c r="X110" s="2042"/>
      <c r="Y110" s="2074" t="e">
        <f t="shared" si="4"/>
        <v>#DIV/0!</v>
      </c>
      <c r="Z110" s="2075"/>
      <c r="AA110" s="2076">
        <f t="shared" si="5"/>
        <v>0.56896551724137923</v>
      </c>
      <c r="AB110" s="2076"/>
      <c r="AC110" s="1330" t="e">
        <f t="shared" si="6"/>
        <v>#DIV/0!</v>
      </c>
      <c r="AD110" s="1326"/>
    </row>
    <row r="111" spans="2:30" s="793" customFormat="1" ht="18.600000000000001" hidden="1" customHeight="1">
      <c r="B111" s="1915">
        <v>7</v>
      </c>
      <c r="C111" s="2082"/>
      <c r="D111" s="2079">
        <v>23.2</v>
      </c>
      <c r="E111" s="2080"/>
      <c r="F111" s="2035">
        <v>0.5</v>
      </c>
      <c r="G111" s="2035"/>
      <c r="H111" s="2035" t="s">
        <v>6294</v>
      </c>
      <c r="I111" s="2036"/>
      <c r="J111" s="2037">
        <f t="shared" si="0"/>
        <v>46.4</v>
      </c>
      <c r="K111" s="2038"/>
      <c r="L111" s="2039"/>
      <c r="M111" s="2040">
        <v>50</v>
      </c>
      <c r="N111" s="2041"/>
      <c r="O111" s="2042"/>
      <c r="P111" s="2074" t="e">
        <f t="shared" si="1"/>
        <v>#DIV/0!</v>
      </c>
      <c r="Q111" s="2075"/>
      <c r="R111" s="2076">
        <f t="shared" si="2"/>
        <v>7.2000000000000064E-2</v>
      </c>
      <c r="S111" s="2076"/>
      <c r="T111" s="2076" t="e">
        <f t="shared" si="3"/>
        <v>#DIV/0!</v>
      </c>
      <c r="U111" s="2081"/>
      <c r="V111" s="2040">
        <v>20</v>
      </c>
      <c r="W111" s="2041"/>
      <c r="X111" s="2042"/>
      <c r="Y111" s="2074" t="e">
        <f t="shared" si="4"/>
        <v>#DIV/0!</v>
      </c>
      <c r="Z111" s="2075"/>
      <c r="AA111" s="2076">
        <f t="shared" si="5"/>
        <v>0.56896551724137923</v>
      </c>
      <c r="AB111" s="2076"/>
      <c r="AC111" s="1330" t="e">
        <f t="shared" si="6"/>
        <v>#DIV/0!</v>
      </c>
      <c r="AD111" s="1326"/>
    </row>
    <row r="112" spans="2:30" s="793" customFormat="1" ht="18.600000000000001" hidden="1" customHeight="1">
      <c r="B112" s="1915">
        <v>8</v>
      </c>
      <c r="C112" s="2082"/>
      <c r="D112" s="2079">
        <v>23.2</v>
      </c>
      <c r="E112" s="2080"/>
      <c r="F112" s="2035">
        <v>0.5</v>
      </c>
      <c r="G112" s="2035"/>
      <c r="H112" s="2035" t="s">
        <v>6294</v>
      </c>
      <c r="I112" s="2036"/>
      <c r="J112" s="2037">
        <f t="shared" si="0"/>
        <v>46.4</v>
      </c>
      <c r="K112" s="2038"/>
      <c r="L112" s="2039"/>
      <c r="M112" s="2040">
        <v>50</v>
      </c>
      <c r="N112" s="2041"/>
      <c r="O112" s="2042"/>
      <c r="P112" s="2074" t="e">
        <f t="shared" si="1"/>
        <v>#DIV/0!</v>
      </c>
      <c r="Q112" s="2075"/>
      <c r="R112" s="2076">
        <f t="shared" si="2"/>
        <v>7.2000000000000064E-2</v>
      </c>
      <c r="S112" s="2076"/>
      <c r="T112" s="2076" t="e">
        <f t="shared" si="3"/>
        <v>#DIV/0!</v>
      </c>
      <c r="U112" s="2081"/>
      <c r="V112" s="2040">
        <v>20</v>
      </c>
      <c r="W112" s="2041"/>
      <c r="X112" s="2042"/>
      <c r="Y112" s="2074" t="e">
        <f t="shared" si="4"/>
        <v>#DIV/0!</v>
      </c>
      <c r="Z112" s="2075"/>
      <c r="AA112" s="2076">
        <f t="shared" si="5"/>
        <v>0.56896551724137923</v>
      </c>
      <c r="AB112" s="2076"/>
      <c r="AC112" s="1330" t="e">
        <f t="shared" si="6"/>
        <v>#DIV/0!</v>
      </c>
      <c r="AD112" s="1326"/>
    </row>
    <row r="113" spans="2:30" s="793" customFormat="1" ht="18.600000000000001" hidden="1" customHeight="1">
      <c r="B113" s="1915">
        <v>9</v>
      </c>
      <c r="C113" s="2082"/>
      <c r="D113" s="2079">
        <v>23.2</v>
      </c>
      <c r="E113" s="2080"/>
      <c r="F113" s="2035">
        <v>0.5</v>
      </c>
      <c r="G113" s="2035"/>
      <c r="H113" s="2035" t="s">
        <v>6294</v>
      </c>
      <c r="I113" s="2036"/>
      <c r="J113" s="2037">
        <f t="shared" si="0"/>
        <v>46.4</v>
      </c>
      <c r="K113" s="2038"/>
      <c r="L113" s="2039"/>
      <c r="M113" s="2040">
        <v>50</v>
      </c>
      <c r="N113" s="2041"/>
      <c r="O113" s="2042"/>
      <c r="P113" s="2074" t="e">
        <f t="shared" si="1"/>
        <v>#DIV/0!</v>
      </c>
      <c r="Q113" s="2075"/>
      <c r="R113" s="2076">
        <f t="shared" si="2"/>
        <v>7.2000000000000064E-2</v>
      </c>
      <c r="S113" s="2076"/>
      <c r="T113" s="2076" t="e">
        <f t="shared" si="3"/>
        <v>#DIV/0!</v>
      </c>
      <c r="U113" s="2081"/>
      <c r="V113" s="2040">
        <v>20</v>
      </c>
      <c r="W113" s="2041"/>
      <c r="X113" s="2042"/>
      <c r="Y113" s="2074" t="e">
        <f t="shared" si="4"/>
        <v>#DIV/0!</v>
      </c>
      <c r="Z113" s="2075"/>
      <c r="AA113" s="2076">
        <f t="shared" si="5"/>
        <v>0.56896551724137923</v>
      </c>
      <c r="AB113" s="2076"/>
      <c r="AC113" s="1330" t="e">
        <f t="shared" si="6"/>
        <v>#DIV/0!</v>
      </c>
      <c r="AD113" s="1326"/>
    </row>
    <row r="114" spans="2:30" s="793" customFormat="1" ht="18.600000000000001" hidden="1" customHeight="1" thickBot="1">
      <c r="B114" s="1915">
        <v>10</v>
      </c>
      <c r="C114" s="2082"/>
      <c r="D114" s="2071">
        <v>23.2</v>
      </c>
      <c r="E114" s="2072"/>
      <c r="F114" s="2064">
        <v>0.5</v>
      </c>
      <c r="G114" s="2064"/>
      <c r="H114" s="2064" t="s">
        <v>6294</v>
      </c>
      <c r="I114" s="2065"/>
      <c r="J114" s="2037">
        <f t="shared" si="0"/>
        <v>46.4</v>
      </c>
      <c r="K114" s="2038"/>
      <c r="L114" s="2039"/>
      <c r="M114" s="2066">
        <v>50</v>
      </c>
      <c r="N114" s="2067"/>
      <c r="O114" s="2068"/>
      <c r="P114" s="2074" t="e">
        <f t="shared" si="1"/>
        <v>#DIV/0!</v>
      </c>
      <c r="Q114" s="2075"/>
      <c r="R114" s="2076">
        <f t="shared" si="2"/>
        <v>7.2000000000000064E-2</v>
      </c>
      <c r="S114" s="2076"/>
      <c r="T114" s="2076" t="e">
        <f t="shared" si="3"/>
        <v>#DIV/0!</v>
      </c>
      <c r="U114" s="2081"/>
      <c r="V114" s="2066">
        <v>20</v>
      </c>
      <c r="W114" s="2067"/>
      <c r="X114" s="2068"/>
      <c r="Y114" s="2074" t="e">
        <f t="shared" si="4"/>
        <v>#DIV/0!</v>
      </c>
      <c r="Z114" s="2075"/>
      <c r="AA114" s="2076">
        <f t="shared" si="5"/>
        <v>0.56896551724137923</v>
      </c>
      <c r="AB114" s="2076"/>
      <c r="AC114" s="1330" t="e">
        <f t="shared" si="6"/>
        <v>#DIV/0!</v>
      </c>
      <c r="AD114" s="1326"/>
    </row>
    <row r="115" spans="2:30" s="793" customFormat="1" ht="14.25" hidden="1" thickTop="1">
      <c r="B115" s="1915" t="s">
        <v>6417</v>
      </c>
      <c r="C115" s="1915"/>
      <c r="D115" s="2073"/>
      <c r="E115" s="2073"/>
      <c r="F115" s="2069"/>
      <c r="G115" s="2069"/>
      <c r="H115" s="2069"/>
      <c r="I115" s="2069"/>
      <c r="J115" s="2038"/>
      <c r="K115" s="2038"/>
      <c r="L115" s="2038"/>
      <c r="M115" s="2070"/>
      <c r="N115" s="2070"/>
      <c r="O115" s="2070"/>
      <c r="P115" s="2075"/>
      <c r="Q115" s="2075"/>
      <c r="R115" s="2062"/>
      <c r="S115" s="2063"/>
      <c r="T115" s="2084"/>
      <c r="U115" s="2084"/>
      <c r="V115" s="2070"/>
      <c r="W115" s="2070"/>
      <c r="X115" s="2070"/>
      <c r="Y115" s="2075"/>
      <c r="Z115" s="2075"/>
      <c r="AA115" s="2086"/>
      <c r="AB115" s="2074"/>
      <c r="AC115" s="1344"/>
      <c r="AD115" s="1326"/>
    </row>
    <row r="116" spans="2:30" s="793" customFormat="1" ht="14.25" hidden="1">
      <c r="B116" s="792"/>
      <c r="C116" s="792"/>
      <c r="D116" s="802" t="str">
        <f>IF(D115&lt;&gt;F98,"合計"&amp;D115&amp;"は、"&amp;F98&amp;"に一致させる必要があります","OK")</f>
        <v>OK</v>
      </c>
      <c r="E116" s="792"/>
      <c r="F116" s="908"/>
      <c r="G116" s="908"/>
      <c r="H116" s="908"/>
      <c r="I116" s="908"/>
      <c r="J116" s="908"/>
      <c r="K116" s="908"/>
      <c r="L116" s="908"/>
      <c r="M116" s="908"/>
      <c r="N116" s="908"/>
      <c r="O116" s="908"/>
      <c r="P116" s="908"/>
      <c r="Q116" s="908"/>
      <c r="R116" s="908"/>
      <c r="S116" s="908"/>
      <c r="T116" s="908"/>
      <c r="U116" s="908"/>
      <c r="V116" s="908"/>
      <c r="W116" s="908"/>
      <c r="X116" s="908"/>
      <c r="Y116" s="908"/>
      <c r="Z116" s="908"/>
    </row>
    <row r="117" spans="2:30" s="793" customFormat="1" ht="14.25">
      <c r="B117" s="792"/>
      <c r="C117" s="792"/>
      <c r="D117" s="792"/>
      <c r="E117" s="792"/>
      <c r="F117" s="908"/>
      <c r="G117" s="908"/>
      <c r="H117" s="908"/>
      <c r="I117" s="908"/>
      <c r="J117" s="908"/>
      <c r="K117" s="908"/>
      <c r="L117" s="908"/>
      <c r="M117" s="908"/>
      <c r="N117" s="908"/>
      <c r="O117" s="908"/>
      <c r="P117" s="908"/>
      <c r="Q117" s="908"/>
      <c r="R117" s="908"/>
      <c r="S117" s="908"/>
      <c r="T117" s="908"/>
      <c r="U117" s="908"/>
      <c r="V117" s="908"/>
      <c r="W117" s="908"/>
      <c r="X117" s="908"/>
      <c r="Y117" s="908"/>
      <c r="Z117" s="908"/>
    </row>
    <row r="118" spans="2:30" s="793" customFormat="1" ht="14.25">
      <c r="B118" s="792"/>
      <c r="C118" s="792"/>
      <c r="D118" s="792"/>
      <c r="E118" s="792"/>
      <c r="F118" s="908"/>
      <c r="G118" s="908"/>
      <c r="H118" s="908"/>
      <c r="I118" s="908"/>
      <c r="J118" s="908"/>
      <c r="K118" s="908"/>
      <c r="L118" s="908"/>
      <c r="M118" s="908"/>
      <c r="N118" s="908"/>
      <c r="O118" s="908"/>
      <c r="P118" s="908"/>
      <c r="Q118" s="908"/>
      <c r="R118" s="908"/>
      <c r="S118" s="908"/>
      <c r="T118" s="908"/>
      <c r="U118" s="908"/>
      <c r="V118" s="908"/>
      <c r="W118" s="908"/>
      <c r="X118" s="908"/>
      <c r="Y118" s="908"/>
      <c r="Z118" s="908"/>
    </row>
    <row r="119" spans="2:30" s="793" customFormat="1" ht="15" customHeight="1">
      <c r="B119" s="792"/>
      <c r="C119" s="792"/>
      <c r="D119" s="792"/>
      <c r="E119" s="792"/>
      <c r="F119" s="908"/>
      <c r="G119" s="908"/>
      <c r="H119" s="908"/>
      <c r="I119" s="908"/>
      <c r="J119" s="908"/>
      <c r="K119" s="908"/>
      <c r="L119" s="908"/>
      <c r="M119" s="908"/>
      <c r="N119" s="908"/>
      <c r="O119" s="908"/>
      <c r="P119" s="908"/>
      <c r="Q119" s="908"/>
      <c r="R119" s="908"/>
      <c r="S119" s="908"/>
      <c r="T119" s="908"/>
      <c r="U119" s="908"/>
      <c r="V119" s="908"/>
      <c r="W119" s="908"/>
      <c r="X119" s="908"/>
      <c r="Y119" s="908"/>
      <c r="Z119" s="908"/>
    </row>
    <row r="120" spans="2:30" s="793" customFormat="1" ht="14.45" customHeight="1">
      <c r="B120" s="792"/>
      <c r="C120" s="792"/>
      <c r="D120" s="792"/>
      <c r="E120" s="792"/>
      <c r="F120" s="908"/>
      <c r="G120" s="908"/>
      <c r="H120" s="908"/>
      <c r="I120" s="908"/>
      <c r="J120" s="908"/>
      <c r="K120" s="908"/>
      <c r="L120" s="908"/>
      <c r="M120" s="908"/>
      <c r="N120" s="908"/>
      <c r="O120" s="908"/>
      <c r="P120" s="908"/>
      <c r="Q120" s="908"/>
      <c r="R120" s="908"/>
      <c r="S120" s="908"/>
      <c r="T120" s="908"/>
      <c r="U120" s="908"/>
      <c r="V120" s="908"/>
      <c r="W120" s="908"/>
      <c r="X120" s="908"/>
      <c r="Y120" s="908"/>
      <c r="Z120" s="908"/>
    </row>
    <row r="121" spans="2:30" s="793" customFormat="1" ht="15" customHeight="1">
      <c r="B121" s="792"/>
      <c r="C121" s="792"/>
      <c r="D121" s="792"/>
      <c r="E121" s="792"/>
      <c r="F121" s="908"/>
      <c r="G121" s="908"/>
      <c r="H121" s="908"/>
      <c r="I121" s="908"/>
      <c r="J121" s="908"/>
      <c r="K121" s="908"/>
      <c r="L121" s="908"/>
      <c r="M121" s="908"/>
      <c r="N121" s="908"/>
      <c r="O121" s="908"/>
      <c r="P121" s="908"/>
      <c r="Q121" s="908"/>
      <c r="R121" s="908"/>
      <c r="S121" s="908"/>
      <c r="T121" s="908"/>
      <c r="U121" s="908"/>
      <c r="V121" s="908"/>
      <c r="W121" s="908"/>
      <c r="X121" s="908"/>
      <c r="Y121" s="908"/>
      <c r="Z121" s="908"/>
    </row>
    <row r="122" spans="2:30" s="793" customFormat="1" ht="15.6" customHeight="1">
      <c r="B122" s="792"/>
      <c r="C122" s="792"/>
      <c r="D122" s="792"/>
      <c r="E122" s="792"/>
      <c r="F122" s="908"/>
      <c r="G122" s="908"/>
      <c r="H122" s="908"/>
      <c r="I122" s="908"/>
      <c r="J122" s="908"/>
      <c r="K122" s="908"/>
      <c r="L122" s="908"/>
      <c r="M122" s="908"/>
      <c r="N122" s="908"/>
      <c r="O122" s="908"/>
      <c r="P122" s="908"/>
      <c r="Q122" s="908"/>
      <c r="R122" s="908"/>
      <c r="S122" s="908"/>
      <c r="T122" s="908"/>
      <c r="U122" s="908"/>
      <c r="V122" s="908"/>
      <c r="W122" s="908"/>
      <c r="X122" s="908"/>
      <c r="Y122" s="908"/>
      <c r="Z122" s="908"/>
    </row>
    <row r="123" spans="2:30" s="793" customFormat="1" ht="15.6" customHeight="1">
      <c r="B123" s="792"/>
      <c r="C123" s="792"/>
      <c r="D123" s="792"/>
      <c r="E123" s="792"/>
      <c r="F123" s="908"/>
      <c r="G123" s="908"/>
      <c r="H123" s="908"/>
      <c r="I123" s="908"/>
      <c r="J123" s="908"/>
      <c r="K123" s="908"/>
      <c r="L123" s="908"/>
      <c r="M123" s="908"/>
      <c r="N123" s="908"/>
      <c r="O123" s="908"/>
      <c r="P123" s="908"/>
      <c r="Q123" s="908"/>
      <c r="R123" s="908"/>
      <c r="S123" s="908"/>
      <c r="T123" s="908"/>
      <c r="U123" s="908"/>
      <c r="V123" s="908"/>
      <c r="W123" s="908"/>
      <c r="X123" s="908"/>
      <c r="Y123" s="908"/>
      <c r="Z123" s="908"/>
    </row>
    <row r="124" spans="2:30" s="793" customFormat="1" ht="15.6" customHeight="1">
      <c r="B124" s="792"/>
      <c r="C124" s="792"/>
      <c r="D124" s="792"/>
      <c r="E124" s="792"/>
      <c r="F124" s="908"/>
      <c r="G124" s="908"/>
      <c r="H124" s="908"/>
      <c r="I124" s="908"/>
      <c r="J124" s="908"/>
      <c r="K124" s="908"/>
      <c r="L124" s="908"/>
      <c r="M124" s="908"/>
      <c r="N124" s="908"/>
      <c r="O124" s="908"/>
      <c r="P124" s="908"/>
      <c r="Q124" s="908"/>
      <c r="R124" s="908"/>
      <c r="S124" s="908"/>
      <c r="T124" s="908"/>
      <c r="U124" s="908"/>
      <c r="V124" s="908"/>
      <c r="W124" s="908"/>
      <c r="X124" s="908"/>
      <c r="Y124" s="908"/>
      <c r="Z124" s="908"/>
    </row>
    <row r="125" spans="2:30" s="793" customFormat="1" ht="14.25">
      <c r="B125" s="792"/>
      <c r="C125" s="792"/>
      <c r="D125" s="792"/>
      <c r="E125" s="792"/>
      <c r="F125" s="908"/>
      <c r="G125" s="908"/>
      <c r="H125" s="908"/>
      <c r="I125" s="908"/>
      <c r="J125" s="908"/>
      <c r="K125" s="908"/>
      <c r="L125" s="908"/>
      <c r="M125" s="908"/>
      <c r="N125" s="908"/>
      <c r="O125" s="908"/>
      <c r="P125" s="908"/>
      <c r="Q125" s="908"/>
      <c r="R125" s="908"/>
      <c r="S125" s="908"/>
      <c r="T125" s="908"/>
      <c r="U125" s="908"/>
      <c r="V125" s="908"/>
      <c r="W125" s="908"/>
      <c r="X125" s="908"/>
      <c r="Y125" s="908"/>
      <c r="Z125" s="908"/>
    </row>
    <row r="126" spans="2:30" s="793" customFormat="1">
      <c r="B126" s="792"/>
      <c r="C126" s="792"/>
      <c r="D126" s="792"/>
      <c r="E126" s="792"/>
      <c r="F126" s="792"/>
      <c r="G126" s="792"/>
      <c r="H126" s="792"/>
      <c r="I126" s="792"/>
      <c r="J126" s="792"/>
    </row>
    <row r="127" spans="2:30" s="793" customFormat="1">
      <c r="B127" s="792"/>
      <c r="C127" s="792"/>
      <c r="D127" s="792"/>
      <c r="E127" s="792"/>
      <c r="F127" s="792"/>
      <c r="G127" s="792"/>
      <c r="H127" s="792"/>
      <c r="I127" s="792"/>
      <c r="J127" s="792"/>
    </row>
    <row r="128" spans="2:30" s="793" customFormat="1">
      <c r="B128" s="792"/>
      <c r="C128" s="792"/>
      <c r="D128" s="792"/>
      <c r="E128" s="792"/>
      <c r="F128" s="792"/>
      <c r="G128" s="792"/>
      <c r="H128" s="792"/>
      <c r="I128" s="792"/>
      <c r="J128" s="792"/>
    </row>
    <row r="129" spans="2:12" s="793" customFormat="1">
      <c r="B129" s="792"/>
      <c r="C129" s="792"/>
      <c r="D129" s="792"/>
      <c r="E129" s="792"/>
      <c r="F129" s="792"/>
      <c r="G129" s="792"/>
      <c r="H129" s="792"/>
      <c r="I129" s="792"/>
      <c r="J129" s="792"/>
    </row>
    <row r="130" spans="2:12" s="793" customFormat="1">
      <c r="B130" s="792"/>
      <c r="C130" s="792"/>
      <c r="D130" s="792"/>
      <c r="E130" s="792"/>
      <c r="F130" s="792"/>
      <c r="G130" s="792"/>
      <c r="H130" s="792"/>
      <c r="I130" s="792"/>
      <c r="J130" s="792"/>
    </row>
    <row r="131" spans="2:12" s="793" customFormat="1">
      <c r="B131" s="792"/>
      <c r="C131" s="792"/>
      <c r="D131" s="792"/>
      <c r="E131" s="792"/>
      <c r="F131" s="792"/>
      <c r="G131" s="792"/>
      <c r="H131" s="792"/>
      <c r="I131" s="792"/>
      <c r="J131" s="792"/>
      <c r="K131" s="792"/>
      <c r="L131" s="792"/>
    </row>
    <row r="132" spans="2:12" s="793" customFormat="1">
      <c r="B132" s="792"/>
      <c r="C132" s="792"/>
      <c r="D132" s="792"/>
      <c r="E132" s="792"/>
      <c r="F132" s="792"/>
      <c r="G132" s="792"/>
      <c r="H132" s="792"/>
      <c r="I132" s="792"/>
      <c r="J132" s="792"/>
      <c r="K132" s="792"/>
      <c r="L132" s="792"/>
    </row>
    <row r="133" spans="2:12" s="793" customFormat="1">
      <c r="B133" s="792"/>
      <c r="C133" s="792"/>
      <c r="D133" s="792"/>
      <c r="E133" s="792"/>
      <c r="F133" s="792"/>
      <c r="G133" s="792"/>
      <c r="H133" s="792"/>
      <c r="I133" s="792"/>
      <c r="J133" s="792"/>
      <c r="K133" s="792"/>
      <c r="L133" s="792"/>
    </row>
    <row r="134" spans="2:12" s="793" customFormat="1">
      <c r="B134" s="792"/>
      <c r="C134" s="792"/>
      <c r="D134" s="792"/>
      <c r="E134" s="792"/>
      <c r="F134" s="792"/>
      <c r="G134" s="792"/>
      <c r="H134" s="792"/>
      <c r="I134" s="792"/>
      <c r="J134" s="792"/>
      <c r="K134" s="792"/>
      <c r="L134" s="792"/>
    </row>
    <row r="135" spans="2:12" s="793" customFormat="1">
      <c r="B135" s="792"/>
      <c r="C135" s="792"/>
      <c r="D135" s="792"/>
      <c r="E135" s="792"/>
      <c r="F135" s="792"/>
      <c r="G135" s="792"/>
      <c r="H135" s="792"/>
      <c r="I135" s="792"/>
      <c r="J135" s="792"/>
      <c r="K135" s="792"/>
      <c r="L135" s="792"/>
    </row>
    <row r="136" spans="2:12" s="793" customFormat="1">
      <c r="B136" s="792"/>
      <c r="C136" s="792"/>
      <c r="D136" s="792"/>
      <c r="E136" s="792"/>
      <c r="F136" s="792"/>
      <c r="G136" s="792"/>
      <c r="H136" s="792"/>
      <c r="I136" s="792"/>
      <c r="J136" s="792"/>
      <c r="K136" s="792"/>
      <c r="L136" s="792"/>
    </row>
    <row r="137" spans="2:12" s="793" customFormat="1">
      <c r="B137" s="792"/>
      <c r="C137" s="792"/>
      <c r="D137" s="792"/>
      <c r="E137" s="792"/>
      <c r="F137" s="792"/>
      <c r="G137" s="792"/>
      <c r="H137" s="792"/>
      <c r="I137" s="792"/>
      <c r="J137" s="792"/>
      <c r="K137" s="792"/>
      <c r="L137" s="792"/>
    </row>
    <row r="138" spans="2:12" s="793" customFormat="1">
      <c r="B138" s="792"/>
      <c r="C138" s="792"/>
      <c r="D138" s="792"/>
      <c r="E138" s="792"/>
      <c r="F138" s="792"/>
      <c r="G138" s="792"/>
      <c r="H138" s="792"/>
      <c r="I138" s="792"/>
      <c r="J138" s="792"/>
      <c r="K138" s="792"/>
      <c r="L138" s="792"/>
    </row>
    <row r="139" spans="2:12" s="793" customFormat="1">
      <c r="B139" s="792"/>
      <c r="C139" s="792"/>
      <c r="D139" s="792"/>
      <c r="E139" s="792"/>
      <c r="F139" s="792"/>
      <c r="G139" s="792"/>
      <c r="H139" s="792"/>
      <c r="I139" s="792"/>
      <c r="J139" s="792"/>
      <c r="K139" s="792"/>
      <c r="L139" s="792"/>
    </row>
    <row r="140" spans="2:12" s="793" customFormat="1">
      <c r="B140" s="792"/>
      <c r="C140" s="792"/>
      <c r="D140" s="792"/>
      <c r="E140" s="792"/>
      <c r="F140" s="792"/>
      <c r="G140" s="792"/>
      <c r="H140" s="792"/>
      <c r="I140" s="792"/>
      <c r="J140" s="792"/>
      <c r="K140" s="792"/>
      <c r="L140" s="792"/>
    </row>
    <row r="141" spans="2:12" s="793" customFormat="1">
      <c r="B141" s="792"/>
      <c r="C141" s="792"/>
      <c r="D141" s="792"/>
      <c r="E141" s="792"/>
      <c r="F141" s="792"/>
      <c r="G141" s="792"/>
      <c r="H141" s="792"/>
      <c r="I141" s="792"/>
      <c r="J141" s="792"/>
      <c r="K141" s="792"/>
      <c r="L141" s="792"/>
    </row>
    <row r="142" spans="2:12" s="793" customFormat="1">
      <c r="B142" s="792"/>
      <c r="C142" s="792"/>
      <c r="D142" s="792"/>
      <c r="E142" s="792"/>
      <c r="F142" s="792"/>
      <c r="G142" s="792"/>
      <c r="H142" s="792"/>
      <c r="I142" s="792"/>
      <c r="J142" s="792"/>
      <c r="K142" s="792"/>
      <c r="L142" s="792"/>
    </row>
    <row r="143" spans="2:12" s="793" customFormat="1">
      <c r="B143" s="792"/>
      <c r="C143" s="792"/>
      <c r="D143" s="792"/>
      <c r="E143" s="792"/>
      <c r="F143" s="792"/>
      <c r="G143" s="792"/>
      <c r="H143" s="792"/>
      <c r="I143" s="792"/>
      <c r="J143" s="792"/>
      <c r="K143" s="792"/>
      <c r="L143" s="792"/>
    </row>
    <row r="144" spans="2:12" s="793" customFormat="1">
      <c r="B144" s="792"/>
      <c r="C144" s="792"/>
      <c r="D144" s="792"/>
      <c r="E144" s="792"/>
      <c r="F144" s="792"/>
      <c r="G144" s="792"/>
      <c r="H144" s="792"/>
      <c r="I144" s="792"/>
      <c r="J144" s="792"/>
      <c r="K144" s="792"/>
      <c r="L144" s="792"/>
    </row>
    <row r="145" spans="2:12" s="793" customFormat="1">
      <c r="B145" s="792"/>
      <c r="C145" s="792"/>
      <c r="D145" s="792"/>
      <c r="E145" s="792"/>
      <c r="F145" s="792"/>
      <c r="G145" s="792"/>
      <c r="H145" s="792"/>
      <c r="I145" s="792"/>
      <c r="J145" s="792"/>
      <c r="K145" s="792"/>
      <c r="L145" s="792"/>
    </row>
    <row r="146" spans="2:12" s="793" customFormat="1">
      <c r="B146" s="792"/>
      <c r="C146" s="792"/>
      <c r="D146" s="792"/>
      <c r="E146" s="792"/>
      <c r="F146" s="792"/>
      <c r="G146" s="792"/>
      <c r="H146" s="792"/>
      <c r="I146" s="792"/>
      <c r="J146" s="792"/>
      <c r="K146" s="792"/>
      <c r="L146" s="792"/>
    </row>
    <row r="147" spans="2:12" s="793" customFormat="1">
      <c r="B147" s="792"/>
      <c r="C147" s="792"/>
      <c r="D147" s="792"/>
      <c r="E147" s="792"/>
      <c r="F147" s="792"/>
      <c r="G147" s="792"/>
      <c r="H147" s="792"/>
      <c r="I147" s="792"/>
      <c r="J147" s="792"/>
      <c r="K147" s="792"/>
      <c r="L147" s="792"/>
    </row>
    <row r="148" spans="2:12" s="793" customFormat="1">
      <c r="B148" s="792"/>
      <c r="C148" s="792"/>
      <c r="D148" s="792"/>
      <c r="E148" s="792"/>
      <c r="F148" s="792"/>
      <c r="G148" s="792"/>
      <c r="H148" s="792"/>
      <c r="I148" s="792"/>
      <c r="J148" s="792"/>
      <c r="K148" s="792"/>
      <c r="L148" s="792"/>
    </row>
    <row r="149" spans="2:12" s="793" customFormat="1">
      <c r="B149" s="792"/>
      <c r="C149" s="792"/>
      <c r="D149" s="792"/>
      <c r="E149" s="792"/>
      <c r="F149" s="792"/>
      <c r="G149" s="792"/>
      <c r="H149" s="792"/>
      <c r="I149" s="792"/>
      <c r="J149" s="792"/>
      <c r="K149" s="792"/>
      <c r="L149" s="792"/>
    </row>
    <row r="150" spans="2:12" s="793" customFormat="1">
      <c r="B150" s="792"/>
      <c r="C150" s="792"/>
      <c r="D150" s="792"/>
      <c r="E150" s="792"/>
      <c r="F150" s="792"/>
      <c r="G150" s="792"/>
      <c r="H150" s="792"/>
      <c r="I150" s="792"/>
      <c r="J150" s="792"/>
      <c r="K150" s="792"/>
      <c r="L150" s="792"/>
    </row>
    <row r="151" spans="2:12" s="793" customFormat="1">
      <c r="B151" s="792"/>
      <c r="C151" s="792"/>
      <c r="D151" s="792"/>
      <c r="E151" s="792"/>
      <c r="F151" s="792"/>
      <c r="G151" s="792"/>
      <c r="H151" s="792"/>
      <c r="I151" s="792"/>
      <c r="J151" s="792"/>
      <c r="K151" s="792"/>
      <c r="L151" s="792"/>
    </row>
    <row r="152" spans="2:12" s="793" customFormat="1">
      <c r="B152" s="792"/>
      <c r="C152" s="792"/>
      <c r="D152" s="792"/>
      <c r="E152" s="792"/>
      <c r="F152" s="792"/>
      <c r="G152" s="792"/>
      <c r="H152" s="792"/>
      <c r="I152" s="792"/>
      <c r="J152" s="792"/>
      <c r="K152" s="792"/>
      <c r="L152" s="792"/>
    </row>
    <row r="153" spans="2:12" s="793" customFormat="1">
      <c r="B153" s="792"/>
      <c r="C153" s="792"/>
      <c r="D153" s="792"/>
      <c r="E153" s="792"/>
      <c r="F153" s="792"/>
      <c r="G153" s="792"/>
      <c r="H153" s="792"/>
      <c r="I153" s="792"/>
      <c r="J153" s="792"/>
      <c r="K153" s="792"/>
      <c r="L153" s="792"/>
    </row>
    <row r="154" spans="2:12" s="793" customFormat="1">
      <c r="B154" s="792"/>
      <c r="C154" s="792"/>
      <c r="D154" s="792"/>
      <c r="E154" s="792"/>
      <c r="F154" s="792"/>
      <c r="G154" s="792"/>
      <c r="H154" s="792"/>
      <c r="I154" s="792"/>
      <c r="J154" s="792"/>
      <c r="K154" s="792"/>
      <c r="L154" s="792"/>
    </row>
    <row r="155" spans="2:12" s="793" customFormat="1">
      <c r="B155" s="792"/>
      <c r="C155" s="792"/>
      <c r="D155" s="792"/>
      <c r="E155" s="792"/>
      <c r="F155" s="792"/>
      <c r="G155" s="792"/>
      <c r="H155" s="792"/>
      <c r="I155" s="792"/>
      <c r="J155" s="792"/>
      <c r="K155" s="792"/>
      <c r="L155" s="792"/>
    </row>
    <row r="156" spans="2:12" s="793" customFormat="1">
      <c r="B156" s="792"/>
      <c r="C156" s="792"/>
      <c r="D156" s="792"/>
      <c r="E156" s="792"/>
      <c r="F156" s="792"/>
      <c r="G156" s="792"/>
      <c r="H156" s="792"/>
      <c r="I156" s="792"/>
      <c r="J156" s="792"/>
      <c r="K156" s="792"/>
      <c r="L156" s="792"/>
    </row>
    <row r="157" spans="2:12" s="793" customFormat="1">
      <c r="B157" s="792"/>
      <c r="C157" s="792"/>
      <c r="D157" s="792"/>
      <c r="E157" s="792"/>
      <c r="F157" s="792"/>
      <c r="G157" s="792"/>
      <c r="H157" s="792"/>
      <c r="I157" s="792"/>
      <c r="J157" s="792"/>
      <c r="K157" s="792"/>
      <c r="L157" s="792"/>
    </row>
    <row r="158" spans="2:12" s="793" customFormat="1">
      <c r="B158" s="792"/>
      <c r="C158" s="792"/>
      <c r="D158" s="792"/>
      <c r="E158" s="792"/>
      <c r="F158" s="792"/>
      <c r="G158" s="792"/>
      <c r="H158" s="792"/>
      <c r="I158" s="792"/>
      <c r="J158" s="792"/>
      <c r="K158" s="792"/>
      <c r="L158" s="792"/>
    </row>
    <row r="159" spans="2:12" s="793" customFormat="1">
      <c r="B159" s="792"/>
      <c r="C159" s="792"/>
      <c r="D159" s="792"/>
      <c r="E159" s="792"/>
      <c r="F159" s="792"/>
      <c r="G159" s="792"/>
      <c r="H159" s="792"/>
      <c r="I159" s="792"/>
      <c r="J159" s="792"/>
      <c r="K159" s="792"/>
      <c r="L159" s="792"/>
    </row>
    <row r="160" spans="2:12" s="793" customFormat="1">
      <c r="B160" s="792"/>
      <c r="C160" s="792"/>
      <c r="D160" s="792"/>
      <c r="E160" s="792"/>
      <c r="F160" s="792"/>
      <c r="G160" s="792"/>
      <c r="H160" s="792"/>
      <c r="I160" s="792"/>
      <c r="J160" s="792"/>
      <c r="K160" s="792"/>
      <c r="L160" s="792"/>
    </row>
    <row r="161" spans="2:12" s="793" customFormat="1">
      <c r="B161" s="792"/>
      <c r="C161" s="792"/>
      <c r="D161" s="792"/>
      <c r="E161" s="792"/>
      <c r="F161" s="792"/>
      <c r="G161" s="792"/>
      <c r="H161" s="792"/>
      <c r="I161" s="792"/>
      <c r="J161" s="792"/>
      <c r="K161" s="792"/>
      <c r="L161" s="792"/>
    </row>
    <row r="162" spans="2:12" s="793" customFormat="1">
      <c r="B162" s="792"/>
      <c r="C162" s="792"/>
      <c r="D162" s="792"/>
      <c r="E162" s="792"/>
      <c r="F162" s="792"/>
      <c r="G162" s="792"/>
      <c r="H162" s="792"/>
      <c r="I162" s="792"/>
      <c r="J162" s="792"/>
      <c r="K162" s="792"/>
      <c r="L162" s="792"/>
    </row>
    <row r="163" spans="2:12" s="793" customFormat="1">
      <c r="B163" s="792"/>
      <c r="C163" s="792"/>
      <c r="D163" s="792"/>
      <c r="E163" s="792"/>
      <c r="F163" s="792"/>
      <c r="G163" s="792"/>
      <c r="H163" s="792"/>
      <c r="I163" s="792"/>
      <c r="J163" s="792"/>
      <c r="K163" s="792"/>
      <c r="L163" s="792"/>
    </row>
    <row r="164" spans="2:12" s="793" customFormat="1">
      <c r="B164" s="792"/>
      <c r="C164" s="792"/>
      <c r="D164" s="792"/>
      <c r="E164" s="792"/>
      <c r="F164" s="792"/>
      <c r="G164" s="792"/>
      <c r="H164" s="792"/>
      <c r="I164" s="792"/>
      <c r="J164" s="792"/>
      <c r="K164" s="792"/>
      <c r="L164" s="792"/>
    </row>
    <row r="165" spans="2:12" s="793" customFormat="1">
      <c r="B165" s="792"/>
      <c r="C165" s="792"/>
      <c r="D165" s="792"/>
      <c r="E165" s="792"/>
      <c r="F165" s="792"/>
      <c r="G165" s="792"/>
      <c r="H165" s="792"/>
      <c r="I165" s="792"/>
      <c r="J165" s="792"/>
      <c r="K165" s="792"/>
      <c r="L165" s="792"/>
    </row>
    <row r="166" spans="2:12" s="793" customFormat="1">
      <c r="B166" s="792"/>
      <c r="C166" s="792"/>
      <c r="D166" s="792"/>
      <c r="E166" s="792"/>
      <c r="F166" s="792"/>
      <c r="G166" s="792"/>
      <c r="H166" s="792"/>
      <c r="I166" s="792"/>
      <c r="J166" s="792"/>
      <c r="K166" s="792"/>
      <c r="L166" s="792"/>
    </row>
    <row r="167" spans="2:12" s="793" customFormat="1">
      <c r="B167" s="792"/>
      <c r="C167" s="792"/>
      <c r="D167" s="792"/>
      <c r="E167" s="792"/>
      <c r="F167" s="792"/>
      <c r="G167" s="792"/>
      <c r="H167" s="792"/>
      <c r="I167" s="792"/>
      <c r="J167" s="792"/>
      <c r="K167" s="792"/>
      <c r="L167" s="792"/>
    </row>
    <row r="168" spans="2:12" s="793" customFormat="1">
      <c r="B168" s="792"/>
      <c r="C168" s="792"/>
      <c r="D168" s="792"/>
      <c r="E168" s="792"/>
      <c r="F168" s="792"/>
      <c r="G168" s="792"/>
      <c r="H168" s="792"/>
      <c r="I168" s="792"/>
      <c r="J168" s="792"/>
      <c r="K168" s="792"/>
      <c r="L168" s="792"/>
    </row>
    <row r="169" spans="2:12" s="793" customFormat="1">
      <c r="B169" s="792"/>
      <c r="C169" s="792"/>
      <c r="D169" s="792"/>
      <c r="E169" s="792"/>
      <c r="F169" s="792"/>
      <c r="G169" s="792"/>
      <c r="H169" s="792"/>
      <c r="I169" s="792"/>
      <c r="J169" s="792"/>
      <c r="K169" s="792"/>
      <c r="L169" s="792"/>
    </row>
  </sheetData>
  <sheetProtection algorithmName="SHA-512" hashValue="69Wxr7gYy+x1qwGc2J8e2Caq8wPocQYoXJ6eti25kk+2rYIoG8wekx9JWbKXIFny7xNNBGd4CNkAUidLk0jqDA==" saltValue="28RH5nz7ksGEVoK2mAHeLg==" spinCount="100000" sheet="1" formatCells="0" formatColumns="0" formatRows="0"/>
  <mergeCells count="350">
    <mergeCell ref="V114:X114"/>
    <mergeCell ref="Y114:Z114"/>
    <mergeCell ref="AA114:AB114"/>
    <mergeCell ref="V115:X115"/>
    <mergeCell ref="Y115:Z115"/>
    <mergeCell ref="AA115:AB115"/>
    <mergeCell ref="V111:X111"/>
    <mergeCell ref="Y111:Z111"/>
    <mergeCell ref="AA111:AB111"/>
    <mergeCell ref="V112:X112"/>
    <mergeCell ref="Y112:Z112"/>
    <mergeCell ref="AA112:AB112"/>
    <mergeCell ref="V113:X113"/>
    <mergeCell ref="Y113:Z113"/>
    <mergeCell ref="AA113:AB113"/>
    <mergeCell ref="V108:X108"/>
    <mergeCell ref="Y108:Z108"/>
    <mergeCell ref="AA108:AB108"/>
    <mergeCell ref="V109:X109"/>
    <mergeCell ref="Y109:Z109"/>
    <mergeCell ref="AA109:AB109"/>
    <mergeCell ref="V110:X110"/>
    <mergeCell ref="Y110:Z110"/>
    <mergeCell ref="AA110:AB110"/>
    <mergeCell ref="T112:U112"/>
    <mergeCell ref="T113:U113"/>
    <mergeCell ref="T114:U114"/>
    <mergeCell ref="T115:U115"/>
    <mergeCell ref="V103:X103"/>
    <mergeCell ref="Y103:Z103"/>
    <mergeCell ref="AA103:AB103"/>
    <mergeCell ref="V104:X104"/>
    <mergeCell ref="Y104:Z104"/>
    <mergeCell ref="AA104:AB104"/>
    <mergeCell ref="V105:X105"/>
    <mergeCell ref="Y105:Z105"/>
    <mergeCell ref="AA105:AB105"/>
    <mergeCell ref="V106:X106"/>
    <mergeCell ref="Y106:Z106"/>
    <mergeCell ref="AA106:AB106"/>
    <mergeCell ref="V107:X107"/>
    <mergeCell ref="Y107:Z107"/>
    <mergeCell ref="AA107:AB107"/>
    <mergeCell ref="T103:U103"/>
    <mergeCell ref="T104:U104"/>
    <mergeCell ref="T105:U105"/>
    <mergeCell ref="T106:U106"/>
    <mergeCell ref="T107:U107"/>
    <mergeCell ref="T108:U108"/>
    <mergeCell ref="T109:U109"/>
    <mergeCell ref="T110:U110"/>
    <mergeCell ref="T111:U111"/>
    <mergeCell ref="R114:S114"/>
    <mergeCell ref="B103:C104"/>
    <mergeCell ref="B105:C105"/>
    <mergeCell ref="B106:C106"/>
    <mergeCell ref="B107:C107"/>
    <mergeCell ref="B108:C108"/>
    <mergeCell ref="B109:C109"/>
    <mergeCell ref="B110:C110"/>
    <mergeCell ref="B111:C111"/>
    <mergeCell ref="B112:C112"/>
    <mergeCell ref="B113:C113"/>
    <mergeCell ref="B114:C114"/>
    <mergeCell ref="D103:E103"/>
    <mergeCell ref="D104:E104"/>
    <mergeCell ref="M104:O104"/>
    <mergeCell ref="R103:S103"/>
    <mergeCell ref="R104:S104"/>
    <mergeCell ref="R105:S105"/>
    <mergeCell ref="R106:S106"/>
    <mergeCell ref="R107:S107"/>
    <mergeCell ref="D105:E105"/>
    <mergeCell ref="D106:E106"/>
    <mergeCell ref="D107:E107"/>
    <mergeCell ref="D108:E108"/>
    <mergeCell ref="D109:E109"/>
    <mergeCell ref="D110:E110"/>
    <mergeCell ref="D111:E111"/>
    <mergeCell ref="D112:E112"/>
    <mergeCell ref="D113:E113"/>
    <mergeCell ref="R108:S108"/>
    <mergeCell ref="R109:S109"/>
    <mergeCell ref="R110:S110"/>
    <mergeCell ref="R111:S111"/>
    <mergeCell ref="R112:S112"/>
    <mergeCell ref="R113:S113"/>
    <mergeCell ref="P104:Q104"/>
    <mergeCell ref="P105:Q105"/>
    <mergeCell ref="P106:Q106"/>
    <mergeCell ref="P107:Q107"/>
    <mergeCell ref="P108:Q108"/>
    <mergeCell ref="P109:Q109"/>
    <mergeCell ref="P110:Q110"/>
    <mergeCell ref="P111:Q111"/>
    <mergeCell ref="P112:Q112"/>
    <mergeCell ref="B115:C115"/>
    <mergeCell ref="R115:S115"/>
    <mergeCell ref="F112:G112"/>
    <mergeCell ref="H112:I112"/>
    <mergeCell ref="J112:L112"/>
    <mergeCell ref="M112:O112"/>
    <mergeCell ref="F113:G113"/>
    <mergeCell ref="H113:I113"/>
    <mergeCell ref="J113:L113"/>
    <mergeCell ref="M113:O113"/>
    <mergeCell ref="F114:G114"/>
    <mergeCell ref="H114:I114"/>
    <mergeCell ref="J114:L114"/>
    <mergeCell ref="M114:O114"/>
    <mergeCell ref="F115:G115"/>
    <mergeCell ref="H115:I115"/>
    <mergeCell ref="J115:L115"/>
    <mergeCell ref="M115:O115"/>
    <mergeCell ref="D114:E114"/>
    <mergeCell ref="D115:E115"/>
    <mergeCell ref="P113:Q113"/>
    <mergeCell ref="P114:Q114"/>
    <mergeCell ref="P115:Q115"/>
    <mergeCell ref="F111:G111"/>
    <mergeCell ref="H111:I111"/>
    <mergeCell ref="J111:L111"/>
    <mergeCell ref="M111:O111"/>
    <mergeCell ref="J104:L104"/>
    <mergeCell ref="H104:I104"/>
    <mergeCell ref="F104:G104"/>
    <mergeCell ref="F106:G106"/>
    <mergeCell ref="H106:I106"/>
    <mergeCell ref="J106:L106"/>
    <mergeCell ref="F107:G107"/>
    <mergeCell ref="H107:I107"/>
    <mergeCell ref="J107:L107"/>
    <mergeCell ref="J105:L105"/>
    <mergeCell ref="M106:O106"/>
    <mergeCell ref="M107:O107"/>
    <mergeCell ref="F108:G108"/>
    <mergeCell ref="H108:I108"/>
    <mergeCell ref="J108:L108"/>
    <mergeCell ref="M108:O108"/>
    <mergeCell ref="F110:G110"/>
    <mergeCell ref="H110:I110"/>
    <mergeCell ref="J110:L110"/>
    <mergeCell ref="M110:O110"/>
    <mergeCell ref="P103:Q103"/>
    <mergeCell ref="H105:I105"/>
    <mergeCell ref="H103:I103"/>
    <mergeCell ref="F109:G109"/>
    <mergeCell ref="H109:I109"/>
    <mergeCell ref="J109:L109"/>
    <mergeCell ref="M109:O109"/>
    <mergeCell ref="C79:D80"/>
    <mergeCell ref="C81:D82"/>
    <mergeCell ref="C83:D84"/>
    <mergeCell ref="C85:D86"/>
    <mergeCell ref="C87:D88"/>
    <mergeCell ref="E79:E80"/>
    <mergeCell ref="E81:E82"/>
    <mergeCell ref="E83:E84"/>
    <mergeCell ref="E85:E86"/>
    <mergeCell ref="E87:E88"/>
    <mergeCell ref="B94:E97"/>
    <mergeCell ref="I87:L88"/>
    <mergeCell ref="J103:L103"/>
    <mergeCell ref="F103:G103"/>
    <mergeCell ref="F105:G105"/>
    <mergeCell ref="M103:O103"/>
    <mergeCell ref="M105:O105"/>
    <mergeCell ref="X43:Y44"/>
    <mergeCell ref="Z43:Z44"/>
    <mergeCell ref="X42:Z42"/>
    <mergeCell ref="D5:Z6"/>
    <mergeCell ref="D17:Z17"/>
    <mergeCell ref="D27:Z27"/>
    <mergeCell ref="C39:G39"/>
    <mergeCell ref="H39:AA39"/>
    <mergeCell ref="C32:H32"/>
    <mergeCell ref="C33:H33"/>
    <mergeCell ref="B42:B52"/>
    <mergeCell ref="D42:F42"/>
    <mergeCell ref="M42:O42"/>
    <mergeCell ref="Q42:S42"/>
    <mergeCell ref="T42:V42"/>
    <mergeCell ref="D43:E44"/>
    <mergeCell ref="F43:F44"/>
    <mergeCell ref="M43:N43"/>
    <mergeCell ref="Q43:R43"/>
    <mergeCell ref="T43:U43"/>
    <mergeCell ref="I49:J49"/>
    <mergeCell ref="M49:N49"/>
    <mergeCell ref="Q49:R49"/>
    <mergeCell ref="T49:U49"/>
    <mergeCell ref="M52:N52"/>
    <mergeCell ref="Q52:R52"/>
    <mergeCell ref="T52:U52"/>
    <mergeCell ref="X49:Z49"/>
    <mergeCell ref="M51:O51"/>
    <mergeCell ref="Q51:S51"/>
    <mergeCell ref="T51:V51"/>
    <mergeCell ref="D45:F49"/>
    <mergeCell ref="M45:O45"/>
    <mergeCell ref="Q45:S45"/>
    <mergeCell ref="T45:V45"/>
    <mergeCell ref="X45:Z48"/>
    <mergeCell ref="I48:K48"/>
    <mergeCell ref="M48:O48"/>
    <mergeCell ref="Q48:S48"/>
    <mergeCell ref="T48:V48"/>
    <mergeCell ref="M46:N46"/>
    <mergeCell ref="Q46:R46"/>
    <mergeCell ref="T46:U46"/>
    <mergeCell ref="X52:Z52"/>
    <mergeCell ref="D57:E58"/>
    <mergeCell ref="F57:F58"/>
    <mergeCell ref="M57:N57"/>
    <mergeCell ref="Q57:R57"/>
    <mergeCell ref="X50:Y51"/>
    <mergeCell ref="Z50:Z51"/>
    <mergeCell ref="M60:N60"/>
    <mergeCell ref="Q60:R60"/>
    <mergeCell ref="T60:U60"/>
    <mergeCell ref="T57:U57"/>
    <mergeCell ref="X57:Y58"/>
    <mergeCell ref="D59:F62"/>
    <mergeCell ref="M59:O59"/>
    <mergeCell ref="Q59:S59"/>
    <mergeCell ref="T59:V59"/>
    <mergeCell ref="X59:Z62"/>
    <mergeCell ref="Z57:Z58"/>
    <mergeCell ref="I62:K62"/>
    <mergeCell ref="M62:O62"/>
    <mergeCell ref="Q62:S62"/>
    <mergeCell ref="T62:V62"/>
    <mergeCell ref="C71:Z71"/>
    <mergeCell ref="B72:H73"/>
    <mergeCell ref="M66:N66"/>
    <mergeCell ref="Q66:R66"/>
    <mergeCell ref="T66:U66"/>
    <mergeCell ref="X66:Z66"/>
    <mergeCell ref="B56:B66"/>
    <mergeCell ref="D56:F56"/>
    <mergeCell ref="M56:O56"/>
    <mergeCell ref="Q56:S56"/>
    <mergeCell ref="T56:V56"/>
    <mergeCell ref="X56:Z56"/>
    <mergeCell ref="X64:Y65"/>
    <mergeCell ref="Z64:Z65"/>
    <mergeCell ref="I63:J63"/>
    <mergeCell ref="M63:N63"/>
    <mergeCell ref="Q63:R63"/>
    <mergeCell ref="T63:U63"/>
    <mergeCell ref="X63:Z63"/>
    <mergeCell ref="M65:O65"/>
    <mergeCell ref="Q65:S65"/>
    <mergeCell ref="T65:V65"/>
    <mergeCell ref="I72:L73"/>
    <mergeCell ref="M72:P73"/>
    <mergeCell ref="B76:H76"/>
    <mergeCell ref="M76:P76"/>
    <mergeCell ref="M77:P77"/>
    <mergeCell ref="B75:H75"/>
    <mergeCell ref="M74:P74"/>
    <mergeCell ref="M75:P75"/>
    <mergeCell ref="B74:H74"/>
    <mergeCell ref="M83:P84"/>
    <mergeCell ref="M85:P86"/>
    <mergeCell ref="I78:L78"/>
    <mergeCell ref="I79:L80"/>
    <mergeCell ref="I81:L82"/>
    <mergeCell ref="I83:L84"/>
    <mergeCell ref="I85:L86"/>
    <mergeCell ref="I74:L74"/>
    <mergeCell ref="I75:L75"/>
    <mergeCell ref="I76:L76"/>
    <mergeCell ref="M79:P80"/>
    <mergeCell ref="M81:P82"/>
    <mergeCell ref="C99:E99"/>
    <mergeCell ref="F99:I99"/>
    <mergeCell ref="J99:L99"/>
    <mergeCell ref="M99:N99"/>
    <mergeCell ref="O99:P99"/>
    <mergeCell ref="Q99:R99"/>
    <mergeCell ref="B79:B88"/>
    <mergeCell ref="B78:H78"/>
    <mergeCell ref="B77:H77"/>
    <mergeCell ref="M87:P88"/>
    <mergeCell ref="O98:P98"/>
    <mergeCell ref="Q98:R98"/>
    <mergeCell ref="B98:E98"/>
    <mergeCell ref="I77:L77"/>
    <mergeCell ref="B89:H89"/>
    <mergeCell ref="I89:J89"/>
    <mergeCell ref="K89:L89"/>
    <mergeCell ref="B90:H90"/>
    <mergeCell ref="I90:J90"/>
    <mergeCell ref="K90:L90"/>
    <mergeCell ref="M89:N89"/>
    <mergeCell ref="O89:P89"/>
    <mergeCell ref="Q89:S89"/>
    <mergeCell ref="M78:P78"/>
    <mergeCell ref="S98:T98"/>
    <mergeCell ref="S99:T99"/>
    <mergeCell ref="U99:W99"/>
    <mergeCell ref="M95:T95"/>
    <mergeCell ref="F96:I97"/>
    <mergeCell ref="J96:L97"/>
    <mergeCell ref="M96:P96"/>
    <mergeCell ref="Q96:T96"/>
    <mergeCell ref="U96:Z97"/>
    <mergeCell ref="U98:Z98"/>
    <mergeCell ref="F98:I98"/>
    <mergeCell ref="J98:L98"/>
    <mergeCell ref="M98:N98"/>
    <mergeCell ref="X99:Z99"/>
    <mergeCell ref="F94:L95"/>
    <mergeCell ref="M94:T94"/>
    <mergeCell ref="U94:Z95"/>
    <mergeCell ref="Q97:R97"/>
    <mergeCell ref="S97:T97"/>
    <mergeCell ref="M97:N97"/>
    <mergeCell ref="O97:P97"/>
    <mergeCell ref="T89:V89"/>
    <mergeCell ref="W89:X89"/>
    <mergeCell ref="Y89:Z89"/>
    <mergeCell ref="W74:Z74"/>
    <mergeCell ref="W75:Z75"/>
    <mergeCell ref="W76:Z76"/>
    <mergeCell ref="W77:Z77"/>
    <mergeCell ref="W79:Z80"/>
    <mergeCell ref="W81:Z82"/>
    <mergeCell ref="Q78:V78"/>
    <mergeCell ref="W78:Z78"/>
    <mergeCell ref="Q74:U74"/>
    <mergeCell ref="Q75:U75"/>
    <mergeCell ref="Q76:U76"/>
    <mergeCell ref="Q77:U77"/>
    <mergeCell ref="W83:Z84"/>
    <mergeCell ref="W85:Z86"/>
    <mergeCell ref="W87:Z88"/>
    <mergeCell ref="Q72:V73"/>
    <mergeCell ref="W72:Z73"/>
    <mergeCell ref="R88:U88"/>
    <mergeCell ref="R79:U79"/>
    <mergeCell ref="R80:U80"/>
    <mergeCell ref="R81:U81"/>
    <mergeCell ref="R82:U82"/>
    <mergeCell ref="R83:U83"/>
    <mergeCell ref="R84:U84"/>
    <mergeCell ref="R85:U85"/>
    <mergeCell ref="R86:U86"/>
    <mergeCell ref="R87:U87"/>
  </mergeCells>
  <phoneticPr fontId="9"/>
  <conditionalFormatting sqref="I89:J89">
    <cfRule type="cellIs" dxfId="784" priority="57" operator="notEqual">
      <formula>$I$90</formula>
    </cfRule>
  </conditionalFormatting>
  <conditionalFormatting sqref="K89:L89">
    <cfRule type="cellIs" dxfId="783" priority="56" operator="notEqual">
      <formula>$K$90</formula>
    </cfRule>
  </conditionalFormatting>
  <conditionalFormatting sqref="C85 C87">
    <cfRule type="cellIs" dxfId="782" priority="51" operator="equal">
      <formula>"電気事業者名を選択"</formula>
    </cfRule>
  </conditionalFormatting>
  <conditionalFormatting sqref="K89:L89">
    <cfRule type="expression" dxfId="781" priority="49">
      <formula>$I89&lt;$K89</formula>
    </cfRule>
  </conditionalFormatting>
  <conditionalFormatting sqref="O89:P89">
    <cfRule type="expression" dxfId="780" priority="31">
      <formula>AND($I89=$K89,$M89&gt;$O89)</formula>
    </cfRule>
    <cfRule type="expression" dxfId="779" priority="48">
      <formula>$M89&lt;$O89</formula>
    </cfRule>
  </conditionalFormatting>
  <conditionalFormatting sqref="D42:Z42 D43 Z43 D57 Z57 F57:L57 F43:X43 D63:L66 X64 Z64 X63:Z63 D50:X50 D51:W51 Z50 G58:L62 X59 G44:W48 X45 D52:Z56 G49:Z49 P58:W65 P66:Z66 P57:X57">
    <cfRule type="cellIs" dxfId="778" priority="46" operator="lessThan">
      <formula>0</formula>
    </cfRule>
  </conditionalFormatting>
  <conditionalFormatting sqref="D57">
    <cfRule type="expression" dxfId="777" priority="45">
      <formula>$D$43&lt;$D$57</formula>
    </cfRule>
  </conditionalFormatting>
  <conditionalFormatting sqref="I63:J63">
    <cfRule type="expression" dxfId="776" priority="44">
      <formula>$I$49&lt;$I$63</formula>
    </cfRule>
  </conditionalFormatting>
  <conditionalFormatting sqref="Q57:R57">
    <cfRule type="expression" dxfId="775" priority="43">
      <formula>$Q$43&lt;$Q$57</formula>
    </cfRule>
  </conditionalFormatting>
  <conditionalFormatting sqref="Q60:R60">
    <cfRule type="expression" dxfId="774" priority="42">
      <formula>$Q$46&lt;$Q$60</formula>
    </cfRule>
  </conditionalFormatting>
  <conditionalFormatting sqref="Q63:R63">
    <cfRule type="expression" dxfId="773" priority="41">
      <formula>$Q$49&lt;$Q$63</formula>
    </cfRule>
  </conditionalFormatting>
  <conditionalFormatting sqref="Q66:R66">
    <cfRule type="expression" dxfId="772" priority="40">
      <formula>$Q$52&lt;$Q$66</formula>
    </cfRule>
  </conditionalFormatting>
  <conditionalFormatting sqref="T57:U57">
    <cfRule type="expression" dxfId="771" priority="39">
      <formula>$T$43&lt;$T$57</formula>
    </cfRule>
  </conditionalFormatting>
  <conditionalFormatting sqref="T60:U60">
    <cfRule type="expression" dxfId="770" priority="38">
      <formula>$T$46&lt;$T$60</formula>
    </cfRule>
  </conditionalFormatting>
  <conditionalFormatting sqref="T63:U63">
    <cfRule type="expression" dxfId="769" priority="37">
      <formula>$T$49&lt;$T$63</formula>
    </cfRule>
  </conditionalFormatting>
  <conditionalFormatting sqref="T66:U66">
    <cfRule type="expression" dxfId="768" priority="36">
      <formula>$T$52&lt;$T$66</formula>
    </cfRule>
  </conditionalFormatting>
  <conditionalFormatting sqref="X57">
    <cfRule type="expression" dxfId="767" priority="35">
      <formula>$X$43&lt;$X$57</formula>
    </cfRule>
  </conditionalFormatting>
  <conditionalFormatting sqref="X64">
    <cfRule type="expression" dxfId="766" priority="59">
      <formula>$X$50&lt;$X$64</formula>
    </cfRule>
  </conditionalFormatting>
  <conditionalFormatting sqref="Q98:T99">
    <cfRule type="expression" dxfId="765" priority="34">
      <formula>$Q$96&lt;&gt;""</formula>
    </cfRule>
  </conditionalFormatting>
  <conditionalFormatting sqref="M98:P99">
    <cfRule type="expression" dxfId="764" priority="33">
      <formula>$Q$96&lt;&gt;""</formula>
    </cfRule>
  </conditionalFormatting>
  <conditionalFormatting sqref="M57:O66">
    <cfRule type="cellIs" dxfId="763" priority="32" operator="lessThan">
      <formula>0</formula>
    </cfRule>
  </conditionalFormatting>
  <conditionalFormatting sqref="F79:G79">
    <cfRule type="containsErrors" dxfId="762" priority="27">
      <formula>ISERROR(F79)</formula>
    </cfRule>
  </conditionalFormatting>
  <conditionalFormatting sqref="F80">
    <cfRule type="containsErrors" dxfId="761" priority="26">
      <formula>ISERROR(F80)</formula>
    </cfRule>
  </conditionalFormatting>
  <conditionalFormatting sqref="G80">
    <cfRule type="containsErrors" dxfId="760" priority="25">
      <formula>ISERROR(G80)</formula>
    </cfRule>
  </conditionalFormatting>
  <conditionalFormatting sqref="F81:G81">
    <cfRule type="containsErrors" dxfId="759" priority="24">
      <formula>ISERROR(F81)</formula>
    </cfRule>
  </conditionalFormatting>
  <conditionalFormatting sqref="F82">
    <cfRule type="containsErrors" dxfId="758" priority="23">
      <formula>ISERROR(F82)</formula>
    </cfRule>
  </conditionalFormatting>
  <conditionalFormatting sqref="G82">
    <cfRule type="containsErrors" dxfId="757" priority="22">
      <formula>ISERROR(G82)</formula>
    </cfRule>
  </conditionalFormatting>
  <conditionalFormatting sqref="F83:G83">
    <cfRule type="containsErrors" dxfId="756" priority="21">
      <formula>ISERROR(F83)</formula>
    </cfRule>
  </conditionalFormatting>
  <conditionalFormatting sqref="F84">
    <cfRule type="containsErrors" dxfId="755" priority="20">
      <formula>ISERROR(F84)</formula>
    </cfRule>
  </conditionalFormatting>
  <conditionalFormatting sqref="G84">
    <cfRule type="containsErrors" dxfId="754" priority="19">
      <formula>ISERROR(G84)</formula>
    </cfRule>
  </conditionalFormatting>
  <conditionalFormatting sqref="F85:G85">
    <cfRule type="containsErrors" dxfId="753" priority="18">
      <formula>ISERROR(F85)</formula>
    </cfRule>
  </conditionalFormatting>
  <conditionalFormatting sqref="F86">
    <cfRule type="containsErrors" dxfId="752" priority="17">
      <formula>ISERROR(F86)</formula>
    </cfRule>
  </conditionalFormatting>
  <conditionalFormatting sqref="G86">
    <cfRule type="containsErrors" dxfId="751" priority="16">
      <formula>ISERROR(G86)</formula>
    </cfRule>
  </conditionalFormatting>
  <conditionalFormatting sqref="F87:G87">
    <cfRule type="containsErrors" dxfId="750" priority="15">
      <formula>ISERROR(F87)</formula>
    </cfRule>
  </conditionalFormatting>
  <conditionalFormatting sqref="F88">
    <cfRule type="containsErrors" dxfId="749" priority="14">
      <formula>ISERROR(F88)</formula>
    </cfRule>
  </conditionalFormatting>
  <conditionalFormatting sqref="G88">
    <cfRule type="containsErrors" dxfId="748" priority="13">
      <formula>ISERROR(G88)</formula>
    </cfRule>
  </conditionalFormatting>
  <conditionalFormatting sqref="C79">
    <cfRule type="cellIs" dxfId="747" priority="12" operator="equal">
      <formula>"電気事業者名を選択"</formula>
    </cfRule>
  </conditionalFormatting>
  <conditionalFormatting sqref="C81">
    <cfRule type="cellIs" dxfId="746" priority="11" operator="equal">
      <formula>"電気事業者名を選択"</formula>
    </cfRule>
  </conditionalFormatting>
  <conditionalFormatting sqref="C83">
    <cfRule type="cellIs" dxfId="745" priority="10" operator="equal">
      <formula>"電気事業者名を選択"</formula>
    </cfRule>
  </conditionalFormatting>
  <conditionalFormatting sqref="F115">
    <cfRule type="expression" dxfId="744" priority="6">
      <formula>$Q$96&lt;&gt;""</formula>
    </cfRule>
  </conditionalFormatting>
  <conditionalFormatting sqref="H115:I115">
    <cfRule type="expression" dxfId="743" priority="5">
      <formula>$Q$96&lt;&gt;""</formula>
    </cfRule>
  </conditionalFormatting>
  <conditionalFormatting sqref="Q96:T96 Q98:T98">
    <cfRule type="expression" dxfId="742" priority="4">
      <formula>$I$35&lt;&gt;2</formula>
    </cfRule>
  </conditionalFormatting>
  <conditionalFormatting sqref="D105:I114 M105:O114 V105:X114">
    <cfRule type="expression" dxfId="741" priority="2">
      <formula>$I$35&lt;&gt;3</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17774" r:id="rId3" name="Option Button 14">
              <controlPr locked="0" defaultSize="0" autoFill="0" autoLine="0" autoPict="0">
                <anchor moveWithCells="1">
                  <from>
                    <xdr:col>1</xdr:col>
                    <xdr:colOff>85725</xdr:colOff>
                    <xdr:row>31</xdr:row>
                    <xdr:rowOff>28575</xdr:rowOff>
                  </from>
                  <to>
                    <xdr:col>3</xdr:col>
                    <xdr:colOff>85725</xdr:colOff>
                    <xdr:row>32</xdr:row>
                    <xdr:rowOff>9525</xdr:rowOff>
                  </to>
                </anchor>
              </controlPr>
            </control>
          </mc:Choice>
        </mc:AlternateContent>
        <mc:AlternateContent xmlns:mc="http://schemas.openxmlformats.org/markup-compatibility/2006">
          <mc:Choice Requires="x14">
            <control shapeId="117775" r:id="rId4" name="Option Button 15">
              <controlPr locked="0" defaultSize="0" autoFill="0" autoLine="0" autoPict="0">
                <anchor moveWithCells="1">
                  <from>
                    <xdr:col>1</xdr:col>
                    <xdr:colOff>85725</xdr:colOff>
                    <xdr:row>32</xdr:row>
                    <xdr:rowOff>28575</xdr:rowOff>
                  </from>
                  <to>
                    <xdr:col>3</xdr:col>
                    <xdr:colOff>85725</xdr:colOff>
                    <xdr:row>35</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78A6126-870F-4784-A350-34B361A38AF4}">
            <xm:f>はじめに!$B$36&lt;&gt;"計画書"</xm:f>
            <x14:dxf>
              <fill>
                <patternFill>
                  <bgColor theme="0" tint="-0.34998626667073579"/>
                </patternFill>
              </fill>
            </x14:dxf>
          </x14:cfRule>
          <xm:sqref>V105:X114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D g E A A B Q S w M E F A A C A A g A h r R Q V D q / U d + l A A A A 9 g A A A B I A H A B D b 2 5 m a W c v U G F j a 2 F n Z S 5 4 b W w g o h g A K K A U A A A A A A A A A A A A A A A A A A A A A A A A A A A A h Y + x D o I w G I R f h X S n L d U Y Q 3 7 K 4 G Y k I T E x r k 2 p U I V i a L G 8 m 4 O P 5 C u I U d T N 8 e 6 + S + 7 u 1 x u k Q 1 M H F 9 V Z 3 Z o E R Z i i Q B n Z F t q U C e r d I V y i l E M u 5 E m U K h h h Y + P B 6 g R V z p 1 j Q r z 3 2 M 9 w 2 5 W E U R q R f b b Z y k o 1 I t T G O m G k Q p 9 W 8 b + F O O x e Y z j D E a V 4 M R 8 3 A Z l M y L T 5 A m z M n u m P C a u + d n 2 n + F G E 6 x z I J I G 8 P / A H U E s D B B Q A A g A I A I a 0 U F 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G t F B U h U 3 A 0 D E B A A B J A w A A E w A c A E Z v c m 1 1 b G F z L 1 N l Y 3 R p b 2 4 x L m 0 g o h g A K K A U A A A A A A A A A A A A A A A A A A A A A A A A A A A A K 0 5 N L s n M z 1 M I h t C G 1 r x c v F z F G Y l F q S k K y k r q j y Y u f 7 G i 4 / m U 3 Y 8 b J r z f M / H 9 3 n n v 9 0 x + 3 D B R X d H R U U n B V i E n t Y S X S w E I H j f t f d y 8 5 3 H T T q C g a 0 V y a o 6 e c 2 l R U W p e S X h + U X Z S f n 6 2 h m Z 1 t F 9 i b q o t A U N j a 6 O d 8 / N K g D p j d S B G P 5 v R / m z B n s e N U x 8 3 9 T x u n P + 4 e c b j 5 u b H z Q 1 A + 5 5 N 3 Q C 0 L y Q x K S d V L 6 A o P z e / J N U j N T E l t a h Y A + 4 g H Y V o q J R j T k 5 w c m J O Y l G x b U l R a W q s J t S C p 0 s 6 n 8 3 e A r f g 6 b x u u K E h R Y l 5 x W n 5 R b n O + T m l u X k h l Q W p x R r 4 H a R T X a 3 0 f g / I Y w o v 9 m 1 6 t n S t k o 5 C C V C f Q m J e Z a 2 O A l R y k s K z e d P R J G s 1 e b k y 8 3 C 5 i Y S Y U d A w 0 h y N H f r G D g B Q S w E C L Q A U A A I A C A C G t F B U O r 9 R 3 6 U A A A D 2 A A A A E g A A A A A A A A A A A A A A A A A A A A A A Q 2 9 u Z m l n L 1 B h Y 2 t h Z 2 U u e G 1 s U E s B A i 0 A F A A C A A g A h r R Q V A / K 6 a u k A A A A 6 Q A A A B M A A A A A A A A A A A A A A A A A 8 Q A A A F t D b 2 5 0 Z W 5 0 X 1 R 5 c G V z X S 5 4 b W x Q S w E C L Q A U A A I A C A C G t F B U h U 3 A 0 D E B A A B J A w A A E w A A A A A A A A A A A A A A A A D i A Q A A R m 9 y b X V s Y X M v U 2 V j d G l v b j E u b V B L B Q Y A A A A A A w A D A M I A A A B g 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p F Q A A A A A A A A c V 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y A v P j w v S X R l b T 4 8 S X R l b T 4 8 S X R l b U x v Y 2 F 0 a W 9 u P j x J d G V t V H l w Z T 5 G b 3 J t d W x h P C 9 J d G V t V H l w Z T 4 8 S X R l b V B h d G g + U 2 V j d G l v b j E v J y V F M i U 5 M S V B N y V F O C V B O C U 4 O C V F N y U 5 N C V C Q i V F M y U 4 M C U 5 M C V F R i V C Q y U 5 M S V F R i V C R C U 5 R S V F R i V C Q y U 5 M y V F M y U 4 M C U 5 M S c h Q U 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O D i u O D k + O C s u O D v O O C t + O D p + O D s y I g L z 4 8 R W 5 0 c n k g V H l w Z T 0 i R m l s b G V k Q 2 9 t c G x l d G V S Z X N 1 b H R U b 1 d v c m t z a G V l d C I g V m F s d W U 9 I m w x I i A v P j x F b n R y e S B U e X B l P S J B Z G R l Z F R v R G F 0 Y U 1 v Z G V s I i B W Y W x 1 Z T 0 i b D A i I C 8 + P E V u d H J 5 I F R 5 c G U 9 I k Z p b G x D b 3 V u d C I g V m F s d W U 9 I m w w I i A v P j x F b n R y e S B U e X B l P S J G a W x s R X J y b 3 J D b 2 R l I i B W Y W x 1 Z T 0 i c 1 V u a 2 5 v d 2 4 i I C 8 + P E V u d H J 5 I F R 5 c G U 9 I k Z p b G x F c n J v c k N v d W 5 0 I i B W Y W x 1 Z T 0 i b D A i I C 8 + P E V u d H J 5 I F R 5 c G U 9 I k Z p b G x M Y X N 0 V X B k Y X R l Z C I g V m F s d W U 9 I m Q y M D I y L T A y L T E 2 V D E z O j A 3 O j A 3 L j k 1 O D g 5 M j V a I i A v P j x F b n R y e S B U e X B l P S J G a W x s Q 2 9 s d W 1 u V H l w Z X M i I F Z h b H V l P S J z Q U F B P S I g L z 4 8 R W 5 0 c n k g V H l w Z T 0 i R m l s b E N v b H V t b k 5 h b W V z I i B W Y W x 1 Z T 0 i c 1 s m c X V v d D v v v J D v v J E g 6 L 6 y 5 q W t J n F 1 b 3 Q 7 L C Z x d W 9 0 O + + 8 k O + 8 k i D m n p f m p a 0 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c d T A w M j f i k a f o q I j n l L v j g J D v v J H v v Z 7 v v J P j g J F c d T A w M j c h Q U E v 5 a S J 5 p u 0 4 4 G V 4 4 K M 4 4 G f 5 Z 6 L L n v v v J D v v J E g 6 L 6 y 5 q W t L D B 9 J n F 1 b 3 Q 7 L C Z x d W 9 0 O 1 N l Y 3 R p b 2 4 x L 1 x 1 M D A y N + K R p + i o i O e U u + O A k O + 8 k e + 9 n u + 8 k + O A k V x 1 M D A y N y F B Q S / l p I n m m 7 T j g Z X j g o z j g Z / l n o s u e + + 8 k O + 8 k i D m n p f m p a 0 s M X 0 m c X V v d D t d L C Z x d W 9 0 O 0 N v b H V t b k N v d W 5 0 J n F 1 b 3 Q 7 O j I s J n F 1 b 3 Q 7 S 2 V 5 Q 2 9 s d W 1 u T m F t Z X M m c X V v d D s 6 W 1 0 s J n F 1 b 3 Q 7 Q 2 9 s d W 1 u S W R l b n R p d G l l c y Z x d W 9 0 O z p b J n F 1 b 3 Q 7 U 2 V j d G l v b j E v X H U w M D I 3 4 p G n 6 K i I 5 5 S 7 4 4 C Q 7 7 y R 7 7 2 e 7 7 y T 4 4 C R X H U w M D I 3 I U F B L + W k i e a b t O O B l e O C j O O B n + W e i y 5 7 7 7 y Q 7 7 y R I O i + s u a l r S w w f S Z x d W 9 0 O y w m c X V v d D t T Z W N 0 a W 9 u M S 9 c d T A w M j f i k a f o q I j n l L v j g J D v v J H v v Z 7 v v J P j g J F c d T A w M j c h Q U E 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8 l R T U l Q T Q l O D k l R T Y l O U I l Q j Q l R T M l O D E l O T U l R T M l O D I l O E M l R T M l O D E l O U Y l R T U l O U U l O E I 8 L 0 l 0 Z W 1 Q Y X R o P j w v S X R l b U x v Y 2 F 0 a W 9 u P j x T d G F i b G V F b n R y a W V z I C 8 + P C 9 J d G V t P j x J d G V t P j x J d G V t T G 9 j Y X R p b 2 4 + P E l 0 Z W 1 U e X B l P k Z v c m 1 1 b G E 8 L 0 l 0 Z W 1 U e X B l P j x J d G V t U G F 0 a D 5 T Z W N 0 a W 9 u M S 8 n J U U y J T k x J U E 3 J U U 4 J U E 4 J T g 4 J U U 3 J T k 0 J U J C J U U z J T g w J T k w J U V G J U J D J T k x J U V G J U J E J T l F J U V G J U J D J T k z J U U z J T g w J T k x J y F B Q S U y M C g y 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E i I C 8 + P E V u d H J 5 I F R 5 c G U 9 I k F k Z G V k V G 9 E Y X R h T W 9 k Z W w i I F Z h b H V l P S J s M C I g L z 4 8 R W 5 0 c n k g V H l w Z T 0 i R m l s b E N v d W 5 0 I i B W Y W x 1 Z T 0 i b D A i I C 8 + P E V u d H J 5 I F R 5 c G U 9 I k Z p b G x F c n J v c k N v Z G U i I F Z h b H V l P S J z V W 5 r b m 9 3 b i I g L z 4 8 R W 5 0 c n k g V H l w Z T 0 i R m l s b E V y c m 9 y Q 2 9 1 b n Q i I F Z h b H V l P S J s M C I g L z 4 8 R W 5 0 c n k g V H l w Z T 0 i R m l s b E x h c 3 R V c G R h d G V k I i B W Y W x 1 Z T 0 i Z D I w M j I t M D I t M T Z U M T M 6 M z U 6 N D Y u N T U 4 N D g z O F o i I C 8 + P E V u d H J 5 I F R 5 c G U 9 I k Z p b G x D b 2 x 1 b W 5 U e X B l c y I g V m F s d W U 9 I n N B Q U E 9 I i A v P j x F b n R y e S B U e X B l P S J G a W x s Q 2 9 s d W 1 u T m F t Z X M i I F Z h b H V l P S J z W y Z x d W 9 0 O + + 8 k O + 8 k S D o v r L m p a 0 m c X V v d D s s J n F 1 b 3 Q 7 7 7 y Q 7 7 y S I O a e l + a l r S Z x d W 9 0 O 1 0 i I C 8 + P E V u d H J 5 I F R 5 c G U 9 I k Z p b G x T d G F 0 d X M i I F Z h b H V l P S J z Q 2 9 t c G x l d G U i I C 8 + P E V u d H J 5 I F R 5 c G U 9 I l J l b G F 0 a W 9 u c 2 h p c E l u Z m 9 D b 2 5 0 Y W l u Z X I i I F Z h b H V l P S J z e y Z x d W 9 0 O 2 N v b H V t b k N v d W 5 0 J n F 1 b 3 Q 7 O j I s J n F 1 b 3 Q 7 a 2 V 5 Q 2 9 s d W 1 u T m F t Z X M m c X V v d D s 6 W 1 0 s J n F 1 b 3 Q 7 c X V l c n l S Z W x h d G l v b n N o a X B z J n F 1 b 3 Q 7 O l t d L C Z x d W 9 0 O 2 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D b 2 x 1 b W 5 D b 3 V u d C Z x d W 9 0 O z o y L C Z x d W 9 0 O 0 t l e U N v b H V t b k 5 h b W V z J n F 1 b 3 Q 7 O l t d L C Z x d W 9 0 O 0 N v b H V t b k l k Z W 5 0 a X R p Z X M m c X V v d D s 6 W y Z x d W 9 0 O 1 N l Y 3 R p b 2 4 x L 1 x 1 M D A y N + K R p + i o i O e U u + O A k O + 8 k e + 9 n u + 8 k + O A k V x 1 M D A y N y F B Q S A o M i k v 5 a S J 5 p u 0 4 4 G V 4 4 K M 4 4 G f 5 Z 6 L L n v v v J D v v J E g 6 L 6 y 5 q W t L D B 9 J n F 1 b 3 Q 7 L C Z x d W 9 0 O 1 N l Y 3 R p b 2 4 x L 1 x 1 M D A y N + K R p + i o i O e U u + O A k O + 8 k e + 9 n u + 8 k + O A k V x 1 M D A y N y F B Q S A o M i k v 5 a S J 5 p u 0 4 4 G V 4 4 K M 4 4 G f 5 Z 6 L L n v v v J D v v J I g 5 p 6 X 5 q W t L D F 9 J n F 1 b 3 Q 7 X S w m c X V v d D t S Z W x h d G l v b n N o a X B J b m Z v J n F 1 b 3 Q 7 O l t d f S I g L z 4 8 L 1 N 0 Y W J s Z U V u d H J p Z X M + P C 9 J d G V t P j x J d G V t P j x J d G V t T G 9 j Y X R p b 2 4 + P E l 0 Z W 1 U e X B l P k Z v c m 1 1 b G E 8 L 0 l 0 Z W 1 U e X B l P j x J d G V t U G F 0 a D 5 T Z W N 0 a W 9 u M S 8 n J U U y J T k x J U E 3 J U U 4 J U E 4 J T g 4 J U U 3 J T k 0 J U J C J U U z J T g w J T k w J U V G J U J D J T k x J U V G J U J E J T l F J U V G J U J D J T k z J U U z J T g w J T k x J y F B Q S U y M C g y K S 8 l R T M l O D I l Q k Q l R T M l O D M l Q k M l R T M l O D I l Q j k 8 L 0 l 0 Z W 1 Q Y X R o P j w v S X R l b U x v Y 2 F 0 a W 9 u P j x T d G F i b G V F b n R y a W V z I C 8 + P C 9 J d G V t P j x J d G V t P j x J d G V t T G 9 j Y X R p b 2 4 + P E l 0 Z W 1 U e X B l P k Z v c m 1 1 b G E 8 L 0 l 0 Z W 1 U e X B l P j x J d G V t U G F 0 a D 5 T Z W N 0 a W 9 u M S 8 n J U U y J T k x J U E 3 J U U 4 J U E 4 J T g 4 J U U 3 J T k 0 J U J C J U U z J T g w J T k w J U V G J U J D J T k x J U V G J U J E J T l F J U V G J U J D J T k z J U U z J T g w J T k x J y F B Q S U y M C g y K S 8 l R T Y l O T g l O D c l R T Y l Q T A l Q k M l R T M l O D E l O T U l R T M l O D I l O E M l R T M l O D E l O U Y l R T M l O D M l O T g l R T M l O D M l O D M l R T M l O D M l O D A l R T M l O D M l Q k M l R T Y l O T U l Q j A 8 L 0 l 0 Z W 1 Q Y X R o P j w v S X R l b U x v Y 2 F 0 a W 9 u P j x T d G F i b G V F b n R y a W V z I C 8 + P C 9 J d G V t P j x J d G V t P j x J d G V t T G 9 j Y X R p b 2 4 + P E l 0 Z W 1 U e X B l P k Z v c m 1 1 b G E 8 L 0 l 0 Z W 1 U e X B l P j x J d G V t U G F 0 a D 5 T Z W N 0 a W 9 u M S 8 n J U U y J T k x J U E 3 J U U 4 J U E 4 J T g 4 J U U 3 J T k 0 J U J C J U U z J T g w J T k w J U V G J U J D J T k x J U V G J U J E J T l F J U V G J U J D J T k z J U U z J T g w J T k x J y F B Q S U y M C g y K S 8 l R T U l Q T Q l O D k l R T Y l O U I l Q j Q l R T M l O D E l O T U l R T M l O D I l O E M l R T M l O D E l O U Y l R T U l O U U l O E I 8 L 0 l 0 Z W 1 Q Y X R o P j w v S X R l b U x v Y 2 F 0 a W 9 u P j x T d G F i b G V F b n R y a W V z I C 8 + P C 9 J d G V t P j w v S X R l b X M + P C 9 M b 2 N h b F B h Y 2 t h Z 2 V N Z X R h Z G F 0 Y U Z p b G U + F g A A A F B L B Q Y A A A A A A A A A A A A A A A A A A A A A A A A m A Q A A A Q A A A N C M n d 8 B F d E R j H o A w E / C l + s B A A A A a Q U P S L Z X Z E S T h 1 5 Z T T 2 U t A A A A A A C A A A A A A A Q Z g A A A A E A A C A A A A D i 5 O v N N W 9 w P K j O u m U y W z i I l + e i r O W M 3 j i K 2 X 1 x r a / y f A A A A A A O g A A A A A I A A C A A A A A Z t k 8 p c l r i T c O N I l r h w A C X x D O Z 1 N n 6 2 X w U u T i P I k U D w F A A A A C o 7 l Q 3 m 9 z b + o i n w q k / G f f a F + b a 8 q y P s W L C 4 o Y k f S O 9 i Q v U n i p 9 + C l n c D S y 5 A G L j z k 8 W k O q D 4 z Q I 5 4 7 2 5 g + i R q t l D d X j p H 5 v 1 E o k Q n 8 F c h N t U A A A A A 8 r y A q T I L z I y c 0 u + l 4 L s n 0 Z 3 H P n E F K A 3 9 R D p y R f T b C g F 4 l 0 L n B E 1 C K 5 M O I z n I R p 3 i i r P x 5 T D 3 s 4 5 t 7 k H V Y 5 x 5 2 < / D a t a M a s h u p > 
</file>

<file path=customXml/itemProps1.xml><?xml version="1.0" encoding="utf-8"?>
<ds:datastoreItem xmlns:ds="http://schemas.openxmlformats.org/officeDocument/2006/customXml" ds:itemID="{796CA897-D535-496E-92F9-0B0685D6074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93</vt:i4>
      </vt:variant>
    </vt:vector>
  </HeadingPairs>
  <TitlesOfParts>
    <vt:vector size="167" baseType="lpstr">
      <vt:lpstr>はじめに</vt:lpstr>
      <vt:lpstr>集計_報告</vt:lpstr>
      <vt:lpstr>集計_報告自主的対策</vt:lpstr>
      <vt:lpstr>集計_報告個別</vt:lpstr>
      <vt:lpstr>集計_計画</vt:lpstr>
      <vt:lpstr>集計_計画個別</vt:lpstr>
      <vt:lpstr>R5年版変更点</vt:lpstr>
      <vt:lpstr>使用量_1,2</vt:lpstr>
      <vt:lpstr>使用量_3</vt:lpstr>
      <vt:lpstr>電力会社</vt:lpstr>
      <vt:lpstr>外部供給</vt:lpstr>
      <vt:lpstr>o1</vt:lpstr>
      <vt:lpstr>o2</vt:lpstr>
      <vt:lpstr>o3</vt:lpstr>
      <vt:lpstr>o4</vt:lpstr>
      <vt:lpstr>o5</vt:lpstr>
      <vt:lpstr>o6</vt:lpstr>
      <vt:lpstr>o7</vt:lpstr>
      <vt:lpstr>o8</vt:lpstr>
      <vt:lpstr>o9</vt:lpstr>
      <vt:lpstr>o10</vt:lpstr>
      <vt:lpstr>o11</vt:lpstr>
      <vt:lpstr>o12</vt:lpstr>
      <vt:lpstr>o13</vt:lpstr>
      <vt:lpstr>o14</vt:lpstr>
      <vt:lpstr>o15</vt:lpstr>
      <vt:lpstr>o16</vt:lpstr>
      <vt:lpstr>o17</vt:lpstr>
      <vt:lpstr>o18</vt:lpstr>
      <vt:lpstr>o19</vt:lpstr>
      <vt:lpstr>o20</vt:lpstr>
      <vt:lpstr>o21</vt:lpstr>
      <vt:lpstr>o22</vt:lpstr>
      <vt:lpstr>o23</vt:lpstr>
      <vt:lpstr>o24</vt:lpstr>
      <vt:lpstr>o25</vt:lpstr>
      <vt:lpstr>o26</vt:lpstr>
      <vt:lpstr>o27</vt:lpstr>
      <vt:lpstr>o28</vt:lpstr>
      <vt:lpstr>o29</vt:lpstr>
      <vt:lpstr>o30</vt:lpstr>
      <vt:lpstr>o31</vt:lpstr>
      <vt:lpstr>o32</vt:lpstr>
      <vt:lpstr>o33</vt:lpstr>
      <vt:lpstr>o34</vt:lpstr>
      <vt:lpstr>o35</vt:lpstr>
      <vt:lpstr>o36</vt:lpstr>
      <vt:lpstr>o37</vt:lpstr>
      <vt:lpstr>o38</vt:lpstr>
      <vt:lpstr>o39</vt:lpstr>
      <vt:lpstr>o40</vt:lpstr>
      <vt:lpstr>o41</vt:lpstr>
      <vt:lpstr>o42</vt:lpstr>
      <vt:lpstr>o43</vt:lpstr>
      <vt:lpstr>昨年度計画書</vt:lpstr>
      <vt:lpstr>昨年度報告書</vt:lpstr>
      <vt:lpstr>参照元個別</vt:lpstr>
      <vt:lpstr>自動車計算</vt:lpstr>
      <vt:lpstr>参照元</vt:lpstr>
      <vt:lpstr>報1</vt:lpstr>
      <vt:lpstr>報2</vt:lpstr>
      <vt:lpstr>報3</vt:lpstr>
      <vt:lpstr>報4</vt:lpstr>
      <vt:lpstr>報5</vt:lpstr>
      <vt:lpstr>報6</vt:lpstr>
      <vt:lpstr>報7</vt:lpstr>
      <vt:lpstr>計1</vt:lpstr>
      <vt:lpstr>計2</vt:lpstr>
      <vt:lpstr>計3</vt:lpstr>
      <vt:lpstr>計4</vt:lpstr>
      <vt:lpstr>計5</vt:lpstr>
      <vt:lpstr>以降入力不要→</vt:lpstr>
      <vt:lpstr>係数</vt:lpstr>
      <vt:lpstr>提</vt:lpstr>
      <vt:lpstr>計1!AA</vt:lpstr>
      <vt:lpstr>報1!AA</vt:lpstr>
      <vt:lpstr>計1!BB</vt:lpstr>
      <vt:lpstr>報1!BB</vt:lpstr>
      <vt:lpstr>計1!CC</vt:lpstr>
      <vt:lpstr>報1!CC</vt:lpstr>
      <vt:lpstr>計1!DD</vt:lpstr>
      <vt:lpstr>報1!DD</vt:lpstr>
      <vt:lpstr>計1!EE</vt:lpstr>
      <vt:lpstr>報1!EE</vt:lpstr>
      <vt:lpstr>計1!FF</vt:lpstr>
      <vt:lpstr>報1!FF</vt:lpstr>
      <vt:lpstr>計1!GG</vt:lpstr>
      <vt:lpstr>報1!GG</vt:lpstr>
      <vt:lpstr>計1!HH</vt:lpstr>
      <vt:lpstr>報1!HH</vt:lpstr>
      <vt:lpstr>計1!II</vt:lpstr>
      <vt:lpstr>報1!II</vt:lpstr>
      <vt:lpstr>計1!JJ</vt:lpstr>
      <vt:lpstr>報1!JJ</vt:lpstr>
      <vt:lpstr>計1!KK</vt:lpstr>
      <vt:lpstr>報1!KK</vt:lpstr>
      <vt:lpstr>計1!LL</vt:lpstr>
      <vt:lpstr>報1!LL</vt:lpstr>
      <vt:lpstr>計1!MM</vt:lpstr>
      <vt:lpstr>報1!MM</vt:lpstr>
      <vt:lpstr>計1!NN</vt:lpstr>
      <vt:lpstr>報1!NN</vt:lpstr>
      <vt:lpstr>計1!OO</vt:lpstr>
      <vt:lpstr>報1!OO</vt:lpstr>
      <vt:lpstr>計1!PP</vt:lpstr>
      <vt:lpstr>報1!PP</vt:lpstr>
      <vt:lpstr>計1!Print_Area</vt:lpstr>
      <vt:lpstr>計2!Print_Area</vt:lpstr>
      <vt:lpstr>計3!Print_Area</vt:lpstr>
      <vt:lpstr>計4!Print_Area</vt:lpstr>
      <vt:lpstr>計5!Print_Area</vt:lpstr>
      <vt:lpstr>提!Print_Area</vt:lpstr>
      <vt:lpstr>報1!Print_Area</vt:lpstr>
      <vt:lpstr>報2!Print_Area</vt:lpstr>
      <vt:lpstr>報3!Print_Area</vt:lpstr>
      <vt:lpstr>報4!Print_Area</vt:lpstr>
      <vt:lpstr>報6!Print_Area</vt:lpstr>
      <vt:lpstr>報7!Print_Area</vt:lpstr>
      <vt:lpstr>計1!QQ</vt:lpstr>
      <vt:lpstr>報1!QQ</vt:lpstr>
      <vt:lpstr>計1!RR</vt:lpstr>
      <vt:lpstr>報1!RR</vt:lpstr>
      <vt:lpstr>計1!SS</vt:lpstr>
      <vt:lpstr>報1!SS</vt:lpstr>
      <vt:lpstr>計1!TT</vt:lpstr>
      <vt:lpstr>報1!TT</vt:lpstr>
      <vt:lpstr>報6!温室効果ガス排出抑制に寄与する機械器具</vt:lpstr>
      <vt:lpstr>報7!個別票_2</vt:lpstr>
      <vt:lpstr>事業者ID下3桁</vt:lpstr>
      <vt:lpstr>自動転記</vt:lpstr>
      <vt:lpstr>種別リスト</vt:lpstr>
      <vt:lpstr>報4!重点対策_1号2号</vt:lpstr>
      <vt:lpstr>報4!重点対策_3号</vt:lpstr>
      <vt:lpstr>報5!単位01</vt:lpstr>
      <vt:lpstr>報5!単位02</vt:lpstr>
      <vt:lpstr>報5!単位03</vt:lpstr>
      <vt:lpstr>報5!単位04</vt:lpstr>
      <vt:lpstr>報5!単位05</vt:lpstr>
      <vt:lpstr>報5!単位06</vt:lpstr>
      <vt:lpstr>報5!単位07</vt:lpstr>
      <vt:lpstr>報5!単位08</vt:lpstr>
      <vt:lpstr>報5!単位09</vt:lpstr>
      <vt:lpstr>報5!単位10</vt:lpstr>
      <vt:lpstr>報5!単位11</vt:lpstr>
      <vt:lpstr>報5!単位12</vt:lpstr>
      <vt:lpstr>報5!単位13</vt:lpstr>
      <vt:lpstr>報5!単位14</vt:lpstr>
      <vt:lpstr>報5!単位15</vt:lpstr>
      <vt:lpstr>報5!単位16</vt:lpstr>
      <vt:lpstr>報5!単位17</vt:lpstr>
      <vt:lpstr>報5!単位18</vt:lpstr>
      <vt:lpstr>報5!単位19</vt:lpstr>
      <vt:lpstr>報5!単位20</vt:lpstr>
      <vt:lpstr>報5!単位21</vt:lpstr>
      <vt:lpstr>報5!単位22</vt:lpstr>
      <vt:lpstr>報5!単位23</vt:lpstr>
      <vt:lpstr>報5!単位24</vt:lpstr>
      <vt:lpstr>報5!単位25</vt:lpstr>
      <vt:lpstr>報5!単位26</vt:lpstr>
      <vt:lpstr>報5!単位27</vt:lpstr>
      <vt:lpstr>報5!単位28</vt:lpstr>
      <vt:lpstr>報5!単位29</vt:lpstr>
      <vt:lpstr>報5!単位30</vt:lpstr>
      <vt:lpstr>報5!単位31</vt:lpstr>
      <vt:lpstr>報5!単位32</vt:lpstr>
      <vt:lpstr>報5!単位33</vt:lpstr>
      <vt:lpstr>提出前確認日時</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cp:lastPrinted>2023-03-23T04:37:54Z</cp:lastPrinted>
  <dcterms:created xsi:type="dcterms:W3CDTF">2022-03-09T05:52:52Z</dcterms:created>
  <dcterms:modified xsi:type="dcterms:W3CDTF">2023-07-07T04:37:33Z</dcterms:modified>
</cp:coreProperties>
</file>